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480" yWindow="1875" windowWidth="9390" windowHeight="328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workbook>
</file>

<file path=xl/calcChain.xml><?xml version="1.0" encoding="utf-8"?>
<calcChain xmlns="http://schemas.openxmlformats.org/spreadsheetml/2006/main">
  <c r="B28" i="6" l="1"/>
  <c r="P226" i="6" l="1"/>
  <c r="P204" i="6"/>
  <c r="T299" i="6"/>
  <c r="T293" i="6"/>
  <c r="G569" i="6" l="1"/>
  <c r="AA610" i="6"/>
  <c r="J610" i="6"/>
  <c r="I610" i="6"/>
  <c r="AA609" i="6"/>
  <c r="J609" i="6"/>
  <c r="I609" i="6"/>
  <c r="Y646" i="6" l="1"/>
  <c r="U646" i="6"/>
  <c r="G720" i="6"/>
  <c r="G719" i="6"/>
  <c r="AA756" i="6" l="1"/>
  <c r="AA774" i="6"/>
  <c r="G847" i="6" l="1"/>
  <c r="G846" i="6"/>
  <c r="G866" i="6"/>
  <c r="G865" i="6"/>
  <c r="G885" i="6"/>
  <c r="G884" i="6"/>
  <c r="G904" i="6"/>
  <c r="G903" i="6"/>
  <c r="G923" i="6"/>
  <c r="G922" i="6"/>
  <c r="G942" i="6"/>
  <c r="G941" i="6"/>
  <c r="E1058" i="6" l="1"/>
  <c r="E1057" i="6"/>
  <c r="E1056" i="6"/>
  <c r="E1055" i="6"/>
  <c r="E1054" i="6"/>
  <c r="E1053" i="6"/>
  <c r="E1052" i="6"/>
  <c r="E1051" i="6"/>
  <c r="E1042" i="6"/>
  <c r="B37" i="7" l="1"/>
  <c r="B55" i="7" s="1"/>
  <c r="B73" i="7" s="1"/>
  <c r="B91" i="7" s="1"/>
  <c r="B109" i="7" s="1"/>
  <c r="B127" i="7" s="1"/>
  <c r="B145" i="7" s="1"/>
  <c r="B163" i="7" s="1"/>
  <c r="B181" i="7" s="1"/>
  <c r="B199" i="7" s="1"/>
  <c r="B217" i="7" s="1"/>
  <c r="B235" i="7" s="1"/>
  <c r="B253" i="7" s="1"/>
  <c r="B271" i="7" l="1"/>
  <c r="B289" i="7" s="1"/>
  <c r="B307" i="7" s="1"/>
  <c r="B29" i="8" l="1"/>
  <c r="B47" i="8" l="1"/>
  <c r="B47" i="6" l="1"/>
  <c r="B65" i="6" s="1"/>
  <c r="B83" i="6" s="1"/>
  <c r="B101" i="6" s="1"/>
  <c r="B119" i="6" s="1"/>
  <c r="B137" i="6" l="1"/>
  <c r="B155" i="6" s="1"/>
  <c r="B173" i="6" s="1"/>
  <c r="B191" i="6" s="1"/>
  <c r="B255" i="6" s="1"/>
  <c r="B280" i="6" s="1"/>
  <c r="B304" i="6" s="1"/>
  <c r="B393" i="6" s="1"/>
  <c r="B411" i="6" s="1"/>
  <c r="B430" i="6" s="1"/>
  <c r="AJ1262" i="6" l="1"/>
  <c r="AG1262" i="6"/>
  <c r="F1262" i="6"/>
  <c r="AJ1261" i="6"/>
  <c r="AG1261" i="6"/>
  <c r="AF113" i="8" l="1"/>
  <c r="AF112" i="8"/>
  <c r="AF111" i="8"/>
  <c r="B325" i="7" l="1"/>
  <c r="B343" i="7" s="1"/>
  <c r="B361" i="7" s="1"/>
  <c r="B379" i="7" s="1"/>
  <c r="B397" i="7" s="1"/>
  <c r="B415" i="7" s="1"/>
  <c r="B433" i="7" l="1"/>
  <c r="B451" i="7" s="1"/>
  <c r="B469" i="7" s="1"/>
  <c r="B487" i="7" l="1"/>
  <c r="B505" i="7" s="1"/>
  <c r="B523" i="7" s="1"/>
  <c r="B541" i="7" s="1"/>
  <c r="B559" i="7" l="1"/>
  <c r="B577" i="7" s="1"/>
  <c r="B595" i="7" s="1"/>
  <c r="B613" i="7" s="1"/>
  <c r="B631" i="7" s="1"/>
  <c r="B649" i="7" s="1"/>
  <c r="B667" i="7" s="1"/>
  <c r="B685" i="7" s="1"/>
  <c r="B703" i="7" s="1"/>
  <c r="B721" i="7" s="1"/>
  <c r="J58" i="37"/>
  <c r="J40" i="37"/>
  <c r="J42" i="37" s="1"/>
  <c r="J50" i="37" s="1"/>
  <c r="J39" i="37"/>
  <c r="J33" i="37"/>
  <c r="J31" i="37"/>
  <c r="J25" i="37"/>
  <c r="J23" i="37"/>
  <c r="J26" i="37" s="1"/>
  <c r="J48" i="37" s="1"/>
  <c r="J22" i="37"/>
  <c r="J30" i="37" s="1"/>
  <c r="J38" i="37" s="1"/>
  <c r="J46" i="37" s="1"/>
  <c r="J54" i="37" s="1"/>
  <c r="J16" i="37"/>
  <c r="J54" i="32"/>
  <c r="J45" i="32"/>
  <c r="J43" i="32"/>
  <c r="J39" i="32"/>
  <c r="J46" i="32" s="1"/>
  <c r="J28" i="32"/>
  <c r="J35" i="32" s="1"/>
  <c r="J42" i="32" s="1"/>
  <c r="J50" i="32" s="1"/>
  <c r="J32" i="32"/>
  <c r="J44" i="32" s="1"/>
  <c r="J21" i="32"/>
  <c r="J25" i="32"/>
  <c r="J18" i="32"/>
  <c r="J34" i="37" l="1"/>
  <c r="J49" i="37" s="1"/>
  <c r="B449" i="6"/>
  <c r="B485" i="6" s="1"/>
  <c r="B503" i="6" s="1"/>
  <c r="B556" i="6" s="1"/>
  <c r="B575" i="6" s="1"/>
  <c r="B594" i="6" s="1"/>
  <c r="B615" i="6" s="1"/>
  <c r="B633" i="6" s="1"/>
  <c r="B653" i="6" s="1"/>
  <c r="B706" i="6" s="1"/>
  <c r="B725" i="6" s="1"/>
  <c r="B743" i="6" l="1"/>
  <c r="B761" i="6" s="1"/>
  <c r="B779" i="6" s="1"/>
  <c r="B797" i="6" s="1"/>
  <c r="AJ1381" i="6" l="1"/>
  <c r="AG1381" i="6"/>
  <c r="F1381" i="6"/>
  <c r="E1381" i="6"/>
  <c r="AJ1397" i="6"/>
  <c r="AG1397" i="6"/>
  <c r="F1397" i="6"/>
  <c r="E1397" i="6"/>
  <c r="B739" i="7" l="1"/>
  <c r="B757" i="7" s="1"/>
  <c r="B778" i="7" s="1"/>
  <c r="B796" i="7" s="1"/>
  <c r="B813" i="7" s="1"/>
  <c r="B833" i="7" s="1"/>
  <c r="B65" i="8" l="1"/>
  <c r="B83" i="8" s="1"/>
  <c r="B99" i="8" s="1"/>
  <c r="B118" i="8" s="1"/>
  <c r="AF197" i="8" l="1"/>
  <c r="AF196" i="8"/>
  <c r="AF195" i="8"/>
  <c r="AF194" i="8"/>
  <c r="AF193" i="8"/>
  <c r="AF192" i="8"/>
  <c r="B815" i="6" l="1"/>
  <c r="B833" i="6" s="1"/>
  <c r="B852" i="6" s="1"/>
  <c r="B871" i="6" s="1"/>
  <c r="B890" i="6" s="1"/>
  <c r="B909" i="6" s="1"/>
  <c r="B928" i="6" s="1"/>
  <c r="B947" i="6" l="1"/>
  <c r="B966" i="6" l="1"/>
  <c r="B985" i="6" s="1"/>
  <c r="B1003" i="6" s="1"/>
  <c r="B1021" i="6" s="1"/>
  <c r="B1031" i="6" s="1"/>
  <c r="B1064" i="6" s="1"/>
  <c r="B1097" i="6" s="1"/>
  <c r="B1113" i="6" s="1"/>
  <c r="B1129" i="6" s="1"/>
  <c r="B1148" i="6" s="1"/>
  <c r="B1165" i="6" s="1"/>
  <c r="B1182" i="6" s="1"/>
  <c r="B1199" i="6" s="1"/>
  <c r="B1216" i="6" s="1"/>
  <c r="B1233" i="6" s="1"/>
  <c r="B1250" i="6" s="1"/>
  <c r="B1267" i="6" s="1"/>
  <c r="AF1469" i="6"/>
  <c r="E1469" i="6"/>
  <c r="AF1468" i="6"/>
  <c r="E1468" i="6"/>
  <c r="AF1467" i="6"/>
  <c r="E1467" i="6"/>
  <c r="AF1466" i="6"/>
  <c r="E1466" i="6"/>
  <c r="AF1465" i="6"/>
  <c r="E1465" i="6"/>
  <c r="AF1464" i="6"/>
  <c r="E1464" i="6"/>
  <c r="AF1463" i="6"/>
  <c r="E1463" i="6"/>
  <c r="AF1462" i="6"/>
  <c r="E1462" i="6"/>
  <c r="AF1492" i="6"/>
  <c r="AF1491" i="6"/>
  <c r="AF1490" i="6"/>
  <c r="AF1489" i="6"/>
  <c r="AF1488" i="6"/>
  <c r="AF1487" i="6"/>
  <c r="AF1486" i="6"/>
  <c r="AF1485" i="6"/>
  <c r="AF1522" i="6"/>
  <c r="AF1521" i="6"/>
  <c r="AF1520" i="6"/>
  <c r="AF1519" i="6"/>
  <c r="AF1518" i="6"/>
  <c r="AF1517" i="6"/>
  <c r="AF1516" i="6"/>
  <c r="AF1515" i="6"/>
  <c r="AF1514" i="6"/>
  <c r="AF1513" i="6"/>
  <c r="AF1512" i="6"/>
  <c r="AF1511" i="6"/>
  <c r="AF1510" i="6"/>
  <c r="AF1509" i="6"/>
  <c r="AF1508" i="6"/>
  <c r="AF1558" i="6"/>
  <c r="AF1557" i="6"/>
  <c r="AF1556" i="6"/>
  <c r="AF1555" i="6"/>
  <c r="AF1554" i="6"/>
  <c r="AF1553" i="6"/>
  <c r="AF1552" i="6"/>
  <c r="AF1551" i="6"/>
  <c r="AF1550" i="6"/>
  <c r="AF1549" i="6"/>
  <c r="AF1548" i="6"/>
  <c r="AF1547" i="6"/>
  <c r="AF1546" i="6"/>
  <c r="AF1545" i="6"/>
  <c r="AF1544" i="6"/>
  <c r="AF1543" i="6"/>
  <c r="AF1542" i="6"/>
  <c r="AF1541" i="6"/>
  <c r="AF1540" i="6"/>
  <c r="AF1539" i="6"/>
  <c r="AF1538" i="6"/>
  <c r="Q4252" i="6" l="1"/>
  <c r="Q4251" i="6"/>
  <c r="Q4250" i="6"/>
  <c r="Q4249" i="6"/>
  <c r="Q4248" i="6"/>
  <c r="Q4247" i="6"/>
  <c r="Q4246" i="6"/>
  <c r="Q4245" i="6"/>
  <c r="Q4244" i="6"/>
  <c r="Q4243" i="6"/>
  <c r="Q4242" i="6"/>
  <c r="Q4241" i="6"/>
  <c r="Q4240" i="6"/>
  <c r="Q4239" i="6"/>
  <c r="Q4238" i="6"/>
  <c r="Q4237" i="6"/>
  <c r="Q4236" i="6"/>
  <c r="Q4235" i="6"/>
  <c r="Q4234" i="6"/>
  <c r="Q4233" i="6"/>
  <c r="Q4232" i="6"/>
  <c r="Q4231" i="6"/>
  <c r="Q4230" i="6"/>
  <c r="Q4229" i="6"/>
  <c r="Q4228" i="6"/>
  <c r="Q4227" i="6"/>
  <c r="Q4226" i="6"/>
  <c r="Q4225" i="6"/>
  <c r="Q4224" i="6"/>
  <c r="Q4223" i="6"/>
  <c r="Q4222" i="6"/>
  <c r="Q4221" i="6"/>
  <c r="Q4220" i="6"/>
  <c r="Q4219" i="6"/>
  <c r="Q4218" i="6"/>
  <c r="Q4217" i="6"/>
  <c r="Q4216" i="6"/>
  <c r="Q4215" i="6"/>
  <c r="Q4214" i="6"/>
  <c r="Q4213" i="6"/>
  <c r="Q4212" i="6"/>
  <c r="Q4211" i="6"/>
  <c r="Q4210" i="6"/>
  <c r="Q4209" i="6"/>
  <c r="Q4208" i="6"/>
  <c r="Q4207" i="6"/>
  <c r="Q4206" i="6"/>
  <c r="Q4205" i="6"/>
  <c r="Q4204" i="6"/>
  <c r="Q4203" i="6"/>
  <c r="Q4202" i="6"/>
  <c r="Q4201" i="6"/>
  <c r="Q4200" i="6"/>
  <c r="Q4199" i="6"/>
  <c r="Q4198" i="6"/>
  <c r="Q4197" i="6"/>
  <c r="Q4196" i="6"/>
  <c r="Q4195" i="6"/>
  <c r="Q4194" i="6"/>
  <c r="Q4193" i="6"/>
  <c r="Q4192" i="6"/>
  <c r="Q4191" i="6"/>
  <c r="Q4190" i="6"/>
  <c r="Q4189" i="6"/>
  <c r="Q4188" i="6"/>
  <c r="Q4187" i="6"/>
  <c r="Q4186" i="6"/>
  <c r="Q4185" i="6"/>
  <c r="Q4184" i="6"/>
  <c r="Q4183" i="6"/>
  <c r="Q4182" i="6"/>
  <c r="Q4181" i="6"/>
  <c r="Q4180" i="6"/>
  <c r="Q4179" i="6"/>
  <c r="Q4178" i="6"/>
  <c r="Q4177" i="6"/>
  <c r="Q4176" i="6"/>
  <c r="Q4175" i="6"/>
  <c r="Q4174" i="6"/>
  <c r="Q4173" i="6"/>
  <c r="Q4172" i="6"/>
  <c r="Q4171" i="6"/>
  <c r="Q4170" i="6"/>
  <c r="Q4169" i="6"/>
  <c r="Q4168" i="6"/>
  <c r="Q4167" i="6"/>
  <c r="Q4166" i="6"/>
  <c r="Q4165" i="6"/>
  <c r="Q4164" i="6"/>
  <c r="Q4163" i="6"/>
  <c r="Q4162" i="6"/>
  <c r="Q4161" i="6"/>
  <c r="Q4160" i="6"/>
  <c r="Q4159" i="6"/>
  <c r="Q4158" i="6"/>
  <c r="Q4157" i="6"/>
  <c r="Q4156" i="6"/>
  <c r="Q4155" i="6"/>
  <c r="Q4154" i="6"/>
  <c r="Q4153" i="6"/>
  <c r="Q4152" i="6"/>
  <c r="Q4151" i="6"/>
  <c r="Q4150" i="6"/>
  <c r="Q4149" i="6"/>
  <c r="Q4148" i="6"/>
  <c r="Q4147" i="6"/>
  <c r="Q4146" i="6"/>
  <c r="Q4145" i="6"/>
  <c r="Q4144" i="6"/>
  <c r="Q4143" i="6"/>
  <c r="Q4142" i="6"/>
  <c r="Q4141" i="6"/>
  <c r="Q4140" i="6"/>
  <c r="Q4139" i="6"/>
  <c r="Q4138" i="6"/>
  <c r="Q4137" i="6"/>
  <c r="Q4136" i="6"/>
  <c r="Q4135" i="6"/>
  <c r="Q4134" i="6"/>
  <c r="Q4133" i="6"/>
  <c r="Q4132" i="6"/>
  <c r="Q4131" i="6"/>
  <c r="Q4130" i="6"/>
  <c r="Q4129" i="6"/>
  <c r="Q4128" i="6"/>
  <c r="Q4127" i="6"/>
  <c r="Q4126" i="6"/>
  <c r="Q4125" i="6"/>
  <c r="Q4124" i="6"/>
  <c r="Q4123" i="6"/>
  <c r="Q4122" i="6"/>
  <c r="Q4121" i="6"/>
  <c r="Q4120" i="6"/>
  <c r="Q4119" i="6"/>
  <c r="Q4118" i="6"/>
  <c r="Q4117" i="6"/>
  <c r="Q4116" i="6"/>
  <c r="Q4115" i="6"/>
  <c r="Q4114" i="6"/>
  <c r="Q4113" i="6"/>
  <c r="Q4112" i="6"/>
  <c r="Q4111" i="6"/>
  <c r="Q4110" i="6"/>
  <c r="Q4109" i="6"/>
  <c r="Q4108" i="6"/>
  <c r="Q4107" i="6"/>
  <c r="Q4106" i="6"/>
  <c r="Q4105" i="6"/>
  <c r="Q4104" i="6"/>
  <c r="Q4103" i="6"/>
  <c r="Q4102" i="6"/>
  <c r="Q4101" i="6"/>
  <c r="Q4100" i="6"/>
  <c r="Q4099" i="6"/>
  <c r="Q4098" i="6"/>
  <c r="Q4097" i="6"/>
  <c r="Q4096" i="6"/>
  <c r="Q4095" i="6"/>
  <c r="Q4094" i="6"/>
  <c r="Q4093" i="6"/>
  <c r="Q4092" i="6"/>
  <c r="Q4091" i="6"/>
  <c r="Q4090" i="6"/>
  <c r="Q4089" i="6"/>
  <c r="Q4088" i="6"/>
  <c r="Q4087" i="6"/>
  <c r="Q4086" i="6"/>
  <c r="Q4085" i="6"/>
  <c r="Q4084" i="6"/>
  <c r="Q4083" i="6"/>
  <c r="Q4082" i="6"/>
  <c r="Q4081" i="6"/>
  <c r="Q4080" i="6"/>
  <c r="Q4079" i="6"/>
  <c r="Q4078" i="6"/>
  <c r="Q4077" i="6"/>
  <c r="Q4076" i="6"/>
  <c r="Q4075" i="6"/>
  <c r="Q4074" i="6"/>
  <c r="Q4073" i="6"/>
  <c r="Q4072" i="6"/>
  <c r="Q4071" i="6"/>
  <c r="Q4070" i="6"/>
  <c r="Q4069" i="6"/>
  <c r="Q4068" i="6"/>
  <c r="Q4067" i="6"/>
  <c r="Q4066" i="6"/>
  <c r="Q4065" i="6"/>
  <c r="Q4064" i="6"/>
  <c r="Q4063" i="6"/>
  <c r="Q4062" i="6"/>
  <c r="Q4061" i="6"/>
  <c r="Q4060" i="6"/>
  <c r="Q4059" i="6"/>
  <c r="Q4058" i="6"/>
  <c r="Q4057" i="6"/>
  <c r="Q4056" i="6"/>
  <c r="Q4055" i="6"/>
  <c r="Q4054" i="6"/>
  <c r="Q4053" i="6"/>
  <c r="Q4052" i="6"/>
  <c r="Q4051" i="6"/>
  <c r="Q4050" i="6"/>
  <c r="Q4049" i="6"/>
  <c r="Q4048" i="6"/>
  <c r="Q4047" i="6"/>
  <c r="Q4046" i="6"/>
  <c r="Q4045" i="6"/>
  <c r="Q4044" i="6"/>
  <c r="Q4043" i="6"/>
  <c r="Q4042" i="6"/>
  <c r="Q4041" i="6"/>
  <c r="Q4040" i="6"/>
  <c r="Q4039" i="6"/>
  <c r="Q4038" i="6"/>
  <c r="Q4037" i="6"/>
  <c r="Q4036" i="6"/>
  <c r="Q4035" i="6"/>
  <c r="Q4034" i="6"/>
  <c r="Q4033" i="6"/>
  <c r="Q4032" i="6"/>
  <c r="Q4031" i="6"/>
  <c r="Q4030" i="6"/>
  <c r="Q4029" i="6"/>
  <c r="Q4028" i="6"/>
  <c r="Q4027" i="6"/>
  <c r="Q4026" i="6"/>
  <c r="Q4025" i="6"/>
  <c r="Q4024" i="6"/>
  <c r="Q4023" i="6"/>
  <c r="Q4022" i="6"/>
  <c r="Q4021" i="6"/>
  <c r="Q4020" i="6"/>
  <c r="Q4019" i="6"/>
  <c r="Q4018" i="6"/>
  <c r="Q4017" i="6"/>
  <c r="Q4016" i="6"/>
  <c r="Q4015" i="6"/>
  <c r="Q4014" i="6"/>
  <c r="Q4013" i="6"/>
  <c r="Q4012" i="6"/>
  <c r="Q4011" i="6"/>
  <c r="Q4010" i="6"/>
  <c r="O4252" i="6"/>
  <c r="O4251" i="6"/>
  <c r="O4250" i="6"/>
  <c r="O4249" i="6"/>
  <c r="O4248" i="6"/>
  <c r="O4247" i="6"/>
  <c r="O4246" i="6"/>
  <c r="O4245" i="6"/>
  <c r="O4244" i="6"/>
  <c r="O4243" i="6"/>
  <c r="O4242" i="6"/>
  <c r="O4241" i="6"/>
  <c r="O4240" i="6"/>
  <c r="O4239" i="6"/>
  <c r="O4238" i="6"/>
  <c r="O4237" i="6"/>
  <c r="O4236" i="6"/>
  <c r="O4235" i="6"/>
  <c r="O4234" i="6"/>
  <c r="O4233" i="6"/>
  <c r="O4232" i="6"/>
  <c r="O4231" i="6"/>
  <c r="O4230" i="6"/>
  <c r="O4229" i="6"/>
  <c r="O4228" i="6"/>
  <c r="O4227" i="6"/>
  <c r="O4226" i="6"/>
  <c r="O4225" i="6"/>
  <c r="O4224" i="6"/>
  <c r="O4223" i="6"/>
  <c r="O4222" i="6"/>
  <c r="O4221" i="6"/>
  <c r="O4220" i="6"/>
  <c r="O4219" i="6"/>
  <c r="O4218" i="6"/>
  <c r="O4217" i="6"/>
  <c r="O4216" i="6"/>
  <c r="O4215" i="6"/>
  <c r="O4214" i="6"/>
  <c r="O4213" i="6"/>
  <c r="O4212" i="6"/>
  <c r="O4211" i="6"/>
  <c r="O4210" i="6"/>
  <c r="O4209" i="6"/>
  <c r="O4208" i="6"/>
  <c r="O4207" i="6"/>
  <c r="O4206" i="6"/>
  <c r="O4205" i="6"/>
  <c r="O4204" i="6"/>
  <c r="O4203" i="6"/>
  <c r="O4202" i="6"/>
  <c r="O4201" i="6"/>
  <c r="O4200" i="6"/>
  <c r="O4199" i="6"/>
  <c r="O4198" i="6"/>
  <c r="O4197" i="6"/>
  <c r="O4196" i="6"/>
  <c r="O4195" i="6"/>
  <c r="O4194" i="6"/>
  <c r="O4193" i="6"/>
  <c r="O4192" i="6"/>
  <c r="O4191" i="6"/>
  <c r="O4190" i="6"/>
  <c r="O4189" i="6"/>
  <c r="O4188" i="6"/>
  <c r="O4187" i="6"/>
  <c r="O4186" i="6"/>
  <c r="O4185" i="6"/>
  <c r="O4184" i="6"/>
  <c r="O4183" i="6"/>
  <c r="O4182" i="6"/>
  <c r="O4181" i="6"/>
  <c r="O4180" i="6"/>
  <c r="O4179" i="6"/>
  <c r="O4178" i="6"/>
  <c r="O4177" i="6"/>
  <c r="O4176" i="6"/>
  <c r="O4175" i="6"/>
  <c r="O4174" i="6"/>
  <c r="O4173" i="6"/>
  <c r="O4172" i="6"/>
  <c r="O4171" i="6"/>
  <c r="O4170" i="6"/>
  <c r="O4169" i="6"/>
  <c r="O4168" i="6"/>
  <c r="O4167" i="6"/>
  <c r="O4166" i="6"/>
  <c r="O4165" i="6"/>
  <c r="O4164" i="6"/>
  <c r="O4163" i="6"/>
  <c r="O4162" i="6"/>
  <c r="O4161" i="6"/>
  <c r="O4160" i="6"/>
  <c r="O4159" i="6"/>
  <c r="O4158" i="6"/>
  <c r="O4157" i="6"/>
  <c r="O4156" i="6"/>
  <c r="O4155" i="6"/>
  <c r="O4154" i="6"/>
  <c r="O4153" i="6"/>
  <c r="O4152" i="6"/>
  <c r="O4151" i="6"/>
  <c r="O4150" i="6"/>
  <c r="O4149" i="6"/>
  <c r="O4148" i="6"/>
  <c r="O4147" i="6"/>
  <c r="O4146" i="6"/>
  <c r="O4145" i="6"/>
  <c r="O4144" i="6"/>
  <c r="O4143" i="6"/>
  <c r="O4142" i="6"/>
  <c r="O4141" i="6"/>
  <c r="O4140" i="6"/>
  <c r="O4139" i="6"/>
  <c r="O4138" i="6"/>
  <c r="O4137" i="6"/>
  <c r="O4136" i="6"/>
  <c r="O4135" i="6"/>
  <c r="O4134" i="6"/>
  <c r="O4133" i="6"/>
  <c r="O4132" i="6"/>
  <c r="O4131" i="6"/>
  <c r="O4130" i="6"/>
  <c r="O4129" i="6"/>
  <c r="O4128" i="6"/>
  <c r="O4127" i="6"/>
  <c r="O4126" i="6"/>
  <c r="O4125" i="6"/>
  <c r="O4124" i="6"/>
  <c r="O4123" i="6"/>
  <c r="O4122" i="6"/>
  <c r="O4121" i="6"/>
  <c r="O4120" i="6"/>
  <c r="O4119" i="6"/>
  <c r="O4118" i="6"/>
  <c r="O4117" i="6"/>
  <c r="O4116" i="6"/>
  <c r="O4115" i="6"/>
  <c r="O4114" i="6"/>
  <c r="O4113" i="6"/>
  <c r="O4112" i="6"/>
  <c r="O4111" i="6"/>
  <c r="O4110" i="6"/>
  <c r="O4109" i="6"/>
  <c r="O4108" i="6"/>
  <c r="O4107" i="6"/>
  <c r="O4106" i="6"/>
  <c r="O4105" i="6"/>
  <c r="O4104" i="6"/>
  <c r="O4103" i="6"/>
  <c r="O4102" i="6"/>
  <c r="O4101" i="6"/>
  <c r="O4100" i="6"/>
  <c r="O4099" i="6"/>
  <c r="O4098" i="6"/>
  <c r="O4097" i="6"/>
  <c r="O4096" i="6"/>
  <c r="O4095" i="6"/>
  <c r="O4094" i="6"/>
  <c r="O4093" i="6"/>
  <c r="O4092" i="6"/>
  <c r="O4091" i="6"/>
  <c r="O4090" i="6"/>
  <c r="O4089" i="6"/>
  <c r="O4088" i="6"/>
  <c r="O4087" i="6"/>
  <c r="O4086" i="6"/>
  <c r="O4085" i="6"/>
  <c r="O4084" i="6"/>
  <c r="O4083" i="6"/>
  <c r="O4082" i="6"/>
  <c r="O4081" i="6"/>
  <c r="O4080" i="6"/>
  <c r="O4079" i="6"/>
  <c r="O4078" i="6"/>
  <c r="O4077" i="6"/>
  <c r="O4076" i="6"/>
  <c r="O4075" i="6"/>
  <c r="O4074" i="6"/>
  <c r="O4073" i="6"/>
  <c r="O4072" i="6"/>
  <c r="O4071" i="6"/>
  <c r="O4070" i="6"/>
  <c r="O4069" i="6"/>
  <c r="O4068" i="6"/>
  <c r="O4067" i="6"/>
  <c r="O4066" i="6"/>
  <c r="O4065" i="6"/>
  <c r="O4064" i="6"/>
  <c r="O4063" i="6"/>
  <c r="O4062" i="6"/>
  <c r="O4061" i="6"/>
  <c r="O4060" i="6"/>
  <c r="O4059" i="6"/>
  <c r="O4058" i="6"/>
  <c r="O4057" i="6"/>
  <c r="O4056" i="6"/>
  <c r="O4055" i="6"/>
  <c r="O4054" i="6"/>
  <c r="O4053" i="6"/>
  <c r="O4052" i="6"/>
  <c r="O4051" i="6"/>
  <c r="O4050" i="6"/>
  <c r="O4049" i="6"/>
  <c r="O4048" i="6"/>
  <c r="O4047" i="6"/>
  <c r="O4046" i="6"/>
  <c r="O4045" i="6"/>
  <c r="O4044" i="6"/>
  <c r="O4043" i="6"/>
  <c r="O4042" i="6"/>
  <c r="O4041" i="6"/>
  <c r="O4040" i="6"/>
  <c r="O4039" i="6"/>
  <c r="O4038" i="6"/>
  <c r="O4037" i="6"/>
  <c r="O4036" i="6"/>
  <c r="O4035" i="6"/>
  <c r="O4034" i="6"/>
  <c r="O4033" i="6"/>
  <c r="O4032" i="6"/>
  <c r="O4031" i="6"/>
  <c r="O4030" i="6"/>
  <c r="O4029" i="6"/>
  <c r="O4028" i="6"/>
  <c r="O4027" i="6"/>
  <c r="O4026" i="6"/>
  <c r="O4025" i="6"/>
  <c r="O4024" i="6"/>
  <c r="O4023" i="6"/>
  <c r="O4022" i="6"/>
  <c r="O4021" i="6"/>
  <c r="O4020" i="6"/>
  <c r="O4019" i="6"/>
  <c r="O4018" i="6"/>
  <c r="O4017" i="6"/>
  <c r="O4016" i="6"/>
  <c r="O4015" i="6"/>
  <c r="O4014" i="6"/>
  <c r="O4013" i="6"/>
  <c r="O4012" i="6"/>
  <c r="O4011" i="6"/>
  <c r="O4010" i="6"/>
  <c r="M4252" i="6"/>
  <c r="M4251" i="6"/>
  <c r="M4250" i="6"/>
  <c r="M4249" i="6"/>
  <c r="M4248" i="6"/>
  <c r="M4247" i="6"/>
  <c r="M4246" i="6"/>
  <c r="M4245" i="6"/>
  <c r="M4244" i="6"/>
  <c r="M4243" i="6"/>
  <c r="M4242" i="6"/>
  <c r="M4241" i="6"/>
  <c r="M4240" i="6"/>
  <c r="M4239" i="6"/>
  <c r="M4238" i="6"/>
  <c r="M4237" i="6"/>
  <c r="M4236" i="6"/>
  <c r="M4235" i="6"/>
  <c r="M4234" i="6"/>
  <c r="M4233" i="6"/>
  <c r="M4232" i="6"/>
  <c r="M4231" i="6"/>
  <c r="M4230" i="6"/>
  <c r="M4229" i="6"/>
  <c r="M4228" i="6"/>
  <c r="M4227" i="6"/>
  <c r="M4226" i="6"/>
  <c r="M4225" i="6"/>
  <c r="M4224" i="6"/>
  <c r="M4223" i="6"/>
  <c r="M4222" i="6"/>
  <c r="M4221" i="6"/>
  <c r="M4220" i="6"/>
  <c r="M4219" i="6"/>
  <c r="M4218" i="6"/>
  <c r="M4217" i="6"/>
  <c r="M4216" i="6"/>
  <c r="M4215" i="6"/>
  <c r="M4214" i="6"/>
  <c r="M4213" i="6"/>
  <c r="M4212" i="6"/>
  <c r="M4211" i="6"/>
  <c r="M4210" i="6"/>
  <c r="M4209" i="6"/>
  <c r="M4208" i="6"/>
  <c r="M4207" i="6"/>
  <c r="M4206" i="6"/>
  <c r="M4205" i="6"/>
  <c r="M4204" i="6"/>
  <c r="M4203" i="6"/>
  <c r="M4202" i="6"/>
  <c r="M4201" i="6"/>
  <c r="M4200" i="6"/>
  <c r="M4199" i="6"/>
  <c r="M4198" i="6"/>
  <c r="M4197" i="6"/>
  <c r="M4196" i="6"/>
  <c r="M4195" i="6"/>
  <c r="M4194" i="6"/>
  <c r="M4193" i="6"/>
  <c r="M4192" i="6"/>
  <c r="M4191" i="6"/>
  <c r="M4190" i="6"/>
  <c r="M4189" i="6"/>
  <c r="M4188" i="6"/>
  <c r="M4187" i="6"/>
  <c r="M4186" i="6"/>
  <c r="M4185" i="6"/>
  <c r="M4184" i="6"/>
  <c r="M4183" i="6"/>
  <c r="M4182" i="6"/>
  <c r="M4181" i="6"/>
  <c r="M4180" i="6"/>
  <c r="M4179" i="6"/>
  <c r="M4178" i="6"/>
  <c r="M4177" i="6"/>
  <c r="M4176" i="6"/>
  <c r="M4175" i="6"/>
  <c r="M4174" i="6"/>
  <c r="M4173" i="6"/>
  <c r="M4172" i="6"/>
  <c r="M4171" i="6"/>
  <c r="M4170" i="6"/>
  <c r="M4169" i="6"/>
  <c r="M4168" i="6"/>
  <c r="M4167" i="6"/>
  <c r="M4166" i="6"/>
  <c r="M4165" i="6"/>
  <c r="M4164" i="6"/>
  <c r="M4163" i="6"/>
  <c r="M4162" i="6"/>
  <c r="M4161" i="6"/>
  <c r="M4160" i="6"/>
  <c r="M4159" i="6"/>
  <c r="M4158" i="6"/>
  <c r="M4157" i="6"/>
  <c r="M4156" i="6"/>
  <c r="M4155" i="6"/>
  <c r="M4154" i="6"/>
  <c r="M4153" i="6"/>
  <c r="M4152" i="6"/>
  <c r="M4151" i="6"/>
  <c r="M4150" i="6"/>
  <c r="M4149" i="6"/>
  <c r="M4148" i="6"/>
  <c r="M4147" i="6"/>
  <c r="M4146" i="6"/>
  <c r="M4145" i="6"/>
  <c r="M4144" i="6"/>
  <c r="M4143" i="6"/>
  <c r="M4142" i="6"/>
  <c r="M4141" i="6"/>
  <c r="M4140" i="6"/>
  <c r="M4139" i="6"/>
  <c r="M4138" i="6"/>
  <c r="M4137" i="6"/>
  <c r="M4136" i="6"/>
  <c r="M4135" i="6"/>
  <c r="M4134" i="6"/>
  <c r="M4133" i="6"/>
  <c r="M4132" i="6"/>
  <c r="M4131" i="6"/>
  <c r="M4130" i="6"/>
  <c r="M4129" i="6"/>
  <c r="M4128" i="6"/>
  <c r="M4127" i="6"/>
  <c r="M4126" i="6"/>
  <c r="M4125" i="6"/>
  <c r="M4124" i="6"/>
  <c r="M4123" i="6"/>
  <c r="M4122" i="6"/>
  <c r="M4121" i="6"/>
  <c r="M4120" i="6"/>
  <c r="M4119" i="6"/>
  <c r="M4118" i="6"/>
  <c r="M4117" i="6"/>
  <c r="M4116" i="6"/>
  <c r="M4115" i="6"/>
  <c r="M4114" i="6"/>
  <c r="M4113" i="6"/>
  <c r="M4112" i="6"/>
  <c r="M4111" i="6"/>
  <c r="M4110" i="6"/>
  <c r="M4109" i="6"/>
  <c r="M4108" i="6"/>
  <c r="M4107" i="6"/>
  <c r="M4106" i="6"/>
  <c r="M4105" i="6"/>
  <c r="M4104" i="6"/>
  <c r="M4103" i="6"/>
  <c r="M4102" i="6"/>
  <c r="M4101" i="6"/>
  <c r="M4100" i="6"/>
  <c r="M4099" i="6"/>
  <c r="M4098" i="6"/>
  <c r="M4097" i="6"/>
  <c r="M4096" i="6"/>
  <c r="M4095" i="6"/>
  <c r="M4094" i="6"/>
  <c r="M4093" i="6"/>
  <c r="M4092" i="6"/>
  <c r="M4091" i="6"/>
  <c r="M4090" i="6"/>
  <c r="M4089" i="6"/>
  <c r="M4088" i="6"/>
  <c r="M4087" i="6"/>
  <c r="M4086" i="6"/>
  <c r="M4085" i="6"/>
  <c r="M4084" i="6"/>
  <c r="M4083" i="6"/>
  <c r="M4082" i="6"/>
  <c r="M4081" i="6"/>
  <c r="M4080" i="6"/>
  <c r="M4079" i="6"/>
  <c r="M4078" i="6"/>
  <c r="M4077" i="6"/>
  <c r="M4076" i="6"/>
  <c r="M4075" i="6"/>
  <c r="M4074" i="6"/>
  <c r="M4073" i="6"/>
  <c r="M4072" i="6"/>
  <c r="M4071" i="6"/>
  <c r="M4070" i="6"/>
  <c r="M4069" i="6"/>
  <c r="M4068" i="6"/>
  <c r="M4067" i="6"/>
  <c r="M4066" i="6"/>
  <c r="M4065" i="6"/>
  <c r="M4064" i="6"/>
  <c r="M4063" i="6"/>
  <c r="M4062" i="6"/>
  <c r="M4061" i="6"/>
  <c r="M4060" i="6"/>
  <c r="M4059" i="6"/>
  <c r="M4058" i="6"/>
  <c r="M4057" i="6"/>
  <c r="M4056" i="6"/>
  <c r="M4055" i="6"/>
  <c r="M4054" i="6"/>
  <c r="M4053" i="6"/>
  <c r="M4052" i="6"/>
  <c r="M4051" i="6"/>
  <c r="M4050" i="6"/>
  <c r="M4049" i="6"/>
  <c r="M4048" i="6"/>
  <c r="M4047" i="6"/>
  <c r="M4046" i="6"/>
  <c r="M4045" i="6"/>
  <c r="M4044" i="6"/>
  <c r="M4043" i="6"/>
  <c r="M4042" i="6"/>
  <c r="M4041" i="6"/>
  <c r="M4040" i="6"/>
  <c r="M4039" i="6"/>
  <c r="M4038" i="6"/>
  <c r="M4037" i="6"/>
  <c r="M4036" i="6"/>
  <c r="M4035" i="6"/>
  <c r="M4034" i="6"/>
  <c r="M4033" i="6"/>
  <c r="M4032" i="6"/>
  <c r="M4031" i="6"/>
  <c r="M4030" i="6"/>
  <c r="M4029" i="6"/>
  <c r="M4028" i="6"/>
  <c r="M4027" i="6"/>
  <c r="M4026" i="6"/>
  <c r="M4025" i="6"/>
  <c r="M4024" i="6"/>
  <c r="M4023" i="6"/>
  <c r="M4022" i="6"/>
  <c r="M4021" i="6"/>
  <c r="M4020" i="6"/>
  <c r="M4019" i="6"/>
  <c r="M4018" i="6"/>
  <c r="M4017" i="6"/>
  <c r="M4016" i="6"/>
  <c r="M4015" i="6"/>
  <c r="M4014" i="6"/>
  <c r="M4013" i="6"/>
  <c r="M4012" i="6"/>
  <c r="M4011" i="6"/>
  <c r="M4010" i="6"/>
  <c r="AF1588" i="6" l="1"/>
  <c r="AF1587" i="6"/>
  <c r="AF1586" i="6"/>
  <c r="AF1585" i="6"/>
  <c r="AF1584" i="6"/>
  <c r="AF1583" i="6"/>
  <c r="AF1582" i="6"/>
  <c r="AF1581" i="6"/>
  <c r="AF1580" i="6"/>
  <c r="AF1579" i="6"/>
  <c r="AF1578" i="6"/>
  <c r="AF1577" i="6"/>
  <c r="AF1576" i="6"/>
  <c r="AF1575" i="6"/>
  <c r="AF1574" i="6"/>
  <c r="AF1640" i="6" l="1"/>
  <c r="AF1656" i="6"/>
  <c r="B145" i="8" l="1"/>
  <c r="B165" i="8" l="1"/>
  <c r="B181" i="8" s="1"/>
  <c r="B202" i="8" s="1"/>
  <c r="B218" i="8" s="1"/>
  <c r="B239" i="8" s="1"/>
  <c r="B255" i="8" s="1"/>
  <c r="B273" i="8" s="1"/>
  <c r="B290" i="8" s="1"/>
  <c r="E2158" i="6"/>
  <c r="E2157" i="6"/>
  <c r="E2156" i="6"/>
  <c r="E2155" i="6"/>
  <c r="E2276" i="6" l="1"/>
  <c r="E2275" i="6"/>
  <c r="E2274" i="6"/>
  <c r="E2245" i="6"/>
  <c r="E2244" i="6"/>
  <c r="E2243" i="6"/>
  <c r="E2242" i="6"/>
  <c r="G24" i="32" l="1"/>
  <c r="H18" i="32"/>
  <c r="I23" i="37"/>
  <c r="K23" i="37"/>
  <c r="G23" i="37"/>
  <c r="I33" i="37" l="1"/>
  <c r="G32" i="37"/>
  <c r="K31" i="37"/>
  <c r="I31" i="37"/>
  <c r="H31" i="37"/>
  <c r="G31" i="37"/>
  <c r="H17" i="37"/>
  <c r="G17" i="37"/>
  <c r="K16" i="37"/>
  <c r="I16" i="37"/>
  <c r="H16" i="37"/>
  <c r="G16" i="37"/>
  <c r="I17" i="37" l="1"/>
  <c r="K17" i="37" s="1"/>
  <c r="J17" i="37"/>
  <c r="J18" i="37" s="1"/>
  <c r="J47" i="37" s="1"/>
  <c r="F18" i="16"/>
  <c r="F17" i="16"/>
  <c r="F16" i="16"/>
  <c r="B870" i="7" l="1"/>
  <c r="B888" i="7" s="1"/>
  <c r="AF1935" i="6" l="1"/>
  <c r="AF1934" i="6"/>
  <c r="AF1933" i="6"/>
  <c r="AF1932" i="6"/>
  <c r="AF1931" i="6"/>
  <c r="AF1930" i="6"/>
  <c r="AF1929" i="6"/>
  <c r="AF1928" i="6"/>
  <c r="AF1927" i="6"/>
  <c r="AF1926" i="6"/>
  <c r="AF1925" i="6"/>
  <c r="AF1924" i="6"/>
  <c r="AF1923" i="6"/>
  <c r="AG1951" i="6"/>
  <c r="AD1971" i="6"/>
  <c r="AF1971" i="6" s="1"/>
  <c r="B1300" i="6" l="1"/>
  <c r="B1333" i="6" s="1"/>
  <c r="B1352" i="6" s="1"/>
  <c r="B1370" i="6" s="1"/>
  <c r="B1386" i="6" s="1"/>
  <c r="B1402" i="6" s="1"/>
  <c r="B1418" i="6" s="1"/>
  <c r="B1435" i="6" l="1"/>
  <c r="B1451" i="6" s="1"/>
  <c r="B1474" i="6" s="1"/>
  <c r="B1497" i="6" s="1"/>
  <c r="B1527" i="6" s="1"/>
  <c r="B1563" i="6" s="1"/>
  <c r="B1593" i="6" s="1"/>
  <c r="B1610" i="6" s="1"/>
  <c r="B1629" i="6" s="1"/>
  <c r="B1645" i="6" s="1"/>
  <c r="B1661" i="6" s="1"/>
  <c r="B1678" i="6" s="1"/>
  <c r="B1696" i="6" s="1"/>
  <c r="B1713" i="6" s="1"/>
  <c r="B1730" i="6" s="1"/>
  <c r="B1746" i="6" s="1"/>
  <c r="B1762" i="6" s="1"/>
  <c r="B1778" i="6" s="1"/>
  <c r="B1794" i="6" s="1"/>
  <c r="B1810" i="6" s="1"/>
  <c r="B1861" i="6" s="1"/>
  <c r="B1912" i="6" s="1"/>
  <c r="B1940" i="6" s="1"/>
  <c r="B1960" i="6" s="1"/>
  <c r="B1981" i="6" s="1"/>
  <c r="B1998" i="6" s="1"/>
  <c r="B2017" i="6" s="1"/>
  <c r="B2033" i="6" s="1"/>
  <c r="B2049" i="6" s="1"/>
  <c r="B2067" i="6" s="1"/>
  <c r="B2090" i="6" s="1"/>
  <c r="B2121" i="6" s="1"/>
  <c r="B2144" i="6" s="1"/>
  <c r="B2163" i="6" s="1"/>
  <c r="B2181" i="6" s="1"/>
  <c r="B2199" i="6" s="1"/>
  <c r="B2215" i="6" s="1"/>
  <c r="B2232" i="6" s="1"/>
  <c r="AF2062" i="6"/>
  <c r="AF2061" i="6"/>
  <c r="AF2060" i="6"/>
  <c r="AF2085" i="6"/>
  <c r="AF2084" i="6"/>
  <c r="AF2083" i="6"/>
  <c r="AF2082" i="6"/>
  <c r="AF2081" i="6"/>
  <c r="AF2080" i="6"/>
  <c r="AF2079" i="6"/>
  <c r="AF2078" i="6"/>
  <c r="AJ2101" i="6"/>
  <c r="AF2158" i="6"/>
  <c r="AF2157" i="6"/>
  <c r="AF2156" i="6"/>
  <c r="AF2155" i="6"/>
  <c r="B322" i="8" l="1"/>
  <c r="B343" i="8" s="1"/>
  <c r="Z1289" i="7"/>
  <c r="Z1288" i="7"/>
  <c r="Z1287" i="7"/>
  <c r="Z1286" i="7"/>
  <c r="Z1285" i="7"/>
  <c r="AF1269" i="7" l="1"/>
  <c r="AF1268" i="7"/>
  <c r="AF1267" i="7"/>
  <c r="AF1266" i="7"/>
  <c r="AF1264" i="7"/>
  <c r="AF1263" i="7"/>
  <c r="AF1262" i="7"/>
  <c r="AF1261" i="7"/>
  <c r="AF1260" i="7"/>
  <c r="AF1259" i="7"/>
  <c r="AF1258" i="7"/>
  <c r="AF1257" i="7"/>
  <c r="AF1256" i="7"/>
  <c r="AF1255" i="7"/>
  <c r="AF1254" i="7"/>
  <c r="AB1269" i="7"/>
  <c r="Y1269" i="7"/>
  <c r="AA1269" i="7" s="1"/>
  <c r="W1269" i="7"/>
  <c r="AB1268" i="7"/>
  <c r="Y1268" i="7"/>
  <c r="AA1268" i="7" s="1"/>
  <c r="W1268" i="7"/>
  <c r="AB1267" i="7"/>
  <c r="Y1267" i="7"/>
  <c r="AA1267" i="7" s="1"/>
  <c r="W1267" i="7"/>
  <c r="AB1266" i="7"/>
  <c r="Y1266" i="7"/>
  <c r="AA1266" i="7" s="1"/>
  <c r="W1266" i="7"/>
  <c r="AB1265" i="7"/>
  <c r="Y1265" i="7"/>
  <c r="AA1265" i="7" s="1"/>
  <c r="W1265" i="7"/>
  <c r="AB1264" i="7"/>
  <c r="Y1264" i="7"/>
  <c r="AA1264" i="7" s="1"/>
  <c r="W1264" i="7"/>
  <c r="AB1263" i="7"/>
  <c r="Y1263" i="7"/>
  <c r="AA1263" i="7" s="1"/>
  <c r="W1263" i="7"/>
  <c r="AB1262" i="7"/>
  <c r="Y1262" i="7"/>
  <c r="AA1262" i="7" s="1"/>
  <c r="W1262" i="7"/>
  <c r="AB1261" i="7"/>
  <c r="Y1261" i="7"/>
  <c r="AA1261" i="7" s="1"/>
  <c r="W1261" i="7"/>
  <c r="AB1260" i="7"/>
  <c r="Y1260" i="7"/>
  <c r="AA1260" i="7" s="1"/>
  <c r="W1260" i="7"/>
  <c r="AB1259" i="7"/>
  <c r="Y1259" i="7"/>
  <c r="AA1259" i="7" s="1"/>
  <c r="W1259" i="7"/>
  <c r="AB1258" i="7"/>
  <c r="Y1258" i="7"/>
  <c r="AA1258" i="7" s="1"/>
  <c r="W1258" i="7"/>
  <c r="AB1257" i="7"/>
  <c r="Y1257" i="7"/>
  <c r="AA1257" i="7" s="1"/>
  <c r="W1257" i="7"/>
  <c r="AB1256" i="7"/>
  <c r="Y1256" i="7"/>
  <c r="AA1256" i="7" s="1"/>
  <c r="W1256" i="7"/>
  <c r="AB1255" i="7"/>
  <c r="Y1255" i="7"/>
  <c r="AA1255" i="7" s="1"/>
  <c r="W1255" i="7"/>
  <c r="AB1254" i="7"/>
  <c r="Y1254" i="7"/>
  <c r="AA1254" i="7" s="1"/>
  <c r="W1254" i="7"/>
  <c r="N1269" i="7"/>
  <c r="M1269" i="7"/>
  <c r="N1268" i="7"/>
  <c r="M1268" i="7"/>
  <c r="N1267" i="7"/>
  <c r="M1267" i="7"/>
  <c r="N1266" i="7"/>
  <c r="M1266" i="7"/>
  <c r="N1265" i="7"/>
  <c r="M1265" i="7"/>
  <c r="N1264" i="7"/>
  <c r="M1264" i="7"/>
  <c r="N1263" i="7"/>
  <c r="M1263" i="7"/>
  <c r="N1262" i="7"/>
  <c r="M1262" i="7"/>
  <c r="N1261" i="7"/>
  <c r="M1261" i="7"/>
  <c r="N1260" i="7"/>
  <c r="M1260" i="7"/>
  <c r="N1259" i="7"/>
  <c r="M1259" i="7"/>
  <c r="N1258" i="7"/>
  <c r="M1258" i="7"/>
  <c r="N1257" i="7"/>
  <c r="M1257" i="7"/>
  <c r="N1256" i="7"/>
  <c r="M1256" i="7"/>
  <c r="N1255" i="7"/>
  <c r="M1255" i="7"/>
  <c r="N1254" i="7"/>
  <c r="M1254" i="7"/>
  <c r="AG1184" i="7" l="1"/>
  <c r="AG1183" i="7"/>
  <c r="AG1182" i="7"/>
  <c r="AG1180" i="7"/>
  <c r="AG1179" i="7"/>
  <c r="AG1178" i="7"/>
  <c r="E2672" i="6" l="1"/>
  <c r="E2656" i="6" l="1"/>
  <c r="E2640" i="6" l="1"/>
  <c r="AF2639" i="6"/>
  <c r="E2639" i="6"/>
  <c r="AF2638" i="6"/>
  <c r="E2638" i="6"/>
  <c r="AF2637" i="6"/>
  <c r="E2637" i="6"/>
  <c r="AF2636" i="6"/>
  <c r="E2636" i="6"/>
  <c r="AF2620" i="6" l="1"/>
  <c r="E2597" i="6" l="1"/>
  <c r="F2543" i="6" l="1"/>
  <c r="E2543" i="6"/>
  <c r="F2542" i="6"/>
  <c r="E2542" i="6"/>
  <c r="F2541" i="6"/>
  <c r="E2541" i="6"/>
  <c r="F2540" i="6"/>
  <c r="E2540" i="6"/>
  <c r="F2539" i="6"/>
  <c r="F2538" i="6"/>
  <c r="E2538" i="6"/>
  <c r="F2537" i="6"/>
  <c r="E2537" i="6"/>
  <c r="F2536" i="6"/>
  <c r="E2536" i="6"/>
  <c r="AJ2535" i="6"/>
  <c r="F2535" i="6"/>
  <c r="E2535" i="6"/>
  <c r="F2534" i="6"/>
  <c r="F2533" i="6"/>
  <c r="E2533" i="6"/>
  <c r="F2532" i="6"/>
  <c r="E2532" i="6"/>
  <c r="F2531" i="6"/>
  <c r="E2531" i="6"/>
  <c r="F2530" i="6"/>
  <c r="E2530" i="6"/>
  <c r="F2529" i="6"/>
  <c r="E2529" i="6"/>
  <c r="F2528" i="6"/>
  <c r="E2528" i="6"/>
  <c r="F2527" i="6"/>
  <c r="E2527" i="6"/>
  <c r="AJ2526" i="6"/>
  <c r="F2526" i="6"/>
  <c r="E2526" i="6"/>
  <c r="F2510" i="6" l="1"/>
  <c r="F2509" i="6"/>
  <c r="F2507" i="6"/>
  <c r="F2506" i="6"/>
  <c r="E2510" i="6"/>
  <c r="E2509" i="6"/>
  <c r="E2508" i="6"/>
  <c r="E2507" i="6"/>
  <c r="E2506" i="6"/>
  <c r="F2508" i="6" l="1"/>
  <c r="S2510" i="6" l="1"/>
  <c r="W2510" i="6" s="1"/>
  <c r="S2508" i="6"/>
  <c r="W2508" i="6" s="1"/>
  <c r="S2507" i="6"/>
  <c r="W2507" i="6" s="1"/>
  <c r="AF2472" i="6" l="1"/>
  <c r="AF2471" i="6"/>
  <c r="W2404" i="6" l="1"/>
  <c r="T2404" i="6"/>
  <c r="W2388" i="6" l="1"/>
  <c r="T2388" i="6"/>
  <c r="AF436" i="8" l="1"/>
  <c r="AF388" i="8" l="1"/>
  <c r="B361" i="8" l="1"/>
  <c r="AF356" i="8"/>
  <c r="AF355" i="8"/>
  <c r="AF354" i="8"/>
  <c r="B377" i="8" l="1"/>
  <c r="B393" i="8" l="1"/>
  <c r="B409" i="8" s="1"/>
  <c r="B425" i="8" s="1"/>
  <c r="B442" i="8" s="1"/>
  <c r="B459" i="8" s="1"/>
  <c r="B475" i="8" s="1"/>
  <c r="C497" i="8" s="1"/>
  <c r="B908" i="7" l="1"/>
  <c r="B925" i="7" s="1"/>
  <c r="B952" i="7" l="1"/>
  <c r="B988" i="7" s="1"/>
  <c r="B1005" i="7" s="1"/>
  <c r="B1032" i="7" s="1"/>
  <c r="B1053" i="7" s="1"/>
  <c r="B1070" i="7" s="1"/>
  <c r="B1090" i="7" s="1"/>
  <c r="B1110" i="7" s="1"/>
  <c r="B1133" i="7" s="1"/>
  <c r="B1148" i="7" s="1"/>
  <c r="B1166" i="7" s="1"/>
  <c r="B1190" i="7" s="1"/>
  <c r="B1209" i="7" s="1"/>
  <c r="B1226" i="7" l="1"/>
  <c r="B1243" i="7" s="1"/>
  <c r="B1274" i="7" s="1"/>
  <c r="B1294" i="7" s="1"/>
  <c r="C1314" i="7" s="1"/>
  <c r="B2249" i="6" l="1"/>
  <c r="AF2228" i="6" l="1"/>
  <c r="E2228" i="6"/>
  <c r="AF2227" i="6"/>
  <c r="E2227" i="6"/>
  <c r="AF2226" i="6"/>
  <c r="E2226" i="6"/>
  <c r="AF2225" i="6"/>
  <c r="E2225" i="6"/>
  <c r="B2264" i="6"/>
  <c r="B2280" i="6" s="1"/>
  <c r="B2296" i="6" s="1"/>
  <c r="B2329" i="6" s="1"/>
  <c r="B2353" i="6" s="1"/>
  <c r="B2377" i="6" s="1"/>
  <c r="B2393" i="6" s="1"/>
  <c r="B2409" i="6" s="1"/>
  <c r="B2442" i="6" s="1"/>
  <c r="AF2245" i="6"/>
  <c r="AF2244" i="6"/>
  <c r="AF2243" i="6"/>
  <c r="AF2242" i="6"/>
  <c r="F2260" i="6"/>
  <c r="E2260" i="6"/>
  <c r="AJ2259" i="6"/>
  <c r="F2259" i="6"/>
  <c r="E2259" i="6"/>
  <c r="AF2275" i="6"/>
  <c r="AF2274" i="6"/>
  <c r="B2460" i="6" l="1"/>
  <c r="B2478" i="6" s="1"/>
  <c r="B2495" i="6" s="1"/>
  <c r="AJ2292" i="6"/>
  <c r="F2292" i="6"/>
  <c r="AJ2291" i="6"/>
  <c r="F2291" i="6"/>
  <c r="AJ2290" i="6"/>
  <c r="F2290" i="6"/>
  <c r="B2515" i="6" l="1"/>
  <c r="B2548" i="6" s="1"/>
  <c r="B2568" i="6" s="1"/>
  <c r="B52" i="40"/>
  <c r="B8" i="48"/>
  <c r="B8" i="47"/>
  <c r="B8" i="46"/>
  <c r="B8" i="45"/>
  <c r="B8" i="32"/>
  <c r="B8" i="44"/>
  <c r="B8" i="43"/>
  <c r="B8" i="42"/>
  <c r="B8" i="41"/>
  <c r="B8" i="37"/>
  <c r="B8" i="40"/>
  <c r="B8" i="39"/>
  <c r="B8" i="38"/>
  <c r="B8" i="8"/>
  <c r="B8" i="7"/>
  <c r="B2586" i="6" l="1"/>
  <c r="B2609" i="6" s="1"/>
  <c r="B2625" i="6" s="1"/>
  <c r="B2645" i="6" s="1"/>
  <c r="B2661" i="6" s="1"/>
  <c r="B2677" i="6" s="1"/>
  <c r="B2696" i="6" s="1"/>
  <c r="B2712" i="6" s="1"/>
  <c r="B2728" i="6" s="1"/>
  <c r="B2745" i="6" s="1"/>
  <c r="B2761" i="6" s="1"/>
  <c r="B2771" i="6" s="1"/>
  <c r="B2793" i="6" s="1"/>
  <c r="B8" i="6"/>
  <c r="B8" i="16"/>
  <c r="C1393" i="7" l="1"/>
  <c r="C1409" i="7" s="1"/>
  <c r="C1422" i="7" s="1"/>
  <c r="C1441" i="7" s="1"/>
  <c r="C1359" i="7"/>
  <c r="C1332" i="7"/>
  <c r="B64" i="37"/>
  <c r="B62" i="32" s="1"/>
  <c r="R2766" i="6" l="1"/>
  <c r="P2766" i="6"/>
  <c r="N2766" i="6"/>
  <c r="L2766" i="6"/>
  <c r="J2766" i="6"/>
  <c r="H2766" i="6"/>
  <c r="G2766" i="6"/>
  <c r="R2765" i="6"/>
  <c r="P2765" i="6"/>
  <c r="N2765" i="6"/>
  <c r="L2765" i="6"/>
  <c r="J2765" i="6"/>
  <c r="H2765" i="6"/>
  <c r="G2765" i="6"/>
  <c r="C526" i="8" l="1"/>
  <c r="K54" i="32" l="1"/>
  <c r="K21" i="32"/>
  <c r="K28" i="32" s="1"/>
  <c r="K35" i="32" s="1"/>
  <c r="K42" i="32" s="1"/>
  <c r="K50" i="32" s="1"/>
  <c r="K58" i="37"/>
  <c r="K22" i="37"/>
  <c r="K30" i="37" s="1"/>
  <c r="K38" i="37" s="1"/>
  <c r="K46" i="37" s="1"/>
  <c r="K54" i="37" s="1"/>
  <c r="K18" i="37"/>
  <c r="K47" i="37" s="1"/>
  <c r="C722" i="8" l="1"/>
  <c r="C744" i="8" s="1"/>
  <c r="B2802" i="6" l="1"/>
  <c r="B2811" i="6" s="1"/>
  <c r="B2819" i="6" s="1"/>
  <c r="B2834" i="6" s="1"/>
  <c r="P2797" i="6"/>
  <c r="N2797" i="6"/>
  <c r="L2797" i="6"/>
  <c r="E2797" i="6"/>
  <c r="F2797" i="6" s="1"/>
  <c r="P2806" i="6"/>
  <c r="N2806" i="6"/>
  <c r="L2806" i="6"/>
  <c r="E2806" i="6"/>
  <c r="F2806" i="6" s="1"/>
  <c r="M2815" i="6"/>
  <c r="K2815" i="6"/>
  <c r="I2815" i="6"/>
  <c r="F2815" i="6"/>
  <c r="B2846" i="6" l="1"/>
  <c r="B2860" i="6" s="1"/>
  <c r="I41" i="37"/>
  <c r="I40" i="37"/>
  <c r="K40" i="37" s="1"/>
  <c r="I39" i="37"/>
  <c r="K39" i="37" s="1"/>
  <c r="I25" i="37"/>
  <c r="K25" i="37" s="1"/>
  <c r="I24" i="37"/>
  <c r="K32" i="32" l="1"/>
  <c r="K44" i="32" s="1"/>
  <c r="K39" i="32"/>
  <c r="K46" i="32" s="1"/>
  <c r="K25" i="32"/>
  <c r="K43" i="32" s="1"/>
  <c r="K18" i="32"/>
  <c r="K45" i="32" s="1"/>
  <c r="K42" i="37"/>
  <c r="K50" i="37" s="1"/>
  <c r="K26" i="37"/>
  <c r="K48" i="37" s="1"/>
  <c r="B2869" i="6"/>
  <c r="B2880" i="6" s="1"/>
  <c r="B2889" i="6" s="1"/>
  <c r="C774" i="8" l="1"/>
  <c r="C837" i="8" s="1"/>
  <c r="B2900" i="6" l="1"/>
  <c r="B2915" i="6" s="1"/>
  <c r="C865" i="8"/>
  <c r="C890" i="8" s="1"/>
  <c r="C911" i="8" s="1"/>
  <c r="C948" i="8" s="1"/>
  <c r="C1014" i="8" s="1"/>
  <c r="C1046" i="8" s="1"/>
  <c r="C1068" i="8" s="1"/>
  <c r="C1104" i="8" s="1"/>
  <c r="D1348" i="7"/>
  <c r="D1347" i="7"/>
  <c r="D1346" i="7"/>
  <c r="D1345" i="7"/>
  <c r="D1344" i="7"/>
  <c r="D1343" i="7"/>
  <c r="D1342" i="7"/>
  <c r="D1341" i="7"/>
  <c r="D1340" i="7"/>
  <c r="D1380" i="7"/>
  <c r="D1379" i="7"/>
  <c r="D1378" i="7"/>
  <c r="D1377" i="7"/>
  <c r="D1376" i="7"/>
  <c r="D1375" i="7"/>
  <c r="D1374" i="7"/>
  <c r="D1373" i="7"/>
  <c r="D1372" i="7"/>
  <c r="D1371" i="7"/>
  <c r="D1370" i="7"/>
  <c r="D1369" i="7"/>
  <c r="D1368" i="7"/>
  <c r="D1367" i="7"/>
  <c r="D1366" i="7"/>
  <c r="D1399" i="7"/>
  <c r="D1400" i="7"/>
  <c r="D1401" i="7"/>
  <c r="F2956" i="6"/>
  <c r="F2982" i="6"/>
  <c r="F2981" i="6"/>
  <c r="F2980" i="6"/>
  <c r="F2979" i="6"/>
  <c r="F2978" i="6"/>
  <c r="F2977" i="6"/>
  <c r="E2999" i="6"/>
  <c r="E2998" i="6"/>
  <c r="E2997" i="6"/>
  <c r="E2995" i="6"/>
  <c r="E2994" i="6"/>
  <c r="E2993" i="6"/>
  <c r="D1494" i="7"/>
  <c r="D1493" i="7"/>
  <c r="D1492" i="7"/>
  <c r="D1491" i="7"/>
  <c r="D1490" i="7"/>
  <c r="D1489" i="7"/>
  <c r="D1483" i="7"/>
  <c r="D1482" i="7"/>
  <c r="D1481" i="7"/>
  <c r="D1480" i="7"/>
  <c r="D1479" i="7"/>
  <c r="D1478" i="7"/>
  <c r="D1477" i="7"/>
  <c r="D1476" i="7"/>
  <c r="D1475" i="7"/>
  <c r="D1474" i="7"/>
  <c r="D1473" i="7"/>
  <c r="D1472" i="7"/>
  <c r="D1471" i="7"/>
  <c r="D1470" i="7"/>
  <c r="D1469" i="7"/>
  <c r="D1468" i="7"/>
  <c r="D1467" i="7"/>
  <c r="D1431" i="7"/>
  <c r="D1430" i="7"/>
  <c r="D1529" i="7"/>
  <c r="D1528" i="7"/>
  <c r="D1527" i="7"/>
  <c r="D1526" i="7"/>
  <c r="D1525" i="7"/>
  <c r="D1524" i="7"/>
  <c r="D1523" i="7"/>
  <c r="D1522" i="7"/>
  <c r="D1521" i="7"/>
  <c r="D1520" i="7"/>
  <c r="D1519" i="7"/>
  <c r="D1518" i="7"/>
  <c r="D1517" i="7"/>
  <c r="D1516" i="7"/>
  <c r="D1515" i="7"/>
  <c r="D1514" i="7"/>
  <c r="D1513" i="7"/>
  <c r="D1512" i="7"/>
  <c r="D1511" i="7"/>
  <c r="D1510" i="7"/>
  <c r="K3078" i="6"/>
  <c r="F3078" i="6"/>
  <c r="K3077" i="6"/>
  <c r="F3077" i="6"/>
  <c r="K3076" i="6"/>
  <c r="F3076" i="6"/>
  <c r="K3075" i="6"/>
  <c r="F3075" i="6"/>
  <c r="K3074" i="6"/>
  <c r="F3074" i="6"/>
  <c r="K3073" i="6"/>
  <c r="F3073" i="6"/>
  <c r="K3072" i="6"/>
  <c r="F3072" i="6"/>
  <c r="K3071" i="6"/>
  <c r="F3071" i="6"/>
  <c r="K3070" i="6"/>
  <c r="F3070" i="6"/>
  <c r="K3069" i="6"/>
  <c r="F3069" i="6"/>
  <c r="K3068" i="6"/>
  <c r="F3068" i="6"/>
  <c r="K3067" i="6"/>
  <c r="F3067" i="6"/>
  <c r="K3066" i="6"/>
  <c r="F3066" i="6"/>
  <c r="K3065" i="6"/>
  <c r="F3065" i="6"/>
  <c r="K3064" i="6"/>
  <c r="F3064" i="6"/>
  <c r="K3063" i="6"/>
  <c r="F3063" i="6"/>
  <c r="D1567" i="7"/>
  <c r="D1566" i="7"/>
  <c r="D1565" i="7"/>
  <c r="D1564" i="7"/>
  <c r="D1563" i="7"/>
  <c r="D1562" i="7"/>
  <c r="D1561" i="7"/>
  <c r="D1560" i="7"/>
  <c r="D1559" i="7"/>
  <c r="D1591" i="7"/>
  <c r="D1590" i="7"/>
  <c r="D1589" i="7"/>
  <c r="D1588" i="7"/>
  <c r="D1587" i="7"/>
  <c r="D1586" i="7"/>
  <c r="D1585" i="7"/>
  <c r="D1584" i="7"/>
  <c r="D1583" i="7"/>
  <c r="K33" i="37"/>
  <c r="D3191" i="6"/>
  <c r="D3190" i="6"/>
  <c r="D3189" i="6"/>
  <c r="D3185" i="6"/>
  <c r="D3184" i="6"/>
  <c r="D3183" i="6"/>
  <c r="D3179" i="6"/>
  <c r="D3178" i="6"/>
  <c r="E3291" i="6"/>
  <c r="H58" i="37"/>
  <c r="H42" i="37"/>
  <c r="H50" i="37" s="1"/>
  <c r="H34" i="37"/>
  <c r="H49" i="37" s="1"/>
  <c r="H26" i="37"/>
  <c r="H48" i="37" s="1"/>
  <c r="H18" i="37"/>
  <c r="H47" i="37" s="1"/>
  <c r="E3313" i="6"/>
  <c r="E3312" i="6"/>
  <c r="E3311" i="6"/>
  <c r="E3309" i="6"/>
  <c r="E3308" i="6"/>
  <c r="E3307" i="6"/>
  <c r="H54" i="32"/>
  <c r="H45" i="32"/>
  <c r="D1783" i="7"/>
  <c r="D1782" i="7"/>
  <c r="D1781" i="7"/>
  <c r="D1780" i="7"/>
  <c r="D1779" i="7"/>
  <c r="F15" i="32"/>
  <c r="F18" i="32" s="1"/>
  <c r="F45" i="32" s="1"/>
  <c r="C18" i="32"/>
  <c r="C45" i="32" s="1"/>
  <c r="D18" i="32"/>
  <c r="D45" i="32" s="1"/>
  <c r="E18" i="32"/>
  <c r="E45" i="32" s="1"/>
  <c r="G18" i="32"/>
  <c r="G45" i="32" s="1"/>
  <c r="I21" i="32"/>
  <c r="I28" i="32" s="1"/>
  <c r="I35" i="32" s="1"/>
  <c r="I42" i="32" s="1"/>
  <c r="I50" i="32" s="1"/>
  <c r="F22" i="32"/>
  <c r="I25" i="32"/>
  <c r="I43" i="32" s="1"/>
  <c r="F23" i="32"/>
  <c r="G23" i="32"/>
  <c r="F24" i="32"/>
  <c r="C25" i="32"/>
  <c r="C43" i="32" s="1"/>
  <c r="D25" i="32"/>
  <c r="D43" i="32" s="1"/>
  <c r="E25" i="32"/>
  <c r="E43" i="32" s="1"/>
  <c r="C29" i="32"/>
  <c r="D29" i="32" s="1"/>
  <c r="E29" i="32"/>
  <c r="F29" i="32"/>
  <c r="G29" i="32"/>
  <c r="C30" i="32"/>
  <c r="D30" i="32"/>
  <c r="E30" i="32"/>
  <c r="F30" i="32"/>
  <c r="G30" i="32"/>
  <c r="I32" i="32"/>
  <c r="I44" i="32" s="1"/>
  <c r="C31" i="32"/>
  <c r="D31" i="32"/>
  <c r="E31" i="32"/>
  <c r="F31" i="32"/>
  <c r="G31" i="32"/>
  <c r="C36" i="32"/>
  <c r="D36" i="32" s="1"/>
  <c r="E36" i="32" s="1"/>
  <c r="F36" i="32" s="1"/>
  <c r="G36" i="32" s="1"/>
  <c r="C37" i="32"/>
  <c r="D37" i="32"/>
  <c r="E37" i="32"/>
  <c r="F37" i="32"/>
  <c r="C38" i="32"/>
  <c r="D38" i="32"/>
  <c r="E38" i="32"/>
  <c r="G38" i="32"/>
  <c r="I39" i="32"/>
  <c r="I46" i="32" s="1"/>
  <c r="C54" i="32"/>
  <c r="D54" i="32"/>
  <c r="E54" i="32"/>
  <c r="F54" i="32"/>
  <c r="G54" i="32"/>
  <c r="I54" i="32"/>
  <c r="I22" i="37"/>
  <c r="I30" i="37" s="1"/>
  <c r="I38" i="37" s="1"/>
  <c r="I46" i="37" s="1"/>
  <c r="I54" i="37" s="1"/>
  <c r="C18" i="37"/>
  <c r="C47" i="37" s="1"/>
  <c r="D18" i="37"/>
  <c r="D47" i="37"/>
  <c r="E18" i="37"/>
  <c r="F18" i="37"/>
  <c r="F47" i="37" s="1"/>
  <c r="G18" i="37"/>
  <c r="G47" i="37" s="1"/>
  <c r="I18" i="37"/>
  <c r="I47" i="37" s="1"/>
  <c r="C26" i="37"/>
  <c r="C48" i="37" s="1"/>
  <c r="D26" i="37"/>
  <c r="D48" i="37" s="1"/>
  <c r="E26" i="37"/>
  <c r="E48" i="37" s="1"/>
  <c r="F26" i="37"/>
  <c r="F48" i="37" s="1"/>
  <c r="G26" i="37"/>
  <c r="G48" i="37" s="1"/>
  <c r="I26" i="37"/>
  <c r="I48" i="37" s="1"/>
  <c r="F32" i="37"/>
  <c r="F34" i="37" s="1"/>
  <c r="F49" i="37" s="1"/>
  <c r="G34" i="37"/>
  <c r="G49" i="37" s="1"/>
  <c r="C34" i="37"/>
  <c r="C49" i="37" s="1"/>
  <c r="D34" i="37"/>
  <c r="D49" i="37" s="1"/>
  <c r="E34" i="37"/>
  <c r="E49" i="37" s="1"/>
  <c r="C42" i="37"/>
  <c r="C50" i="37" s="1"/>
  <c r="D42" i="37"/>
  <c r="D50" i="37" s="1"/>
  <c r="E42" i="37"/>
  <c r="E50" i="37" s="1"/>
  <c r="F42" i="37"/>
  <c r="F50" i="37" s="1"/>
  <c r="G42" i="37"/>
  <c r="G50" i="37" s="1"/>
  <c r="I42" i="37"/>
  <c r="I50" i="37" s="1"/>
  <c r="E47" i="37"/>
  <c r="C58" i="37"/>
  <c r="D58" i="37"/>
  <c r="E58" i="37"/>
  <c r="F58" i="37"/>
  <c r="G58" i="37"/>
  <c r="I58" i="37"/>
  <c r="E930" i="8"/>
  <c r="E931" i="8"/>
  <c r="E932" i="8"/>
  <c r="E945" i="8"/>
  <c r="J1080" i="8"/>
  <c r="J1081" i="8"/>
  <c r="J1082" i="8"/>
  <c r="J1083" i="8"/>
  <c r="F1438" i="8"/>
  <c r="F1439" i="8"/>
  <c r="F1440" i="8"/>
  <c r="F1441" i="8"/>
  <c r="D1975" i="7"/>
  <c r="D1976" i="7"/>
  <c r="D1990" i="7"/>
  <c r="D1991" i="7"/>
  <c r="D2167" i="7"/>
  <c r="D2168" i="7"/>
  <c r="D2169" i="7"/>
  <c r="D2170" i="7"/>
  <c r="D2171" i="7"/>
  <c r="D2172" i="7"/>
  <c r="D2173" i="7"/>
  <c r="D2174" i="7"/>
  <c r="D2175" i="7"/>
  <c r="D2176" i="7"/>
  <c r="D2177" i="7"/>
  <c r="D2178" i="7"/>
  <c r="D2179" i="7"/>
  <c r="D2180" i="7"/>
  <c r="D2181" i="7"/>
  <c r="D2182" i="7"/>
  <c r="D2183" i="7"/>
  <c r="D2184" i="7"/>
  <c r="D2185" i="7"/>
  <c r="D2186" i="7"/>
  <c r="D2201" i="7"/>
  <c r="D2247" i="7"/>
  <c r="D2248" i="7"/>
  <c r="D2249" i="7"/>
  <c r="D2250" i="7"/>
  <c r="D2251" i="7"/>
  <c r="D2265" i="7"/>
  <c r="J2276" i="7"/>
  <c r="J2277" i="7"/>
  <c r="J2278" i="7"/>
  <c r="F2489" i="7"/>
  <c r="H2489" i="7"/>
  <c r="F2490" i="7"/>
  <c r="H2490" i="7"/>
  <c r="F2491" i="7"/>
  <c r="H2491" i="7"/>
  <c r="F2492" i="7"/>
  <c r="H2492" i="7"/>
  <c r="F2493" i="7"/>
  <c r="H2493" i="7"/>
  <c r="F2494" i="7"/>
  <c r="H2494" i="7"/>
  <c r="F2495" i="7"/>
  <c r="H2495" i="7"/>
  <c r="F2496" i="7"/>
  <c r="H2496" i="7"/>
  <c r="F2497" i="7"/>
  <c r="H2497" i="7"/>
  <c r="F2498" i="7"/>
  <c r="H2498" i="7"/>
  <c r="F2499" i="7"/>
  <c r="H2499" i="7"/>
  <c r="F2500" i="7"/>
  <c r="H2500" i="7"/>
  <c r="F2501" i="7"/>
  <c r="H2501" i="7"/>
  <c r="F2502" i="7"/>
  <c r="H2502" i="7"/>
  <c r="F2503" i="7"/>
  <c r="H2503" i="7"/>
  <c r="F2504" i="7"/>
  <c r="H2504" i="7"/>
  <c r="F2505" i="7"/>
  <c r="H2505" i="7"/>
  <c r="F2506" i="7"/>
  <c r="H2506" i="7"/>
  <c r="F2507" i="7"/>
  <c r="H2507" i="7"/>
  <c r="F2508" i="7"/>
  <c r="H2508" i="7"/>
  <c r="F2509" i="7"/>
  <c r="H2509" i="7"/>
  <c r="F2510" i="7"/>
  <c r="H2510" i="7"/>
  <c r="F2511" i="7"/>
  <c r="H2511" i="7"/>
  <c r="F2512" i="7"/>
  <c r="H2512" i="7"/>
  <c r="F2513" i="7"/>
  <c r="H2513" i="7"/>
  <c r="F2514" i="7"/>
  <c r="H2514" i="7"/>
  <c r="F2515" i="7"/>
  <c r="H2515" i="7"/>
  <c r="F2516" i="7"/>
  <c r="H2516" i="7"/>
  <c r="F2517" i="7"/>
  <c r="H2517" i="7"/>
  <c r="F2518" i="7"/>
  <c r="H2518" i="7"/>
  <c r="F2519" i="7"/>
  <c r="H2519" i="7"/>
  <c r="F2520" i="7"/>
  <c r="H2520" i="7"/>
  <c r="F2521" i="7"/>
  <c r="H2521" i="7"/>
  <c r="F2522" i="7"/>
  <c r="H2522" i="7"/>
  <c r="F2523" i="7"/>
  <c r="H2523" i="7"/>
  <c r="F2524" i="7"/>
  <c r="H2524" i="7"/>
  <c r="F2525" i="7"/>
  <c r="H2525" i="7"/>
  <c r="F2526" i="7"/>
  <c r="H2526" i="7"/>
  <c r="F2527" i="7"/>
  <c r="H2527" i="7"/>
  <c r="F2528" i="7"/>
  <c r="H2528" i="7"/>
  <c r="F2529" i="7"/>
  <c r="H2529" i="7"/>
  <c r="F2530" i="7"/>
  <c r="H2530" i="7"/>
  <c r="F2531" i="7"/>
  <c r="H2531" i="7"/>
  <c r="F2532" i="7"/>
  <c r="H2532" i="7"/>
  <c r="F2533" i="7"/>
  <c r="H2533" i="7"/>
  <c r="F2534" i="7"/>
  <c r="H2534" i="7"/>
  <c r="F2535" i="7"/>
  <c r="H2535" i="7"/>
  <c r="F2536" i="7"/>
  <c r="H2536" i="7"/>
  <c r="F2537" i="7"/>
  <c r="H2537" i="7"/>
  <c r="F2538" i="7"/>
  <c r="H2538" i="7"/>
  <c r="F2539" i="7"/>
  <c r="H2539" i="7"/>
  <c r="F2540" i="7"/>
  <c r="H2540" i="7"/>
  <c r="F2541" i="7"/>
  <c r="H2541" i="7"/>
  <c r="F2542" i="7"/>
  <c r="H2542" i="7"/>
  <c r="F2543" i="7"/>
  <c r="H2543" i="7"/>
  <c r="F2544" i="7"/>
  <c r="H2544" i="7"/>
  <c r="F2545" i="7"/>
  <c r="H2545" i="7"/>
  <c r="F2546" i="7"/>
  <c r="H2546" i="7"/>
  <c r="F2547" i="7"/>
  <c r="H2547" i="7"/>
  <c r="F2548" i="7"/>
  <c r="H2548" i="7"/>
  <c r="F2549" i="7"/>
  <c r="H2549" i="7"/>
  <c r="F2550" i="7"/>
  <c r="H2550" i="7"/>
  <c r="F2551" i="7"/>
  <c r="H2551" i="7"/>
  <c r="F2552" i="7"/>
  <c r="H2552" i="7"/>
  <c r="F2553" i="7"/>
  <c r="H2553" i="7"/>
  <c r="F2554" i="7"/>
  <c r="H2554" i="7"/>
  <c r="F2555" i="7"/>
  <c r="H2555" i="7"/>
  <c r="F2556" i="7"/>
  <c r="H2556" i="7"/>
  <c r="F2557" i="7"/>
  <c r="H2557" i="7"/>
  <c r="F2558" i="7"/>
  <c r="H2558" i="7"/>
  <c r="F2559" i="7"/>
  <c r="H2559" i="7"/>
  <c r="F2560" i="7"/>
  <c r="H2560" i="7"/>
  <c r="F2561" i="7"/>
  <c r="H2561" i="7"/>
  <c r="F2562" i="7"/>
  <c r="H2562" i="7"/>
  <c r="F2563" i="7"/>
  <c r="H2563" i="7"/>
  <c r="F2564" i="7"/>
  <c r="H2564" i="7"/>
  <c r="F2565" i="7"/>
  <c r="H2565" i="7"/>
  <c r="F2566" i="7"/>
  <c r="H2566" i="7"/>
  <c r="F2567" i="7"/>
  <c r="H2567" i="7"/>
  <c r="F2568" i="7"/>
  <c r="H2568" i="7"/>
  <c r="F2569" i="7"/>
  <c r="H2569" i="7"/>
  <c r="F2570" i="7"/>
  <c r="H2570" i="7"/>
  <c r="F2571" i="7"/>
  <c r="H2571" i="7"/>
  <c r="F2572" i="7"/>
  <c r="H2572" i="7"/>
  <c r="F2573" i="7"/>
  <c r="H2573" i="7"/>
  <c r="F2574" i="7"/>
  <c r="H2574" i="7"/>
  <c r="F2575" i="7"/>
  <c r="H2575" i="7"/>
  <c r="F2576" i="7"/>
  <c r="H2576" i="7"/>
  <c r="F2577" i="7"/>
  <c r="H2577" i="7"/>
  <c r="F2578" i="7"/>
  <c r="H2578" i="7"/>
  <c r="F2579" i="7"/>
  <c r="H2579" i="7"/>
  <c r="F2580" i="7"/>
  <c r="H2580" i="7"/>
  <c r="F2581" i="7"/>
  <c r="H2581" i="7"/>
  <c r="F2582" i="7"/>
  <c r="H2582"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6" i="7"/>
  <c r="D2627" i="7"/>
  <c r="D2628" i="7"/>
  <c r="D2630"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E2754" i="7"/>
  <c r="G2754" i="7"/>
  <c r="J2754" i="7"/>
  <c r="L2754" i="7"/>
  <c r="O2754" i="7"/>
  <c r="E2755" i="7"/>
  <c r="G2755" i="7"/>
  <c r="J2755" i="7"/>
  <c r="L2755" i="7"/>
  <c r="O2755" i="7"/>
  <c r="E2756" i="7"/>
  <c r="G2756" i="7"/>
  <c r="J2756" i="7"/>
  <c r="L2756" i="7"/>
  <c r="O2756" i="7"/>
  <c r="E2757" i="7"/>
  <c r="G2757" i="7"/>
  <c r="J2757" i="7"/>
  <c r="L2757" i="7"/>
  <c r="O2757" i="7"/>
  <c r="E2758" i="7"/>
  <c r="O2758" i="7"/>
  <c r="E2759" i="7"/>
  <c r="O2759" i="7"/>
  <c r="E2760" i="7"/>
  <c r="O2760" i="7"/>
  <c r="E2761" i="7"/>
  <c r="O2761" i="7"/>
  <c r="E2762" i="7"/>
  <c r="O2762" i="7"/>
  <c r="E2763" i="7"/>
  <c r="O2763" i="7"/>
  <c r="E2764" i="7"/>
  <c r="O2764" i="7"/>
  <c r="E2765" i="7"/>
  <c r="O2765" i="7"/>
  <c r="E2771" i="7"/>
  <c r="K2771" i="7"/>
  <c r="E2772" i="7"/>
  <c r="K2772" i="7"/>
  <c r="E2773" i="7"/>
  <c r="K2773" i="7"/>
  <c r="E2774" i="7"/>
  <c r="K2774" i="7"/>
  <c r="D2786" i="7"/>
  <c r="D2787" i="7"/>
  <c r="F2787" i="7"/>
  <c r="D2788" i="7"/>
  <c r="F2788" i="7"/>
  <c r="D2789" i="7"/>
  <c r="F2789" i="7"/>
  <c r="D2790" i="7"/>
  <c r="F2790" i="7"/>
  <c r="D2791" i="7"/>
  <c r="F2791" i="7"/>
  <c r="D2792" i="7"/>
  <c r="F2792" i="7"/>
  <c r="D2793" i="7"/>
  <c r="F2793" i="7"/>
  <c r="D2794" i="7"/>
  <c r="F2794" i="7"/>
  <c r="D2795" i="7"/>
  <c r="F2795" i="7"/>
  <c r="D2796" i="7"/>
  <c r="F2796" i="7"/>
  <c r="D2797" i="7"/>
  <c r="F2797" i="7"/>
  <c r="D2798" i="7"/>
  <c r="F2798" i="7"/>
  <c r="D2799" i="7"/>
  <c r="F2799" i="7"/>
  <c r="D2800" i="7"/>
  <c r="F2800" i="7"/>
  <c r="D2801" i="7"/>
  <c r="F2801" i="7"/>
  <c r="D2802" i="7"/>
  <c r="F2802" i="7"/>
  <c r="D2803" i="7"/>
  <c r="F2803" i="7"/>
  <c r="D2804" i="7"/>
  <c r="F2804" i="7"/>
  <c r="D2805" i="7"/>
  <c r="F2805" i="7"/>
  <c r="D2806" i="7"/>
  <c r="F2806" i="7"/>
  <c r="D2807" i="7"/>
  <c r="F2807" i="7"/>
  <c r="D2808" i="7"/>
  <c r="F2808" i="7"/>
  <c r="D2809" i="7"/>
  <c r="F2809" i="7"/>
  <c r="D2810" i="7"/>
  <c r="F2810" i="7"/>
  <c r="D2811" i="7"/>
  <c r="F2811" i="7"/>
  <c r="D2812" i="7"/>
  <c r="F2812" i="7"/>
  <c r="D2813" i="7"/>
  <c r="F2813" i="7"/>
  <c r="D2814" i="7"/>
  <c r="F2814" i="7"/>
  <c r="D2815" i="7"/>
  <c r="F2815" i="7"/>
  <c r="D2816" i="7"/>
  <c r="F2816" i="7"/>
  <c r="D2817" i="7"/>
  <c r="F2817" i="7"/>
  <c r="D2818" i="7"/>
  <c r="F2818" i="7"/>
  <c r="D2819" i="7"/>
  <c r="F2819" i="7"/>
  <c r="D2820" i="7"/>
  <c r="F2820" i="7"/>
  <c r="D2821" i="7"/>
  <c r="F2821" i="7"/>
  <c r="D2822" i="7"/>
  <c r="F2822" i="7"/>
  <c r="D2823" i="7"/>
  <c r="F2823" i="7"/>
  <c r="D2824" i="7"/>
  <c r="F2824" i="7"/>
  <c r="D2825" i="7"/>
  <c r="F2825" i="7"/>
  <c r="D2826" i="7"/>
  <c r="F2826" i="7"/>
  <c r="D2827" i="7"/>
  <c r="F2827" i="7"/>
  <c r="D2828" i="7"/>
  <c r="F2828" i="7"/>
  <c r="D2829" i="7"/>
  <c r="F2829" i="7"/>
  <c r="D2830" i="7"/>
  <c r="F2830" i="7"/>
  <c r="D2831" i="7"/>
  <c r="F2831" i="7"/>
  <c r="D2832" i="7"/>
  <c r="F2832" i="7"/>
  <c r="D2833" i="7"/>
  <c r="F2833" i="7"/>
  <c r="D2834" i="7"/>
  <c r="F2834" i="7"/>
  <c r="D2835" i="7"/>
  <c r="F2835" i="7"/>
  <c r="D2836" i="7"/>
  <c r="F2836" i="7"/>
  <c r="D2837" i="7"/>
  <c r="F2837" i="7"/>
  <c r="D2838" i="7"/>
  <c r="F2838" i="7"/>
  <c r="D2839" i="7"/>
  <c r="F2839" i="7"/>
  <c r="D2840" i="7"/>
  <c r="F2840" i="7"/>
  <c r="D2841" i="7"/>
  <c r="F2841" i="7"/>
  <c r="D2842" i="7"/>
  <c r="F2842" i="7"/>
  <c r="D2843" i="7"/>
  <c r="F2843" i="7"/>
  <c r="D2844" i="7"/>
  <c r="F2844" i="7"/>
  <c r="D2845" i="7"/>
  <c r="F2845" i="7"/>
  <c r="D2846" i="7"/>
  <c r="F2846" i="7"/>
  <c r="D2847" i="7"/>
  <c r="F2847" i="7"/>
  <c r="D2848" i="7"/>
  <c r="F2848" i="7"/>
  <c r="D2849" i="7"/>
  <c r="F2849" i="7"/>
  <c r="D2850" i="7"/>
  <c r="F2850" i="7"/>
  <c r="D2851" i="7"/>
  <c r="F2851" i="7"/>
  <c r="D2852" i="7"/>
  <c r="F2852" i="7"/>
  <c r="D2853" i="7"/>
  <c r="F2853" i="7"/>
  <c r="D2854" i="7"/>
  <c r="F2854" i="7"/>
  <c r="D2855" i="7"/>
  <c r="F2855" i="7"/>
  <c r="D2856" i="7"/>
  <c r="F2856" i="7"/>
  <c r="D2857" i="7"/>
  <c r="F2857" i="7"/>
  <c r="D2858" i="7"/>
  <c r="F2858" i="7"/>
  <c r="D2859" i="7"/>
  <c r="F2859" i="7"/>
  <c r="D2860" i="7"/>
  <c r="F2860" i="7"/>
  <c r="D2861" i="7"/>
  <c r="F2861" i="7"/>
  <c r="D2862" i="7"/>
  <c r="F2862" i="7"/>
  <c r="D2863" i="7"/>
  <c r="F2863" i="7"/>
  <c r="D2864" i="7"/>
  <c r="F2864" i="7"/>
  <c r="D2865" i="7"/>
  <c r="F2865" i="7"/>
  <c r="D2866" i="7"/>
  <c r="F2866" i="7"/>
  <c r="D2867" i="7"/>
  <c r="F2867" i="7"/>
  <c r="D2868" i="7"/>
  <c r="F2868" i="7"/>
  <c r="D2869" i="7"/>
  <c r="F2869" i="7"/>
  <c r="D2870" i="7"/>
  <c r="F2870" i="7"/>
  <c r="D2871" i="7"/>
  <c r="F2871" i="7"/>
  <c r="D2872" i="7"/>
  <c r="F2872" i="7"/>
  <c r="D2873" i="7"/>
  <c r="F2873" i="7"/>
  <c r="D2874" i="7"/>
  <c r="F2874" i="7"/>
  <c r="D2875" i="7"/>
  <c r="F2875" i="7"/>
  <c r="D2876" i="7"/>
  <c r="F2876" i="7"/>
  <c r="D2877" i="7"/>
  <c r="F2877" i="7"/>
  <c r="D2878" i="7"/>
  <c r="F2878" i="7"/>
  <c r="D2879" i="7"/>
  <c r="F2879" i="7"/>
  <c r="D2880" i="7"/>
  <c r="F2880" i="7"/>
  <c r="D2881" i="7"/>
  <c r="F2881" i="7"/>
  <c r="D2882" i="7"/>
  <c r="F2882" i="7"/>
  <c r="D2883" i="7"/>
  <c r="F2883" i="7"/>
  <c r="D2884" i="7"/>
  <c r="F2884" i="7"/>
  <c r="D2885" i="7"/>
  <c r="F2885" i="7"/>
  <c r="D2886" i="7"/>
  <c r="F2886" i="7"/>
  <c r="D2887" i="7"/>
  <c r="F2887" i="7"/>
  <c r="D2888" i="7"/>
  <c r="F2888" i="7"/>
  <c r="D2889" i="7"/>
  <c r="F2889" i="7"/>
  <c r="D2890" i="7"/>
  <c r="F2890" i="7"/>
  <c r="D2891" i="7"/>
  <c r="F2891" i="7"/>
  <c r="D2892" i="7"/>
  <c r="F2892" i="7"/>
  <c r="D2893" i="7"/>
  <c r="F2893" i="7"/>
  <c r="D2894" i="7"/>
  <c r="F2894" i="7"/>
  <c r="D2895" i="7"/>
  <c r="F2895" i="7"/>
  <c r="D2896" i="7"/>
  <c r="F2896" i="7"/>
  <c r="D2897" i="7"/>
  <c r="F2897" i="7"/>
  <c r="D2898" i="7"/>
  <c r="F2898" i="7"/>
  <c r="D2899" i="7"/>
  <c r="F2899" i="7"/>
  <c r="D2900" i="7"/>
  <c r="F2900" i="7"/>
  <c r="D2901" i="7"/>
  <c r="F2901" i="7"/>
  <c r="D2902" i="7"/>
  <c r="F2902" i="7"/>
  <c r="D2903" i="7"/>
  <c r="F2903" i="7"/>
  <c r="D2904" i="7"/>
  <c r="F2904" i="7"/>
  <c r="D2905" i="7"/>
  <c r="F2905" i="7"/>
  <c r="D2906" i="7"/>
  <c r="F2906" i="7"/>
  <c r="D2907" i="7"/>
  <c r="F2907" i="7"/>
  <c r="D2908" i="7"/>
  <c r="F2908" i="7"/>
  <c r="D2909" i="7"/>
  <c r="F2909" i="7"/>
  <c r="D2910" i="7"/>
  <c r="F2910" i="7"/>
  <c r="D2911" i="7"/>
  <c r="F2911" i="7"/>
  <c r="D2912" i="7"/>
  <c r="F2912" i="7"/>
  <c r="D2913" i="7"/>
  <c r="F2913" i="7"/>
  <c r="D2914" i="7"/>
  <c r="F2914" i="7"/>
  <c r="D2915" i="7"/>
  <c r="F2915" i="7"/>
  <c r="D2916" i="7"/>
  <c r="F2916" i="7"/>
  <c r="D2917" i="7"/>
  <c r="F2917" i="7"/>
  <c r="D2918" i="7"/>
  <c r="F2918" i="7"/>
  <c r="D2919" i="7"/>
  <c r="F2919" i="7"/>
  <c r="D2920" i="7"/>
  <c r="F2920" i="7"/>
  <c r="D2921" i="7"/>
  <c r="F2921" i="7"/>
  <c r="D2922" i="7"/>
  <c r="F2922" i="7"/>
  <c r="D2923" i="7"/>
  <c r="F2923" i="7"/>
  <c r="D2924" i="7"/>
  <c r="F2924" i="7"/>
  <c r="D2925" i="7"/>
  <c r="F2925" i="7"/>
  <c r="D2926" i="7"/>
  <c r="F2926" i="7"/>
  <c r="D2927" i="7"/>
  <c r="F2927" i="7"/>
  <c r="D2928" i="7"/>
  <c r="F2928" i="7"/>
  <c r="D2929" i="7"/>
  <c r="F2929" i="7"/>
  <c r="D2930" i="7"/>
  <c r="F2930" i="7"/>
  <c r="D2931" i="7"/>
  <c r="F2931" i="7"/>
  <c r="D2932" i="7"/>
  <c r="F2932" i="7"/>
  <c r="D2933" i="7"/>
  <c r="F2933" i="7"/>
  <c r="D2934" i="7"/>
  <c r="F2934" i="7"/>
  <c r="D2935" i="7"/>
  <c r="F2935" i="7"/>
  <c r="D2936" i="7"/>
  <c r="F2936" i="7"/>
  <c r="D2937" i="7"/>
  <c r="F2937" i="7"/>
  <c r="D2938" i="7"/>
  <c r="F2938" i="7"/>
  <c r="D2939" i="7"/>
  <c r="F2939" i="7"/>
  <c r="D2940" i="7"/>
  <c r="F2940" i="7"/>
  <c r="D2941" i="7"/>
  <c r="F2941" i="7"/>
  <c r="D2942" i="7"/>
  <c r="F2942" i="7"/>
  <c r="D2943" i="7"/>
  <c r="F2943" i="7"/>
  <c r="D2944" i="7"/>
  <c r="F2944" i="7"/>
  <c r="D2945" i="7"/>
  <c r="F2945" i="7"/>
  <c r="D2946" i="7"/>
  <c r="F2946" i="7"/>
  <c r="D2947" i="7"/>
  <c r="F2947" i="7"/>
  <c r="D2948" i="7"/>
  <c r="F2948" i="7"/>
  <c r="D2949" i="7"/>
  <c r="F2949" i="7"/>
  <c r="D2950" i="7"/>
  <c r="F2950" i="7"/>
  <c r="D2951" i="7"/>
  <c r="F2951" i="7"/>
  <c r="D2952" i="7"/>
  <c r="F2952" i="7"/>
  <c r="D2953" i="7"/>
  <c r="F2953" i="7"/>
  <c r="D2954" i="7"/>
  <c r="F2954" i="7"/>
  <c r="D2955" i="7"/>
  <c r="F2955" i="7"/>
  <c r="D2956" i="7"/>
  <c r="F2956" i="7"/>
  <c r="D2957" i="7"/>
  <c r="F2957" i="7"/>
  <c r="D2958" i="7"/>
  <c r="F2958" i="7"/>
  <c r="D2959" i="7"/>
  <c r="F2959" i="7"/>
  <c r="D2960" i="7"/>
  <c r="F2960" i="7"/>
  <c r="D2961" i="7"/>
  <c r="F2961" i="7"/>
  <c r="D2962" i="7"/>
  <c r="F2962" i="7"/>
  <c r="D2963" i="7"/>
  <c r="F2963" i="7"/>
  <c r="D2964" i="7"/>
  <c r="F2964" i="7"/>
  <c r="D2965" i="7"/>
  <c r="F2965" i="7"/>
  <c r="D2966" i="7"/>
  <c r="F2966" i="7"/>
  <c r="D2967" i="7"/>
  <c r="F2967" i="7"/>
  <c r="D2968" i="7"/>
  <c r="F2968" i="7"/>
  <c r="D2969" i="7"/>
  <c r="F2969" i="7"/>
  <c r="D2970" i="7"/>
  <c r="F2970" i="7"/>
  <c r="D2971" i="7"/>
  <c r="F2971" i="7"/>
  <c r="D2972" i="7"/>
  <c r="F2972" i="7"/>
  <c r="D2973" i="7"/>
  <c r="F2973" i="7"/>
  <c r="D2974" i="7"/>
  <c r="F2974" i="7"/>
  <c r="D2975" i="7"/>
  <c r="F2975" i="7"/>
  <c r="D2976" i="7"/>
  <c r="F2976" i="7"/>
  <c r="D2977" i="7"/>
  <c r="F2977" i="7"/>
  <c r="D2978" i="7"/>
  <c r="F2978" i="7"/>
  <c r="D2979" i="7"/>
  <c r="F2979" i="7"/>
  <c r="D2980" i="7"/>
  <c r="F2980" i="7"/>
  <c r="D2981" i="7"/>
  <c r="F2981" i="7"/>
  <c r="D2982" i="7"/>
  <c r="F2982" i="7"/>
  <c r="D2983" i="7"/>
  <c r="F2983" i="7"/>
  <c r="D2984" i="7"/>
  <c r="F2984" i="7"/>
  <c r="D2985" i="7"/>
  <c r="F2985" i="7"/>
  <c r="D2986" i="7"/>
  <c r="F2986" i="7"/>
  <c r="D2987" i="7"/>
  <c r="F2987" i="7"/>
  <c r="D2988" i="7"/>
  <c r="F2988" i="7"/>
  <c r="D2989" i="7"/>
  <c r="F2989" i="7"/>
  <c r="D2990" i="7"/>
  <c r="F2990" i="7"/>
  <c r="D2991" i="7"/>
  <c r="F2991" i="7"/>
  <c r="D2992" i="7"/>
  <c r="F2992" i="7"/>
  <c r="D2993" i="7"/>
  <c r="F2993" i="7"/>
  <c r="D2994" i="7"/>
  <c r="F2994" i="7"/>
  <c r="D2995" i="7"/>
  <c r="F2995" i="7"/>
  <c r="D2996" i="7"/>
  <c r="F2996" i="7"/>
  <c r="D2997" i="7"/>
  <c r="D2998" i="7"/>
  <c r="D2999" i="7"/>
  <c r="D3000" i="7"/>
  <c r="D3001" i="7"/>
  <c r="D3002" i="7"/>
  <c r="D3003" i="7"/>
  <c r="D3004" i="7"/>
  <c r="D3005" i="7"/>
  <c r="D3006" i="7"/>
  <c r="C3026"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E3462" i="6"/>
  <c r="E3463" i="6"/>
  <c r="E3464" i="6"/>
  <c r="E3466" i="6"/>
  <c r="E3467" i="6"/>
  <c r="E3468" i="6"/>
  <c r="E3538" i="6"/>
  <c r="E3539" i="6"/>
  <c r="E3540" i="6"/>
  <c r="E3541" i="6"/>
  <c r="E3542" i="6"/>
  <c r="E3543" i="6"/>
  <c r="E3544" i="6"/>
  <c r="E3545" i="6"/>
  <c r="E3546" i="6"/>
  <c r="E3547" i="6"/>
  <c r="E3548" i="6"/>
  <c r="E3549" i="6"/>
  <c r="E3550" i="6"/>
  <c r="E3551" i="6"/>
  <c r="E3552" i="6"/>
  <c r="E3553" i="6"/>
  <c r="E3554" i="6"/>
  <c r="E3555" i="6"/>
  <c r="E3556" i="6"/>
  <c r="E3557" i="6"/>
  <c r="E3558" i="6"/>
  <c r="E3560" i="6"/>
  <c r="E3561" i="6"/>
  <c r="E3562" i="6"/>
  <c r="E3563" i="6"/>
  <c r="E3564" i="6"/>
  <c r="E3565" i="6"/>
  <c r="E3566" i="6"/>
  <c r="E3567" i="6"/>
  <c r="E3568" i="6"/>
  <c r="E3569" i="6"/>
  <c r="E3570" i="6"/>
  <c r="E3571" i="6"/>
  <c r="E3572" i="6"/>
  <c r="E3573" i="6"/>
  <c r="E3574" i="6"/>
  <c r="E3575" i="6"/>
  <c r="E3576" i="6"/>
  <c r="E3577" i="6"/>
  <c r="E3578" i="6"/>
  <c r="E3579" i="6"/>
  <c r="E3580"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E3736" i="6"/>
  <c r="E3737" i="6"/>
  <c r="E3738" i="6"/>
  <c r="E3739" i="6"/>
  <c r="E3740" i="6"/>
  <c r="E3741" i="6"/>
  <c r="E3742" i="6"/>
  <c r="E3743" i="6"/>
  <c r="E3744" i="6"/>
  <c r="E3745" i="6"/>
  <c r="E3746" i="6"/>
  <c r="E3747" i="6"/>
  <c r="E3748" i="6"/>
  <c r="E3749" i="6"/>
  <c r="E3750" i="6"/>
  <c r="E3751" i="6"/>
  <c r="E3752" i="6"/>
  <c r="E3753" i="6"/>
  <c r="E3754" i="6"/>
  <c r="E3755" i="6"/>
  <c r="E3756" i="6"/>
  <c r="E3758" i="6"/>
  <c r="E3759" i="6"/>
  <c r="E3760" i="6"/>
  <c r="E3761" i="6"/>
  <c r="E3762" i="6"/>
  <c r="E3763" i="6"/>
  <c r="E3764" i="6"/>
  <c r="E3765" i="6"/>
  <c r="E3766" i="6"/>
  <c r="E3767" i="6"/>
  <c r="E3768" i="6"/>
  <c r="E3769" i="6"/>
  <c r="E3770" i="6"/>
  <c r="E3771" i="6"/>
  <c r="E3772" i="6"/>
  <c r="E3773" i="6"/>
  <c r="E3774" i="6"/>
  <c r="E3775" i="6"/>
  <c r="E3776" i="6"/>
  <c r="E3777" i="6"/>
  <c r="E3778" i="6"/>
  <c r="E3796" i="6"/>
  <c r="E3797" i="6"/>
  <c r="E3798" i="6"/>
  <c r="E3975" i="6"/>
  <c r="E3976" i="6"/>
  <c r="E3977" i="6"/>
  <c r="E3979" i="6"/>
  <c r="E3980" i="6"/>
  <c r="E3981" i="6"/>
  <c r="E3982" i="6"/>
  <c r="D4314" i="6"/>
  <c r="D4316" i="6"/>
  <c r="E4323" i="6"/>
  <c r="E4324" i="6"/>
  <c r="E4325" i="6"/>
  <c r="E4326" i="6"/>
  <c r="E4327" i="6"/>
  <c r="E4328" i="6"/>
  <c r="E4330" i="6"/>
  <c r="E4331" i="6"/>
  <c r="E4332" i="6"/>
  <c r="E4333" i="6"/>
  <c r="E4334" i="6"/>
  <c r="E4335" i="6"/>
  <c r="E4336" i="6"/>
  <c r="D4343" i="6"/>
  <c r="D4344" i="6"/>
  <c r="D4345" i="6"/>
  <c r="D4346" i="6"/>
  <c r="D4347" i="6"/>
  <c r="D4348" i="6"/>
  <c r="D4350" i="6"/>
  <c r="D4351" i="6"/>
  <c r="D4352" i="6"/>
  <c r="D4353" i="6"/>
  <c r="D4354" i="6"/>
  <c r="D4355" i="6"/>
  <c r="D4356" i="6"/>
  <c r="E4363" i="6"/>
  <c r="G4363" i="6"/>
  <c r="I4363" i="6"/>
  <c r="K4363" i="6"/>
  <c r="M4363" i="6"/>
  <c r="E4364" i="6"/>
  <c r="G4364" i="6"/>
  <c r="I4364" i="6"/>
  <c r="K4364" i="6"/>
  <c r="M4364" i="6"/>
  <c r="E4365" i="6"/>
  <c r="G4365" i="6"/>
  <c r="I4365" i="6"/>
  <c r="K4365" i="6"/>
  <c r="M4365" i="6"/>
  <c r="E4366" i="6"/>
  <c r="G4366" i="6"/>
  <c r="I4366" i="6"/>
  <c r="K4366" i="6"/>
  <c r="M4366" i="6"/>
  <c r="E4367" i="6"/>
  <c r="G4367" i="6"/>
  <c r="I4367" i="6"/>
  <c r="K4367" i="6"/>
  <c r="M4367" i="6"/>
  <c r="E4368" i="6"/>
  <c r="G4368" i="6"/>
  <c r="I4368" i="6"/>
  <c r="K4368" i="6"/>
  <c r="M4368" i="6"/>
  <c r="E4369" i="6"/>
  <c r="G4369" i="6"/>
  <c r="I4369" i="6"/>
  <c r="K4369" i="6"/>
  <c r="M4369" i="6"/>
  <c r="E4370" i="6"/>
  <c r="G4370" i="6"/>
  <c r="I4370" i="6"/>
  <c r="K4370" i="6"/>
  <c r="M4370" i="6"/>
  <c r="E4371" i="6"/>
  <c r="G4371" i="6"/>
  <c r="I4371" i="6"/>
  <c r="K4371" i="6"/>
  <c r="M4371" i="6"/>
  <c r="E4372" i="6"/>
  <c r="G4372" i="6"/>
  <c r="I4372" i="6"/>
  <c r="K4372" i="6"/>
  <c r="M4372" i="6"/>
  <c r="E4373" i="6"/>
  <c r="G4373" i="6"/>
  <c r="I4373" i="6"/>
  <c r="K4373" i="6"/>
  <c r="M4373" i="6"/>
  <c r="E4374" i="6"/>
  <c r="G4374" i="6"/>
  <c r="I4374" i="6"/>
  <c r="K4374" i="6"/>
  <c r="M4374" i="6"/>
  <c r="E4375" i="6"/>
  <c r="G4375" i="6"/>
  <c r="I4375" i="6"/>
  <c r="K4375" i="6"/>
  <c r="M4375" i="6"/>
  <c r="E4376" i="6"/>
  <c r="G4376" i="6"/>
  <c r="I4376" i="6"/>
  <c r="K4376" i="6"/>
  <c r="M4376" i="6"/>
  <c r="E4377" i="6"/>
  <c r="G4377" i="6"/>
  <c r="I4377" i="6"/>
  <c r="K4377" i="6"/>
  <c r="M4377" i="6"/>
  <c r="E4378" i="6"/>
  <c r="G4378" i="6"/>
  <c r="I4378" i="6"/>
  <c r="K4378" i="6"/>
  <c r="M4378" i="6"/>
  <c r="E4379" i="6"/>
  <c r="G4379" i="6"/>
  <c r="I4379" i="6"/>
  <c r="K4379" i="6"/>
  <c r="M4379" i="6"/>
  <c r="E4380" i="6"/>
  <c r="G4380" i="6"/>
  <c r="I4380" i="6"/>
  <c r="K4380" i="6"/>
  <c r="M4380" i="6"/>
  <c r="E4381" i="6"/>
  <c r="G4381" i="6"/>
  <c r="I4381" i="6"/>
  <c r="K4381" i="6"/>
  <c r="M4381" i="6"/>
  <c r="E4382" i="6"/>
  <c r="G4382" i="6"/>
  <c r="I4382" i="6"/>
  <c r="K4382" i="6"/>
  <c r="M4382" i="6"/>
  <c r="E4383" i="6"/>
  <c r="G4383" i="6"/>
  <c r="I4383" i="6"/>
  <c r="K4383" i="6"/>
  <c r="M4383" i="6"/>
  <c r="E4384" i="6"/>
  <c r="G4384" i="6"/>
  <c r="I4384" i="6"/>
  <c r="K4384" i="6"/>
  <c r="M4384" i="6"/>
  <c r="E4386" i="6"/>
  <c r="G4386" i="6"/>
  <c r="I4386" i="6"/>
  <c r="K4386" i="6"/>
  <c r="M4386" i="6"/>
  <c r="E4387" i="6"/>
  <c r="G4387" i="6"/>
  <c r="I4387" i="6"/>
  <c r="K4387" i="6"/>
  <c r="M4387" i="6"/>
  <c r="E4388" i="6"/>
  <c r="G4388" i="6"/>
  <c r="I4388" i="6"/>
  <c r="K4388" i="6"/>
  <c r="M4388" i="6"/>
  <c r="E4389" i="6"/>
  <c r="G4389" i="6"/>
  <c r="I4389" i="6"/>
  <c r="K4389" i="6"/>
  <c r="M4389" i="6"/>
  <c r="E4390" i="6"/>
  <c r="G4390" i="6"/>
  <c r="I4390" i="6"/>
  <c r="K4390" i="6"/>
  <c r="M4390" i="6"/>
  <c r="E4391" i="6"/>
  <c r="G4391" i="6"/>
  <c r="I4391" i="6"/>
  <c r="K4391" i="6"/>
  <c r="M4391" i="6"/>
  <c r="E4392" i="6"/>
  <c r="G4392" i="6"/>
  <c r="I4392" i="6"/>
  <c r="K4392" i="6"/>
  <c r="M4392" i="6"/>
  <c r="E4393" i="6"/>
  <c r="G4393" i="6"/>
  <c r="I4393" i="6"/>
  <c r="K4393" i="6"/>
  <c r="M4393" i="6"/>
  <c r="E4394" i="6"/>
  <c r="G4394" i="6"/>
  <c r="I4394" i="6"/>
  <c r="K4394" i="6"/>
  <c r="M4394" i="6"/>
  <c r="E4395" i="6"/>
  <c r="G4395" i="6"/>
  <c r="I4395" i="6"/>
  <c r="K4395" i="6"/>
  <c r="M4395" i="6"/>
  <c r="E4396" i="6"/>
  <c r="G4396" i="6"/>
  <c r="I4396" i="6"/>
  <c r="K4396" i="6"/>
  <c r="M4396" i="6"/>
  <c r="E4397" i="6"/>
  <c r="G4397" i="6"/>
  <c r="I4397" i="6"/>
  <c r="K4397" i="6"/>
  <c r="M4397" i="6"/>
  <c r="E4398" i="6"/>
  <c r="G4398" i="6"/>
  <c r="I4398" i="6"/>
  <c r="K4398" i="6"/>
  <c r="M4398" i="6"/>
  <c r="E4399" i="6"/>
  <c r="G4399" i="6"/>
  <c r="I4399" i="6"/>
  <c r="K4399" i="6"/>
  <c r="M4399" i="6"/>
  <c r="E4400" i="6"/>
  <c r="G4400" i="6"/>
  <c r="I4400" i="6"/>
  <c r="K4400" i="6"/>
  <c r="M4400" i="6"/>
  <c r="E4401" i="6"/>
  <c r="G4401" i="6"/>
  <c r="I4401" i="6"/>
  <c r="K4401" i="6"/>
  <c r="M4401" i="6"/>
  <c r="E4402" i="6"/>
  <c r="G4402" i="6"/>
  <c r="I4402" i="6"/>
  <c r="K4402" i="6"/>
  <c r="M4402" i="6"/>
  <c r="E4403" i="6"/>
  <c r="G4403" i="6"/>
  <c r="I4403" i="6"/>
  <c r="K4403" i="6"/>
  <c r="M4403" i="6"/>
  <c r="E4404" i="6"/>
  <c r="G4404" i="6"/>
  <c r="I4404" i="6"/>
  <c r="K4404" i="6"/>
  <c r="M4404" i="6"/>
  <c r="E4405" i="6"/>
  <c r="G4405" i="6"/>
  <c r="I4405" i="6"/>
  <c r="K4405" i="6"/>
  <c r="M4405" i="6"/>
  <c r="E4406" i="6"/>
  <c r="G4406" i="6"/>
  <c r="I4406" i="6"/>
  <c r="K4406" i="6"/>
  <c r="M4406" i="6"/>
  <c r="E4407" i="6"/>
  <c r="G4407" i="6"/>
  <c r="I4407" i="6"/>
  <c r="K4407" i="6"/>
  <c r="M4407" i="6"/>
  <c r="F4414" i="6"/>
  <c r="K4414" i="6"/>
  <c r="M4414" i="6"/>
  <c r="O4414" i="6"/>
  <c r="F4416" i="6"/>
  <c r="K4416" i="6"/>
  <c r="M4416" i="6"/>
  <c r="O4416" i="6"/>
  <c r="B4608" i="6"/>
  <c r="B4827" i="6"/>
  <c r="D4870" i="6"/>
  <c r="D4871" i="6"/>
  <c r="D4872" i="6"/>
  <c r="D4873" i="6"/>
  <c r="H32" i="32" l="1"/>
  <c r="H44" i="32" s="1"/>
  <c r="H25" i="32"/>
  <c r="H43" i="32" s="1"/>
  <c r="H39" i="32"/>
  <c r="H46" i="32" s="1"/>
  <c r="G32" i="32"/>
  <c r="G44" i="32" s="1"/>
  <c r="G25" i="32"/>
  <c r="G43" i="32" s="1"/>
  <c r="G39" i="32"/>
  <c r="G46" i="32" s="1"/>
  <c r="I34" i="37"/>
  <c r="I49" i="37" s="1"/>
  <c r="K34" i="37"/>
  <c r="K49" i="37" s="1"/>
  <c r="C1147" i="8"/>
  <c r="C1176" i="8" s="1"/>
  <c r="F39" i="32"/>
  <c r="F46" i="32" s="1"/>
  <c r="E39" i="32"/>
  <c r="E46" i="32" s="1"/>
  <c r="I18" i="32"/>
  <c r="I45" i="32" s="1"/>
  <c r="C1460" i="7"/>
  <c r="C1503" i="7" s="1"/>
  <c r="C1537" i="7" s="1"/>
  <c r="C1551" i="7" s="1"/>
  <c r="C1575" i="7" s="1"/>
  <c r="C1601" i="7" s="1"/>
  <c r="C1620" i="7" s="1"/>
  <c r="C1640" i="7" s="1"/>
  <c r="C1650" i="7" s="1"/>
  <c r="C1664" i="7" s="1"/>
  <c r="C1679" i="7" s="1"/>
  <c r="C1693" i="7" s="1"/>
  <c r="C1709" i="7" s="1"/>
  <c r="C1725" i="7" s="1"/>
  <c r="C1740" i="7" s="1"/>
  <c r="C1755" i="7" s="1"/>
  <c r="C1771" i="7" s="1"/>
  <c r="C1794" i="7" s="1"/>
  <c r="C1810" i="7" s="1"/>
  <c r="C1826" i="7" s="1"/>
  <c r="C1840" i="7" s="1"/>
  <c r="C1856" i="7" s="1"/>
  <c r="C1870" i="7" s="1"/>
  <c r="C1888" i="7" s="1"/>
  <c r="C1901" i="7" s="1"/>
  <c r="C1920" i="7" s="1"/>
  <c r="C1942" i="7" s="1"/>
  <c r="C1957" i="7" s="1"/>
  <c r="C1969" i="7" s="1"/>
  <c r="C1984" i="7" s="1"/>
  <c r="C1999" i="7" s="1"/>
  <c r="C2015" i="7" s="1"/>
  <c r="C2027" i="7" s="1"/>
  <c r="C2050" i="7" s="1"/>
  <c r="C2082" i="7" s="1"/>
  <c r="C2097" i="7" s="1"/>
  <c r="C2107" i="7" s="1"/>
  <c r="C2123" i="7" s="1"/>
  <c r="C2140" i="7" s="1"/>
  <c r="C2147" i="7" s="1"/>
  <c r="C2159" i="7" s="1"/>
  <c r="C2194" i="7" s="1"/>
  <c r="C2209" i="7" s="1"/>
  <c r="C2222" i="7" s="1"/>
  <c r="C2239" i="7" s="1"/>
  <c r="C2258" i="7" s="1"/>
  <c r="C2269" i="7" s="1"/>
  <c r="C2286" i="7" s="1"/>
  <c r="C2298" i="7" s="1"/>
  <c r="C2313" i="7" s="1"/>
  <c r="C2327" i="7" s="1"/>
  <c r="C2349" i="7" s="1"/>
  <c r="C2362" i="7" s="1"/>
  <c r="C2376" i="7" s="1"/>
  <c r="C2393" i="7" s="1"/>
  <c r="C2425" i="7" s="1"/>
  <c r="C2441" i="7" s="1"/>
  <c r="C2456" i="7" s="1"/>
  <c r="C2472" i="7" s="1"/>
  <c r="C2484" i="7" s="1"/>
  <c r="B2585" i="7" s="1"/>
  <c r="C2595" i="7" s="1"/>
  <c r="C2637" i="7" s="1"/>
  <c r="C2650" i="7" s="1"/>
  <c r="C2666" i="7" s="1"/>
  <c r="C2702" i="7" s="1"/>
  <c r="C2718" i="7" s="1"/>
  <c r="C2734" i="7" s="1"/>
  <c r="C2742" i="7" s="1"/>
  <c r="C2749" i="7" s="1"/>
  <c r="C2780" i="7" s="1"/>
  <c r="B3017" i="7" s="1"/>
  <c r="C3027" i="7" s="1"/>
  <c r="C3062" i="7" s="1"/>
  <c r="C3072" i="7" s="1"/>
  <c r="D32" i="32"/>
  <c r="D44" i="32" s="1"/>
  <c r="F32" i="32"/>
  <c r="F44" i="32" s="1"/>
  <c r="F25" i="32"/>
  <c r="F43" i="32" s="1"/>
  <c r="B2927" i="6"/>
  <c r="B2941" i="6" s="1"/>
  <c r="B2951" i="6" s="1"/>
  <c r="B2960" i="6" s="1"/>
  <c r="B2972" i="6" s="1"/>
  <c r="B2988" i="6" s="1"/>
  <c r="B3003" i="6" s="1"/>
  <c r="B3020" i="6" s="1"/>
  <c r="B3034" i="6" s="1"/>
  <c r="B3042" i="6" s="1"/>
  <c r="B3082" i="6" s="1"/>
  <c r="B3102" i="6" s="1"/>
  <c r="B3111" i="6" s="1"/>
  <c r="B3122" i="6" s="1"/>
  <c r="B3133" i="6" s="1"/>
  <c r="B3144" i="6" s="1"/>
  <c r="B3153" i="6" s="1"/>
  <c r="B3162" i="6" s="1"/>
  <c r="B3173" i="6" s="1"/>
  <c r="B3194" i="6" s="1"/>
  <c r="B3263" i="6" s="1"/>
  <c r="B3287" i="6" s="1"/>
  <c r="B3295" i="6" s="1"/>
  <c r="B3303" i="6" s="1"/>
  <c r="B3317" i="6" s="1"/>
  <c r="E32" i="32"/>
  <c r="E44" i="32" s="1"/>
  <c r="D39" i="32"/>
  <c r="D46" i="32" s="1"/>
  <c r="C39" i="32"/>
  <c r="C46" i="32" s="1"/>
  <c r="C32" i="32"/>
  <c r="C44" i="32" s="1"/>
  <c r="C1202" i="8" l="1"/>
  <c r="C1230" i="8" s="1"/>
  <c r="C1277" i="8" s="1"/>
  <c r="C1348" i="8" s="1"/>
  <c r="C1378" i="8" s="1"/>
  <c r="C1412" i="8" s="1"/>
  <c r="C1450" i="8" s="1"/>
  <c r="C1462" i="8" s="1"/>
  <c r="C1484" i="8" s="1"/>
  <c r="C1514" i="8" s="1"/>
  <c r="C1538" i="8" s="1"/>
  <c r="C1589" i="8" s="1"/>
  <c r="C1603" i="8" s="1"/>
  <c r="C1639" i="8" s="1"/>
  <c r="C1663" i="8" s="1"/>
  <c r="C1683" i="8" s="1"/>
  <c r="C1708" i="8" s="1"/>
  <c r="C1731" i="8" s="1"/>
  <c r="C1746" i="8" s="1"/>
  <c r="C1758" i="8" s="1"/>
  <c r="C1775" i="8" s="1"/>
  <c r="C1813" i="8" s="1"/>
  <c r="C1838" i="8" s="1"/>
  <c r="C1879" i="8" s="1"/>
  <c r="C1895" i="8" s="1"/>
  <c r="C1925" i="8" s="1"/>
  <c r="C1961" i="8" s="1"/>
  <c r="C1994" i="8" s="1"/>
  <c r="C2014" i="8" s="1"/>
  <c r="B3353" i="6"/>
  <c r="B3361" i="6"/>
  <c r="B3377" i="6" s="1"/>
  <c r="B3386" i="6" s="1"/>
  <c r="B3403" i="6" s="1"/>
  <c r="B3425" i="6" s="1"/>
  <c r="B3448" i="6" s="1"/>
  <c r="B3458" i="6" s="1"/>
  <c r="B3472" i="6" s="1"/>
  <c r="B3481" i="6" s="1"/>
  <c r="B3533" i="6" s="1"/>
  <c r="B3583" i="6" s="1"/>
  <c r="B3652" i="6" s="1"/>
  <c r="B3660" i="6" s="1"/>
  <c r="B3671" i="6" s="1"/>
  <c r="B3685" i="6" s="1"/>
  <c r="B3695" i="6" s="1"/>
  <c r="B3731" i="6" s="1"/>
  <c r="B3781" i="6" s="1"/>
  <c r="B3791" i="6" s="1"/>
  <c r="B3801" i="6" s="1"/>
  <c r="B3836" i="6" s="1"/>
  <c r="B3846" i="6" s="1"/>
  <c r="B3855" i="6" s="1"/>
  <c r="B3869" i="6" s="1"/>
  <c r="B3876" i="6" s="1"/>
  <c r="B3887" i="6" s="1"/>
  <c r="B3900" i="6" s="1"/>
  <c r="B3913" i="6" s="1"/>
  <c r="B3935" i="6" s="1"/>
  <c r="B3956" i="6" s="1"/>
  <c r="B3971" i="6" s="1"/>
  <c r="B3985" i="6" s="1"/>
  <c r="B3996" i="6" s="1"/>
  <c r="B4005" i="6" s="1"/>
  <c r="B4256" i="6" s="1"/>
  <c r="B4266" i="6" s="1"/>
  <c r="B4273" i="6" s="1"/>
  <c r="B4285" i="6" s="1"/>
  <c r="B4297" i="6" s="1"/>
  <c r="B4309" i="6" s="1"/>
  <c r="B4319" i="6" s="1"/>
  <c r="B4339" i="6" s="1"/>
  <c r="B4358" i="6" s="1"/>
  <c r="B4409" i="6" s="1"/>
  <c r="B4418" i="6" s="1"/>
  <c r="B4429" i="6" s="1"/>
  <c r="B4445" i="6" s="1"/>
  <c r="B4456" i="6" s="1"/>
  <c r="B4465" i="6" s="1"/>
  <c r="B4476" i="6" s="1"/>
  <c r="B4487" i="6" s="1"/>
  <c r="B4496" i="6" s="1"/>
  <c r="B4532" i="6" s="1"/>
  <c r="B4544" i="6" s="1"/>
  <c r="B4562" i="6" s="1"/>
  <c r="B4569" i="6" s="1"/>
  <c r="B4591" i="6" s="1"/>
  <c r="B4610" i="6" s="1"/>
  <c r="B4631" i="6" s="1"/>
  <c r="B4669" i="6" s="1"/>
  <c r="B4678" i="6" s="1"/>
  <c r="B4702" i="6" s="1"/>
  <c r="B4712" i="6" s="1"/>
  <c r="B4719" i="6" l="1"/>
  <c r="B4730" i="6" s="1"/>
  <c r="B4740" i="6" s="1"/>
  <c r="B4755" i="6" s="1"/>
  <c r="B4764" i="6" s="1"/>
  <c r="B4778" i="6" s="1"/>
  <c r="B4788" i="6" s="1"/>
  <c r="B4797" i="6" s="1"/>
  <c r="B4805" i="6" s="1"/>
  <c r="B4813" i="6" s="1"/>
  <c r="B4831" i="6" s="1"/>
  <c r="B4845" i="6" s="1"/>
  <c r="B4857" i="6" s="1"/>
  <c r="B4866" i="6" s="1"/>
  <c r="B4876" i="6" s="1"/>
  <c r="B4889" i="6" s="1"/>
  <c r="B4902" i="6" s="1"/>
  <c r="B4912" i="6" s="1"/>
  <c r="B4982" i="6" s="1"/>
  <c r="B5023" i="6" s="1"/>
  <c r="B5032" i="6" s="1"/>
  <c r="B5047" i="6" s="1"/>
  <c r="B5071" i="6" s="1"/>
  <c r="B5100" i="6" s="1"/>
  <c r="B5115" i="6" s="1"/>
  <c r="B5124" i="6" s="1"/>
  <c r="B5140" i="6" s="1"/>
  <c r="B5162" i="6" s="1"/>
  <c r="B5185" i="6" s="1"/>
  <c r="B5209" i="6" s="1"/>
  <c r="B5244" i="6" s="1"/>
  <c r="B5261" i="6" s="1"/>
  <c r="B5278" i="6" s="1"/>
  <c r="B5291" i="6" s="1"/>
  <c r="B5316" i="6" s="1"/>
  <c r="B5329" i="6" s="1"/>
  <c r="B5378" i="6" s="1"/>
  <c r="B5445" i="6" s="1"/>
  <c r="B5595" i="6" s="1"/>
  <c r="B5702" i="6" l="1"/>
  <c r="B5672" i="6"/>
</calcChain>
</file>

<file path=xl/comments1.xml><?xml version="1.0" encoding="utf-8"?>
<comments xmlns="http://schemas.openxmlformats.org/spreadsheetml/2006/main">
  <authors>
    <author>María Isabel Suasnavas</author>
  </authors>
  <commentList>
    <comment ref="E3523"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700"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701" authorId="0" shapeId="0">
      <text>
        <r>
          <rPr>
            <b/>
            <sz val="8"/>
            <color indexed="81"/>
            <rFont val="Tahoma"/>
            <family val="2"/>
          </rPr>
          <t>María Isabel Suasnavas:</t>
        </r>
        <r>
          <rPr>
            <sz val="8"/>
            <color indexed="81"/>
            <rFont val="Tahoma"/>
            <family val="2"/>
          </rPr>
          <t xml:space="preserve">
idem al anterior
</t>
        </r>
      </text>
    </comment>
    <comment ref="J1716"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<sst xmlns="http://schemas.openxmlformats.org/spreadsheetml/2006/main" count="42308" uniqueCount="6763">
  <si>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</si>
  <si>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</si>
  <si>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</si>
  <si>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</si>
  <si>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</si>
  <si>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</si>
  <si>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</si>
  <si>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</si>
  <si>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</si>
  <si>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</si>
  <si>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</si>
  <si>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</si>
  <si>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</si>
  <si>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</si>
  <si>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</si>
  <si>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</si>
  <si>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</si>
  <si>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</si>
  <si>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</si>
  <si>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</si>
  <si>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</si>
  <si>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</si>
  <si>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</si>
  <si>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</si>
  <si>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</si>
  <si>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</si>
  <si>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</si>
  <si>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</si>
  <si>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</si>
  <si>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</si>
  <si>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</si>
  <si>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</si>
  <si>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</si>
  <si>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</si>
  <si>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</si>
  <si>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</si>
  <si>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</si>
  <si>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</si>
  <si>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</si>
  <si>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</si>
  <si>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</si>
  <si>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</si>
  <si>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</si>
  <si>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</si>
  <si>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</si>
  <si>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</si>
  <si>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</si>
  <si>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</si>
  <si>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</si>
  <si>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</si>
  <si>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</si>
  <si>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</si>
  <si>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</si>
  <si>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</si>
  <si>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</si>
  <si>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</si>
  <si>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</si>
  <si>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</si>
  <si>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</si>
  <si>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</si>
  <si>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</si>
  <si>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</si>
  <si>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</si>
  <si>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</si>
  <si>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</si>
  <si>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</si>
  <si>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</si>
  <si>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</si>
  <si>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</si>
  <si>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</si>
  <si>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</si>
  <si>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</si>
  <si>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</si>
  <si>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</si>
  <si>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</si>
  <si>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</si>
  <si>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</si>
  <si>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</si>
  <si>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</si>
  <si>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</si>
  <si>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</si>
  <si>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</si>
  <si>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</si>
  <si>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</si>
  <si>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</si>
  <si>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</si>
  <si>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</si>
  <si>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</si>
  <si>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</si>
  <si>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</si>
  <si>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</si>
  <si>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</si>
  <si>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</si>
  <si>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</si>
  <si>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</si>
  <si>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</si>
  <si>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</si>
  <si>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</si>
  <si>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</si>
  <si>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</si>
  <si>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</si>
  <si>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</si>
  <si>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</si>
  <si>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</si>
  <si>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</si>
  <si>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</si>
  <si>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</si>
  <si>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</si>
  <si>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</si>
  <si>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</si>
  <si>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</si>
  <si>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</si>
  <si>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</si>
  <si>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</si>
  <si>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</si>
  <si>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</si>
  <si>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</si>
  <si>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</si>
  <si>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</si>
  <si>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</si>
  <si>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</si>
  <si>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</si>
  <si>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</si>
  <si>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</si>
  <si>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</si>
  <si>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</si>
  <si>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</si>
  <si>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</si>
  <si>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</si>
  <si>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</si>
  <si>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</si>
  <si>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</si>
  <si>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</si>
  <si>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</si>
  <si>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</si>
  <si>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</si>
  <si>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</si>
  <si>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</si>
  <si>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</si>
  <si>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</si>
  <si>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</si>
  <si>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</si>
  <si>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</si>
  <si>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</si>
  <si>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</si>
  <si>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</si>
  <si>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</si>
  <si>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</si>
  <si>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</si>
  <si>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</si>
  <si>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</si>
  <si>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</si>
  <si>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</si>
  <si>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</si>
  <si>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</si>
  <si>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</si>
  <si>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</si>
  <si>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</si>
  <si>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</si>
  <si>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</si>
  <si>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</si>
  <si>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</si>
  <si>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</si>
  <si>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</si>
  <si>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</si>
  <si>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</si>
  <si>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</si>
  <si>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</si>
  <si>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</si>
  <si>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</si>
  <si>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</si>
  <si>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</si>
  <si>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</si>
  <si>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</si>
  <si>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</si>
  <si>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</si>
  <si>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</si>
  <si>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</si>
  <si>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</si>
  <si>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</si>
  <si>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</si>
  <si>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</si>
  <si>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</si>
  <si>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</si>
  <si>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</si>
  <si>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</si>
  <si>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</si>
  <si>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</si>
  <si>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</si>
  <si>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</si>
  <si>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</si>
  <si>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</si>
  <si>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</si>
  <si>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</si>
  <si>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</si>
  <si>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</si>
  <si>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</si>
  <si>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</si>
  <si>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</si>
  <si>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</si>
  <si>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</si>
  <si>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</si>
  <si>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</si>
  <si>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</si>
  <si>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</si>
  <si>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</si>
  <si>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</si>
  <si>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</si>
  <si>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</si>
  <si>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</si>
  <si>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</si>
  <si>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</si>
  <si>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</si>
  <si>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</si>
  <si>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</si>
  <si>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</si>
  <si>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</si>
  <si>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</si>
  <si>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</si>
  <si>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</si>
  <si>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</si>
  <si>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</si>
  <si>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</si>
  <si>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</si>
  <si>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</si>
  <si>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</si>
  <si>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</si>
  <si>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</si>
  <si>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</si>
  <si>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</si>
  <si>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</si>
  <si>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</si>
  <si>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</si>
  <si>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</si>
  <si>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</si>
  <si>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</si>
  <si>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</si>
  <si>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</si>
  <si>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</si>
  <si>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</si>
  <si>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</si>
  <si>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</si>
  <si>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</si>
  <si>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</si>
  <si>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</si>
  <si>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</si>
  <si>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</si>
  <si>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</si>
  <si>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</si>
  <si>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</si>
  <si>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</si>
  <si>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</si>
  <si>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</si>
  <si>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</si>
  <si>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</si>
  <si>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</si>
  <si>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</si>
  <si>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</si>
  <si>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</si>
  <si>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</si>
  <si>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</si>
  <si>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</si>
  <si>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</si>
  <si>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</si>
  <si>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</si>
  <si>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</si>
  <si>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</si>
  <si>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</si>
  <si>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</si>
  <si>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</si>
  <si>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</si>
  <si>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</si>
  <si>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</si>
  <si>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</si>
  <si>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</si>
  <si>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</si>
  <si>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</si>
  <si>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</si>
  <si>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</si>
  <si>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</si>
  <si>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</si>
  <si>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</si>
  <si>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</si>
  <si>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</si>
  <si>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</si>
  <si>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</si>
  <si>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</si>
  <si>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</si>
  <si>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</si>
  <si>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</si>
  <si>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</si>
  <si>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</si>
  <si>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</si>
  <si>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</si>
  <si>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</si>
  <si>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</si>
  <si>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</si>
  <si>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</si>
  <si>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</si>
  <si>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</si>
  <si>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</si>
  <si>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</si>
  <si>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</si>
  <si>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</si>
  <si>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</si>
  <si>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</si>
  <si>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</si>
  <si>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</si>
  <si>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</si>
  <si>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</si>
  <si>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</si>
  <si>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</si>
  <si>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</si>
  <si>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</si>
  <si>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</si>
  <si>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</si>
  <si>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</si>
  <si>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</si>
  <si>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</si>
  <si>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</si>
  <si>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</si>
  <si>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</si>
  <si>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</si>
  <si>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</si>
  <si>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</si>
  <si>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</si>
  <si>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</si>
  <si>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</si>
  <si>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</si>
  <si>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</si>
  <si>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</si>
  <si>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</si>
  <si>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</si>
  <si>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</si>
  <si>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</si>
  <si>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</si>
  <si>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</si>
  <si>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</si>
  <si>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</si>
  <si>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</si>
  <si>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</si>
  <si>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</si>
  <si>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</si>
  <si>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</si>
  <si>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</si>
  <si>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</si>
  <si>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</si>
  <si>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</si>
  <si>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</si>
  <si>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</si>
  <si>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</si>
  <si>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</si>
  <si>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</si>
  <si>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</si>
  <si>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</si>
  <si>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</si>
  <si>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</si>
  <si>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</si>
  <si>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</si>
  <si>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</si>
  <si>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</si>
  <si>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</si>
  <si>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</si>
  <si>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</si>
  <si>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</si>
  <si>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</si>
  <si>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</si>
  <si>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</si>
  <si>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</si>
  <si>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</si>
  <si>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</si>
  <si>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</si>
  <si>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</si>
  <si>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</si>
  <si>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</si>
  <si>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</si>
  <si>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</si>
  <si>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</si>
  <si>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</si>
  <si>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</si>
  <si>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</si>
  <si>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</si>
  <si>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</si>
  <si>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</si>
  <si>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</si>
  <si>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</si>
  <si>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</si>
  <si>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</si>
  <si>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</si>
  <si>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</si>
  <si>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</si>
  <si>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</si>
  <si>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</si>
  <si>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</si>
  <si>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</si>
  <si>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</si>
  <si>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</si>
  <si>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</si>
  <si>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</si>
  <si>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</si>
  <si>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</si>
  <si>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</si>
  <si>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</si>
  <si>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</si>
  <si>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</si>
  <si>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</si>
  <si>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</si>
  <si>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</si>
  <si>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</si>
  <si>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</si>
  <si>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</si>
  <si>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</si>
  <si>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</si>
  <si>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</si>
  <si>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</si>
  <si>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</si>
  <si>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</si>
  <si>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</si>
  <si>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</si>
  <si>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</si>
  <si>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</si>
  <si>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</si>
  <si>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</si>
  <si>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</si>
  <si>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</si>
  <si>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</si>
  <si>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</si>
  <si>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</si>
  <si>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</si>
  <si>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</si>
  <si>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</si>
  <si>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</si>
  <si>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</si>
  <si>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</si>
  <si>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</si>
  <si>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</si>
  <si>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</si>
  <si>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</si>
  <si>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</si>
  <si>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</si>
  <si>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</si>
  <si>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</si>
  <si>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</si>
  <si>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</si>
  <si>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</si>
  <si>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</si>
  <si>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</si>
  <si>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</si>
  <si>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</si>
  <si>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</si>
  <si>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</si>
  <si>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</si>
  <si>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</si>
  <si>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</si>
  <si>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</si>
  <si>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</si>
  <si>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</si>
  <si>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</si>
  <si>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</si>
  <si>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</si>
  <si>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</si>
  <si>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</si>
  <si>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</si>
  <si>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</si>
  <si>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</si>
  <si>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</si>
  <si>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</si>
  <si>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</si>
  <si>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</si>
  <si>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</si>
  <si>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</si>
  <si>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</si>
  <si>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</si>
  <si>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</si>
  <si>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</si>
  <si>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</si>
  <si>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</si>
  <si>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</si>
  <si>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</si>
  <si>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</si>
  <si>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</si>
  <si>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</si>
  <si>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</si>
  <si>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</si>
  <si>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</si>
  <si>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</si>
  <si>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</si>
  <si>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</si>
  <si>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</si>
  <si>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</si>
  <si>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</si>
  <si>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</si>
  <si>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</si>
  <si>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</si>
  <si>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</si>
  <si>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</si>
  <si>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</si>
  <si>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</si>
  <si>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</si>
  <si>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</si>
  <si>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</si>
  <si>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</si>
  <si>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</si>
  <si>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</si>
  <si>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</si>
  <si>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</si>
  <si>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</si>
  <si>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</si>
  <si>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</si>
  <si>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</si>
  <si>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</si>
  <si>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</si>
  <si>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</si>
  <si>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</si>
  <si>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</si>
  <si>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</si>
  <si>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</si>
  <si>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</si>
  <si>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</si>
  <si>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</si>
  <si>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</si>
  <si>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</si>
  <si>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</si>
  <si>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</si>
  <si>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</si>
  <si>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</si>
  <si>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</si>
  <si>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</si>
  <si>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</si>
  <si>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</si>
  <si>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</si>
  <si>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</si>
  <si>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</si>
  <si>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</si>
  <si>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</si>
  <si>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</si>
  <si>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</si>
  <si>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</si>
  <si>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</si>
  <si>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</si>
  <si>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</si>
  <si>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</si>
  <si>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</si>
  <si>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</si>
  <si>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</si>
  <si>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</si>
  <si>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</si>
  <si>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</si>
  <si>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</si>
  <si>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</si>
  <si>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</si>
  <si>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</si>
  <si>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</si>
  <si>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</si>
  <si>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</si>
  <si>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</si>
  <si>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</si>
  <si>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</si>
  <si>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</si>
  <si>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</si>
  <si>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</si>
  <si>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</si>
  <si>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</si>
  <si>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</si>
  <si>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</si>
  <si>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</si>
  <si>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</si>
  <si>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</si>
  <si>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</si>
  <si>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</si>
  <si>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</si>
  <si>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</si>
  <si>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</si>
  <si>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</si>
  <si>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</si>
  <si>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</si>
  <si>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</si>
  <si>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</si>
  <si>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</si>
  <si>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</si>
  <si>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</si>
  <si>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</si>
  <si>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</si>
  <si>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</si>
  <si>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</si>
  <si>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</si>
  <si>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</si>
  <si>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</si>
  <si>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</si>
  <si>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</si>
  <si>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</si>
  <si>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</si>
  <si>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</si>
  <si>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</si>
  <si>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</si>
  <si>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</si>
  <si>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</si>
  <si>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</si>
  <si>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</si>
  <si>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</si>
  <si>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</si>
  <si>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</si>
  <si>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</si>
  <si>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</si>
  <si>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</si>
  <si>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</si>
  <si>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</si>
  <si>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</si>
  <si>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</si>
  <si>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</si>
  <si>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</si>
  <si>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</si>
  <si>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</si>
  <si>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</si>
  <si>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</si>
  <si>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</si>
  <si>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</si>
  <si>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</si>
  <si>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</si>
  <si>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</si>
  <si>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</si>
  <si>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</si>
  <si>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</si>
  <si>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</si>
  <si>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</si>
  <si>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</si>
  <si>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</si>
  <si>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</si>
  <si>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</si>
  <si>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</si>
  <si>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</si>
  <si>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</si>
  <si>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</si>
  <si>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</si>
  <si>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</si>
  <si>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</si>
  <si>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</si>
  <si>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</si>
  <si>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</si>
  <si>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</si>
  <si>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</si>
  <si>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</si>
  <si>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</si>
  <si>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</si>
  <si>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</si>
  <si>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</si>
  <si>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</si>
  <si>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</si>
  <si>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</si>
  <si>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</si>
  <si>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</si>
  <si>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</si>
  <si>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</si>
  <si>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</si>
  <si>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</si>
  <si>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</si>
  <si>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</si>
  <si>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</si>
  <si>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</si>
  <si>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</si>
  <si>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</si>
  <si>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</si>
  <si>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</si>
  <si>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</si>
  <si>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</si>
  <si>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</si>
  <si>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</si>
  <si>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</si>
  <si>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</si>
  <si>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</si>
  <si>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</si>
  <si>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</si>
  <si>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</si>
  <si>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</si>
  <si>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</si>
  <si>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</si>
  <si>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</si>
  <si>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</si>
  <si>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</si>
  <si>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</si>
  <si>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</si>
  <si>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</si>
  <si>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</si>
  <si>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</si>
  <si>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</si>
  <si>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</si>
  <si>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</si>
  <si>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</si>
  <si>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</si>
  <si>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</si>
  <si>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</si>
  <si>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</si>
  <si>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</si>
  <si>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</si>
  <si>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</si>
  <si>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</si>
  <si>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</si>
  <si>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</si>
  <si>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</si>
  <si>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</si>
  <si>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</si>
  <si>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</si>
  <si>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</si>
  <si>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</si>
  <si>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</si>
  <si>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</si>
  <si>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</si>
  <si>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</si>
  <si>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</si>
  <si>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</si>
  <si>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</si>
  <si>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</si>
  <si>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</si>
  <si>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</si>
  <si>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</si>
  <si>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</si>
  <si>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</si>
  <si>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</si>
  <si>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</si>
  <si>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</si>
  <si>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</si>
  <si>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</si>
  <si>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</si>
  <si>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</si>
  <si>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</si>
  <si>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</si>
  <si>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</si>
  <si>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</si>
  <si>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</si>
  <si>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</si>
  <si>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</si>
  <si>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</si>
  <si>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</si>
  <si>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</si>
  <si>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</si>
  <si>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</si>
  <si>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</si>
  <si>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</si>
  <si>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</si>
  <si>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</si>
  <si>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</si>
  <si>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</si>
  <si>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</si>
  <si>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</si>
  <si>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</si>
  <si>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</si>
  <si>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</si>
  <si>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</si>
  <si>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</si>
  <si>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</si>
  <si>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</si>
  <si>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</si>
  <si>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</si>
  <si>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</si>
  <si>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</si>
  <si>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</si>
  <si>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</si>
  <si>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</si>
  <si>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</si>
  <si>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</si>
  <si>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</si>
  <si>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</si>
  <si>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</si>
  <si>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</si>
  <si>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</si>
  <si>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</si>
  <si>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</si>
  <si>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</si>
  <si>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</si>
  <si>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</si>
  <si>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</si>
  <si>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</si>
  <si>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</si>
  <si>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</si>
  <si>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</si>
  <si>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</si>
  <si>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</si>
  <si>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</si>
  <si>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</si>
  <si>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</si>
  <si>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</si>
  <si>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</si>
  <si>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</si>
  <si>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</si>
  <si>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</si>
  <si>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</si>
  <si>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</si>
  <si>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</si>
  <si>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</si>
  <si>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</si>
  <si>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</si>
  <si>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</si>
  <si>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</si>
  <si>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</si>
  <si>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</si>
  <si>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</si>
  <si>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</si>
  <si>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</si>
  <si>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</si>
  <si>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</si>
  <si>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</si>
  <si>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</si>
  <si>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</si>
  <si>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</si>
  <si>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</si>
  <si>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</si>
  <si>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</si>
  <si>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</si>
  <si>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</si>
  <si>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</si>
  <si>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</si>
  <si>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</si>
  <si>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</si>
  <si>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</si>
  <si>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</si>
  <si>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</si>
  <si>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</si>
  <si>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</si>
  <si>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</si>
  <si>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</si>
  <si>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</si>
  <si>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</si>
  <si>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</si>
  <si>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</si>
  <si>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</si>
  <si>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</si>
  <si>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</si>
  <si>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</si>
  <si>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</si>
  <si>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</si>
  <si>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</si>
  <si>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</si>
  <si>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</si>
  <si>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</si>
  <si>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</si>
  <si>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</si>
  <si>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</si>
  <si>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</si>
  <si>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</si>
  <si>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</si>
  <si>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</si>
  <si>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</si>
  <si>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</si>
  <si>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</si>
  <si>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</si>
  <si>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</si>
  <si>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</si>
  <si>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</si>
  <si>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</si>
  <si>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</si>
  <si>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</si>
  <si>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</si>
  <si>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</si>
  <si>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</si>
  <si>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</si>
  <si>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</si>
  <si>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</si>
  <si>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</si>
  <si>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</si>
  <si>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</si>
  <si>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</si>
  <si>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</si>
  <si>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</si>
  <si>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</si>
  <si>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</si>
  <si>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</si>
  <si>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</si>
  <si>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</si>
  <si>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</si>
  <si>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</si>
  <si>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</si>
  <si>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</si>
  <si>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</si>
  <si>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</si>
  <si>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</si>
  <si>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</si>
  <si>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</si>
  <si>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</si>
  <si>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</si>
  <si>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</si>
  <si>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</si>
  <si>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</si>
  <si>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</si>
  <si>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</si>
  <si>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</si>
  <si>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</si>
  <si>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</si>
  <si>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</si>
  <si>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</si>
  <si>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</si>
  <si>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</si>
  <si>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</si>
  <si>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</si>
  <si>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</si>
  <si>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</si>
  <si>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</si>
  <si>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</si>
  <si>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</si>
  <si>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</si>
  <si>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</si>
  <si>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</si>
  <si>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</si>
  <si>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</si>
  <si>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</si>
  <si>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</si>
  <si>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</si>
  <si>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</si>
  <si>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</si>
  <si>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</si>
  <si>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</si>
  <si>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</si>
  <si>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</si>
  <si>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</si>
  <si>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</si>
  <si>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</si>
  <si>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</si>
  <si>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</si>
  <si>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</si>
  <si>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</si>
  <si>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</si>
  <si>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</si>
  <si>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</si>
  <si>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</si>
  <si>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</si>
  <si>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</si>
  <si>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</si>
  <si>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</si>
  <si>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</si>
  <si>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</si>
  <si>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</si>
  <si>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</si>
  <si>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</si>
  <si>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</si>
  <si>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</si>
  <si>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</si>
  <si>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</si>
  <si>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</si>
  <si>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</si>
  <si>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</si>
  <si>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</si>
  <si>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</si>
  <si>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</si>
  <si>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</si>
  <si>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</si>
  <si>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</si>
  <si>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</si>
  <si>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</si>
  <si>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</si>
  <si>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</si>
  <si>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</si>
  <si>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</si>
  <si>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</si>
  <si>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</si>
  <si>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</si>
  <si>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</si>
  <si>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</si>
  <si>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</si>
  <si>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</si>
  <si>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</si>
  <si>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</si>
  <si>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</si>
  <si>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</si>
  <si>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</si>
  <si>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</si>
  <si>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</si>
  <si>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</si>
  <si>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</si>
  <si>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</si>
  <si>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</si>
  <si>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</si>
  <si>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</si>
  <si>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</si>
  <si>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</si>
  <si>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</si>
  <si>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</si>
  <si>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</si>
  <si>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</si>
  <si>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</si>
  <si>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</si>
  <si>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</si>
  <si>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</si>
  <si>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</si>
  <si>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</si>
  <si>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</si>
  <si>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</si>
  <si>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</si>
  <si>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</si>
  <si>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</si>
  <si>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</si>
  <si>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</si>
  <si>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</si>
  <si>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</si>
  <si>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</si>
  <si>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</si>
  <si>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</si>
  <si>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</si>
  <si>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</si>
  <si>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</si>
  <si>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</si>
  <si>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</si>
  <si>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</si>
  <si>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</si>
  <si>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</si>
  <si>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</si>
  <si>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</si>
  <si>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</si>
  <si>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</si>
  <si>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</si>
  <si>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</si>
  <si>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</si>
  <si>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</si>
  <si>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</si>
  <si>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</si>
  <si>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</si>
  <si>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</si>
  <si>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</si>
  <si>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</si>
  <si>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</si>
  <si>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</si>
  <si>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</si>
  <si>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</si>
  <si>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</si>
  <si>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</si>
  <si>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</si>
  <si>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</si>
  <si>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</si>
  <si>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</si>
  <si>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</si>
  <si>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</si>
  <si>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</si>
  <si>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</si>
  <si>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</si>
  <si>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</si>
  <si>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</si>
  <si>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</si>
  <si>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</si>
  <si>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</si>
  <si>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</si>
  <si>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</si>
  <si>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</si>
  <si>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</si>
  <si>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</si>
  <si>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</si>
  <si>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</si>
  <si>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</si>
  <si>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</si>
  <si>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</si>
  <si>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</si>
  <si>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</si>
  <si>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</si>
  <si>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</si>
  <si>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</si>
  <si>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</si>
  <si>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</si>
  <si>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</si>
  <si>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</si>
  <si>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</si>
  <si>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</si>
  <si>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</si>
  <si>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</si>
  <si>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</si>
  <si>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</si>
  <si>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</si>
  <si>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</si>
  <si>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</si>
  <si>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</si>
  <si>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</si>
  <si>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</si>
  <si>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</si>
  <si>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</si>
  <si>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</si>
  <si>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</si>
  <si>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</si>
  <si>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</si>
  <si>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</si>
  <si>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</si>
  <si>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</si>
  <si>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</si>
  <si>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</si>
  <si>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</si>
  <si>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</si>
  <si>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</si>
  <si>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</si>
  <si>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</si>
  <si>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</si>
  <si>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</si>
  <si>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</si>
  <si>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</si>
  <si>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</si>
  <si>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</si>
  <si>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</si>
  <si>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</si>
  <si>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</si>
  <si>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</si>
  <si>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</si>
  <si>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</si>
  <si>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</si>
  <si>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</si>
  <si>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</si>
  <si>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</si>
  <si>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</si>
  <si>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</si>
  <si>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</si>
  <si>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</si>
  <si>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</si>
  <si>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</si>
  <si>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</si>
  <si>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</si>
  <si>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</si>
  <si>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</si>
  <si>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</si>
  <si>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</si>
  <si>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</si>
  <si>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</si>
  <si>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</si>
  <si>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</si>
  <si>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</si>
  <si>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</si>
  <si>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</si>
  <si>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</si>
  <si>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</si>
  <si>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</si>
  <si>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</si>
  <si>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</si>
  <si>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</si>
  <si>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</si>
  <si>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</si>
  <si>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</si>
  <si>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</si>
  <si>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</si>
  <si>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</si>
  <si>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</si>
  <si>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</si>
  <si>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</si>
  <si>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</si>
  <si>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</si>
  <si>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</si>
  <si>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</si>
  <si>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</si>
  <si>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</si>
  <si>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</si>
  <si>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</si>
  <si>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</si>
  <si>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</si>
  <si>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</si>
  <si>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</si>
  <si>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</si>
  <si>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</si>
  <si>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</si>
  <si>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</si>
  <si>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</si>
  <si>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</si>
  <si>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</si>
  <si>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</si>
  <si>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</si>
  <si>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</si>
  <si>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</si>
  <si>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</si>
  <si>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</si>
  <si>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</si>
  <si>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</si>
  <si>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</si>
  <si>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</si>
  <si>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</si>
  <si>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</si>
  <si>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</si>
  <si>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</si>
  <si>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</si>
  <si>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</si>
  <si>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</si>
  <si>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</si>
  <si>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</si>
  <si>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</si>
  <si>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</si>
  <si>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</si>
  <si>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</si>
  <si>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</si>
  <si>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</si>
  <si>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</si>
  <si>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</si>
  <si>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</si>
  <si>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</si>
  <si>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</si>
  <si>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</si>
  <si>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</si>
  <si>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</si>
  <si>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</si>
  <si>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</si>
  <si>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</si>
  <si>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</si>
  <si>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</si>
  <si>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</si>
  <si>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</si>
  <si>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</si>
  <si>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</si>
  <si>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</si>
  <si>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</si>
  <si>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</si>
  <si>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</si>
  <si>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</si>
  <si>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</si>
  <si>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</si>
  <si>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</si>
  <si>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</si>
  <si>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</si>
  <si>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</si>
  <si>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</si>
  <si>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</si>
  <si>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</si>
  <si>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</si>
  <si>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</si>
  <si>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</si>
  <si>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</si>
  <si>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</si>
  <si>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</si>
  <si>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</si>
  <si>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</si>
  <si>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</si>
  <si>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</si>
  <si>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</si>
  <si>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</si>
  <si>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</si>
  <si>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</si>
  <si>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</si>
  <si>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</si>
  <si>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</si>
  <si>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</si>
  <si>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</si>
  <si>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</si>
  <si>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</si>
  <si>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</si>
  <si>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</si>
  <si>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</si>
  <si>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</si>
  <si>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</si>
  <si>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</si>
  <si>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</si>
  <si>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</si>
  <si>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</si>
  <si>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</si>
  <si>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</si>
  <si>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</si>
  <si>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</si>
  <si>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</si>
  <si>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</si>
  <si>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</si>
  <si>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</si>
  <si>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</si>
  <si>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</si>
  <si>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</si>
  <si>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</si>
  <si>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</si>
  <si>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</si>
  <si>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</si>
  <si>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</si>
  <si>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</si>
  <si>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</si>
  <si>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</si>
  <si>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</si>
  <si>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</si>
  <si>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</si>
  <si>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</si>
  <si>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</si>
  <si>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</si>
  <si>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</si>
  <si>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</si>
  <si>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</si>
  <si>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</si>
  <si>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</si>
  <si>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</si>
  <si>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</si>
  <si>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</si>
  <si>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</si>
  <si>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</si>
  <si>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</si>
  <si>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</si>
  <si>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</si>
  <si>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</si>
  <si>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</si>
  <si>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</si>
  <si>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</si>
  <si>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</si>
  <si>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</si>
  <si>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</si>
  <si>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</si>
  <si>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</si>
  <si>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</si>
  <si>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</si>
  <si>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</si>
  <si>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</si>
  <si>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</si>
  <si>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</si>
  <si>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</si>
  <si>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</si>
  <si>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</si>
  <si>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</si>
  <si>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</si>
  <si>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</si>
  <si>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</si>
  <si>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</si>
  <si>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</si>
  <si>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</si>
  <si>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</si>
  <si>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</si>
  <si>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</si>
  <si>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</si>
  <si>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</si>
  <si>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</si>
  <si>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</si>
  <si>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</si>
  <si>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</si>
  <si>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</si>
  <si>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</si>
  <si>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</si>
  <si>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</si>
  <si>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</si>
  <si>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</si>
  <si>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</si>
  <si>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</si>
  <si>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</si>
  <si>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</si>
  <si>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</si>
  <si>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</si>
  <si>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</si>
  <si>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</si>
  <si>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</si>
  <si>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</si>
  <si>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</si>
  <si>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</si>
  <si>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</si>
  <si>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</si>
  <si>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</si>
  <si>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</si>
  <si>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</si>
  <si>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</si>
  <si>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</si>
  <si>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</si>
  <si>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</si>
  <si>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</si>
  <si>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</si>
  <si>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</si>
  <si>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</si>
  <si>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</si>
  <si>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</si>
  <si>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</si>
  <si>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</si>
  <si>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</si>
  <si>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</si>
  <si>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</si>
  <si>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</si>
  <si>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</si>
  <si>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</si>
  <si>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</si>
  <si>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</si>
  <si>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</si>
  <si>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</si>
  <si>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</si>
  <si>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</si>
  <si>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</si>
  <si>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</si>
  <si>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</si>
  <si>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</si>
  <si>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</si>
  <si>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</si>
  <si>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</si>
  <si>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</si>
  <si>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</si>
  <si>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</si>
  <si>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</si>
  <si>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</si>
  <si>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</si>
  <si>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</si>
  <si>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</si>
  <si>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</si>
  <si>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</si>
  <si>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</si>
  <si>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</si>
  <si>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</si>
  <si>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</si>
  <si>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</si>
  <si>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</si>
  <si>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</si>
  <si>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</si>
  <si>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</si>
  <si>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</si>
  <si>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</si>
  <si>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</si>
  <si>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</si>
  <si>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</si>
  <si>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</si>
  <si>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</si>
  <si>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</si>
  <si>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</si>
  <si>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</si>
  <si>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</si>
  <si>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</si>
  <si>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</si>
  <si>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</si>
  <si>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</si>
  <si>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</si>
  <si>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</si>
  <si>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</si>
  <si>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</si>
  <si>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</si>
  <si>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</si>
  <si>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</si>
  <si>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</si>
  <si>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</si>
  <si>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</si>
  <si>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</si>
  <si>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</si>
  <si>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</si>
  <si>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</si>
  <si>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</si>
  <si>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</si>
  <si>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</si>
  <si>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</si>
  <si>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</si>
  <si>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</si>
  <si>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</si>
  <si>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</si>
  <si>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</si>
  <si>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</si>
  <si>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</si>
  <si>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</si>
  <si>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</si>
  <si>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</si>
  <si>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</si>
  <si>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</si>
  <si>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</si>
  <si>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</si>
  <si>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</si>
  <si>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</si>
  <si>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</si>
  <si>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</si>
  <si>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</si>
  <si>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</si>
  <si>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</si>
  <si>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</si>
  <si>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</si>
  <si>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</si>
  <si>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</si>
  <si>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</si>
  <si>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</si>
  <si>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</si>
  <si>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</si>
  <si>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</si>
  <si>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</si>
  <si>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</si>
  <si>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</si>
  <si>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</si>
  <si>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</si>
  <si>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</si>
  <si>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</si>
  <si>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</si>
  <si>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</si>
  <si>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</si>
  <si>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</si>
  <si>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</si>
  <si>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</si>
  <si>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</si>
  <si>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</si>
  <si>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</si>
  <si>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</si>
  <si>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</si>
  <si>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</si>
  <si>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</si>
  <si>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</si>
  <si>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</si>
  <si>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</si>
  <si>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</si>
  <si>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</si>
  <si>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</si>
  <si>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</si>
  <si>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</si>
  <si>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</si>
  <si>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</si>
  <si>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</si>
  <si>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</si>
  <si>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</si>
  <si>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</si>
  <si>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</si>
  <si>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</si>
  <si>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</si>
  <si>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</si>
  <si>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</si>
  <si>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</si>
  <si>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</si>
  <si>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</si>
  <si>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</si>
  <si>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</si>
  <si>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</si>
  <si>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</si>
  <si>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</si>
  <si>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</si>
  <si>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</si>
  <si>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</si>
  <si>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</si>
  <si>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</si>
  <si>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</si>
  <si>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</si>
  <si>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</si>
  <si>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</si>
  <si>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</si>
  <si>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</si>
  <si>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</si>
  <si>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</si>
  <si>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</si>
  <si>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</si>
  <si>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</si>
  <si>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</si>
  <si>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</si>
  <si>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</si>
  <si>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</si>
  <si>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</si>
  <si>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</si>
  <si>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</si>
  <si>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</si>
  <si>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</si>
  <si>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</si>
  <si>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</si>
  <si>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</si>
  <si>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</si>
  <si>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</si>
  <si>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</si>
  <si>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</si>
  <si>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</si>
  <si>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</si>
  <si>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</si>
  <si>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</si>
  <si>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</si>
  <si>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</si>
  <si>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</si>
  <si>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</si>
  <si>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</si>
  <si>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</si>
  <si>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</si>
  <si>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</si>
  <si>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</si>
  <si>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</si>
  <si>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</si>
  <si>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</si>
  <si>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</si>
  <si>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</si>
  <si>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</si>
  <si>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</si>
  <si>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</si>
  <si>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</si>
  <si>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</si>
  <si>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</si>
  <si>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</si>
  <si>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</si>
  <si>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</si>
  <si>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</si>
  <si>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</si>
  <si>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</si>
  <si>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</si>
  <si>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</si>
  <si>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</si>
  <si>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</si>
  <si>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</si>
  <si>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</si>
  <si>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</si>
  <si>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</si>
  <si>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</si>
  <si>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</si>
  <si>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</si>
  <si>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</si>
  <si>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</si>
  <si>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</si>
  <si>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</si>
  <si>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</si>
  <si>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</si>
  <si>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</si>
  <si>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</si>
  <si>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</si>
  <si>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</si>
  <si>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</si>
  <si>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</si>
  <si>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</si>
  <si>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</si>
  <si>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</si>
  <si>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</si>
  <si>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</si>
  <si>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</si>
  <si>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</si>
  <si>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</si>
  <si>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</si>
  <si>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</si>
  <si>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</si>
  <si>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</si>
  <si>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</si>
  <si>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</si>
  <si>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</si>
  <si>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</si>
  <si>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</si>
  <si>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</si>
  <si>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</si>
  <si>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</si>
  <si>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</si>
  <si>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</si>
  <si>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</si>
  <si>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</si>
  <si>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</si>
  <si>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</si>
  <si>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</si>
  <si>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</si>
  <si>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</si>
  <si>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</si>
  <si>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</si>
  <si>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</si>
  <si>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</si>
  <si>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</si>
  <si>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</si>
  <si>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</si>
  <si>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</si>
  <si>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</si>
  <si>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</si>
  <si>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</si>
  <si>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</si>
  <si>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</si>
  <si>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</si>
  <si>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</si>
  <si>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</si>
  <si>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</si>
  <si>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</si>
  <si>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</si>
  <si>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</si>
  <si>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</si>
  <si>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</si>
  <si>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</si>
  <si>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</si>
  <si>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</si>
  <si>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</si>
  <si>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</si>
  <si>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</si>
  <si>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</si>
  <si>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</si>
  <si>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</si>
  <si>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</si>
  <si>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</si>
  <si>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</si>
  <si>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</si>
  <si>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</si>
  <si>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</si>
  <si>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</si>
  <si>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</si>
  <si>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</si>
  <si>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</si>
  <si>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</si>
  <si>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</si>
  <si>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</si>
  <si>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</si>
  <si>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</si>
  <si>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</si>
  <si>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</si>
  <si>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</si>
  <si>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</si>
  <si>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</si>
  <si>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</si>
  <si>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</si>
  <si>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</si>
  <si>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</si>
  <si>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</si>
  <si>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</si>
  <si>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</si>
  <si>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</si>
  <si>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</si>
  <si>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</si>
  <si>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</si>
  <si>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</si>
  <si>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</si>
  <si>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</si>
  <si>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</si>
  <si>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</si>
  <si>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</si>
  <si>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</si>
  <si>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</si>
  <si>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</si>
  <si>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</si>
  <si>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</si>
  <si>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</si>
  <si>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</si>
  <si>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</si>
  <si>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</si>
  <si>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</si>
  <si>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</si>
  <si>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</si>
  <si>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</si>
  <si>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</si>
  <si>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</si>
  <si>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</si>
  <si>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</si>
  <si>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</si>
  <si>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</si>
  <si>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</si>
  <si>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</si>
  <si>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</si>
  <si>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</si>
  <si>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</si>
  <si>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</si>
  <si>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</si>
  <si>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</si>
  <si>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</si>
  <si>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</si>
  <si>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</si>
  <si>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</si>
  <si>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</si>
  <si>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</si>
  <si>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</si>
  <si>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</si>
  <si>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</si>
  <si>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</si>
  <si>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</si>
  <si>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</si>
  <si>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</si>
  <si>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</si>
  <si>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</si>
  <si>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</si>
  <si>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</si>
  <si>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</si>
  <si>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</si>
  <si>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</si>
  <si>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</si>
  <si>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</si>
  <si>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</si>
  <si>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</si>
  <si>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</si>
  <si>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</si>
  <si>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</si>
  <si>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</si>
  <si>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</si>
  <si>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</si>
  <si>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</si>
  <si>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</si>
  <si>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</si>
  <si>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</si>
  <si>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</si>
  <si>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</si>
  <si>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</si>
  <si>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</si>
  <si>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</si>
  <si>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</si>
  <si>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</si>
  <si>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</si>
  <si>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</si>
  <si>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</si>
  <si>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</si>
  <si>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</si>
  <si>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</si>
  <si>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</si>
  <si>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</si>
  <si>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</si>
  <si>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</si>
  <si>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</si>
  <si>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</si>
  <si>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</si>
  <si>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</si>
  <si>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</si>
  <si>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</si>
  <si>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</si>
  <si>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</si>
  <si>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</si>
  <si>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</si>
  <si>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</si>
  <si>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</si>
  <si>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</si>
  <si>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</si>
  <si>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</si>
  <si>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</si>
  <si>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</si>
  <si>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</si>
  <si>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</si>
  <si>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</si>
  <si>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</si>
  <si>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</si>
  <si>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</si>
  <si>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</si>
  <si>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</si>
  <si>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</si>
  <si>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</si>
  <si>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</si>
  <si>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</si>
  <si>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</si>
  <si>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</si>
  <si>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</si>
  <si>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</si>
  <si>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</si>
  <si>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</si>
  <si>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</si>
  <si>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</si>
  <si>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</si>
  <si>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</si>
  <si>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</si>
  <si>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</si>
  <si>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</si>
  <si>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</si>
  <si>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</si>
  <si>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</si>
  <si>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</si>
  <si>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</si>
  <si>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</si>
  <si>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</si>
  <si>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</si>
  <si>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</si>
  <si>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</si>
  <si>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</si>
  <si>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</si>
  <si>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</si>
  <si>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</si>
  <si>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</si>
  <si>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</si>
  <si>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</si>
  <si>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</si>
  <si>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</si>
  <si>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</si>
  <si>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</si>
  <si>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</si>
  <si>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</si>
  <si>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</si>
  <si>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</si>
  <si>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</si>
  <si>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</si>
  <si>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</si>
  <si>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</si>
  <si>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</si>
  <si>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</si>
  <si>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</si>
  <si>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</si>
  <si>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</si>
  <si>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</si>
  <si>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</si>
  <si>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</si>
  <si>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</si>
  <si>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</si>
  <si>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</si>
  <si>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</si>
  <si>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</si>
  <si>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</si>
  <si>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</si>
  <si>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</si>
  <si>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</si>
  <si>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</si>
  <si>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</si>
  <si>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</si>
  <si>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</si>
  <si>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</si>
  <si>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</si>
  <si>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</si>
  <si>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</si>
  <si>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</si>
  <si>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</si>
  <si>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</si>
  <si>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</si>
  <si>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</si>
  <si>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</si>
  <si>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</si>
  <si>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</si>
  <si>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</si>
  <si>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</si>
  <si>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</si>
  <si>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</si>
  <si>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</si>
  <si>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</si>
  <si>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</si>
  <si>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</si>
  <si>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</si>
  <si>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</si>
  <si>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</si>
  <si>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</si>
  <si>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</si>
  <si>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</si>
  <si>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</si>
  <si>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</si>
  <si>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</si>
  <si>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</si>
  <si>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</si>
  <si>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</si>
  <si>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</si>
  <si>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</si>
  <si>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</si>
  <si>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</si>
  <si>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</si>
  <si>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</si>
  <si>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</si>
  <si>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</si>
  <si>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</si>
  <si>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</si>
  <si>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</si>
  <si>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</si>
  <si>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</si>
  <si>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</si>
  <si>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</si>
  <si>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</si>
  <si>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</si>
  <si>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</si>
  <si>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</si>
  <si>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</si>
  <si>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</si>
  <si>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</si>
  <si>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</si>
  <si>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</si>
  <si>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</si>
  <si>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</si>
  <si>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</si>
  <si>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</si>
  <si>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</si>
  <si>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</si>
  <si>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</si>
  <si>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</si>
  <si>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</si>
  <si>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</si>
  <si>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</si>
  <si>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</si>
  <si>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</si>
  <si>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</si>
  <si>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</si>
  <si>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</si>
  <si>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</si>
  <si>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</si>
  <si>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</si>
  <si>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</si>
  <si>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</si>
  <si>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</si>
  <si>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</si>
  <si>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</si>
  <si>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</si>
  <si>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</si>
  <si>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</si>
  <si>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</si>
  <si>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</si>
  <si>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</si>
  <si>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</si>
  <si>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</si>
  <si>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</si>
  <si>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</si>
  <si>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</si>
  <si>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</si>
  <si>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</si>
  <si>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</si>
  <si>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</si>
  <si>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</si>
  <si>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</si>
  <si>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</si>
  <si>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</si>
  <si>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</si>
  <si>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</si>
  <si>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</si>
  <si>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</si>
  <si>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</si>
  <si>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</si>
  <si>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</si>
  <si>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</si>
  <si>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</si>
  <si>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</si>
  <si>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</si>
  <si>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</si>
  <si>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</si>
  <si>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</si>
  <si>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</si>
  <si>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</si>
  <si>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</si>
  <si>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</si>
  <si>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</si>
  <si>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</si>
  <si>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</si>
  <si>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</si>
  <si>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</si>
  <si>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</si>
  <si>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</si>
  <si>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</si>
  <si>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</si>
  <si>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</si>
  <si>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</si>
  <si>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</si>
  <si>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</si>
  <si>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</si>
  <si>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</si>
  <si>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</si>
  <si>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</si>
  <si>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</si>
  <si>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</si>
  <si>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</si>
  <si>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</si>
  <si>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</si>
  <si>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</si>
  <si>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</si>
  <si>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</si>
  <si>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</si>
  <si>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</si>
  <si>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</si>
  <si>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</si>
  <si>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</si>
  <si>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</si>
  <si>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</si>
  <si>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</si>
  <si>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</si>
  <si>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</si>
  <si>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</si>
  <si>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</si>
  <si>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</si>
  <si>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</si>
  <si>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</si>
  <si>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</si>
  <si>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</si>
  <si>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</si>
  <si>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</si>
  <si>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</si>
  <si>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</si>
  <si>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</si>
  <si>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</si>
  <si>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</si>
  <si>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</si>
  <si>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</si>
  <si>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</si>
  <si>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</si>
  <si>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</si>
  <si>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</si>
  <si>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</si>
  <si>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</si>
  <si>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</si>
  <si>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</si>
  <si>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</si>
  <si>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</si>
  <si>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</si>
  <si>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</si>
  <si>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</si>
  <si>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</si>
  <si>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</si>
  <si>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</si>
  <si>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</si>
  <si>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</si>
  <si>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</si>
  <si>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</si>
  <si>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</si>
  <si>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</si>
  <si>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</si>
  <si>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</si>
  <si>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</si>
  <si>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</si>
  <si>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</si>
  <si>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</si>
  <si>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</si>
  <si>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</si>
  <si>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</si>
  <si>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</si>
  <si>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</si>
  <si>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</si>
  <si>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</si>
  <si>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</si>
  <si>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</si>
  <si>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</si>
  <si>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</si>
  <si>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</si>
  <si>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</si>
  <si>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</si>
  <si>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</si>
  <si>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</si>
  <si>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</si>
  <si>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</si>
  <si>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</si>
  <si>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</si>
  <si>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</si>
  <si>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</si>
  <si>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</si>
  <si>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</si>
  <si>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</si>
  <si>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</si>
  <si>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</si>
  <si>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</si>
  <si>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</si>
  <si>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</si>
  <si>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</si>
  <si>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</si>
  <si>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</si>
  <si>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</si>
  <si>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</si>
  <si>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</si>
  <si>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</si>
  <si>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</si>
  <si>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</si>
  <si>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</si>
  <si>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</si>
  <si>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</si>
  <si>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</si>
  <si>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</si>
  <si>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</si>
  <si>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</si>
  <si>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</si>
  <si>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</si>
  <si>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</si>
  <si>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</si>
  <si>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</si>
  <si>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</si>
  <si>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</si>
  <si>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</si>
  <si>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</si>
  <si>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</si>
  <si>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</si>
  <si>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</si>
  <si>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</si>
  <si>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</si>
  <si>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</si>
  <si>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</si>
  <si>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</si>
  <si>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</si>
  <si>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</si>
  <si>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</si>
  <si>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</si>
  <si>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</si>
  <si>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</si>
  <si>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</si>
  <si>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</si>
  <si>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</si>
  <si>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</si>
  <si>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</si>
  <si>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</si>
  <si>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</si>
  <si>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</si>
  <si>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</si>
  <si>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</si>
  <si>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</si>
  <si>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</si>
  <si>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</si>
  <si>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</si>
  <si>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</si>
  <si>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</si>
  <si>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</si>
  <si>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</si>
  <si>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</si>
  <si>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</si>
  <si>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</si>
  <si>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</si>
  <si>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</si>
  <si>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</si>
  <si>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</si>
  <si>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</si>
  <si>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</si>
  <si>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</si>
  <si>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</si>
  <si>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</si>
  <si>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</si>
  <si>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</si>
  <si>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</si>
  <si>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</si>
  <si>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</si>
  <si>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</si>
  <si>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</si>
  <si>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</si>
  <si>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</si>
  <si>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</si>
  <si>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</si>
  <si>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</si>
  <si>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</si>
  <si>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</si>
  <si>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</si>
  <si>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</si>
  <si>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</si>
  <si>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</si>
  <si>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</si>
  <si>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</si>
  <si>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</si>
  <si>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</si>
  <si>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</si>
  <si>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</si>
  <si>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</si>
  <si>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</si>
  <si>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</si>
  <si>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</si>
  <si>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</si>
  <si>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</si>
  <si>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</si>
  <si>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</si>
  <si>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</si>
  <si>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</si>
  <si>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</si>
  <si>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</si>
  <si>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</si>
  <si>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</si>
  <si>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</si>
  <si>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</si>
  <si>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</si>
  <si>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</si>
  <si>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</si>
  <si>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</si>
  <si>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</si>
  <si>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</si>
  <si>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</si>
  <si>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</si>
  <si>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</si>
  <si>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</si>
  <si>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</si>
  <si>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</si>
  <si>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</si>
  <si>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</si>
  <si>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</si>
  <si>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</si>
  <si>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</si>
  <si>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</si>
  <si>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</si>
  <si>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</si>
  <si>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</si>
  <si>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</si>
  <si>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</si>
  <si>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</si>
  <si>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</si>
  <si>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</si>
  <si>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</si>
  <si>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</si>
  <si>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</si>
  <si>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</si>
  <si>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</si>
  <si>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</si>
  <si>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</si>
  <si>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</si>
  <si>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</si>
  <si>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</si>
  <si>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</si>
  <si>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</si>
  <si>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</si>
  <si>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</si>
  <si>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</si>
  <si>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</si>
  <si>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</si>
  <si>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</si>
  <si>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</si>
  <si>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</si>
  <si>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</si>
  <si>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</si>
  <si>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</si>
  <si>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</si>
  <si>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</si>
  <si>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</si>
  <si>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</si>
  <si>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</si>
  <si>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</si>
  <si>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</si>
  <si>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</si>
  <si>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</si>
  <si>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</si>
  <si>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</si>
  <si>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</si>
  <si>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</si>
  <si>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</si>
  <si>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</si>
  <si>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</si>
  <si>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</si>
  <si>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</si>
  <si>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</si>
  <si>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</si>
  <si>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</si>
  <si>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</si>
  <si>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</si>
  <si>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</si>
  <si>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</si>
  <si>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</si>
  <si>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</si>
  <si>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</si>
  <si>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</si>
  <si>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</si>
  <si>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</si>
  <si>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</si>
  <si>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</si>
  <si>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</si>
  <si>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</si>
  <si>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</si>
  <si>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</si>
  <si>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</si>
  <si>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</si>
  <si>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</si>
  <si>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</si>
  <si>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</si>
  <si>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</si>
  <si>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</si>
  <si>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</si>
  <si>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</si>
  <si>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</si>
  <si>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</si>
  <si>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</si>
  <si>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</si>
  <si>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</si>
  <si>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</si>
  <si>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</si>
  <si>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</si>
  <si>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</si>
  <si>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</si>
  <si>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</si>
  <si>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</si>
  <si>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</si>
  <si>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</si>
  <si>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</si>
  <si>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</si>
  <si>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</si>
  <si>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</si>
  <si>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</si>
  <si>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</si>
  <si>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</si>
  <si>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</si>
  <si>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</si>
  <si>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</si>
  <si>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</si>
  <si>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</si>
  <si>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</si>
  <si>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</si>
  <si>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</si>
  <si>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</si>
  <si>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</si>
  <si>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</si>
  <si>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</si>
  <si>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</si>
  <si>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</si>
  <si>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</si>
  <si>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</si>
  <si>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</si>
  <si>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</si>
  <si>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</si>
  <si>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</si>
  <si>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</si>
  <si>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</si>
  <si>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</si>
  <si>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</si>
  <si>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</si>
  <si>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</si>
  <si>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</si>
  <si>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</si>
  <si>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</si>
  <si>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</si>
  <si>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</si>
  <si>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</si>
  <si>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</si>
  <si>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</si>
  <si>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</si>
  <si>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</si>
  <si>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</si>
  <si>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</si>
  <si>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</si>
  <si>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</si>
  <si>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</si>
  <si>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</si>
  <si>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</si>
  <si>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</si>
  <si>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</si>
  <si>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</si>
  <si>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</si>
  <si>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</si>
  <si>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</si>
  <si>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</si>
  <si>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</si>
  <si>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</si>
  <si>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</si>
  <si>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</si>
  <si>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</si>
  <si>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</si>
  <si>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</si>
  <si>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</si>
  <si>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</si>
  <si>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</si>
  <si>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</si>
  <si>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</si>
  <si>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</si>
  <si>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</si>
  <si>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</si>
  <si>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</si>
  <si>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</si>
  <si>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</si>
  <si>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</si>
  <si>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</si>
  <si>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</si>
  <si>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</si>
  <si>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</si>
  <si>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</si>
  <si>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</si>
  <si>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</si>
  <si>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</si>
  <si>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</si>
  <si>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</si>
  <si>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</si>
  <si>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</si>
  <si>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</si>
  <si>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</si>
  <si>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</si>
  <si>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</si>
  <si>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</si>
  <si>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</si>
  <si>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</si>
  <si>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</si>
  <si>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</si>
  <si>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</si>
  <si>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</si>
  <si>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</si>
  <si>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</si>
  <si>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</si>
  <si>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</si>
  <si>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</si>
  <si>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</si>
  <si>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</si>
  <si>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</si>
  <si>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</si>
  <si>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</si>
  <si>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</si>
  <si>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</si>
  <si>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</si>
  <si>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</si>
  <si>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</si>
  <si>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</si>
  <si>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</si>
  <si>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</si>
  <si>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</si>
  <si>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</si>
  <si>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</si>
  <si>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</si>
  <si>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</si>
  <si>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</si>
  <si>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</si>
  <si>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</si>
  <si>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</si>
  <si>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</si>
  <si>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</si>
  <si>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</si>
  <si>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</si>
  <si>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</si>
  <si>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</si>
  <si>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</si>
  <si>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</si>
  <si>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</si>
  <si>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</si>
  <si>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</si>
  <si>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</si>
  <si>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</si>
  <si>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</si>
  <si>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</si>
  <si>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</si>
  <si>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</si>
  <si>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</si>
  <si>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</si>
  <si>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</si>
  <si>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</si>
  <si>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</si>
  <si>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</si>
  <si>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</si>
  <si>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</si>
  <si>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</si>
  <si>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</si>
  <si>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</si>
  <si>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</si>
  <si>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</si>
  <si>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</si>
  <si>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</si>
  <si>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</si>
  <si>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</si>
  <si>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</si>
  <si>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</si>
  <si>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</si>
  <si>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</si>
  <si>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</si>
  <si>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</si>
  <si>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</si>
  <si>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</si>
  <si>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</si>
  <si>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</si>
  <si>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</si>
  <si>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</si>
  <si>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</si>
  <si>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</si>
  <si>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</si>
  <si>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</si>
  <si>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</si>
  <si>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</si>
  <si>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</si>
  <si>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</si>
  <si>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</si>
  <si>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</si>
  <si>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</si>
  <si>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</si>
  <si>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</si>
  <si>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</si>
  <si>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</si>
  <si>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</si>
  <si>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</si>
  <si>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</si>
  <si>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</si>
  <si>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</si>
  <si>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</si>
  <si>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</si>
  <si>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</si>
  <si>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</si>
  <si>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</si>
  <si>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</si>
  <si>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</si>
  <si>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</si>
  <si>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</si>
  <si>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</si>
  <si>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</si>
  <si>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</si>
  <si>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</si>
  <si>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</si>
  <si>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</si>
  <si>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</si>
  <si>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</si>
  <si>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</si>
  <si>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</si>
  <si>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</si>
  <si>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</si>
  <si>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</si>
  <si>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</si>
  <si>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</si>
  <si>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</si>
  <si>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</si>
  <si>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</si>
  <si>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</si>
  <si>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</si>
  <si>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</si>
  <si>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</si>
  <si>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</si>
  <si>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</si>
  <si>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</si>
  <si>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</si>
  <si>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</si>
  <si>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</si>
  <si>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</si>
  <si>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</si>
  <si>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</si>
  <si>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</si>
  <si>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</si>
  <si>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</si>
  <si>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</si>
  <si>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</si>
  <si>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</si>
  <si>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</si>
  <si>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</si>
  <si>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</si>
  <si>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</si>
  <si>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</si>
  <si>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</si>
  <si>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</si>
  <si>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</si>
  <si>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</si>
  <si>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</si>
  <si>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</si>
  <si>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</si>
  <si>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</si>
  <si>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</si>
  <si>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</si>
  <si>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</si>
  <si>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</si>
  <si>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</si>
  <si>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</si>
  <si>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</si>
  <si>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</si>
  <si>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</si>
  <si>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</si>
  <si>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</si>
  <si>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</si>
  <si>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</si>
  <si>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</si>
  <si>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</si>
  <si>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</si>
  <si>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</si>
  <si>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</si>
  <si>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</si>
  <si>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</si>
  <si>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</si>
  <si>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</si>
  <si>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</si>
  <si>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</si>
  <si>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</si>
  <si>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</si>
  <si>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</si>
  <si>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</si>
  <si>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</si>
  <si>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</si>
  <si>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</si>
  <si>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</si>
  <si>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</si>
  <si>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</si>
  <si>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</si>
  <si>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</si>
  <si>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</si>
  <si>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</si>
  <si>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</si>
  <si>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</si>
  <si>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</si>
  <si>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</si>
  <si>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</si>
  <si>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</si>
  <si>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</si>
  <si>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</si>
  <si>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</si>
  <si>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</si>
  <si>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</si>
  <si>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</si>
  <si>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</si>
  <si>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</si>
  <si>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</si>
  <si>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</si>
  <si>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</si>
  <si>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</si>
  <si>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</si>
  <si>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</si>
  <si>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</si>
  <si>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</si>
  <si>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</si>
  <si>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</si>
  <si>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</si>
  <si>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</si>
  <si>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</si>
  <si>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</si>
  <si>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</si>
  <si>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</si>
  <si>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</si>
  <si>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</si>
  <si>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</si>
  <si>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</si>
  <si>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</si>
  <si>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</si>
  <si>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</si>
  <si>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</si>
  <si>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</si>
  <si>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</si>
  <si>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</si>
  <si>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</si>
  <si>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</si>
  <si>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</si>
  <si>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</si>
  <si>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</si>
  <si>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</si>
  <si>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</si>
  <si>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</si>
  <si>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</si>
  <si>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</si>
  <si>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</si>
  <si>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</si>
  <si>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</si>
  <si>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</si>
  <si>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</si>
  <si>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</si>
  <si>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</si>
  <si>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</si>
  <si>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</si>
  <si>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</si>
  <si>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</si>
  <si>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</si>
  <si>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</si>
  <si>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</si>
  <si>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</si>
  <si>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</si>
  <si>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</si>
  <si>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</si>
  <si>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</si>
  <si>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</si>
  <si>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</si>
  <si>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</si>
  <si>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</si>
  <si>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</si>
  <si>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</si>
  <si>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</si>
  <si>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</si>
  <si>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</si>
  <si>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</si>
  <si>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</si>
  <si>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</si>
  <si>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</si>
  <si>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</si>
  <si>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</si>
  <si>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</si>
  <si>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</si>
  <si>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</si>
  <si>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</si>
  <si>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</si>
  <si>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</si>
  <si>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</si>
  <si>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</si>
  <si>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</si>
  <si>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</si>
  <si>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</si>
  <si>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</si>
  <si>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</si>
  <si>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</si>
  <si>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</si>
  <si>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</si>
  <si>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</si>
  <si>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</si>
  <si>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</si>
  <si>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</si>
  <si>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</si>
  <si>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</si>
  <si>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</si>
  <si>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</si>
  <si>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</si>
  <si>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</si>
  <si>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</si>
  <si>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</si>
  <si>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</si>
  <si>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</si>
  <si>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</si>
  <si>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</si>
  <si>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</si>
  <si>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</si>
  <si>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</si>
  <si>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</si>
  <si>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</si>
  <si>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</si>
  <si>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</si>
  <si>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</si>
  <si>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</si>
  <si>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</si>
  <si>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</si>
  <si>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</si>
  <si>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</si>
  <si>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</si>
  <si>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</si>
  <si>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</si>
  <si>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</si>
  <si>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</si>
  <si>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</si>
  <si>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</si>
  <si>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</si>
  <si>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</si>
  <si>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</si>
  <si>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</si>
  <si>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</si>
  <si>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</si>
  <si>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</si>
  <si>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</si>
  <si>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</si>
  <si>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</si>
  <si>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</si>
  <si>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</si>
  <si>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</si>
  <si>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</si>
  <si>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</si>
  <si>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</si>
  <si>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</si>
  <si>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</si>
  <si>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</si>
  <si>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</si>
  <si>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</si>
  <si>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</si>
  <si>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</si>
  <si>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</si>
  <si>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</si>
  <si>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</si>
  <si>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</si>
  <si>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</si>
  <si>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</si>
  <si>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</si>
  <si>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</si>
  <si>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</si>
  <si>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</si>
  <si>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</si>
  <si>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</si>
  <si>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</si>
  <si>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</si>
  <si>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</si>
  <si>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</si>
  <si>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</si>
  <si>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</si>
  <si>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</si>
  <si>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</si>
  <si>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</si>
  <si>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</si>
  <si>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</si>
  <si>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</si>
  <si>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</si>
  <si>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</si>
  <si>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</si>
  <si>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</si>
  <si>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</si>
  <si>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</si>
  <si>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</si>
  <si>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</si>
  <si>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</si>
  <si>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</si>
  <si>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</si>
  <si>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</si>
  <si>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</si>
  <si>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</si>
  <si>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</si>
  <si>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</si>
  <si>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</si>
  <si>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</si>
  <si>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</si>
  <si>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</si>
  <si>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</si>
  <si>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</si>
  <si>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</si>
  <si>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</si>
  <si>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</si>
  <si>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</si>
  <si>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</si>
  <si>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</si>
  <si>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</si>
  <si>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</si>
  <si>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</si>
  <si>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</si>
  <si>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</si>
  <si>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</si>
  <si>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</si>
  <si>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</si>
  <si>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</si>
  <si>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</si>
  <si>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</si>
  <si>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</si>
  <si>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</si>
  <si>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</si>
  <si>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</si>
  <si>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</si>
  <si>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</si>
  <si>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</si>
  <si>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</si>
  <si>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</si>
  <si>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</si>
  <si>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</si>
  <si>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</si>
  <si>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</si>
  <si>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</si>
  <si>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</si>
  <si>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</si>
  <si>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</si>
  <si>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</si>
  <si>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</si>
  <si>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</si>
  <si>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</si>
  <si>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</si>
  <si>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</si>
  <si>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</si>
  <si>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</si>
  <si>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</si>
  <si>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</si>
  <si>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</si>
  <si>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</si>
  <si>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</si>
  <si>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</si>
  <si>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</si>
  <si>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</si>
  <si>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</si>
  <si>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</si>
  <si>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</si>
  <si>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</si>
  <si>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</si>
  <si>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</si>
  <si>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</si>
  <si>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</si>
  <si>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</si>
  <si>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</si>
  <si>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</si>
  <si>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</si>
  <si>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</si>
  <si>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</si>
  <si>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</si>
  <si>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</si>
  <si>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</si>
  <si>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</si>
  <si>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</si>
  <si>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</si>
  <si>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</si>
  <si>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</si>
  <si>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</si>
  <si>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</si>
  <si>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</si>
  <si>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</si>
  <si>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</si>
  <si>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</si>
  <si>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</si>
  <si>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</si>
  <si>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</si>
  <si>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</si>
  <si>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</si>
  <si>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</si>
  <si>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</si>
  <si>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</si>
  <si>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</si>
  <si>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</si>
  <si>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</si>
  <si>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</si>
  <si>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</si>
  <si>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</si>
  <si>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</si>
  <si>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</si>
  <si>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</si>
  <si>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</si>
  <si>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</si>
  <si>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</si>
  <si>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</si>
  <si>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</si>
  <si>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</si>
  <si>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</si>
  <si>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</si>
  <si>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</si>
  <si>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</si>
  <si>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</si>
  <si>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</si>
  <si>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</si>
  <si>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</si>
  <si>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</si>
  <si>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</si>
  <si>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</si>
  <si>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</si>
  <si>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</si>
  <si>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</si>
  <si>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</si>
  <si>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</si>
  <si>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</si>
  <si>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</si>
  <si>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</si>
  <si>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</si>
  <si>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</si>
  <si>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</si>
  <si>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</si>
  <si>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</si>
  <si>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</si>
  <si>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</si>
  <si>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</si>
  <si>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</si>
  <si>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</si>
  <si>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</si>
  <si>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</si>
  <si>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</si>
  <si>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</si>
  <si>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</si>
  <si>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</si>
  <si>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</si>
  <si>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</si>
  <si>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</si>
  <si>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</si>
  <si>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</si>
  <si>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</si>
  <si>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</si>
  <si>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</si>
  <si>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</si>
  <si>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</si>
  <si>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</si>
  <si>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</si>
  <si>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</si>
  <si>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</si>
  <si>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</si>
  <si>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</si>
  <si>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</si>
  <si>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</si>
  <si>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</si>
  <si>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</si>
  <si>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</si>
  <si>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</si>
  <si>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</si>
  <si>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</si>
  <si>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</si>
  <si>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</si>
  <si>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</si>
  <si>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</si>
  <si>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</si>
  <si>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</si>
  <si>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</si>
  <si>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</si>
  <si>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</si>
  <si>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</si>
  <si>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</si>
  <si>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</si>
  <si>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</si>
  <si>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</si>
  <si>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</si>
  <si>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</si>
  <si>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</si>
  <si>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</si>
  <si>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</si>
  <si>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</si>
  <si>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</si>
  <si>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</si>
  <si>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</si>
  <si>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</si>
  <si>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</si>
  <si>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</si>
  <si>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</si>
  <si>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</si>
  <si>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</si>
  <si>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</si>
  <si>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</si>
  <si>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</si>
  <si>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</si>
  <si>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</si>
  <si>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</si>
  <si>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</si>
  <si>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</si>
  <si>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</si>
  <si>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</si>
  <si>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</si>
  <si>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</si>
  <si>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</si>
  <si>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</si>
  <si>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</si>
  <si>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</si>
  <si>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</si>
  <si>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</si>
  <si>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</si>
  <si>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</si>
  <si>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</si>
  <si>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</si>
  <si>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</si>
  <si>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</si>
  <si>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</si>
  <si>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</si>
  <si>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</si>
  <si>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</si>
  <si>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</si>
  <si>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</si>
  <si>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</si>
  <si>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</si>
  <si>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</si>
  <si>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</si>
  <si>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</si>
  <si>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</si>
  <si>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</si>
  <si>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</si>
  <si>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</si>
  <si>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</si>
  <si>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</si>
  <si>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</si>
  <si>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</si>
  <si>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</si>
  <si>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</si>
  <si>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</si>
  <si>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</si>
  <si>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</si>
  <si>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</si>
  <si>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</si>
  <si>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</si>
  <si>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</si>
  <si>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</si>
  <si>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</si>
  <si>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</si>
  <si>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</si>
  <si>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</si>
  <si>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</si>
  <si>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</si>
  <si>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</si>
  <si>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</si>
  <si>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</si>
  <si>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</si>
  <si>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</si>
  <si>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</si>
  <si>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</si>
  <si>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</si>
  <si>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</si>
  <si>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</si>
  <si>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</si>
  <si>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</si>
  <si>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</si>
  <si>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</si>
  <si>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</si>
  <si>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</si>
  <si>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</si>
  <si>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</si>
  <si>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</si>
  <si>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</si>
  <si>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</si>
  <si>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</si>
  <si>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</si>
  <si>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</si>
  <si>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</si>
  <si>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</si>
  <si>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</si>
  <si>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</si>
  <si>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</si>
  <si>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</si>
  <si>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</si>
  <si>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</si>
  <si>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</si>
  <si>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</si>
  <si>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</si>
  <si>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</si>
  <si>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</si>
  <si>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</si>
  <si>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</si>
  <si>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</si>
  <si>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</si>
  <si>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</si>
  <si>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</si>
  <si>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</si>
  <si>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</si>
  <si>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</si>
  <si>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</si>
  <si>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</si>
  <si>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</si>
  <si>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</si>
  <si>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</si>
  <si>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</si>
  <si>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</si>
  <si>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</si>
  <si>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</si>
  <si>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</si>
  <si>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</si>
  <si>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</si>
  <si>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</si>
  <si>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</si>
  <si>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</si>
  <si>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</si>
  <si>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</si>
  <si>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</si>
  <si>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</si>
  <si>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</si>
  <si>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</si>
  <si>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</si>
  <si>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</si>
  <si>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</si>
  <si>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</si>
  <si>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</si>
  <si>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</si>
  <si>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</si>
  <si>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</si>
  <si>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</si>
  <si>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</si>
  <si>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</si>
  <si>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</si>
  <si>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</si>
  <si>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</si>
  <si>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</si>
  <si>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</si>
  <si>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</si>
  <si>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</si>
  <si>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</si>
  <si>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</si>
  <si>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</si>
  <si>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</si>
  <si>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</si>
  <si>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</si>
  <si>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</si>
  <si>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</si>
  <si>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</si>
  <si>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</si>
  <si>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</si>
  <si>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</si>
  <si>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</si>
  <si>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</si>
  <si>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</si>
  <si>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</si>
  <si>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</si>
  <si>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</si>
  <si>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</si>
  <si>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</si>
  <si>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</si>
  <si>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</si>
  <si>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</si>
  <si>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</si>
  <si>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</si>
  <si>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</si>
  <si>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</si>
  <si>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</si>
  <si>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</si>
  <si>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</si>
  <si>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</si>
  <si>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</si>
  <si>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</si>
  <si>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</si>
  <si>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</si>
  <si>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</si>
  <si>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</si>
  <si>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</si>
  <si>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</si>
  <si>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</si>
  <si>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</si>
  <si>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</si>
  <si>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</si>
  <si>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</si>
  <si>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</si>
  <si>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</si>
  <si>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</si>
  <si>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</si>
  <si>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</si>
  <si>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</si>
  <si>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</si>
  <si>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</si>
  <si>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</si>
  <si>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</si>
  <si>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</si>
  <si>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</si>
  <si>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</si>
  <si>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</si>
  <si>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</si>
  <si>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</si>
  <si>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</si>
  <si>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</si>
  <si>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</si>
  <si>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</si>
  <si>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</si>
  <si>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</si>
  <si>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</si>
  <si>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</si>
  <si>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</si>
  <si>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</si>
  <si>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</si>
  <si>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</si>
  <si>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</si>
  <si>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</si>
  <si>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</si>
  <si>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</si>
  <si>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</si>
  <si>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</si>
  <si>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</si>
  <si>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</si>
  <si>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</si>
  <si>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</si>
  <si>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</si>
  <si>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</si>
  <si>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</si>
  <si>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</si>
  <si>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</si>
  <si>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</si>
  <si>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</si>
  <si>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</si>
  <si>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</si>
  <si>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</si>
  <si>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</si>
  <si>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</si>
  <si>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</si>
  <si>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</si>
  <si>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</si>
  <si>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</si>
  <si>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</si>
  <si>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</si>
  <si>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</si>
  <si>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</si>
  <si>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</si>
  <si>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</si>
  <si>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</si>
  <si>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</si>
  <si>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</si>
  <si>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</si>
  <si>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</si>
  <si>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</si>
  <si>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</si>
  <si>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</si>
  <si>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</si>
  <si>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</si>
  <si>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</si>
  <si>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</si>
  <si>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</si>
  <si>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</si>
  <si>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</si>
  <si>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</si>
  <si>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</si>
  <si>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</si>
  <si>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</si>
  <si>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</si>
  <si>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</si>
  <si>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</si>
  <si>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</si>
  <si>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</si>
  <si>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</si>
  <si>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</si>
  <si>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</si>
  <si>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</si>
  <si>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</si>
  <si>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</si>
  <si>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</si>
  <si>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</si>
  <si>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</si>
  <si>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</si>
  <si>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</si>
  <si>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</si>
  <si>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</si>
  <si>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</si>
  <si>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</si>
  <si>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</si>
  <si>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</si>
  <si>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</si>
  <si>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</si>
  <si>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</si>
  <si>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</si>
  <si>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</si>
  <si>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</si>
  <si>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</si>
  <si>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</si>
  <si>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</si>
  <si>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</si>
  <si>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</si>
  <si>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</si>
  <si>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</si>
  <si>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</si>
  <si>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</si>
  <si>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</si>
  <si>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</si>
  <si>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</si>
  <si>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</si>
  <si>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</si>
  <si>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</si>
  <si>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</si>
  <si>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</si>
  <si>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</si>
  <si>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</si>
  <si>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</si>
  <si>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</si>
  <si>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</si>
  <si>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</si>
  <si>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</si>
  <si>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</si>
  <si>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</si>
  <si>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</si>
  <si>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</si>
  <si>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</si>
  <si>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</si>
  <si>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</si>
  <si>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</si>
  <si>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</si>
  <si>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</si>
  <si>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</si>
  <si>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</si>
  <si>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</si>
  <si>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</si>
  <si>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</si>
  <si>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</si>
  <si>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</si>
  <si>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</si>
  <si>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</si>
  <si>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</si>
  <si>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</si>
  <si>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</si>
  <si>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</si>
  <si>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</si>
  <si>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</si>
  <si>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</si>
  <si>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</si>
  <si>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</si>
  <si>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</si>
  <si>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</si>
  <si>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</si>
  <si>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</si>
  <si>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</si>
  <si>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</si>
  <si>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</si>
  <si>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</si>
  <si>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</si>
  <si>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</si>
  <si>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</si>
  <si>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</si>
  <si>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</si>
  <si>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</si>
  <si>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</si>
  <si>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</si>
  <si>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</si>
  <si>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</si>
  <si>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</si>
  <si>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</si>
  <si>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</si>
  <si>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</si>
  <si>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</si>
  <si>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</si>
  <si>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</si>
  <si>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</si>
  <si>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</si>
  <si>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</si>
  <si>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</si>
  <si>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</si>
  <si>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</si>
  <si>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</si>
  <si>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</si>
  <si>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</si>
  <si>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</si>
  <si>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</si>
  <si>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</si>
  <si>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</si>
  <si>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</si>
  <si>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</si>
  <si>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</si>
  <si>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</si>
  <si>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</si>
  <si>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</si>
  <si>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</si>
  <si>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</si>
  <si>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</si>
  <si>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</si>
  <si>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</si>
  <si>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</si>
  <si>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</si>
  <si>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</si>
  <si>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</si>
  <si>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</si>
  <si>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</si>
  <si>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</si>
  <si>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</si>
  <si>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</si>
  <si>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</si>
  <si>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</si>
  <si>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</si>
  <si>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</si>
  <si>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</si>
  <si>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</si>
  <si>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</si>
  <si>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</si>
  <si>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</si>
  <si>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</si>
  <si>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</si>
  <si>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</si>
  <si>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</si>
  <si>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</si>
  <si>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</si>
  <si>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</si>
  <si>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</si>
  <si>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</si>
  <si>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</si>
  <si>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</si>
  <si>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</si>
  <si>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</si>
  <si>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</si>
  <si>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</si>
  <si>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</si>
  <si>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</si>
  <si>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</si>
  <si>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</si>
  <si>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</si>
  <si>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</si>
  <si>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</si>
  <si>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</si>
  <si>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</si>
  <si>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</si>
  <si>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</si>
  <si>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</si>
  <si>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</si>
  <si>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</si>
  <si>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</si>
  <si>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</si>
  <si>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</si>
  <si>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</si>
  <si>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</si>
  <si>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</si>
  <si>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</si>
  <si>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</si>
  <si>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</si>
  <si>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</si>
  <si>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</si>
  <si>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</si>
  <si>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</si>
  <si>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</si>
  <si>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</si>
  <si>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</si>
  <si>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</si>
  <si>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</si>
  <si>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</si>
  <si>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</si>
  <si>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</si>
  <si>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</si>
  <si>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</si>
  <si>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</si>
  <si>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</si>
  <si>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</si>
  <si>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</si>
  <si>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</si>
  <si>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</si>
  <si>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</si>
  <si>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</si>
  <si>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</si>
  <si>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</si>
  <si>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</si>
  <si>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</si>
  <si>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</si>
  <si>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</si>
  <si>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</si>
  <si>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</si>
  <si>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</si>
  <si>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</si>
  <si>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</si>
  <si>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</si>
  <si>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</si>
  <si>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</si>
  <si>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</si>
  <si>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</si>
  <si>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</si>
  <si>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</si>
  <si>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</si>
  <si>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</si>
  <si>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</si>
  <si>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</si>
  <si>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</si>
  <si>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</si>
  <si>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</si>
  <si>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</si>
  <si>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</si>
  <si>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</si>
  <si>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</si>
  <si>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</si>
  <si>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</si>
  <si>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</si>
  <si>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</si>
  <si>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</si>
  <si>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</si>
  <si>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</si>
  <si>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</si>
  <si>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</si>
  <si>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</si>
  <si>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</si>
  <si>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</si>
  <si>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</si>
  <si>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</si>
  <si>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</si>
  <si>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</si>
  <si>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</si>
  <si>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</si>
  <si>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</si>
  <si>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</si>
  <si>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</si>
  <si>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</si>
  <si>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</si>
  <si>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</si>
  <si>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</si>
  <si>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</si>
  <si>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</si>
  <si>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</si>
  <si>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</si>
  <si>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</si>
  <si>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</si>
  <si>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</si>
  <si>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</si>
  <si>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</si>
  <si>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</si>
  <si>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</si>
  <si>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</si>
  <si>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</si>
  <si>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</si>
  <si>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</si>
  <si>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</si>
  <si>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</si>
  <si>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</si>
  <si>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</si>
  <si>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</si>
  <si>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</si>
  <si>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</si>
  <si>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</si>
  <si>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</si>
  <si>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</si>
  <si>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</si>
  <si>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</si>
  <si>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</si>
  <si>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</si>
  <si>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</si>
  <si>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</si>
  <si>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</si>
  <si>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</si>
  <si>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</si>
  <si>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</si>
  <si>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</si>
  <si>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</si>
  <si>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</si>
  <si>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</si>
  <si>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</si>
  <si>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</si>
  <si>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</si>
  <si>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</si>
  <si>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</si>
  <si>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</si>
  <si>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</si>
  <si>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</si>
  <si>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</si>
  <si>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</si>
  <si>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</si>
  <si>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</si>
  <si>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</si>
  <si>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</si>
  <si>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</si>
  <si>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</si>
  <si>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</si>
  <si>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</si>
  <si>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</si>
  <si>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</si>
  <si>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</si>
  <si>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</si>
  <si>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</si>
  <si>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</si>
  <si>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</si>
  <si>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</si>
  <si>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</si>
  <si>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</si>
  <si>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</si>
  <si>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</si>
  <si>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</si>
  <si>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</si>
  <si>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</si>
  <si>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</si>
  <si>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</si>
  <si>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</si>
  <si>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</si>
  <si>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</si>
  <si>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</si>
  <si>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</si>
  <si>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</si>
  <si>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</si>
  <si>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</si>
  <si>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</si>
  <si>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</si>
  <si>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</si>
  <si>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</si>
  <si>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</si>
  <si>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</si>
  <si>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</si>
  <si>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</si>
  <si>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</si>
  <si>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</si>
  <si>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</si>
  <si>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</si>
  <si>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</si>
  <si>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</si>
  <si>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</si>
  <si>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</si>
  <si>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</si>
  <si>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</si>
  <si>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</si>
  <si>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</si>
  <si>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</si>
  <si>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</si>
  <si>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</si>
  <si>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</si>
  <si>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</si>
  <si>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</si>
  <si>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</si>
  <si>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</si>
  <si>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</si>
  <si>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</si>
  <si>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</si>
  <si>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</si>
  <si>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</si>
  <si>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</si>
  <si>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</si>
  <si>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</si>
  <si>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</si>
  <si>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</si>
  <si>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</si>
  <si>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</si>
  <si>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</si>
  <si>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</si>
  <si>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</si>
  <si>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</si>
  <si>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</si>
  <si>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</si>
  <si>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</si>
  <si>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</si>
  <si>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</si>
  <si>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</si>
  <si>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</si>
  <si>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</si>
  <si>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</si>
  <si>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</si>
  <si>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</si>
  <si>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</si>
  <si>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</si>
  <si>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</si>
  <si>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</si>
  <si>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</si>
  <si>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</si>
  <si>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</si>
  <si>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</si>
  <si>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</si>
  <si>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</si>
  <si>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</si>
  <si>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</si>
  <si>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</si>
  <si>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</si>
  <si>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</si>
  <si>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</si>
  <si>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</si>
  <si>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</si>
  <si>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</si>
  <si>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</si>
  <si>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</si>
  <si>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</si>
  <si>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</si>
  <si>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</si>
  <si>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</si>
  <si>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</si>
  <si>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</si>
  <si>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</si>
  <si>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</si>
  <si>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</si>
  <si>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</si>
  <si>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</si>
  <si>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</si>
  <si>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</si>
  <si>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</si>
  <si>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</si>
  <si>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</si>
  <si>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</si>
  <si>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</si>
  <si>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</si>
  <si>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</si>
  <si>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</si>
  <si>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</si>
  <si>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</si>
  <si>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</si>
  <si>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</si>
  <si>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</si>
  <si>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</si>
  <si>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</si>
  <si>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</si>
  <si>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</si>
  <si>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</si>
  <si>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</si>
  <si>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</si>
  <si>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</si>
  <si>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</si>
  <si>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</si>
  <si>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</si>
  <si>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</si>
  <si>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</si>
  <si>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</si>
  <si>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</si>
  <si>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</si>
  <si>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</si>
  <si>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</si>
  <si>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</si>
  <si>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</si>
  <si>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</si>
  <si>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</si>
  <si>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</si>
  <si>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</si>
  <si>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</si>
  <si>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</si>
  <si>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</si>
  <si>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</si>
  <si>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</si>
  <si>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</si>
  <si>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</si>
  <si>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</si>
  <si>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</si>
  <si>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</si>
  <si>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</si>
  <si>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</si>
  <si>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</si>
  <si>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</si>
  <si>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</si>
  <si>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</si>
  <si>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</si>
  <si>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</si>
  <si>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</si>
  <si>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</si>
  <si>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</si>
  <si>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</si>
  <si>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</si>
  <si>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</si>
  <si>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</si>
  <si>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</si>
  <si>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</si>
  <si>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</si>
  <si>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</si>
  <si>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</si>
  <si>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</si>
  <si>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</si>
  <si>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</si>
  <si>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</si>
  <si>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</si>
  <si>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</si>
  <si>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</si>
  <si>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</si>
  <si>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</si>
  <si>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</si>
  <si>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</si>
  <si>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</si>
  <si>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</si>
  <si>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</si>
  <si>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</si>
  <si>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</si>
  <si>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</si>
  <si>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</si>
  <si>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</si>
  <si>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</si>
  <si>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</si>
  <si>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</si>
  <si>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</si>
  <si>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</si>
  <si>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</si>
  <si>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</si>
  <si>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</si>
  <si>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</si>
  <si>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</si>
  <si>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</si>
  <si>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</si>
  <si>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</si>
  <si>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</si>
  <si>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</si>
  <si>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</si>
  <si>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</si>
  <si>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</si>
  <si>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</si>
  <si>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</si>
  <si>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</si>
  <si>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</si>
  <si>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</si>
  <si>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</si>
  <si>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</si>
  <si>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</si>
  <si>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</si>
  <si>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</si>
  <si>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</si>
  <si>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</si>
  <si>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</si>
  <si>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</si>
  <si>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</si>
  <si>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</si>
  <si>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</si>
  <si>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</si>
  <si>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</si>
  <si>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</si>
  <si>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</si>
  <si>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</si>
  <si>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</si>
  <si>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</si>
  <si>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</si>
  <si>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</si>
  <si>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</si>
  <si>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</si>
  <si>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</si>
  <si>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</si>
  <si>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</si>
  <si>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</si>
  <si>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</si>
  <si>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</si>
  <si>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</si>
  <si>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</si>
  <si>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</si>
  <si>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</si>
  <si>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</si>
  <si>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</si>
  <si>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</si>
  <si>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</si>
  <si>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</si>
  <si>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</si>
  <si>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</si>
  <si>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</si>
  <si>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</si>
  <si>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</si>
  <si>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</si>
  <si>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</si>
  <si>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</si>
  <si>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</si>
  <si>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</si>
  <si>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</si>
  <si>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</si>
  <si>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</si>
  <si>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</si>
  <si>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</si>
  <si>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</si>
  <si>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</si>
  <si>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</si>
  <si>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</si>
  <si>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</si>
  <si>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</si>
  <si>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</si>
  <si>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</si>
  <si>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</si>
  <si>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</si>
  <si>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</si>
  <si>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</si>
  <si>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</si>
  <si>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</si>
  <si>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</si>
  <si>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</si>
  <si>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</si>
  <si>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</si>
  <si>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</si>
  <si>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</si>
  <si>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</si>
  <si>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</si>
  <si>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</si>
  <si>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</si>
  <si>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</si>
  <si>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</si>
  <si>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</si>
  <si>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</si>
  <si>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</si>
  <si>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</si>
  <si>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</si>
  <si>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</si>
  <si>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</si>
  <si>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</si>
  <si>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</si>
  <si>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</si>
  <si>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</si>
  <si>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</si>
  <si>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</si>
  <si>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</si>
  <si>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</si>
  <si>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</si>
  <si>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</si>
  <si>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</si>
  <si>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</si>
  <si>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</si>
  <si>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</si>
  <si>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</si>
  <si>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</si>
  <si>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</si>
  <si>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</si>
  <si>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</si>
  <si>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</si>
  <si>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</si>
  <si>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</si>
  <si>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</si>
  <si>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</si>
  <si>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</si>
  <si>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</si>
  <si>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</si>
  <si>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</si>
  <si>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</si>
  <si>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</si>
  <si>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</si>
  <si>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</si>
  <si>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</si>
  <si>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</si>
  <si>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</si>
  <si>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</si>
  <si>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</si>
  <si>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</si>
  <si>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</si>
  <si>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</si>
  <si>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</si>
  <si>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</si>
  <si>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</si>
  <si>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</si>
  <si>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</si>
  <si>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</si>
  <si>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</si>
  <si>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</si>
  <si>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</si>
  <si>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</si>
  <si>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</si>
  <si>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</si>
  <si>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</si>
  <si>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</si>
  <si>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</si>
  <si>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</si>
  <si>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</si>
  <si>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</si>
  <si>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</si>
  <si>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</si>
  <si>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</si>
  <si>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</si>
  <si>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</si>
  <si>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</si>
  <si>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</si>
  <si>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</si>
  <si>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</si>
  <si>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</si>
  <si>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</si>
  <si>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</si>
  <si>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</si>
  <si>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</si>
  <si>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</si>
  <si>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</si>
  <si>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</si>
  <si>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</si>
  <si>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</si>
  <si>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</si>
  <si>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</si>
  <si>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</si>
  <si>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</si>
  <si>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</si>
  <si>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</si>
  <si>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</si>
  <si>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</si>
  <si>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</si>
  <si>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</si>
  <si>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</si>
  <si>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</si>
  <si>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</si>
  <si>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</si>
  <si>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</si>
  <si>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</si>
  <si>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</si>
  <si>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</si>
  <si>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</si>
  <si>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</si>
  <si>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</si>
  <si>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</si>
  <si>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</si>
  <si>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</si>
  <si>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</si>
  <si>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</si>
  <si>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</si>
  <si>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</si>
  <si>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</si>
  <si>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</si>
  <si>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</si>
  <si>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</si>
  <si>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</si>
  <si>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</si>
  <si>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</si>
  <si>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</si>
  <si>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</si>
  <si>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</si>
  <si>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</si>
  <si>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</si>
  <si>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</si>
  <si>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</si>
  <si>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</si>
  <si>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</si>
  <si>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</si>
  <si>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</si>
  <si>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</si>
  <si>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</si>
  <si>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</si>
  <si>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</si>
  <si>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</si>
  <si>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</si>
  <si>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</si>
  <si>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</si>
  <si>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</si>
  <si>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</si>
  <si>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</si>
  <si>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</si>
  <si>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</si>
  <si>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</si>
  <si>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</si>
  <si>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</si>
  <si>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</si>
  <si>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</si>
  <si>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</si>
  <si>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</si>
  <si>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</si>
  <si>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</si>
  <si>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</si>
  <si>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</si>
  <si>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</si>
  <si>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</si>
  <si>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</si>
  <si>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</si>
  <si>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</si>
  <si>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</si>
  <si>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</si>
  <si>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</si>
  <si>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</si>
  <si>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</si>
  <si>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</si>
  <si>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</si>
  <si>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</si>
  <si>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</si>
  <si>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</si>
  <si>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</si>
  <si>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</si>
  <si>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</si>
  <si>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</si>
  <si>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</si>
  <si>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</si>
  <si>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</si>
  <si>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</si>
  <si>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</si>
  <si>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</si>
  <si>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</si>
  <si>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</si>
  <si>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</si>
  <si>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</si>
  <si>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</si>
  <si>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</si>
  <si>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</si>
  <si>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</si>
  <si>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</si>
  <si>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</si>
  <si>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</si>
  <si>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</si>
  <si>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</si>
  <si>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</si>
  <si>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</si>
  <si>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</si>
  <si>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</si>
  <si>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</si>
  <si>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</si>
  <si>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</si>
  <si>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</si>
  <si>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</si>
  <si>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</si>
  <si>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</si>
  <si>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</si>
  <si>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</si>
  <si>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</si>
  <si>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</si>
  <si>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</si>
  <si>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</si>
  <si>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</si>
  <si>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</si>
  <si>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</si>
  <si>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</si>
  <si>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</si>
  <si>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</si>
  <si>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</si>
  <si>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</si>
  <si>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</si>
  <si>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</si>
  <si>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</si>
  <si>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</si>
  <si>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</si>
  <si>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</si>
  <si>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</si>
  <si>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</si>
  <si>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</si>
  <si>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</si>
  <si>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</si>
  <si>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</si>
  <si>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</si>
  <si>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</si>
  <si>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</si>
  <si>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</si>
  <si>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</si>
  <si>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</si>
  <si>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</si>
  <si>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</si>
  <si>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</si>
  <si>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</si>
  <si>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</si>
  <si>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</si>
  <si>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</si>
  <si>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</si>
  <si>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</si>
  <si>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</si>
  <si>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</si>
  <si>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</si>
  <si>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</si>
  <si>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</si>
  <si>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</si>
  <si>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</si>
  <si>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</si>
  <si>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</si>
  <si>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</si>
  <si>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</si>
  <si>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</si>
  <si>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</si>
  <si>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</si>
  <si>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</si>
  <si>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</si>
  <si>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</si>
  <si>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</si>
  <si>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</si>
  <si>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</si>
  <si>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</si>
  <si>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</si>
  <si>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</si>
  <si>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</si>
  <si>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</si>
  <si>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</si>
  <si>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</si>
  <si>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</si>
  <si>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</si>
  <si>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</si>
  <si>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</si>
  <si>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</si>
  <si>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</si>
  <si>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</si>
  <si>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</si>
  <si>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</si>
  <si>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</si>
  <si>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</si>
  <si>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</si>
  <si>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</si>
  <si>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</si>
  <si>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</si>
  <si>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</si>
  <si>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</si>
  <si>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</si>
  <si>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</si>
  <si>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</si>
  <si>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</si>
  <si>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</si>
  <si>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</si>
  <si>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</si>
  <si>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</si>
  <si>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</si>
  <si>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</si>
  <si>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</si>
  <si>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</si>
  <si>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</si>
  <si>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</si>
  <si>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</si>
  <si>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</si>
  <si>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</si>
  <si>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</si>
  <si>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</si>
  <si>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</si>
  <si>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</si>
  <si>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</si>
  <si>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</si>
  <si>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</si>
  <si>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</si>
  <si>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</si>
  <si>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</si>
  <si>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</si>
  <si>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</si>
  <si>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</si>
  <si>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</si>
  <si>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</si>
  <si>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</si>
  <si>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</si>
  <si>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</si>
  <si>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</si>
  <si>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</si>
  <si>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</si>
  <si>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</si>
  <si>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</si>
  <si>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</si>
  <si>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</si>
  <si>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</si>
  <si>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</si>
  <si>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</si>
  <si>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</si>
  <si>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</si>
  <si>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</si>
  <si>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</si>
  <si>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</si>
  <si>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</si>
  <si>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</si>
  <si>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</si>
  <si>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</si>
  <si>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</si>
  <si>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</si>
  <si>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</si>
  <si>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</si>
  <si>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</si>
  <si>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</si>
  <si>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</si>
  <si>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</si>
  <si>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</si>
  <si>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</si>
  <si>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</si>
  <si>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</si>
  <si>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</si>
  <si>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</si>
  <si>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</si>
  <si>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</si>
  <si>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</si>
  <si>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</si>
  <si>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</si>
  <si>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</si>
  <si>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</si>
  <si>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</si>
  <si>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</si>
  <si>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</si>
  <si>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</si>
  <si>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</si>
  <si>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</si>
  <si>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</si>
  <si>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</si>
  <si>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</si>
  <si>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</si>
  <si>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</si>
  <si>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</si>
  <si>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</si>
  <si>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</si>
  <si>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</si>
  <si>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</si>
  <si>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</si>
  <si>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</si>
  <si>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</si>
  <si>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</si>
  <si>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</si>
  <si>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</si>
  <si>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</si>
  <si>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</si>
  <si>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</si>
  <si>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</si>
  <si>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</si>
  <si>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</si>
  <si>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</si>
  <si>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</si>
  <si>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</si>
  <si>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</si>
  <si>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</si>
  <si>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</si>
  <si>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</si>
  <si>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</si>
  <si>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</si>
  <si>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</si>
  <si>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</si>
  <si>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</si>
  <si>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</si>
  <si>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</si>
  <si>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</si>
  <si>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</si>
  <si>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</si>
  <si>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</si>
  <si>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</si>
  <si>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</si>
  <si>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</si>
  <si>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</si>
  <si>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</si>
  <si>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</si>
  <si>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</si>
  <si>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</si>
  <si>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</si>
  <si>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</si>
  <si>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</si>
  <si>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</si>
  <si>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</si>
  <si>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</si>
  <si>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</si>
  <si>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</si>
  <si>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</si>
  <si>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</si>
  <si>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</si>
  <si>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</si>
  <si>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</si>
  <si>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</si>
  <si>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</si>
  <si>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</si>
  <si>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</si>
  <si>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</si>
  <si>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</si>
  <si>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</si>
  <si>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</si>
  <si>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</si>
  <si>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</si>
  <si>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</si>
  <si>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</si>
  <si>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</si>
  <si>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</si>
  <si>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</si>
  <si>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</si>
  <si>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</si>
  <si>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</si>
  <si>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</si>
  <si>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</si>
  <si>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</si>
  <si>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</si>
  <si>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</si>
  <si>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</si>
  <si>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</si>
  <si>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</si>
  <si>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</si>
  <si>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</si>
  <si>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</si>
  <si>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</si>
  <si>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</si>
  <si>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</si>
  <si>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</si>
  <si>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</si>
  <si>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</si>
  <si>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</si>
  <si>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</si>
  <si>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</si>
  <si>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</si>
  <si>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</si>
  <si>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</si>
  <si>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</si>
  <si>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</si>
  <si>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</si>
  <si>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</si>
  <si>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</si>
  <si>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</si>
  <si>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</si>
  <si>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</si>
  <si>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</si>
  <si>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</si>
  <si>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</si>
  <si>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</si>
  <si>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</si>
  <si>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</si>
  <si>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</si>
  <si>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</si>
  <si>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</si>
  <si>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</si>
  <si>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</si>
  <si>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</si>
  <si>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</si>
  <si>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</si>
  <si>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</si>
  <si>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</si>
  <si>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</si>
  <si>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</si>
  <si>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</si>
  <si>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</si>
  <si>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</si>
  <si>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</si>
  <si>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</si>
  <si>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</si>
  <si>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</si>
  <si>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</si>
  <si>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</si>
  <si>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</si>
  <si>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</si>
  <si>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</si>
  <si>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</si>
  <si>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</si>
  <si>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</si>
  <si>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</si>
  <si>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</si>
  <si>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</si>
  <si>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</si>
  <si>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</si>
  <si>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</si>
  <si>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</si>
  <si>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</si>
  <si>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</si>
  <si>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</si>
  <si>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</si>
  <si>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</si>
  <si>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</si>
  <si>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</si>
  <si>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</si>
  <si>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</si>
  <si>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</si>
  <si>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</si>
  <si>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</si>
  <si>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</si>
  <si>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</si>
  <si>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</si>
  <si>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</si>
  <si>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</si>
  <si>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</si>
  <si>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</si>
  <si>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</si>
  <si>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</si>
  <si>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</si>
  <si>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</si>
  <si>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</si>
  <si>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</si>
  <si>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</si>
  <si>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</si>
  <si>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</si>
  <si>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</si>
  <si>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</si>
  <si>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</si>
  <si>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</si>
  <si>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</si>
  <si>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</si>
  <si>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</si>
  <si>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</si>
  <si>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</si>
  <si>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</si>
  <si>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</si>
  <si>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</si>
  <si>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</si>
  <si>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</si>
  <si>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</si>
  <si>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</si>
  <si>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</si>
  <si>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</si>
  <si>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</si>
  <si>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</si>
  <si>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</si>
  <si>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</si>
  <si>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</si>
  <si>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</si>
  <si>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</si>
  <si>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</si>
  <si>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</si>
  <si>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</si>
  <si>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</si>
  <si>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</si>
  <si>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</si>
  <si>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</si>
  <si>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</si>
  <si>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</si>
  <si>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</si>
  <si>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</si>
  <si>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</si>
  <si>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</si>
  <si>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</si>
  <si>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</si>
  <si>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</si>
  <si>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</si>
  <si>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</si>
  <si>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</si>
  <si>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</si>
  <si>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</si>
  <si>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</si>
  <si>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</si>
  <si>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</si>
  <si>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</si>
  <si>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</si>
  <si>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</si>
  <si>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</si>
  <si>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</si>
  <si>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</si>
  <si>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</si>
  <si>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</si>
  <si>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</si>
  <si>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</si>
  <si>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</si>
  <si>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</si>
  <si>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</si>
  <si>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</si>
  <si>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</si>
  <si>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</si>
  <si>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</si>
  <si>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</si>
  <si>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</si>
  <si>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</si>
  <si>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</si>
  <si>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</si>
  <si>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</si>
  <si>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</si>
  <si>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</si>
  <si>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</si>
  <si>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</si>
  <si>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</si>
  <si>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PLANES FLEX 79 INTERNET Móvil CO  5000 Mb y FLEX INTERNET MÓVIL AB 5000 Mb.</t>
  </si>
  <si>
    <t>Tipo de plan</t>
  </si>
  <si>
    <t>Precio de Minuto llamada a Claro Móvil</t>
  </si>
  <si>
    <t>Precio minuto llamada Claro a otras operadoras Fijas</t>
  </si>
  <si>
    <t>Flex 79 Internet Móvil 5000MB</t>
  </si>
  <si>
    <t>Internet Móvil 5000 MB</t>
  </si>
  <si>
    <t>Vigencia: A partir del 5 de octubre de 2012</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</si>
  <si>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</si>
  <si>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</si>
  <si>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</si>
  <si>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</si>
  <si>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</si>
  <si>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</si>
  <si>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</si>
  <si>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</si>
  <si>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</si>
  <si>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</si>
  <si>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</si>
  <si>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</si>
  <si>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</si>
  <si>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</si>
  <si>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</si>
  <si>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</si>
  <si>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</si>
  <si>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</si>
  <si>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</si>
  <si>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</si>
  <si>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</si>
  <si>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</si>
  <si>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</si>
  <si>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</si>
  <si>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</si>
  <si>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</si>
  <si>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</si>
  <si>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</si>
  <si>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</si>
  <si>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</si>
  <si>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</si>
  <si>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</si>
  <si>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</si>
  <si>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</si>
  <si>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</si>
  <si>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</si>
  <si>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</si>
  <si>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</si>
  <si>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</si>
  <si>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</si>
  <si>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</si>
  <si>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</si>
  <si>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</si>
  <si>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</si>
  <si>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</si>
  <si>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</si>
  <si>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</si>
  <si>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</si>
  <si>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</si>
  <si>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</si>
  <si>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</si>
  <si>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</si>
  <si>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</si>
  <si>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</si>
  <si>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</si>
  <si>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</si>
  <si>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</si>
  <si>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</si>
  <si>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</si>
  <si>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</si>
  <si>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</si>
  <si>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</si>
  <si>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</si>
  <si>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</si>
  <si>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</si>
  <si>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</si>
  <si>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</si>
  <si>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</si>
  <si>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</si>
  <si>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</si>
  <si>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</si>
  <si>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</si>
  <si>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</si>
  <si>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</si>
  <si>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</si>
  <si>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</si>
  <si>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</si>
  <si>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</si>
  <si>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</si>
  <si>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</si>
  <si>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</si>
  <si>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</si>
  <si>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</si>
  <si>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</si>
  <si>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</si>
  <si>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</si>
  <si>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</si>
  <si>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</si>
  <si>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</si>
  <si>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</si>
  <si>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</si>
  <si>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</si>
  <si>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</si>
  <si>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</si>
  <si>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</si>
  <si>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</si>
  <si>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</si>
  <si>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</si>
  <si>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</si>
  <si>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</si>
  <si>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</si>
  <si>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</si>
  <si>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</si>
  <si>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</si>
  <si>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</si>
  <si>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</si>
  <si>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</si>
  <si>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</si>
  <si>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</si>
  <si>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</si>
  <si>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</si>
  <si>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</si>
  <si>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</si>
  <si>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</si>
  <si>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</si>
  <si>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</si>
  <si>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</si>
  <si>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</si>
  <si>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</si>
  <si>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</si>
  <si>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</si>
  <si>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</si>
  <si>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</si>
  <si>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</si>
  <si>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</si>
  <si>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</si>
  <si>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</si>
  <si>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</si>
  <si>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</si>
  <si>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</si>
  <si>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</si>
  <si>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</si>
  <si>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</si>
  <si>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</si>
  <si>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</si>
  <si>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</si>
  <si>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</si>
  <si>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</si>
  <si>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</si>
  <si>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</si>
  <si>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</si>
  <si>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</si>
  <si>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</si>
  <si>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</si>
  <si>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</si>
  <si>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</si>
  <si>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</si>
  <si>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</si>
  <si>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</si>
  <si>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</si>
  <si>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</si>
  <si>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</si>
  <si>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</si>
  <si>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</si>
  <si>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</si>
  <si>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</si>
  <si>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</si>
  <si>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</si>
  <si>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</si>
  <si>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</si>
  <si>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</si>
  <si>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</si>
  <si>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</si>
  <si>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</si>
  <si>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</si>
  <si>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</si>
  <si>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</si>
  <si>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</si>
  <si>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</si>
  <si>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</si>
  <si>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</si>
  <si>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</si>
  <si>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</si>
  <si>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</si>
  <si>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</si>
  <si>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</si>
  <si>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</si>
  <si>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</si>
  <si>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</si>
  <si>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</si>
  <si>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</si>
  <si>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</si>
  <si>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</si>
  <si>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</si>
  <si>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</si>
  <si>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</si>
  <si>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</si>
  <si>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</si>
  <si>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</si>
  <si>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</si>
  <si>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</si>
  <si>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</si>
  <si>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</si>
  <si>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</si>
  <si>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</si>
  <si>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</si>
  <si>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</si>
  <si>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</si>
  <si>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</si>
  <si>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</si>
  <si>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</si>
  <si>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</si>
  <si>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</si>
  <si>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</si>
  <si>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</si>
  <si>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</si>
  <si>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</si>
  <si>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</si>
  <si>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</si>
  <si>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</si>
  <si>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</si>
  <si>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</si>
  <si>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</si>
  <si>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</si>
  <si>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</si>
  <si>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</si>
  <si>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</si>
  <si>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</si>
  <si>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</si>
  <si>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</si>
  <si>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</si>
  <si>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</si>
  <si>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</si>
  <si>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</si>
  <si>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</si>
  <si>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</si>
  <si>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</si>
  <si>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</si>
  <si>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</si>
  <si>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</si>
  <si>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</si>
  <si>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</si>
  <si>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</si>
  <si>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</si>
  <si>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</si>
  <si>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</si>
  <si>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</si>
  <si>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</si>
  <si>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</si>
  <si>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</si>
  <si>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</si>
  <si>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</si>
  <si>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</si>
  <si>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</si>
  <si>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</si>
  <si>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</si>
  <si>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</si>
  <si>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</si>
  <si>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</si>
  <si>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</si>
  <si>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</si>
  <si>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</si>
  <si>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</si>
  <si>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</si>
  <si>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</si>
  <si>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</si>
  <si>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</si>
  <si>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</si>
  <si>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</si>
  <si>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</si>
  <si>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</si>
  <si>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</si>
  <si>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</si>
  <si>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</si>
  <si>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</si>
  <si>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</si>
  <si>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</si>
  <si>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</si>
  <si>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</si>
  <si>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</si>
  <si>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</si>
  <si>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</si>
  <si>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</si>
  <si>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</si>
  <si>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</si>
  <si>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</si>
  <si>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</si>
  <si>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</si>
  <si>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</si>
  <si>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</si>
  <si>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</si>
  <si>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</si>
  <si>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</si>
  <si>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</si>
  <si>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</si>
  <si>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</si>
  <si>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</si>
  <si>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</si>
  <si>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</si>
  <si>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</si>
  <si>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</si>
  <si>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</si>
  <si>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</si>
  <si>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</si>
  <si>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</si>
  <si>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</si>
  <si>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</si>
  <si>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</si>
  <si>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</si>
  <si>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</si>
  <si>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</si>
  <si>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</si>
  <si>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</si>
  <si>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</si>
  <si>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</si>
  <si>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</si>
  <si>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</si>
  <si>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</si>
  <si>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</si>
  <si>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</si>
  <si>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</si>
  <si>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</si>
  <si>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</si>
  <si>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</si>
  <si>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</si>
  <si>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</si>
  <si>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</si>
  <si>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</si>
  <si>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</si>
  <si>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</si>
  <si>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</si>
  <si>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</si>
  <si>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</si>
  <si>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</si>
  <si>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</si>
  <si>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</si>
  <si>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</si>
  <si>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</si>
  <si>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</si>
  <si>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</si>
  <si>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</si>
  <si>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</si>
  <si>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</si>
  <si>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</si>
  <si>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</si>
  <si>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</si>
  <si>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</si>
  <si>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</si>
  <si>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</si>
  <si>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</si>
  <si>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</si>
  <si>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</si>
  <si>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</si>
  <si>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</si>
  <si>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</si>
  <si>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</si>
  <si>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</si>
  <si>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</si>
  <si>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</si>
  <si>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</si>
  <si>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</si>
  <si>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</si>
  <si>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</si>
  <si>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</si>
  <si>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</si>
  <si>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</si>
  <si>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</si>
  <si>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</si>
  <si>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</si>
  <si>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</si>
  <si>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</si>
  <si>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</si>
  <si>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</si>
  <si>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</si>
  <si>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</si>
  <si>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</si>
  <si>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</si>
  <si>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</si>
  <si>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</si>
  <si>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</si>
  <si>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</si>
  <si>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</si>
  <si>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</si>
  <si>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</si>
  <si>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</si>
  <si>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</si>
  <si>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</si>
  <si>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</si>
  <si>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</si>
  <si>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</si>
  <si>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</si>
  <si>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</si>
  <si>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</si>
  <si>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</si>
  <si>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</si>
  <si>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</si>
  <si>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</si>
  <si>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</si>
  <si>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</si>
  <si>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</si>
  <si>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</si>
  <si>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</si>
  <si>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</si>
  <si>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</si>
  <si>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</si>
  <si>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</si>
  <si>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</si>
  <si>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</si>
  <si>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</si>
  <si>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</si>
  <si>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</si>
  <si>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</si>
  <si>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</si>
  <si>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</si>
  <si>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</si>
  <si>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</si>
  <si>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</si>
  <si>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</si>
  <si>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</si>
  <si>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</si>
  <si>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</si>
  <si>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</si>
  <si>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</si>
  <si>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</si>
  <si>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</si>
  <si>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</si>
  <si>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</si>
  <si>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</si>
  <si>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</si>
  <si>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</si>
  <si>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</si>
  <si>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</si>
  <si>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</si>
  <si>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</si>
  <si>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</si>
  <si>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</si>
  <si>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</si>
  <si>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</si>
  <si>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</si>
  <si>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</si>
  <si>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</si>
  <si>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</si>
  <si>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</si>
  <si>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</si>
  <si>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</si>
  <si>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</si>
  <si>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</si>
  <si>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</si>
  <si>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</si>
  <si>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</si>
  <si>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</si>
  <si>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</si>
  <si>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</si>
  <si>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</si>
  <si>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</si>
  <si>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</si>
  <si>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</si>
  <si>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</si>
  <si>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</si>
  <si>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</si>
  <si>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</si>
  <si>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</si>
  <si>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</si>
  <si>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</si>
  <si>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</si>
  <si>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</si>
  <si>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</si>
  <si>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</si>
  <si>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</si>
  <si>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</si>
  <si>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</si>
  <si>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</si>
  <si>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</si>
  <si>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</si>
  <si>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</si>
  <si>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</si>
  <si>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</si>
  <si>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</si>
  <si>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</si>
  <si>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</si>
  <si>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</si>
  <si>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</si>
  <si>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</si>
  <si>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</si>
  <si>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</si>
  <si>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</si>
  <si>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</si>
  <si>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</si>
  <si>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</si>
  <si>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</si>
  <si>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</si>
  <si>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</si>
  <si>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</si>
  <si>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</si>
  <si>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</si>
  <si>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</si>
  <si>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</si>
  <si>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</si>
  <si>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</si>
  <si>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</si>
  <si>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</si>
  <si>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</si>
  <si>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</si>
  <si>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</si>
  <si>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</si>
  <si>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</si>
  <si>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</si>
  <si>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</si>
  <si>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</si>
  <si>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</si>
  <si>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</si>
  <si>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</si>
  <si>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</si>
  <si>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</si>
  <si>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</si>
  <si>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</si>
  <si>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</si>
  <si>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</si>
  <si>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</si>
  <si>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</si>
  <si>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</si>
  <si>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</si>
  <si>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</si>
  <si>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</si>
  <si>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</si>
  <si>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</si>
  <si>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</si>
  <si>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</si>
  <si>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</si>
  <si>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</si>
  <si>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</si>
  <si>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</si>
  <si>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</si>
  <si>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</si>
  <si>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</si>
  <si>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</si>
  <si>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</si>
  <si>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</si>
  <si>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</si>
  <si>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</si>
  <si>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</si>
  <si>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</si>
  <si>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</si>
  <si>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</si>
  <si>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</si>
  <si>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</si>
  <si>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</si>
  <si>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</si>
  <si>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</si>
  <si>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</si>
  <si>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</si>
  <si>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</si>
  <si>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</si>
  <si>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</si>
  <si>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</si>
  <si>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</si>
  <si>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</si>
  <si>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</si>
  <si>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</si>
  <si>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</si>
  <si>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</si>
  <si>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</si>
  <si>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</si>
  <si>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</si>
  <si>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</si>
  <si>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</si>
  <si>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</si>
  <si>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</si>
  <si>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</si>
  <si>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</si>
  <si>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</si>
  <si>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</si>
  <si>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</si>
  <si>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</si>
  <si>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</si>
  <si>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</si>
  <si>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</si>
  <si>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</si>
  <si>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</si>
  <si>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</si>
  <si>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</si>
  <si>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</si>
  <si>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</si>
  <si>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</si>
  <si>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</si>
  <si>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</si>
  <si>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</si>
  <si>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</si>
  <si>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</si>
  <si>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</si>
  <si>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</si>
  <si>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</si>
  <si>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</si>
  <si>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</si>
  <si>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</si>
  <si>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</si>
  <si>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</si>
  <si>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</si>
  <si>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</si>
  <si>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</si>
  <si>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</si>
  <si>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</si>
  <si>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</si>
  <si>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</si>
  <si>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</si>
  <si>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</si>
  <si>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</si>
  <si>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</si>
  <si>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</si>
  <si>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</si>
  <si>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</si>
  <si>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</si>
  <si>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</si>
  <si>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</si>
  <si>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</si>
  <si>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</si>
  <si>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</si>
  <si>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</si>
  <si>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</si>
  <si>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</si>
  <si>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</si>
  <si>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</si>
  <si>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</si>
  <si>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</si>
  <si>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</si>
  <si>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</si>
  <si>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</si>
  <si>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</si>
  <si>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</si>
  <si>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</si>
  <si>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</si>
  <si>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</si>
  <si>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</si>
  <si>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</si>
  <si>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</si>
  <si>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</si>
  <si>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</si>
  <si>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</si>
  <si>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</si>
  <si>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</si>
  <si>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</si>
  <si>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</si>
  <si>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</si>
  <si>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</si>
  <si>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</si>
  <si>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</si>
  <si>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</si>
  <si>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</si>
  <si>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</si>
  <si>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</si>
  <si>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</si>
  <si>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</si>
  <si>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</si>
  <si>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</si>
  <si>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</si>
  <si>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</si>
  <si>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</si>
  <si>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</si>
  <si>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</si>
  <si>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</si>
  <si>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</si>
  <si>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</si>
  <si>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</si>
  <si>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</si>
  <si>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</si>
  <si>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</si>
  <si>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</si>
  <si>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</si>
  <si>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</si>
  <si>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</si>
  <si>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</si>
  <si>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</si>
  <si>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</si>
  <si>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</si>
  <si>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</si>
  <si>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</si>
  <si>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</si>
  <si>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</si>
  <si>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</si>
  <si>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</si>
  <si>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</si>
  <si>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</si>
  <si>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</si>
  <si>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</si>
  <si>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</si>
  <si>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</si>
  <si>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</si>
  <si>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</si>
  <si>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</si>
  <si>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</si>
  <si>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</si>
  <si>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</si>
  <si>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</si>
  <si>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</si>
  <si>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</si>
  <si>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</si>
  <si>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</si>
  <si>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</si>
  <si>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</si>
  <si>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</si>
  <si>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</si>
  <si>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</si>
  <si>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</si>
  <si>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</si>
  <si>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</si>
  <si>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</si>
  <si>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</si>
  <si>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</si>
  <si>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</si>
  <si>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</si>
  <si>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</si>
  <si>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</si>
  <si>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</si>
  <si>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</si>
  <si>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</si>
  <si>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</si>
  <si>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</si>
  <si>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</si>
  <si>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</si>
  <si>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</si>
  <si>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</si>
  <si>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</si>
  <si>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</si>
  <si>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</si>
  <si>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</si>
  <si>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</si>
  <si>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</si>
  <si>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</si>
  <si>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</si>
  <si>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</si>
  <si>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</si>
  <si>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</si>
  <si>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</si>
  <si>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</si>
  <si>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</si>
  <si>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</si>
  <si>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</si>
  <si>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</si>
  <si>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</si>
  <si>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</si>
  <si>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</si>
  <si>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</si>
  <si>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</si>
  <si>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</si>
  <si>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</si>
  <si>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</si>
  <si>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</si>
  <si>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</si>
  <si>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</si>
  <si>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</si>
  <si>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</si>
  <si>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</si>
  <si>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</si>
  <si>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</si>
  <si>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</si>
  <si>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</si>
  <si>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</si>
  <si>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</si>
  <si>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</si>
  <si>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</si>
  <si>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</si>
  <si>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</si>
  <si>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</si>
  <si>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</si>
  <si>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</si>
  <si>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</si>
  <si>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</si>
  <si>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</si>
  <si>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</si>
  <si>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</si>
  <si>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</si>
  <si>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</si>
  <si>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</si>
  <si>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</si>
  <si>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</si>
  <si>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</si>
  <si>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</si>
  <si>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</si>
  <si>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</si>
  <si>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</si>
  <si>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</si>
  <si>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</si>
  <si>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</si>
  <si>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</si>
  <si>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</si>
  <si>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</si>
  <si>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</si>
  <si>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</si>
  <si>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</si>
  <si>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</si>
  <si>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</si>
  <si>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</si>
  <si>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</si>
  <si>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</si>
  <si>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</si>
  <si>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</si>
  <si>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</si>
  <si>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</si>
  <si>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</si>
  <si>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</si>
  <si>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</si>
  <si>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</si>
  <si>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</si>
  <si>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</si>
  <si>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</si>
  <si>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</si>
  <si>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</si>
  <si>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</si>
  <si>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</si>
  <si>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</si>
  <si>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</si>
  <si>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</si>
  <si>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</si>
  <si>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</si>
  <si>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</si>
  <si>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</si>
  <si>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</si>
  <si>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</si>
  <si>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</si>
  <si>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</si>
  <si>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</si>
  <si>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</si>
  <si>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</si>
  <si>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</si>
  <si>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</si>
  <si>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</si>
  <si>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</si>
  <si>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</si>
  <si>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</si>
  <si>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</si>
  <si>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</si>
  <si>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</si>
  <si>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</si>
  <si>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</si>
  <si>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</si>
  <si>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</si>
  <si>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</si>
  <si>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</si>
  <si>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</si>
  <si>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</si>
  <si>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</si>
  <si>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</si>
  <si>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</si>
  <si>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</si>
  <si>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</si>
  <si>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</si>
  <si>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</si>
  <si>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</si>
  <si>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</si>
  <si>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</si>
  <si>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</si>
  <si>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</si>
  <si>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</si>
  <si>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</si>
  <si>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</si>
  <si>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</si>
  <si>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</si>
  <si>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</si>
  <si>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</si>
  <si>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</si>
  <si>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</si>
  <si>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</si>
  <si>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</si>
  <si>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</si>
  <si>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</si>
  <si>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</si>
  <si>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</si>
  <si>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</si>
  <si>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</si>
  <si>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</si>
  <si>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</si>
  <si>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</si>
  <si>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</si>
  <si>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</si>
  <si>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</si>
  <si>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</si>
  <si>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</si>
  <si>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</si>
  <si>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</si>
  <si>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</si>
  <si>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</si>
  <si>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</si>
  <si>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</si>
  <si>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</si>
  <si>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</si>
  <si>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</si>
  <si>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</si>
  <si>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</si>
  <si>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</si>
  <si>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</si>
  <si>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</si>
  <si>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</si>
  <si>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</si>
  <si>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</si>
  <si>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</si>
  <si>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</si>
  <si>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</si>
  <si>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</si>
  <si>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</si>
  <si>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</si>
  <si>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</si>
  <si>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</si>
  <si>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</si>
  <si>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</si>
  <si>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</si>
  <si>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</si>
  <si>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</si>
  <si>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</si>
  <si>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</si>
  <si>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</si>
  <si>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</si>
  <si>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</si>
  <si>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</si>
  <si>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</si>
  <si>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</si>
  <si>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</si>
  <si>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</si>
  <si>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</si>
  <si>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</si>
  <si>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</si>
  <si>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</si>
  <si>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</si>
  <si>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</si>
  <si>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</si>
  <si>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</si>
  <si>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</si>
  <si>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</si>
  <si>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</si>
  <si>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</si>
  <si>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</si>
  <si>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</si>
  <si>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</si>
  <si>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</si>
  <si>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</si>
  <si>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</si>
  <si>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</si>
  <si>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</si>
  <si>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</si>
  <si>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</si>
  <si>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</si>
  <si>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</si>
  <si>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</si>
  <si>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</si>
  <si>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</si>
  <si>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</si>
  <si>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</si>
  <si>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</si>
  <si>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</si>
  <si>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</si>
  <si>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</si>
  <si>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</si>
  <si>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</si>
  <si>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</si>
  <si>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</si>
  <si>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</si>
  <si>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</si>
  <si>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</si>
  <si>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</si>
  <si>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</si>
  <si>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</si>
  <si>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</si>
  <si>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</si>
  <si>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</si>
  <si>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</si>
  <si>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</si>
  <si>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</si>
  <si>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</si>
  <si>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</si>
  <si>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</si>
  <si>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</si>
  <si>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</si>
  <si>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</si>
  <si>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</si>
  <si>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</si>
  <si>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</si>
  <si>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</si>
  <si>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</si>
  <si>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</si>
  <si>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</si>
  <si>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</si>
  <si>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</si>
  <si>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</si>
  <si>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</si>
  <si>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</si>
  <si>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</si>
  <si>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</si>
  <si>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</si>
  <si>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</si>
  <si>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</si>
  <si>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</si>
  <si>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</si>
  <si>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</si>
  <si>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</si>
  <si>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</si>
  <si>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</si>
  <si>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</si>
  <si>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</si>
  <si>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</si>
  <si>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</si>
  <si>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</si>
  <si>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</si>
  <si>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</si>
  <si>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</si>
  <si>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</si>
  <si>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</si>
  <si>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</si>
  <si>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</si>
  <si>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</si>
  <si>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</si>
  <si>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</si>
  <si>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</si>
  <si>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</si>
  <si>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</si>
  <si>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</si>
  <si>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</si>
  <si>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</si>
  <si>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</si>
  <si>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</si>
  <si>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</si>
  <si>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</si>
  <si>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</si>
  <si>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</si>
  <si>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</si>
  <si>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</si>
  <si>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</si>
  <si>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</si>
  <si>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</si>
  <si>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</si>
  <si>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</si>
  <si>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</si>
  <si>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</si>
  <si>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</si>
  <si>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</si>
  <si>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</si>
  <si>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</si>
  <si>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</si>
  <si>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</si>
  <si>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</si>
  <si>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</si>
  <si>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</si>
  <si>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</si>
  <si>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</si>
  <si>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</si>
  <si>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</si>
  <si>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</si>
  <si>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</si>
  <si>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</si>
  <si>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</si>
  <si>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</si>
  <si>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</si>
  <si>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</si>
  <si>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</si>
  <si>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</si>
  <si>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</si>
  <si>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</si>
  <si>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</si>
  <si>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</si>
  <si>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</si>
  <si>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</si>
  <si>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</si>
  <si>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</si>
  <si>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</si>
  <si>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</si>
  <si>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</si>
  <si>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</si>
  <si>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</si>
  <si>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</si>
  <si>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</si>
  <si>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</si>
  <si>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</si>
  <si>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</si>
  <si>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</si>
  <si>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</si>
  <si>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</si>
  <si>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</si>
  <si>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</si>
  <si>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</si>
  <si>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</si>
  <si>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</si>
  <si>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</si>
  <si>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</si>
  <si>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</si>
  <si>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</si>
  <si>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</si>
  <si>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</si>
  <si>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</si>
  <si>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</si>
  <si>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</si>
  <si>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</si>
  <si>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</si>
  <si>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</si>
  <si>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</si>
  <si>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</si>
  <si>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</si>
  <si>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</si>
  <si>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</si>
  <si>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</si>
  <si>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</si>
  <si>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</si>
  <si>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</si>
  <si>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</si>
  <si>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</si>
  <si>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</si>
  <si>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</si>
  <si>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</si>
  <si>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</si>
  <si>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</si>
  <si>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</si>
  <si>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</si>
  <si>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</si>
  <si>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</si>
  <si>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</si>
  <si>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</si>
  <si>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</si>
  <si>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</si>
  <si>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</si>
  <si>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</si>
  <si>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</si>
  <si>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</si>
  <si>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</si>
  <si>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</si>
  <si>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</si>
  <si>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</si>
  <si>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</si>
  <si>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</si>
  <si>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</si>
  <si>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</si>
  <si>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</si>
  <si>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</si>
  <si>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</si>
  <si>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</si>
  <si>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</si>
  <si>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</si>
  <si>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</si>
  <si>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</si>
  <si>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</si>
  <si>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</si>
  <si>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</si>
  <si>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</si>
  <si>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</si>
  <si>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</si>
  <si>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</si>
  <si>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</si>
  <si>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</si>
  <si>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</si>
  <si>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</si>
  <si>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</si>
  <si>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</si>
  <si>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</si>
  <si>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</si>
  <si>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</si>
  <si>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</si>
  <si>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</si>
  <si>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</si>
  <si>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</si>
  <si>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</si>
  <si>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</si>
  <si>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</si>
  <si>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</si>
  <si>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</si>
  <si>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</si>
  <si>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</si>
  <si>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</si>
  <si>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</si>
  <si>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</si>
  <si>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</si>
  <si>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</si>
  <si>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</si>
  <si>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</si>
  <si>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</si>
  <si>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</si>
  <si>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</si>
  <si>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</si>
  <si>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</si>
  <si>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</si>
  <si>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</si>
  <si>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</si>
  <si>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</si>
  <si>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</si>
  <si>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</si>
  <si>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</si>
  <si>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</si>
  <si>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</si>
  <si>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</si>
  <si>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</si>
  <si>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</si>
  <si>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</si>
  <si>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</si>
  <si>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</si>
  <si>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</si>
  <si>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</si>
  <si>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</si>
  <si>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</si>
  <si>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</si>
  <si>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</si>
  <si>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</si>
  <si>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</si>
  <si>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</si>
  <si>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</si>
  <si>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</si>
  <si>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</si>
  <si>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</si>
  <si>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</si>
  <si>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</si>
  <si>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</si>
  <si>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</si>
  <si>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</si>
  <si>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</si>
  <si>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</si>
  <si>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</si>
  <si>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</si>
  <si>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</si>
  <si>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</si>
  <si>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</si>
  <si>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</si>
  <si>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</si>
  <si>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</si>
  <si>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</si>
  <si>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</si>
  <si>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</si>
  <si>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</si>
  <si>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</si>
  <si>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</si>
  <si>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</si>
  <si>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</si>
  <si>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</si>
  <si>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</si>
  <si>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</si>
  <si>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</si>
  <si>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</si>
  <si>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</si>
  <si>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</si>
  <si>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</si>
  <si>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</si>
  <si>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</si>
  <si>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</si>
  <si>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</si>
  <si>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</si>
  <si>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</si>
  <si>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</si>
  <si>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</si>
  <si>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</si>
  <si>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</si>
  <si>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</si>
  <si>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</si>
  <si>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</si>
  <si>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</si>
  <si>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</si>
  <si>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</si>
  <si>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</si>
  <si>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</si>
  <si>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</si>
  <si>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</si>
  <si>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</si>
  <si>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</si>
  <si>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</si>
  <si>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</si>
  <si>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</si>
  <si>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</si>
  <si>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</si>
  <si>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</si>
  <si>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</si>
  <si>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</si>
  <si>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</si>
  <si>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</si>
  <si>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</si>
  <si>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</si>
  <si>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</si>
  <si>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</si>
  <si>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</si>
  <si>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</si>
  <si>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</si>
  <si>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</si>
  <si>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</si>
  <si>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</si>
  <si>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</si>
  <si>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</si>
  <si>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</si>
  <si>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</si>
  <si>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</si>
  <si>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</si>
  <si>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</si>
  <si>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</si>
  <si>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</si>
  <si>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</si>
  <si>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</si>
  <si>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</si>
  <si>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</si>
  <si>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</si>
  <si>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</si>
  <si>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</si>
  <si>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</si>
  <si>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</si>
  <si>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</si>
  <si>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</si>
  <si>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</si>
  <si>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</si>
  <si>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</si>
  <si>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</si>
  <si>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</si>
  <si>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</si>
  <si>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</si>
  <si>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</si>
  <si>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</si>
  <si>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</si>
  <si>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</si>
  <si>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</si>
  <si>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</si>
  <si>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</si>
  <si>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</si>
  <si>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</si>
  <si>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</si>
  <si>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</si>
  <si>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</si>
  <si>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</si>
  <si>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</si>
  <si>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</si>
  <si>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</si>
  <si>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</si>
  <si>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</si>
  <si>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</si>
  <si>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</si>
  <si>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</si>
  <si>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</si>
  <si>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</si>
  <si>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</si>
  <si>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</si>
  <si>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</si>
  <si>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</si>
  <si>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</si>
  <si>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</si>
  <si>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</si>
  <si>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</si>
  <si>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</si>
  <si>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</si>
  <si>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</si>
  <si>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</si>
  <si>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</si>
  <si>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</si>
  <si>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</si>
  <si>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</si>
  <si>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</si>
  <si>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</si>
  <si>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</si>
  <si>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</si>
  <si>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Paquetes Diarios Roaming de Datos</t>
  </si>
  <si>
    <t xml:space="preserve">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reinicia su conteo diario a las 00h00 de Ecuador para cobro y uso.  Su cobro no es prorrateable. Este servicio no tiene costo de activación.
g)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h) Promoción válida hasta el 25 de Febrero del 2014.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t>
  </si>
  <si>
    <t>Paquete Chat+ Mail +Redes Sociales +Navegación(Full Service)</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</si>
  <si>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</si>
  <si>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</si>
  <si>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</si>
  <si>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</si>
  <si>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Paquete Chat + Mail</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</si>
  <si>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</si>
  <si>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</si>
  <si>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Paquete Chat.</t>
  </si>
  <si>
    <t>Navega todo el dia sin restricción con su respectivo reseteo de cobro y uso a las 00:00 horario de Ecuador</t>
  </si>
  <si>
    <t>$5 + iva</t>
  </si>
  <si>
    <t>A continuación se presenta información relacionada con Planes Tarifarios dentro de la Telefonía Móvil.</t>
  </si>
  <si>
    <t>3, Valor de las tarifas sin cargos de interconexión</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</si>
  <si>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</si>
  <si>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</si>
  <si>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</si>
  <si>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</si>
  <si>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</si>
  <si>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</si>
  <si>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</si>
  <si>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</si>
  <si>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</si>
  <si>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</si>
  <si>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</si>
  <si>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</si>
  <si>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</si>
  <si>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</si>
  <si>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</si>
  <si>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</si>
  <si>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</si>
  <si>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</si>
  <si>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</si>
  <si>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</si>
  <si>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</si>
  <si>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</si>
  <si>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</si>
  <si>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</si>
  <si>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</si>
  <si>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</si>
  <si>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</si>
  <si>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</si>
  <si>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</si>
  <si>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</si>
  <si>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</si>
  <si>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</si>
  <si>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</si>
  <si>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</si>
  <si>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</si>
  <si>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</si>
  <si>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</si>
  <si>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</si>
  <si>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</si>
  <si>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</si>
  <si>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</si>
  <si>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</si>
  <si>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</si>
  <si>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</si>
  <si>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</si>
  <si>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</si>
  <si>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</si>
  <si>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</si>
  <si>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</si>
  <si>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</si>
  <si>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</si>
  <si>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</si>
  <si>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</si>
  <si>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</si>
  <si>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</si>
  <si>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</si>
  <si>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</si>
  <si>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</si>
  <si>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</si>
  <si>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</si>
  <si>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</si>
  <si>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</si>
  <si>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</si>
  <si>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</si>
  <si>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</si>
  <si>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</si>
  <si>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</si>
  <si>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</si>
  <si>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</si>
  <si>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</si>
  <si>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</si>
  <si>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</si>
  <si>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</si>
  <si>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</si>
  <si>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</si>
  <si>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</si>
  <si>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</si>
  <si>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</si>
  <si>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</si>
  <si>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</si>
  <si>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</si>
  <si>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</si>
  <si>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</si>
  <si>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</si>
  <si>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</si>
  <si>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</si>
  <si>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</si>
  <si>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</si>
  <si>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</si>
  <si>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</si>
  <si>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</si>
  <si>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</si>
  <si>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</si>
  <si>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</si>
  <si>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</si>
  <si>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</si>
  <si>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</si>
  <si>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</si>
  <si>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</si>
  <si>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</si>
  <si>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</si>
  <si>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</si>
  <si>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</si>
  <si>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</si>
  <si>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</si>
  <si>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</si>
  <si>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</si>
  <si>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</si>
  <si>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</si>
  <si>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</si>
  <si>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</si>
  <si>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</si>
  <si>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</si>
  <si>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</si>
  <si>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</si>
  <si>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</si>
  <si>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</si>
  <si>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</si>
  <si>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</si>
  <si>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</si>
  <si>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</si>
  <si>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</si>
  <si>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</si>
  <si>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</si>
  <si>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</si>
  <si>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</si>
  <si>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</si>
  <si>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</si>
  <si>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</si>
  <si>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</si>
  <si>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</si>
  <si>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</si>
  <si>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</si>
  <si>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</si>
  <si>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</si>
  <si>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</si>
  <si>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</si>
  <si>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</si>
  <si>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</si>
  <si>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</si>
  <si>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</si>
  <si>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 xml:space="preserve">Promoción para Recargas Automáticas en Econofarm: Sana Sana, Farcomed: Fybeca, Oki Doki y Farmacias Victoria </t>
  </si>
  <si>
    <t>a.  Saldo promocional aplicable para recargas automáticas en Econofarm: Sana Sana, Farcomed: Fybeca, Oki Doki y Farmacias Victoria a partir de $4 y podrá ser utilizado a partir de realizada la recarga. 
b. La promoción entrega el 100% del monto de la recarga pagada, como saldo promocional para hablar a todos los Movistar y 20 SMS para mensajear a todas las operadoras móviles a nivel nacional..
c.  Los usuarios podrán acceder a esta bonificación por medio de los puntos de recargas electrónicas en  Econofarm: Sana Sana, Farcomed: Fybeca, Oki Doki y Farmacias Victoria.
d. El saldo promocional se consume antes del saldo pagado. 
e.  La Tarifa de la promoción es el mismo Valor al del Plan Contratado en el momento de la recarga.
f.   Aplica solamente para clientes prepago y pospago controlado</t>
  </si>
  <si>
    <t xml:space="preserve">Promoción para Recargas Automáticas en Econofarm: Sana Sana, Farcomed :Fybeca, Oki Doki, Farmacias Victoria, promocion aplica para todo el pais </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</si>
  <si>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</si>
  <si>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</si>
  <si>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</si>
  <si>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</si>
  <si>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</si>
  <si>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</si>
  <si>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</si>
  <si>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</si>
  <si>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</si>
  <si>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</si>
  <si>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</si>
  <si>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</si>
  <si>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</si>
  <si>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</si>
  <si>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</si>
  <si>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</si>
  <si>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</si>
  <si>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</si>
  <si>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</si>
  <si>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</si>
  <si>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</si>
  <si>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</si>
  <si>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</si>
  <si>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</si>
  <si>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</si>
  <si>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</si>
  <si>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</si>
  <si>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</si>
  <si>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</si>
  <si>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</si>
  <si>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</si>
  <si>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</si>
  <si>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</si>
  <si>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</si>
  <si>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</si>
  <si>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</si>
  <si>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</si>
  <si>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</si>
  <si>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</si>
  <si>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</si>
  <si>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</si>
  <si>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</si>
  <si>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</si>
  <si>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</si>
  <si>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</si>
  <si>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</si>
  <si>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</si>
  <si>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</si>
  <si>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</si>
  <si>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</si>
  <si>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</si>
  <si>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</si>
  <si>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</si>
  <si>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</si>
  <si>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</si>
  <si>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</si>
  <si>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</si>
  <si>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</si>
  <si>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</si>
  <si>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</si>
  <si>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</si>
  <si>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</si>
  <si>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</si>
  <si>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</si>
  <si>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</si>
  <si>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</si>
  <si>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</si>
  <si>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</si>
  <si>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</si>
  <si>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</si>
  <si>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</si>
  <si>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</si>
  <si>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</si>
  <si>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</si>
  <si>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</si>
  <si>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</si>
  <si>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</si>
  <si>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</si>
  <si>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</si>
  <si>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</si>
  <si>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</si>
  <si>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</si>
  <si>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</si>
  <si>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</si>
  <si>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</si>
  <si>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</si>
  <si>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</si>
  <si>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</si>
  <si>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</si>
  <si>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</si>
  <si>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</si>
  <si>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</si>
  <si>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</si>
  <si>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</si>
  <si>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</si>
  <si>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</si>
  <si>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</si>
  <si>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</si>
  <si>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</si>
  <si>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</si>
  <si>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</si>
  <si>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</si>
  <si>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</si>
  <si>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</si>
  <si>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</si>
  <si>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</si>
  <si>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</si>
  <si>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</si>
  <si>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</si>
  <si>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</si>
  <si>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</si>
  <si>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</si>
  <si>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</si>
  <si>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</si>
  <si>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</si>
  <si>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</si>
  <si>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</si>
  <si>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</si>
  <si>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</si>
  <si>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</si>
  <si>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</si>
  <si>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</si>
  <si>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</si>
  <si>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</si>
  <si>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</si>
  <si>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</si>
  <si>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</si>
  <si>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</si>
  <si>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</si>
  <si>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</si>
  <si>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</si>
  <si>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</si>
  <si>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</si>
  <si>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</si>
  <si>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</si>
  <si>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</si>
  <si>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</si>
  <si>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</si>
  <si>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</si>
  <si>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</si>
  <si>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</si>
  <si>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</si>
  <si>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</si>
  <si>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</si>
  <si>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</si>
  <si>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</si>
  <si>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</si>
  <si>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</si>
  <si>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</si>
  <si>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</si>
  <si>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</si>
  <si>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</si>
  <si>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</si>
  <si>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</si>
  <si>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Promoción Portabilidad Prepago</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</si>
  <si>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</si>
  <si>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</si>
  <si>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</si>
  <si>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</si>
  <si>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</si>
  <si>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</si>
  <si>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</si>
  <si>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</si>
  <si>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</si>
  <si>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</si>
  <si>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</si>
  <si>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</si>
  <si>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</si>
  <si>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</si>
  <si>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</si>
  <si>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</si>
  <si>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</si>
  <si>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</si>
  <si>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</si>
  <si>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</si>
  <si>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</si>
  <si>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</si>
  <si>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</si>
  <si>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</si>
  <si>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</si>
  <si>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</si>
  <si>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</si>
  <si>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</si>
  <si>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</si>
  <si>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</si>
  <si>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</si>
  <si>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</si>
  <si>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</si>
  <si>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</si>
  <si>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</si>
  <si>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</si>
  <si>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</si>
  <si>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</si>
  <si>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</si>
  <si>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</si>
  <si>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</si>
  <si>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</si>
  <si>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</si>
  <si>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</si>
  <si>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</si>
  <si>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</si>
  <si>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</si>
  <si>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</si>
  <si>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</si>
  <si>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</si>
  <si>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</si>
  <si>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</si>
  <si>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</si>
  <si>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</si>
  <si>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</si>
  <si>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</si>
  <si>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</si>
  <si>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</si>
  <si>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PROMOCION PREPAGO AVON</t>
  </si>
  <si>
    <t>Todo cliente que reciba su Chip Movistar Prepago a través de AVON y que active su línea hasta el 28 de Febrero de 2014, recibe en 8 meses un bono promocional de $80 (OCHENTA 00/100 DOLARES DE LOS ESTADOS UNIDOS DE AMERICA) tiempo aire + 800 SMS + 80 megas:
a) Cliente recibe 8 bonos mensuales de USD $10,00 (DIEZ 00/100 DOLARES DE LOS ESTADOS UNIDOS DE AMERICA) de tiempo aire + 100 SMS + 10 megas
El bono promocional se activa desde el 18 del mes siguiente a la fecha de activación de la línea, con el ingreso de una recarga de al menos $6 (SEIS 00/100 DOLARES DE LOS ESTADOS UNIDOS DE AMERICA) el mismo día.
El bono promocional de tiempo aire y SMS tiene una duración de 15 días para su uso, a partir de la fecha de acreditación y será consumido antes del saldo pagado por recarga. La vigencia del beneficio de megas es 15 días, cuando expire su vigencia el cliente consumirá datos bajo demanda a un costo de $0.002188 incluido IVA el KB. Megas no aplican para terminales BlackBerry.
La Tarifa del saldo promocional aplica a la del plan contratado. El saldo promocional de tiempo aire y sms, se lo puede utilizar para llamadas y mensajes a todas las operadoras nacionales.  
Finalizada la promoción, el Cliente mantiene las condiciones de su plan.
Para poder usar el bono, la línea debe estar en estado activo.
Podrán participar de la promoción:
Clientes Prepago:
(i) El o las personas naturales que activen un chip prepago Movistar, entregado por AVON, durante la vigencia de la promoción AVON. 
(ii) Deberán tener la condición de cliente de OTECEL y encontrarse en los listados de activaciones o renovaciones durante los meses de la promoción</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</si>
  <si>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</si>
  <si>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</si>
  <si>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</si>
  <si>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</si>
  <si>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</si>
  <si>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</si>
  <si>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</si>
  <si>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</si>
  <si>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</si>
  <si>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</si>
  <si>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</si>
  <si>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</si>
  <si>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</si>
  <si>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</si>
  <si>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</si>
  <si>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</si>
  <si>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</si>
  <si>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</si>
  <si>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</si>
  <si>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</si>
  <si>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</si>
  <si>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</si>
  <si>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</si>
  <si>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</si>
  <si>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</si>
  <si>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</si>
  <si>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</si>
  <si>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</si>
  <si>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</si>
  <si>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</si>
  <si>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</si>
  <si>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</si>
  <si>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</si>
  <si>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</si>
  <si>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</si>
  <si>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</si>
  <si>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</si>
  <si>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</si>
  <si>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</si>
  <si>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</si>
  <si>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</si>
  <si>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</si>
  <si>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</si>
  <si>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</si>
  <si>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</si>
  <si>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</si>
  <si>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</si>
  <si>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PROMOCION INTERNET MOVIL NOCHES GRATIS</t>
  </si>
  <si>
    <t xml:space="preserve">Todos los clientes que activen, transfieran de pre a pos, o renueven a uno de los planes listados en el ANEXO 1, reciben los siguientes beneficios:
• Noches gratis para llamadas On Net desde las 22:00 hasta las 07:00 de todos los días, por 6 meses con equipo comprado en OTECEL S.A o por 12 meses con equipo externo.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detallados en el Anexo 1.
Podrán participar en esta promoción:
(i) El o las personas naturales o jurídicas que activen uno de los planes detallados en el Anexo 1 durante el período de la promoción. 
(ii) Aplica para altas, transferencias de prepago a pospago. Deberán tener la condición de cliente de OTECEL y encontrarse en los listados de activaciones nuevas, transferencias de prepago a pospago, en el periodo que corresponde a la Promoción. Así mismo, es necesario que se encuentren bajo cobertura GSM.
-Finalizada la promoción, el Cliente mantiene las condiciones del plan contratado. 
-Fuera del horario establecido en la promoción, la tarifa se aplicará de acuerdo a la establecida en el plan del cliente.
</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</si>
  <si>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</si>
  <si>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2x1 (100% adicional a lo recargado), 3x1 (200% adicional a lo recargado) y 1.5x1 (50%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“30 min / 100 sms / 30 MB” se recibirá tras la recarga y será entregado en forma de paquetes de 30 minutos onnet, 100 sms onnet y 30 MB de navegación, mismos que se irán descontando conforme el cliente los cosnuma,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</si>
  <si>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</si>
  <si>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Días Movistar  2x1 Duplícame</t>
  </si>
  <si>
    <t>En Pospago incluye para Operadores Nacionales.</t>
  </si>
  <si>
    <t xml:space="preserve">Promoción 2x1 entrega el 100% adicional a lo recargado como saldo promocional. 
a. Saldo promocional aplicable para recargas automáticas a partir de $3 y podrá  ser utilizado a partir de realizada la recarga. 
b. El saldo promocional servirá para hablar; para clientes prepago aplica en  llamadas de movistar a movistar, para clientes pospago controlado el saldo promocional  aplica para llamadas a todas las operadoras nacionales (no permite el envío de mensajes de  texto).
c. Los usuarios podrán acceder a esta bonificación por medio de los puntos de  recargas electrónicas y del asterisco 001 (*001) opción 6.
d. El saldo promocional se consume antes del saldo pagado. 
e. La Tarifa de la promoción es el mismo Valor al del Plan Contratado en el momento de la recarga.
</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</si>
  <si>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</si>
  <si>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</si>
  <si>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</si>
  <si>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 xml:space="preserve">Promoción para Recargas Automáticas en Pharmacys y Cruz Azul </t>
  </si>
  <si>
    <t>a. Saldo promocional aplicable para recargas automáticas a partir de 4 dólares en DIFARE: Cruz Azul y Pharmacys. 
b. La promoción entrega el 100% del monto de la recarga pagada, como saldo promocional para hablar solo de Movistar a Movistar.
c. Los usuarios podrán acceder a esta bonificación por medio de los puntos de recargas electrónicas en DIFARE: Cruz Azul y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</si>
  <si>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</si>
  <si>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Promoción “Altas Prepago 2x1”</t>
  </si>
  <si>
    <t>a) Promoción aplica para altas, transferencias de pospago a prepago y portabilidades.
b) La promoción se activa automáticamente en el momento del alta
c) La promoción duplica la primera recarga del mes a partir de $3,00 (TRES DOLARES DE LOS ESTADOS UNIDOS DE AMERICA), durante 6 meses consecutivos. 
d) La promoción considera meses calendario.
e) El saldo promocional podrá ser usado para hablar de Movistar a Movistar, tiene una vigencia de 7 días desde su activación y será consumido antes del saldo pagado por recarga. 
f) El saldo promocional entregado, se descontarán a la misma tarifa y condiciones del plan prepago contratado por el cliente.
g) Cuando expire la vigencia del beneficio promocional, el cliente consumirá de acuerdo a la tarifa de su plan.</t>
  </si>
  <si>
    <t>Promoción Paquete Noche</t>
  </si>
  <si>
    <t>a) La promoción aplica para clientes prepago y se entrega siempre y cuando la contratación del paquete se haya realizado en el período de vigencia de la promoción y cuente con el saldo suficiente.
b) El paquete promocional aplica para hablar con todos los Movistar en los horarios definidos de la promoción y tiene una vigencia de 48 horas a partir de la activación.
c) El paquete promocional incluye una NOCHE adicional GRATIS para hablar con todos los movistar (dos noches en total).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y es recontratable.
f) El precio final del paquete promocional es $1.00 (incluido IVA).
g) Cuando expire la vigencia del beneficio promocional, el cliente consumirá de acuerdo a la tarifa de su plan.</t>
  </si>
  <si>
    <t>BONO PROMO DOS NOCHES MOVISTAR</t>
  </si>
  <si>
    <t>BG2</t>
  </si>
  <si>
    <t>PROMOCION PORTABILIDAD POSPAGO NEGOCIOS 2014</t>
  </si>
  <si>
    <t xml:space="preserve">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Noches gratis para llamadas On Net desde las 22:00 hasta las 07:00 de todos los días, por 6 meses consecutivos con equipo comprado en OTECEL S.A. o  equipo externo. Aplica para planes con tarifa mensual desde US$18,00 más IVA (Planes Contenidos en el Anexo 1).
• Bono promocional de $10 durante 24 meses consecutivos, para hablar con todas las operadoras fijas y móviles del país.
• Plan Smart Total, Plan Smart Negocios, Plan Smart Business Plus, Moviltalk Smart con tarifa mensual desde US$22,oo más impuestos recibirán el 100% adicional de megas desde el momento de activación de la línea, por 6 meses.
• Clientes portados que activen al momento de activación de la línea un paquete de datos desde 300 MB, reciben el 100%  adicional de megas desde el momento de activación de la línea por 6 meses.
• El doble de Megas, es decir el 100% adicional de beneficio, se acredita mediante un BONO de Megas, cada mes, igual al del plan contratado.  El beneficio otorgado con el bono no es acumulable.
• El bono promocional de VOZ se descuenta a la tarifa contratada por el cliente y no es acumulable.  
• Finalizada la promoción, el cliente mantiene las condiciones originales del plan contratado.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t>
  </si>
  <si>
    <t>PROMOCION POSPAGO NEGOCIOS Y EMPRESAS NOCHES GRATIS Y DOBLE DE MEGAS</t>
  </si>
  <si>
    <t xml:space="preserve">Todos los clientes que activen, transfieran de pre a pos, renueven, porten  su línea o realicen un cambio de plan (upgrade) con un Plan Movistar o que contraten un paquete de datos, reciben los siguientes beneficios:
• Noches gratis para llamadas On Net desde las 22:00 hasta las 07:00 de todos los días, por 6 meses con equipo comprado en OTECEL S.A. o por 12 meses con equipo externo o portabilidades. Aplica para planes con tarifa mensual desde US$20,00 más IVA (Planes Contenidos en el Anexo 1).
• Bono promocional de $10 durante 24 meses consecutivos, para hablar con todas las operadoras fijas y móviles del país.
• Planes Smart Compartidos, Plan Smart Todo Destino y Plan Smart Total con tarifa mensual desde US$22,00 más IVA recibirán el 100% adicional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con tarifa mensual desde US$20,00 más IVA (Planes Contenidos en el Anexo 1).
Podrán participar en la promoción:
(i) El o los clientes con RUC que activen planes compartidos, todo destino, total y sus familias de planes  (Planes Contenidos en el Anexo 1), durante el periodo de la promoción.  
(ii) Aplica para altas, transferencias de prepago a pospago, portaciones y renovaciones con equipos Movistar,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cambios de plan o renovaciones en el período que corresponde a la Promoción. Así mismo, es necesario que se encuentren bajo cobertura GSM.
</t>
  </si>
  <si>
    <t>PROMOCIÓN POSPAGO FÁCIL 2014</t>
  </si>
  <si>
    <t>• Aplica a todos los clientes que activen un Plan Smart Retail 18. 
• Se acreditará $15,00 (Quince Dólares de los Estados Unidos de América) durante 12 meses.
• El bono de dinero podrá ser utilizado para realizar llamadas de movistar a movistar y mensajes de texto Todo Destino, y será acreditado el 25 de cada mes a partir del mes siguiente a la activación de la línea.
• La tarifa a la que se descontará el bono promocional de voz y sms es la misma a la del plan contratado por el cliente.
• Aplica para altas nuevas en Plan Smart Retail 18 durante la vigencia de la promoción.
• Finalizada la promoción, el Cliente mantiene las condiciones de su plan.
Podrán participar en esta promoción:
i. El o las personas naturales que activen un Plan Smart Retail 18 durante el periodo de la promoción. 
ii. La promoción Pospago Fácil aplica para Plan Smart Retail 18 con o sin terminal
iii. Deberán tener la condición de cliente de OTECEL y encontrarse en los listados de Activaciones nuevas, o renovaciones en el periodo que corresponde a la Promoción.</t>
  </si>
  <si>
    <t>PROMOCION POSPAGO NOCHES GRATIS Y DOBLE DE MEGAS</t>
  </si>
  <si>
    <t xml:space="preserve">Todos los clientes que activen, transfieran de pre a pos, renueven, porten  su línea o realicen un cambio de plan (upgrade) con un Plan Movistar o que contraten un paquete de datos, reciben los siguientes beneficios:
• Noches gratis para llamadas On Net desde las 22:00 hasta las 07:00 de todos los días, por 6 meses con equipo comprado en OTECEL S.A. o por 12 meses con equipo externo o portabilidades. Aplica para planes con tarifa mensual desde US$20,00 más IVA (Planes Contenidos en el Anexo 1).
• Planes Smart Compartidos, Plan Smart Todo Destino y Plan Smart Total con tarifa mensual desde US$22,00 más IVA recibirán el 100% adicional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con tarifa mensual desde US$20,00 más IVA (Planes Contenidos en el Anexo 1).
Podrán participar en la promoción:
(i) El o los clientes con documento Cédula de Identidad, Pasaporte y RUC individual, que activen planes compartidos, todo destino, total y sus familias de planes  (Planes Contenidos en el Anexo 1), durante el periodo de la promoción.  
(ii) Aplica para altas, transferencias de prepago a pospago, portaciones y renovaciones con equipos Movistar,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cambios de plan o renovaciones en el período que corresponde a la Promoción. Así mismo, es necesario que se encuentren bajo cobertura GSM.
</t>
  </si>
  <si>
    <t>PROMOCIÓN TABLET DOBLE DE MEGAS Y MINUTOS</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</si>
  <si>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Doble de minutos mensuales. Oferta aplica para los siguientes planes:
IM CTRL TABLET HPLUS 1000MB
IM CTRL TABLET HPLUS $29,99
IM CTRL TABLET HPLUS $34,99
IM CTRL TABLET HPLUS 2000MB
IM CTRL TABLET HPLUS 3000MB
IM CTRL TABLET HPLUS EXT $20
IM CTRL TABLET HPLUS EXT $30
IM CTRL TABLET HPLUS EXT $40
IM CTRL TABLET HPLUS EXT
3) Los MB y minutos promocionales se acreditan de forma mensual en el ciclo de facturación sin acumulación de remanentes.
4) Los bonos promocionales de MB tienen una duración de 30 días desde su activación y serán consumidos antes que aquellos incluidos en el plan. 
5) Los bonos promocionales de minutos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 </t>
  </si>
  <si>
    <t>Tarifa Promocional  LDI por listados</t>
  </si>
  <si>
    <t xml:space="preserve">a) La asignación de la promoción, se hará por listados dependiendo del comportamiento del cliente. Movistar definirá el listado de clientes a los que aplica.
b) La promoción se activará y el cliente podrá hablar con los destinos: Estados Unidos, Colombia, Venezuela, España, Italia y Argentina, por tan solo  0,15 más IVA por minuto.
c) La promoción entrega un descuento por máximo 60 meses, que permite ofrecer una tarifa de 0,15 más IVA por minuto para los destinos especificados..
</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</si>
  <si>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</si>
  <si>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</si>
  <si>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 xml:space="preserve">Promo Recargas Almacenes Tía </t>
  </si>
  <si>
    <t xml:space="preserve">Promoción para Recargas Automáticas en Locales Tía y Súper Tía a Nivel Nacional. 
(1)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</si>
  <si>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</si>
  <si>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</si>
  <si>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</si>
  <si>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</si>
  <si>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</si>
  <si>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</si>
  <si>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Programa de Referidos Prepago</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</si>
  <si>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</si>
  <si>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Programa de Referidos Prepago: consiste Implementar un programa de referidos, el cual ofrezca beneficios a la línea referente, potencializando la colocación de servicios en el mercado.</t>
  </si>
  <si>
    <t>(*)</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</si>
  <si>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</si>
  <si>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</si>
  <si>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</si>
  <si>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</si>
  <si>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</si>
  <si>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</si>
  <si>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</si>
  <si>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</si>
  <si>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</si>
  <si>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</si>
  <si>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</si>
  <si>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</si>
  <si>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</si>
  <si>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</si>
  <si>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</si>
  <si>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</si>
  <si>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</si>
  <si>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</si>
  <si>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</si>
  <si>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</si>
  <si>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</si>
  <si>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</si>
  <si>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</si>
  <si>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</si>
  <si>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</si>
  <si>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</si>
  <si>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</si>
  <si>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</si>
  <si>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</si>
  <si>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</si>
  <si>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</si>
  <si>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</si>
  <si>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</si>
  <si>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</si>
  <si>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</si>
  <si>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</si>
  <si>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</si>
  <si>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</si>
  <si>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</si>
  <si>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</si>
  <si>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</si>
  <si>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</si>
  <si>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</si>
  <si>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</si>
  <si>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</si>
  <si>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</si>
  <si>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</si>
  <si>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</si>
  <si>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</si>
  <si>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</si>
  <si>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</si>
  <si>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</si>
  <si>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</si>
  <si>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</si>
  <si>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</si>
  <si>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</si>
  <si>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</si>
  <si>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</si>
  <si>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</si>
  <si>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</si>
  <si>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</si>
  <si>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</si>
  <si>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</si>
  <si>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</si>
  <si>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</si>
  <si>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</si>
  <si>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</si>
  <si>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</si>
  <si>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</si>
  <si>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</si>
  <si>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</si>
  <si>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</si>
  <si>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</si>
  <si>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</si>
  <si>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</si>
  <si>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</si>
  <si>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</si>
  <si>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</si>
  <si>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</si>
  <si>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</si>
  <si>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</si>
  <si>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</si>
  <si>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</si>
  <si>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</si>
  <si>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</si>
  <si>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</si>
  <si>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</si>
  <si>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</si>
  <si>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</si>
  <si>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</si>
  <si>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</si>
  <si>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</si>
  <si>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</si>
  <si>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2 x 1 Para clientes con tarifa Multidestino</t>
  </si>
  <si>
    <t>AMIGO CHIP RECARGA 2X1</t>
  </si>
  <si>
    <t>Promoción válida del 18 de enero al 30 de junio-14 o hasta agotar stock.
Aplica con la primera recarga fisica o virtual mensual desde $3 ingresada a partir de su activación durante 3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</si>
  <si>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PROMOCIÓN 50% MAS RECARGAS EN FARMACIAS</t>
  </si>
  <si>
    <t xml:space="preserve">Todos los lunes a partir del 06 de enero del 2014 hasta el 29 de diciembre de 2014, los clientes prepago y postpago personales controlados que activen su primera recarga electrónica desde $3,  en Fybeca, SanaSana, Farmaliadas y Oki Doki, recibirán 50% adicional de la recarga.
50% adicional de tiempo aire promocional es para hablar a números móviles CLARO durante 5 días a partir de su activación.
Promoción válida en Fybeca, SanaSana, Farmaliadas y Oki Doki.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
</t>
  </si>
  <si>
    <t>50% adicional para clientes con tarifa Multidestino</t>
  </si>
  <si>
    <t>50% adicional para clientes con tarifa Prepago</t>
  </si>
  <si>
    <t>PROMOCIÓN 50% MAS RECARGAS EN SUPERMERCADOS</t>
  </si>
  <si>
    <t>Todos los sábados a partir del 04 de enero del 2014 hasta el 27 de diciembre de 2014, los clientes prepago y postpago personales controlados que activen su primera recarga electrónica desde $3 en Hipermarket, Mi Comisariato, Ferrisariato, Mi Juguetería, Rio Store, Megamaxi, Supermaxi, Aki, Gran Aki, Juguetón, Tía, Super Tía y Multiahorro;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t>
  </si>
  <si>
    <t>Interconexión Nacional</t>
  </si>
  <si>
    <t xml:space="preserve">DUPLICA TUS RECARGAS EXCLUSIVO PARA DIFARE </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</si>
  <si>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</si>
  <si>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</si>
  <si>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n/a constituye duplicación de recargas</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</si>
  <si>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</si>
  <si>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</si>
  <si>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</si>
  <si>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</si>
  <si>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</si>
  <si>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</si>
  <si>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</si>
  <si>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</si>
  <si>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</si>
  <si>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</si>
  <si>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</si>
  <si>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</si>
  <si>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</si>
  <si>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</si>
  <si>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</si>
  <si>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</si>
  <si>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</si>
  <si>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MULTIPLICIDAD</t>
  </si>
  <si>
    <t>n/a porque la promoción refiere únicamente a duplicación de recarga</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</si>
  <si>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</si>
  <si>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</si>
  <si>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</si>
  <si>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</si>
  <si>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</si>
  <si>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</si>
  <si>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</si>
  <si>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t>
  </si>
  <si>
    <t>PAQUETE WA FB SMS HIB $15.00</t>
  </si>
  <si>
    <t>S53</t>
  </si>
  <si>
    <t>PAQUETE WA FB SMS ATL $15.00</t>
  </si>
  <si>
    <t>S54</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</si>
  <si>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aplica en  llamadas de movistar a movistar.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t>
  </si>
  <si>
    <t xml:space="preserve"> Días Movistar 2x1 Duplícame para Santo Domingo, Latacunga, Machala y Santa Rosa (Ciudad)</t>
  </si>
  <si>
    <t>Promoción 2x1 entrega el 100% adicional a lo recargado como saldo promocional. 
a.  Saldo promocional aplicable para recargas automáticas a partir de $3 y podrá ser utilizado a partir de realizada la recarga. 
b. El saldo promocional servirá para hablar a números Movistar para clientes prepago y pospago controlado (no permite el envío de mensajes de texto).
c.  Los usuarios podrán acceder a esta bonificación por medio de los puntos de recargas automáticas en Santo Domingo, Latacunga, Machala y Santa Rosa (Ciudad).
d. El saldo promocional se consume antes del saldo pagado.
e.  La Tarifa de la promoción es el mismo Valor al del Plan Contratado en el momento de la recarga.</t>
  </si>
  <si>
    <t>Días Movistar 2x1 Duplícame para Riobamba, Guaranda, Cuenca, Azoguez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</si>
  <si>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Riobamba, Guaranda, Cuenca, Azogues (Ciudad).
d. El saldo promocional se consume antes del saldo pagado.
e. Saldo promocional se descontará a la tarifa regular del plan prepago o pospago contratado por el cliente.</t>
  </si>
  <si>
    <t xml:space="preserve"> Días Movistar 2x1 Duplícame para Riobamba, Guaranda, Cuenca, Azogues (Ciudad)</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</si>
  <si>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24 de Agosto del 2014, la vigencia de este beneficio es la misma que de la promoción hasta el 24 de Agosto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24 de Agosto del 2014, la vigencia de este beneficio es la misma que de la promoción hasta el 24 de Agosto del 2014.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24 de Agosto del 2014, la vigencia de este beneficio es la misma que de la promoción hasta el 24 de Agosto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</si>
  <si>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Q74</t>
  </si>
  <si>
    <t xml:space="preserve">Q75 </t>
  </si>
  <si>
    <t>Q76</t>
  </si>
  <si>
    <t>Q77</t>
  </si>
  <si>
    <t xml:space="preserve">Q78  </t>
  </si>
  <si>
    <t>Q79</t>
  </si>
  <si>
    <t>Q80</t>
  </si>
  <si>
    <t>Q81</t>
  </si>
  <si>
    <t xml:space="preserve">Q82 </t>
  </si>
  <si>
    <t>ROAMING WHATSAPP ILIMITADO 15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</si>
  <si>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</si>
  <si>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15 DÍAS (america)</t>
  </si>
  <si>
    <t>Paquete de15 días (360 horas)</t>
  </si>
  <si>
    <t>ROAMING WHATSAPP ILIMITADO 15 DÍAS (resto del mundo)</t>
  </si>
  <si>
    <t>ROAMING WHATSAPP ILIMITADO 30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</si>
  <si>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</si>
  <si>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30 DÍAS (america)</t>
  </si>
  <si>
    <t>Paquete de 30 días (720 horas)</t>
  </si>
  <si>
    <t>ROAMING WHATSAPP ILIMITADO 30 DÍAS (resto del mundo)</t>
  </si>
  <si>
    <t>ROAMING WHATSAPP ILIMITADO 24 HORAS</t>
  </si>
  <si>
    <t xml:space="preserve">Descripción: 
 - Usuario con el paquete contratado podrá chatear en el APP oficial de Whatsapp ilimitadamente, mientras dure la vigencia del paquete.
Consideraciones: 
• Promoción aplica para usuarios que se encuentren en Roaming desde el 17 de febrero hasta el 31 de Marzo del 2014.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$3,99.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</si>
  <si>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</si>
  <si>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</si>
  <si>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</si>
  <si>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</si>
  <si>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</si>
  <si>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</si>
  <si>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</si>
  <si>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</si>
  <si>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</si>
  <si>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</si>
  <si>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</si>
  <si>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</si>
  <si>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</si>
  <si>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</si>
  <si>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</si>
  <si>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</si>
  <si>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</si>
  <si>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</si>
  <si>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</si>
  <si>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</si>
  <si>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</si>
  <si>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</si>
  <si>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</si>
  <si>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</si>
  <si>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</si>
  <si>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</si>
  <si>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</si>
  <si>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</si>
  <si>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</si>
  <si>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</si>
  <si>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</si>
  <si>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</si>
  <si>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</si>
  <si>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</si>
  <si>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</si>
  <si>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</si>
  <si>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</si>
  <si>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</si>
  <si>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</si>
  <si>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</si>
  <si>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</si>
  <si>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</si>
  <si>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</si>
  <si>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</si>
  <si>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</si>
  <si>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</si>
  <si>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</si>
  <si>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</si>
  <si>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</si>
  <si>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</si>
  <si>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</si>
  <si>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</si>
  <si>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</si>
  <si>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</si>
  <si>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</si>
  <si>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</si>
  <si>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</si>
  <si>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</si>
  <si>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</si>
  <si>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</si>
  <si>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</si>
  <si>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</si>
  <si>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</si>
  <si>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</si>
  <si>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</si>
  <si>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</si>
  <si>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</si>
  <si>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</si>
  <si>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</si>
  <si>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</si>
  <si>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</si>
  <si>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</si>
  <si>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</si>
  <si>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</si>
  <si>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</si>
  <si>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</si>
  <si>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</si>
  <si>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</si>
  <si>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</si>
  <si>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</si>
  <si>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</si>
  <si>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</si>
  <si>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</si>
  <si>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</si>
  <si>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</si>
  <si>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</si>
  <si>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</si>
  <si>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</si>
  <si>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</si>
  <si>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</si>
  <si>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</si>
  <si>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</si>
  <si>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</si>
  <si>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</si>
  <si>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</si>
  <si>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</si>
  <si>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PROMOCIÓN 2 X 1 EN RECARGA DESDE $3</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</si>
  <si>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7/02/2014)”.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7 de febrero del 2014.</t>
  </si>
  <si>
    <t>2 x 1 Para clientes con tarifa Prepago</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</si>
  <si>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Quito (Parque Turismo) y Riobamba.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15 y domingo 16 de febrero-14)”.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*Sábado 15 y domingo 16 de febrero del 2014.</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</si>
  <si>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17 y martes 18 de febrero-14)”.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17 y martes 18 de febrero del 2014.</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</si>
  <si>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20/02/2014)”.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20 de febrero del 2014.</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</si>
  <si>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Latacunga y Riobamba.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27 y viernes 28 de febrero-14)”.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27 y viernes 28 de febrero del 2014.</t>
  </si>
  <si>
    <t>Todos los clientes prepago y postpago personales controlados que activen su primera recarga electrónica desde $3 los dias especificados del mes de febrero del 2014, recibirán 2 X 1 de tiempo aire promocional para hablar a números móviles CLARO durante 5 días a partir de su activación.  
Promoción aplica en locales de Distribuidores Autorizados participantes de la promoción en la ciudad de Quito (Trole Norte y Trole Sur) y Latacunga.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13 de febrero-14)”.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13 de febrero del 2014.</t>
  </si>
  <si>
    <t xml:space="preserve">10 NUMEROS FAVORITOS </t>
  </si>
  <si>
    <t xml:space="preserve">Promoción Válida del 01 al 28 de Febrero del 2014
Costo por minuto a  los 10 números favoritos $0.05 más IVA en Prepago
Promoción para llamadas de voz a los 10 Números Favoritos Claro registrados SIN COSTO en el *123# </t>
  </si>
  <si>
    <t>10 NÚMEROS FAVORITOS PREPAGO</t>
  </si>
  <si>
    <t>Tarifas NO incluyen impuestos.</t>
  </si>
  <si>
    <t>Promoción Válida del 1 hasta el 28 de Febrero del 2014
Costo por minuto a  los 10 números favoritos $0.04 más IVA en Postpago
Promoción para llamadas de voz a los 10 Números Favoritos Claro registrados en el *123# y Gratis.</t>
  </si>
  <si>
    <t>10 NÚMEROS FAVORITOS POSTPAGO</t>
  </si>
  <si>
    <t xml:space="preserve">5 NUMEROS FAVORITOS </t>
  </si>
  <si>
    <t>Promoción Válida del 01 al 28 de Febrero del 2014
Costo por minuto a  los cinco números favoritos $0.10 más IVA
Promoción aplica para llamadas a los 5 números de operadoras fijas y/o móviles del país registrados como números favoritos.</t>
  </si>
  <si>
    <t>5 NÚMEROS FAVORITOS</t>
  </si>
  <si>
    <t>Tarifas incluyen cargos de Interconexión</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</si>
  <si>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</si>
  <si>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</si>
  <si>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</si>
  <si>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 xml:space="preserve">20 MEGAS POR $1, 24 HORAS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</si>
  <si>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</si>
  <si>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</si>
  <si>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Promocion  Doble de Megas y Redes Sociales por 3 meses</t>
  </si>
  <si>
    <t xml:space="preserve">• Doble de Megas  y Redes Sociales aplica por 3 meses a partir del segundo mes de la activación del plan.  • Promoción aplica para renovaciones y nuevas contrataciones.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</si>
  <si>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3meses*</t>
  </si>
  <si>
    <t>Doble de Megas y Redes Sociales por 3 meses*</t>
  </si>
  <si>
    <t>PROMOCIÓN AMIGO KIT RECARGA 2X1, 30 MB Y 30 SMS</t>
  </si>
  <si>
    <t xml:space="preserve">Promoción válida del 01 al 28 de febrero del 2014 o hasta agotar stock.
La promoción aplica para los nuevos Amigo Kit adquiridos en el mes de Febrero-14
Promoción 2x1: Aplica con la primera recarga electrónica desde $6 por 6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No aplican tarjetas físicas.
Promoción 30MB, 30 SMS a todas las operadoras: Luego de la activación de la primera recarga electrónica desde $6 se activarán 6 cuotas mensuales de 5 megas para navegar y 5 mensajes escritos a operadoras móviles del país por 5 días a partir de su activación. 
Plan prepago: Plazo del plan: 6 meses, dentro del cual deberá ingresar  una recarga mensual desde $6 , en caso de terminación anticipada por decisión del cliente o por no ingresar una recarga electrónica, aplicarán condiciones Prepago con Tarifa Multidestino. 
Precio final de Mb adicional: $0.56. 
Navegación sujeta a capacidad tecnológica del equipo.  
El chip y el equipo deben estar siempre juntos. </t>
  </si>
  <si>
    <t xml:space="preserve"> DOBLE DE MINUTOS MEGAS Y SMS POR 6 MESES</t>
  </si>
  <si>
    <t>Mecanica: Activa o Renueva un Plan Ideal Flex de 25 hasta 100 Dolares Mensuales y recibe el Doble de Minutos, Megas y SMS por 6 meses SALTADOS* Beneficio Promocional será entregado  a partir del segundo mes de activación del servicio • Minutos y SMS Promocionales aplican para números moviles Claro. • Servicio móvil prestado por CONECEL S.A.</t>
  </si>
  <si>
    <t>si</t>
  </si>
  <si>
    <t>DOBLE DE MINUTOS MEGAS Y SMS POR 6 MESES</t>
  </si>
  <si>
    <t>Mecanica: Activa o Renueva un Plan Claro  de 15, 18 o 20 Dolares Mensuales y recibe el Doble de Minutos y SMS por 6 meses SALTADOS* Beneficio Promocional será entregado  a partir del segundo mes de activación del servicio • Minutos y SMS Promocionales aplican para números moviles Claro. • Servicio móvil prestado por CONECEL S.A.</t>
  </si>
  <si>
    <t>105 MIN</t>
  </si>
  <si>
    <t>117 MIN</t>
  </si>
  <si>
    <t>101 MIN</t>
  </si>
  <si>
    <t>Promoción  Doble de Megas y Redes Sociales por 12 meses</t>
  </si>
  <si>
    <t xml:space="preserve">• Doble de Megas  y Redes Sociales aplica por 12 meses a partir del segundo mes de la activación del plan.  • Promoción aplica para renovaciones y nuevas contrataciones.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</si>
  <si>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MINUTOS Y MEGAS POR 6 MESES</t>
  </si>
  <si>
    <t>Mecanica: Activa o Renueva un Plan Claro  de 22 Dolares Mensuales y recibe el Doble de Minutos y Megas por 6 meses SALTADOS* Beneficio Promocional será entregado  a partir del segundo mes de activación del servicio • Minutos Promocionales aplican para números moviles Claro. • Servicio móvil prestado por CONECEL S.A.</t>
  </si>
  <si>
    <t>IDEAL 22 INTERNET MÓVIL BB CON</t>
  </si>
  <si>
    <t>100  minutos</t>
  </si>
  <si>
    <t>IDEAL 22 INTERNET MOVIL CON</t>
  </si>
  <si>
    <t>IDEAL 22 INTERNET MÓVIL BB  AB</t>
  </si>
  <si>
    <t>120  minutos</t>
  </si>
  <si>
    <t>450 MB</t>
  </si>
  <si>
    <t>IDEAL 22 INTERNET MOVIL AB</t>
  </si>
  <si>
    <t xml:space="preserve"> DOBLE DE MINUTOS POR 6 MESES</t>
  </si>
  <si>
    <t>Mecanica: Activa o Renueva  un Plan Claro  de 15 ó 18 Dolares Mensuales y recibe el Doble de Minutos por 6 meses SALTADOS Beneficio Promocional será entregado  a partir del segundo mes de activación del servicio • Minutos Promocionales aplican para números moviles Claro. • Servicio móvil prestado por CONECEL S.A.</t>
  </si>
  <si>
    <t>125 MIN</t>
  </si>
  <si>
    <t>150 MIN</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</si>
  <si>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</si>
  <si>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(FACEBOOK y TWITTER)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</si>
  <si>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Redes Sociales Ilimitadas por 7 días</t>
  </si>
  <si>
    <t>Ilimitados</t>
  </si>
  <si>
    <t xml:space="preserve"> DOBLE DE MINUTOS MEGAS Y SMS POR 12 MESES PLANES EP</t>
  </si>
  <si>
    <t>Mecanica: Activa un Plan Ideal Flex EP de 25 hasta 100 Dolares Mensuales y recibe el Doble de Minutos, Megas y SMS por 12 meses SALTADOS* Beneficio Promocional será entregado  a partir del segundo mes de activación del servicio • Minutos y SMS Promocionales aplican para números moviles Claro. • Servicio móvil prestado por CONECEL S.A.</t>
  </si>
  <si>
    <t>Promocion  Doble de Megas y Redes Sociales por 6 meses</t>
  </si>
  <si>
    <t xml:space="preserve">• Doble de Megas  y Redes Sociales aplica por 6 meses a partir del segundo mes de la activación del plan.  • Promoción aplica para renovaciones y nuevas contrataciones.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</si>
  <si>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6 meses</t>
  </si>
  <si>
    <t>Doble de Megas y Redes Sociales por 6meses*</t>
  </si>
  <si>
    <t>Doble de Megas y Redes Sociales por 6 meses*</t>
  </si>
  <si>
    <t>CAMBIATE A CLARO Y RECIBE PORTABILIDAD DOBLE DE MINUTOS POR UN AÑO</t>
  </si>
  <si>
    <t>Mecanica: Cambiate a Claro con tu mismo número (Portabilidad) en un Plan de VOZ  y recibe el Doble de Minutos por 12 meses SEGUIDOS Beneficio Promocional será entregado a partir del segundo mes de activación del servicio • Minutos  Promocionales aplican para números moviles Claro. • Servicio móvil prestado por CONECEL S.A.</t>
  </si>
  <si>
    <t>220 MIN</t>
  </si>
  <si>
    <t>250 MIN</t>
  </si>
  <si>
    <t>340 MIN</t>
  </si>
  <si>
    <t>438 MIN</t>
  </si>
  <si>
    <t>562 MIN</t>
  </si>
  <si>
    <t>897 MIN</t>
  </si>
  <si>
    <t>1104 MIN</t>
  </si>
  <si>
    <t>1428 MIN</t>
  </si>
  <si>
    <t>PLAN IDEAL 15 MULTIDESTINO II</t>
  </si>
  <si>
    <t>83 MIN</t>
  </si>
  <si>
    <t>183 MIN</t>
  </si>
  <si>
    <t>208 MIN</t>
  </si>
  <si>
    <t>309 MIN</t>
  </si>
  <si>
    <t>398 MIN</t>
  </si>
  <si>
    <t xml:space="preserve">PROMOCIÓN HABLA GRATIS </t>
  </si>
  <si>
    <t>Todos los clientes prepago y pospago personales controlados que activen su primera recarga electrónica desde $3 en adelante el día 14 del mes de febrero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</si>
  <si>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su primera recarga electrónica desde $3 en adelante el día 31 del mes de enero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</si>
  <si>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 xml:space="preserve">MEJOR AMIGO CLARO </t>
  </si>
  <si>
    <t>Promoción Válida del 1 hasta el 28 de Febrero del 2014
Costo por minuto al mejor Amigo Claro $0.01 más IVA en planes postpago personales y corporativos vigentes.
Promoción aplica para llamadas de voz al número registrado como mejor amigo Claro en el *123# y Gratis.</t>
  </si>
  <si>
    <t>MEJOR AMIGO CLARO POSTPAGO</t>
  </si>
  <si>
    <t>CAMBIATE A CLARO Y RECIBE  DOBLE DE MINUTOS MEGAS Y SMS POR 1 AÑO</t>
  </si>
  <si>
    <t>Mecanica: CAMBIATE a un Plan Ideal Flex de 25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t>
  </si>
  <si>
    <t>CAMBIATE A CLARO Y RECIBE EL DOBLE DE MINUTOS Y SMS POR 1 AÑO</t>
  </si>
  <si>
    <t>Mecanica: Cambiate a Claro con tu mismo número (Portabilidad) en un Plan de VOZ + SMS y recibe el Doble de Minutos y SMS por 12 meses SEGUIDOS 
* Beneficio Promocional será entregado a partir del segundo mes de activación del servicio 
• Minutos y SMS Promocionales aplican para números moviles Claro. 
• Servicio móvil prestado por CONECEL S.A.</t>
  </si>
  <si>
    <t>200 MIN</t>
  </si>
  <si>
    <t xml:space="preserve">
PLAN IDEAL 12</t>
  </si>
  <si>
    <t>85 MIN</t>
  </si>
  <si>
    <t>181 MIN</t>
  </si>
  <si>
    <t>PORTABILIDAD DOBLE DE MINUTOS POR 1 AÑO - CORPORATIVOS</t>
  </si>
  <si>
    <t>Mecanica: Cambiate a Claro con tu mismo número (Portabilidad) en un Plan Ideal Empresa VPN  y recibe el Doble de Minutos por 12 meses CONSECUTIVOS
• Beneficio Promocional será entregado a partir del segundo mes de activación del servicio 
• Minutos  Promocionales aplican para llamadas 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</si>
  <si>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</si>
  <si>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</si>
  <si>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</si>
  <si>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</si>
  <si>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</si>
  <si>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</si>
  <si>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</si>
  <si>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</si>
  <si>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</si>
  <si>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</si>
  <si>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</si>
  <si>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</si>
  <si>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</si>
  <si>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</si>
  <si>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</si>
  <si>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</si>
  <si>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CAMBIATE A CLARO Y RECIBE EL  DOBLE DE MINUTOS Y MEGAS POR 1 AÑO</t>
  </si>
  <si>
    <t>Mecanica: Cambiate a Claro con tu mismo número (Portabilidad) en un Plan de VOZ + DATOS y recibe el Doble de Minutos, Megas por 12 meses SEGUIDOS Beneficio Promocional será a partir del segundo mes de activación del servicio • Minutos  Promocionales aplican para números moviles Claro. • Servicio móvil prestado por CONECEL S.A.</t>
  </si>
  <si>
    <t>120 MIN</t>
  </si>
  <si>
    <t>IDEAL 25 INTERNET MÓVIL BB  AB</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</si>
  <si>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</si>
  <si>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</si>
  <si>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</si>
  <si>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</si>
  <si>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</si>
  <si>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</si>
  <si>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</si>
  <si>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</si>
  <si>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</si>
  <si>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</si>
  <si>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</si>
  <si>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</si>
  <si>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</si>
  <si>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</si>
  <si>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</si>
  <si>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</si>
  <si>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</si>
  <si>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</si>
  <si>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</si>
  <si>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</si>
  <si>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</si>
  <si>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</si>
  <si>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</si>
  <si>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</si>
  <si>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</si>
  <si>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</si>
  <si>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</si>
  <si>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</si>
  <si>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IDEAL 18 INTERNET MÓVIL BB CON</t>
  </si>
  <si>
    <t>66 MIN</t>
  </si>
  <si>
    <t>IDEAL 18 INTERNET MOVIL CON</t>
  </si>
  <si>
    <t>IDEAL 20 INTERNET MÓVIL BB CON</t>
  </si>
  <si>
    <t>IDEAL 20 INTERNET MOVIL CON</t>
  </si>
  <si>
    <t>IDEAL 30 INTERNET MOVIL BB CON</t>
  </si>
  <si>
    <t>IDEAL 30 INTERNET MOVIL CON</t>
  </si>
  <si>
    <t>IDEAL 34 INTERNET MOVIL BB CON 24 M</t>
  </si>
  <si>
    <t>127 MIN</t>
  </si>
  <si>
    <t>IDEAL 34 INTERNET MOVIL CON 24 M</t>
  </si>
  <si>
    <t>IDEAL 39 INTERNET MOVIL BB CON 24 M</t>
  </si>
  <si>
    <t>172 MIN</t>
  </si>
  <si>
    <t>IDEAL 39 INTERNET MOVIL CON 24 M</t>
  </si>
  <si>
    <t>IDEAL 49 INTERNET MOVIL BB CON 24 M</t>
  </si>
  <si>
    <t>268 MIN</t>
  </si>
  <si>
    <t>IDEAL 49  INTERNET MOVIL CON 24 M</t>
  </si>
  <si>
    <t>IDEAL 59 INTERNET MOVIL BB CON 24 M</t>
  </si>
  <si>
    <t>IDEAL 59   INTERNET MOVIL CON 24 M</t>
  </si>
  <si>
    <t>IDEAL 69 INTERNET MOVIL BB CON 24 M</t>
  </si>
  <si>
    <t>IDEAL 69 INTERNET MOVIL CON 24 M</t>
  </si>
  <si>
    <t>IDEAL 79 INTERNET MOVIL CO [2000 MB]</t>
  </si>
  <si>
    <t>IDEAL 79 INTERNET MOVIL BB CON 24 M</t>
  </si>
  <si>
    <t>IDEAL 79  INTERNET MOVIL CON 24 M</t>
  </si>
  <si>
    <t>FLEX 79 INTERNET MOVIL 5000 MB CO</t>
  </si>
  <si>
    <t>IDEAL 99 INTERNET MOVIL CO [3000 MB]</t>
  </si>
  <si>
    <t>IDEAL 99 INTERNET MOVIL BB CON 24 M</t>
  </si>
  <si>
    <t>IDEAL 99  INTERNET MOVIL CON 24 M</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</si>
  <si>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</si>
  <si>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(FACEBOOK y TWITTER). Precio final del paquete: US$ 4.99 dólar. Megabytes incluidos:  ILIMITADO . Navegacion adicional a un costo final de $ 0.112 por MB o $0.56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</si>
  <si>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</si>
  <si>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REDES SOCIALES ILIMITADO POR $1, 24 HORAS </t>
  </si>
  <si>
    <t xml:space="preserve">Mecánica: 
 - Envía la palabra ILIMITADO al 5000 y por USD$1 dólar (incluido IVA), navega ilimitadamente en redes sociales (aplicativo oficial de Facebook y twitter) por 24 horas. 
Descripción: 
 -  Paquete Redes Sociales ilimitado. Precio final del paquete: US$ 1 dólar. Megabytes incluidos:  ILIMITADO.  Navegacion adicional para clientes Prepago a un costo final de $0.56 por MB; para clientes Postpago navegacion adicional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</si>
  <si>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POR $1, POR 24 HORAS</t>
  </si>
  <si>
    <t xml:space="preserve">REDES SOCIALES Y WHATSAPP ILIMITADO POR $4.99, 7 DÍAS / 168 HORAS </t>
  </si>
  <si>
    <t xml:space="preserve">Mecánica: 
 - Envía la palabra ILIMITADO al 5000 y por USD$4.99 dólar (incluido IVA), navega ilimitadamente por 7 dias / 168 horas. 
Descripción: 
 -  Paquete Redes Sociales (FACEBOOK y TWITTER) y Whatsapp ilimitado. Precio final del paquete: US$4.99 dolares. Megabytes incluidos:  ILIMITADO. Navegacion adicional a un costo final de $0.112 por MB o $0.56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</si>
  <si>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</si>
  <si>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 xml:space="preserve">REDES SOCIALES Y WHATSAPP ILIMITADO POR $2, 24 HORAS </t>
  </si>
  <si>
    <t xml:space="preserve">Mecánica: 
 - Envía la palabra ILIMITADO al 5000 y por USD$2 dólar (incluido IVA), navega ilimitadamente por 24 horas. 
Descripción: 
 -  Paquete Redes Sociales (FACEBOOK y TWITTER) y Whatsapp ilimitado. Precio final del paquete: US$2 dolares.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</si>
  <si>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</si>
  <si>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 xml:space="preserve"> Redes Sociales Ilimitadas x 18 meses</t>
  </si>
  <si>
    <t xml:space="preserve">• Redes Sociales Ilimitadas aplica por 18 meses consecutivos a partir de la activacion del plan  • Promoción aplica para renovaciones y nuevas contrataciones.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</si>
  <si>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Ilimitadas por 18 meses</t>
  </si>
  <si>
    <t>Redes Sociales Ilimitadas por 18 meses*</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</si>
  <si>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</si>
  <si>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</si>
  <si>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</si>
  <si>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</si>
  <si>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$0.56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</si>
  <si>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</si>
  <si>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MENSAJES ESCRITOS ILIMITADOS</t>
  </si>
  <si>
    <t xml:space="preserve">El cliente que envìe la palabra MENSAJES al 5000, podrá mensajear ilimitadamente durante 24 horas,
Promoción válida para clientes Prepago de Claro móvil desde el 1 hasta el 28 de febrero del 2014.
Costo del paquete promocional es de USD$1 incluído impuestos.
</t>
  </si>
  <si>
    <t>Mensajes escritos ilimitados</t>
  </si>
  <si>
    <t>Precio incluye impuestos.</t>
  </si>
  <si>
    <t>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</si>
  <si>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Febrero.</t>
  </si>
  <si>
    <t>Promoción Tarifa Mejor Amigo Claro - Multidestino</t>
  </si>
  <si>
    <t>Promoción Tarifa Mejor Amigo Claro - Prepago Regular</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</si>
  <si>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</si>
  <si>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o $0.56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</si>
  <si>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</si>
  <si>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 xml:space="preserve">          Fecha de publicación: Febrero de 2014</t>
  </si>
  <si>
    <t>2014 (feb)</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</si>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</sst>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s>
  <fills count="4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85">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6" fillId="36"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7" fillId="28" borderId="0" applyNumberFormat="0" applyBorder="0" applyAlignment="0" applyProtection="0"/>
    <xf numFmtId="0" fontId="88" fillId="40" borderId="470" applyNumberFormat="0" applyAlignment="0" applyProtection="0"/>
    <xf numFmtId="0" fontId="25" fillId="41" borderId="471" applyNumberFormat="0" applyAlignment="0" applyProtection="0"/>
    <xf numFmtId="0" fontId="89" fillId="0" borderId="1" applyNumberFormat="0" applyFill="0" applyAlignment="0" applyProtection="0"/>
    <xf numFmtId="0" fontId="90" fillId="0" borderId="0" applyNumberFormat="0" applyFill="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45" borderId="0" applyNumberFormat="0" applyBorder="0" applyAlignment="0" applyProtection="0"/>
    <xf numFmtId="0" fontId="91" fillId="31" borderId="470" applyNumberFormat="0" applyAlignment="0" applyProtection="0"/>
    <xf numFmtId="0" fontId="92"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3" fillId="46" borderId="0" applyNumberFormat="0" applyBorder="0" applyAlignment="0" applyProtection="0"/>
    <xf numFmtId="0" fontId="4" fillId="47" borderId="472" applyNumberFormat="0" applyFont="0" applyAlignment="0" applyProtection="0"/>
    <xf numFmtId="0" fontId="94" fillId="40" borderId="47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474" applyNumberFormat="0" applyFill="0" applyAlignment="0" applyProtection="0"/>
    <xf numFmtId="0" fontId="99" fillId="0" borderId="475" applyNumberFormat="0" applyFill="0" applyAlignment="0" applyProtection="0"/>
    <xf numFmtId="0" fontId="90" fillId="0" borderId="476" applyNumberFormat="0" applyFill="0" applyAlignment="0" applyProtection="0"/>
    <xf numFmtId="0" fontId="26" fillId="0" borderId="477"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565">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9" fillId="3" borderId="265" xfId="5" applyFont="1" applyFill="1" applyBorder="1" applyAlignment="1"/>
    <xf numFmtId="0" fontId="9" fillId="3" borderId="266" xfId="5" applyFont="1" applyFill="1" applyBorder="1" applyAlignment="1"/>
    <xf numFmtId="0" fontId="9" fillId="3" borderId="267" xfId="5" applyFont="1" applyFill="1" applyBorder="1" applyAlignment="1"/>
    <xf numFmtId="0" fontId="6" fillId="0" borderId="202" xfId="5" applyFont="1" applyBorder="1" applyAlignment="1">
      <alignment horizontal="center" vertical="center" wrapText="1"/>
    </xf>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9" fillId="17" borderId="381" xfId="0" applyFont="1" applyFill="1" applyBorder="1" applyAlignment="1">
      <alignment horizontal="center"/>
    </xf>
    <xf numFmtId="2" fontId="9" fillId="17" borderId="382" xfId="0" applyNumberFormat="1" applyFont="1" applyFill="1" applyBorder="1" applyAlignment="1">
      <alignment horizontal="center"/>
    </xf>
    <xf numFmtId="0" fontId="9" fillId="17" borderId="382" xfId="0" applyFont="1" applyFill="1" applyBorder="1" applyAlignment="1">
      <alignment horizontal="center"/>
    </xf>
    <xf numFmtId="0" fontId="9"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0" xfId="11" applyNumberFormat="1" applyFont="1" applyBorder="1" applyAlignment="1">
      <alignment horizontal="center" vertical="center" wrapText="1"/>
    </xf>
    <xf numFmtId="209" fontId="6" fillId="0" borderId="385"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1"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85" xfId="0" applyFont="1" applyFill="1" applyBorder="1" applyAlignment="1">
      <alignment horizontal="center"/>
    </xf>
    <xf numFmtId="166" fontId="0" fillId="15" borderId="385" xfId="11" applyFont="1" applyFill="1" applyBorder="1" applyAlignment="1">
      <alignment horizontal="center"/>
    </xf>
    <xf numFmtId="166" fontId="4" fillId="15" borderId="385"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85" xfId="0" applyFont="1" applyBorder="1" applyAlignment="1">
      <alignment horizontal="center"/>
    </xf>
    <xf numFmtId="166" fontId="0" fillId="0" borderId="385" xfId="11" applyFont="1" applyBorder="1" applyAlignment="1">
      <alignment horizontal="center"/>
    </xf>
    <xf numFmtId="166" fontId="4"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4" xfId="0" applyFont="1" applyBorder="1" applyAlignment="1">
      <alignment horizontal="center" vertical="center"/>
    </xf>
    <xf numFmtId="0" fontId="5" fillId="0" borderId="385" xfId="0" applyFont="1" applyBorder="1" applyAlignment="1">
      <alignment horizontal="center" vertical="center"/>
    </xf>
    <xf numFmtId="0" fontId="5" fillId="0" borderId="385"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85" xfId="0" applyBorder="1" applyAlignment="1">
      <alignment horizontal="center"/>
    </xf>
    <xf numFmtId="0" fontId="4" fillId="0" borderId="0" xfId="4" applyFont="1" applyAlignment="1"/>
    <xf numFmtId="9" fontId="4"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4"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2"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85" xfId="1" applyFont="1" applyFill="1" applyBorder="1" applyAlignment="1" applyProtection="1">
      <alignment vertical="center" wrapText="1"/>
      <protection locked="0"/>
    </xf>
    <xf numFmtId="190" fontId="4" fillId="15" borderId="385" xfId="1" applyNumberFormat="1" applyFont="1" applyFill="1" applyBorder="1" applyAlignment="1" applyProtection="1">
      <alignment vertical="center" wrapText="1"/>
      <protection locked="0"/>
    </xf>
    <xf numFmtId="194" fontId="4" fillId="15" borderId="385" xfId="1" applyNumberFormat="1" applyFont="1" applyFill="1" applyBorder="1" applyAlignment="1" applyProtection="1">
      <alignment vertical="center" wrapText="1"/>
      <protection locked="0"/>
    </xf>
    <xf numFmtId="201" fontId="8" fillId="0" borderId="385" xfId="13" applyNumberFormat="1" applyFont="1" applyFill="1" applyBorder="1" applyAlignment="1" applyProtection="1">
      <alignment horizontal="center" vertical="center"/>
      <protection locked="0"/>
    </xf>
    <xf numFmtId="194" fontId="4" fillId="15" borderId="385" xfId="1" applyNumberFormat="1" applyFont="1" applyFill="1" applyBorder="1" applyAlignment="1" applyProtection="1">
      <alignment horizontal="center" vertical="center" wrapText="1"/>
      <protection locked="0"/>
    </xf>
    <xf numFmtId="3" fontId="4" fillId="15" borderId="385" xfId="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vertical="center" wrapText="1"/>
      <protection locked="0"/>
    </xf>
    <xf numFmtId="166" fontId="4" fillId="15" borderId="385"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vertical="center" wrapText="1"/>
      <protection locked="0"/>
    </xf>
    <xf numFmtId="217" fontId="4" fillId="15" borderId="385"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4"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vertical="center"/>
      <protection locked="0"/>
    </xf>
    <xf numFmtId="0" fontId="4" fillId="15" borderId="385" xfId="10" applyNumberFormat="1" applyFont="1" applyFill="1" applyBorder="1" applyAlignment="1" applyProtection="1">
      <alignment horizontal="center" vertical="center" wrapText="1"/>
      <protection locked="0"/>
    </xf>
    <xf numFmtId="190" fontId="4" fillId="15" borderId="385"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0" fontId="4" fillId="15" borderId="456" xfId="1" applyNumberFormat="1" applyFont="1" applyFill="1" applyBorder="1" applyAlignment="1" applyProtection="1">
      <alignment horizontal="center" vertical="center" wrapText="1"/>
      <protection locked="0"/>
    </xf>
    <xf numFmtId="194" fontId="4" fillId="15" borderId="456" xfId="1" applyNumberFormat="1" applyFont="1" applyFill="1" applyBorder="1" applyAlignment="1" applyProtection="1">
      <alignment horizontal="center" vertical="center" wrapText="1"/>
      <protection locked="0"/>
    </xf>
    <xf numFmtId="1" fontId="4" fillId="15" borderId="456" xfId="1" applyNumberFormat="1" applyFont="1" applyFill="1" applyBorder="1" applyAlignment="1" applyProtection="1">
      <alignment horizontal="center" vertical="center" wrapText="1"/>
      <protection locked="0"/>
    </xf>
    <xf numFmtId="1" fontId="4" fillId="15" borderId="456" xfId="10" applyNumberFormat="1" applyFont="1" applyFill="1" applyBorder="1" applyAlignment="1" applyProtection="1">
      <alignment horizontal="center" vertical="center" wrapText="1"/>
      <protection locked="0"/>
    </xf>
    <xf numFmtId="0" fontId="64" fillId="15" borderId="456" xfId="0" applyFont="1" applyFill="1" applyBorder="1" applyAlignment="1" applyProtection="1">
      <alignment vertical="center"/>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1" fontId="4" fillId="15" borderId="454" xfId="1" applyNumberFormat="1" applyFont="1" applyFill="1" applyBorder="1" applyAlignment="1" applyProtection="1">
      <alignment horizontal="center" vertical="center" wrapText="1"/>
      <protection locked="0"/>
    </xf>
    <xf numFmtId="194" fontId="4" fillId="15" borderId="454" xfId="1" applyNumberFormat="1" applyFont="1" applyFill="1" applyBorder="1" applyAlignment="1" applyProtection="1">
      <alignment horizontal="center" vertical="center" wrapText="1"/>
      <protection locked="0"/>
    </xf>
    <xf numFmtId="1" fontId="4" fillId="15" borderId="385" xfId="1" applyNumberFormat="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85"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4" xfId="10" applyNumberFormat="1" applyFont="1" applyFill="1" applyBorder="1" applyAlignment="1" applyProtection="1">
      <alignment horizontal="center" vertical="center" wrapText="1"/>
      <protection locked="0"/>
    </xf>
    <xf numFmtId="194" fontId="5" fillId="15" borderId="385"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85" xfId="1" applyNumberFormat="1" applyFont="1" applyFill="1" applyBorder="1" applyAlignment="1" applyProtection="1">
      <alignment vertical="center" wrapText="1"/>
      <protection locked="0"/>
    </xf>
    <xf numFmtId="185" fontId="4" fillId="15" borderId="385" xfId="10" applyNumberFormat="1" applyFont="1" applyFill="1" applyBorder="1" applyAlignment="1" applyProtection="1">
      <alignment vertical="center" wrapText="1"/>
      <protection locked="0"/>
    </xf>
    <xf numFmtId="3" fontId="4" fillId="15" borderId="385"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center" vertical="center"/>
      <protection locked="0"/>
    </xf>
    <xf numFmtId="217" fontId="4" fillId="15" borderId="385"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4" fillId="15" borderId="457" xfId="1" applyNumberFormat="1" applyFont="1" applyFill="1" applyBorder="1" applyAlignment="1" applyProtection="1">
      <alignment horizontal="center" vertical="center" wrapText="1"/>
      <protection locked="0"/>
    </xf>
    <xf numFmtId="1" fontId="4" fillId="15" borderId="457" xfId="1" applyNumberFormat="1" applyFont="1" applyFill="1" applyBorder="1" applyAlignment="1" applyProtection="1">
      <alignment horizontal="center" vertical="center" wrapText="1"/>
      <protection locked="0"/>
    </xf>
    <xf numFmtId="1" fontId="4" fillId="15" borderId="457" xfId="10" applyNumberFormat="1" applyFont="1" applyFill="1" applyBorder="1" applyAlignment="1" applyProtection="1">
      <alignment horizontal="center" vertical="center" wrapText="1"/>
      <protection locked="0"/>
    </xf>
    <xf numFmtId="185" fontId="4" fillId="15" borderId="457" xfId="10"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85"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5"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4"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85"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85"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4" xfId="0" applyNumberFormat="1" applyFont="1" applyFill="1" applyBorder="1" applyAlignment="1" applyProtection="1">
      <alignment vertical="center"/>
      <protection locked="0"/>
    </xf>
    <xf numFmtId="190" fontId="4" fillId="15" borderId="457" xfId="0" applyNumberFormat="1" applyFont="1" applyFill="1" applyBorder="1" applyAlignment="1" applyProtection="1">
      <alignment vertical="center"/>
      <protection locked="0"/>
    </xf>
    <xf numFmtId="190" fontId="4" fillId="15" borderId="456" xfId="0" applyNumberFormat="1" applyFont="1" applyFill="1" applyBorder="1" applyAlignment="1" applyProtection="1">
      <alignment vertical="center"/>
      <protection locked="0"/>
    </xf>
    <xf numFmtId="190" fontId="4" fillId="15" borderId="454" xfId="1" applyNumberFormat="1" applyFont="1" applyFill="1" applyBorder="1" applyAlignment="1" applyProtection="1">
      <alignment horizontal="center" vertical="center" wrapText="1"/>
    </xf>
    <xf numFmtId="190" fontId="4" fillId="15" borderId="454" xfId="1" applyNumberFormat="1" applyFont="1" applyFill="1" applyBorder="1" applyAlignment="1" applyProtection="1">
      <alignment vertical="center" wrapText="1"/>
      <protection locked="0"/>
    </xf>
    <xf numFmtId="194" fontId="4" fillId="15" borderId="454" xfId="1" applyNumberFormat="1" applyFont="1" applyFill="1" applyBorder="1" applyAlignment="1" applyProtection="1">
      <alignment vertical="center" wrapText="1"/>
      <protection locked="0"/>
    </xf>
    <xf numFmtId="0" fontId="4" fillId="15" borderId="454" xfId="1" applyFont="1" applyFill="1" applyBorder="1" applyAlignment="1" applyProtection="1">
      <alignment horizontal="center" vertical="center" wrapText="1"/>
      <protection locked="0"/>
    </xf>
    <xf numFmtId="202" fontId="4" fillId="15" borderId="454" xfId="11" applyNumberFormat="1" applyFont="1" applyFill="1" applyBorder="1" applyAlignment="1" applyProtection="1">
      <alignment vertical="center" wrapText="1"/>
      <protection locked="0"/>
    </xf>
    <xf numFmtId="0" fontId="4" fillId="15" borderId="454" xfId="10" applyNumberFormat="1" applyFont="1" applyFill="1" applyBorder="1" applyAlignment="1" applyProtection="1">
      <alignment horizontal="center" vertical="center" wrapText="1"/>
      <protection locked="0"/>
    </xf>
    <xf numFmtId="190" fontId="4" fillId="15" borderId="457" xfId="1" applyNumberFormat="1" applyFont="1" applyFill="1" applyBorder="1" applyAlignment="1" applyProtection="1">
      <alignment horizontal="center" vertical="center" wrapText="1"/>
    </xf>
    <xf numFmtId="190" fontId="4" fillId="15" borderId="457" xfId="1" applyNumberFormat="1" applyFont="1" applyFill="1" applyBorder="1" applyAlignment="1" applyProtection="1">
      <alignment vertical="center" wrapText="1"/>
      <protection locked="0"/>
    </xf>
    <xf numFmtId="194" fontId="4" fillId="15" borderId="457" xfId="1" applyNumberFormat="1" applyFont="1" applyFill="1" applyBorder="1" applyAlignment="1" applyProtection="1">
      <alignment vertical="center" wrapText="1"/>
      <protection locked="0"/>
    </xf>
    <xf numFmtId="0" fontId="4" fillId="15" borderId="457" xfId="1" applyFont="1" applyFill="1" applyBorder="1" applyAlignment="1" applyProtection="1">
      <alignment horizontal="center" vertical="center" wrapText="1"/>
      <protection locked="0"/>
    </xf>
    <xf numFmtId="3" fontId="4" fillId="15" borderId="457" xfId="1" applyNumberFormat="1" applyFont="1" applyFill="1" applyBorder="1" applyAlignment="1" applyProtection="1">
      <alignment horizontal="center" vertical="center" wrapText="1"/>
      <protection locked="0"/>
    </xf>
    <xf numFmtId="202" fontId="4" fillId="15" borderId="457" xfId="11" applyNumberFormat="1" applyFont="1" applyFill="1" applyBorder="1" applyAlignment="1" applyProtection="1">
      <alignment vertical="center" wrapText="1"/>
      <protection locked="0"/>
    </xf>
    <xf numFmtId="0" fontId="4" fillId="15" borderId="457" xfId="10" applyNumberFormat="1" applyFont="1" applyFill="1" applyBorder="1" applyAlignment="1" applyProtection="1">
      <alignment horizontal="center" vertical="center" wrapText="1"/>
      <protection locked="0"/>
    </xf>
    <xf numFmtId="190" fontId="4" fillId="15" borderId="456" xfId="1" applyNumberFormat="1" applyFont="1" applyFill="1" applyBorder="1" applyAlignment="1" applyProtection="1">
      <alignment horizontal="center" vertical="center" wrapText="1"/>
    </xf>
    <xf numFmtId="190" fontId="4" fillId="15" borderId="456"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vertical="center" wrapText="1"/>
      <protection locked="0"/>
    </xf>
    <xf numFmtId="0" fontId="4" fillId="15" borderId="456" xfId="1" applyFont="1" applyFill="1" applyBorder="1" applyAlignment="1" applyProtection="1">
      <alignment horizontal="center" vertical="center" wrapText="1"/>
      <protection locked="0"/>
    </xf>
    <xf numFmtId="185" fontId="4" fillId="15" borderId="456" xfId="10" applyNumberFormat="1" applyFont="1" applyFill="1" applyBorder="1" applyAlignment="1" applyProtection="1">
      <alignment horizontal="center" vertical="center" wrapText="1"/>
      <protection locked="0"/>
    </xf>
    <xf numFmtId="3" fontId="4" fillId="15" borderId="456" xfId="1" applyNumberFormat="1" applyFont="1" applyFill="1" applyBorder="1" applyAlignment="1" applyProtection="1">
      <alignment horizontal="center" vertical="center" wrapText="1"/>
      <protection locked="0"/>
    </xf>
    <xf numFmtId="202" fontId="4" fillId="15" borderId="456" xfId="11" applyNumberFormat="1" applyFont="1" applyFill="1" applyBorder="1" applyAlignment="1" applyProtection="1">
      <alignment vertical="center" wrapText="1"/>
      <protection locked="0"/>
    </xf>
    <xf numFmtId="0" fontId="4"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85" xfId="10" applyNumberFormat="1" applyFont="1" applyFill="1" applyBorder="1" applyAlignment="1" applyProtection="1">
      <alignment horizontal="center" vertical="center" wrapText="1"/>
      <protection locked="0"/>
    </xf>
    <xf numFmtId="217" fontId="4" fillId="15" borderId="385"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0" xfId="1" applyNumberFormat="1" applyFont="1" applyFill="1" applyBorder="1" applyAlignment="1" applyProtection="1">
      <alignment vertical="center" wrapText="1"/>
      <protection locked="0"/>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4"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85" xfId="1" applyFont="1" applyFill="1" applyBorder="1" applyAlignment="1" applyProtection="1">
      <alignment horizontal="left" vertical="center" wrapText="1"/>
      <protection locked="0"/>
    </xf>
    <xf numFmtId="0" fontId="85"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0" fontId="8" fillId="15" borderId="457" xfId="1" applyNumberFormat="1" applyFont="1" applyFill="1" applyBorder="1" applyAlignment="1" applyProtection="1">
      <alignment horizontal="center" vertical="center" wrapText="1"/>
      <protection locked="0"/>
    </xf>
    <xf numFmtId="194" fontId="8" fillId="15" borderId="457" xfId="1" applyNumberFormat="1" applyFont="1" applyFill="1" applyBorder="1" applyAlignment="1" applyProtection="1">
      <alignment horizontal="center" vertical="center" wrapText="1"/>
      <protection locked="0"/>
    </xf>
    <xf numFmtId="1" fontId="8" fillId="15" borderId="457" xfId="1" applyNumberFormat="1" applyFont="1" applyFill="1" applyBorder="1" applyAlignment="1" applyProtection="1">
      <alignment horizontal="center" vertical="center" wrapText="1"/>
      <protection locked="0"/>
    </xf>
    <xf numFmtId="1" fontId="8" fillId="15" borderId="457" xfId="10" applyNumberFormat="1" applyFont="1" applyFill="1" applyBorder="1" applyAlignment="1" applyProtection="1">
      <alignment horizontal="center" vertical="center" wrapText="1"/>
      <protection locked="0"/>
    </xf>
    <xf numFmtId="185" fontId="8" fillId="15" borderId="457" xfId="10" applyNumberFormat="1" applyFont="1" applyFill="1" applyBorder="1" applyAlignment="1" applyProtection="1">
      <alignment horizontal="center" vertical="center" wrapText="1"/>
      <protection locked="0"/>
    </xf>
    <xf numFmtId="174" fontId="5" fillId="15" borderId="385"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85"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201" fontId="8" fillId="15" borderId="385" xfId="13" applyNumberFormat="1" applyFont="1" applyFill="1" applyBorder="1" applyAlignment="1" applyProtection="1">
      <alignment horizontal="center" vertical="center"/>
      <protection locked="0"/>
    </xf>
    <xf numFmtId="194" fontId="4" fillId="15" borderId="385" xfId="73"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385"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79" xfId="1" applyFont="1" applyFill="1" applyBorder="1" applyAlignment="1" applyProtection="1">
      <alignment vertical="center" wrapText="1"/>
      <protection locked="0"/>
    </xf>
    <xf numFmtId="190" fontId="4" fillId="15" borderId="479" xfId="1" applyNumberFormat="1" applyFont="1" applyFill="1" applyBorder="1" applyAlignment="1" applyProtection="1">
      <alignment vertical="center" wrapText="1"/>
      <protection locked="0"/>
    </xf>
    <xf numFmtId="194" fontId="4" fillId="15" borderId="479" xfId="1" applyNumberFormat="1" applyFont="1" applyFill="1" applyBorder="1" applyAlignment="1" applyProtection="1">
      <alignment horizontal="center" vertical="center" wrapText="1"/>
      <protection locked="0"/>
    </xf>
    <xf numFmtId="201" fontId="8" fillId="0" borderId="479" xfId="13" applyNumberFormat="1" applyFont="1" applyFill="1" applyBorder="1" applyAlignment="1" applyProtection="1">
      <alignment horizontal="center" vertical="center"/>
      <protection locked="0"/>
    </xf>
    <xf numFmtId="194" fontId="4" fillId="15" borderId="479" xfId="1" applyNumberFormat="1" applyFont="1" applyFill="1" applyBorder="1" applyAlignment="1" applyProtection="1">
      <alignment vertical="center" wrapText="1"/>
      <protection locked="0"/>
    </xf>
    <xf numFmtId="190" fontId="4" fillId="15" borderId="479" xfId="0" applyNumberFormat="1" applyFont="1" applyFill="1" applyBorder="1" applyAlignment="1" applyProtection="1">
      <alignment vertical="center"/>
      <protection locked="0"/>
    </xf>
    <xf numFmtId="3" fontId="4" fillId="15" borderId="479" xfId="1" applyNumberFormat="1" applyFont="1" applyFill="1" applyBorder="1" applyAlignment="1" applyProtection="1">
      <alignment horizontal="center" vertical="center" wrapText="1"/>
      <protection locked="0"/>
    </xf>
    <xf numFmtId="202" fontId="4" fillId="15" borderId="479" xfId="11" applyNumberFormat="1" applyFont="1" applyFill="1" applyBorder="1" applyAlignment="1" applyProtection="1">
      <alignment vertical="center" wrapText="1"/>
      <protection locked="0"/>
    </xf>
    <xf numFmtId="0" fontId="4"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85" xfId="73" applyNumberFormat="1" applyFont="1" applyFill="1" applyBorder="1" applyAlignment="1" applyProtection="1">
      <alignment horizontal="center" vertical="center" wrapText="1"/>
      <protection locked="0"/>
    </xf>
    <xf numFmtId="1" fontId="4" fillId="15" borderId="385"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454" xfId="73" applyNumberFormat="1" applyFont="1" applyFill="1" applyBorder="1" applyAlignment="1" applyProtection="1">
      <alignment horizontal="center" vertical="center" wrapText="1"/>
      <protection locked="0"/>
    </xf>
    <xf numFmtId="194" fontId="4" fillId="15" borderId="454" xfId="73" applyNumberFormat="1" applyFont="1" applyFill="1" applyBorder="1" applyAlignment="1" applyProtection="1">
      <alignment horizontal="center" vertical="center" wrapText="1"/>
      <protection locked="0"/>
    </xf>
    <xf numFmtId="1" fontId="4" fillId="15" borderId="454"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0" fontId="4" fillId="0" borderId="385" xfId="73" applyFont="1" applyFill="1" applyBorder="1" applyAlignment="1" applyProtection="1">
      <alignment vertical="center" wrapText="1"/>
      <protection locked="0"/>
    </xf>
    <xf numFmtId="4" fontId="4" fillId="0" borderId="385" xfId="73" applyNumberFormat="1" applyFont="1" applyFill="1" applyBorder="1" applyAlignment="1" applyProtection="1">
      <alignment vertical="center" wrapText="1"/>
      <protection locked="0"/>
    </xf>
    <xf numFmtId="3" fontId="4" fillId="0" borderId="385" xfId="73" applyNumberFormat="1" applyFont="1" applyFill="1" applyBorder="1" applyAlignment="1" applyProtection="1">
      <alignment vertical="center" wrapText="1"/>
      <protection locked="0"/>
    </xf>
    <xf numFmtId="4" fontId="4" fillId="15" borderId="385" xfId="73" applyNumberFormat="1" applyFont="1" applyFill="1" applyBorder="1" applyAlignment="1" applyProtection="1">
      <alignment horizontal="center" vertical="center" wrapText="1"/>
      <protection locked="0"/>
    </xf>
    <xf numFmtId="1" fontId="4" fillId="0" borderId="385" xfId="76" applyNumberFormat="1" applyFont="1" applyFill="1" applyBorder="1" applyAlignment="1" applyProtection="1">
      <alignment vertical="center" wrapText="1"/>
      <protection locked="0"/>
    </xf>
    <xf numFmtId="217" fontId="4" fillId="0" borderId="385"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0" fontId="4" fillId="15" borderId="390" xfId="73" applyNumberFormat="1" applyFont="1" applyFill="1" applyBorder="1" applyAlignment="1" applyProtection="1">
      <alignment horizontal="center" vertical="center" wrapText="1"/>
      <protection locked="0"/>
    </xf>
    <xf numFmtId="218" fontId="4" fillId="15" borderId="385"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85"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85" fontId="4" fillId="15" borderId="28" xfId="90" applyNumberFormat="1" applyFont="1" applyFill="1" applyBorder="1" applyAlignment="1" applyProtection="1">
      <alignment horizontal="center" vertical="center" wrapText="1"/>
      <protection locked="0"/>
    </xf>
    <xf numFmtId="185" fontId="4" fillId="15" borderId="36"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85" xfId="90" applyNumberFormat="1" applyFont="1" applyFill="1" applyBorder="1" applyAlignment="1" applyProtection="1">
      <alignment horizontal="center" vertical="center" wrapText="1"/>
      <protection locked="0"/>
    </xf>
    <xf numFmtId="1" fontId="4" fillId="15" borderId="385" xfId="90" applyNumberFormat="1" applyFont="1" applyFill="1" applyBorder="1" applyAlignment="1" applyProtection="1">
      <alignment horizontal="center" vertical="center" wrapText="1"/>
      <protection locked="0"/>
    </xf>
    <xf numFmtId="217" fontId="4" fillId="15" borderId="385" xfId="90" applyNumberFormat="1" applyFont="1" applyFill="1" applyBorder="1" applyAlignment="1" applyProtection="1">
      <alignment horizontal="center" vertical="center" wrapText="1"/>
      <protection locked="0"/>
    </xf>
    <xf numFmtId="0" fontId="4" fillId="15" borderId="385"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1"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0"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1" fillId="15" borderId="385" xfId="0" applyFont="1" applyFill="1" applyBorder="1" applyAlignment="1" applyProtection="1">
      <alignment horizontal="center"/>
      <protection locked="0"/>
    </xf>
    <xf numFmtId="8" fontId="4" fillId="0" borderId="385" xfId="0" applyNumberFormat="1" applyFont="1" applyBorder="1" applyAlignment="1" applyProtection="1">
      <alignment horizontal="center"/>
      <protection locked="0"/>
    </xf>
    <xf numFmtId="0" fontId="100"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1" fillId="15" borderId="20" xfId="0" applyFont="1" applyFill="1" applyBorder="1" applyAlignment="1" applyProtection="1">
      <alignment horizontal="center"/>
      <protection locked="0"/>
    </xf>
    <xf numFmtId="0" fontId="100"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202" fontId="4" fillId="15" borderId="18" xfId="1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4" fillId="15" borderId="385" xfId="0" applyFont="1" applyFill="1" applyBorder="1" applyAlignment="1" applyProtection="1">
      <alignment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4" fillId="15" borderId="385"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85"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4"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0" borderId="385" xfId="73" applyFont="1" applyFill="1" applyBorder="1" applyAlignment="1" applyProtection="1">
      <alignment vertical="center" wrapText="1"/>
    </xf>
    <xf numFmtId="190" fontId="4" fillId="15" borderId="72" xfId="73" applyNumberFormat="1" applyFont="1" applyFill="1" applyBorder="1" applyAlignment="1" applyProtection="1">
      <alignment horizontal="center" vertical="center" wrapText="1"/>
      <protection locked="0"/>
    </xf>
    <xf numFmtId="190" fontId="4" fillId="15" borderId="93" xfId="73" applyNumberFormat="1" applyFont="1" applyFill="1" applyBorder="1" applyAlignment="1" applyProtection="1">
      <alignment horizontal="center" vertical="center" wrapText="1"/>
      <protection locked="0"/>
    </xf>
    <xf numFmtId="3" fontId="4" fillId="15" borderId="20" xfId="73"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190" fontId="5" fillId="15" borderId="385"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4" fillId="15" borderId="479" xfId="73" applyFont="1" applyFill="1" applyBorder="1" applyAlignment="1" applyProtection="1">
      <alignment vertical="center" wrapText="1"/>
      <protection locked="0"/>
    </xf>
    <xf numFmtId="190" fontId="4" fillId="15" borderId="479" xfId="73" applyNumberFormat="1" applyFont="1" applyFill="1" applyBorder="1" applyAlignment="1" applyProtection="1">
      <alignment vertical="center" wrapText="1"/>
      <protection locked="0"/>
    </xf>
    <xf numFmtId="194" fontId="4" fillId="15" borderId="479" xfId="73" applyNumberFormat="1" applyFont="1" applyFill="1" applyBorder="1" applyAlignment="1" applyProtection="1">
      <alignment horizontal="center" vertical="center" wrapText="1"/>
      <protection locked="0"/>
    </xf>
    <xf numFmtId="201" fontId="8" fillId="15" borderId="479" xfId="13" applyNumberFormat="1" applyFont="1" applyFill="1" applyBorder="1" applyAlignment="1" applyProtection="1">
      <alignment horizontal="center" vertical="center"/>
      <protection locked="0"/>
    </xf>
    <xf numFmtId="194" fontId="4" fillId="15" borderId="479" xfId="73" applyNumberFormat="1" applyFont="1" applyFill="1" applyBorder="1" applyAlignment="1" applyProtection="1">
      <alignment vertical="center" wrapText="1"/>
      <protection locked="0"/>
    </xf>
    <xf numFmtId="3" fontId="4" fillId="15" borderId="479" xfId="73" applyNumberFormat="1" applyFont="1" applyFill="1" applyBorder="1" applyAlignment="1" applyProtection="1">
      <alignment horizontal="center" vertical="center" wrapText="1"/>
      <protection locked="0"/>
    </xf>
    <xf numFmtId="194" fontId="4" fillId="15" borderId="482" xfId="73" applyNumberFormat="1" applyFont="1" applyFill="1" applyBorder="1" applyAlignment="1" applyProtection="1">
      <alignment horizontal="center" vertical="center" wrapText="1"/>
      <protection locked="0"/>
    </xf>
    <xf numFmtId="0" fontId="103" fillId="15" borderId="138" xfId="0" applyFont="1" applyFill="1" applyBorder="1" applyAlignment="1" applyProtection="1">
      <alignment vertical="center" wrapText="1"/>
      <protection locked="0" hidden="1"/>
    </xf>
    <xf numFmtId="0" fontId="5" fillId="15" borderId="38" xfId="17" applyFont="1" applyFill="1" applyBorder="1" applyAlignment="1">
      <alignment horizontal="center"/>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75" fillId="15" borderId="95" xfId="0" applyNumberFormat="1" applyFont="1" applyFill="1" applyBorder="1" applyAlignment="1" applyProtection="1">
      <alignment horizontal="left"/>
      <protection locked="0"/>
    </xf>
    <xf numFmtId="216" fontId="75" fillId="15" borderId="388" xfId="0" applyNumberFormat="1" applyFont="1" applyFill="1" applyBorder="1" applyAlignment="1" applyProtection="1">
      <alignment horizontal="left"/>
      <protection locked="0"/>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15" borderId="0" xfId="0" applyFont="1" applyFill="1" applyAlignment="1">
      <alignment horizontal="left"/>
    </xf>
    <xf numFmtId="0" fontId="4" fillId="15" borderId="118" xfId="73" applyFont="1" applyFill="1" applyBorder="1" applyAlignment="1" applyProtection="1">
      <alignment vertical="center" wrapText="1"/>
      <protection locked="0"/>
    </xf>
    <xf numFmtId="1" fontId="4" fillId="15" borderId="74" xfId="10" applyNumberFormat="1" applyFont="1" applyFill="1" applyBorder="1" applyAlignment="1" applyProtection="1">
      <alignment horizontal="center" vertical="center" wrapText="1"/>
      <protection locked="0"/>
    </xf>
    <xf numFmtId="0" fontId="4" fillId="15" borderId="392" xfId="73" applyFont="1" applyFill="1" applyBorder="1" applyAlignment="1" applyProtection="1">
      <alignment vertical="center" wrapText="1"/>
      <protection locked="0"/>
    </xf>
    <xf numFmtId="1" fontId="4" fillId="15" borderId="72" xfId="10" applyNumberFormat="1" applyFont="1" applyFill="1" applyBorder="1" applyAlignment="1" applyProtection="1">
      <alignment horizontal="center" vertical="center" wrapText="1"/>
      <protection locked="0"/>
    </xf>
    <xf numFmtId="0" fontId="4" fillId="15" borderId="121" xfId="73" applyFont="1" applyFill="1" applyBorder="1" applyAlignment="1" applyProtection="1">
      <alignment vertical="center" wrapText="1"/>
      <protection locked="0"/>
    </xf>
    <xf numFmtId="1" fontId="4" fillId="15" borderId="93" xfId="10" applyNumberFormat="1" applyFont="1" applyFill="1" applyBorder="1" applyAlignment="1" applyProtection="1">
      <alignment horizontal="center" vertical="center" wrapText="1"/>
      <protection locked="0"/>
    </xf>
    <xf numFmtId="190" fontId="4" fillId="15" borderId="102" xfId="10" applyNumberFormat="1" applyFont="1" applyFill="1" applyBorder="1" applyAlignment="1" applyProtection="1">
      <alignment horizontal="center" vertical="center" wrapText="1"/>
      <protection locked="0"/>
    </xf>
    <xf numFmtId="0" fontId="4" fillId="15" borderId="0" xfId="4" applyFont="1" applyFill="1" applyBorder="1"/>
    <xf numFmtId="0" fontId="4" fillId="15" borderId="31" xfId="4" applyFont="1" applyFill="1" applyBorder="1"/>
    <xf numFmtId="0" fontId="4" fillId="15" borderId="73" xfId="4" applyFont="1" applyFill="1" applyBorder="1"/>
    <xf numFmtId="0" fontId="4" fillId="15" borderId="37" xfId="4" applyFont="1" applyFill="1" applyBorder="1"/>
    <xf numFmtId="0" fontId="4" fillId="15" borderId="139" xfId="0" applyFont="1" applyFill="1" applyBorder="1" applyAlignment="1" applyProtection="1">
      <alignment vertical="center"/>
      <protection locked="0"/>
    </xf>
    <xf numFmtId="0" fontId="5" fillId="15" borderId="152" xfId="1" applyFont="1" applyFill="1" applyBorder="1" applyAlignment="1" applyProtection="1">
      <alignment horizontal="center" vertical="center" wrapText="1"/>
      <protection locked="0"/>
    </xf>
    <xf numFmtId="185" fontId="5" fillId="15" borderId="152" xfId="10" applyNumberFormat="1" applyFont="1" applyFill="1" applyBorder="1" applyAlignment="1" applyProtection="1">
      <alignment horizontal="center" vertical="center" wrapText="1"/>
      <protection locked="0"/>
    </xf>
    <xf numFmtId="0" fontId="4" fillId="15" borderId="152" xfId="0" applyFont="1" applyFill="1" applyBorder="1" applyAlignment="1" applyProtection="1">
      <alignment vertical="center"/>
      <protection locked="0"/>
    </xf>
    <xf numFmtId="0" fontId="4" fillId="0" borderId="152" xfId="4" applyFont="1" applyBorder="1" applyAlignment="1">
      <alignment horizontal="left"/>
    </xf>
    <xf numFmtId="0" fontId="4" fillId="15" borderId="152" xfId="4" applyFont="1" applyFill="1" applyBorder="1"/>
    <xf numFmtId="0" fontId="4" fillId="15" borderId="153" xfId="4" applyFont="1" applyFill="1" applyBorder="1"/>
    <xf numFmtId="0" fontId="4" fillId="15" borderId="139" xfId="0" applyFont="1" applyFill="1" applyBorder="1" applyAlignment="1" applyProtection="1">
      <alignment vertical="center"/>
    </xf>
    <xf numFmtId="0" fontId="4" fillId="15" borderId="152" xfId="4" applyFont="1" applyFill="1" applyBorder="1" applyAlignment="1">
      <alignment horizontal="left" wrapText="1"/>
    </xf>
    <xf numFmtId="0" fontId="8" fillId="15" borderId="18" xfId="10" applyNumberFormat="1" applyFont="1" applyFill="1" applyBorder="1" applyAlignment="1" applyProtection="1">
      <alignment horizontal="center" vertical="center" wrapText="1"/>
      <protection locked="0"/>
    </xf>
    <xf numFmtId="0" fontId="8" fillId="15" borderId="28" xfId="73" applyNumberFormat="1" applyFont="1" applyFill="1" applyBorder="1" applyAlignment="1" applyProtection="1">
      <alignment horizontal="center" vertical="center" wrapText="1"/>
      <protection locked="0"/>
    </xf>
    <xf numFmtId="1" fontId="8" fillId="15" borderId="28" xfId="73" applyNumberFormat="1" applyFont="1" applyFill="1" applyBorder="1" applyAlignment="1" applyProtection="1">
      <alignment horizontal="center" vertical="center" wrapText="1"/>
      <protection locked="0"/>
    </xf>
    <xf numFmtId="194" fontId="8" fillId="15" borderId="28" xfId="73" applyNumberFormat="1" applyFont="1" applyFill="1" applyBorder="1" applyAlignment="1" applyProtection="1">
      <alignment horizontal="center" vertical="center" wrapText="1"/>
      <protection locked="0"/>
    </xf>
    <xf numFmtId="185" fontId="8" fillId="15" borderId="28" xfId="10" applyNumberFormat="1" applyFont="1" applyFill="1" applyBorder="1" applyAlignment="1" applyProtection="1">
      <alignment horizontal="center" vertical="center" wrapText="1"/>
      <protection locked="0"/>
    </xf>
    <xf numFmtId="185" fontId="8" fillId="15" borderId="36" xfId="10" applyNumberFormat="1" applyFont="1" applyFill="1" applyBorder="1" applyAlignment="1" applyProtection="1">
      <alignment horizontal="center"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0" fillId="0" borderId="385"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0" xfId="0" applyBorder="1" applyProtection="1">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194"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3" fontId="5" fillId="15" borderId="18" xfId="73"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1" fontId="5" fillId="15" borderId="38" xfId="73" applyNumberFormat="1" applyFont="1" applyFill="1" applyBorder="1" applyAlignment="1" applyProtection="1">
      <alignment horizontal="center" vertical="center" wrapText="1"/>
      <protection locked="0"/>
    </xf>
    <xf numFmtId="0" fontId="5" fillId="15" borderId="38" xfId="73" applyFont="1" applyFill="1" applyBorder="1" applyAlignment="1" applyProtection="1">
      <alignment horizontal="center" vertical="center" wrapText="1"/>
      <protection locked="0"/>
    </xf>
    <xf numFmtId="185" fontId="5" fillId="15" borderId="38" xfId="10" applyNumberFormat="1" applyFont="1" applyFill="1" applyBorder="1" applyAlignment="1" applyProtection="1">
      <alignment horizontal="center" vertical="center" wrapText="1"/>
      <protection locked="0"/>
    </xf>
    <xf numFmtId="190" fontId="4" fillId="15" borderId="38" xfId="0" applyNumberFormat="1" applyFont="1" applyFill="1" applyBorder="1" applyAlignment="1" applyProtection="1">
      <alignment horizontal="center" vertical="center"/>
      <protection locked="0"/>
    </xf>
    <xf numFmtId="3" fontId="5" fillId="15" borderId="38" xfId="73" applyNumberFormat="1" applyFont="1" applyFill="1" applyBorder="1" applyAlignment="1" applyProtection="1">
      <alignment horizontal="center" vertical="center" wrapText="1"/>
      <protection locked="0"/>
    </xf>
    <xf numFmtId="1" fontId="5" fillId="15" borderId="38" xfId="10" applyNumberFormat="1" applyFont="1" applyFill="1" applyBorder="1" applyAlignment="1" applyProtection="1">
      <alignment horizontal="center" vertical="center" wrapText="1"/>
      <protection locked="0"/>
    </xf>
    <xf numFmtId="217" fontId="5" fillId="15" borderId="38" xfId="10" applyNumberFormat="1" applyFont="1" applyFill="1" applyBorder="1" applyAlignment="1" applyProtection="1">
      <alignment horizontal="center" vertical="center" wrapText="1"/>
      <protection locked="0"/>
    </xf>
    <xf numFmtId="0"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0" fontId="8" fillId="15" borderId="457" xfId="73" applyNumberFormat="1" applyFont="1" applyFill="1" applyBorder="1" applyAlignment="1" applyProtection="1">
      <alignment horizontal="center" vertical="center" wrapText="1"/>
      <protection locked="0"/>
    </xf>
    <xf numFmtId="194" fontId="8" fillId="15" borderId="457" xfId="73" applyNumberFormat="1" applyFont="1" applyFill="1" applyBorder="1" applyAlignment="1" applyProtection="1">
      <alignment horizontal="center" vertical="center" wrapText="1"/>
      <protection locked="0"/>
    </xf>
    <xf numFmtId="1" fontId="8" fillId="15" borderId="457" xfId="73" applyNumberFormat="1" applyFont="1" applyFill="1" applyBorder="1" applyAlignment="1" applyProtection="1">
      <alignment horizontal="center" vertical="center" wrapText="1"/>
      <protection locked="0"/>
    </xf>
    <xf numFmtId="0" fontId="4" fillId="15" borderId="457" xfId="73" applyNumberFormat="1" applyFont="1" applyFill="1" applyBorder="1" applyAlignment="1" applyProtection="1">
      <alignment horizontal="center" vertical="center" wrapText="1"/>
      <protection locked="0"/>
    </xf>
    <xf numFmtId="0" fontId="4" fillId="15" borderId="456" xfId="73" applyNumberFormat="1" applyFont="1" applyFill="1" applyBorder="1" applyAlignment="1" applyProtection="1">
      <alignment horizontal="center" vertical="center" wrapText="1"/>
      <protection locked="0"/>
    </xf>
    <xf numFmtId="194" fontId="8" fillId="15" borderId="456" xfId="73" applyNumberFormat="1" applyFont="1" applyFill="1" applyBorder="1" applyAlignment="1" applyProtection="1">
      <alignment horizontal="center" vertical="center" wrapText="1"/>
      <protection locked="0"/>
    </xf>
    <xf numFmtId="1" fontId="8" fillId="15" borderId="456" xfId="73" applyNumberFormat="1" applyFont="1" applyFill="1" applyBorder="1" applyAlignment="1" applyProtection="1">
      <alignment horizontal="center" vertical="center" wrapText="1"/>
      <protection locked="0"/>
    </xf>
    <xf numFmtId="185" fontId="8" fillId="15" borderId="456" xfId="10" applyNumberFormat="1" applyFont="1" applyFill="1" applyBorder="1" applyAlignment="1" applyProtection="1">
      <alignment horizontal="center"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4" fillId="15" borderId="18" xfId="11" applyFont="1" applyFill="1" applyBorder="1" applyAlignment="1" applyProtection="1">
      <alignment horizontal="center" vertical="center" wrapText="1"/>
      <protection locked="0"/>
    </xf>
    <xf numFmtId="216" fontId="75" fillId="15" borderId="95" xfId="0" applyNumberFormat="1" applyFont="1" applyFill="1" applyBorder="1" applyAlignment="1" applyProtection="1">
      <alignment horizontal="left"/>
      <protection locked="0"/>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0" fillId="0" borderId="183" xfId="0" applyBorder="1" applyAlignment="1" applyProtection="1">
      <alignment horizontal="left"/>
      <protection locked="0"/>
    </xf>
    <xf numFmtId="0" fontId="5" fillId="15" borderId="0" xfId="0" applyFont="1" applyFill="1" applyBorder="1" applyAlignment="1" applyProtection="1">
      <alignment vertical="center"/>
      <protection locked="0"/>
    </xf>
    <xf numFmtId="0" fontId="4" fillId="15" borderId="0" xfId="0" applyFont="1" applyFill="1" applyBorder="1" applyAlignment="1" applyProtection="1">
      <alignment vertical="center"/>
    </xf>
    <xf numFmtId="0" fontId="4" fillId="15" borderId="0" xfId="0" applyNumberFormat="1" applyFont="1" applyFill="1" applyBorder="1" applyAlignment="1" applyProtection="1">
      <alignment vertical="center"/>
      <protection locked="0"/>
    </xf>
    <xf numFmtId="0" fontId="4" fillId="15" borderId="95" xfId="0" applyNumberFormat="1" applyFont="1" applyFill="1" applyBorder="1" applyAlignment="1" applyProtection="1">
      <alignment horizontal="left"/>
      <protection locked="0"/>
    </xf>
    <xf numFmtId="0" fontId="4" fillId="15" borderId="0" xfId="0" applyNumberFormat="1" applyFont="1" applyFill="1" applyBorder="1" applyAlignment="1" applyProtection="1">
      <alignment horizontal="left" vertical="center"/>
      <protection locked="0"/>
    </xf>
    <xf numFmtId="0" fontId="4" fillId="15" borderId="30" xfId="0" applyFont="1" applyFill="1" applyBorder="1" applyAlignment="1" applyProtection="1">
      <alignment vertical="center"/>
      <protection locked="0"/>
    </xf>
    <xf numFmtId="0" fontId="4" fillId="15" borderId="31" xfId="0" applyFont="1" applyFill="1" applyBorder="1" applyAlignment="1" applyProtection="1">
      <alignment horizontal="center" vertical="center"/>
      <protection locked="0"/>
    </xf>
    <xf numFmtId="0" fontId="4" fillId="2" borderId="0" xfId="4" applyFont="1" applyFill="1" applyBorder="1" applyAlignment="1">
      <alignment horizontal="left"/>
    </xf>
    <xf numFmtId="0" fontId="83" fillId="15" borderId="61" xfId="0" applyFont="1" applyFill="1" applyBorder="1" applyProtection="1">
      <protection locked="0" hidden="1"/>
    </xf>
    <xf numFmtId="0" fontId="83" fillId="15" borderId="18" xfId="0" applyFont="1" applyFill="1" applyBorder="1" applyProtection="1">
      <protection locked="0" hidden="1"/>
    </xf>
    <xf numFmtId="0" fontId="83" fillId="15" borderId="45" xfId="0" applyFont="1" applyFill="1" applyBorder="1" applyProtection="1">
      <protection locked="0" hidden="1"/>
    </xf>
    <xf numFmtId="0" fontId="83" fillId="15" borderId="385" xfId="0" applyFont="1" applyFill="1" applyBorder="1" applyProtection="1">
      <protection locked="0" hidden="1"/>
    </xf>
    <xf numFmtId="0" fontId="83" fillId="15" borderId="46" xfId="0" applyFont="1" applyFill="1" applyBorder="1" applyProtection="1">
      <protection locked="0" hidden="1"/>
    </xf>
    <xf numFmtId="0" fontId="83" fillId="15" borderId="20" xfId="0" applyFont="1" applyFill="1" applyBorder="1" applyProtection="1">
      <protection locked="0" hidden="1"/>
    </xf>
    <xf numFmtId="194" fontId="5" fillId="15" borderId="102" xfId="73" applyNumberFormat="1" applyFont="1" applyFill="1" applyBorder="1" applyAlignment="1" applyProtection="1">
      <alignment horizontal="center" vertical="center" wrapText="1"/>
      <protection locked="0"/>
    </xf>
    <xf numFmtId="0" fontId="64" fillId="15" borderId="115" xfId="0" applyFont="1" applyFill="1" applyBorder="1" applyAlignment="1" applyProtection="1">
      <alignment wrapText="1"/>
      <protection locked="0"/>
    </xf>
    <xf numFmtId="190" fontId="4" fillId="15" borderId="454" xfId="73" applyNumberFormat="1" applyFont="1" applyFill="1" applyBorder="1" applyAlignment="1" applyProtection="1">
      <alignment horizontal="center" vertical="center" wrapText="1"/>
      <protection locked="0"/>
    </xf>
    <xf numFmtId="194" fontId="4" fillId="15" borderId="456" xfId="73" applyNumberFormat="1" applyFont="1" applyFill="1" applyBorder="1" applyAlignment="1" applyProtection="1">
      <alignment horizontal="center" vertical="center" wrapText="1"/>
      <protection locked="0"/>
    </xf>
    <xf numFmtId="1" fontId="4" fillId="15" borderId="456" xfId="73" applyNumberFormat="1" applyFont="1" applyFill="1" applyBorder="1" applyAlignment="1" applyProtection="1">
      <alignment horizontal="center" vertical="center" wrapText="1"/>
      <protection locked="0"/>
    </xf>
    <xf numFmtId="190" fontId="4" fillId="15" borderId="456" xfId="73" applyNumberFormat="1" applyFont="1" applyFill="1" applyBorder="1" applyAlignment="1" applyProtection="1">
      <alignment horizontal="center" vertical="center" wrapText="1"/>
      <protection locked="0"/>
    </xf>
    <xf numFmtId="194" fontId="4" fillId="15" borderId="181" xfId="73" applyNumberFormat="1" applyFont="1" applyFill="1" applyBorder="1" applyAlignment="1" applyProtection="1">
      <alignment horizontal="center" vertical="center" wrapText="1"/>
      <protection locked="0"/>
    </xf>
    <xf numFmtId="0" fontId="64" fillId="15" borderId="28" xfId="0" applyFont="1" applyFill="1" applyBorder="1" applyAlignment="1" applyProtection="1">
      <protection locked="0"/>
    </xf>
    <xf numFmtId="0" fontId="64" fillId="15" borderId="28" xfId="0" applyFont="1" applyFill="1" applyBorder="1" applyAlignment="1" applyProtection="1">
      <alignment wrapText="1"/>
      <protection locked="0"/>
    </xf>
    <xf numFmtId="0" fontId="0" fillId="0" borderId="484" xfId="0"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0" fontId="5" fillId="22" borderId="0" xfId="4" applyFont="1" applyFill="1" applyAlignment="1">
      <alignment horizontal="center"/>
    </xf>
    <xf numFmtId="0" fontId="4" fillId="22" borderId="0" xfId="4" applyFont="1" applyFill="1"/>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75" fillId="15" borderId="95" xfId="0" applyNumberFormat="1" applyFont="1" applyFill="1" applyBorder="1" applyAlignment="1" applyProtection="1">
      <alignment horizontal="left"/>
      <protection locked="0"/>
    </xf>
    <xf numFmtId="0" fontId="4" fillId="15" borderId="483"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xf>
    <xf numFmtId="216" fontId="4" fillId="15" borderId="95"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top" wrapText="1"/>
    </xf>
    <xf numFmtId="0" fontId="4" fillId="15" borderId="73" xfId="0" applyFont="1" applyFill="1" applyBorder="1" applyAlignment="1" applyProtection="1">
      <alignment horizontal="left" vertical="top" wrapText="1"/>
    </xf>
    <xf numFmtId="0" fontId="8" fillId="15" borderId="138" xfId="0" applyFont="1" applyFill="1" applyBorder="1" applyAlignment="1" applyProtection="1">
      <alignment horizontal="left" vertical="top" wrapText="1"/>
      <protection locked="0"/>
    </xf>
    <xf numFmtId="0" fontId="8" fillId="15" borderId="69" xfId="0" applyFont="1" applyFill="1" applyBorder="1" applyAlignment="1" applyProtection="1">
      <alignment horizontal="left" vertical="top" wrapText="1"/>
      <protection locked="0"/>
    </xf>
    <xf numFmtId="0" fontId="8" fillId="15" borderId="115" xfId="0" applyFont="1" applyFill="1" applyBorder="1" applyAlignment="1" applyProtection="1">
      <alignment horizontal="left" vertical="top" wrapText="1"/>
      <protection locked="0"/>
    </xf>
    <xf numFmtId="0" fontId="4" fillId="15" borderId="45" xfId="0" applyFont="1" applyFill="1" applyBorder="1" applyAlignment="1" applyProtection="1">
      <alignment horizontal="left" vertical="center"/>
      <protection locked="0"/>
    </xf>
    <xf numFmtId="0" fontId="4" fillId="15" borderId="385" xfId="0" applyFont="1" applyFill="1" applyBorder="1" applyAlignment="1" applyProtection="1">
      <alignment horizontal="left" vertical="center"/>
      <protection locked="0"/>
    </xf>
    <xf numFmtId="185" fontId="5" fillId="15" borderId="33"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15" fillId="15" borderId="95" xfId="0" applyFont="1" applyFill="1" applyBorder="1" applyAlignment="1" applyProtection="1">
      <alignment horizontal="left" vertical="center" wrapText="1"/>
      <protection locked="0"/>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4" fillId="15" borderId="0" xfId="0" applyFont="1" applyFill="1" applyBorder="1" applyAlignment="1" applyProtection="1">
      <alignment horizontal="left" vertical="center" wrapText="1"/>
      <protection locked="0"/>
    </xf>
    <xf numFmtId="0" fontId="4" fillId="15" borderId="95" xfId="0" applyFont="1" applyFill="1" applyBorder="1" applyAlignment="1" applyProtection="1">
      <alignment horizontal="left" vertical="center" wrapText="1"/>
      <protection locked="0"/>
    </xf>
    <xf numFmtId="0" fontId="4" fillId="15" borderId="31" xfId="4" applyFont="1" applyFill="1" applyBorder="1" applyAlignment="1">
      <alignment horizontal="left" wrapText="1"/>
    </xf>
    <xf numFmtId="0" fontId="5" fillId="15" borderId="102" xfId="1" applyFont="1" applyFill="1" applyBorder="1" applyAlignment="1" applyProtection="1">
      <alignment horizontal="center" vertical="center"/>
    </xf>
    <xf numFmtId="0" fontId="5" fillId="15" borderId="102" xfId="1" applyFont="1" applyFill="1" applyBorder="1" applyAlignment="1" applyProtection="1">
      <alignment horizontal="center" vertical="center" wrapText="1"/>
    </xf>
    <xf numFmtId="0" fontId="51" fillId="15" borderId="95"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161" xfId="4" applyFont="1" applyFill="1" applyBorder="1" applyAlignment="1">
      <alignment horizontal="left" vertical="center" wrapText="1"/>
    </xf>
    <xf numFmtId="0" fontId="4" fillId="15" borderId="73" xfId="4" applyFont="1" applyFill="1" applyBorder="1" applyAlignment="1">
      <alignment horizontal="left" vertical="center" wrapText="1"/>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4" fillId="15" borderId="30" xfId="4" applyFont="1" applyFill="1" applyBorder="1" applyAlignment="1">
      <alignment horizontal="left" wrapText="1"/>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5" fillId="15" borderId="95"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216" fontId="64" fillId="15" borderId="388" xfId="0" applyNumberFormat="1" applyFont="1" applyFill="1" applyBorder="1" applyAlignment="1" applyProtection="1">
      <alignment horizontal="left"/>
      <protection locked="0"/>
    </xf>
    <xf numFmtId="0" fontId="100" fillId="0" borderId="61" xfId="0" applyFont="1" applyBorder="1" applyAlignment="1" applyProtection="1">
      <alignment horizontal="left"/>
      <protection locked="0"/>
    </xf>
    <xf numFmtId="0" fontId="100" fillId="0" borderId="18" xfId="0" applyFont="1" applyBorder="1" applyAlignment="1" applyProtection="1">
      <alignment horizontal="left"/>
      <protection locked="0"/>
    </xf>
    <xf numFmtId="0" fontId="100" fillId="0" borderId="45" xfId="0" applyFont="1" applyBorder="1" applyAlignment="1" applyProtection="1">
      <alignment horizontal="left"/>
      <protection locked="0"/>
    </xf>
    <xf numFmtId="0" fontId="100" fillId="0" borderId="385" xfId="0" applyFont="1" applyBorder="1" applyAlignment="1" applyProtection="1">
      <alignment horizontal="left"/>
      <protection locked="0"/>
    </xf>
    <xf numFmtId="0" fontId="100" fillId="0" borderId="46" xfId="0" applyFont="1" applyBorder="1" applyAlignment="1" applyProtection="1">
      <alignment horizontal="left"/>
      <protection locked="0"/>
    </xf>
    <xf numFmtId="0" fontId="100" fillId="0" borderId="20" xfId="0" applyFont="1" applyBorder="1" applyAlignment="1" applyProtection="1">
      <alignment horizontal="left"/>
      <protection locked="0"/>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5" fillId="15" borderId="181" xfId="1" applyFont="1" applyFill="1" applyBorder="1" applyAlignment="1" applyProtection="1">
      <alignment horizontal="center" vertical="center" wrapText="1"/>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4" fillId="15" borderId="152" xfId="4" applyFont="1" applyFill="1" applyBorder="1" applyAlignment="1">
      <alignment horizontal="left"/>
    </xf>
    <xf numFmtId="216" fontId="64" fillId="15" borderId="95" xfId="0" applyNumberFormat="1" applyFont="1" applyFill="1" applyBorder="1" applyAlignment="1" applyProtection="1">
      <alignment horizontal="left"/>
      <protection locked="0"/>
    </xf>
    <xf numFmtId="0" fontId="4" fillId="15" borderId="0" xfId="4" applyFont="1" applyFill="1" applyBorder="1" applyAlignment="1">
      <alignment horizontal="left" vertical="center" wrapText="1"/>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216" fontId="4" fillId="15" borderId="388" xfId="0" applyNumberFormat="1" applyFont="1" applyFill="1" applyBorder="1" applyAlignment="1" applyProtection="1">
      <alignment horizontal="left"/>
      <protection locked="0"/>
    </xf>
    <xf numFmtId="0" fontId="15" fillId="15" borderId="95" xfId="75" applyFont="1" applyFill="1" applyBorder="1" applyAlignment="1" applyProtection="1">
      <alignment horizontal="left" vertical="center" wrapText="1"/>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216" fontId="4" fillId="15" borderId="95" xfId="75" applyNumberFormat="1" applyFont="1" applyFill="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0" fontId="64" fillId="15" borderId="388"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1" fillId="15" borderId="0" xfId="4" applyFont="1" applyFill="1" applyBorder="1" applyAlignment="1">
      <alignment horizontal="left" wrapText="1"/>
    </xf>
    <xf numFmtId="0" fontId="4" fillId="15" borderId="478" xfId="0" applyFont="1" applyFill="1" applyBorder="1" applyAlignment="1" applyProtection="1">
      <alignment vertical="center"/>
      <protection locked="0"/>
    </xf>
    <xf numFmtId="0" fontId="4" fillId="15" borderId="462" xfId="0" applyFont="1" applyFill="1" applyBorder="1" applyAlignment="1" applyProtection="1">
      <alignment vertical="center"/>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4" fillId="15" borderId="467" xfId="0" applyFont="1" applyFill="1" applyBorder="1" applyAlignment="1" applyProtection="1">
      <alignment vertical="center"/>
      <protection locked="0"/>
    </xf>
    <xf numFmtId="0" fontId="4" fillId="15" borderId="458"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45" xfId="0" applyFont="1" applyFill="1" applyBorder="1" applyAlignment="1" applyProtection="1">
      <alignment vertical="center"/>
      <protection locked="0"/>
    </xf>
    <xf numFmtId="0" fontId="4" fillId="15" borderId="385"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4" fillId="15" borderId="479"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185" fontId="5" fillId="15" borderId="181" xfId="10" applyNumberFormat="1" applyFont="1" applyFill="1" applyBorder="1" applyAlignment="1" applyProtection="1">
      <alignment horizontal="center" vertical="center" wrapText="1"/>
    </xf>
    <xf numFmtId="0" fontId="4" fillId="15" borderId="232"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4" fillId="15" borderId="388" xfId="0" applyFont="1" applyFill="1" applyBorder="1" applyAlignment="1" applyProtection="1">
      <alignment horizontal="left" vertical="center" wrapText="1"/>
      <protection locked="0"/>
    </xf>
    <xf numFmtId="0" fontId="4" fillId="15" borderId="465" xfId="0" applyFont="1" applyFill="1" applyBorder="1" applyAlignment="1" applyProtection="1">
      <alignment vertical="center"/>
      <protection locked="0"/>
    </xf>
    <xf numFmtId="0" fontId="4" fillId="15" borderId="461" xfId="0" applyFont="1" applyFill="1" applyBorder="1" applyAlignment="1" applyProtection="1">
      <alignment vertical="center"/>
      <protection locked="0"/>
    </xf>
    <xf numFmtId="0" fontId="4"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4" fillId="15" borderId="30" xfId="4" applyFont="1" applyFill="1" applyBorder="1" applyAlignment="1">
      <alignment horizontal="left" vertical="center" wrapText="1"/>
    </xf>
    <xf numFmtId="0" fontId="4" fillId="15" borderId="31" xfId="4" applyFont="1" applyFill="1" applyBorder="1" applyAlignment="1">
      <alignment horizontal="left" vertical="center"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5" fillId="0" borderId="80" xfId="0" applyFont="1" applyBorder="1" applyAlignment="1">
      <alignment horizontal="left"/>
    </xf>
    <xf numFmtId="0" fontId="5" fillId="0" borderId="388" xfId="0" applyFont="1" applyBorder="1" applyAlignment="1">
      <alignment horizontal="left"/>
    </xf>
    <xf numFmtId="0" fontId="5" fillId="0" borderId="84" xfId="0" applyFont="1" applyBorder="1" applyAlignment="1">
      <alignment horizontal="left"/>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15" borderId="463" xfId="0" applyFont="1" applyFill="1" applyBorder="1" applyAlignment="1" applyProtection="1">
      <alignment vertical="center"/>
      <protection locked="0"/>
    </xf>
    <xf numFmtId="0" fontId="4" fillId="15" borderId="464" xfId="0" applyFont="1" applyFill="1" applyBorder="1" applyAlignment="1" applyProtection="1">
      <alignment vertical="center"/>
      <protection locked="0"/>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427" xfId="0" applyFont="1" applyFill="1" applyBorder="1" applyAlignment="1">
      <alignment horizontal="center"/>
    </xf>
    <xf numFmtId="0" fontId="63" fillId="14" borderId="354" xfId="0" applyFont="1" applyFill="1" applyBorder="1" applyAlignment="1">
      <alignment horizontal="center"/>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2" borderId="41" xfId="4" applyFont="1" applyFill="1" applyBorder="1" applyAlignment="1">
      <alignment horizontal="left"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0" fillId="0" borderId="355" xfId="0" applyBorder="1"/>
    <xf numFmtId="0" fontId="0" fillId="0" borderId="11" xfId="0" applyBorder="1"/>
    <xf numFmtId="0" fontId="0" fillId="0" borderId="356" xfId="0" applyBorder="1"/>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6" xfId="5" applyFont="1" applyFill="1" applyBorder="1" applyAlignment="1">
      <alignment horizontal="left"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9" fillId="3" borderId="39" xfId="0" applyFont="1" applyFill="1" applyBorder="1" applyAlignment="1">
      <alignment horizontal="center" wrapText="1"/>
    </xf>
    <xf numFmtId="0" fontId="9" fillId="3" borderId="41" xfId="0" applyFont="1" applyFill="1" applyBorder="1" applyAlignment="1">
      <alignment horizontal="center"/>
    </xf>
    <xf numFmtId="0" fontId="9" fillId="3" borderId="40" xfId="0" applyFont="1" applyFill="1" applyBorder="1" applyAlignment="1">
      <alignment horizont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6" fillId="2" borderId="0" xfId="4" applyFont="1" applyFill="1" applyBorder="1" applyAlignment="1">
      <alignment horizontal="left"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5" fillId="0" borderId="269" xfId="0" applyFont="1" applyBorder="1" applyAlignment="1">
      <alignment horizontal="left" vertical="center" wrapText="1"/>
    </xf>
    <xf numFmtId="0" fontId="5" fillId="0" borderId="153" xfId="0" applyFont="1" applyBorder="1" applyAlignment="1">
      <alignment horizontal="left" vertical="center" wrapText="1"/>
    </xf>
    <xf numFmtId="0" fontId="6" fillId="0" borderId="268" xfId="0" applyFont="1" applyBorder="1" applyAlignment="1">
      <alignment horizontal="left" vertical="center" wrapText="1"/>
    </xf>
    <xf numFmtId="0" fontId="6" fillId="0" borderId="175" xfId="0" applyFont="1" applyBorder="1" applyAlignment="1">
      <alignment horizontal="left" vertical="center" wrapText="1"/>
    </xf>
    <xf numFmtId="0" fontId="6" fillId="0" borderId="92"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40" fillId="3" borderId="265" xfId="0" applyFont="1" applyFill="1" applyBorder="1" applyAlignment="1">
      <alignment horizontal="center"/>
    </xf>
    <xf numFmtId="0" fontId="5" fillId="0" borderId="94" xfId="0" applyFont="1" applyBorder="1" applyAlignment="1">
      <alignment horizontal="left" vertical="center" wrapText="1"/>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2" borderId="203"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84" xfId="0" applyFont="1" applyBorder="1" applyAlignment="1">
      <alignment horizontal="left" vertical="center" wrapText="1"/>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27" fillId="0" borderId="41" xfId="4" applyFont="1" applyFill="1" applyBorder="1" applyAlignment="1">
      <alignment horizontal="left" wrapText="1"/>
    </xf>
    <xf numFmtId="0" fontId="9" fillId="3" borderId="262" xfId="0" applyFont="1" applyFill="1" applyBorder="1" applyAlignment="1">
      <alignment horizontal="center" wrapText="1"/>
    </xf>
    <xf numFmtId="0" fontId="0" fillId="0" borderId="264" xfId="0" applyBorder="1" applyAlignment="1">
      <alignment horizontal="center"/>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6" fillId="0" borderId="0" xfId="0" applyFont="1" applyFill="1" applyBorder="1" applyAlignment="1">
      <alignment horizontal="left"/>
    </xf>
    <xf numFmtId="0" fontId="6" fillId="0" borderId="6" xfId="0" applyFont="1" applyFill="1" applyBorder="1" applyAlignment="1">
      <alignment horizontal="left"/>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5"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6" fillId="0" borderId="0" xfId="4" applyFont="1" applyFill="1" applyBorder="1" applyAlignment="1">
      <alignment horizontal="left" wrapText="1"/>
    </xf>
    <xf numFmtId="0" fontId="6" fillId="0" borderId="41" xfId="4" applyFont="1" applyFill="1" applyBorder="1" applyAlignment="1">
      <alignment horizontal="left"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9" fillId="3" borderId="39" xfId="4" applyFont="1" applyFill="1" applyBorder="1" applyAlignment="1">
      <alignment horizontal="center"/>
    </xf>
    <xf numFmtId="0" fontId="9" fillId="3" borderId="41" xfId="4" applyFont="1" applyFill="1" applyBorder="1" applyAlignment="1">
      <alignment horizontal="center"/>
    </xf>
    <xf numFmtId="0" fontId="9" fillId="3" borderId="40" xfId="4" applyFont="1" applyFill="1" applyBorder="1" applyAlignment="1">
      <alignment horizontal="center"/>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5" fillId="0" borderId="78"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 fillId="0" borderId="41" xfId="4" applyFont="1" applyBorder="1" applyAlignment="1">
      <alignment horizontal="left"/>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4" fillId="0" borderId="41" xfId="4" applyFont="1" applyBorder="1" applyAlignment="1">
      <alignment horizontal="left"/>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0" fillId="0" borderId="9" xfId="4" applyFont="1" applyBorder="1" applyAlignment="1">
      <alignment horizontal="center" vertic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9" xfId="4" applyFont="1" applyBorder="1" applyAlignment="1">
      <alignment horizontal="center" vertical="center" wrapText="1"/>
    </xf>
    <xf numFmtId="0" fontId="0" fillId="0" borderId="19" xfId="4" applyFont="1" applyBorder="1" applyAlignment="1">
      <alignment horizontal="center" vertical="center" wrapText="1"/>
    </xf>
    <xf numFmtId="0" fontId="0" fillId="0" borderId="19" xfId="4" applyFont="1" applyBorder="1" applyAlignment="1"/>
    <xf numFmtId="0" fontId="0" fillId="0" borderId="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0"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19" xfId="4" applyFont="1" applyBorder="1" applyAlignment="1">
      <alignment vertical="center" wrapText="1"/>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0" xfId="4" applyFont="1" applyBorder="1" applyAlignment="1">
      <alignment vertical="center" wrapText="1"/>
    </xf>
    <xf numFmtId="0" fontId="0" fillId="0" borderId="11" xfId="4" applyFont="1" applyBorder="1" applyAlignment="1">
      <alignment vertical="center" wrapText="1"/>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0" fillId="0" borderId="8" xfId="4" applyFont="1" applyBorder="1" applyAlignment="1">
      <alignment horizontal="center" vertical="center"/>
    </xf>
    <xf numFmtId="0" fontId="0" fillId="0" borderId="19" xfId="4" applyFont="1" applyBorder="1" applyAlignment="1">
      <alignment horizontal="center" vertical="center"/>
    </xf>
    <xf numFmtId="0" fontId="0" fillId="0" borderId="19" xfId="4" applyFont="1" applyBorder="1" applyAlignment="1">
      <alignment vertical="center"/>
    </xf>
    <xf numFmtId="0" fontId="5" fillId="0" borderId="80" xfId="4" applyFont="1" applyBorder="1" applyAlignment="1">
      <alignment horizontal="center"/>
    </xf>
    <xf numFmtId="0" fontId="6" fillId="0" borderId="2" xfId="4" applyFont="1" applyBorder="1" applyAlignment="1">
      <alignment vertical="center" wrapText="1"/>
    </xf>
    <xf numFmtId="0" fontId="0" fillId="0" borderId="4" xfId="4" applyFont="1" applyBorder="1" applyAlignment="1">
      <alignment vertical="center"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9" fillId="3" borderId="39" xfId="1" applyFont="1" applyFill="1" applyBorder="1" applyAlignment="1">
      <alignment horizontal="center"/>
    </xf>
    <xf numFmtId="0" fontId="9" fillId="3" borderId="40" xfId="1" applyFont="1" applyFill="1" applyBorder="1" applyAlignment="1">
      <alignment horizontal="center"/>
    </xf>
    <xf numFmtId="0" fontId="9" fillId="3" borderId="41" xfId="1" applyFont="1" applyFill="1" applyBorder="1" applyAlignment="1">
      <alignment horizontal="center"/>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0" fillId="0" borderId="10" xfId="4" applyFont="1" applyBorder="1" applyAlignment="1">
      <alignment horizontal="center" vertical="center"/>
    </xf>
    <xf numFmtId="0" fontId="6" fillId="0" borderId="3" xfId="4" applyFont="1" applyBorder="1" applyAlignment="1">
      <alignment vertical="center" wrapText="1"/>
    </xf>
    <xf numFmtId="0" fontId="6" fillId="0" borderId="4" xfId="4" applyFont="1" applyBorder="1" applyAlignment="1">
      <alignment vertical="center" wrapText="1"/>
    </xf>
    <xf numFmtId="0" fontId="4" fillId="2" borderId="41" xfId="4" applyFont="1" applyFill="1" applyBorder="1" applyAlignment="1">
      <alignment horizontal="left"/>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4" fillId="0" borderId="5" xfId="1" applyFont="1" applyBorder="1" applyAlignment="1">
      <alignment wrapText="1"/>
    </xf>
    <xf numFmtId="0" fontId="4"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0" fillId="0" borderId="41" xfId="0" applyBorder="1" applyAlignment="1">
      <alignment horizontal="left"/>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0" fillId="0" borderId="17" xfId="4" applyFont="1" applyBorder="1" applyAlignment="1">
      <alignment vertical="center" wrapText="1"/>
    </xf>
    <xf numFmtId="0" fontId="0" fillId="0" borderId="61" xfId="4" applyFont="1" applyBorder="1" applyAlignment="1">
      <alignment vertical="center"/>
    </xf>
    <xf numFmtId="0" fontId="0" fillId="0" borderId="46" xfId="4" applyFont="1" applyBorder="1" applyAlignment="1">
      <alignment vertic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3" borderId="39" xfId="0" applyFont="1" applyFill="1" applyBorder="1" applyAlignment="1">
      <alignment horizontal="center"/>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0" fillId="0" borderId="5"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152" xfId="4" applyFont="1" applyFill="1" applyBorder="1" applyAlignment="1">
      <alignment horizontal="left" wrapText="1"/>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6" fillId="0" borderId="30" xfId="0" applyFont="1" applyFill="1" applyBorder="1" applyAlignment="1">
      <alignment vertical="center" wrapText="1"/>
    </xf>
    <xf numFmtId="0" fontId="0" fillId="0" borderId="31" xfId="0" applyBorder="1" applyAlignment="1">
      <alignment wrapText="1"/>
    </xf>
    <xf numFmtId="0" fontId="0" fillId="0" borderId="5" xfId="0" applyFill="1" applyBorder="1" applyAlignment="1">
      <alignment wrapText="1"/>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161" xfId="0" applyFont="1" applyBorder="1" applyAlignment="1">
      <alignment horizontal="center" vertic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73" xfId="0" applyFont="1" applyFill="1" applyBorder="1" applyAlignment="1">
      <alignment horizontal="center"/>
    </xf>
    <xf numFmtId="0" fontId="5" fillId="0" borderId="0"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40" fillId="3" borderId="11" xfId="0" applyFont="1" applyFill="1" applyBorder="1" applyAlignment="1">
      <alignment horizontal="center"/>
    </xf>
    <xf numFmtId="0" fontId="40" fillId="3" borderId="19" xfId="0" applyFont="1" applyFill="1" applyBorder="1" applyAlignment="1">
      <alignment horizontal="center"/>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27" fillId="2" borderId="41" xfId="4"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6" fillId="0" borderId="0" xfId="0" applyFont="1" applyBorder="1" applyAlignment="1">
      <alignment wrapText="1"/>
    </xf>
    <xf numFmtId="0" fontId="6" fillId="0" borderId="6" xfId="0" applyFont="1" applyBorder="1" applyAlignment="1">
      <alignment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40" fillId="3" borderId="78" xfId="0" applyFont="1" applyFill="1" applyBorder="1" applyAlignment="1">
      <alignment horizontal="center"/>
    </xf>
    <xf numFmtId="0" fontId="6" fillId="2" borderId="41" xfId="0" applyFont="1" applyFill="1" applyBorder="1" applyAlignment="1">
      <alignment horizontal="left"/>
    </xf>
    <xf numFmtId="0" fontId="64"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 fillId="15" borderId="5" xfId="5" applyFont="1" applyFill="1" applyBorder="1" applyAlignment="1">
      <alignment horizontal="left" wrapText="1"/>
    </xf>
    <xf numFmtId="0" fontId="6" fillId="15" borderId="0" xfId="5" applyFont="1" applyFill="1" applyBorder="1" applyAlignment="1">
      <alignment horizontal="left" wrapText="1"/>
    </xf>
    <xf numFmtId="0" fontId="6" fillId="15" borderId="6" xfId="5"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6" fillId="2" borderId="345" xfId="4" applyFont="1" applyFill="1" applyBorder="1" applyAlignment="1">
      <alignment horizontal="left"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64" fillId="0" borderId="417"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417"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4" fillId="2" borderId="0" xfId="4" applyFont="1" applyFill="1" applyBorder="1" applyAlignment="1">
      <alignment horizontal="left"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4" fillId="2" borderId="41" xfId="4" applyFont="1" applyFill="1" applyBorder="1" applyAlignment="1">
      <alignment horizontal="left" wrapText="1"/>
    </xf>
    <xf numFmtId="0" fontId="4"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4"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0" fillId="0" borderId="347" xfId="0" applyBorder="1" applyAlignment="1">
      <alignment horizontal="left" wrapText="1"/>
    </xf>
    <xf numFmtId="0" fontId="0" fillId="0" borderId="348" xfId="0" applyBorder="1" applyAlignment="1">
      <alignment horizontal="left" wrapText="1"/>
    </xf>
    <xf numFmtId="0" fontId="60" fillId="0" borderId="349" xfId="0" applyFont="1" applyBorder="1" applyAlignment="1">
      <alignment horizontal="left" wrapText="1"/>
    </xf>
    <xf numFmtId="0" fontId="60" fillId="0" borderId="351" xfId="0" applyFont="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4" fillId="15" borderId="416" xfId="0" applyFont="1" applyFill="1" applyBorder="1" applyAlignment="1">
      <alignment horizontal="center" vertical="center" wrapText="1"/>
    </xf>
    <xf numFmtId="0" fontId="4" fillId="15" borderId="392"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88" xfId="0" applyFont="1" applyFill="1" applyBorder="1" applyAlignment="1">
      <alignment horizontal="left"/>
    </xf>
    <xf numFmtId="0" fontId="4"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4"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4" fillId="15" borderId="459" xfId="0" applyFont="1" applyFill="1" applyBorder="1" applyAlignment="1" applyProtection="1">
      <alignment vertical="center"/>
      <protection locked="0"/>
    </xf>
    <xf numFmtId="0" fontId="4" fillId="15" borderId="460" xfId="0" applyFont="1" applyFill="1" applyBorder="1" applyAlignment="1" applyProtection="1">
      <alignment vertical="center"/>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52" fillId="15" borderId="92" xfId="0" applyFont="1" applyFill="1" applyBorder="1" applyAlignment="1" applyProtection="1">
      <alignment horizontal="left" vertical="center" wrapText="1"/>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54"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4" fillId="15" borderId="457" xfId="0" applyFont="1" applyFill="1" applyBorder="1" applyAlignment="1" applyProtection="1">
      <alignment vertical="center"/>
      <protection locked="0"/>
    </xf>
    <xf numFmtId="0" fontId="4" fillId="15" borderId="456" xfId="0" applyFont="1" applyFill="1" applyBorder="1" applyAlignment="1" applyProtection="1">
      <alignment vertical="center"/>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85"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85" xfId="0" applyFont="1" applyFill="1" applyBorder="1" applyAlignment="1" applyProtection="1">
      <alignment horizontal="center" vertical="center"/>
      <protection locked="0"/>
    </xf>
    <xf numFmtId="0" fontId="83" fillId="15" borderId="183" xfId="0" applyFont="1" applyFill="1" applyBorder="1" applyAlignment="1" applyProtection="1">
      <alignment horizontal="left"/>
      <protection locked="0" hidden="1"/>
    </xf>
    <xf numFmtId="0" fontId="83" fillId="15" borderId="392" xfId="0" applyFont="1" applyFill="1" applyBorder="1" applyAlignment="1" applyProtection="1">
      <alignment horizontal="left"/>
      <protection locked="0" hidden="1"/>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4" fillId="15" borderId="480" xfId="0"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84" fillId="0" borderId="138" xfId="0" applyFont="1" applyBorder="1" applyAlignment="1" applyProtection="1">
      <alignment horizontal="left" vertical="center" wrapText="1"/>
      <protection locked="0"/>
    </xf>
    <xf numFmtId="0" fontId="84" fillId="0" borderId="187" xfId="0" applyFont="1" applyBorder="1" applyAlignment="1" applyProtection="1">
      <alignment horizontal="left" vertical="center" wrapText="1"/>
      <protection locked="0"/>
    </xf>
    <xf numFmtId="0" fontId="4" fillId="15" borderId="94" xfId="0" applyFont="1" applyFill="1" applyBorder="1" applyAlignment="1" applyProtection="1">
      <alignment horizontal="left" vertical="center" wrapText="1"/>
      <protection locked="0"/>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216" fontId="4" fillId="15" borderId="31" xfId="0" applyNumberFormat="1" applyFont="1" applyFill="1" applyBorder="1" applyAlignment="1" applyProtection="1">
      <alignment horizontal="left"/>
      <protection locked="0"/>
    </xf>
    <xf numFmtId="216" fontId="64" fillId="15" borderId="483" xfId="0"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center" vertical="center"/>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27" fillId="15" borderId="385" xfId="0" applyFont="1" applyFill="1" applyBorder="1" applyAlignment="1" applyProtection="1">
      <alignment vertical="center"/>
      <protection locked="0"/>
    </xf>
    <xf numFmtId="0" fontId="4" fillId="15" borderId="61" xfId="0" applyFont="1" applyFill="1" applyBorder="1" applyAlignment="1" applyProtection="1">
      <alignment vertical="center" wrapText="1"/>
      <protection locked="0"/>
    </xf>
    <xf numFmtId="0" fontId="4" fillId="15" borderId="18" xfId="0" applyFont="1" applyFill="1" applyBorder="1" applyAlignment="1" applyProtection="1">
      <alignment vertical="center" wrapText="1"/>
      <protection locked="0"/>
    </xf>
    <xf numFmtId="0" fontId="4" fillId="15" borderId="46" xfId="0" applyFont="1" applyFill="1" applyBorder="1" applyAlignment="1" applyProtection="1">
      <alignment vertical="center" wrapText="1"/>
      <protection locked="0"/>
    </xf>
    <xf numFmtId="0" fontId="4" fillId="15" borderId="20" xfId="0" applyFont="1" applyFill="1" applyBorder="1" applyAlignment="1" applyProtection="1">
      <alignment vertical="center" wrapText="1"/>
      <protection locked="0"/>
    </xf>
    <xf numFmtId="0" fontId="4" fillId="15" borderId="45" xfId="0" applyFont="1" applyFill="1" applyBorder="1" applyAlignment="1" applyProtection="1">
      <alignment vertical="center" wrapText="1"/>
      <protection locked="0"/>
    </xf>
    <xf numFmtId="0" fontId="4" fillId="15" borderId="385" xfId="0" applyFont="1" applyFill="1" applyBorder="1" applyAlignment="1" applyProtection="1">
      <alignment vertical="center" wrapText="1"/>
      <protection locked="0"/>
    </xf>
    <xf numFmtId="0" fontId="75" fillId="15" borderId="138" xfId="0" applyNumberFormat="1" applyFont="1" applyFill="1" applyBorder="1" applyAlignment="1" applyProtection="1">
      <alignment horizontal="left" vertical="center"/>
      <protection locked="0"/>
    </xf>
    <xf numFmtId="0" fontId="75" fillId="15" borderId="115" xfId="0" applyNumberFormat="1" applyFont="1" applyFill="1" applyBorder="1" applyAlignment="1" applyProtection="1">
      <alignment horizontal="left" vertical="center"/>
      <protection locked="0"/>
    </xf>
    <xf numFmtId="0" fontId="75" fillId="15" borderId="95" xfId="0" applyFont="1" applyFill="1" applyBorder="1" applyAlignment="1" applyProtection="1">
      <alignment horizontal="left" vertical="center" wrapText="1"/>
      <protection locked="0"/>
    </xf>
    <xf numFmtId="216" fontId="75" fillId="15" borderId="95" xfId="0" applyNumberFormat="1" applyFont="1" applyFill="1"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wrapText="1"/>
      <protection locked="0"/>
    </xf>
    <xf numFmtId="0" fontId="64" fillId="15" borderId="187" xfId="0" applyFont="1" applyFill="1" applyBorder="1" applyAlignment="1" applyProtection="1">
      <alignment horizontal="left" wrapText="1"/>
      <protection locked="0"/>
    </xf>
    <xf numFmtId="0" fontId="75" fillId="15" borderId="27" xfId="0" applyNumberFormat="1" applyFont="1" applyFill="1" applyBorder="1" applyAlignment="1" applyProtection="1">
      <alignment horizontal="left" vertical="center"/>
      <protection locked="0"/>
    </xf>
    <xf numFmtId="0" fontId="75" fillId="15" borderId="28" xfId="0" applyNumberFormat="1" applyFont="1" applyFill="1" applyBorder="1" applyAlignment="1" applyProtection="1">
      <alignment horizontal="left" vertical="center"/>
      <protection locked="0"/>
    </xf>
    <xf numFmtId="0" fontId="64" fillId="15" borderId="456" xfId="0" applyNumberFormat="1" applyFont="1" applyFill="1" applyBorder="1" applyAlignment="1" applyProtection="1">
      <alignment horizontal="left" vertical="center"/>
      <protection locked="0"/>
    </xf>
    <xf numFmtId="216" fontId="4" fillId="15" borderId="483" xfId="0" applyNumberFormat="1" applyFont="1" applyFill="1" applyBorder="1" applyAlignment="1" applyProtection="1">
      <alignment horizontal="left"/>
      <protection locked="0"/>
    </xf>
    <xf numFmtId="0" fontId="102" fillId="15" borderId="95" xfId="0" applyFont="1" applyFill="1" applyBorder="1" applyAlignment="1" applyProtection="1">
      <alignment horizontal="left" vertical="center" wrapText="1"/>
      <protection locked="0"/>
    </xf>
    <xf numFmtId="0" fontId="64" fillId="15" borderId="27" xfId="0" applyFont="1" applyFill="1" applyBorder="1" applyAlignment="1" applyProtection="1">
      <alignment horizontal="left" wrapText="1"/>
      <protection locked="0"/>
    </xf>
    <xf numFmtId="0" fontId="64" fillId="15" borderId="28" xfId="0" applyFont="1" applyFill="1" applyBorder="1" applyAlignment="1" applyProtection="1">
      <alignment horizontal="left" wrapText="1"/>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49" fillId="15" borderId="183" xfId="0" applyFont="1" applyFill="1" applyBorder="1" applyAlignment="1" applyProtection="1">
      <alignment horizontal="left" vertical="center"/>
      <protection locked="0"/>
    </xf>
    <xf numFmtId="0" fontId="49" fillId="15" borderId="484" xfId="0" applyFont="1" applyFill="1" applyBorder="1" applyAlignment="1" applyProtection="1">
      <alignment horizontal="left" vertical="center"/>
      <protection locked="0"/>
    </xf>
    <xf numFmtId="0" fontId="4" fillId="15" borderId="152" xfId="0" applyFont="1" applyFill="1" applyBorder="1" applyAlignment="1" applyProtection="1">
      <alignment horizontal="left" vertical="center" wrapText="1"/>
      <protection locked="0"/>
    </xf>
    <xf numFmtId="0" fontId="4" fillId="15" borderId="37" xfId="4" applyFont="1" applyFill="1" applyBorder="1" applyAlignment="1">
      <alignment horizontal="left" vertical="center" wrapText="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64" fillId="15" borderId="454" xfId="0" applyNumberFormat="1" applyFont="1" applyFill="1" applyBorder="1" applyAlignment="1" applyProtection="1">
      <alignment horizontal="left" vertical="center"/>
      <protection locked="0"/>
    </xf>
    <xf numFmtId="0" fontId="83" fillId="15" borderId="484" xfId="0" applyFont="1" applyFill="1" applyBorder="1" applyAlignment="1" applyProtection="1">
      <alignment horizontal="left"/>
      <protection locked="0" hidden="1"/>
    </xf>
    <xf numFmtId="0" fontId="75" fillId="15" borderId="138" xfId="0" applyNumberFormat="1" applyFont="1" applyFill="1" applyBorder="1" applyAlignment="1" applyProtection="1">
      <alignment horizontal="left" vertical="center" wrapText="1"/>
      <protection locked="0"/>
    </xf>
    <xf numFmtId="0" fontId="75" fillId="15" borderId="115" xfId="0" applyNumberFormat="1" applyFont="1" applyFill="1" applyBorder="1" applyAlignment="1" applyProtection="1">
      <alignment horizontal="left" vertical="center" wrapText="1"/>
      <protection locked="0"/>
    </xf>
    <xf numFmtId="0" fontId="75" fillId="15" borderId="27" xfId="0" applyNumberFormat="1" applyFont="1" applyFill="1" applyBorder="1" applyAlignment="1" applyProtection="1">
      <alignment horizontal="left" vertical="center" wrapText="1"/>
      <protection locked="0"/>
    </xf>
    <xf numFmtId="0" fontId="75" fillId="15" borderId="28" xfId="0" applyNumberFormat="1" applyFont="1" applyFill="1" applyBorder="1" applyAlignment="1" applyProtection="1">
      <alignment horizontal="left" vertical="center" wrapText="1"/>
      <protection locked="0"/>
    </xf>
    <xf numFmtId="0" fontId="0" fillId="0" borderId="237" xfId="0" applyBorder="1" applyAlignment="1" applyProtection="1">
      <alignment horizontal="left"/>
      <protection locked="0"/>
    </xf>
    <xf numFmtId="0" fontId="0" fillId="0" borderId="118" xfId="0" applyBorder="1" applyAlignment="1" applyProtection="1">
      <alignment horizontal="left"/>
      <protection locked="0"/>
    </xf>
    <xf numFmtId="0" fontId="102" fillId="15" borderId="31" xfId="0" applyFont="1" applyFill="1" applyBorder="1" applyAlignment="1" applyProtection="1">
      <alignment horizontal="left" vertical="center" wrapText="1"/>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left" vertical="center" wrapText="1"/>
      <protection locked="0"/>
    </xf>
    <xf numFmtId="0" fontId="75" fillId="15" borderId="314" xfId="0" applyNumberFormat="1" applyFont="1" applyFill="1" applyBorder="1" applyAlignment="1" applyProtection="1">
      <alignment horizontal="left" vertical="center" wrapText="1"/>
      <protection locked="0"/>
    </xf>
    <xf numFmtId="221" fontId="64" fillId="15" borderId="95" xfId="0" applyNumberFormat="1" applyFont="1" applyFill="1" applyBorder="1" applyAlignment="1" applyProtection="1">
      <alignment horizontal="left"/>
      <protection locked="0"/>
    </xf>
    <xf numFmtId="221" fontId="64" fillId="15" borderId="388" xfId="0" applyNumberFormat="1" applyFont="1" applyFill="1" applyBorder="1" applyAlignment="1" applyProtection="1">
      <alignment horizontal="left"/>
      <protection locked="0"/>
    </xf>
    <xf numFmtId="0" fontId="75" fillId="15" borderId="454" xfId="0" applyNumberFormat="1" applyFont="1" applyFill="1" applyBorder="1" applyAlignment="1" applyProtection="1">
      <alignment horizontal="center" vertical="center"/>
      <protection locked="0"/>
    </xf>
    <xf numFmtId="0" fontId="64" fillId="15" borderId="454" xfId="0" applyNumberFormat="1" applyFont="1" applyFill="1" applyBorder="1" applyAlignment="1" applyProtection="1">
      <alignment horizontal="center" vertical="center"/>
      <protection locked="0"/>
    </xf>
    <xf numFmtId="0" fontId="64" fillId="15" borderId="95"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left" vertical="center"/>
      <protection locked="0"/>
    </xf>
    <xf numFmtId="0" fontId="75" fillId="15" borderId="314" xfId="0" applyNumberFormat="1" applyFont="1" applyFill="1" applyBorder="1" applyAlignment="1" applyProtection="1">
      <alignment horizontal="left" vertical="center"/>
      <protection locked="0"/>
    </xf>
    <xf numFmtId="0" fontId="76" fillId="15" borderId="138" xfId="0" applyNumberFormat="1" applyFont="1" applyFill="1" applyBorder="1" applyAlignment="1" applyProtection="1">
      <alignment horizontal="left" vertical="center"/>
      <protection locked="0"/>
    </xf>
    <xf numFmtId="0" fontId="76" fillId="15" borderId="115"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wrapText="1"/>
      <protection locked="0"/>
    </xf>
    <xf numFmtId="0" fontId="4" fillId="15" borderId="95" xfId="89" applyFont="1" applyFill="1" applyBorder="1" applyAlignment="1" applyProtection="1">
      <alignment horizontal="left" vertical="center" wrapText="1"/>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4" fillId="15" borderId="183" xfId="89" applyFont="1" applyFill="1" applyBorder="1" applyAlignment="1" applyProtection="1">
      <alignment vertical="center"/>
      <protection locked="0"/>
    </xf>
    <xf numFmtId="0" fontId="4" fillId="15" borderId="392" xfId="89" applyFont="1" applyFill="1" applyBorder="1" applyAlignment="1" applyProtection="1">
      <alignment vertical="center"/>
      <protection locked="0"/>
    </xf>
    <xf numFmtId="0" fontId="0" fillId="15" borderId="152" xfId="0" applyFill="1" applyBorder="1" applyAlignment="1">
      <alignment horizontal="left"/>
    </xf>
    <xf numFmtId="0" fontId="8" fillId="15" borderId="45" xfId="0" applyFont="1" applyFill="1" applyBorder="1" applyAlignment="1" applyProtection="1">
      <alignment vertical="center"/>
      <protection locked="0"/>
    </xf>
    <xf numFmtId="0" fontId="8" fillId="15" borderId="385" xfId="0" applyFont="1" applyFill="1" applyBorder="1" applyAlignment="1" applyProtection="1">
      <alignment vertical="center"/>
      <protection locked="0"/>
    </xf>
    <xf numFmtId="0" fontId="64" fillId="15" borderId="456" xfId="0" applyNumberFormat="1" applyFont="1" applyFill="1" applyBorder="1" applyAlignment="1" applyProtection="1">
      <alignment horizontal="center" vertical="center"/>
      <protection locked="0"/>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4" fillId="15" borderId="45" xfId="89" applyFont="1" applyFill="1" applyBorder="1" applyAlignment="1" applyProtection="1">
      <alignment vertical="center"/>
      <protection locked="0"/>
    </xf>
    <xf numFmtId="0" fontId="4" fillId="15" borderId="385" xfId="89" applyFont="1" applyFill="1" applyBorder="1" applyAlignment="1" applyProtection="1">
      <alignment vertical="center"/>
      <protection locked="0"/>
    </xf>
    <xf numFmtId="0" fontId="4" fillId="15" borderId="0" xfId="89" applyFont="1" applyFill="1" applyBorder="1" applyAlignment="1" applyProtection="1">
      <alignment horizontal="left" vertical="center" wrapText="1"/>
      <protection locked="0"/>
    </xf>
    <xf numFmtId="221" fontId="4" fillId="15" borderId="95" xfId="89" applyNumberFormat="1" applyFont="1" applyFill="1" applyBorder="1" applyAlignment="1" applyProtection="1">
      <alignment horizontal="left"/>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216" fontId="4" fillId="15" borderId="95" xfId="89" applyNumberFormat="1" applyFont="1" applyFill="1" applyBorder="1" applyAlignment="1" applyProtection="1">
      <alignment horizontal="left"/>
      <protection locked="0"/>
    </xf>
    <xf numFmtId="0" fontId="0" fillId="0" borderId="152" xfId="0" applyBorder="1" applyAlignment="1">
      <alignment horizontal="left"/>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2" xfId="0"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wrapText="1"/>
      <protection locked="0"/>
    </xf>
    <xf numFmtId="0" fontId="64" fillId="15" borderId="187" xfId="0" applyNumberFormat="1" applyFont="1" applyFill="1" applyBorder="1" applyAlignment="1" applyProtection="1">
      <alignment horizontal="left" vertical="center"/>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4" fillId="15" borderId="141" xfId="0" applyFont="1" applyFill="1" applyBorder="1" applyAlignment="1" applyProtection="1">
      <alignment vertical="center"/>
      <protection locked="0"/>
    </xf>
    <xf numFmtId="0" fontId="4" fillId="15" borderId="41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4"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9" fillId="18" borderId="406" xfId="0" applyFont="1" applyFill="1" applyBorder="1" applyAlignment="1">
      <alignment horizontal="center"/>
    </xf>
    <xf numFmtId="0" fontId="9" fillId="18" borderId="407" xfId="0" applyFont="1" applyFill="1" applyBorder="1" applyAlignment="1">
      <alignment horizontal="center"/>
    </xf>
    <xf numFmtId="0" fontId="9"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5" fillId="0" borderId="385" xfId="0" applyFont="1" applyFill="1" applyBorder="1" applyAlignment="1">
      <alignment horizontal="center" wrapText="1"/>
    </xf>
    <xf numFmtId="0" fontId="5"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4" fillId="0" borderId="385" xfId="0" applyFont="1" applyBorder="1" applyAlignment="1">
      <alignment wrapText="1"/>
    </xf>
    <xf numFmtId="0" fontId="4" fillId="0" borderId="410" xfId="0" applyFont="1" applyBorder="1" applyAlignment="1">
      <alignment wrapText="1"/>
    </xf>
    <xf numFmtId="0" fontId="6" fillId="2" borderId="236" xfId="4" applyFont="1" applyFill="1" applyBorder="1" applyAlignment="1">
      <alignment horizontal="left" wrapText="1"/>
    </xf>
    <xf numFmtId="0" fontId="9" fillId="18" borderId="281" xfId="0" applyFont="1" applyFill="1" applyBorder="1" applyAlignment="1">
      <alignment horizontal="center"/>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138" xfId="0" applyFont="1" applyFill="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82" xfId="0" applyFont="1" applyBorder="1" applyAlignment="1">
      <alignment horizontal="center" wrapText="1"/>
    </xf>
    <xf numFmtId="0" fontId="5" fillId="0" borderId="166" xfId="0" applyFont="1" applyBorder="1" applyAlignment="1">
      <alignment horizontal="center" wrapText="1"/>
    </xf>
    <xf numFmtId="0" fontId="5" fillId="0" borderId="38" xfId="0" applyFont="1" applyBorder="1" applyAlignment="1">
      <alignment horizontal="center" wrapText="1"/>
    </xf>
    <xf numFmtId="0" fontId="6"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6" fillId="2" borderId="188" xfId="4" applyFont="1"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6" fillId="0" borderId="75" xfId="0" applyFont="1" applyBorder="1" applyAlignment="1">
      <alignment wrapText="1"/>
    </xf>
    <xf numFmtId="0" fontId="0" fillId="0" borderId="76" xfId="0" applyBorder="1" applyAlignment="1">
      <alignment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5" fillId="0" borderId="237" xfId="0" applyFont="1" applyBorder="1" applyAlignment="1">
      <alignment horizontal="center" wrapText="1"/>
    </xf>
    <xf numFmtId="0" fontId="5" fillId="0" borderId="94" xfId="0" applyFont="1" applyBorder="1" applyAlignment="1">
      <alignment horizontal="center" wrapText="1"/>
    </xf>
    <xf numFmtId="0" fontId="5" fillId="0" borderId="316" xfId="0" applyFont="1" applyBorder="1" applyAlignment="1">
      <alignment horizontal="center" wrapText="1"/>
    </xf>
    <xf numFmtId="0" fontId="6" fillId="2" borderId="152" xfId="4" applyFont="1" applyFill="1" applyBorder="1" applyAlignment="1">
      <alignment horizontal="left"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290" xfId="0" applyFont="1" applyBorder="1" applyAlignment="1">
      <alignment horizontal="center" wrapText="1"/>
    </xf>
    <xf numFmtId="0" fontId="5" fillId="0" borderId="138" xfId="0" applyFont="1" applyFill="1" applyBorder="1" applyAlignment="1">
      <alignment horizontal="center" wrapText="1"/>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5" fillId="0" borderId="42" xfId="0" applyFont="1" applyBorder="1" applyAlignment="1">
      <alignment horizontal="center" vertical="center"/>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0" fillId="0" borderId="75" xfId="0" applyBorder="1" applyAlignment="1">
      <alignment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5" fillId="0" borderId="48" xfId="0" applyFont="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0" fillId="0" borderId="161" xfId="0" applyBorder="1" applyAlignment="1">
      <alignment horizontal="left" wrapText="1"/>
    </xf>
    <xf numFmtId="0" fontId="0" fillId="0" borderId="161" xfId="0" applyBorder="1" applyAlignment="1">
      <alignment horizontal="left"/>
    </xf>
    <xf numFmtId="0" fontId="0" fillId="0" borderId="0" xfId="0" applyBorder="1" applyAlignment="1">
      <alignment horizontal="left"/>
    </xf>
    <xf numFmtId="0" fontId="0" fillId="0" borderId="73" xfId="0" applyBorder="1" applyAlignment="1">
      <alignment horizontal="left"/>
    </xf>
    <xf numFmtId="0" fontId="5"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9" fillId="7" borderId="237" xfId="0" applyFont="1" applyFill="1" applyBorder="1" applyAlignment="1">
      <alignment horizontal="center"/>
    </xf>
    <xf numFmtId="0" fontId="9"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6" fillId="0" borderId="76" xfId="0" applyFont="1" applyBorder="1" applyAlignment="1">
      <alignment horizontal="left" wrapText="1"/>
    </xf>
    <xf numFmtId="0" fontId="9" fillId="7" borderId="281" xfId="0" applyFont="1" applyFill="1" applyBorder="1" applyAlignment="1">
      <alignment horizontal="center"/>
    </xf>
    <xf numFmtId="0" fontId="5" fillId="0" borderId="75" xfId="0" applyFont="1" applyBorder="1" applyAlignment="1">
      <alignment horizontal="left" vertical="center"/>
    </xf>
    <xf numFmtId="0" fontId="5" fillId="0" borderId="75" xfId="0" applyFont="1" applyBorder="1" applyAlignment="1">
      <alignment horizontal="left"/>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6" fillId="0" borderId="75" xfId="0" applyFont="1" applyBorder="1" applyAlignment="1">
      <alignment horizontal="left" wrapText="1"/>
    </xf>
    <xf numFmtId="0" fontId="0" fillId="0" borderId="75" xfId="0" applyBorder="1" applyAlignment="1">
      <alignment horizontal="left" wrapText="1"/>
    </xf>
    <xf numFmtId="0" fontId="0" fillId="0" borderId="7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1" xfId="0" applyBorder="1" applyAlignment="1">
      <alignment horizontal="center" wrapText="1"/>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0" xfId="0" applyFont="1" applyFill="1" applyBorder="1" applyAlignment="1">
      <alignment horizontal="center" wrapText="1"/>
    </xf>
    <xf numFmtId="0" fontId="9" fillId="7" borderId="146"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77"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0" fontId="5" fillId="0" borderId="290" xfId="0" applyFont="1" applyBorder="1" applyAlignment="1">
      <alignment horizontal="center"/>
    </xf>
    <xf numFmtId="0" fontId="5" fillId="0" borderId="153" xfId="0" applyFont="1" applyBorder="1" applyAlignment="1">
      <alignment horizontal="center"/>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5" fillId="0" borderId="57" xfId="0" applyFont="1" applyBorder="1" applyAlignment="1">
      <alignment horizontal="center" wrapText="1"/>
    </xf>
    <xf numFmtId="0" fontId="5" fillId="0" borderId="11" xfId="0" applyFont="1" applyBorder="1" applyAlignment="1">
      <alignment horizontal="center" wrapText="1"/>
    </xf>
    <xf numFmtId="0" fontId="5" fillId="0" borderId="58" xfId="0" applyFont="1" applyBorder="1" applyAlignment="1">
      <alignment horizontal="center" wrapText="1"/>
    </xf>
    <xf numFmtId="0" fontId="6" fillId="0" borderId="0" xfId="0" applyFont="1" applyBorder="1" applyAlignment="1">
      <alignment horizontal="left"/>
    </xf>
    <xf numFmtId="0" fontId="6" fillId="0" borderId="76" xfId="0" applyFont="1" applyBorder="1" applyAlignment="1">
      <alignment horizontal="left"/>
    </xf>
    <xf numFmtId="0" fontId="6" fillId="0" borderId="77" xfId="0" applyFont="1" applyBorder="1" applyAlignment="1">
      <alignment horizontal="left" wrapText="1"/>
    </xf>
    <xf numFmtId="0" fontId="6" fillId="0" borderId="59" xfId="0" applyFont="1" applyBorder="1" applyAlignment="1">
      <alignment horizontal="left" wrapText="1"/>
    </xf>
    <xf numFmtId="0" fontId="6" fillId="0" borderId="60" xfId="0" applyFont="1" applyBorder="1" applyAlignment="1">
      <alignment horizontal="left" wrapText="1"/>
    </xf>
    <xf numFmtId="0" fontId="5" fillId="0" borderId="95" xfId="0" applyFont="1" applyBorder="1" applyAlignment="1">
      <alignment horizontal="center" wrapText="1"/>
    </xf>
    <xf numFmtId="0" fontId="5" fillId="0" borderId="114" xfId="0" applyFont="1" applyBorder="1" applyAlignment="1">
      <alignment horizontal="center" wrapText="1"/>
    </xf>
    <xf numFmtId="0" fontId="5" fillId="0" borderId="197" xfId="0" applyFont="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5"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6" fillId="0" borderId="75" xfId="0" applyFont="1" applyFill="1" applyBorder="1" applyAlignment="1">
      <alignment horizontal="left" wrapText="1"/>
    </xf>
    <xf numFmtId="0" fontId="6" fillId="0" borderId="0" xfId="0" applyFont="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291" xfId="0" applyFont="1" applyBorder="1" applyAlignment="1">
      <alignment horizontal="center"/>
    </xf>
    <xf numFmtId="0" fontId="5" fillId="0" borderId="37" xfId="0" applyFont="1" applyBorder="1" applyAlignment="1">
      <alignment horizontal="center"/>
    </xf>
    <xf numFmtId="0" fontId="5" fillId="0" borderId="53" xfId="0" applyFont="1" applyBorder="1" applyAlignment="1">
      <alignment horizontal="center" wrapText="1"/>
    </xf>
    <xf numFmtId="0" fontId="5" fillId="0" borderId="158" xfId="0" applyFont="1" applyBorder="1" applyAlignment="1">
      <alignment horizontal="center" wrapText="1"/>
    </xf>
    <xf numFmtId="0" fontId="5" fillId="0" borderId="315" xfId="0" applyFont="1" applyBorder="1" applyAlignment="1">
      <alignment horizontal="center" wrapText="1"/>
    </xf>
    <xf numFmtId="0" fontId="5" fillId="0" borderId="115" xfId="0" applyFont="1" applyFill="1" applyBorder="1" applyAlignment="1">
      <alignment horizontal="center"/>
    </xf>
    <xf numFmtId="0" fontId="5" fillId="0" borderId="314" xfId="0" applyFont="1" applyBorder="1" applyAlignment="1">
      <alignment horizontal="center" wrapText="1"/>
    </xf>
    <xf numFmtId="0" fontId="5" fillId="0" borderId="65" xfId="0" applyFont="1" applyBorder="1" applyAlignment="1">
      <alignment horizontal="center" wrapText="1"/>
    </xf>
    <xf numFmtId="0" fontId="5" fillId="0" borderId="206" xfId="0" applyFont="1" applyBorder="1" applyAlignment="1">
      <alignment horizontal="center" vertical="center" wrapText="1"/>
    </xf>
    <xf numFmtId="0" fontId="5" fillId="0" borderId="288"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295" xfId="0" applyFont="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Border="1" applyAlignment="1">
      <alignment horizontal="center" vertical="center" wrapText="1"/>
    </xf>
    <xf numFmtId="0" fontId="0" fillId="0" borderId="77" xfId="0"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5" fillId="0" borderId="78" xfId="0" applyFont="1" applyFill="1" applyBorder="1" applyAlignment="1">
      <alignment horizontal="center" vertic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6" fillId="0" borderId="188" xfId="4" applyFont="1" applyBorder="1" applyAlignment="1">
      <alignment horizontal="left"/>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6" fillId="0" borderId="76" xfId="0" applyFont="1" applyBorder="1" applyAlignment="1">
      <alignment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5" fillId="0" borderId="113" xfId="0" applyFont="1" applyBorder="1" applyAlignment="1">
      <alignment horizontal="center" vertical="center" wrapText="1"/>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9" fillId="6" borderId="311" xfId="1" applyFont="1" applyFill="1" applyBorder="1" applyAlignment="1">
      <alignment horizontal="center"/>
    </xf>
    <xf numFmtId="0" fontId="9" fillId="6" borderId="312" xfId="1" applyFont="1" applyFill="1" applyBorder="1" applyAlignment="1">
      <alignment horizontal="center"/>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5" fillId="0" borderId="31" xfId="0" applyFont="1" applyFill="1" applyBorder="1" applyAlignment="1">
      <alignment horizontal="center"/>
    </xf>
    <xf numFmtId="0" fontId="5" fillId="0" borderId="292"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5" fillId="0" borderId="234" xfId="0" applyFont="1" applyBorder="1" applyAlignment="1">
      <alignment horizontal="center" wrapText="1"/>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9"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5" fillId="0" borderId="57" xfId="0" applyFont="1" applyFill="1" applyBorder="1" applyAlignment="1">
      <alignment horizontal="center"/>
    </xf>
    <xf numFmtId="0" fontId="5" fillId="0" borderId="250" xfId="0" applyFont="1" applyFill="1" applyBorder="1" applyAlignment="1">
      <alignment horizontal="center"/>
    </xf>
    <xf numFmtId="0" fontId="5" fillId="0" borderId="58"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6"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6" xfId="0" applyFont="1" applyBorder="1" applyAlignment="1">
      <alignment horizontal="center" wrapText="1"/>
    </xf>
    <xf numFmtId="0" fontId="4" fillId="0" borderId="0" xfId="0" applyFont="1" applyBorder="1" applyAlignment="1">
      <alignment horizontal="lef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0" fillId="0" borderId="145" xfId="0" applyBorder="1" applyAlignment="1">
      <alignment wrapText="1"/>
    </xf>
    <xf numFmtId="0" fontId="0" fillId="0" borderId="146"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5" fillId="2" borderId="11" xfId="0" applyFont="1" applyFill="1" applyBorder="1" applyAlignment="1">
      <alignment horizontal="center" wrapText="1"/>
    </xf>
    <xf numFmtId="0" fontId="9" fillId="7" borderId="277" xfId="0" applyFont="1" applyFill="1" applyBorder="1" applyAlignment="1">
      <alignment horizontal="center"/>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5" fillId="0" borderId="56" xfId="0" applyFont="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9" fillId="7" borderId="277" xfId="0" applyFont="1" applyFill="1" applyBorder="1" applyAlignment="1">
      <alignment horizontal="center" wrapText="1"/>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49" fontId="8" fillId="0" borderId="45" xfId="73" applyNumberFormat="1" applyFont="1" applyFill="1" applyBorder="1" applyAlignment="1" applyProtection="1">
      <alignment horizontal="left" vertical="top" wrapText="1"/>
      <protection locked="0"/>
    </xf>
    <xf numFmtId="49" fontId="8" fillId="0" borderId="385" xfId="73" applyNumberFormat="1" applyFont="1" applyFill="1" applyBorder="1" applyAlignment="1" applyProtection="1">
      <alignment horizontal="left" vertical="top" wrapText="1"/>
      <protection locked="0"/>
    </xf>
    <xf numFmtId="0" fontId="64" fillId="15" borderId="314" xfId="0" applyNumberFormat="1" applyFont="1" applyFill="1" applyBorder="1" applyAlignment="1" applyProtection="1">
      <alignment horizontal="left" vertical="center" wrapText="1"/>
      <protection locked="0"/>
    </xf>
    <xf numFmtId="0" fontId="4" fillId="15" borderId="187" xfId="0" applyFont="1" applyFill="1" applyBorder="1" applyAlignment="1" applyProtection="1">
      <alignment vertical="center"/>
      <protection locked="0"/>
    </xf>
    <xf numFmtId="0" fontId="75" fillId="15" borderId="102" xfId="0" applyNumberFormat="1" applyFont="1" applyFill="1" applyBorder="1" applyAlignment="1" applyProtection="1">
      <alignment horizontal="center" vertical="center"/>
      <protection locked="0"/>
    </xf>
    <xf numFmtId="0" fontId="75" fillId="15" borderId="27" xfId="0" applyNumberFormat="1" applyFont="1" applyFill="1" applyBorder="1" applyAlignment="1" applyProtection="1">
      <alignment horizontal="center" vertical="center"/>
      <protection locked="0"/>
    </xf>
    <xf numFmtId="0" fontId="75" fillId="15" borderId="28" xfId="0" applyNumberFormat="1" applyFont="1" applyFill="1" applyBorder="1" applyAlignment="1" applyProtection="1">
      <alignment horizontal="center" vertical="center"/>
      <protection locked="0"/>
    </xf>
    <xf numFmtId="0" fontId="8" fillId="15" borderId="46" xfId="0" applyFont="1" applyFill="1" applyBorder="1" applyAlignment="1" applyProtection="1">
      <alignment vertical="center"/>
      <protection locked="0"/>
    </xf>
    <xf numFmtId="0" fontId="8" fillId="15" borderId="20" xfId="0" applyFont="1" applyFill="1" applyBorder="1" applyAlignment="1" applyProtection="1">
      <alignment vertical="center"/>
      <protection locked="0"/>
    </xf>
    <xf numFmtId="0" fontId="64" fillId="15" borderId="138" xfId="0" applyNumberFormat="1" applyFont="1" applyFill="1" applyBorder="1" applyAlignment="1" applyProtection="1">
      <alignment horizontal="left" vertical="justify"/>
      <protection locked="0"/>
    </xf>
    <xf numFmtId="0" fontId="64" fillId="15" borderId="115" xfId="0" applyNumberFormat="1" applyFont="1" applyFill="1" applyBorder="1" applyAlignment="1" applyProtection="1">
      <alignment horizontal="left" vertical="justify"/>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4" fillId="0" borderId="384" xfId="0" applyFont="1" applyBorder="1" applyAlignment="1">
      <alignment horizontal="left"/>
    </xf>
    <xf numFmtId="0" fontId="5" fillId="0" borderId="384" xfId="0" applyFont="1" applyBorder="1" applyAlignment="1">
      <alignment horizontal="left"/>
    </xf>
    <xf numFmtId="0" fontId="5" fillId="0" borderId="385" xfId="0" applyFont="1" applyBorder="1" applyAlignment="1">
      <alignment horizontal="left"/>
    </xf>
    <xf numFmtId="0" fontId="5" fillId="0" borderId="386" xfId="0" applyFont="1" applyBorder="1" applyAlignment="1">
      <alignment horizontal="left"/>
    </xf>
    <xf numFmtId="0" fontId="4" fillId="0" borderId="384" xfId="0" applyFont="1" applyBorder="1" applyAlignment="1">
      <alignment horizontal="left"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4"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5" fillId="0" borderId="384" xfId="0" applyFont="1" applyBorder="1" applyAlignment="1">
      <alignment horizontal="left" wrapText="1"/>
    </xf>
    <xf numFmtId="0" fontId="5" fillId="0" borderId="385" xfId="0" applyFont="1" applyBorder="1" applyAlignment="1">
      <alignment horizontal="left" wrapText="1"/>
    </xf>
    <xf numFmtId="0" fontId="5" fillId="0" borderId="386" xfId="0" applyFont="1" applyBorder="1" applyAlignment="1">
      <alignment horizontal="left" wrapText="1"/>
    </xf>
    <xf numFmtId="0" fontId="4" fillId="0" borderId="365" xfId="4" applyFont="1" applyFill="1" applyBorder="1" applyAlignment="1">
      <alignment horizontal="left"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67" xfId="0" applyFont="1" applyBorder="1" applyAlignment="1">
      <alignment horizontal="left" vertical="top" wrapText="1"/>
    </xf>
    <xf numFmtId="0" fontId="64" fillId="0" borderId="385" xfId="0" applyFont="1" applyBorder="1" applyAlignment="1">
      <alignment horizontal="left" vertical="top" wrapText="1"/>
    </xf>
    <xf numFmtId="0" fontId="64" fillId="0" borderId="368" xfId="0" applyFont="1" applyBorder="1" applyAlignment="1">
      <alignment horizontal="left" vertical="top" wrapText="1"/>
    </xf>
    <xf numFmtId="0" fontId="64" fillId="15" borderId="367" xfId="0" applyFont="1" applyFill="1" applyBorder="1" applyAlignment="1">
      <alignment horizontal="left" vertical="top" wrapText="1"/>
    </xf>
    <xf numFmtId="0" fontId="64" fillId="15" borderId="385"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385" xfId="0" applyFont="1" applyBorder="1" applyAlignment="1">
      <alignment horizontal="left"/>
    </xf>
    <xf numFmtId="0" fontId="63" fillId="0" borderId="368"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9" xfId="0" applyFont="1" applyBorder="1" applyAlignment="1">
      <alignment horizontal="left"/>
    </xf>
    <xf numFmtId="0" fontId="64" fillId="0" borderId="388" xfId="0" applyFont="1" applyBorder="1" applyAlignment="1">
      <alignment horizontal="left"/>
    </xf>
    <xf numFmtId="0" fontId="64" fillId="0" borderId="370" xfId="0" applyFont="1" applyBorder="1" applyAlignment="1">
      <alignment horizontal="left"/>
    </xf>
    <xf numFmtId="0" fontId="6" fillId="0" borderId="162" xfId="0" applyFont="1" applyBorder="1" applyAlignment="1">
      <alignment horizontal="left" wrapText="1"/>
    </xf>
    <xf numFmtId="0" fontId="6" fillId="0" borderId="163" xfId="0" applyFont="1" applyBorder="1" applyAlignment="1">
      <alignment horizontal="left" wrapText="1"/>
    </xf>
    <xf numFmtId="0" fontId="6" fillId="0" borderId="136" xfId="4" applyFont="1" applyFill="1" applyBorder="1" applyAlignment="1">
      <alignment horizontal="left" wrapText="1"/>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5" fillId="0" borderId="13" xfId="0" applyFont="1" applyFill="1" applyBorder="1" applyAlignment="1">
      <alignment horizontal="left"/>
    </xf>
    <xf numFmtId="0" fontId="5"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3" xfId="0" applyFont="1" applyFill="1" applyBorder="1" applyAlignment="1">
      <alignment horizontal="left" wrapText="1"/>
    </xf>
    <xf numFmtId="0" fontId="5" fillId="0" borderId="0" xfId="0" applyFont="1" applyFill="1" applyBorder="1" applyAlignment="1">
      <alignment horizontal="left" wrapText="1"/>
    </xf>
    <xf numFmtId="0" fontId="5" fillId="0" borderId="14" xfId="0" applyFont="1" applyFill="1"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Border="1" applyAlignment="1">
      <alignment wrapText="1"/>
    </xf>
    <xf numFmtId="0" fontId="0" fillId="0" borderId="14" xfId="0" applyBorder="1" applyAlignment="1">
      <alignmen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6" fillId="0" borderId="11" xfId="0" applyFont="1" applyBorder="1" applyAlignment="1">
      <alignment horizontal="center"/>
    </xf>
    <xf numFmtId="0" fontId="6" fillId="0" borderId="72" xfId="0" applyFont="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162" xfId="0" applyFont="1" applyBorder="1" applyAlignment="1">
      <alignment wrapText="1"/>
    </xf>
    <xf numFmtId="0" fontId="0" fillId="0" borderId="163" xfId="0" applyBorder="1" applyAlignment="1">
      <alignment wrapText="1"/>
    </xf>
    <xf numFmtId="0" fontId="6" fillId="0" borderId="213" xfId="4" applyFont="1" applyFill="1" applyBorder="1" applyAlignment="1">
      <alignment horizontal="left" wrapText="1"/>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 fillId="0" borderId="78" xfId="0" applyFont="1" applyBorder="1" applyAlignment="1">
      <alignment horizontal="center"/>
    </xf>
    <xf numFmtId="0" fontId="5"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9" fillId="13" borderId="319" xfId="0" applyFont="1" applyFill="1" applyBorder="1" applyAlignment="1">
      <alignment horizontal="center"/>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163" xfId="0"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5" fillId="0" borderId="162" xfId="0" applyFont="1" applyFill="1" applyBorder="1" applyAlignment="1">
      <alignment horizontal="left" wrapText="1"/>
    </xf>
    <xf numFmtId="0" fontId="5" fillId="0" borderId="73" xfId="0" applyFont="1" applyFill="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5" fillId="0" borderId="68" xfId="0" applyFont="1" applyFill="1" applyBorder="1" applyAlignment="1">
      <alignment horizontal="center"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175" fontId="0" fillId="0" borderId="336" xfId="0" applyNumberFormat="1" applyBorder="1" applyAlignment="1">
      <alignment horizontal="right"/>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6" fillId="0" borderId="224" xfId="0" applyFont="1" applyBorder="1" applyAlignment="1">
      <alignment horizontal="left" wrapText="1"/>
    </xf>
    <xf numFmtId="0" fontId="6" fillId="0" borderId="173" xfId="0" applyFont="1" applyBorder="1" applyAlignment="1">
      <alignment horizontal="left" wrapText="1"/>
    </xf>
    <xf numFmtId="0" fontId="6" fillId="0" borderId="174" xfId="0" applyFont="1" applyBorder="1" applyAlignment="1">
      <alignment horizontal="left" wrapText="1"/>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0" fontId="0" fillId="0" borderId="13" xfId="0" applyBorder="1" applyAlignment="1">
      <alignmen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0" fillId="0" borderId="26" xfId="0" applyBorder="1" applyAlignment="1">
      <alignment horizontal="left" wrapText="1"/>
    </xf>
    <xf numFmtId="0" fontId="0" fillId="0" borderId="72" xfId="0" applyBorder="1" applyAlignment="1">
      <alignment horizontal="left" wrapText="1"/>
    </xf>
    <xf numFmtId="0" fontId="5" fillId="0" borderId="13" xfId="0" applyFont="1" applyBorder="1" applyAlignment="1">
      <alignment horizontal="center" wrapText="1"/>
    </xf>
    <xf numFmtId="0" fontId="5" fillId="0" borderId="25" xfId="0" applyFont="1" applyBorder="1" applyAlignment="1">
      <alignment horizontal="center"/>
    </xf>
    <xf numFmtId="0" fontId="5" fillId="0" borderId="74" xfId="0" applyFont="1" applyBorder="1" applyAlignment="1">
      <alignment horizontal="center"/>
    </xf>
    <xf numFmtId="0" fontId="0" fillId="0" borderId="45" xfId="0" applyBorder="1" applyAlignment="1">
      <alignment horizontal="left"/>
    </xf>
    <xf numFmtId="0" fontId="0" fillId="0" borderId="11" xfId="0" applyBorder="1" applyAlignment="1">
      <alignment horizontal="left"/>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5" fillId="0" borderId="334"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6" fillId="0" borderId="11" xfId="0" applyFont="1" applyBorder="1" applyAlignment="1">
      <alignment horizontal="left" wrapText="1"/>
    </xf>
    <xf numFmtId="0" fontId="6" fillId="0" borderId="46" xfId="0" applyFont="1" applyBorder="1" applyAlignment="1">
      <alignment horizontal="left" wrapText="1"/>
    </xf>
    <xf numFmtId="0" fontId="6" fillId="0" borderId="20" xfId="0" applyFont="1" applyBorder="1" applyAlignment="1">
      <alignment horizontal="left" wrapText="1"/>
    </xf>
    <xf numFmtId="0" fontId="6" fillId="0" borderId="138" xfId="0" applyFont="1" applyBorder="1" applyAlignment="1">
      <alignment horizontal="left" wrapText="1"/>
    </xf>
    <xf numFmtId="0" fontId="6" fillId="0" borderId="69" xfId="0" applyFont="1" applyBorder="1" applyAlignment="1">
      <alignment horizontal="left" wrapText="1"/>
    </xf>
    <xf numFmtId="0" fontId="0" fillId="0" borderId="175" xfId="0" applyBorder="1" applyAlignment="1">
      <alignment horizontal="left" wrapText="1"/>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6" fillId="0" borderId="14" xfId="0" applyFont="1" applyBorder="1" applyAlignment="1">
      <alignment wrapText="1"/>
    </xf>
    <xf numFmtId="0" fontId="9" fillId="13" borderId="13" xfId="0" applyFont="1" applyFill="1" applyBorder="1" applyAlignment="1">
      <alignment horizontal="center"/>
    </xf>
    <xf numFmtId="0" fontId="9" fillId="13" borderId="0" xfId="0" applyFont="1" applyFill="1" applyBorder="1" applyAlignment="1">
      <alignment horizontal="center"/>
    </xf>
    <xf numFmtId="0" fontId="9" fillId="13" borderId="14" xfId="0" applyFont="1" applyFill="1" applyBorder="1" applyAlignment="1">
      <alignment horizontal="center"/>
    </xf>
    <xf numFmtId="0" fontId="0" fillId="0" borderId="13" xfId="0" applyBorder="1" applyAlignment="1">
      <alignment horizontal="left"/>
    </xf>
    <xf numFmtId="0" fontId="5" fillId="0" borderId="87" xfId="0" applyFont="1" applyBorder="1" applyAlignment="1">
      <alignment horizontal="center"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5" fillId="0" borderId="13"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6" fillId="0" borderId="1" xfId="0" applyFont="1" applyBorder="1" applyAlignment="1">
      <alignment wrapText="1"/>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45" xfId="0" applyFont="1" applyBorder="1" applyAlignment="1">
      <alignment horizontal="left" wrapText="1"/>
    </xf>
    <xf numFmtId="0" fontId="6" fillId="0" borderId="72" xfId="0" applyFont="1" applyBorder="1" applyAlignment="1">
      <alignment horizontal="left" wrapText="1"/>
    </xf>
    <xf numFmtId="0" fontId="6" fillId="0" borderId="93" xfId="0" applyFont="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5" fillId="0" borderId="0" xfId="0" applyFont="1" applyBorder="1" applyAlignment="1">
      <alignment horizontal="left"/>
    </xf>
    <xf numFmtId="0" fontId="0" fillId="0" borderId="144" xfId="0" applyBorder="1" applyAlignment="1">
      <alignment horizontal="left" wrapText="1"/>
    </xf>
    <xf numFmtId="0" fontId="0" fillId="0" borderId="202" xfId="0" applyBorder="1" applyAlignment="1">
      <alignment horizontal="left" wrapText="1"/>
    </xf>
    <xf numFmtId="0" fontId="5" fillId="0" borderId="61" xfId="0" applyFont="1" applyBorder="1" applyAlignment="1">
      <alignment horizontal="center"/>
    </xf>
    <xf numFmtId="0" fontId="5" fillId="0" borderId="18" xfId="0" applyFont="1" applyBorder="1" applyAlignment="1">
      <alignment horizontal="center"/>
    </xf>
    <xf numFmtId="0" fontId="9" fillId="13" borderId="137" xfId="0" applyFont="1" applyFill="1" applyBorder="1" applyAlignment="1">
      <alignment horizontal="center" wrapText="1"/>
    </xf>
    <xf numFmtId="0" fontId="5" fillId="0" borderId="151" xfId="0" applyFont="1" applyBorder="1" applyAlignment="1">
      <alignment horizontal="center" wrapText="1"/>
    </xf>
    <xf numFmtId="0" fontId="5" fillId="0" borderId="14" xfId="0" applyFont="1" applyFill="1" applyBorder="1" applyAlignment="1">
      <alignment wrapText="1"/>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27" fillId="0" borderId="172" xfId="0" applyFont="1" applyBorder="1" applyAlignment="1">
      <alignment horizontal="center"/>
    </xf>
    <xf numFmtId="0" fontId="27" fillId="0" borderId="11" xfId="0" applyFont="1" applyBorder="1" applyAlignment="1">
      <alignment horizontal="center"/>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35" fillId="0" borderId="138" xfId="0" applyFont="1" applyBorder="1" applyAlignment="1">
      <alignment horizontal="center"/>
    </xf>
    <xf numFmtId="0" fontId="35" fillId="0" borderId="332" xfId="0" applyFont="1" applyBorder="1" applyAlignment="1">
      <alignment horizontal="center"/>
    </xf>
    <xf numFmtId="0" fontId="6" fillId="0" borderId="16" xfId="0" applyFont="1" applyBorder="1" applyAlignment="1">
      <alignment wrapText="1"/>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6" fillId="0" borderId="13" xfId="1" applyFont="1" applyFill="1" applyBorder="1" applyAlignment="1">
      <alignment horizontal="left" wrapText="1"/>
    </xf>
    <xf numFmtId="0" fontId="4" fillId="0" borderId="0" xfId="1" applyFont="1" applyAlignment="1">
      <alignment wrapText="1"/>
    </xf>
    <xf numFmtId="0" fontId="4" fillId="0" borderId="14" xfId="1" applyFont="1" applyBorder="1" applyAlignment="1">
      <alignmen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6" fillId="0" borderId="86" xfId="0" applyFont="1" applyFill="1" applyBorder="1" applyAlignment="1">
      <alignment wrapText="1"/>
    </xf>
    <xf numFmtId="0" fontId="0" fillId="0" borderId="37" xfId="0" applyBorder="1" applyAlignment="1">
      <alignment wrapText="1"/>
    </xf>
    <xf numFmtId="0" fontId="6"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13" fillId="0" borderId="13" xfId="1" applyFont="1" applyFill="1" applyBorder="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0" fillId="0" borderId="13" xfId="4" applyFont="1" applyBorder="1" applyAlignment="1">
      <alignment wrapText="1"/>
    </xf>
    <xf numFmtId="0" fontId="0" fillId="0" borderId="14" xfId="4" applyFont="1" applyBorder="1" applyAlignment="1">
      <alignment wrapText="1"/>
    </xf>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 xfId="4" applyFont="1" applyBorder="1" applyAlignment="1">
      <alignment horizontal="center"/>
    </xf>
    <xf numFmtId="0" fontId="5" fillId="0" borderId="35"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5" fillId="0" borderId="26" xfId="4" applyFont="1" applyFill="1" applyBorder="1" applyAlignment="1">
      <alignment horizontal="center"/>
    </xf>
    <xf numFmtId="0" fontId="5" fillId="0" borderId="11" xfId="4" applyFont="1" applyFill="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22" borderId="0" xfId="4" applyFont="1" applyFill="1" applyAlignment="1">
      <alignment horizontal="center"/>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162" xfId="0" applyBorder="1" applyAlignment="1">
      <alignment wrapText="1"/>
    </xf>
    <xf numFmtId="0" fontId="6" fillId="0" borderId="224" xfId="0" applyFont="1" applyBorder="1" applyAlignment="1">
      <alignment wrapText="1"/>
    </xf>
    <xf numFmtId="0" fontId="0" fillId="0" borderId="173" xfId="0" applyBorder="1" applyAlignment="1">
      <alignment wrapText="1"/>
    </xf>
    <xf numFmtId="0" fontId="0" fillId="0" borderId="72" xfId="0" applyBorder="1" applyAlignment="1">
      <alignment horizontal="center"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4" fillId="0" borderId="0" xfId="1" applyFont="1" applyBorder="1" applyAlignment="1">
      <alignment wrapText="1"/>
    </xf>
    <xf numFmtId="0" fontId="0" fillId="0" borderId="22" xfId="0" applyBorder="1" applyAlignment="1">
      <alignment horizontal="left" wrapText="1"/>
    </xf>
    <xf numFmtId="0" fontId="0" fillId="0" borderId="20" xfId="0"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173" xfId="0" applyFont="1" applyBorder="1" applyAlignment="1">
      <alignment wrapText="1"/>
    </xf>
    <xf numFmtId="0" fontId="0" fillId="0" borderId="174" xfId="0" applyBorder="1" applyAlignment="1">
      <alignment wrapText="1"/>
    </xf>
    <xf numFmtId="0" fontId="5" fillId="0" borderId="68" xfId="0" applyFont="1" applyFill="1" applyBorder="1" applyAlignment="1">
      <alignment horizontal="center"/>
    </xf>
    <xf numFmtId="0" fontId="6" fillId="0" borderId="162" xfId="0" applyFont="1" applyBorder="1" applyAlignment="1">
      <alignment horizontal="left"/>
    </xf>
    <xf numFmtId="0" fontId="6" fillId="0" borderId="163" xfId="0" applyFont="1" applyBorder="1" applyAlignment="1">
      <alignment horizontal="left"/>
    </xf>
    <xf numFmtId="0" fontId="5" fillId="0" borderId="162" xfId="0" applyFont="1" applyBorder="1" applyAlignment="1">
      <alignment horizontal="left"/>
    </xf>
    <xf numFmtId="0" fontId="5" fillId="0" borderId="163" xfId="0" applyFont="1" applyBorder="1" applyAlignment="1">
      <alignment horizontal="left"/>
    </xf>
    <xf numFmtId="0" fontId="5" fillId="0" borderId="162" xfId="0" applyFont="1" applyFill="1" applyBorder="1" applyAlignment="1">
      <alignment wrapText="1"/>
    </xf>
    <xf numFmtId="0" fontId="5" fillId="0" borderId="163" xfId="0" applyFont="1" applyBorder="1" applyAlignment="1">
      <alignment wrapText="1"/>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6" fillId="0" borderId="11"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64" fillId="0" borderId="11" xfId="0" applyFont="1" applyBorder="1" applyAlignment="1">
      <alignment horizontal="left" vertical="top" wrapText="1"/>
    </xf>
    <xf numFmtId="0" fontId="64" fillId="0" borderId="11" xfId="0" applyFont="1" applyBorder="1" applyAlignment="1">
      <alignment horizontal="justify" vertical="top" wrapText="1"/>
    </xf>
    <xf numFmtId="0" fontId="64" fillId="0" borderId="11" xfId="0" applyFont="1" applyBorder="1" applyAlignment="1">
      <alignment horizontal="justify" wrapText="1"/>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3" fillId="0" borderId="11" xfId="0" applyFont="1" applyBorder="1" applyAlignment="1">
      <alignment horizontal="left"/>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0" fillId="0" borderId="35" xfId="0" applyBorder="1" applyAlignment="1">
      <alignment horizontal="left"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9" fillId="16" borderId="381" xfId="0" applyFont="1" applyFill="1" applyBorder="1" applyAlignment="1">
      <alignment horizontal="center"/>
    </xf>
    <xf numFmtId="0" fontId="9" fillId="16" borderId="382" xfId="0" applyFont="1" applyFill="1" applyBorder="1" applyAlignment="1">
      <alignment horizontal="center"/>
    </xf>
    <xf numFmtId="0" fontId="9"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9" fillId="13" borderId="329" xfId="0" applyFont="1" applyFill="1" applyBorder="1" applyAlignment="1">
      <alignment horizontal="center"/>
    </xf>
    <xf numFmtId="0" fontId="9" fillId="13" borderId="371" xfId="0" applyFont="1" applyFill="1" applyBorder="1" applyAlignment="1">
      <alignment horizontal="center"/>
    </xf>
    <xf numFmtId="0" fontId="9" fillId="13" borderId="372" xfId="0" applyFont="1" applyFill="1" applyBorder="1" applyAlignment="1">
      <alignment horizontal="center"/>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4" fillId="0" borderId="206" xfId="0" applyFont="1" applyBorder="1" applyAlignment="1">
      <alignment horizontal="left"/>
    </xf>
    <xf numFmtId="0" fontId="4" fillId="0" borderId="0" xfId="4" applyFont="1" applyFill="1" applyBorder="1" applyAlignment="1">
      <alignment horizontal="left" wrapText="1"/>
    </xf>
    <xf numFmtId="0" fontId="64" fillId="15" borderId="11" xfId="0" applyFont="1" applyFill="1" applyBorder="1" applyAlignment="1">
      <alignment horizontal="left" vertical="top" wrapText="1"/>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4" fillId="15" borderId="27" xfId="0" applyFont="1" applyFill="1" applyBorder="1" applyAlignment="1" applyProtection="1">
      <alignment vertical="center" wrapText="1"/>
      <protection locked="0"/>
    </xf>
    <xf numFmtId="0" fontId="4" fillId="15" borderId="74" xfId="0" applyFont="1" applyFill="1" applyBorder="1" applyAlignment="1" applyProtection="1">
      <alignment vertical="center"/>
      <protection locked="0"/>
    </xf>
    <xf numFmtId="0" fontId="4" fillId="15" borderId="72" xfId="0" applyFont="1" applyFill="1" applyBorder="1" applyAlignment="1" applyProtection="1">
      <alignment vertical="center"/>
      <protection locked="0"/>
    </xf>
    <xf numFmtId="0" fontId="4" fillId="15" borderId="93" xfId="0" applyFont="1" applyFill="1" applyBorder="1" applyAlignment="1" applyProtection="1">
      <alignment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52859584"/>
        <c:axId val="15286014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S.A.)'!$C$837</c:f>
              <c:numCache>
                <c:formatCode>General</c:formatCode>
                <c:ptCount val="1"/>
                <c:pt idx="0">
                  <c:v>0</c:v>
                </c:pt>
              </c:numCache>
            </c:numRef>
          </c:yVal>
          <c:smooth val="0"/>
        </c:ser>
        <c:dLbls>
          <c:showLegendKey val="0"/>
          <c:showVal val="0"/>
          <c:showCatName val="0"/>
          <c:showSerName val="0"/>
          <c:showPercent val="0"/>
          <c:showBubbleSize val="0"/>
        </c:dLbls>
        <c:axId val="152859584"/>
        <c:axId val="152860144"/>
      </c:scatterChart>
      <c:catAx>
        <c:axId val="15285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52860144"/>
        <c:crosses val="autoZero"/>
        <c:auto val="1"/>
        <c:lblAlgn val="ctr"/>
        <c:lblOffset val="100"/>
        <c:tickLblSkip val="1"/>
        <c:tickMarkSkip val="1"/>
        <c:noMultiLvlLbl val="0"/>
      </c:catAx>
      <c:valAx>
        <c:axId val="1528601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85958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183984320"/>
        <c:axId val="183984880"/>
      </c:barChart>
      <c:catAx>
        <c:axId val="183984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3984880"/>
        <c:crosses val="autoZero"/>
        <c:auto val="1"/>
        <c:lblAlgn val="ctr"/>
        <c:lblOffset val="100"/>
        <c:tickLblSkip val="1"/>
        <c:tickMarkSkip val="1"/>
        <c:noMultiLvlLbl val="0"/>
      </c:catAx>
      <c:valAx>
        <c:axId val="1839848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984320"/>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83988800"/>
        <c:axId val="183989360"/>
      </c:barChart>
      <c:catAx>
        <c:axId val="183988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989360"/>
        <c:crosses val="autoZero"/>
        <c:auto val="1"/>
        <c:lblAlgn val="ctr"/>
        <c:lblOffset val="100"/>
        <c:tickLblSkip val="1"/>
        <c:tickMarkSkip val="1"/>
        <c:noMultiLvlLbl val="0"/>
      </c:catAx>
      <c:valAx>
        <c:axId val="1839893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3988800"/>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4199584"/>
        <c:axId val="184200144"/>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184199584"/>
        <c:axId val="184200144"/>
      </c:lineChart>
      <c:catAx>
        <c:axId val="18419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200144"/>
        <c:crosses val="autoZero"/>
        <c:auto val="1"/>
        <c:lblAlgn val="ctr"/>
        <c:lblOffset val="100"/>
        <c:tickLblSkip val="1"/>
        <c:tickMarkSkip val="1"/>
        <c:noMultiLvlLbl val="0"/>
      </c:catAx>
      <c:valAx>
        <c:axId val="18420014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4199584"/>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Evo.TarifONNET!$C$15:$K$15</c:f>
              <c:numCache>
                <c:formatCode>_-"$"* #,##0.00_-;\-"$"* #,##0.00_-;_-"$"* "-"??_-;_-@_-</c:formatCode>
                <c:ptCount val="9"/>
                <c:pt idx="0">
                  <c:v>0.111</c:v>
                </c:pt>
                <c:pt idx="1">
                  <c:v>0.111</c:v>
                </c:pt>
                <c:pt idx="2">
                  <c:v>0.13439999999999999</c:v>
                </c:pt>
                <c:pt idx="3">
                  <c:v>0.13439999999999999</c:v>
                </c:pt>
                <c:pt idx="4">
                  <c:v>0.15</c:v>
                </c:pt>
                <c:pt idx="5">
                  <c:v>0.12</c:v>
                </c:pt>
                <c:pt idx="6">
                  <c:v>0.18</c:v>
                </c:pt>
                <c:pt idx="7">
                  <c:v>0.17</c:v>
                </c:pt>
                <c:pt idx="8">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Evo.TarifONNET!$C$23:$K$23</c:f>
              <c:numCache>
                <c:formatCode>_-"$"* #,##0.00_-;\-"$"* #,##0.00_-;_-"$"* "-"??_-;_-@_-</c:formatCode>
                <c:ptCount val="9"/>
                <c:pt idx="0">
                  <c:v>7.4999999999999997E-2</c:v>
                </c:pt>
                <c:pt idx="1">
                  <c:v>7.4999999999999997E-2</c:v>
                </c:pt>
                <c:pt idx="2">
                  <c:v>7.4999999999999997E-2</c:v>
                </c:pt>
                <c:pt idx="3">
                  <c:v>0.04</c:v>
                </c:pt>
                <c:pt idx="4">
                  <c:v>0.02</c:v>
                </c:pt>
                <c:pt idx="5">
                  <c:v>0.04</c:v>
                </c:pt>
                <c:pt idx="6">
                  <c:v>8.5999999999999993E-2</c:v>
                </c:pt>
                <c:pt idx="7">
                  <c:v>5.4880000000000005E-2</c:v>
                </c:pt>
                <c:pt idx="8">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Evo.TarifONNET!$C$31:$K$31</c:f>
              <c:numCache>
                <c:formatCode>_-"$"* #,##0.00_-;\-"$"* #,##0.00_-;_-"$"* "-"??_-;_-@_-</c:formatCode>
                <c:ptCount val="9"/>
                <c:pt idx="0">
                  <c:v>0.48</c:v>
                </c:pt>
                <c:pt idx="1">
                  <c:v>0.25</c:v>
                </c:pt>
                <c:pt idx="2">
                  <c:v>0.25</c:v>
                </c:pt>
                <c:pt idx="3">
                  <c:v>0.17</c:v>
                </c:pt>
                <c:pt idx="4">
                  <c:v>0.15</c:v>
                </c:pt>
                <c:pt idx="5">
                  <c:v>0.18</c:v>
                </c:pt>
                <c:pt idx="6">
                  <c:v>0.18</c:v>
                </c:pt>
                <c:pt idx="7">
                  <c:v>0.18</c:v>
                </c:pt>
                <c:pt idx="8">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518854863489219E-2"/>
                  <c:y val="-1.4099830441547923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Evo.TarifONNET!$C$39:$K$39</c:f>
              <c:numCache>
                <c:formatCode>_-"$"* #,##0.00_-;\-"$"* #,##0.00_-;_-"$"* "-"??_-;_-@_-</c:formatCode>
                <c:ptCount val="9"/>
                <c:pt idx="0">
                  <c:v>0.48</c:v>
                </c:pt>
                <c:pt idx="1">
                  <c:v>0.1</c:v>
                </c:pt>
                <c:pt idx="2">
                  <c:v>0.1</c:v>
                </c:pt>
                <c:pt idx="3">
                  <c:v>0.05</c:v>
                </c:pt>
                <c:pt idx="4">
                  <c:v>0.05</c:v>
                </c:pt>
                <c:pt idx="5">
                  <c:v>0.05</c:v>
                </c:pt>
                <c:pt idx="6">
                  <c:v>0.05</c:v>
                </c:pt>
                <c:pt idx="7">
                  <c:v>0.05</c:v>
                </c:pt>
                <c:pt idx="8">
                  <c:v>0.05</c:v>
                </c:pt>
              </c:numCache>
            </c:numRef>
          </c:val>
          <c:smooth val="0"/>
        </c:ser>
        <c:dLbls>
          <c:showLegendKey val="0"/>
          <c:showVal val="0"/>
          <c:showCatName val="0"/>
          <c:showSerName val="0"/>
          <c:showPercent val="0"/>
          <c:showBubbleSize val="0"/>
        </c:dLbls>
        <c:marker val="1"/>
        <c:smooth val="0"/>
        <c:axId val="184204624"/>
        <c:axId val="185353696"/>
      </c:lineChart>
      <c:catAx>
        <c:axId val="18420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5353696"/>
        <c:crosses val="autoZero"/>
        <c:auto val="1"/>
        <c:lblAlgn val="ctr"/>
        <c:lblOffset val="100"/>
        <c:tickLblSkip val="1"/>
        <c:tickMarkSkip val="1"/>
        <c:noMultiLvlLbl val="0"/>
      </c:catAx>
      <c:valAx>
        <c:axId val="185353696"/>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204624"/>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Evo.TarifONNET!$C$16:$K$16</c:f>
              <c:numCache>
                <c:formatCode>_-"$"* #,##0.00_-;\-"$"* #,##0.00_-;_-"$"* "-"??_-;_-@_-</c:formatCode>
                <c:ptCount val="9"/>
                <c:pt idx="0">
                  <c:v>0.126</c:v>
                </c:pt>
                <c:pt idx="1">
                  <c:v>0.15</c:v>
                </c:pt>
                <c:pt idx="2">
                  <c:v>0.08</c:v>
                </c:pt>
                <c:pt idx="3">
                  <c:v>0.08</c:v>
                </c:pt>
                <c:pt idx="4">
                  <c:v>0.15</c:v>
                </c:pt>
                <c:pt idx="5">
                  <c:v>0.15</c:v>
                </c:pt>
                <c:pt idx="6">
                  <c:v>0.15</c:v>
                </c:pt>
                <c:pt idx="7">
                  <c:v>0.15</c:v>
                </c:pt>
                <c:pt idx="8">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Evo.TarifONNET!$C$24:$K$24</c:f>
              <c:numCache>
                <c:formatCode>_-"$"* #,##0.00_-;\-"$"* #,##0.00_-;_-"$"* "-"??_-;_-@_-</c:formatCode>
                <c:ptCount val="9"/>
                <c:pt idx="0">
                  <c:v>6.5000000000000002E-2</c:v>
                </c:pt>
                <c:pt idx="1">
                  <c:v>0.08</c:v>
                </c:pt>
                <c:pt idx="2">
                  <c:v>0.08</c:v>
                </c:pt>
                <c:pt idx="3">
                  <c:v>0.04</c:v>
                </c:pt>
                <c:pt idx="4">
                  <c:v>0.04</c:v>
                </c:pt>
                <c:pt idx="5">
                  <c:v>0.04</c:v>
                </c:pt>
                <c:pt idx="6">
                  <c:v>0.04</c:v>
                </c:pt>
                <c:pt idx="7">
                  <c:v>0.08</c:v>
                </c:pt>
                <c:pt idx="8">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Evo.TarifONNET!$C$32:$K$32</c:f>
              <c:numCache>
                <c:formatCode>_-"$"* #,##0.00_-;\-"$"* #,##0.00_-;_-"$"* "-"??_-;_-@_-</c:formatCode>
                <c:ptCount val="9"/>
                <c:pt idx="0">
                  <c:v>0.44</c:v>
                </c:pt>
                <c:pt idx="1">
                  <c:v>0.44</c:v>
                </c:pt>
                <c:pt idx="2">
                  <c:v>0.25</c:v>
                </c:pt>
                <c:pt idx="3">
                  <c:v>0.18179499999999998</c:v>
                </c:pt>
                <c:pt idx="4">
                  <c:v>0.15</c:v>
                </c:pt>
                <c:pt idx="5">
                  <c:v>0.18</c:v>
                </c:pt>
                <c:pt idx="6">
                  <c:v>0.1</c:v>
                </c:pt>
                <c:pt idx="7">
                  <c:v>0.1</c:v>
                </c:pt>
                <c:pt idx="8">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Evo.TarifONNET!$C$40:$K$40</c:f>
              <c:numCache>
                <c:formatCode>_-"$"* #,##0.00_-;\-"$"* #,##0.00_-;_-"$"* "-"??_-;_-@_-</c:formatCode>
                <c:ptCount val="9"/>
                <c:pt idx="0">
                  <c:v>0.27</c:v>
                </c:pt>
                <c:pt idx="1">
                  <c:v>0.15</c:v>
                </c:pt>
                <c:pt idx="2">
                  <c:v>0.08</c:v>
                </c:pt>
                <c:pt idx="3">
                  <c:v>0.08</c:v>
                </c:pt>
                <c:pt idx="4">
                  <c:v>0.08</c:v>
                </c:pt>
                <c:pt idx="5">
                  <c:v>0.08</c:v>
                </c:pt>
                <c:pt idx="6">
                  <c:v>0.08</c:v>
                </c:pt>
                <c:pt idx="7">
                  <c:v>0.08</c:v>
                </c:pt>
                <c:pt idx="8">
                  <c:v>0.08</c:v>
                </c:pt>
              </c:numCache>
            </c:numRef>
          </c:val>
          <c:smooth val="0"/>
        </c:ser>
        <c:dLbls>
          <c:showLegendKey val="0"/>
          <c:showVal val="0"/>
          <c:showCatName val="0"/>
          <c:showSerName val="0"/>
          <c:showPercent val="0"/>
          <c:showBubbleSize val="0"/>
        </c:dLbls>
        <c:marker val="1"/>
        <c:smooth val="0"/>
        <c:axId val="185358176"/>
        <c:axId val="185358736"/>
      </c:lineChart>
      <c:catAx>
        <c:axId val="18535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358736"/>
        <c:crosses val="autoZero"/>
        <c:auto val="1"/>
        <c:lblAlgn val="ctr"/>
        <c:lblOffset val="100"/>
        <c:tickLblSkip val="1"/>
        <c:tickMarkSkip val="1"/>
        <c:noMultiLvlLbl val="0"/>
      </c:catAx>
      <c:valAx>
        <c:axId val="185358736"/>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358176"/>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Evo.TarifONNET!$C$17:$K$17</c:f>
              <c:numCache>
                <c:formatCode>_-"$"* #,##0.00_-;\-"$"* #,##0.00_-;_-"$"* "-"??_-;_-@_-</c:formatCode>
                <c:ptCount val="9"/>
                <c:pt idx="0">
                  <c:v>0.23</c:v>
                </c:pt>
                <c:pt idx="1">
                  <c:v>0.15</c:v>
                </c:pt>
                <c:pt idx="2">
                  <c:v>0.15</c:v>
                </c:pt>
                <c:pt idx="3">
                  <c:v>0.15</c:v>
                </c:pt>
                <c:pt idx="4">
                  <c:v>0.15</c:v>
                </c:pt>
                <c:pt idx="5">
                  <c:v>0.12</c:v>
                </c:pt>
                <c:pt idx="6">
                  <c:v>0.12</c:v>
                </c:pt>
                <c:pt idx="7">
                  <c:v>0.12</c:v>
                </c:pt>
                <c:pt idx="8">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Evo.TarifONNET!$C$25:$K$25</c:f>
              <c:numCache>
                <c:formatCode>_-"$"* #,##0.00_-;\-"$"* #,##0.00_-;_-"$"* "-"??_-;_-@_-</c:formatCode>
                <c:ptCount val="9"/>
                <c:pt idx="0">
                  <c:v>7.4999999999999997E-2</c:v>
                </c:pt>
                <c:pt idx="1">
                  <c:v>0.05</c:v>
                </c:pt>
                <c:pt idx="2">
                  <c:v>0.05</c:v>
                </c:pt>
                <c:pt idx="3">
                  <c:v>0.04</c:v>
                </c:pt>
                <c:pt idx="4">
                  <c:v>0.04</c:v>
                </c:pt>
                <c:pt idx="5">
                  <c:v>0.04</c:v>
                </c:pt>
                <c:pt idx="6">
                  <c:v>0.04</c:v>
                </c:pt>
                <c:pt idx="7">
                  <c:v>0.04</c:v>
                </c:pt>
                <c:pt idx="8">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Evo.TarifONNET!$C$33:$K$33</c:f>
              <c:numCache>
                <c:formatCode>_-"$"* #,##0.00_-;\-"$"* #,##0.00_-;_-"$"* "-"??_-;_-@_-</c:formatCode>
                <c:ptCount val="9"/>
                <c:pt idx="0">
                  <c:v>0.39</c:v>
                </c:pt>
                <c:pt idx="1">
                  <c:v>0.39</c:v>
                </c:pt>
                <c:pt idx="2">
                  <c:v>0.18</c:v>
                </c:pt>
                <c:pt idx="3">
                  <c:v>0.18</c:v>
                </c:pt>
                <c:pt idx="4">
                  <c:v>0.18</c:v>
                </c:pt>
                <c:pt idx="5">
                  <c:v>0.18</c:v>
                </c:pt>
                <c:pt idx="6">
                  <c:v>0.16</c:v>
                </c:pt>
                <c:pt idx="7">
                  <c:v>0.18</c:v>
                </c:pt>
                <c:pt idx="8">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Evo.TarifONNET!$C$41:$K$41</c:f>
              <c:numCache>
                <c:formatCode>_-"$"* #,##0.00_-;\-"$"* #,##0.00_-;_-"$"* "-"??_-;_-@_-</c:formatCode>
                <c:ptCount val="9"/>
                <c:pt idx="0">
                  <c:v>0.39</c:v>
                </c:pt>
                <c:pt idx="1">
                  <c:v>0.13</c:v>
                </c:pt>
                <c:pt idx="2">
                  <c:v>0.05</c:v>
                </c:pt>
                <c:pt idx="3">
                  <c:v>0.05</c:v>
                </c:pt>
                <c:pt idx="4">
                  <c:v>0.05</c:v>
                </c:pt>
                <c:pt idx="5">
                  <c:v>0.05</c:v>
                </c:pt>
                <c:pt idx="6">
                  <c:v>0.04</c:v>
                </c:pt>
                <c:pt idx="7">
                  <c:v>0.04</c:v>
                </c:pt>
                <c:pt idx="8">
                  <c:v>0.04</c:v>
                </c:pt>
              </c:numCache>
            </c:numRef>
          </c:val>
          <c:smooth val="0"/>
        </c:ser>
        <c:dLbls>
          <c:showLegendKey val="0"/>
          <c:showVal val="0"/>
          <c:showCatName val="0"/>
          <c:showSerName val="0"/>
          <c:showPercent val="0"/>
          <c:showBubbleSize val="0"/>
        </c:dLbls>
        <c:marker val="1"/>
        <c:smooth val="0"/>
        <c:axId val="185912416"/>
        <c:axId val="185912976"/>
      </c:lineChart>
      <c:catAx>
        <c:axId val="18591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912976"/>
        <c:crosses val="autoZero"/>
        <c:auto val="1"/>
        <c:lblAlgn val="l"/>
        <c:lblOffset val="100"/>
        <c:tickLblSkip val="1"/>
        <c:tickMarkSkip val="1"/>
        <c:noMultiLvlLbl val="0"/>
      </c:catAx>
      <c:valAx>
        <c:axId val="185912976"/>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912416"/>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Evo.TarifONNET!$C$47:$K$47</c:f>
              <c:numCache>
                <c:formatCode>_-"$"* #,##0.00_-;\-"$"* #,##0.00_-;_-"$"* "-"??_-;_-@_-</c:formatCode>
                <c:ptCount val="9"/>
                <c:pt idx="0">
                  <c:v>0.15566666666666665</c:v>
                </c:pt>
                <c:pt idx="1">
                  <c:v>0.13700000000000001</c:v>
                </c:pt>
                <c:pt idx="2">
                  <c:v>0.12146666666666665</c:v>
                </c:pt>
                <c:pt idx="3">
                  <c:v>0.12146666666666665</c:v>
                </c:pt>
                <c:pt idx="4">
                  <c:v>0.15</c:v>
                </c:pt>
                <c:pt idx="5">
                  <c:v>0.13</c:v>
                </c:pt>
                <c:pt idx="6">
                  <c:v>0.15</c:v>
                </c:pt>
                <c:pt idx="7">
                  <c:v>0.14666666666666667</c:v>
                </c:pt>
                <c:pt idx="8">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Evo.TarifONNET!$C$48:$K$48</c:f>
              <c:numCache>
                <c:formatCode>_-"$"* #,##0.00_-;\-"$"* #,##0.00_-;_-"$"* "-"??_-;_-@_-</c:formatCode>
                <c:ptCount val="9"/>
                <c:pt idx="0">
                  <c:v>7.166666666666667E-2</c:v>
                </c:pt>
                <c:pt idx="1">
                  <c:v>6.8333333333333343E-2</c:v>
                </c:pt>
                <c:pt idx="2">
                  <c:v>6.8333333333333343E-2</c:v>
                </c:pt>
                <c:pt idx="3">
                  <c:v>0.04</c:v>
                </c:pt>
                <c:pt idx="4">
                  <c:v>3.3333333333333333E-2</c:v>
                </c:pt>
                <c:pt idx="5">
                  <c:v>0.04</c:v>
                </c:pt>
                <c:pt idx="6">
                  <c:v>5.5333333333333339E-2</c:v>
                </c:pt>
                <c:pt idx="7">
                  <c:v>5.8293333333333336E-2</c:v>
                </c:pt>
                <c:pt idx="8">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Evo.TarifONNET!$C$49:$K$49</c:f>
              <c:numCache>
                <c:formatCode>_-"$"* #,##0.00_-;\-"$"* #,##0.00_-;_-"$"* "-"??_-;_-@_-</c:formatCode>
                <c:ptCount val="9"/>
                <c:pt idx="0">
                  <c:v>0.4366666666666667</c:v>
                </c:pt>
                <c:pt idx="1">
                  <c:v>0.36000000000000004</c:v>
                </c:pt>
                <c:pt idx="2">
                  <c:v>0.22666666666666666</c:v>
                </c:pt>
                <c:pt idx="3">
                  <c:v>0.17726500000000001</c:v>
                </c:pt>
                <c:pt idx="4">
                  <c:v>0.16</c:v>
                </c:pt>
                <c:pt idx="5">
                  <c:v>0.18000000000000002</c:v>
                </c:pt>
                <c:pt idx="6">
                  <c:v>0.1466666666666667</c:v>
                </c:pt>
                <c:pt idx="7">
                  <c:v>0.15333333333333335</c:v>
                </c:pt>
                <c:pt idx="8">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(feb)</c:v>
                </c:pt>
              </c:strCache>
            </c:strRef>
          </c:cat>
          <c:val>
            <c:numRef>
              <c:f>Evo.TarifONNET!$C$50:$K$50</c:f>
              <c:numCache>
                <c:formatCode>_-"$"* #,##0.00_-;\-"$"* #,##0.00_-;_-"$"* "-"??_-;_-@_-</c:formatCode>
                <c:ptCount val="9"/>
                <c:pt idx="0">
                  <c:v>0.38000000000000006</c:v>
                </c:pt>
                <c:pt idx="1">
                  <c:v>0.12666666666666668</c:v>
                </c:pt>
                <c:pt idx="2">
                  <c:v>7.6666666666666661E-2</c:v>
                </c:pt>
                <c:pt idx="3">
                  <c:v>0.06</c:v>
                </c:pt>
                <c:pt idx="4">
                  <c:v>0.06</c:v>
                </c:pt>
                <c:pt idx="5">
                  <c:v>0.06</c:v>
                </c:pt>
                <c:pt idx="6">
                  <c:v>5.6666666666666671E-2</c:v>
                </c:pt>
                <c:pt idx="7">
                  <c:v>5.6666666666666671E-2</c:v>
                </c:pt>
                <c:pt idx="8">
                  <c:v>5.6666666666666671E-2</c:v>
                </c:pt>
              </c:numCache>
            </c:numRef>
          </c:val>
          <c:smooth val="0"/>
        </c:ser>
        <c:dLbls>
          <c:showLegendKey val="0"/>
          <c:showVal val="0"/>
          <c:showCatName val="0"/>
          <c:showSerName val="0"/>
          <c:showPercent val="0"/>
          <c:showBubbleSize val="0"/>
        </c:dLbls>
        <c:marker val="1"/>
        <c:smooth val="0"/>
        <c:axId val="185917456"/>
        <c:axId val="185918016"/>
      </c:lineChart>
      <c:catAx>
        <c:axId val="1859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918016"/>
        <c:crosses val="autoZero"/>
        <c:auto val="1"/>
        <c:lblAlgn val="ctr"/>
        <c:lblOffset val="100"/>
        <c:tickLblSkip val="1"/>
        <c:tickMarkSkip val="1"/>
        <c:noMultiLvlLbl val="0"/>
      </c:catAx>
      <c:valAx>
        <c:axId val="185918016"/>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917456"/>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8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66"/>
                        </a:solidFill>
                        <a:latin typeface="Arial"/>
                        <a:ea typeface="Arial"/>
                        <a:cs typeface="Arial"/>
                      </a:defRPr>
                    </a:pPr>
                    <a:r>
                      <a:rPr lang="es-EC" sz="800"/>
                      <a:t>0.22</a:t>
                    </a:r>
                    <a:endParaRPr lang="es-EC"/>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EvoTariOFFNET!$C$22:$K$22</c:f>
              <c:numCache>
                <c:formatCode>_-"$"* #,##0.00_-;\-"$"* #,##0.00_-;_-"$"* "-"??_-;_-@_-</c:formatCode>
                <c:ptCount val="9"/>
                <c:pt idx="0">
                  <c:v>0.34</c:v>
                </c:pt>
                <c:pt idx="1">
                  <c:v>0.34</c:v>
                </c:pt>
                <c:pt idx="2">
                  <c:v>0.25</c:v>
                </c:pt>
                <c:pt idx="3">
                  <c:v>0.16</c:v>
                </c:pt>
                <c:pt idx="4">
                  <c:v>0.14000000000000001</c:v>
                </c:pt>
                <c:pt idx="5">
                  <c:v>0.14000000000000001</c:v>
                </c:pt>
                <c:pt idx="6">
                  <c:v>0.14000000000000001</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EvoTariOFFNET!$C$29:$K$29</c:f>
              <c:numCache>
                <c:formatCode>_-"$"* #,##0.00_-;\-"$"* #,##0.00_-;_-"$"* "-"??_-;_-@_-</c:formatCode>
                <c:ptCount val="9"/>
                <c:pt idx="0">
                  <c:v>0.126</c:v>
                </c:pt>
                <c:pt idx="1">
                  <c:v>0.126</c:v>
                </c:pt>
                <c:pt idx="2">
                  <c:v>0.05</c:v>
                </c:pt>
                <c:pt idx="3">
                  <c:v>0.04</c:v>
                </c:pt>
                <c:pt idx="4">
                  <c:v>0.04</c:v>
                </c:pt>
                <c:pt idx="5">
                  <c:v>0.02</c:v>
                </c:pt>
                <c:pt idx="6">
                  <c:v>0.04</c:v>
                </c:pt>
                <c:pt idx="7">
                  <c:v>5.3999999999999999E-2</c:v>
                </c:pt>
                <c:pt idx="8">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s-EC" sz="800"/>
                      <a:t>0.15</a:t>
                    </a:r>
                    <a:endParaRPr lang="es-EC"/>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EvoTariOFFNET!$C$15:$K$15</c:f>
              <c:numCache>
                <c:formatCode>_-"$"* #,##0.00_-;\-"$"* #,##0.00_-;_-"$"* "-"??_-;_-@_-</c:formatCode>
                <c:ptCount val="9"/>
                <c:pt idx="0">
                  <c:v>0.48</c:v>
                </c:pt>
                <c:pt idx="1">
                  <c:v>0.25</c:v>
                </c:pt>
                <c:pt idx="2">
                  <c:v>0.25</c:v>
                </c:pt>
                <c:pt idx="3">
                  <c:v>0.22</c:v>
                </c:pt>
                <c:pt idx="4">
                  <c:v>0.15</c:v>
                </c:pt>
                <c:pt idx="5">
                  <c:v>0.14000000000000001</c:v>
                </c:pt>
                <c:pt idx="6">
                  <c:v>0.14000000000000001</c:v>
                </c:pt>
                <c:pt idx="7">
                  <c:v>0.1</c:v>
                </c:pt>
                <c:pt idx="8">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EvoTariOFFNET!$C$36:$K$36</c:f>
              <c:numCache>
                <c:formatCode>_-"$"* #,##0.00_-;\-"$"* #,##0.00_-;_-"$"* "-"??_-;_-@_-</c:formatCode>
                <c:ptCount val="9"/>
                <c:pt idx="0">
                  <c:v>0.1</c:v>
                </c:pt>
                <c:pt idx="1">
                  <c:v>0.1</c:v>
                </c:pt>
                <c:pt idx="2">
                  <c:v>0.1</c:v>
                </c:pt>
                <c:pt idx="3">
                  <c:v>0.1</c:v>
                </c:pt>
                <c:pt idx="4">
                  <c:v>0.1</c:v>
                </c:pt>
                <c:pt idx="5">
                  <c:v>0.1</c:v>
                </c:pt>
                <c:pt idx="6">
                  <c:v>0.1</c:v>
                </c:pt>
                <c:pt idx="7">
                  <c:v>0.1</c:v>
                </c:pt>
                <c:pt idx="8">
                  <c:v>0.1</c:v>
                </c:pt>
              </c:numCache>
            </c:numRef>
          </c:val>
          <c:smooth val="0"/>
        </c:ser>
        <c:dLbls>
          <c:showLegendKey val="0"/>
          <c:showVal val="0"/>
          <c:showCatName val="0"/>
          <c:showSerName val="0"/>
          <c:showPercent val="0"/>
          <c:showBubbleSize val="0"/>
        </c:dLbls>
        <c:marker val="1"/>
        <c:smooth val="0"/>
        <c:axId val="186043120"/>
        <c:axId val="186043680"/>
      </c:lineChart>
      <c:catAx>
        <c:axId val="18604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043680"/>
        <c:crosses val="autoZero"/>
        <c:auto val="1"/>
        <c:lblAlgn val="ctr"/>
        <c:lblOffset val="100"/>
        <c:tickLblSkip val="1"/>
        <c:tickMarkSkip val="1"/>
        <c:noMultiLvlLbl val="0"/>
      </c:catAx>
      <c:valAx>
        <c:axId val="186043680"/>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043120"/>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EvoTariOFFNET!$C$23:$K$23</c:f>
              <c:numCache>
                <c:formatCode>_-"$"* #,##0.00_-;\-"$"* #,##0.00_-;_-"$"* "-"??_-;_-@_-</c:formatCode>
                <c:ptCount val="9"/>
                <c:pt idx="0">
                  <c:v>0.5</c:v>
                </c:pt>
                <c:pt idx="1">
                  <c:v>0.25</c:v>
                </c:pt>
                <c:pt idx="2">
                  <c:v>0.25</c:v>
                </c:pt>
                <c:pt idx="3">
                  <c:v>0.19</c:v>
                </c:pt>
                <c:pt idx="4">
                  <c:v>0.21909999999999999</c:v>
                </c:pt>
                <c:pt idx="5">
                  <c:v>0.12</c:v>
                </c:pt>
                <c:pt idx="6">
                  <c:v>0.12</c:v>
                </c:pt>
                <c:pt idx="7">
                  <c:v>0.08</c:v>
                </c:pt>
                <c:pt idx="8">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EvoTariOFFNET!$C$30:$K$30</c:f>
              <c:numCache>
                <c:formatCode>_-"$"* #,##0.00_-;\-"$"* #,##0.00_-;_-"$"* "-"??_-;_-@_-</c:formatCode>
                <c:ptCount val="9"/>
                <c:pt idx="0">
                  <c:v>0.08</c:v>
                </c:pt>
                <c:pt idx="1">
                  <c:v>0.08</c:v>
                </c:pt>
                <c:pt idx="2">
                  <c:v>0.08</c:v>
                </c:pt>
                <c:pt idx="3">
                  <c:v>0.04</c:v>
                </c:pt>
                <c:pt idx="4">
                  <c:v>0.04</c:v>
                </c:pt>
                <c:pt idx="5">
                  <c:v>0.08</c:v>
                </c:pt>
                <c:pt idx="6">
                  <c:v>0.08</c:v>
                </c:pt>
                <c:pt idx="7">
                  <c:v>0.08</c:v>
                </c:pt>
                <c:pt idx="8">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EvoTariOFFNET!$C$16:$K$16</c:f>
              <c:numCache>
                <c:formatCode>_-"$"* #,##0.00_-;\-"$"* #,##0.00_-;_-"$"* "-"??_-;_-@_-</c:formatCode>
                <c:ptCount val="9"/>
                <c:pt idx="0">
                  <c:v>0.44</c:v>
                </c:pt>
                <c:pt idx="1">
                  <c:v>0.44</c:v>
                </c:pt>
                <c:pt idx="2">
                  <c:v>0.25</c:v>
                </c:pt>
                <c:pt idx="3">
                  <c:v>0.22</c:v>
                </c:pt>
                <c:pt idx="4">
                  <c:v>0.15</c:v>
                </c:pt>
                <c:pt idx="5">
                  <c:v>0.11</c:v>
                </c:pt>
                <c:pt idx="6">
                  <c:v>0.11</c:v>
                </c:pt>
                <c:pt idx="7">
                  <c:v>0.11</c:v>
                </c:pt>
                <c:pt idx="8">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EvoTariOFFNET!$C$37:$K$37</c:f>
              <c:numCache>
                <c:formatCode>_-"$"* #,##0.00_-;\-"$"* #,##0.00_-;_-"$"* "-"??_-;_-@_-</c:formatCode>
                <c:ptCount val="9"/>
                <c:pt idx="0">
                  <c:v>0.08</c:v>
                </c:pt>
                <c:pt idx="1">
                  <c:v>0.15</c:v>
                </c:pt>
                <c:pt idx="2">
                  <c:v>0.08</c:v>
                </c:pt>
                <c:pt idx="3">
                  <c:v>0.08</c:v>
                </c:pt>
                <c:pt idx="4">
                  <c:v>0.11</c:v>
                </c:pt>
                <c:pt idx="5">
                  <c:v>0.11</c:v>
                </c:pt>
                <c:pt idx="6">
                  <c:v>0.08</c:v>
                </c:pt>
                <c:pt idx="7">
                  <c:v>0.08</c:v>
                </c:pt>
                <c:pt idx="8">
                  <c:v>0.08</c:v>
                </c:pt>
              </c:numCache>
            </c:numRef>
          </c:val>
          <c:smooth val="0"/>
        </c:ser>
        <c:dLbls>
          <c:showLegendKey val="0"/>
          <c:showVal val="0"/>
          <c:showCatName val="0"/>
          <c:showSerName val="0"/>
          <c:showPercent val="0"/>
          <c:showBubbleSize val="0"/>
        </c:dLbls>
        <c:marker val="1"/>
        <c:smooth val="0"/>
        <c:axId val="186783296"/>
        <c:axId val="186783856"/>
      </c:lineChart>
      <c:catAx>
        <c:axId val="1867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783856"/>
        <c:crosses val="autoZero"/>
        <c:auto val="1"/>
        <c:lblAlgn val="l"/>
        <c:lblOffset val="100"/>
        <c:tickLblSkip val="1"/>
        <c:tickMarkSkip val="1"/>
        <c:noMultiLvlLbl val="0"/>
      </c:catAx>
      <c:valAx>
        <c:axId val="186783856"/>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783296"/>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488188976377953E-2"/>
                  <c:y val="1.2078635361142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EvoTariOFFNET!$C$24:$K$24</c:f>
              <c:numCache>
                <c:formatCode>_-"$"* #,##0.00_-;\-"$"* #,##0.00_-;_-"$"* "-"??_-;_-@_-</c:formatCode>
                <c:ptCount val="9"/>
                <c:pt idx="0">
                  <c:v>0.47199999999999998</c:v>
                </c:pt>
                <c:pt idx="1">
                  <c:v>0.3</c:v>
                </c:pt>
                <c:pt idx="2">
                  <c:v>0.3</c:v>
                </c:pt>
                <c:pt idx="3">
                  <c:v>0.15</c:v>
                </c:pt>
                <c:pt idx="4">
                  <c:v>0.24</c:v>
                </c:pt>
                <c:pt idx="5">
                  <c:v>0.15</c:v>
                </c:pt>
                <c:pt idx="6">
                  <c:v>0.08</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EvoTariOFFNET!$C$31:$K$31</c:f>
              <c:numCache>
                <c:formatCode>_-"$"* #,##0.00_-;\-"$"* #,##0.00_-;_-"$"* "-"??_-;_-@_-</c:formatCode>
                <c:ptCount val="9"/>
                <c:pt idx="0">
                  <c:v>7.4999999999999997E-2</c:v>
                </c:pt>
                <c:pt idx="1">
                  <c:v>0.05</c:v>
                </c:pt>
                <c:pt idx="2">
                  <c:v>6.5000000000000002E-2</c:v>
                </c:pt>
                <c:pt idx="3">
                  <c:v>0.04</c:v>
                </c:pt>
                <c:pt idx="4">
                  <c:v>0.04</c:v>
                </c:pt>
                <c:pt idx="5">
                  <c:v>0.06</c:v>
                </c:pt>
                <c:pt idx="6">
                  <c:v>0.06</c:v>
                </c:pt>
                <c:pt idx="7">
                  <c:v>7.0000000000000007E-2</c:v>
                </c:pt>
                <c:pt idx="8">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EvoTariOFFNET!$C$17:$K$17</c:f>
              <c:numCache>
                <c:formatCode>_-"$"* #,##0.00_-;\-"$"* #,##0.00_-;_-"$"* "-"??_-;_-@_-</c:formatCode>
                <c:ptCount val="9"/>
                <c:pt idx="0">
                  <c:v>0.39</c:v>
                </c:pt>
                <c:pt idx="1">
                  <c:v>0.39</c:v>
                </c:pt>
                <c:pt idx="2">
                  <c:v>0.18</c:v>
                </c:pt>
                <c:pt idx="3">
                  <c:v>0.18</c:v>
                </c:pt>
                <c:pt idx="4">
                  <c:v>0.18</c:v>
                </c:pt>
                <c:pt idx="5">
                  <c:v>0.15</c:v>
                </c:pt>
                <c:pt idx="6">
                  <c:v>0.15</c:v>
                </c:pt>
                <c:pt idx="7">
                  <c:v>0.16</c:v>
                </c:pt>
                <c:pt idx="8">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EvoTariOFFNET!$C$38:$K$38</c:f>
              <c:numCache>
                <c:formatCode>_-"$"* #,##0.00_-;\-"$"* #,##0.00_-;_-"$"* "-"??_-;_-@_-</c:formatCode>
                <c:ptCount val="9"/>
                <c:pt idx="0">
                  <c:v>0.39</c:v>
                </c:pt>
                <c:pt idx="1">
                  <c:v>0.13</c:v>
                </c:pt>
                <c:pt idx="2">
                  <c:v>0.08</c:v>
                </c:pt>
                <c:pt idx="3">
                  <c:v>0.05</c:v>
                </c:pt>
                <c:pt idx="4">
                  <c:v>0.05</c:v>
                </c:pt>
                <c:pt idx="5">
                  <c:v>0.03</c:v>
                </c:pt>
                <c:pt idx="6">
                  <c:v>0.09</c:v>
                </c:pt>
                <c:pt idx="7">
                  <c:v>0.09</c:v>
                </c:pt>
                <c:pt idx="8">
                  <c:v>0.09</c:v>
                </c:pt>
              </c:numCache>
            </c:numRef>
          </c:val>
          <c:smooth val="0"/>
        </c:ser>
        <c:dLbls>
          <c:showLegendKey val="0"/>
          <c:showVal val="0"/>
          <c:showCatName val="0"/>
          <c:showSerName val="0"/>
          <c:showPercent val="0"/>
          <c:showBubbleSize val="0"/>
        </c:dLbls>
        <c:marker val="1"/>
        <c:smooth val="0"/>
        <c:axId val="186788336"/>
        <c:axId val="186788896"/>
      </c:lineChart>
      <c:catAx>
        <c:axId val="18678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788896"/>
        <c:crosses val="autoZero"/>
        <c:auto val="1"/>
        <c:lblAlgn val="ctr"/>
        <c:lblOffset val="100"/>
        <c:tickLblSkip val="1"/>
        <c:tickMarkSkip val="1"/>
        <c:noMultiLvlLbl val="0"/>
      </c:catAx>
      <c:valAx>
        <c:axId val="186788896"/>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788336"/>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EvoTariOFFNET!$C$43:$K$43</c:f>
              <c:numCache>
                <c:formatCode>_-"$"* #,##0.00_-;\-"$"* #,##0.00_-;_-"$"* "-"??_-;_-@_-</c:formatCode>
                <c:ptCount val="9"/>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pt idx="8">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EvoTariOFFNET!$C$44:$K$44</c:f>
              <c:numCache>
                <c:formatCode>_-"$"* #,##0.00_-;\-"$"* #,##0.00_-;_-"$"* "-"??_-;_-@_-</c:formatCode>
                <c:ptCount val="9"/>
                <c:pt idx="0">
                  <c:v>9.3666666666666676E-2</c:v>
                </c:pt>
                <c:pt idx="1">
                  <c:v>8.533333333333333E-2</c:v>
                </c:pt>
                <c:pt idx="2">
                  <c:v>6.5000000000000002E-2</c:v>
                </c:pt>
                <c:pt idx="3">
                  <c:v>0.04</c:v>
                </c:pt>
                <c:pt idx="4">
                  <c:v>0.04</c:v>
                </c:pt>
                <c:pt idx="5">
                  <c:v>5.3333333333333337E-2</c:v>
                </c:pt>
                <c:pt idx="6">
                  <c:v>0.06</c:v>
                </c:pt>
                <c:pt idx="7">
                  <c:v>6.8000000000000005E-2</c:v>
                </c:pt>
                <c:pt idx="8">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EvoTariOFFNET!$C$45:$K$45</c:f>
              <c:numCache>
                <c:formatCode>_-"$"* #,##0.00_-;\-"$"* #,##0.00_-;_-"$"* "-"??_-;_-@_-</c:formatCode>
                <c:ptCount val="9"/>
                <c:pt idx="0">
                  <c:v>0.4366666666666667</c:v>
                </c:pt>
                <c:pt idx="1">
                  <c:v>0.36000000000000004</c:v>
                </c:pt>
                <c:pt idx="2">
                  <c:v>0.22666666666666666</c:v>
                </c:pt>
                <c:pt idx="3">
                  <c:v>0.20666666666666667</c:v>
                </c:pt>
                <c:pt idx="4">
                  <c:v>0.16</c:v>
                </c:pt>
                <c:pt idx="5">
                  <c:v>0.13333333333333333</c:v>
                </c:pt>
                <c:pt idx="6">
                  <c:v>0.13333333333333333</c:v>
                </c:pt>
                <c:pt idx="7">
                  <c:v>0.12333333333333334</c:v>
                </c:pt>
                <c:pt idx="8">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(feb)</c:v>
                </c:pt>
              </c:strCache>
            </c:strRef>
          </c:cat>
          <c:val>
            <c:numRef>
              <c:f>EvoTariOFFNET!$C$46:$K$46</c:f>
              <c:numCache>
                <c:formatCode>_-"$"* #,##0.00_-;\-"$"* #,##0.00_-;_-"$"* "-"??_-;_-@_-</c:formatCode>
                <c:ptCount val="9"/>
                <c:pt idx="0">
                  <c:v>0.19000000000000003</c:v>
                </c:pt>
                <c:pt idx="1">
                  <c:v>0.12666666666666668</c:v>
                </c:pt>
                <c:pt idx="2">
                  <c:v>8.666666666666667E-2</c:v>
                </c:pt>
                <c:pt idx="3">
                  <c:v>7.6666666666666661E-2</c:v>
                </c:pt>
                <c:pt idx="4">
                  <c:v>8.666666666666667E-2</c:v>
                </c:pt>
                <c:pt idx="5">
                  <c:v>0.08</c:v>
                </c:pt>
                <c:pt idx="6">
                  <c:v>9.0000000000000011E-2</c:v>
                </c:pt>
                <c:pt idx="7">
                  <c:v>9.0000000000000011E-2</c:v>
                </c:pt>
                <c:pt idx="8">
                  <c:v>9.0000000000000011E-2</c:v>
                </c:pt>
              </c:numCache>
            </c:numRef>
          </c:val>
          <c:smooth val="0"/>
        </c:ser>
        <c:dLbls>
          <c:showLegendKey val="0"/>
          <c:showVal val="0"/>
          <c:showCatName val="0"/>
          <c:showSerName val="0"/>
          <c:showPercent val="0"/>
          <c:showBubbleSize val="0"/>
        </c:dLbls>
        <c:marker val="1"/>
        <c:smooth val="0"/>
        <c:axId val="187587712"/>
        <c:axId val="187588272"/>
      </c:lineChart>
      <c:catAx>
        <c:axId val="187587712"/>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7588272"/>
        <c:crosses val="autoZero"/>
        <c:auto val="1"/>
        <c:lblAlgn val="ctr"/>
        <c:lblOffset val="100"/>
        <c:tickLblSkip val="1"/>
        <c:tickMarkSkip val="1"/>
        <c:noMultiLvlLbl val="0"/>
      </c:catAx>
      <c:valAx>
        <c:axId val="187588272"/>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587712"/>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2752725</xdr:colOff>
      <xdr:row>3</xdr:row>
      <xdr:rowOff>16</xdr:rowOff>
    </xdr:from>
    <xdr:to>
      <xdr:col>3</xdr:col>
      <xdr:colOff>291150</xdr:colOff>
      <xdr:row>5</xdr:row>
      <xdr:rowOff>179201</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007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3</xdr:row>
      <xdr:rowOff>57150</xdr:rowOff>
    </xdr:from>
    <xdr:to>
      <xdr:col>5</xdr:col>
      <xdr:colOff>996000</xdr:colOff>
      <xdr:row>6</xdr:row>
      <xdr:rowOff>55360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628650"/>
          <a:ext cx="2520000" cy="541135"/>
        </a:xfrm>
        <a:prstGeom prst="rect">
          <a:avLst/>
        </a:prstGeom>
      </xdr:spPr>
    </xdr:pic>
    <xdr:clientData/>
  </xdr:twoCellAnchor>
  <xdr:twoCellAnchor>
    <xdr:from>
      <xdr:col>1</xdr:col>
      <xdr:colOff>0</xdr:colOff>
      <xdr:row>36</xdr:row>
      <xdr:rowOff>0</xdr:rowOff>
    </xdr:from>
    <xdr:to>
      <xdr:col>2</xdr:col>
      <xdr:colOff>262467</xdr:colOff>
      <xdr:row>37</xdr:row>
      <xdr:rowOff>101600</xdr:rowOff>
    </xdr:to>
    <xdr:sp macro="" textlink="">
      <xdr:nvSpPr>
        <xdr:cNvPr id="4" name="6 Rectángulo redondeado">
          <a:hlinkClick xmlns:r="http://schemas.openxmlformats.org/officeDocument/2006/relationships" r:id="rId2"/>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1024</xdr:row>
      <xdr:rowOff>0</xdr:rowOff>
    </xdr:from>
    <xdr:to>
      <xdr:col>36</xdr:col>
      <xdr:colOff>483944</xdr:colOff>
      <xdr:row>1026</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5703</xdr:row>
      <xdr:rowOff>57150</xdr:rowOff>
    </xdr:from>
    <xdr:to>
      <xdr:col>3</xdr:col>
      <xdr:colOff>929217</xdr:colOff>
      <xdr:row>5704</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85725</xdr:colOff>
      <xdr:row>2</xdr:row>
      <xdr:rowOff>123825</xdr:rowOff>
    </xdr:from>
    <xdr:to>
      <xdr:col>9</xdr:col>
      <xdr:colOff>1043625</xdr:colOff>
      <xdr:row>5</xdr:row>
      <xdr:rowOff>122035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514350"/>
          <a:ext cx="2520000" cy="541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3074</xdr:row>
      <xdr:rowOff>0</xdr:rowOff>
    </xdr:from>
    <xdr:to>
      <xdr:col>7</xdr:col>
      <xdr:colOff>71967</xdr:colOff>
      <xdr:row>3075</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19050</xdr:colOff>
      <xdr:row>2</xdr:row>
      <xdr:rowOff>133350</xdr:rowOff>
    </xdr:from>
    <xdr:to>
      <xdr:col>12</xdr:col>
      <xdr:colOff>300675</xdr:colOff>
      <xdr:row>5</xdr:row>
      <xdr:rowOff>131560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6850" y="523875"/>
          <a:ext cx="2520000" cy="54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2016</xdr:row>
      <xdr:rowOff>28575</xdr:rowOff>
    </xdr:from>
    <xdr:to>
      <xdr:col>5</xdr:col>
      <xdr:colOff>424392</xdr:colOff>
      <xdr:row>2017</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638175</xdr:colOff>
      <xdr:row>2</xdr:row>
      <xdr:rowOff>161925</xdr:rowOff>
    </xdr:from>
    <xdr:to>
      <xdr:col>10</xdr:col>
      <xdr:colOff>434025</xdr:colOff>
      <xdr:row>5</xdr:row>
      <xdr:rowOff>160135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0" y="552450"/>
          <a:ext cx="2520000" cy="541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123825</xdr:colOff>
      <xdr:row>3</xdr:row>
      <xdr:rowOff>0</xdr:rowOff>
    </xdr:from>
    <xdr:to>
      <xdr:col>13</xdr:col>
      <xdr:colOff>359942</xdr:colOff>
      <xdr:row>6</xdr:row>
      <xdr:rowOff>4560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43825" y="571500"/>
          <a:ext cx="2522117" cy="54748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2</xdr:row>
      <xdr:rowOff>142875</xdr:rowOff>
    </xdr:from>
    <xdr:to>
      <xdr:col>13</xdr:col>
      <xdr:colOff>417092</xdr:colOff>
      <xdr:row>5</xdr:row>
      <xdr:rowOff>147435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533400"/>
          <a:ext cx="2522117" cy="54748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257175</xdr:colOff>
      <xdr:row>3</xdr:row>
      <xdr:rowOff>47625</xdr:rowOff>
    </xdr:from>
    <xdr:to>
      <xdr:col>13</xdr:col>
      <xdr:colOff>493292</xdr:colOff>
      <xdr:row>6</xdr:row>
      <xdr:rowOff>52185</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77175" y="619125"/>
          <a:ext cx="2522117" cy="547485"/>
        </a:xfrm>
        <a:prstGeom prst="rect">
          <a:avLst/>
        </a:prstGeom>
      </xdr:spPr>
    </xdr:pic>
    <xdr:clientData/>
  </xdr:twoCellAnchor>
  <xdr:twoCellAnchor editAs="oneCell">
    <xdr:from>
      <xdr:col>10</xdr:col>
      <xdr:colOff>304800</xdr:colOff>
      <xdr:row>46</xdr:row>
      <xdr:rowOff>161925</xdr:rowOff>
    </xdr:from>
    <xdr:to>
      <xdr:col>13</xdr:col>
      <xdr:colOff>540917</xdr:colOff>
      <xdr:row>49</xdr:row>
      <xdr:rowOff>166485</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7905750"/>
          <a:ext cx="2522117" cy="5474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247650</xdr:colOff>
      <xdr:row>3</xdr:row>
      <xdr:rowOff>57150</xdr:rowOff>
    </xdr:from>
    <xdr:to>
      <xdr:col>10</xdr:col>
      <xdr:colOff>483767</xdr:colOff>
      <xdr:row>6</xdr:row>
      <xdr:rowOff>61710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28650"/>
          <a:ext cx="2522117" cy="547485"/>
        </a:xfrm>
        <a:prstGeom prst="rect">
          <a:avLst/>
        </a:prstGeom>
      </xdr:spPr>
    </xdr:pic>
    <xdr:clientData/>
  </xdr:twoCellAnchor>
  <xdr:twoCellAnchor>
    <xdr:from>
      <xdr:col>4</xdr:col>
      <xdr:colOff>628650</xdr:colOff>
      <xdr:row>64</xdr:row>
      <xdr:rowOff>76200</xdr:rowOff>
    </xdr:from>
    <xdr:to>
      <xdr:col>7</xdr:col>
      <xdr:colOff>281517</xdr:colOff>
      <xdr:row>66</xdr:row>
      <xdr:rowOff>15875</xdr:rowOff>
    </xdr:to>
    <xdr:sp macro="" textlink="">
      <xdr:nvSpPr>
        <xdr:cNvPr id="5" name="6 Rectángulo redondeado">
          <a:hlinkClick xmlns:r="http://schemas.openxmlformats.org/officeDocument/2006/relationships" r:id="rId2"/>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142875</xdr:rowOff>
    </xdr:from>
    <xdr:to>
      <xdr:col>13</xdr:col>
      <xdr:colOff>540917</xdr:colOff>
      <xdr:row>5</xdr:row>
      <xdr:rowOff>147435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33400"/>
          <a:ext cx="2522117" cy="5474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209550</xdr:colOff>
      <xdr:row>3</xdr:row>
      <xdr:rowOff>38100</xdr:rowOff>
    </xdr:from>
    <xdr:to>
      <xdr:col>13</xdr:col>
      <xdr:colOff>445667</xdr:colOff>
      <xdr:row>6</xdr:row>
      <xdr:rowOff>42660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609600"/>
          <a:ext cx="2522117" cy="5474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9525</xdr:rowOff>
    </xdr:from>
    <xdr:to>
      <xdr:col>13</xdr:col>
      <xdr:colOff>588542</xdr:colOff>
      <xdr:row>6</xdr:row>
      <xdr:rowOff>14085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581025"/>
          <a:ext cx="2522117" cy="547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271992</xdr:colOff>
      <xdr:row>3</xdr:row>
      <xdr:rowOff>55033</xdr:rowOff>
    </xdr:from>
    <xdr:to>
      <xdr:col>13</xdr:col>
      <xdr:colOff>508109</xdr:colOff>
      <xdr:row>6</xdr:row>
      <xdr:rowOff>62768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1992" y="626533"/>
          <a:ext cx="2522117" cy="5506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266700</xdr:colOff>
      <xdr:row>3</xdr:row>
      <xdr:rowOff>38100</xdr:rowOff>
    </xdr:from>
    <xdr:to>
      <xdr:col>10</xdr:col>
      <xdr:colOff>502817</xdr:colOff>
      <xdr:row>6</xdr:row>
      <xdr:rowOff>42660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609600"/>
          <a:ext cx="2522117" cy="547485"/>
        </a:xfrm>
        <a:prstGeom prst="rect">
          <a:avLst/>
        </a:prstGeom>
      </xdr:spPr>
    </xdr:pic>
    <xdr:clientData/>
  </xdr:twoCellAnchor>
  <xdr:twoCellAnchor>
    <xdr:from>
      <xdr:col>4</xdr:col>
      <xdr:colOff>466725</xdr:colOff>
      <xdr:row>62</xdr:row>
      <xdr:rowOff>133350</xdr:rowOff>
    </xdr:from>
    <xdr:to>
      <xdr:col>7</xdr:col>
      <xdr:colOff>119592</xdr:colOff>
      <xdr:row>64</xdr:row>
      <xdr:rowOff>73025</xdr:rowOff>
    </xdr:to>
    <xdr:sp macro="" textlink="">
      <xdr:nvSpPr>
        <xdr:cNvPr id="5" name="6 Rectángulo redondeado">
          <a:hlinkClick xmlns:r="http://schemas.openxmlformats.org/officeDocument/2006/relationships" r:id="rId2"/>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275167</xdr:colOff>
      <xdr:row>2</xdr:row>
      <xdr:rowOff>169333</xdr:rowOff>
    </xdr:from>
    <xdr:to>
      <xdr:col>13</xdr:col>
      <xdr:colOff>511284</xdr:colOff>
      <xdr:row>5</xdr:row>
      <xdr:rowOff>177068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5167" y="560916"/>
          <a:ext cx="2522117" cy="547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0.82772</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8" y="2096672"/>
          <a:ext cx="307413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349250</xdr:colOff>
      <xdr:row>2</xdr:row>
      <xdr:rowOff>148166</xdr:rowOff>
    </xdr:from>
    <xdr:to>
      <xdr:col>13</xdr:col>
      <xdr:colOff>585367</xdr:colOff>
      <xdr:row>5</xdr:row>
      <xdr:rowOff>155901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9250" y="539749"/>
          <a:ext cx="2522117" cy="54748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190500</xdr:colOff>
      <xdr:row>3</xdr:row>
      <xdr:rowOff>10583</xdr:rowOff>
    </xdr:from>
    <xdr:to>
      <xdr:col>13</xdr:col>
      <xdr:colOff>426617</xdr:colOff>
      <xdr:row>6</xdr:row>
      <xdr:rowOff>18318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582083"/>
          <a:ext cx="2522117" cy="547485"/>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0</xdr:rowOff>
    </xdr:from>
    <xdr:to>
      <xdr:col>13</xdr:col>
      <xdr:colOff>512342</xdr:colOff>
      <xdr:row>6</xdr:row>
      <xdr:rowOff>4560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71500"/>
          <a:ext cx="2522117" cy="547485"/>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4/PLANES-TOTAL_201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3">
          <cell r="D23">
            <v>0.15</v>
          </cell>
        </row>
        <row r="34">
          <cell r="D34">
            <v>0.15</v>
          </cell>
        </row>
        <row r="55">
          <cell r="D55">
            <v>0.15</v>
          </cell>
        </row>
        <row r="72">
          <cell r="D72">
            <v>0.15</v>
          </cell>
        </row>
      </sheetData>
      <sheetData sheetId="2"/>
      <sheetData sheetId="3"/>
      <sheetData sheetId="4"/>
      <sheetData sheetId="5">
        <row r="23">
          <cell r="D23">
            <v>0.02</v>
          </cell>
        </row>
        <row r="27">
          <cell r="D27">
            <v>0.15</v>
          </cell>
        </row>
        <row r="52">
          <cell r="D52">
            <v>0.18</v>
          </cell>
        </row>
        <row r="63">
          <cell r="D63">
            <v>8.5999999999999993E-2</v>
          </cell>
        </row>
        <row r="73">
          <cell r="D73">
            <v>0.18</v>
          </cell>
        </row>
        <row r="88">
          <cell r="D88">
            <v>5.4880000000000005E-2</v>
          </cell>
        </row>
        <row r="99">
          <cell r="D99">
            <v>0.18</v>
          </cell>
        </row>
      </sheetData>
      <sheetData sheetId="6"/>
      <sheetData sheetId="7"/>
      <sheetData sheetId="8"/>
      <sheetData sheetId="9">
        <row r="12">
          <cell r="D12">
            <v>0.15</v>
          </cell>
        </row>
        <row r="35">
          <cell r="D35">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82"/>
      <c r="C1" s="2482"/>
      <c r="D1" s="2488"/>
    </row>
    <row r="2" spans="1:44" ht="18" x14ac:dyDescent="0.25">
      <c r="B2" s="2485" t="s">
        <v>4981</v>
      </c>
      <c r="C2" s="2482"/>
      <c r="D2" s="2482"/>
    </row>
    <row r="3" spans="1:44" x14ac:dyDescent="0.2">
      <c r="B3" s="2484" t="s">
        <v>4982</v>
      </c>
      <c r="C3" s="2482"/>
      <c r="D3" s="2482"/>
    </row>
    <row r="4" spans="1:44" x14ac:dyDescent="0.2">
      <c r="B4" s="2482"/>
      <c r="C4" s="2482"/>
      <c r="D4" s="2482"/>
    </row>
    <row r="5" spans="1:44" x14ac:dyDescent="0.2">
      <c r="B5" s="2482"/>
      <c r="C5" s="2482"/>
      <c r="D5" s="2482"/>
    </row>
    <row r="6" spans="1:44" s="260" customFormat="1" x14ac:dyDescent="0.2">
      <c r="A6" s="259"/>
      <c r="B6" s="2483"/>
      <c r="C6" s="2483"/>
      <c r="D6" s="2483"/>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83"/>
      <c r="C7" s="2483"/>
      <c r="D7" s="2483"/>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86" t="s">
        <v>6760</v>
      </c>
      <c r="C8" s="2483"/>
      <c r="D8" s="2483"/>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83"/>
      <c r="C9" s="2483"/>
      <c r="D9" s="2483"/>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83"/>
      <c r="C10" s="2483"/>
      <c r="D10" s="2483"/>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87"/>
      <c r="C11" s="2487"/>
      <c r="D11" s="2487"/>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5840</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1475</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1476</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1471</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8" t="s">
        <v>1455</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8" t="s">
        <v>1447</v>
      </c>
      <c r="D22" s="263"/>
    </row>
    <row r="23" spans="1:44" ht="22.5" customHeight="1" x14ac:dyDescent="0.2">
      <c r="B23" s="263"/>
      <c r="C23" s="2218" t="s">
        <v>1448</v>
      </c>
      <c r="D23" s="263"/>
    </row>
    <row r="24" spans="1:44" ht="22.5" customHeight="1" x14ac:dyDescent="0.2">
      <c r="B24" s="263"/>
      <c r="C24" s="2218" t="s">
        <v>2121</v>
      </c>
      <c r="D24" s="263"/>
    </row>
    <row r="25" spans="1:44" ht="22.5" customHeight="1" x14ac:dyDescent="0.2">
      <c r="B25" s="263"/>
      <c r="C25" s="2218" t="s">
        <v>2903</v>
      </c>
      <c r="D25" s="263"/>
    </row>
    <row r="26" spans="1:44" ht="22.5" customHeight="1" x14ac:dyDescent="0.2">
      <c r="B26" s="263"/>
      <c r="C26" s="2218" t="s">
        <v>2904</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30"/>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F1" sqref="F1"/>
    </sheetView>
  </sheetViews>
  <sheetFormatPr baseColWidth="10" defaultColWidth="14.140625" defaultRowHeight="12.75" x14ac:dyDescent="0.2"/>
  <cols>
    <col min="1" max="1" width="9" style="2489" customWidth="1"/>
    <col min="2" max="2" width="25.140625" style="2489" customWidth="1"/>
    <col min="3" max="4" width="20" style="2489" customWidth="1"/>
    <col min="5" max="5" width="19.85546875" style="2489" customWidth="1"/>
    <col min="6" max="6" width="17.85546875" style="2489" customWidth="1"/>
    <col min="7" max="7" width="10.5703125" style="2489" customWidth="1"/>
    <col min="8" max="16384" width="14.140625" style="2489"/>
  </cols>
  <sheetData>
    <row r="1" spans="1:8" x14ac:dyDescent="0.2">
      <c r="B1" s="2511"/>
      <c r="C1" s="2511"/>
      <c r="D1" s="2511"/>
      <c r="E1" s="2511"/>
      <c r="F1" s="2517"/>
    </row>
    <row r="2" spans="1:8" ht="18" x14ac:dyDescent="0.25">
      <c r="B2" s="2485" t="s">
        <v>4981</v>
      </c>
      <c r="C2" s="2511"/>
      <c r="D2" s="2511"/>
      <c r="E2" s="2511"/>
      <c r="F2" s="2511"/>
    </row>
    <row r="3" spans="1:8" ht="14.25" x14ac:dyDescent="0.2">
      <c r="B3" s="2484" t="s">
        <v>4983</v>
      </c>
      <c r="C3" s="2511"/>
      <c r="D3" s="2511"/>
      <c r="E3" s="2511"/>
      <c r="F3" s="2511"/>
    </row>
    <row r="4" spans="1:8" ht="14.25" x14ac:dyDescent="0.2">
      <c r="B4" s="2482"/>
      <c r="C4" s="2511"/>
      <c r="D4" s="2511"/>
      <c r="E4" s="2511"/>
      <c r="F4" s="2511"/>
    </row>
    <row r="5" spans="1:8" ht="14.25" x14ac:dyDescent="0.2">
      <c r="B5" s="2482"/>
      <c r="C5" s="2511"/>
      <c r="D5" s="2511"/>
      <c r="E5" s="2511"/>
      <c r="F5" s="2511"/>
    </row>
    <row r="6" spans="1:8" ht="14.25" x14ac:dyDescent="0.2">
      <c r="B6" s="2483"/>
      <c r="C6" s="2511"/>
      <c r="D6" s="2511"/>
      <c r="E6" s="2511"/>
      <c r="F6" s="2511"/>
    </row>
    <row r="7" spans="1:8" ht="14.25" x14ac:dyDescent="0.2">
      <c r="B7" s="2483"/>
      <c r="C7" s="2511"/>
      <c r="D7" s="2511"/>
      <c r="E7" s="2511"/>
      <c r="F7" s="2511"/>
    </row>
    <row r="8" spans="1:8" x14ac:dyDescent="0.2">
      <c r="B8" s="2486" t="str">
        <f>+Inicio!B8</f>
        <v xml:space="preserve">          Fecha de publicación: Febrero de 2014</v>
      </c>
      <c r="C8" s="2511"/>
      <c r="D8" s="2511"/>
      <c r="E8" s="2511"/>
      <c r="F8" s="2511"/>
    </row>
    <row r="9" spans="1:8" x14ac:dyDescent="0.2">
      <c r="B9" s="2511"/>
      <c r="C9" s="2511"/>
      <c r="D9" s="2511"/>
      <c r="E9" s="2511"/>
      <c r="F9" s="2511"/>
      <c r="G9" s="2490"/>
    </row>
    <row r="10" spans="1:8" x14ac:dyDescent="0.2">
      <c r="B10" s="2511"/>
      <c r="C10" s="2511"/>
      <c r="D10" s="2511"/>
      <c r="E10" s="2511"/>
      <c r="F10" s="2511"/>
    </row>
    <row r="11" spans="1:8" x14ac:dyDescent="0.2">
      <c r="B11" s="2512"/>
      <c r="C11" s="2512"/>
      <c r="D11" s="2512"/>
      <c r="E11" s="2512"/>
      <c r="F11" s="2512"/>
    </row>
    <row r="12" spans="1:8" ht="13.5" thickBot="1" x14ac:dyDescent="0.25">
      <c r="A12" s="2491"/>
      <c r="B12" s="2456"/>
      <c r="C12" s="2456"/>
      <c r="D12" s="2456"/>
      <c r="E12" s="2456"/>
      <c r="F12" s="2456"/>
    </row>
    <row r="13" spans="1:8" ht="17.25" thickTop="1" thickBot="1" x14ac:dyDescent="0.3">
      <c r="A13" s="2492"/>
      <c r="B13" s="3613" t="s">
        <v>1472</v>
      </c>
      <c r="C13" s="3614"/>
      <c r="D13" s="3614"/>
      <c r="E13" s="3614"/>
      <c r="F13" s="3615"/>
    </row>
    <row r="14" spans="1:8" ht="13.5" customHeight="1" thickTop="1" x14ac:dyDescent="0.2">
      <c r="A14" s="2491"/>
      <c r="B14" s="3616" t="s">
        <v>1151</v>
      </c>
      <c r="C14" s="2493" t="s">
        <v>337</v>
      </c>
      <c r="D14" s="2494" t="s">
        <v>338</v>
      </c>
      <c r="E14" s="2494" t="s">
        <v>339</v>
      </c>
      <c r="F14" s="3618" t="s">
        <v>1446</v>
      </c>
    </row>
    <row r="15" spans="1:8" ht="25.5" x14ac:dyDescent="0.2">
      <c r="A15" s="2491"/>
      <c r="B15" s="3617"/>
      <c r="C15" s="3002" t="s">
        <v>1809</v>
      </c>
      <c r="D15" s="3002" t="s">
        <v>378</v>
      </c>
      <c r="E15" s="3002" t="s">
        <v>377</v>
      </c>
      <c r="F15" s="3619"/>
    </row>
    <row r="16" spans="1:8" x14ac:dyDescent="0.2">
      <c r="A16" s="2491"/>
      <c r="B16" s="2495" t="s">
        <v>1722</v>
      </c>
      <c r="C16" s="3004">
        <v>0.05</v>
      </c>
      <c r="D16" s="3004">
        <v>0.16</v>
      </c>
      <c r="E16" s="3004">
        <v>0.18</v>
      </c>
      <c r="F16" s="2497">
        <f>AVERAGE(C16:E16)</f>
        <v>0.13</v>
      </c>
      <c r="G16" s="2498"/>
      <c r="H16" s="2498"/>
    </row>
    <row r="17" spans="1:8" x14ac:dyDescent="0.2">
      <c r="A17" s="2491"/>
      <c r="B17" s="2495" t="s">
        <v>1721</v>
      </c>
      <c r="C17" s="3004">
        <v>0.08</v>
      </c>
      <c r="D17" s="3004">
        <v>0.18</v>
      </c>
      <c r="E17" s="3004">
        <v>0.18</v>
      </c>
      <c r="F17" s="2497">
        <f t="shared" ref="F17:F18" si="0">AVERAGE(C17:E17)</f>
        <v>0.14666666666666667</v>
      </c>
      <c r="G17" s="2498"/>
      <c r="H17" s="2498"/>
    </row>
    <row r="18" spans="1:8" ht="13.5" thickBot="1" x14ac:dyDescent="0.25">
      <c r="A18" s="2491"/>
      <c r="B18" s="2499" t="s">
        <v>4432</v>
      </c>
      <c r="C18" s="3005">
        <v>0.04</v>
      </c>
      <c r="D18" s="3005">
        <v>0.12</v>
      </c>
      <c r="E18" s="3006">
        <v>0.16</v>
      </c>
      <c r="F18" s="3003">
        <f t="shared" si="0"/>
        <v>0.10666666666666667</v>
      </c>
      <c r="G18" s="2498"/>
      <c r="H18" s="2498"/>
    </row>
    <row r="19" spans="1:8" ht="14.25" thickTop="1" thickBot="1" x14ac:dyDescent="0.25">
      <c r="A19" s="2491"/>
      <c r="B19" s="2456"/>
      <c r="C19" s="2456"/>
      <c r="D19" s="2456"/>
      <c r="E19" s="2456"/>
      <c r="F19" s="2456"/>
    </row>
    <row r="20" spans="1:8" ht="17.25" thickTop="1" thickBot="1" x14ac:dyDescent="0.3">
      <c r="A20" s="2492"/>
      <c r="B20" s="3613" t="s">
        <v>1473</v>
      </c>
      <c r="C20" s="3614"/>
      <c r="D20" s="3614"/>
      <c r="E20" s="3614"/>
      <c r="F20" s="3615"/>
    </row>
    <row r="21" spans="1:8" ht="13.5" thickTop="1" x14ac:dyDescent="0.2">
      <c r="A21" s="2491"/>
      <c r="B21" s="3616" t="s">
        <v>1151</v>
      </c>
      <c r="C21" s="3620" t="s">
        <v>375</v>
      </c>
      <c r="D21" s="3621"/>
      <c r="E21" s="3620" t="s">
        <v>376</v>
      </c>
      <c r="F21" s="3622"/>
    </row>
    <row r="22" spans="1:8" ht="25.5" x14ac:dyDescent="0.2">
      <c r="A22" s="2491"/>
      <c r="B22" s="3617"/>
      <c r="C22" s="2502" t="s">
        <v>2449</v>
      </c>
      <c r="D22" s="2502" t="s">
        <v>359</v>
      </c>
      <c r="E22" s="2502" t="s">
        <v>2448</v>
      </c>
      <c r="F22" s="2503" t="s">
        <v>360</v>
      </c>
    </row>
    <row r="23" spans="1:8" x14ac:dyDescent="0.2">
      <c r="A23" s="2491"/>
      <c r="B23" s="2495" t="s">
        <v>1722</v>
      </c>
      <c r="C23" s="2496">
        <v>0.18</v>
      </c>
      <c r="D23" s="2496">
        <v>0.22</v>
      </c>
      <c r="E23" s="2496">
        <v>0.05</v>
      </c>
      <c r="F23" s="2504">
        <v>0.02</v>
      </c>
    </row>
    <row r="24" spans="1:8" x14ac:dyDescent="0.2">
      <c r="A24" s="2491"/>
      <c r="B24" s="2495" t="s">
        <v>1721</v>
      </c>
      <c r="C24" s="2496">
        <v>0.18</v>
      </c>
      <c r="D24" s="2496">
        <v>0.19</v>
      </c>
      <c r="E24" s="2496">
        <v>0.08</v>
      </c>
      <c r="F24" s="2504">
        <v>0.04</v>
      </c>
    </row>
    <row r="25" spans="1:8" ht="13.5" thickBot="1" x14ac:dyDescent="0.25">
      <c r="A25" s="2491"/>
      <c r="B25" s="2499" t="s">
        <v>4432</v>
      </c>
      <c r="C25" s="2501">
        <v>0.16</v>
      </c>
      <c r="D25" s="2500">
        <v>0.15</v>
      </c>
      <c r="E25" s="2500">
        <v>0.04</v>
      </c>
      <c r="F25" s="2505">
        <v>0.04</v>
      </c>
    </row>
    <row r="26" spans="1:8" s="2506" customFormat="1" ht="13.5" thickTop="1" x14ac:dyDescent="0.2">
      <c r="A26" s="2509"/>
      <c r="B26" s="2510"/>
      <c r="C26" s="2510"/>
      <c r="D26" s="2510"/>
      <c r="E26" s="2510"/>
      <c r="F26" s="2510"/>
    </row>
    <row r="27" spans="1:8" x14ac:dyDescent="0.2">
      <c r="B27" s="2507"/>
      <c r="C27" s="2481"/>
      <c r="D27" s="2481"/>
      <c r="E27" s="2481"/>
      <c r="F27" s="2481"/>
    </row>
    <row r="28" spans="1:8" ht="3" customHeight="1" x14ac:dyDescent="0.2">
      <c r="B28" s="2507"/>
      <c r="C28" s="2481"/>
      <c r="D28" s="2481"/>
      <c r="E28" s="2481"/>
      <c r="F28" s="2481"/>
    </row>
    <row r="29" spans="1:8" x14ac:dyDescent="0.2">
      <c r="B29" s="2513" t="s">
        <v>1474</v>
      </c>
      <c r="C29" s="2481"/>
      <c r="D29" s="2481"/>
      <c r="E29" s="2481"/>
      <c r="F29" s="2481"/>
    </row>
    <row r="30" spans="1:8" x14ac:dyDescent="0.2">
      <c r="B30" s="2513"/>
      <c r="C30" s="2481"/>
      <c r="D30" s="2481"/>
      <c r="E30" s="2481"/>
      <c r="F30" s="2481"/>
    </row>
    <row r="31" spans="1:8" x14ac:dyDescent="0.2">
      <c r="B31" s="2514" t="s">
        <v>1689</v>
      </c>
      <c r="C31" s="2481"/>
      <c r="D31" s="2481"/>
      <c r="E31" s="2481"/>
      <c r="F31" s="2481"/>
    </row>
    <row r="32" spans="1:8" x14ac:dyDescent="0.2">
      <c r="B32" s="2515" t="s">
        <v>2852</v>
      </c>
      <c r="C32" s="2481"/>
      <c r="D32" s="2481"/>
      <c r="E32" s="2481"/>
      <c r="F32" s="2481"/>
    </row>
    <row r="33" spans="1:6" x14ac:dyDescent="0.2">
      <c r="B33" s="2515" t="s">
        <v>433</v>
      </c>
      <c r="C33" s="2481"/>
      <c r="D33" s="2481"/>
      <c r="E33" s="2481"/>
      <c r="F33" s="2481"/>
    </row>
    <row r="34" spans="1:6" x14ac:dyDescent="0.2">
      <c r="B34" s="2515" t="s">
        <v>2941</v>
      </c>
      <c r="C34" s="2481"/>
      <c r="D34" s="2481"/>
      <c r="E34" s="2481"/>
      <c r="F34" s="2481"/>
    </row>
    <row r="35" spans="1:6" x14ac:dyDescent="0.2">
      <c r="A35" s="2481"/>
      <c r="B35" s="2515" t="s">
        <v>2942</v>
      </c>
      <c r="C35" s="2481"/>
      <c r="D35" s="2481"/>
      <c r="E35" s="2481"/>
      <c r="F35" s="2481"/>
    </row>
    <row r="36" spans="1:6" x14ac:dyDescent="0.2">
      <c r="B36" s="2516" t="s">
        <v>6762</v>
      </c>
    </row>
    <row r="39" spans="1:6" x14ac:dyDescent="0.2">
      <c r="C39" s="2508"/>
    </row>
    <row r="40" spans="1:6" x14ac:dyDescent="0.2">
      <c r="C40" s="2508"/>
    </row>
  </sheetData>
  <sheetProtection algorithmName="SHA-512" hashValue="mVzqoZkZuO7Re9/E6gt3nF3rimifM1fWJ0/ne4wo+qX4gA7mJlucghboSZz+ygaxvZ6hZ0vTrlCSAItofmQMjg==" saltValue="C1eF9Tx2sNJktjRaWa4tIg=="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5707"/>
  <sheetViews>
    <sheetView showGridLines="0" zoomScaleNormal="100" workbookViewId="0">
      <selection activeCell="I1" sqref="I1"/>
    </sheetView>
  </sheetViews>
  <sheetFormatPr baseColWidth="10" defaultRowHeight="12.75" x14ac:dyDescent="0.2"/>
  <cols>
    <col min="1" max="1" width="2.85546875" style="99" customWidth="1"/>
    <col min="2" max="2" width="32.42578125" style="99" customWidth="1"/>
    <col min="3" max="3" width="21.5703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33" width="11.42578125" style="99"/>
    <col min="34" max="34" width="15.42578125" style="99" customWidth="1"/>
    <col min="35" max="36" width="11.42578125" style="99"/>
    <col min="37" max="37" width="14.140625" style="99" customWidth="1"/>
    <col min="38" max="16384" width="11.42578125" style="99"/>
  </cols>
  <sheetData>
    <row r="1" spans="2:32" x14ac:dyDescent="0.2">
      <c r="B1" s="2511"/>
      <c r="C1" s="2511"/>
      <c r="D1" s="2511"/>
      <c r="E1" s="2511"/>
      <c r="F1" s="2511"/>
      <c r="G1" s="2511"/>
      <c r="H1" s="2511"/>
      <c r="I1" s="2517"/>
      <c r="J1" s="2517"/>
      <c r="K1" s="2517"/>
      <c r="L1" s="2517"/>
      <c r="M1" s="2517"/>
      <c r="N1" s="2517"/>
      <c r="O1" s="2517"/>
    </row>
    <row r="2" spans="2:32" ht="18" x14ac:dyDescent="0.25">
      <c r="B2" s="2485" t="s">
        <v>4981</v>
      </c>
      <c r="C2" s="2511"/>
      <c r="D2" s="2511"/>
      <c r="E2" s="2511"/>
      <c r="F2" s="2511"/>
      <c r="G2" s="2511"/>
      <c r="H2" s="2511"/>
      <c r="I2" s="2511"/>
      <c r="J2" s="2511"/>
      <c r="K2" s="2511"/>
      <c r="L2" s="2511"/>
      <c r="M2" s="2511"/>
      <c r="N2" s="2511"/>
      <c r="O2" s="2511"/>
    </row>
    <row r="3" spans="2:32" ht="14.25" x14ac:dyDescent="0.2">
      <c r="B3" s="2484" t="s">
        <v>4984</v>
      </c>
      <c r="C3" s="2511"/>
      <c r="D3" s="2511"/>
      <c r="E3" s="2511"/>
      <c r="F3" s="2511"/>
      <c r="G3" s="2511"/>
      <c r="H3" s="2511"/>
      <c r="I3" s="2511"/>
      <c r="J3" s="2511"/>
      <c r="K3" s="2511"/>
      <c r="L3" s="2511"/>
      <c r="M3" s="2511"/>
      <c r="N3" s="2511"/>
      <c r="O3" s="2511"/>
    </row>
    <row r="4" spans="2:32" ht="14.25" x14ac:dyDescent="0.2">
      <c r="B4" s="2482"/>
      <c r="C4" s="2511"/>
      <c r="D4" s="2511"/>
      <c r="E4" s="2511"/>
      <c r="F4" s="2511"/>
      <c r="G4" s="2511"/>
      <c r="H4" s="2511"/>
      <c r="I4" s="2511"/>
      <c r="J4" s="2511"/>
      <c r="K4" s="2511"/>
      <c r="L4" s="2511"/>
      <c r="M4" s="2511"/>
      <c r="N4" s="2511"/>
      <c r="O4" s="2511"/>
    </row>
    <row r="5" spans="2:32" ht="14.25" x14ac:dyDescent="0.2">
      <c r="B5" s="2482"/>
      <c r="C5" s="2511"/>
      <c r="D5" s="2511"/>
      <c r="E5" s="2511"/>
      <c r="F5" s="2511"/>
      <c r="G5" s="2511"/>
      <c r="H5" s="2511"/>
      <c r="I5" s="2511"/>
      <c r="J5" s="2511"/>
      <c r="K5" s="2511"/>
      <c r="L5" s="2511"/>
      <c r="M5" s="2511"/>
      <c r="N5" s="2511"/>
      <c r="O5" s="2511"/>
    </row>
    <row r="6" spans="2:32" ht="14.25" x14ac:dyDescent="0.2">
      <c r="B6" s="2483"/>
      <c r="C6" s="2511"/>
      <c r="D6" s="2511"/>
      <c r="E6" s="2511"/>
      <c r="F6" s="2511"/>
      <c r="G6" s="2511"/>
      <c r="H6" s="2511"/>
      <c r="I6" s="2511"/>
      <c r="J6" s="2511"/>
      <c r="K6" s="2511"/>
      <c r="L6" s="2511"/>
      <c r="M6" s="2511"/>
      <c r="N6" s="2511"/>
      <c r="O6" s="2511"/>
    </row>
    <row r="7" spans="2:32" ht="14.25" x14ac:dyDescent="0.2">
      <c r="B7" s="2483"/>
      <c r="C7" s="2511"/>
      <c r="D7" s="2511"/>
      <c r="E7" s="2511"/>
      <c r="F7" s="2511"/>
      <c r="G7" s="2511"/>
      <c r="H7" s="2511"/>
      <c r="I7" s="2511"/>
      <c r="J7" s="2511"/>
      <c r="K7" s="2511"/>
      <c r="L7" s="2511"/>
      <c r="M7" s="2511"/>
      <c r="N7" s="2511"/>
      <c r="O7" s="2511"/>
    </row>
    <row r="8" spans="2:32" x14ac:dyDescent="0.2">
      <c r="B8" s="2486" t="str">
        <f>+Inicio!B8</f>
        <v xml:space="preserve">          Fecha de publicación: Febrero de 2014</v>
      </c>
      <c r="C8" s="2511"/>
      <c r="D8" s="2511"/>
      <c r="E8" s="2511"/>
      <c r="F8" s="2511"/>
      <c r="G8" s="2511"/>
      <c r="H8" s="2511"/>
      <c r="I8" s="2511"/>
      <c r="J8" s="2511"/>
      <c r="K8" s="2511"/>
      <c r="L8" s="2511"/>
      <c r="M8" s="2511"/>
      <c r="N8" s="2511"/>
      <c r="O8" s="2511"/>
    </row>
    <row r="9" spans="2:32" x14ac:dyDescent="0.2">
      <c r="B9" s="2511"/>
      <c r="C9" s="2511"/>
      <c r="D9" s="2511"/>
      <c r="E9" s="2511"/>
      <c r="F9" s="2511"/>
      <c r="G9" s="2511"/>
      <c r="H9" s="2511"/>
      <c r="I9" s="2511"/>
      <c r="J9" s="2511"/>
      <c r="K9" s="2511"/>
      <c r="L9" s="2511"/>
      <c r="M9" s="2511"/>
      <c r="N9" s="2511"/>
      <c r="O9" s="2511"/>
    </row>
    <row r="10" spans="2:32" x14ac:dyDescent="0.2">
      <c r="B10" s="2511"/>
      <c r="C10" s="2511"/>
      <c r="D10" s="2511"/>
      <c r="E10" s="2511"/>
      <c r="F10" s="2511"/>
      <c r="G10" s="2511"/>
      <c r="H10" s="2511"/>
      <c r="I10" s="2511"/>
      <c r="J10" s="2511"/>
      <c r="K10" s="2511"/>
      <c r="L10" s="2511"/>
      <c r="M10" s="2511"/>
      <c r="N10" s="2511"/>
      <c r="O10" s="2511"/>
    </row>
    <row r="11" spans="2:32" s="2884" customFormat="1" ht="13.5" thickBot="1" x14ac:dyDescent="0.25">
      <c r="B11" s="3612"/>
      <c r="C11" s="3612"/>
      <c r="D11" s="3612"/>
      <c r="E11" s="3612"/>
      <c r="F11" s="3612"/>
      <c r="G11" s="3612"/>
      <c r="H11" s="3612"/>
      <c r="I11" s="3612"/>
      <c r="J11" s="3612"/>
      <c r="K11" s="3612"/>
      <c r="L11" s="3612"/>
      <c r="M11" s="3612"/>
      <c r="N11" s="3612"/>
      <c r="O11" s="3612"/>
    </row>
    <row r="12" spans="2:32" s="2884" customFormat="1" ht="20.25" x14ac:dyDescent="0.2">
      <c r="B12" s="3623" t="s">
        <v>5075</v>
      </c>
      <c r="C12" s="3624"/>
      <c r="D12" s="3624"/>
      <c r="E12" s="3624"/>
      <c r="F12" s="3624"/>
      <c r="G12" s="3624"/>
      <c r="H12" s="3624"/>
      <c r="I12" s="3624"/>
      <c r="J12" s="3624"/>
      <c r="K12" s="3624"/>
      <c r="L12" s="3624"/>
      <c r="M12" s="3624"/>
      <c r="N12" s="3624"/>
      <c r="O12" s="3624"/>
      <c r="P12" s="3624"/>
      <c r="Q12" s="3624"/>
      <c r="R12" s="3624"/>
      <c r="S12" s="3624"/>
      <c r="T12" s="3624"/>
      <c r="U12" s="3624"/>
      <c r="V12" s="3624"/>
      <c r="W12" s="3624"/>
      <c r="X12" s="3624"/>
      <c r="Y12" s="3624"/>
      <c r="Z12" s="3624"/>
      <c r="AA12" s="3624"/>
      <c r="AB12" s="3624"/>
      <c r="AC12" s="3624"/>
      <c r="AD12" s="3624"/>
      <c r="AE12" s="3624"/>
      <c r="AF12" s="3625"/>
    </row>
    <row r="13" spans="2:32" s="2884" customFormat="1" x14ac:dyDescent="0.2">
      <c r="B13" s="3485"/>
      <c r="C13" s="3486"/>
      <c r="D13" s="3486"/>
      <c r="E13" s="3486"/>
      <c r="F13" s="3486"/>
      <c r="G13" s="2577"/>
      <c r="H13" s="2577"/>
      <c r="I13" s="2577"/>
      <c r="J13" s="2577"/>
      <c r="K13" s="2577"/>
      <c r="L13" s="2577"/>
      <c r="M13" s="2577"/>
      <c r="N13" s="2577"/>
      <c r="O13" s="2577"/>
      <c r="P13" s="2577"/>
      <c r="Q13" s="2577"/>
      <c r="R13" s="2577"/>
      <c r="S13" s="2577"/>
      <c r="T13" s="2577"/>
      <c r="U13" s="2577"/>
      <c r="V13" s="2577"/>
      <c r="W13" s="2577"/>
      <c r="X13" s="2577"/>
      <c r="Y13" s="2577"/>
      <c r="Z13" s="2577"/>
      <c r="AA13" s="2577"/>
      <c r="AB13" s="2577"/>
      <c r="AC13" s="2577"/>
      <c r="AD13" s="2577"/>
      <c r="AE13" s="2577"/>
      <c r="AF13" s="2578"/>
    </row>
    <row r="14" spans="2:32" s="2884" customFormat="1" x14ac:dyDescent="0.2">
      <c r="B14" s="2641" t="s">
        <v>5095</v>
      </c>
      <c r="C14" s="3486"/>
      <c r="D14" s="3676" t="s">
        <v>6757</v>
      </c>
      <c r="E14" s="3676"/>
      <c r="F14" s="3676"/>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884" customFormat="1" x14ac:dyDescent="0.2">
      <c r="B15" s="3677" t="s">
        <v>5078</v>
      </c>
      <c r="C15" s="3678"/>
      <c r="D15" s="3581">
        <v>41671</v>
      </c>
      <c r="E15" s="3487"/>
      <c r="F15" s="3487"/>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884" customFormat="1" x14ac:dyDescent="0.2">
      <c r="B16" s="3657" t="s">
        <v>5076</v>
      </c>
      <c r="C16" s="3658"/>
      <c r="D16" s="3610">
        <v>41698</v>
      </c>
      <c r="E16" s="3488"/>
      <c r="F16" s="3488"/>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884" customFormat="1" ht="13.5" thickBot="1" x14ac:dyDescent="0.25">
      <c r="B17" s="3485"/>
      <c r="C17" s="3486"/>
      <c r="D17" s="3486"/>
      <c r="E17" s="3486"/>
      <c r="F17" s="3486"/>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884" customFormat="1" ht="58.5" customHeight="1" thickBot="1" x14ac:dyDescent="0.25">
      <c r="B18" s="3659" t="s">
        <v>5077</v>
      </c>
      <c r="C18" s="3710"/>
      <c r="D18" s="3661" t="s">
        <v>6758</v>
      </c>
      <c r="E18" s="3662"/>
      <c r="F18" s="3662"/>
      <c r="G18" s="3662"/>
      <c r="H18" s="3662"/>
      <c r="I18" s="3662"/>
      <c r="J18" s="3662"/>
      <c r="K18" s="3662"/>
      <c r="L18" s="3662"/>
      <c r="M18" s="3662"/>
      <c r="N18" s="3662"/>
      <c r="O18" s="3662"/>
      <c r="P18" s="3662"/>
      <c r="Q18" s="3663"/>
      <c r="R18" s="2577"/>
      <c r="S18" s="2577"/>
      <c r="T18" s="2577"/>
      <c r="U18" s="2577"/>
      <c r="V18" s="2577"/>
      <c r="W18" s="2577"/>
      <c r="X18" s="2577"/>
      <c r="Y18" s="2577"/>
      <c r="Z18" s="2577"/>
      <c r="AA18" s="2577"/>
      <c r="AB18" s="2577"/>
      <c r="AC18" s="2577"/>
      <c r="AD18" s="2577"/>
      <c r="AE18" s="2577"/>
      <c r="AF18" s="2578"/>
    </row>
    <row r="19" spans="2:32" s="2884" customFormat="1" ht="13.5" thickBot="1" x14ac:dyDescent="0.25">
      <c r="B19" s="3485"/>
      <c r="C19" s="3486"/>
      <c r="D19" s="3486"/>
      <c r="E19" s="3486"/>
      <c r="F19" s="3486"/>
      <c r="G19" s="2577"/>
      <c r="H19" s="2577"/>
      <c r="I19" s="2577"/>
      <c r="J19" s="2577"/>
      <c r="K19" s="2577"/>
      <c r="L19" s="2577"/>
      <c r="M19" s="2577"/>
      <c r="N19" s="2577"/>
      <c r="O19" s="2577"/>
      <c r="P19" s="2577"/>
      <c r="Q19" s="2577"/>
      <c r="R19" s="2643"/>
      <c r="S19" s="2577"/>
      <c r="T19" s="2577"/>
      <c r="U19" s="2577"/>
      <c r="V19" s="2577"/>
      <c r="W19" s="2577"/>
      <c r="X19" s="2577"/>
      <c r="Y19" s="2577"/>
      <c r="Z19" s="2577"/>
      <c r="AA19" s="2577"/>
      <c r="AB19" s="2577"/>
      <c r="AC19" s="2577"/>
      <c r="AD19" s="2577"/>
      <c r="AE19" s="2577"/>
      <c r="AF19" s="2578"/>
    </row>
    <row r="20" spans="2:32" s="2884" customFormat="1" ht="13.5" thickBot="1" x14ac:dyDescent="0.25">
      <c r="B20" s="3679" t="s">
        <v>5079</v>
      </c>
      <c r="C20" s="3680"/>
      <c r="D20" s="3655" t="s">
        <v>5080</v>
      </c>
      <c r="E20" s="3683" t="s">
        <v>224</v>
      </c>
      <c r="F20" s="3684"/>
      <c r="G20" s="3684"/>
      <c r="H20" s="3684"/>
      <c r="I20" s="3684"/>
      <c r="J20" s="3684"/>
      <c r="K20" s="3684"/>
      <c r="L20" s="3684"/>
      <c r="M20" s="3684"/>
      <c r="N20" s="3684"/>
      <c r="O20" s="3684"/>
      <c r="P20" s="3685"/>
      <c r="Q20" s="3686" t="s">
        <v>340</v>
      </c>
      <c r="R20" s="3687"/>
      <c r="S20" s="3688"/>
      <c r="T20" s="3688"/>
      <c r="U20" s="3688"/>
      <c r="V20" s="3688"/>
      <c r="W20" s="3688"/>
      <c r="X20" s="3688"/>
      <c r="Y20" s="3689"/>
      <c r="Z20" s="3686" t="s">
        <v>225</v>
      </c>
      <c r="AA20" s="3688"/>
      <c r="AB20" s="3689"/>
      <c r="AC20" s="3690" t="s">
        <v>4999</v>
      </c>
      <c r="AD20" s="3691"/>
      <c r="AE20" s="3692"/>
      <c r="AF20" s="2578"/>
    </row>
    <row r="21" spans="2:32" s="2884" customFormat="1" ht="13.5" thickBot="1" x14ac:dyDescent="0.25">
      <c r="B21" s="3681"/>
      <c r="C21" s="3682"/>
      <c r="D21" s="3655"/>
      <c r="E21" s="3655" t="s">
        <v>5017</v>
      </c>
      <c r="F21" s="3655" t="s">
        <v>5018</v>
      </c>
      <c r="G21" s="3640" t="s">
        <v>5020</v>
      </c>
      <c r="H21" s="3640" t="s">
        <v>5081</v>
      </c>
      <c r="I21" s="3693" t="s">
        <v>5082</v>
      </c>
      <c r="J21" s="3693" t="s">
        <v>5083</v>
      </c>
      <c r="K21" s="3693" t="s">
        <v>5023</v>
      </c>
      <c r="L21" s="3693"/>
      <c r="M21" s="3693" t="s">
        <v>5084</v>
      </c>
      <c r="N21" s="3693" t="s">
        <v>5085</v>
      </c>
      <c r="O21" s="3693" t="s">
        <v>5086</v>
      </c>
      <c r="P21" s="3693" t="s">
        <v>5087</v>
      </c>
      <c r="Q21" s="3638" t="s">
        <v>5029</v>
      </c>
      <c r="R21" s="3638" t="s">
        <v>5030</v>
      </c>
      <c r="S21" s="3638" t="s">
        <v>5031</v>
      </c>
      <c r="T21" s="3638" t="s">
        <v>5088</v>
      </c>
      <c r="U21" s="3638" t="s">
        <v>5089</v>
      </c>
      <c r="V21" s="3638" t="s">
        <v>5034</v>
      </c>
      <c r="W21" s="3638" t="s">
        <v>5036</v>
      </c>
      <c r="X21" s="3640" t="s">
        <v>5090</v>
      </c>
      <c r="Y21" s="3640" t="s">
        <v>5091</v>
      </c>
      <c r="Z21" s="3638" t="s">
        <v>5092</v>
      </c>
      <c r="AA21" s="3638" t="s">
        <v>5093</v>
      </c>
      <c r="AB21" s="3638" t="s">
        <v>5094</v>
      </c>
      <c r="AC21" s="3638" t="s">
        <v>1154</v>
      </c>
      <c r="AD21" s="3638" t="s">
        <v>5000</v>
      </c>
      <c r="AE21" s="3638" t="s">
        <v>5001</v>
      </c>
      <c r="AF21" s="2578"/>
    </row>
    <row r="22" spans="2:32" s="2884" customFormat="1" ht="13.5" thickBot="1" x14ac:dyDescent="0.25">
      <c r="B22" s="3681"/>
      <c r="C22" s="3682"/>
      <c r="D22" s="3638"/>
      <c r="E22" s="3638"/>
      <c r="F22" s="3638"/>
      <c r="G22" s="3637"/>
      <c r="H22" s="3637"/>
      <c r="I22" s="3640"/>
      <c r="J22" s="3640"/>
      <c r="K22" s="3483" t="s">
        <v>5043</v>
      </c>
      <c r="L22" s="3484" t="s">
        <v>2798</v>
      </c>
      <c r="M22" s="3640"/>
      <c r="N22" s="3640"/>
      <c r="O22" s="3640"/>
      <c r="P22" s="3640"/>
      <c r="Q22" s="3639"/>
      <c r="R22" s="3639"/>
      <c r="S22" s="3639"/>
      <c r="T22" s="3639"/>
      <c r="U22" s="3639"/>
      <c r="V22" s="3639"/>
      <c r="W22" s="3639"/>
      <c r="X22" s="3637"/>
      <c r="Y22" s="3637"/>
      <c r="Z22" s="3639"/>
      <c r="AA22" s="3639"/>
      <c r="AB22" s="3639"/>
      <c r="AC22" s="3639"/>
      <c r="AD22" s="3639"/>
      <c r="AE22" s="3639"/>
      <c r="AF22" s="2578"/>
    </row>
    <row r="23" spans="2:32" s="2884" customFormat="1" ht="22.5" customHeight="1" thickBot="1" x14ac:dyDescent="0.25">
      <c r="B23" s="4537" t="s">
        <v>6759</v>
      </c>
      <c r="C23" s="4538"/>
      <c r="D23" s="3162" t="s">
        <v>1534</v>
      </c>
      <c r="E23" s="3162" t="s">
        <v>1534</v>
      </c>
      <c r="F23" s="3162" t="s">
        <v>1534</v>
      </c>
      <c r="G23" s="3162" t="s">
        <v>1534</v>
      </c>
      <c r="H23" s="3162" t="s">
        <v>1534</v>
      </c>
      <c r="I23" s="3162" t="s">
        <v>1534</v>
      </c>
      <c r="J23" s="3162" t="s">
        <v>1534</v>
      </c>
      <c r="K23" s="3162" t="s">
        <v>1534</v>
      </c>
      <c r="L23" s="3162" t="s">
        <v>1534</v>
      </c>
      <c r="M23" s="3162" t="s">
        <v>1534</v>
      </c>
      <c r="N23" s="3162" t="s">
        <v>1534</v>
      </c>
      <c r="O23" s="3162" t="s">
        <v>1534</v>
      </c>
      <c r="P23" s="3162" t="s">
        <v>1534</v>
      </c>
      <c r="Q23" s="3162" t="s">
        <v>1534</v>
      </c>
      <c r="R23" s="3162" t="s">
        <v>1534</v>
      </c>
      <c r="S23" s="3162" t="s">
        <v>1534</v>
      </c>
      <c r="T23" s="3162" t="s">
        <v>1534</v>
      </c>
      <c r="U23" s="3162" t="s">
        <v>1534</v>
      </c>
      <c r="V23" s="3162" t="s">
        <v>1534</v>
      </c>
      <c r="W23" s="3162" t="s">
        <v>1534</v>
      </c>
      <c r="X23" s="3162" t="s">
        <v>1534</v>
      </c>
      <c r="Y23" s="3162" t="s">
        <v>1534</v>
      </c>
      <c r="Z23" s="3163" t="s">
        <v>5008</v>
      </c>
      <c r="AA23" s="3164" t="s">
        <v>1534</v>
      </c>
      <c r="AB23" s="3164">
        <v>0.112</v>
      </c>
      <c r="AC23" s="3407" t="s">
        <v>1534</v>
      </c>
      <c r="AD23" s="3407" t="s">
        <v>1534</v>
      </c>
      <c r="AE23" s="3407" t="s">
        <v>1534</v>
      </c>
      <c r="AF23" s="2578"/>
    </row>
    <row r="24" spans="2:32" s="2884" customFormat="1" x14ac:dyDescent="0.2">
      <c r="B24" s="2642"/>
      <c r="C24" s="2572"/>
      <c r="D24" s="2572"/>
      <c r="E24" s="2572"/>
      <c r="F24" s="2572"/>
      <c r="G24" s="2573"/>
      <c r="H24" s="2573"/>
      <c r="I24" s="2573"/>
      <c r="J24" s="2573"/>
      <c r="K24" s="2572"/>
      <c r="L24" s="2573"/>
      <c r="M24" s="2573"/>
      <c r="N24" s="2573"/>
      <c r="O24" s="2573"/>
      <c r="P24" s="2573"/>
      <c r="Q24" s="2639"/>
      <c r="R24" s="2639"/>
      <c r="S24" s="2639"/>
      <c r="T24" s="2639"/>
      <c r="U24" s="2639"/>
      <c r="V24" s="2639"/>
      <c r="W24" s="2639"/>
      <c r="X24" s="2639"/>
      <c r="Y24" s="2639"/>
      <c r="Z24" s="2639"/>
      <c r="AA24" s="2639"/>
      <c r="AB24" s="2639"/>
      <c r="AC24" s="2639"/>
      <c r="AD24" s="2639"/>
      <c r="AE24" s="2639"/>
      <c r="AF24" s="2578"/>
    </row>
    <row r="25" spans="2:32" s="2884" customFormat="1" x14ac:dyDescent="0.2">
      <c r="B25" s="3673" t="s">
        <v>5002</v>
      </c>
      <c r="C25" s="3674"/>
      <c r="D25" s="4511" t="s">
        <v>1534</v>
      </c>
      <c r="E25" s="4511"/>
      <c r="F25" s="4511"/>
      <c r="G25" s="4511"/>
      <c r="H25" s="4511"/>
      <c r="I25" s="2640"/>
      <c r="J25" s="2640"/>
      <c r="K25" s="2640"/>
      <c r="L25" s="2640"/>
      <c r="M25" s="2640"/>
      <c r="N25" s="2640"/>
      <c r="O25" s="2640"/>
      <c r="P25" s="2640"/>
      <c r="Q25" s="2639"/>
      <c r="R25" s="2639"/>
      <c r="S25" s="2639"/>
      <c r="T25" s="2639"/>
      <c r="U25" s="2639"/>
      <c r="V25" s="2639"/>
      <c r="W25" s="2639"/>
      <c r="X25" s="2639"/>
      <c r="Y25" s="2639"/>
      <c r="Z25" s="2639"/>
      <c r="AA25" s="2639"/>
      <c r="AB25" s="2639"/>
      <c r="AC25" s="2639"/>
      <c r="AD25" s="2639"/>
      <c r="AE25" s="2639"/>
      <c r="AF25" s="2578"/>
    </row>
    <row r="26" spans="2:32" s="2884" customFormat="1" x14ac:dyDescent="0.2">
      <c r="B26" s="3673" t="s">
        <v>5003</v>
      </c>
      <c r="C26" s="3674"/>
      <c r="D26" s="4511" t="s">
        <v>10</v>
      </c>
      <c r="E26" s="4511"/>
      <c r="F26" s="4511"/>
      <c r="G26" s="4511"/>
      <c r="H26" s="4511"/>
      <c r="I26" s="2640"/>
      <c r="J26" s="2640"/>
      <c r="K26" s="2640"/>
      <c r="L26" s="2640"/>
      <c r="M26" s="2640"/>
      <c r="N26" s="2640"/>
      <c r="O26" s="2640"/>
      <c r="P26" s="2640"/>
      <c r="Q26" s="2639"/>
      <c r="R26" s="2639"/>
      <c r="S26" s="2639"/>
      <c r="T26" s="2639"/>
      <c r="U26" s="2639"/>
      <c r="V26" s="2639"/>
      <c r="W26" s="2639"/>
      <c r="X26" s="2639"/>
      <c r="Y26" s="2639"/>
      <c r="Z26" s="2639"/>
      <c r="AA26" s="2639"/>
      <c r="AB26" s="2639"/>
      <c r="AC26" s="2639"/>
      <c r="AD26" s="2639"/>
      <c r="AE26" s="2639"/>
      <c r="AF26" s="2578"/>
    </row>
    <row r="27" spans="2:32" s="2884" customFormat="1" ht="13.5" thickBot="1" x14ac:dyDescent="0.25">
      <c r="B27" s="3489"/>
      <c r="C27" s="3490"/>
      <c r="D27" s="3490"/>
      <c r="E27" s="3490"/>
      <c r="F27" s="3490"/>
      <c r="G27" s="2643"/>
      <c r="H27" s="2643"/>
      <c r="I27" s="2643"/>
      <c r="J27" s="2643"/>
      <c r="K27" s="2643"/>
      <c r="L27" s="2643"/>
      <c r="M27" s="2643"/>
      <c r="N27" s="2643"/>
      <c r="O27" s="2643"/>
      <c r="P27" s="2643"/>
      <c r="Q27" s="2643"/>
      <c r="R27" s="2643"/>
      <c r="S27" s="2643"/>
      <c r="T27" s="2643"/>
      <c r="U27" s="2643"/>
      <c r="V27" s="2643"/>
      <c r="W27" s="2643"/>
      <c r="X27" s="2643"/>
      <c r="Y27" s="2643"/>
      <c r="Z27" s="2643"/>
      <c r="AA27" s="2643"/>
      <c r="AB27" s="2643"/>
      <c r="AC27" s="2643"/>
      <c r="AD27" s="2643"/>
      <c r="AE27" s="2643"/>
      <c r="AF27" s="2583"/>
    </row>
    <row r="28" spans="2:32" s="2884" customFormat="1" x14ac:dyDescent="0.2">
      <c r="B28" s="2783" t="str">
        <f>+Resumen!B36</f>
        <v>.</v>
      </c>
    </row>
    <row r="29" spans="2:32" s="2884" customFormat="1" ht="13.5" thickBot="1" x14ac:dyDescent="0.25"/>
    <row r="30" spans="2:32" s="2884" customFormat="1" ht="20.25" x14ac:dyDescent="0.2">
      <c r="B30" s="3623" t="s">
        <v>5075</v>
      </c>
      <c r="C30" s="3624"/>
      <c r="D30" s="3624"/>
      <c r="E30" s="3624"/>
      <c r="F30" s="3624"/>
      <c r="G30" s="3624"/>
      <c r="H30" s="3624"/>
      <c r="I30" s="3624"/>
      <c r="J30" s="3624"/>
      <c r="K30" s="3624"/>
      <c r="L30" s="3624"/>
      <c r="M30" s="3624"/>
      <c r="N30" s="3624"/>
      <c r="O30" s="3624"/>
      <c r="P30" s="3624"/>
      <c r="Q30" s="3624"/>
      <c r="R30" s="3624"/>
      <c r="S30" s="3624"/>
      <c r="T30" s="3624"/>
      <c r="U30" s="3624"/>
      <c r="V30" s="3624"/>
      <c r="W30" s="3624"/>
      <c r="X30" s="3624"/>
      <c r="Y30" s="3624"/>
      <c r="Z30" s="3624"/>
      <c r="AA30" s="3624"/>
      <c r="AB30" s="3624"/>
      <c r="AC30" s="3624"/>
      <c r="AD30" s="3624"/>
      <c r="AE30" s="3624"/>
      <c r="AF30" s="3625"/>
    </row>
    <row r="31" spans="2:32" s="2884" customFormat="1" x14ac:dyDescent="0.2">
      <c r="B31" s="3485"/>
      <c r="C31" s="3486"/>
      <c r="D31" s="3486"/>
      <c r="E31" s="3486"/>
      <c r="F31" s="3486"/>
      <c r="G31" s="2577"/>
      <c r="H31" s="2577"/>
      <c r="I31" s="2577"/>
      <c r="J31" s="2577"/>
      <c r="K31" s="2577"/>
      <c r="L31" s="2577"/>
      <c r="M31" s="2577"/>
      <c r="N31" s="2577"/>
      <c r="O31" s="2577"/>
      <c r="P31" s="2577"/>
      <c r="Q31" s="2577"/>
      <c r="R31" s="2577"/>
      <c r="S31" s="2577"/>
      <c r="T31" s="2577"/>
      <c r="U31" s="2577"/>
      <c r="V31" s="2577"/>
      <c r="W31" s="2577"/>
      <c r="X31" s="2577"/>
      <c r="Y31" s="2577"/>
      <c r="Z31" s="2577"/>
      <c r="AA31" s="2577"/>
      <c r="AB31" s="2577"/>
      <c r="AC31" s="2577"/>
      <c r="AD31" s="2577"/>
      <c r="AE31" s="2577"/>
      <c r="AF31" s="2578"/>
    </row>
    <row r="32" spans="2:32" s="2884" customFormat="1" ht="12.75" customHeight="1" x14ac:dyDescent="0.2">
      <c r="B32" s="2641" t="s">
        <v>5095</v>
      </c>
      <c r="C32" s="3486"/>
      <c r="D32" s="3676" t="s">
        <v>6753</v>
      </c>
      <c r="E32" s="3676"/>
      <c r="F32" s="3676"/>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8"/>
    </row>
    <row r="33" spans="2:32" s="2884" customFormat="1" ht="12.75" customHeight="1" x14ac:dyDescent="0.2">
      <c r="B33" s="3677" t="s">
        <v>5078</v>
      </c>
      <c r="C33" s="3678"/>
      <c r="D33" s="3709">
        <v>41671</v>
      </c>
      <c r="E33" s="3709"/>
      <c r="F33" s="3709"/>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8"/>
    </row>
    <row r="34" spans="2:32" s="2884" customFormat="1" x14ac:dyDescent="0.2">
      <c r="B34" s="3657" t="s">
        <v>5076</v>
      </c>
      <c r="C34" s="3658"/>
      <c r="D34" s="4498">
        <v>41698</v>
      </c>
      <c r="E34" s="4498"/>
      <c r="F34" s="4498"/>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8"/>
    </row>
    <row r="35" spans="2:32" s="2884" customFormat="1" ht="13.5" customHeight="1" thickBot="1" x14ac:dyDescent="0.25">
      <c r="B35" s="3485"/>
      <c r="C35" s="3486"/>
      <c r="D35" s="3486"/>
      <c r="E35" s="3486"/>
      <c r="F35" s="3486"/>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8"/>
    </row>
    <row r="36" spans="2:32" s="2884" customFormat="1" ht="28.5" customHeight="1" thickBot="1" x14ac:dyDescent="0.25">
      <c r="B36" s="3659" t="s">
        <v>5077</v>
      </c>
      <c r="C36" s="3710"/>
      <c r="D36" s="3661" t="s">
        <v>6754</v>
      </c>
      <c r="E36" s="3662"/>
      <c r="F36" s="3662"/>
      <c r="G36" s="3662"/>
      <c r="H36" s="3662"/>
      <c r="I36" s="3662"/>
      <c r="J36" s="3662"/>
      <c r="K36" s="3662"/>
      <c r="L36" s="3662"/>
      <c r="M36" s="3662"/>
      <c r="N36" s="3662"/>
      <c r="O36" s="3662"/>
      <c r="P36" s="3662"/>
      <c r="Q36" s="3663"/>
      <c r="R36" s="2577"/>
      <c r="S36" s="2577"/>
      <c r="T36" s="2577"/>
      <c r="U36" s="2577"/>
      <c r="V36" s="2577"/>
      <c r="W36" s="2577"/>
      <c r="X36" s="2577"/>
      <c r="Y36" s="2577"/>
      <c r="Z36" s="2577"/>
      <c r="AA36" s="2577"/>
      <c r="AB36" s="2577"/>
      <c r="AC36" s="2577"/>
      <c r="AD36" s="2577"/>
      <c r="AE36" s="2577"/>
      <c r="AF36" s="2578"/>
    </row>
    <row r="37" spans="2:32" s="2884" customFormat="1" ht="13.5" customHeight="1" thickBot="1" x14ac:dyDescent="0.25">
      <c r="B37" s="3485"/>
      <c r="C37" s="3486"/>
      <c r="D37" s="3486"/>
      <c r="E37" s="3486"/>
      <c r="F37" s="3486"/>
      <c r="G37" s="2577"/>
      <c r="H37" s="2577"/>
      <c r="I37" s="2577"/>
      <c r="J37" s="2577"/>
      <c r="K37" s="2577"/>
      <c r="L37" s="2577"/>
      <c r="M37" s="2577"/>
      <c r="N37" s="2577"/>
      <c r="O37" s="2577"/>
      <c r="P37" s="2577"/>
      <c r="Q37" s="2577"/>
      <c r="R37" s="2643"/>
      <c r="S37" s="2577"/>
      <c r="T37" s="2577"/>
      <c r="U37" s="2577"/>
      <c r="V37" s="2577"/>
      <c r="W37" s="2577"/>
      <c r="X37" s="2577"/>
      <c r="Y37" s="2577"/>
      <c r="Z37" s="2577"/>
      <c r="AA37" s="2577"/>
      <c r="AB37" s="2577"/>
      <c r="AC37" s="2577"/>
      <c r="AD37" s="2577"/>
      <c r="AE37" s="2577"/>
      <c r="AF37" s="2578"/>
    </row>
    <row r="38" spans="2:32" s="2884" customFormat="1" ht="13.5" customHeight="1" thickBot="1" x14ac:dyDescent="0.25">
      <c r="B38" s="3679" t="s">
        <v>5079</v>
      </c>
      <c r="C38" s="3680"/>
      <c r="D38" s="3655" t="s">
        <v>5080</v>
      </c>
      <c r="E38" s="3683" t="s">
        <v>224</v>
      </c>
      <c r="F38" s="3684"/>
      <c r="G38" s="3684"/>
      <c r="H38" s="3684"/>
      <c r="I38" s="3684"/>
      <c r="J38" s="3684"/>
      <c r="K38" s="3684"/>
      <c r="L38" s="3684"/>
      <c r="M38" s="3684"/>
      <c r="N38" s="3684"/>
      <c r="O38" s="3684"/>
      <c r="P38" s="3685"/>
      <c r="Q38" s="3686" t="s">
        <v>340</v>
      </c>
      <c r="R38" s="3687"/>
      <c r="S38" s="3688"/>
      <c r="T38" s="3688"/>
      <c r="U38" s="3688"/>
      <c r="V38" s="3688"/>
      <c r="W38" s="3688"/>
      <c r="X38" s="3688"/>
      <c r="Y38" s="3689"/>
      <c r="Z38" s="3686" t="s">
        <v>225</v>
      </c>
      <c r="AA38" s="3688"/>
      <c r="AB38" s="3689"/>
      <c r="AC38" s="3690" t="s">
        <v>4999</v>
      </c>
      <c r="AD38" s="3691"/>
      <c r="AE38" s="3692"/>
      <c r="AF38" s="2578"/>
    </row>
    <row r="39" spans="2:32" s="2884" customFormat="1" ht="13.5" thickBot="1" x14ac:dyDescent="0.25">
      <c r="B39" s="3681"/>
      <c r="C39" s="3682"/>
      <c r="D39" s="3655"/>
      <c r="E39" s="3655" t="s">
        <v>5017</v>
      </c>
      <c r="F39" s="3655" t="s">
        <v>5018</v>
      </c>
      <c r="G39" s="3640" t="s">
        <v>5020</v>
      </c>
      <c r="H39" s="3640" t="s">
        <v>5081</v>
      </c>
      <c r="I39" s="3693" t="s">
        <v>5082</v>
      </c>
      <c r="J39" s="3693" t="s">
        <v>5083</v>
      </c>
      <c r="K39" s="3693" t="s">
        <v>5023</v>
      </c>
      <c r="L39" s="3693"/>
      <c r="M39" s="3693" t="s">
        <v>5084</v>
      </c>
      <c r="N39" s="3693" t="s">
        <v>5085</v>
      </c>
      <c r="O39" s="3693" t="s">
        <v>5086</v>
      </c>
      <c r="P39" s="3693" t="s">
        <v>5087</v>
      </c>
      <c r="Q39" s="3638" t="s">
        <v>5029</v>
      </c>
      <c r="R39" s="3638" t="s">
        <v>5030</v>
      </c>
      <c r="S39" s="3638" t="s">
        <v>5031</v>
      </c>
      <c r="T39" s="3638" t="s">
        <v>5088</v>
      </c>
      <c r="U39" s="3638" t="s">
        <v>5089</v>
      </c>
      <c r="V39" s="3638" t="s">
        <v>5034</v>
      </c>
      <c r="W39" s="3638" t="s">
        <v>5036</v>
      </c>
      <c r="X39" s="3640" t="s">
        <v>5090</v>
      </c>
      <c r="Y39" s="3640" t="s">
        <v>5091</v>
      </c>
      <c r="Z39" s="3638" t="s">
        <v>5092</v>
      </c>
      <c r="AA39" s="3638" t="s">
        <v>5093</v>
      </c>
      <c r="AB39" s="3638" t="s">
        <v>5094</v>
      </c>
      <c r="AC39" s="3638" t="s">
        <v>1154</v>
      </c>
      <c r="AD39" s="3638" t="s">
        <v>5000</v>
      </c>
      <c r="AE39" s="3638" t="s">
        <v>5001</v>
      </c>
      <c r="AF39" s="2578"/>
    </row>
    <row r="40" spans="2:32" s="2884" customFormat="1" ht="13.5" thickBot="1" x14ac:dyDescent="0.25">
      <c r="B40" s="3681"/>
      <c r="C40" s="3682"/>
      <c r="D40" s="3638"/>
      <c r="E40" s="3638"/>
      <c r="F40" s="3638"/>
      <c r="G40" s="3637"/>
      <c r="H40" s="3637"/>
      <c r="I40" s="3640"/>
      <c r="J40" s="3640"/>
      <c r="K40" s="3483" t="s">
        <v>5043</v>
      </c>
      <c r="L40" s="3484" t="s">
        <v>2798</v>
      </c>
      <c r="M40" s="3640"/>
      <c r="N40" s="3640"/>
      <c r="O40" s="3640"/>
      <c r="P40" s="3640"/>
      <c r="Q40" s="3639"/>
      <c r="R40" s="3639"/>
      <c r="S40" s="3639"/>
      <c r="T40" s="3639"/>
      <c r="U40" s="3639"/>
      <c r="V40" s="3639"/>
      <c r="W40" s="3639"/>
      <c r="X40" s="3637"/>
      <c r="Y40" s="3637"/>
      <c r="Z40" s="3639"/>
      <c r="AA40" s="3639"/>
      <c r="AB40" s="3639"/>
      <c r="AC40" s="3639"/>
      <c r="AD40" s="3639"/>
      <c r="AE40" s="3639"/>
      <c r="AF40" s="2578"/>
    </row>
    <row r="41" spans="2:32" s="2884" customFormat="1" x14ac:dyDescent="0.2">
      <c r="B41" s="4486" t="s">
        <v>6755</v>
      </c>
      <c r="C41" s="4487"/>
      <c r="D41" s="3154" t="s">
        <v>1534</v>
      </c>
      <c r="E41" s="3154" t="s">
        <v>1534</v>
      </c>
      <c r="F41" s="3154" t="s">
        <v>1534</v>
      </c>
      <c r="G41" s="3154" t="s">
        <v>1534</v>
      </c>
      <c r="H41" s="3154" t="s">
        <v>1534</v>
      </c>
      <c r="I41" s="3156">
        <v>0.01</v>
      </c>
      <c r="J41" s="3156">
        <v>0.1</v>
      </c>
      <c r="K41" s="3154" t="s">
        <v>1534</v>
      </c>
      <c r="L41" s="3154" t="s">
        <v>1534</v>
      </c>
      <c r="M41" s="3154" t="s">
        <v>1534</v>
      </c>
      <c r="N41" s="3154" t="s">
        <v>1534</v>
      </c>
      <c r="O41" s="3154" t="s">
        <v>1534</v>
      </c>
      <c r="P41" s="3154" t="s">
        <v>1534</v>
      </c>
      <c r="Q41" s="3154" t="s">
        <v>1534</v>
      </c>
      <c r="R41" s="3154" t="s">
        <v>1534</v>
      </c>
      <c r="S41" s="3154" t="s">
        <v>1534</v>
      </c>
      <c r="T41" s="3154" t="s">
        <v>1534</v>
      </c>
      <c r="U41" s="3154" t="s">
        <v>1534</v>
      </c>
      <c r="V41" s="3154" t="s">
        <v>1534</v>
      </c>
      <c r="W41" s="3154" t="s">
        <v>1534</v>
      </c>
      <c r="X41" s="3154" t="s">
        <v>1534</v>
      </c>
      <c r="Y41" s="3154" t="s">
        <v>1534</v>
      </c>
      <c r="Z41" s="3154" t="s">
        <v>1534</v>
      </c>
      <c r="AA41" s="3154" t="s">
        <v>1534</v>
      </c>
      <c r="AB41" s="3154" t="s">
        <v>1534</v>
      </c>
      <c r="AC41" s="3154" t="s">
        <v>1534</v>
      </c>
      <c r="AD41" s="3154" t="s">
        <v>1534</v>
      </c>
      <c r="AE41" s="3157" t="s">
        <v>1534</v>
      </c>
      <c r="AF41" s="2578"/>
    </row>
    <row r="42" spans="2:32" s="2884" customFormat="1" ht="13.5" thickBot="1" x14ac:dyDescent="0.25">
      <c r="B42" s="3711" t="s">
        <v>6756</v>
      </c>
      <c r="C42" s="3712"/>
      <c r="D42" s="3158" t="s">
        <v>1534</v>
      </c>
      <c r="E42" s="3158" t="s">
        <v>1534</v>
      </c>
      <c r="F42" s="3158" t="s">
        <v>1534</v>
      </c>
      <c r="G42" s="3158" t="s">
        <v>1534</v>
      </c>
      <c r="H42" s="3158" t="s">
        <v>1534</v>
      </c>
      <c r="I42" s="3160">
        <v>0.01</v>
      </c>
      <c r="J42" s="3160">
        <v>0.1</v>
      </c>
      <c r="K42" s="3158" t="s">
        <v>1534</v>
      </c>
      <c r="L42" s="3158" t="s">
        <v>1534</v>
      </c>
      <c r="M42" s="3158" t="s">
        <v>1534</v>
      </c>
      <c r="N42" s="3158" t="s">
        <v>1534</v>
      </c>
      <c r="O42" s="3158" t="s">
        <v>1534</v>
      </c>
      <c r="P42" s="3158" t="s">
        <v>1534</v>
      </c>
      <c r="Q42" s="3158" t="s">
        <v>1534</v>
      </c>
      <c r="R42" s="3158" t="s">
        <v>1534</v>
      </c>
      <c r="S42" s="3158" t="s">
        <v>1534</v>
      </c>
      <c r="T42" s="3158" t="s">
        <v>1534</v>
      </c>
      <c r="U42" s="3158" t="s">
        <v>1534</v>
      </c>
      <c r="V42" s="3158" t="s">
        <v>1534</v>
      </c>
      <c r="W42" s="3158" t="s">
        <v>1534</v>
      </c>
      <c r="X42" s="3158" t="s">
        <v>1534</v>
      </c>
      <c r="Y42" s="3158" t="s">
        <v>1534</v>
      </c>
      <c r="Z42" s="3158" t="s">
        <v>1534</v>
      </c>
      <c r="AA42" s="3158" t="s">
        <v>1534</v>
      </c>
      <c r="AB42" s="3158" t="s">
        <v>1534</v>
      </c>
      <c r="AC42" s="3158" t="s">
        <v>1534</v>
      </c>
      <c r="AD42" s="3158" t="s">
        <v>1534</v>
      </c>
      <c r="AE42" s="3161" t="s">
        <v>1534</v>
      </c>
      <c r="AF42" s="2578"/>
    </row>
    <row r="43" spans="2:32" s="2884" customFormat="1" x14ac:dyDescent="0.2">
      <c r="B43" s="2642"/>
      <c r="C43" s="2572"/>
      <c r="D43" s="2572"/>
      <c r="E43" s="2572"/>
      <c r="F43" s="2572"/>
      <c r="G43" s="2573"/>
      <c r="H43" s="2573"/>
      <c r="I43" s="2573"/>
      <c r="J43" s="2573"/>
      <c r="K43" s="2572"/>
      <c r="L43" s="2573"/>
      <c r="M43" s="2573"/>
      <c r="N43" s="2573"/>
      <c r="O43" s="2573"/>
      <c r="P43" s="2573"/>
      <c r="Q43" s="2639"/>
      <c r="R43" s="2639"/>
      <c r="S43" s="2639"/>
      <c r="T43" s="2639"/>
      <c r="U43" s="2639"/>
      <c r="V43" s="2639"/>
      <c r="W43" s="2639"/>
      <c r="X43" s="2639"/>
      <c r="Y43" s="2639"/>
      <c r="Z43" s="2639"/>
      <c r="AA43" s="2639"/>
      <c r="AB43" s="2639"/>
      <c r="AC43" s="2639"/>
      <c r="AD43" s="2639"/>
      <c r="AE43" s="2639"/>
      <c r="AF43" s="2578"/>
    </row>
    <row r="44" spans="2:32" s="2884" customFormat="1" x14ac:dyDescent="0.2">
      <c r="B44" s="3673" t="s">
        <v>5002</v>
      </c>
      <c r="C44" s="3674"/>
      <c r="D44" s="3675" t="s">
        <v>5096</v>
      </c>
      <c r="E44" s="3675"/>
      <c r="F44" s="3675"/>
      <c r="G44" s="3675"/>
      <c r="H44" s="3675"/>
      <c r="I44" s="2640"/>
      <c r="J44" s="2640"/>
      <c r="K44" s="2640"/>
      <c r="L44" s="2640"/>
      <c r="M44" s="2640"/>
      <c r="N44" s="2640"/>
      <c r="O44" s="2640"/>
      <c r="P44" s="2640"/>
      <c r="Q44" s="2639"/>
      <c r="R44" s="2639"/>
      <c r="S44" s="2639"/>
      <c r="T44" s="2639"/>
      <c r="U44" s="2639"/>
      <c r="V44" s="2639"/>
      <c r="W44" s="2639"/>
      <c r="X44" s="2639"/>
      <c r="Y44" s="2639"/>
      <c r="Z44" s="2639"/>
      <c r="AA44" s="2639"/>
      <c r="AB44" s="2639"/>
      <c r="AC44" s="2639"/>
      <c r="AD44" s="2639"/>
      <c r="AE44" s="2639"/>
      <c r="AF44" s="2578"/>
    </row>
    <row r="45" spans="2:32" s="2884" customFormat="1" x14ac:dyDescent="0.2">
      <c r="B45" s="3673" t="s">
        <v>5003</v>
      </c>
      <c r="C45" s="3674"/>
      <c r="D45" s="3675" t="s">
        <v>1517</v>
      </c>
      <c r="E45" s="3675"/>
      <c r="F45" s="3675"/>
      <c r="G45" s="3675"/>
      <c r="H45" s="3675"/>
      <c r="I45" s="2640"/>
      <c r="J45" s="2640"/>
      <c r="K45" s="2640"/>
      <c r="L45" s="2640"/>
      <c r="M45" s="2640"/>
      <c r="N45" s="2640"/>
      <c r="O45" s="2640"/>
      <c r="P45" s="2640"/>
      <c r="Q45" s="2639"/>
      <c r="R45" s="2639"/>
      <c r="S45" s="2639"/>
      <c r="T45" s="2639"/>
      <c r="U45" s="2639"/>
      <c r="V45" s="2639"/>
      <c r="W45" s="2639"/>
      <c r="X45" s="2639"/>
      <c r="Y45" s="2639"/>
      <c r="Z45" s="2639"/>
      <c r="AA45" s="2639"/>
      <c r="AB45" s="2639"/>
      <c r="AC45" s="2639"/>
      <c r="AD45" s="2639"/>
      <c r="AE45" s="2639"/>
      <c r="AF45" s="2578"/>
    </row>
    <row r="46" spans="2:32" s="2884" customFormat="1" ht="13.5" thickBot="1" x14ac:dyDescent="0.25">
      <c r="B46" s="3489"/>
      <c r="C46" s="3490"/>
      <c r="D46" s="3490"/>
      <c r="E46" s="3490"/>
      <c r="F46" s="3490"/>
      <c r="G46" s="2643"/>
      <c r="H46" s="2643"/>
      <c r="I46" s="2643"/>
      <c r="J46" s="2643"/>
      <c r="K46" s="2643"/>
      <c r="L46" s="2643"/>
      <c r="M46" s="2643"/>
      <c r="N46" s="2643"/>
      <c r="O46" s="2643"/>
      <c r="P46" s="2643"/>
      <c r="Q46" s="2643"/>
      <c r="R46" s="2643"/>
      <c r="S46" s="2643"/>
      <c r="T46" s="2643"/>
      <c r="U46" s="2643"/>
      <c r="V46" s="2643"/>
      <c r="W46" s="2643"/>
      <c r="X46" s="2643"/>
      <c r="Y46" s="2643"/>
      <c r="Z46" s="2643"/>
      <c r="AA46" s="2643"/>
      <c r="AB46" s="2643"/>
      <c r="AC46" s="2643"/>
      <c r="AD46" s="2643"/>
      <c r="AE46" s="2643"/>
      <c r="AF46" s="2583"/>
    </row>
    <row r="47" spans="2:32" s="2884" customFormat="1" x14ac:dyDescent="0.2">
      <c r="B47" s="2783" t="str">
        <f>+B28</f>
        <v>.</v>
      </c>
    </row>
    <row r="48" spans="2:32" s="2884" customFormat="1" ht="13.5" thickBot="1" x14ac:dyDescent="0.25"/>
    <row r="49" spans="2:32" s="2884" customFormat="1" ht="20.25" x14ac:dyDescent="0.2">
      <c r="B49" s="3623" t="s">
        <v>5075</v>
      </c>
      <c r="C49" s="3624"/>
      <c r="D49" s="3624"/>
      <c r="E49" s="3624"/>
      <c r="F49" s="3624"/>
      <c r="G49" s="3624"/>
      <c r="H49" s="3624"/>
      <c r="I49" s="3624"/>
      <c r="J49" s="3624"/>
      <c r="K49" s="3624"/>
      <c r="L49" s="3624"/>
      <c r="M49" s="3624"/>
      <c r="N49" s="3624"/>
      <c r="O49" s="3624"/>
      <c r="P49" s="3624"/>
      <c r="Q49" s="3624"/>
      <c r="R49" s="3624"/>
      <c r="S49" s="3624"/>
      <c r="T49" s="3624"/>
      <c r="U49" s="3624"/>
      <c r="V49" s="3624"/>
      <c r="W49" s="3624"/>
      <c r="X49" s="3624"/>
      <c r="Y49" s="3624"/>
      <c r="Z49" s="3624"/>
      <c r="AA49" s="3624"/>
      <c r="AB49" s="3624"/>
      <c r="AC49" s="3624"/>
      <c r="AD49" s="3624"/>
      <c r="AE49" s="3624"/>
      <c r="AF49" s="3625"/>
    </row>
    <row r="50" spans="2:32" s="2884" customFormat="1" x14ac:dyDescent="0.2">
      <c r="B50" s="3485"/>
      <c r="C50" s="3486"/>
      <c r="D50" s="3486"/>
      <c r="E50" s="3486"/>
      <c r="F50" s="3486"/>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8"/>
    </row>
    <row r="51" spans="2:32" s="2884" customFormat="1" ht="12.75" customHeight="1" x14ac:dyDescent="0.2">
      <c r="B51" s="2641" t="s">
        <v>5095</v>
      </c>
      <c r="C51" s="3486"/>
      <c r="D51" s="3676" t="s">
        <v>6749</v>
      </c>
      <c r="E51" s="3676"/>
      <c r="F51" s="3676"/>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8"/>
    </row>
    <row r="52" spans="2:32" s="2884" customFormat="1" ht="12.75" customHeight="1" x14ac:dyDescent="0.2">
      <c r="B52" s="3677" t="s">
        <v>5078</v>
      </c>
      <c r="C52" s="3678"/>
      <c r="D52" s="3709">
        <v>41671</v>
      </c>
      <c r="E52" s="3709"/>
      <c r="F52" s="3709"/>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8"/>
    </row>
    <row r="53" spans="2:32" s="2884" customFormat="1" x14ac:dyDescent="0.2">
      <c r="B53" s="3657" t="s">
        <v>5076</v>
      </c>
      <c r="C53" s="3658"/>
      <c r="D53" s="4498">
        <v>41698</v>
      </c>
      <c r="E53" s="4498"/>
      <c r="F53" s="4498"/>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77"/>
      <c r="AC53" s="2577"/>
      <c r="AD53" s="2577"/>
      <c r="AE53" s="2577"/>
      <c r="AF53" s="2578"/>
    </row>
    <row r="54" spans="2:32" s="2884" customFormat="1" ht="13.5" customHeight="1" thickBot="1" x14ac:dyDescent="0.25">
      <c r="B54" s="3485"/>
      <c r="C54" s="3486"/>
      <c r="D54" s="3486"/>
      <c r="E54" s="3486"/>
      <c r="F54" s="3486"/>
      <c r="G54" s="2577"/>
      <c r="H54" s="2577"/>
      <c r="I54" s="2577"/>
      <c r="J54" s="2577"/>
      <c r="K54" s="2577"/>
      <c r="L54" s="2577"/>
      <c r="M54" s="2577"/>
      <c r="N54" s="2577"/>
      <c r="O54" s="2577"/>
      <c r="P54" s="2577"/>
      <c r="Q54" s="2577"/>
      <c r="R54" s="2577"/>
      <c r="S54" s="2577"/>
      <c r="T54" s="2577"/>
      <c r="U54" s="2577"/>
      <c r="V54" s="2577"/>
      <c r="W54" s="2577"/>
      <c r="X54" s="2577"/>
      <c r="Y54" s="2577"/>
      <c r="Z54" s="2577"/>
      <c r="AA54" s="2577"/>
      <c r="AB54" s="2577"/>
      <c r="AC54" s="2577"/>
      <c r="AD54" s="2577"/>
      <c r="AE54" s="2577"/>
      <c r="AF54" s="2578"/>
    </row>
    <row r="55" spans="2:32" s="2884" customFormat="1" ht="42" customHeight="1" thickBot="1" x14ac:dyDescent="0.25">
      <c r="B55" s="3659" t="s">
        <v>5077</v>
      </c>
      <c r="C55" s="3710"/>
      <c r="D55" s="3661" t="s">
        <v>6750</v>
      </c>
      <c r="E55" s="3662"/>
      <c r="F55" s="3662"/>
      <c r="G55" s="3662"/>
      <c r="H55" s="3662"/>
      <c r="I55" s="3662"/>
      <c r="J55" s="3662"/>
      <c r="K55" s="3662"/>
      <c r="L55" s="3662"/>
      <c r="M55" s="3662"/>
      <c r="N55" s="3662"/>
      <c r="O55" s="3662"/>
      <c r="P55" s="3662"/>
      <c r="Q55" s="3663"/>
      <c r="R55" s="2577"/>
      <c r="S55" s="2577"/>
      <c r="T55" s="2577"/>
      <c r="U55" s="2577"/>
      <c r="V55" s="2577"/>
      <c r="W55" s="2577"/>
      <c r="X55" s="2577"/>
      <c r="Y55" s="2577"/>
      <c r="Z55" s="2577"/>
      <c r="AA55" s="2577"/>
      <c r="AB55" s="2577"/>
      <c r="AC55" s="2577"/>
      <c r="AD55" s="2577"/>
      <c r="AE55" s="2577"/>
      <c r="AF55" s="2578"/>
    </row>
    <row r="56" spans="2:32" s="2884" customFormat="1" ht="13.5" customHeight="1" thickBot="1" x14ac:dyDescent="0.25">
      <c r="B56" s="3485"/>
      <c r="C56" s="3486"/>
      <c r="D56" s="3486"/>
      <c r="E56" s="3486"/>
      <c r="F56" s="3486"/>
      <c r="G56" s="2577"/>
      <c r="H56" s="2577"/>
      <c r="I56" s="2577"/>
      <c r="J56" s="2577"/>
      <c r="K56" s="2577"/>
      <c r="L56" s="2577"/>
      <c r="M56" s="2577"/>
      <c r="N56" s="2577"/>
      <c r="O56" s="2577"/>
      <c r="P56" s="2577"/>
      <c r="Q56" s="2577"/>
      <c r="R56" s="2643"/>
      <c r="S56" s="2577"/>
      <c r="T56" s="2577"/>
      <c r="U56" s="2577"/>
      <c r="V56" s="2577"/>
      <c r="W56" s="2577"/>
      <c r="X56" s="2577"/>
      <c r="Y56" s="2577"/>
      <c r="Z56" s="2577"/>
      <c r="AA56" s="2577"/>
      <c r="AB56" s="2577"/>
      <c r="AC56" s="2577"/>
      <c r="AD56" s="2577"/>
      <c r="AE56" s="2577"/>
      <c r="AF56" s="2578"/>
    </row>
    <row r="57" spans="2:32" s="2884" customFormat="1" ht="13.5" customHeight="1" thickBot="1" x14ac:dyDescent="0.25">
      <c r="B57" s="3679" t="s">
        <v>5079</v>
      </c>
      <c r="C57" s="3680"/>
      <c r="D57" s="3655" t="s">
        <v>5080</v>
      </c>
      <c r="E57" s="3683" t="s">
        <v>224</v>
      </c>
      <c r="F57" s="3684"/>
      <c r="G57" s="3684"/>
      <c r="H57" s="3684"/>
      <c r="I57" s="3684"/>
      <c r="J57" s="3684"/>
      <c r="K57" s="3684"/>
      <c r="L57" s="3684"/>
      <c r="M57" s="3684"/>
      <c r="N57" s="3684"/>
      <c r="O57" s="3684"/>
      <c r="P57" s="3685"/>
      <c r="Q57" s="3686" t="s">
        <v>340</v>
      </c>
      <c r="R57" s="3687"/>
      <c r="S57" s="3688"/>
      <c r="T57" s="3688"/>
      <c r="U57" s="3688"/>
      <c r="V57" s="3688"/>
      <c r="W57" s="3688"/>
      <c r="X57" s="3688"/>
      <c r="Y57" s="3689"/>
      <c r="Z57" s="3686" t="s">
        <v>225</v>
      </c>
      <c r="AA57" s="3688"/>
      <c r="AB57" s="3689"/>
      <c r="AC57" s="3690" t="s">
        <v>4999</v>
      </c>
      <c r="AD57" s="3691"/>
      <c r="AE57" s="3692"/>
      <c r="AF57" s="2578"/>
    </row>
    <row r="58" spans="2:32" s="2884" customFormat="1" ht="13.5" thickBot="1" x14ac:dyDescent="0.25">
      <c r="B58" s="3681"/>
      <c r="C58" s="3682"/>
      <c r="D58" s="3655"/>
      <c r="E58" s="3655" t="s">
        <v>5017</v>
      </c>
      <c r="F58" s="3655" t="s">
        <v>5018</v>
      </c>
      <c r="G58" s="3640" t="s">
        <v>5020</v>
      </c>
      <c r="H58" s="3640" t="s">
        <v>5081</v>
      </c>
      <c r="I58" s="3693" t="s">
        <v>5082</v>
      </c>
      <c r="J58" s="3693" t="s">
        <v>5083</v>
      </c>
      <c r="K58" s="3693" t="s">
        <v>5023</v>
      </c>
      <c r="L58" s="3693"/>
      <c r="M58" s="3693" t="s">
        <v>5084</v>
      </c>
      <c r="N58" s="3693" t="s">
        <v>5085</v>
      </c>
      <c r="O58" s="3693" t="s">
        <v>5086</v>
      </c>
      <c r="P58" s="3693" t="s">
        <v>5087</v>
      </c>
      <c r="Q58" s="3638" t="s">
        <v>5029</v>
      </c>
      <c r="R58" s="3638" t="s">
        <v>5030</v>
      </c>
      <c r="S58" s="3638" t="s">
        <v>5031</v>
      </c>
      <c r="T58" s="3638" t="s">
        <v>5088</v>
      </c>
      <c r="U58" s="3638" t="s">
        <v>5089</v>
      </c>
      <c r="V58" s="3638" t="s">
        <v>5034</v>
      </c>
      <c r="W58" s="3638" t="s">
        <v>5036</v>
      </c>
      <c r="X58" s="3640" t="s">
        <v>5090</v>
      </c>
      <c r="Y58" s="3640" t="s">
        <v>5091</v>
      </c>
      <c r="Z58" s="3638" t="s">
        <v>5092</v>
      </c>
      <c r="AA58" s="3638" t="s">
        <v>5093</v>
      </c>
      <c r="AB58" s="3638" t="s">
        <v>5094</v>
      </c>
      <c r="AC58" s="3638" t="s">
        <v>1154</v>
      </c>
      <c r="AD58" s="3638" t="s">
        <v>5000</v>
      </c>
      <c r="AE58" s="3638" t="s">
        <v>5001</v>
      </c>
      <c r="AF58" s="2578"/>
    </row>
    <row r="59" spans="2:32" s="2884" customFormat="1" ht="13.5" thickBot="1" x14ac:dyDescent="0.25">
      <c r="B59" s="3681"/>
      <c r="C59" s="3682"/>
      <c r="D59" s="3638"/>
      <c r="E59" s="3638"/>
      <c r="F59" s="3638"/>
      <c r="G59" s="3637"/>
      <c r="H59" s="3637"/>
      <c r="I59" s="3640"/>
      <c r="J59" s="3640"/>
      <c r="K59" s="3483" t="s">
        <v>5043</v>
      </c>
      <c r="L59" s="3484" t="s">
        <v>2798</v>
      </c>
      <c r="M59" s="3640"/>
      <c r="N59" s="3640"/>
      <c r="O59" s="3640"/>
      <c r="P59" s="3640"/>
      <c r="Q59" s="3639"/>
      <c r="R59" s="3639"/>
      <c r="S59" s="3639"/>
      <c r="T59" s="3639"/>
      <c r="U59" s="3639"/>
      <c r="V59" s="3639"/>
      <c r="W59" s="3639"/>
      <c r="X59" s="3637"/>
      <c r="Y59" s="3637"/>
      <c r="Z59" s="3639"/>
      <c r="AA59" s="3639"/>
      <c r="AB59" s="3639"/>
      <c r="AC59" s="3639"/>
      <c r="AD59" s="3639"/>
      <c r="AE59" s="3639"/>
      <c r="AF59" s="2578"/>
    </row>
    <row r="60" spans="2:32" s="2884" customFormat="1" ht="13.5" thickBot="1" x14ac:dyDescent="0.25">
      <c r="B60" s="3671" t="s">
        <v>6751</v>
      </c>
      <c r="C60" s="3672"/>
      <c r="D60" s="3171">
        <v>194</v>
      </c>
      <c r="E60" s="3153" t="s">
        <v>1534</v>
      </c>
      <c r="F60" s="3153" t="s">
        <v>1534</v>
      </c>
      <c r="G60" s="3153" t="s">
        <v>1534</v>
      </c>
      <c r="H60" s="3153" t="s">
        <v>1534</v>
      </c>
      <c r="I60" s="3153" t="s">
        <v>1534</v>
      </c>
      <c r="J60" s="3153" t="s">
        <v>1534</v>
      </c>
      <c r="K60" s="3153" t="s">
        <v>1534</v>
      </c>
      <c r="L60" s="3153" t="s">
        <v>1534</v>
      </c>
      <c r="M60" s="3153" t="s">
        <v>1534</v>
      </c>
      <c r="N60" s="3153" t="s">
        <v>1534</v>
      </c>
      <c r="O60" s="3153" t="s">
        <v>1534</v>
      </c>
      <c r="P60" s="3153" t="s">
        <v>1534</v>
      </c>
      <c r="Q60" s="3153" t="s">
        <v>1534</v>
      </c>
      <c r="R60" s="3153" t="s">
        <v>1534</v>
      </c>
      <c r="S60" s="3172" t="s">
        <v>2470</v>
      </c>
      <c r="T60" s="3153" t="s">
        <v>1534</v>
      </c>
      <c r="U60" s="3153" t="s">
        <v>1534</v>
      </c>
      <c r="V60" s="3153" t="s">
        <v>1534</v>
      </c>
      <c r="W60" s="3153" t="s">
        <v>1534</v>
      </c>
      <c r="X60" s="3173">
        <v>6.7199999999999996E-2</v>
      </c>
      <c r="Y60" s="3173">
        <v>6.7199999999999996E-2</v>
      </c>
      <c r="Z60" s="3153" t="s">
        <v>1534</v>
      </c>
      <c r="AA60" s="3153" t="s">
        <v>1534</v>
      </c>
      <c r="AB60" s="3153" t="s">
        <v>1534</v>
      </c>
      <c r="AC60" s="3153" t="s">
        <v>1534</v>
      </c>
      <c r="AD60" s="3153" t="s">
        <v>1534</v>
      </c>
      <c r="AE60" s="3153" t="s">
        <v>1534</v>
      </c>
      <c r="AF60" s="2578"/>
    </row>
    <row r="61" spans="2:32" s="2884" customFormat="1" x14ac:dyDescent="0.2">
      <c r="B61" s="2642"/>
      <c r="C61" s="2572"/>
      <c r="D61" s="2572"/>
      <c r="E61" s="2572"/>
      <c r="F61" s="2572"/>
      <c r="G61" s="2573"/>
      <c r="H61" s="2573"/>
      <c r="I61" s="2573"/>
      <c r="J61" s="2573"/>
      <c r="K61" s="2572"/>
      <c r="L61" s="2573"/>
      <c r="M61" s="2573"/>
      <c r="N61" s="2573"/>
      <c r="O61" s="2573"/>
      <c r="P61" s="2573"/>
      <c r="Q61" s="2639"/>
      <c r="R61" s="2639"/>
      <c r="S61" s="2639"/>
      <c r="T61" s="2639"/>
      <c r="U61" s="2639"/>
      <c r="V61" s="2639"/>
      <c r="W61" s="2639"/>
      <c r="X61" s="2639"/>
      <c r="Y61" s="2639"/>
      <c r="Z61" s="2639"/>
      <c r="AA61" s="2639"/>
      <c r="AB61" s="2639"/>
      <c r="AC61" s="2639"/>
      <c r="AD61" s="2639"/>
      <c r="AE61" s="2639"/>
      <c r="AF61" s="2578"/>
    </row>
    <row r="62" spans="2:32" s="2884" customFormat="1" x14ac:dyDescent="0.2">
      <c r="B62" s="3673" t="s">
        <v>5002</v>
      </c>
      <c r="C62" s="3674"/>
      <c r="D62" s="3675" t="s">
        <v>5096</v>
      </c>
      <c r="E62" s="3675"/>
      <c r="F62" s="3675"/>
      <c r="G62" s="3675"/>
      <c r="H62" s="3675"/>
      <c r="I62" s="2640"/>
      <c r="J62" s="2640"/>
      <c r="K62" s="2640"/>
      <c r="L62" s="2640"/>
      <c r="M62" s="2640"/>
      <c r="N62" s="2640"/>
      <c r="O62" s="2640"/>
      <c r="P62" s="2640"/>
      <c r="Q62" s="2639"/>
      <c r="R62" s="2639"/>
      <c r="S62" s="2639"/>
      <c r="T62" s="2639"/>
      <c r="U62" s="2639"/>
      <c r="V62" s="2639"/>
      <c r="W62" s="2639"/>
      <c r="X62" s="2639"/>
      <c r="Y62" s="2639"/>
      <c r="Z62" s="2639"/>
      <c r="AA62" s="2639"/>
      <c r="AB62" s="2639"/>
      <c r="AC62" s="2639"/>
      <c r="AD62" s="2639"/>
      <c r="AE62" s="2639"/>
      <c r="AF62" s="2578"/>
    </row>
    <row r="63" spans="2:32" s="2884" customFormat="1" x14ac:dyDescent="0.2">
      <c r="B63" s="3673" t="s">
        <v>5003</v>
      </c>
      <c r="C63" s="3674"/>
      <c r="D63" s="3675" t="s">
        <v>6752</v>
      </c>
      <c r="E63" s="3675"/>
      <c r="F63" s="3675"/>
      <c r="G63" s="3675"/>
      <c r="H63" s="3675"/>
      <c r="I63" s="2640"/>
      <c r="J63" s="2640"/>
      <c r="K63" s="2640"/>
      <c r="L63" s="2640"/>
      <c r="M63" s="2640"/>
      <c r="N63" s="2640"/>
      <c r="O63" s="2640"/>
      <c r="P63" s="2640"/>
      <c r="Q63" s="2639"/>
      <c r="R63" s="2639"/>
      <c r="S63" s="2639"/>
      <c r="T63" s="2639"/>
      <c r="U63" s="2639"/>
      <c r="V63" s="2639"/>
      <c r="W63" s="2639"/>
      <c r="X63" s="2639"/>
      <c r="Y63" s="2639"/>
      <c r="Z63" s="2639"/>
      <c r="AA63" s="2639"/>
      <c r="AB63" s="2639"/>
      <c r="AC63" s="2639"/>
      <c r="AD63" s="2639"/>
      <c r="AE63" s="2639"/>
      <c r="AF63" s="2578"/>
    </row>
    <row r="64" spans="2:32" s="2884" customFormat="1" ht="13.5" thickBot="1" x14ac:dyDescent="0.25">
      <c r="B64" s="3489"/>
      <c r="C64" s="3490"/>
      <c r="D64" s="3490"/>
      <c r="E64" s="3490"/>
      <c r="F64" s="3490"/>
      <c r="G64" s="2643"/>
      <c r="H64" s="2643"/>
      <c r="I64" s="2643"/>
      <c r="J64" s="2643"/>
      <c r="K64" s="2643"/>
      <c r="L64" s="2643"/>
      <c r="M64" s="2643"/>
      <c r="N64" s="2643"/>
      <c r="O64" s="2643"/>
      <c r="P64" s="2643"/>
      <c r="Q64" s="2643"/>
      <c r="R64" s="2643"/>
      <c r="S64" s="2643"/>
      <c r="T64" s="2643"/>
      <c r="U64" s="2643"/>
      <c r="V64" s="2643"/>
      <c r="W64" s="2643"/>
      <c r="X64" s="2643"/>
      <c r="Y64" s="2643"/>
      <c r="Z64" s="2643"/>
      <c r="AA64" s="2643"/>
      <c r="AB64" s="2643"/>
      <c r="AC64" s="2643"/>
      <c r="AD64" s="2643"/>
      <c r="AE64" s="2643"/>
      <c r="AF64" s="2583"/>
    </row>
    <row r="65" spans="2:32" s="2884" customFormat="1" x14ac:dyDescent="0.2">
      <c r="B65" s="2783" t="str">
        <f>+B47</f>
        <v>.</v>
      </c>
    </row>
    <row r="66" spans="2:32" s="2884" customFormat="1" ht="13.5" thickBot="1" x14ac:dyDescent="0.25"/>
    <row r="67" spans="2:32" s="2884" customFormat="1" ht="20.25" x14ac:dyDescent="0.2">
      <c r="B67" s="3623" t="s">
        <v>5075</v>
      </c>
      <c r="C67" s="3624"/>
      <c r="D67" s="3624"/>
      <c r="E67" s="3624"/>
      <c r="F67" s="3624"/>
      <c r="G67" s="3624"/>
      <c r="H67" s="3624"/>
      <c r="I67" s="3624"/>
      <c r="J67" s="3624"/>
      <c r="K67" s="3624"/>
      <c r="L67" s="3624"/>
      <c r="M67" s="3624"/>
      <c r="N67" s="3624"/>
      <c r="O67" s="3624"/>
      <c r="P67" s="3624"/>
      <c r="Q67" s="3624"/>
      <c r="R67" s="3624"/>
      <c r="S67" s="3624"/>
      <c r="T67" s="3624"/>
      <c r="U67" s="3624"/>
      <c r="V67" s="3624"/>
      <c r="W67" s="3624"/>
      <c r="X67" s="3624"/>
      <c r="Y67" s="3624"/>
      <c r="Z67" s="3624"/>
      <c r="AA67" s="3624"/>
      <c r="AB67" s="3624"/>
      <c r="AC67" s="3624"/>
      <c r="AD67" s="3624"/>
      <c r="AE67" s="3624"/>
      <c r="AF67" s="3625"/>
    </row>
    <row r="68" spans="2:32" s="2884" customFormat="1" x14ac:dyDescent="0.2">
      <c r="B68" s="3485"/>
      <c r="C68" s="3486"/>
      <c r="D68" s="3486"/>
      <c r="E68" s="3486"/>
      <c r="F68" s="3486"/>
      <c r="G68" s="2577"/>
      <c r="H68" s="2577"/>
      <c r="I68" s="2577"/>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8"/>
    </row>
    <row r="69" spans="2:32" s="2884" customFormat="1" x14ac:dyDescent="0.2">
      <c r="B69" s="2641" t="s">
        <v>5095</v>
      </c>
      <c r="C69" s="3486"/>
      <c r="D69" s="3676" t="s">
        <v>6746</v>
      </c>
      <c r="E69" s="3676"/>
      <c r="F69" s="3676"/>
      <c r="G69" s="2577"/>
      <c r="H69" s="2577"/>
      <c r="I69" s="2577"/>
      <c r="J69" s="2577"/>
      <c r="K69" s="2577"/>
      <c r="L69" s="2577"/>
      <c r="M69" s="2577"/>
      <c r="N69" s="2577"/>
      <c r="O69" s="2577"/>
      <c r="P69" s="2577"/>
      <c r="Q69" s="2577"/>
      <c r="R69" s="2577"/>
      <c r="S69" s="2577"/>
      <c r="T69" s="2577"/>
      <c r="U69" s="2577"/>
      <c r="V69" s="2577"/>
      <c r="W69" s="2577"/>
      <c r="X69" s="2577"/>
      <c r="Y69" s="2577"/>
      <c r="Z69" s="2577"/>
      <c r="AA69" s="2577"/>
      <c r="AB69" s="2577"/>
      <c r="AC69" s="2577"/>
      <c r="AD69" s="2577"/>
      <c r="AE69" s="2577"/>
      <c r="AF69" s="2578"/>
    </row>
    <row r="70" spans="2:32" s="2884" customFormat="1" x14ac:dyDescent="0.2">
      <c r="B70" s="3677" t="s">
        <v>5078</v>
      </c>
      <c r="C70" s="3678"/>
      <c r="D70" s="3581">
        <v>41671</v>
      </c>
      <c r="E70" s="3581"/>
      <c r="F70" s="3581"/>
      <c r="G70" s="2577"/>
      <c r="H70" s="2577"/>
      <c r="I70" s="2577"/>
      <c r="J70" s="2577"/>
      <c r="K70" s="2577"/>
      <c r="L70" s="2577"/>
      <c r="M70" s="2577"/>
      <c r="N70" s="2577"/>
      <c r="O70" s="2577"/>
      <c r="P70" s="2577"/>
      <c r="Q70" s="2577"/>
      <c r="R70" s="2577"/>
      <c r="S70" s="2577"/>
      <c r="T70" s="2577"/>
      <c r="U70" s="2577"/>
      <c r="V70" s="2577"/>
      <c r="W70" s="2577"/>
      <c r="X70" s="2577"/>
      <c r="Y70" s="2577"/>
      <c r="Z70" s="2577"/>
      <c r="AA70" s="2577"/>
      <c r="AB70" s="2577"/>
      <c r="AC70" s="2577"/>
      <c r="AD70" s="2577"/>
      <c r="AE70" s="2577"/>
      <c r="AF70" s="2578"/>
    </row>
    <row r="71" spans="2:32" s="2884" customFormat="1" ht="12.75" customHeight="1" x14ac:dyDescent="0.2">
      <c r="B71" s="3657" t="s">
        <v>5076</v>
      </c>
      <c r="C71" s="3658"/>
      <c r="D71" s="3610">
        <v>41698</v>
      </c>
      <c r="E71" s="3610"/>
      <c r="F71" s="3610"/>
      <c r="G71" s="2577"/>
      <c r="H71" s="2577"/>
      <c r="I71" s="2577"/>
      <c r="J71" s="2577"/>
      <c r="K71" s="2577"/>
      <c r="L71" s="2577"/>
      <c r="M71" s="2577"/>
      <c r="N71" s="2577"/>
      <c r="O71" s="2577"/>
      <c r="P71" s="2577"/>
      <c r="Q71" s="2577"/>
      <c r="R71" s="2577"/>
      <c r="S71" s="2577"/>
      <c r="T71" s="2577"/>
      <c r="U71" s="2577"/>
      <c r="V71" s="2577"/>
      <c r="W71" s="2577"/>
      <c r="X71" s="2577"/>
      <c r="Y71" s="2577"/>
      <c r="Z71" s="2577"/>
      <c r="AA71" s="2577"/>
      <c r="AB71" s="2577"/>
      <c r="AC71" s="2577"/>
      <c r="AD71" s="2577"/>
      <c r="AE71" s="2577"/>
      <c r="AF71" s="2578"/>
    </row>
    <row r="72" spans="2:32" s="2884" customFormat="1" ht="12.75" customHeight="1" thickBot="1" x14ac:dyDescent="0.25">
      <c r="B72" s="3485"/>
      <c r="C72" s="3486"/>
      <c r="D72" s="3486"/>
      <c r="E72" s="3486"/>
      <c r="F72" s="3486"/>
      <c r="G72" s="2577"/>
      <c r="H72" s="2577"/>
      <c r="I72" s="2577"/>
      <c r="J72" s="2577"/>
      <c r="K72" s="2577"/>
      <c r="L72" s="2577"/>
      <c r="M72" s="2577"/>
      <c r="N72" s="2577"/>
      <c r="O72" s="2577"/>
      <c r="P72" s="2577"/>
      <c r="Q72" s="2577"/>
      <c r="R72" s="2577"/>
      <c r="S72" s="2577"/>
      <c r="T72" s="2577"/>
      <c r="U72" s="2577"/>
      <c r="V72" s="2577"/>
      <c r="W72" s="2577"/>
      <c r="X72" s="2577"/>
      <c r="Y72" s="2577"/>
      <c r="Z72" s="2577"/>
      <c r="AA72" s="2577"/>
      <c r="AB72" s="2577"/>
      <c r="AC72" s="2577"/>
      <c r="AD72" s="2577"/>
      <c r="AE72" s="2577"/>
      <c r="AF72" s="2578"/>
    </row>
    <row r="73" spans="2:32" s="2884" customFormat="1" ht="64.5" customHeight="1" thickBot="1" x14ac:dyDescent="0.25">
      <c r="B73" s="3659" t="s">
        <v>5077</v>
      </c>
      <c r="C73" s="3710"/>
      <c r="D73" s="3661" t="s">
        <v>6747</v>
      </c>
      <c r="E73" s="3662"/>
      <c r="F73" s="3662"/>
      <c r="G73" s="3662"/>
      <c r="H73" s="3662"/>
      <c r="I73" s="3662"/>
      <c r="J73" s="3662"/>
      <c r="K73" s="3662"/>
      <c r="L73" s="3662"/>
      <c r="M73" s="3662"/>
      <c r="N73" s="3662"/>
      <c r="O73" s="3662"/>
      <c r="P73" s="3662"/>
      <c r="Q73" s="3663"/>
      <c r="R73" s="2577"/>
      <c r="S73" s="2577"/>
      <c r="T73" s="2577"/>
      <c r="U73" s="2577"/>
      <c r="V73" s="2577"/>
      <c r="W73" s="2577"/>
      <c r="X73" s="2577"/>
      <c r="Y73" s="2577"/>
      <c r="Z73" s="2577"/>
      <c r="AA73" s="2577"/>
      <c r="AB73" s="2577"/>
      <c r="AC73" s="2577"/>
      <c r="AD73" s="2577"/>
      <c r="AE73" s="2577"/>
      <c r="AF73" s="2578"/>
    </row>
    <row r="74" spans="2:32" s="2884" customFormat="1" ht="13.5" customHeight="1" thickBot="1" x14ac:dyDescent="0.25">
      <c r="B74" s="3485"/>
      <c r="C74" s="3486"/>
      <c r="D74" s="3486"/>
      <c r="E74" s="3486"/>
      <c r="F74" s="3486"/>
      <c r="G74" s="2577"/>
      <c r="H74" s="2577"/>
      <c r="I74" s="2577"/>
      <c r="J74" s="2577"/>
      <c r="K74" s="2577"/>
      <c r="L74" s="2577"/>
      <c r="M74" s="2577"/>
      <c r="N74" s="2577"/>
      <c r="O74" s="2577"/>
      <c r="P74" s="2577"/>
      <c r="Q74" s="2577"/>
      <c r="R74" s="2643"/>
      <c r="S74" s="2577"/>
      <c r="T74" s="2577"/>
      <c r="U74" s="2577"/>
      <c r="V74" s="2577"/>
      <c r="W74" s="2577"/>
      <c r="X74" s="2577"/>
      <c r="Y74" s="2577"/>
      <c r="Z74" s="2577"/>
      <c r="AA74" s="2577"/>
      <c r="AB74" s="2577"/>
      <c r="AC74" s="2577"/>
      <c r="AD74" s="2577"/>
      <c r="AE74" s="2577"/>
      <c r="AF74" s="2578"/>
    </row>
    <row r="75" spans="2:32" s="2884" customFormat="1" ht="13.5" thickBot="1" x14ac:dyDescent="0.25">
      <c r="B75" s="3679" t="s">
        <v>5079</v>
      </c>
      <c r="C75" s="3680"/>
      <c r="D75" s="3655" t="s">
        <v>5080</v>
      </c>
      <c r="E75" s="3683" t="s">
        <v>224</v>
      </c>
      <c r="F75" s="3684"/>
      <c r="G75" s="3684"/>
      <c r="H75" s="3684"/>
      <c r="I75" s="3684"/>
      <c r="J75" s="3684"/>
      <c r="K75" s="3684"/>
      <c r="L75" s="3684"/>
      <c r="M75" s="3684"/>
      <c r="N75" s="3684"/>
      <c r="O75" s="3684"/>
      <c r="P75" s="3685"/>
      <c r="Q75" s="3686" t="s">
        <v>340</v>
      </c>
      <c r="R75" s="3687"/>
      <c r="S75" s="3688"/>
      <c r="T75" s="3688"/>
      <c r="U75" s="3688"/>
      <c r="V75" s="3688"/>
      <c r="W75" s="3688"/>
      <c r="X75" s="3688"/>
      <c r="Y75" s="3689"/>
      <c r="Z75" s="3686" t="s">
        <v>225</v>
      </c>
      <c r="AA75" s="3688"/>
      <c r="AB75" s="3689"/>
      <c r="AC75" s="3690" t="s">
        <v>4999</v>
      </c>
      <c r="AD75" s="3691"/>
      <c r="AE75" s="3692"/>
      <c r="AF75" s="2578"/>
    </row>
    <row r="76" spans="2:32" s="2884" customFormat="1" ht="13.5" customHeight="1" thickBot="1" x14ac:dyDescent="0.25">
      <c r="B76" s="3681"/>
      <c r="C76" s="3682"/>
      <c r="D76" s="3655"/>
      <c r="E76" s="3655" t="s">
        <v>5017</v>
      </c>
      <c r="F76" s="3655" t="s">
        <v>5018</v>
      </c>
      <c r="G76" s="3640" t="s">
        <v>5020</v>
      </c>
      <c r="H76" s="3640" t="s">
        <v>5081</v>
      </c>
      <c r="I76" s="3693" t="s">
        <v>5082</v>
      </c>
      <c r="J76" s="3693" t="s">
        <v>5083</v>
      </c>
      <c r="K76" s="3693" t="s">
        <v>5023</v>
      </c>
      <c r="L76" s="3693"/>
      <c r="M76" s="3693" t="s">
        <v>5084</v>
      </c>
      <c r="N76" s="3693" t="s">
        <v>5085</v>
      </c>
      <c r="O76" s="3693" t="s">
        <v>5086</v>
      </c>
      <c r="P76" s="3693" t="s">
        <v>5087</v>
      </c>
      <c r="Q76" s="3638" t="s">
        <v>5029</v>
      </c>
      <c r="R76" s="3638" t="s">
        <v>5030</v>
      </c>
      <c r="S76" s="3638" t="s">
        <v>5031</v>
      </c>
      <c r="T76" s="3638" t="s">
        <v>5088</v>
      </c>
      <c r="U76" s="3638" t="s">
        <v>5089</v>
      </c>
      <c r="V76" s="3638" t="s">
        <v>5034</v>
      </c>
      <c r="W76" s="3638" t="s">
        <v>5036</v>
      </c>
      <c r="X76" s="3640" t="s">
        <v>5090</v>
      </c>
      <c r="Y76" s="3640" t="s">
        <v>5091</v>
      </c>
      <c r="Z76" s="3638" t="s">
        <v>5092</v>
      </c>
      <c r="AA76" s="3638" t="s">
        <v>5093</v>
      </c>
      <c r="AB76" s="3638" t="s">
        <v>5094</v>
      </c>
      <c r="AC76" s="3638" t="s">
        <v>1154</v>
      </c>
      <c r="AD76" s="3638" t="s">
        <v>5000</v>
      </c>
      <c r="AE76" s="3638" t="s">
        <v>5001</v>
      </c>
      <c r="AF76" s="2578"/>
    </row>
    <row r="77" spans="2:32" s="2884" customFormat="1" ht="13.5" customHeight="1" thickBot="1" x14ac:dyDescent="0.25">
      <c r="B77" s="3681"/>
      <c r="C77" s="3682"/>
      <c r="D77" s="3638"/>
      <c r="E77" s="3638"/>
      <c r="F77" s="3638"/>
      <c r="G77" s="3637"/>
      <c r="H77" s="3637"/>
      <c r="I77" s="3640"/>
      <c r="J77" s="3640"/>
      <c r="K77" s="3483" t="s">
        <v>5043</v>
      </c>
      <c r="L77" s="3484" t="s">
        <v>2798</v>
      </c>
      <c r="M77" s="3640"/>
      <c r="N77" s="3640"/>
      <c r="O77" s="3640"/>
      <c r="P77" s="3640"/>
      <c r="Q77" s="3639"/>
      <c r="R77" s="3639"/>
      <c r="S77" s="3639"/>
      <c r="T77" s="3639"/>
      <c r="U77" s="3639"/>
      <c r="V77" s="3639"/>
      <c r="W77" s="3639"/>
      <c r="X77" s="3637"/>
      <c r="Y77" s="3637"/>
      <c r="Z77" s="3639"/>
      <c r="AA77" s="3639"/>
      <c r="AB77" s="3639"/>
      <c r="AC77" s="3639"/>
      <c r="AD77" s="3639"/>
      <c r="AE77" s="3639"/>
      <c r="AF77" s="2578"/>
    </row>
    <row r="78" spans="2:32" s="2884" customFormat="1" ht="22.5" customHeight="1" thickBot="1" x14ac:dyDescent="0.25">
      <c r="B78" s="4539" t="s">
        <v>6748</v>
      </c>
      <c r="C78" s="4540"/>
      <c r="D78" s="3514" t="s">
        <v>1534</v>
      </c>
      <c r="E78" s="3514" t="s">
        <v>1534</v>
      </c>
      <c r="F78" s="3514" t="s">
        <v>1534</v>
      </c>
      <c r="G78" s="3514" t="s">
        <v>1534</v>
      </c>
      <c r="H78" s="3514" t="s">
        <v>1534</v>
      </c>
      <c r="I78" s="3514" t="s">
        <v>1534</v>
      </c>
      <c r="J78" s="3514" t="s">
        <v>1534</v>
      </c>
      <c r="K78" s="3514" t="s">
        <v>1534</v>
      </c>
      <c r="L78" s="3514" t="s">
        <v>1534</v>
      </c>
      <c r="M78" s="3514" t="s">
        <v>1534</v>
      </c>
      <c r="N78" s="3514" t="s">
        <v>1534</v>
      </c>
      <c r="O78" s="3514" t="s">
        <v>1534</v>
      </c>
      <c r="P78" s="3514" t="s">
        <v>1534</v>
      </c>
      <c r="Q78" s="3514" t="s">
        <v>1534</v>
      </c>
      <c r="R78" s="3514" t="s">
        <v>1534</v>
      </c>
      <c r="S78" s="3514" t="s">
        <v>1534</v>
      </c>
      <c r="T78" s="3514" t="s">
        <v>1534</v>
      </c>
      <c r="U78" s="3514" t="s">
        <v>1534</v>
      </c>
      <c r="V78" s="3514" t="s">
        <v>1534</v>
      </c>
      <c r="W78" s="3514" t="s">
        <v>1534</v>
      </c>
      <c r="X78" s="3514" t="s">
        <v>1534</v>
      </c>
      <c r="Y78" s="3514" t="s">
        <v>1534</v>
      </c>
      <c r="Z78" s="3515" t="s">
        <v>5008</v>
      </c>
      <c r="AA78" s="3516" t="s">
        <v>1534</v>
      </c>
      <c r="AB78" s="3516">
        <v>0.112</v>
      </c>
      <c r="AC78" s="3517" t="s">
        <v>1534</v>
      </c>
      <c r="AD78" s="3517" t="s">
        <v>1534</v>
      </c>
      <c r="AE78" s="3518" t="s">
        <v>1534</v>
      </c>
      <c r="AF78" s="2578"/>
    </row>
    <row r="79" spans="2:32" s="2884" customFormat="1" x14ac:dyDescent="0.2">
      <c r="B79" s="2642"/>
      <c r="C79" s="2572"/>
      <c r="D79" s="2572"/>
      <c r="E79" s="2572"/>
      <c r="F79" s="2572"/>
      <c r="G79" s="2573"/>
      <c r="H79" s="2573"/>
      <c r="I79" s="2573"/>
      <c r="J79" s="2573"/>
      <c r="K79" s="2572"/>
      <c r="L79" s="2573"/>
      <c r="M79" s="2573"/>
      <c r="N79" s="2573"/>
      <c r="O79" s="2573"/>
      <c r="P79" s="2573"/>
      <c r="Q79" s="2639"/>
      <c r="R79" s="2639"/>
      <c r="S79" s="2639"/>
      <c r="T79" s="2639"/>
      <c r="U79" s="2639"/>
      <c r="V79" s="2639"/>
      <c r="W79" s="2639"/>
      <c r="X79" s="2639"/>
      <c r="Y79" s="2639"/>
      <c r="Z79" s="2639"/>
      <c r="AA79" s="2639"/>
      <c r="AB79" s="2639"/>
      <c r="AC79" s="2639"/>
      <c r="AD79" s="2639"/>
      <c r="AE79" s="2639"/>
      <c r="AF79" s="2578"/>
    </row>
    <row r="80" spans="2:32" s="2884" customFormat="1" x14ac:dyDescent="0.2">
      <c r="B80" s="3673" t="s">
        <v>5002</v>
      </c>
      <c r="C80" s="3674"/>
      <c r="D80" s="4511" t="s">
        <v>1534</v>
      </c>
      <c r="E80" s="4511"/>
      <c r="F80" s="4511"/>
      <c r="G80" s="4511"/>
      <c r="H80" s="4511"/>
      <c r="I80" s="2640"/>
      <c r="J80" s="2640"/>
      <c r="K80" s="2640"/>
      <c r="L80" s="2640"/>
      <c r="M80" s="2640"/>
      <c r="N80" s="2640"/>
      <c r="O80" s="2640"/>
      <c r="P80" s="2640"/>
      <c r="Q80" s="2639"/>
      <c r="R80" s="2639"/>
      <c r="S80" s="2639"/>
      <c r="T80" s="2639"/>
      <c r="U80" s="2639"/>
      <c r="V80" s="2639"/>
      <c r="W80" s="2639"/>
      <c r="X80" s="2639"/>
      <c r="Y80" s="2639"/>
      <c r="Z80" s="2639"/>
      <c r="AA80" s="2639"/>
      <c r="AB80" s="2639"/>
      <c r="AC80" s="2639"/>
      <c r="AD80" s="2639"/>
      <c r="AE80" s="2639"/>
      <c r="AF80" s="2578"/>
    </row>
    <row r="81" spans="2:32" s="2884" customFormat="1" x14ac:dyDescent="0.2">
      <c r="B81" s="3673" t="s">
        <v>5003</v>
      </c>
      <c r="C81" s="3674"/>
      <c r="D81" s="4511" t="s">
        <v>10</v>
      </c>
      <c r="E81" s="4511"/>
      <c r="F81" s="4511"/>
      <c r="G81" s="4511"/>
      <c r="H81" s="4511"/>
      <c r="I81" s="2640"/>
      <c r="J81" s="2640"/>
      <c r="K81" s="2640"/>
      <c r="L81" s="2640"/>
      <c r="M81" s="2640"/>
      <c r="N81" s="2640"/>
      <c r="O81" s="2640"/>
      <c r="P81" s="2640"/>
      <c r="Q81" s="2639"/>
      <c r="R81" s="2639"/>
      <c r="S81" s="2639"/>
      <c r="T81" s="2639"/>
      <c r="U81" s="2639"/>
      <c r="V81" s="2639"/>
      <c r="W81" s="2639"/>
      <c r="X81" s="2639"/>
      <c r="Y81" s="2639"/>
      <c r="Z81" s="2639"/>
      <c r="AA81" s="2639"/>
      <c r="AB81" s="2639"/>
      <c r="AC81" s="2639"/>
      <c r="AD81" s="2639"/>
      <c r="AE81" s="2639"/>
      <c r="AF81" s="2578"/>
    </row>
    <row r="82" spans="2:32" s="2884" customFormat="1" ht="13.5" thickBot="1" x14ac:dyDescent="0.25">
      <c r="B82" s="3489"/>
      <c r="C82" s="3490"/>
      <c r="D82" s="3490"/>
      <c r="E82" s="3490"/>
      <c r="F82" s="3490"/>
      <c r="G82" s="2643"/>
      <c r="H82" s="2643"/>
      <c r="I82" s="2643"/>
      <c r="J82" s="2643"/>
      <c r="K82" s="2643"/>
      <c r="L82" s="2643"/>
      <c r="M82" s="2643"/>
      <c r="N82" s="2643"/>
      <c r="O82" s="2643"/>
      <c r="P82" s="2643"/>
      <c r="Q82" s="2643"/>
      <c r="R82" s="2643"/>
      <c r="S82" s="2643"/>
      <c r="T82" s="2643"/>
      <c r="U82" s="2643"/>
      <c r="V82" s="2643"/>
      <c r="W82" s="2643"/>
      <c r="X82" s="2643"/>
      <c r="Y82" s="2643"/>
      <c r="Z82" s="2643"/>
      <c r="AA82" s="2643"/>
      <c r="AB82" s="2643"/>
      <c r="AC82" s="2643"/>
      <c r="AD82" s="2643"/>
      <c r="AE82" s="2643"/>
      <c r="AF82" s="2583"/>
    </row>
    <row r="83" spans="2:32" s="2884" customFormat="1" x14ac:dyDescent="0.2">
      <c r="B83" s="2783" t="str">
        <f>+B65</f>
        <v>.</v>
      </c>
    </row>
    <row r="84" spans="2:32" s="2884" customFormat="1" ht="13.5" thickBot="1" x14ac:dyDescent="0.25"/>
    <row r="85" spans="2:32" s="2884" customFormat="1" ht="20.25" x14ac:dyDescent="0.2">
      <c r="B85" s="3623" t="s">
        <v>5075</v>
      </c>
      <c r="C85" s="3624"/>
      <c r="D85" s="3624"/>
      <c r="E85" s="3624"/>
      <c r="F85" s="3624"/>
      <c r="G85" s="3624"/>
      <c r="H85" s="3624"/>
      <c r="I85" s="3624"/>
      <c r="J85" s="3624"/>
      <c r="K85" s="3624"/>
      <c r="L85" s="3624"/>
      <c r="M85" s="3624"/>
      <c r="N85" s="3624"/>
      <c r="O85" s="3624"/>
      <c r="P85" s="3624"/>
      <c r="Q85" s="3624"/>
      <c r="R85" s="3624"/>
      <c r="S85" s="3624"/>
      <c r="T85" s="3624"/>
      <c r="U85" s="3624"/>
      <c r="V85" s="3624"/>
      <c r="W85" s="3624"/>
      <c r="X85" s="3624"/>
      <c r="Y85" s="3624"/>
      <c r="Z85" s="3624"/>
      <c r="AA85" s="3624"/>
      <c r="AB85" s="3624"/>
      <c r="AC85" s="3624"/>
      <c r="AD85" s="3624"/>
      <c r="AE85" s="3624"/>
      <c r="AF85" s="3625"/>
    </row>
    <row r="86" spans="2:32" s="2884" customFormat="1" x14ac:dyDescent="0.2">
      <c r="B86" s="3485"/>
      <c r="C86" s="3486"/>
      <c r="D86" s="3486"/>
      <c r="E86" s="3486"/>
      <c r="F86" s="3486"/>
      <c r="G86" s="2577"/>
      <c r="H86" s="2577"/>
      <c r="I86" s="2577"/>
      <c r="J86" s="2577"/>
      <c r="K86" s="2577"/>
      <c r="L86" s="2577"/>
      <c r="M86" s="2577"/>
      <c r="N86" s="2577"/>
      <c r="O86" s="2577"/>
      <c r="P86" s="2577"/>
      <c r="Q86" s="2577"/>
      <c r="R86" s="2577"/>
      <c r="S86" s="2577"/>
      <c r="T86" s="2577"/>
      <c r="U86" s="2577"/>
      <c r="V86" s="2577"/>
      <c r="W86" s="2577"/>
      <c r="X86" s="2577"/>
      <c r="Y86" s="2577"/>
      <c r="Z86" s="2577"/>
      <c r="AA86" s="2577"/>
      <c r="AB86" s="2577"/>
      <c r="AC86" s="2577"/>
      <c r="AD86" s="2577"/>
      <c r="AE86" s="2577"/>
      <c r="AF86" s="2578"/>
    </row>
    <row r="87" spans="2:32" s="2884" customFormat="1" ht="12.75" customHeight="1" x14ac:dyDescent="0.2">
      <c r="B87" s="2641" t="s">
        <v>5095</v>
      </c>
      <c r="C87" s="3486"/>
      <c r="D87" s="3676" t="s">
        <v>6743</v>
      </c>
      <c r="E87" s="3676"/>
      <c r="F87" s="3676"/>
      <c r="G87" s="2577"/>
      <c r="H87" s="2577"/>
      <c r="I87" s="2577"/>
      <c r="J87" s="2577"/>
      <c r="K87" s="2577"/>
      <c r="L87" s="2577"/>
      <c r="M87" s="2577"/>
      <c r="N87" s="2577"/>
      <c r="O87" s="2577"/>
      <c r="P87" s="2577"/>
      <c r="Q87" s="2577"/>
      <c r="R87" s="2577"/>
      <c r="S87" s="2577"/>
      <c r="T87" s="2577"/>
      <c r="U87" s="2577"/>
      <c r="V87" s="2577"/>
      <c r="W87" s="2577"/>
      <c r="X87" s="2577"/>
      <c r="Y87" s="2577"/>
      <c r="Z87" s="2577"/>
      <c r="AA87" s="2577"/>
      <c r="AB87" s="2577"/>
      <c r="AC87" s="2577"/>
      <c r="AD87" s="2577"/>
      <c r="AE87" s="2577"/>
      <c r="AF87" s="2578"/>
    </row>
    <row r="88" spans="2:32" s="2884" customFormat="1" ht="12.75" customHeight="1" x14ac:dyDescent="0.2">
      <c r="B88" s="3677" t="s">
        <v>5078</v>
      </c>
      <c r="C88" s="3678"/>
      <c r="D88" s="3581">
        <v>41671</v>
      </c>
      <c r="E88" s="3487"/>
      <c r="F88" s="3487"/>
      <c r="G88" s="2577"/>
      <c r="H88" s="2577"/>
      <c r="I88" s="2577"/>
      <c r="J88" s="2577"/>
      <c r="K88" s="2577"/>
      <c r="L88" s="2577"/>
      <c r="M88" s="2577"/>
      <c r="N88" s="2577"/>
      <c r="O88" s="2577"/>
      <c r="P88" s="2577"/>
      <c r="Q88" s="2577"/>
      <c r="R88" s="2577"/>
      <c r="S88" s="2577"/>
      <c r="T88" s="2577"/>
      <c r="U88" s="2577"/>
      <c r="V88" s="2577"/>
      <c r="W88" s="2577"/>
      <c r="X88" s="2577"/>
      <c r="Y88" s="2577"/>
      <c r="Z88" s="2577"/>
      <c r="AA88" s="2577"/>
      <c r="AB88" s="2577"/>
      <c r="AC88" s="2577"/>
      <c r="AD88" s="2577"/>
      <c r="AE88" s="2577"/>
      <c r="AF88" s="2578"/>
    </row>
    <row r="89" spans="2:32" s="2884" customFormat="1" x14ac:dyDescent="0.2">
      <c r="B89" s="3657" t="s">
        <v>5076</v>
      </c>
      <c r="C89" s="3658"/>
      <c r="D89" s="3610">
        <v>41698</v>
      </c>
      <c r="E89" s="3488"/>
      <c r="F89" s="3488"/>
      <c r="G89" s="2577"/>
      <c r="H89" s="2577"/>
      <c r="I89" s="2577"/>
      <c r="J89" s="2577"/>
      <c r="K89" s="2577"/>
      <c r="L89" s="2577"/>
      <c r="M89" s="2577"/>
      <c r="N89" s="2577"/>
      <c r="O89" s="2577"/>
      <c r="P89" s="2577"/>
      <c r="Q89" s="2577"/>
      <c r="R89" s="2577"/>
      <c r="S89" s="2577"/>
      <c r="T89" s="2577"/>
      <c r="U89" s="2577"/>
      <c r="V89" s="2577"/>
      <c r="W89" s="2577"/>
      <c r="X89" s="2577"/>
      <c r="Y89" s="2577"/>
      <c r="Z89" s="2577"/>
      <c r="AA89" s="2577"/>
      <c r="AB89" s="2577"/>
      <c r="AC89" s="2577"/>
      <c r="AD89" s="2577"/>
      <c r="AE89" s="2577"/>
      <c r="AF89" s="2578"/>
    </row>
    <row r="90" spans="2:32" s="2884" customFormat="1" ht="13.5" customHeight="1" thickBot="1" x14ac:dyDescent="0.25">
      <c r="B90" s="3485"/>
      <c r="C90" s="3486"/>
      <c r="D90" s="3486"/>
      <c r="E90" s="3486"/>
      <c r="F90" s="3486"/>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77"/>
      <c r="AC90" s="2577"/>
      <c r="AD90" s="2577"/>
      <c r="AE90" s="2577"/>
      <c r="AF90" s="2578"/>
    </row>
    <row r="91" spans="2:32" s="2884" customFormat="1" ht="70.5" customHeight="1" thickBot="1" x14ac:dyDescent="0.25">
      <c r="B91" s="3659" t="s">
        <v>5077</v>
      </c>
      <c r="C91" s="3710"/>
      <c r="D91" s="3661" t="s">
        <v>6744</v>
      </c>
      <c r="E91" s="3662"/>
      <c r="F91" s="3662"/>
      <c r="G91" s="3662"/>
      <c r="H91" s="3662"/>
      <c r="I91" s="3662"/>
      <c r="J91" s="3662"/>
      <c r="K91" s="3662"/>
      <c r="L91" s="3662"/>
      <c r="M91" s="3662"/>
      <c r="N91" s="3662"/>
      <c r="O91" s="3662"/>
      <c r="P91" s="3662"/>
      <c r="Q91" s="3663"/>
      <c r="R91" s="2577"/>
      <c r="S91" s="2577"/>
      <c r="T91" s="2577"/>
      <c r="U91" s="2577"/>
      <c r="V91" s="2577"/>
      <c r="W91" s="2577"/>
      <c r="X91" s="2577"/>
      <c r="Y91" s="2577"/>
      <c r="Z91" s="2577"/>
      <c r="AA91" s="2577"/>
      <c r="AB91" s="2577"/>
      <c r="AC91" s="2577"/>
      <c r="AD91" s="2577"/>
      <c r="AE91" s="2577"/>
      <c r="AF91" s="2578"/>
    </row>
    <row r="92" spans="2:32" s="2884" customFormat="1" ht="13.5" customHeight="1" thickBot="1" x14ac:dyDescent="0.25">
      <c r="B92" s="3485"/>
      <c r="C92" s="3486"/>
      <c r="D92" s="3486"/>
      <c r="E92" s="3486"/>
      <c r="F92" s="3486"/>
      <c r="G92" s="2577"/>
      <c r="H92" s="2577"/>
      <c r="I92" s="2577"/>
      <c r="J92" s="2577"/>
      <c r="K92" s="2577"/>
      <c r="L92" s="2577"/>
      <c r="M92" s="2577"/>
      <c r="N92" s="2577"/>
      <c r="O92" s="2577"/>
      <c r="P92" s="2577"/>
      <c r="Q92" s="2577"/>
      <c r="R92" s="2643"/>
      <c r="S92" s="2577"/>
      <c r="T92" s="2577"/>
      <c r="U92" s="2577"/>
      <c r="V92" s="2577"/>
      <c r="W92" s="2577"/>
      <c r="X92" s="2577"/>
      <c r="Y92" s="2577"/>
      <c r="Z92" s="2577"/>
      <c r="AA92" s="2577"/>
      <c r="AB92" s="2577"/>
      <c r="AC92" s="2577"/>
      <c r="AD92" s="2577"/>
      <c r="AE92" s="2577"/>
      <c r="AF92" s="2578"/>
    </row>
    <row r="93" spans="2:32" s="2884" customFormat="1" ht="13.5" customHeight="1" thickBot="1" x14ac:dyDescent="0.25">
      <c r="B93" s="3679" t="s">
        <v>5079</v>
      </c>
      <c r="C93" s="3680"/>
      <c r="D93" s="3655" t="s">
        <v>5080</v>
      </c>
      <c r="E93" s="3683" t="s">
        <v>224</v>
      </c>
      <c r="F93" s="3684"/>
      <c r="G93" s="3684"/>
      <c r="H93" s="3684"/>
      <c r="I93" s="3684"/>
      <c r="J93" s="3684"/>
      <c r="K93" s="3684"/>
      <c r="L93" s="3684"/>
      <c r="M93" s="3684"/>
      <c r="N93" s="3684"/>
      <c r="O93" s="3684"/>
      <c r="P93" s="3685"/>
      <c r="Q93" s="3686" t="s">
        <v>340</v>
      </c>
      <c r="R93" s="3687"/>
      <c r="S93" s="3688"/>
      <c r="T93" s="3688"/>
      <c r="U93" s="3688"/>
      <c r="V93" s="3688"/>
      <c r="W93" s="3688"/>
      <c r="X93" s="3688"/>
      <c r="Y93" s="3689"/>
      <c r="Z93" s="3686" t="s">
        <v>225</v>
      </c>
      <c r="AA93" s="3688"/>
      <c r="AB93" s="3689"/>
      <c r="AC93" s="3690" t="s">
        <v>4999</v>
      </c>
      <c r="AD93" s="3691"/>
      <c r="AE93" s="3692"/>
      <c r="AF93" s="2578"/>
    </row>
    <row r="94" spans="2:32" s="2884" customFormat="1" ht="13.5" thickBot="1" x14ac:dyDescent="0.25">
      <c r="B94" s="3681"/>
      <c r="C94" s="3682"/>
      <c r="D94" s="3655"/>
      <c r="E94" s="3655" t="s">
        <v>5017</v>
      </c>
      <c r="F94" s="3655" t="s">
        <v>5018</v>
      </c>
      <c r="G94" s="3640" t="s">
        <v>5020</v>
      </c>
      <c r="H94" s="3640" t="s">
        <v>5081</v>
      </c>
      <c r="I94" s="3693" t="s">
        <v>5082</v>
      </c>
      <c r="J94" s="3693" t="s">
        <v>5083</v>
      </c>
      <c r="K94" s="3693" t="s">
        <v>5023</v>
      </c>
      <c r="L94" s="3693"/>
      <c r="M94" s="3693" t="s">
        <v>5084</v>
      </c>
      <c r="N94" s="3693" t="s">
        <v>5085</v>
      </c>
      <c r="O94" s="3693" t="s">
        <v>5086</v>
      </c>
      <c r="P94" s="3693" t="s">
        <v>5087</v>
      </c>
      <c r="Q94" s="3638" t="s">
        <v>5029</v>
      </c>
      <c r="R94" s="3638" t="s">
        <v>5030</v>
      </c>
      <c r="S94" s="3638" t="s">
        <v>5031</v>
      </c>
      <c r="T94" s="3638" t="s">
        <v>5088</v>
      </c>
      <c r="U94" s="3638" t="s">
        <v>5089</v>
      </c>
      <c r="V94" s="3638" t="s">
        <v>5034</v>
      </c>
      <c r="W94" s="3638" t="s">
        <v>5036</v>
      </c>
      <c r="X94" s="3640" t="s">
        <v>5090</v>
      </c>
      <c r="Y94" s="3640" t="s">
        <v>5091</v>
      </c>
      <c r="Z94" s="3638" t="s">
        <v>5092</v>
      </c>
      <c r="AA94" s="3638" t="s">
        <v>5093</v>
      </c>
      <c r="AB94" s="3638" t="s">
        <v>5094</v>
      </c>
      <c r="AC94" s="3638" t="s">
        <v>1154</v>
      </c>
      <c r="AD94" s="3638" t="s">
        <v>5000</v>
      </c>
      <c r="AE94" s="3638" t="s">
        <v>5001</v>
      </c>
      <c r="AF94" s="2578"/>
    </row>
    <row r="95" spans="2:32" s="2884" customFormat="1" ht="13.5" thickBot="1" x14ac:dyDescent="0.25">
      <c r="B95" s="3681"/>
      <c r="C95" s="3682"/>
      <c r="D95" s="3638"/>
      <c r="E95" s="3638"/>
      <c r="F95" s="3638"/>
      <c r="G95" s="3637"/>
      <c r="H95" s="3637"/>
      <c r="I95" s="3640"/>
      <c r="J95" s="3640"/>
      <c r="K95" s="3483" t="s">
        <v>5043</v>
      </c>
      <c r="L95" s="3484" t="s">
        <v>2798</v>
      </c>
      <c r="M95" s="3640"/>
      <c r="N95" s="3640"/>
      <c r="O95" s="3640"/>
      <c r="P95" s="3640"/>
      <c r="Q95" s="3639"/>
      <c r="R95" s="3639"/>
      <c r="S95" s="3639"/>
      <c r="T95" s="3639"/>
      <c r="U95" s="3639"/>
      <c r="V95" s="3639"/>
      <c r="W95" s="3639"/>
      <c r="X95" s="3637"/>
      <c r="Y95" s="3637"/>
      <c r="Z95" s="3639"/>
      <c r="AA95" s="3639"/>
      <c r="AB95" s="3639"/>
      <c r="AC95" s="3639"/>
      <c r="AD95" s="3639"/>
      <c r="AE95" s="3639"/>
      <c r="AF95" s="2578"/>
    </row>
    <row r="96" spans="2:32" s="2884" customFormat="1" ht="27" customHeight="1" thickBot="1" x14ac:dyDescent="0.25">
      <c r="B96" s="4539" t="s">
        <v>6745</v>
      </c>
      <c r="C96" s="4540"/>
      <c r="D96" s="3514" t="s">
        <v>1534</v>
      </c>
      <c r="E96" s="3514" t="s">
        <v>1534</v>
      </c>
      <c r="F96" s="3514" t="s">
        <v>1534</v>
      </c>
      <c r="G96" s="3514" t="s">
        <v>1534</v>
      </c>
      <c r="H96" s="3514" t="s">
        <v>1534</v>
      </c>
      <c r="I96" s="3514" t="s">
        <v>1534</v>
      </c>
      <c r="J96" s="3514" t="s">
        <v>1534</v>
      </c>
      <c r="K96" s="3514" t="s">
        <v>1534</v>
      </c>
      <c r="L96" s="3514" t="s">
        <v>1534</v>
      </c>
      <c r="M96" s="3514" t="s">
        <v>1534</v>
      </c>
      <c r="N96" s="3514" t="s">
        <v>1534</v>
      </c>
      <c r="O96" s="3514" t="s">
        <v>1534</v>
      </c>
      <c r="P96" s="3514" t="s">
        <v>1534</v>
      </c>
      <c r="Q96" s="3514" t="s">
        <v>1534</v>
      </c>
      <c r="R96" s="3514" t="s">
        <v>1534</v>
      </c>
      <c r="S96" s="3514" t="s">
        <v>1534</v>
      </c>
      <c r="T96" s="3514" t="s">
        <v>1534</v>
      </c>
      <c r="U96" s="3514" t="s">
        <v>1534</v>
      </c>
      <c r="V96" s="3514" t="s">
        <v>1534</v>
      </c>
      <c r="W96" s="3514" t="s">
        <v>1534</v>
      </c>
      <c r="X96" s="3514" t="s">
        <v>1534</v>
      </c>
      <c r="Y96" s="3514" t="s">
        <v>1534</v>
      </c>
      <c r="Z96" s="3515" t="s">
        <v>5008</v>
      </c>
      <c r="AA96" s="3516" t="s">
        <v>1534</v>
      </c>
      <c r="AB96" s="3516">
        <v>0.56000000000000005</v>
      </c>
      <c r="AC96" s="3517" t="s">
        <v>1534</v>
      </c>
      <c r="AD96" s="3517" t="s">
        <v>1534</v>
      </c>
      <c r="AE96" s="3518" t="s">
        <v>1534</v>
      </c>
      <c r="AF96" s="2578"/>
    </row>
    <row r="97" spans="2:32" s="2884" customFormat="1" x14ac:dyDescent="0.2">
      <c r="B97" s="2642"/>
      <c r="C97" s="2572"/>
      <c r="D97" s="2572"/>
      <c r="E97" s="2572"/>
      <c r="F97" s="2572"/>
      <c r="G97" s="2573"/>
      <c r="H97" s="2573"/>
      <c r="I97" s="2573"/>
      <c r="J97" s="2573"/>
      <c r="K97" s="2572"/>
      <c r="L97" s="2573"/>
      <c r="M97" s="2573"/>
      <c r="N97" s="2573"/>
      <c r="O97" s="2573"/>
      <c r="P97" s="2573"/>
      <c r="Q97" s="2639"/>
      <c r="R97" s="2639"/>
      <c r="S97" s="2639"/>
      <c r="T97" s="2639"/>
      <c r="U97" s="2639"/>
      <c r="V97" s="2639"/>
      <c r="W97" s="2639"/>
      <c r="X97" s="2639"/>
      <c r="Y97" s="2639"/>
      <c r="Z97" s="2639"/>
      <c r="AA97" s="2639"/>
      <c r="AB97" s="2639"/>
      <c r="AC97" s="2639"/>
      <c r="AD97" s="2639"/>
      <c r="AE97" s="2639"/>
      <c r="AF97" s="2578"/>
    </row>
    <row r="98" spans="2:32" s="2884" customFormat="1" x14ac:dyDescent="0.2">
      <c r="B98" s="3673" t="s">
        <v>5002</v>
      </c>
      <c r="C98" s="3674"/>
      <c r="D98" s="4511" t="s">
        <v>1534</v>
      </c>
      <c r="E98" s="4511"/>
      <c r="F98" s="4511"/>
      <c r="G98" s="4511"/>
      <c r="H98" s="4511"/>
      <c r="I98" s="2640"/>
      <c r="J98" s="2640"/>
      <c r="K98" s="2640"/>
      <c r="L98" s="2640"/>
      <c r="M98" s="2640"/>
      <c r="N98" s="2640"/>
      <c r="O98" s="2640"/>
      <c r="P98" s="2640"/>
      <c r="Q98" s="2639"/>
      <c r="R98" s="2639"/>
      <c r="S98" s="2639"/>
      <c r="T98" s="2639"/>
      <c r="U98" s="2639"/>
      <c r="V98" s="2639"/>
      <c r="W98" s="2639"/>
      <c r="X98" s="2639"/>
      <c r="Y98" s="2639"/>
      <c r="Z98" s="2639"/>
      <c r="AA98" s="2639"/>
      <c r="AB98" s="2639"/>
      <c r="AC98" s="2639"/>
      <c r="AD98" s="2639"/>
      <c r="AE98" s="2639"/>
      <c r="AF98" s="2578"/>
    </row>
    <row r="99" spans="2:32" s="2884" customFormat="1" x14ac:dyDescent="0.2">
      <c r="B99" s="3673" t="s">
        <v>5003</v>
      </c>
      <c r="C99" s="3674"/>
      <c r="D99" s="4511" t="s">
        <v>10</v>
      </c>
      <c r="E99" s="4511"/>
      <c r="F99" s="4511"/>
      <c r="G99" s="4511"/>
      <c r="H99" s="4511"/>
      <c r="I99" s="2640"/>
      <c r="J99" s="2640"/>
      <c r="K99" s="2640"/>
      <c r="L99" s="2640"/>
      <c r="M99" s="2640"/>
      <c r="N99" s="2640"/>
      <c r="O99" s="2640"/>
      <c r="P99" s="2640"/>
      <c r="Q99" s="2639"/>
      <c r="R99" s="2639"/>
      <c r="S99" s="2639"/>
      <c r="T99" s="2639"/>
      <c r="U99" s="2639"/>
      <c r="V99" s="2639"/>
      <c r="W99" s="2639"/>
      <c r="X99" s="2639"/>
      <c r="Y99" s="2639"/>
      <c r="Z99" s="2639"/>
      <c r="AA99" s="2639"/>
      <c r="AB99" s="2639"/>
      <c r="AC99" s="2639"/>
      <c r="AD99" s="2639"/>
      <c r="AE99" s="2639"/>
      <c r="AF99" s="2578"/>
    </row>
    <row r="100" spans="2:32" s="2884" customFormat="1" ht="13.5" thickBot="1" x14ac:dyDescent="0.25">
      <c r="B100" s="3489"/>
      <c r="C100" s="3490"/>
      <c r="D100" s="3490"/>
      <c r="E100" s="3490"/>
      <c r="F100" s="3490"/>
      <c r="G100" s="2643"/>
      <c r="H100" s="2643"/>
      <c r="I100" s="2643"/>
      <c r="J100" s="2643"/>
      <c r="K100" s="2643"/>
      <c r="L100" s="2643"/>
      <c r="M100" s="2643"/>
      <c r="N100" s="2643"/>
      <c r="O100" s="2643"/>
      <c r="P100" s="2643"/>
      <c r="Q100" s="2643"/>
      <c r="R100" s="2643"/>
      <c r="S100" s="2643"/>
      <c r="T100" s="2643"/>
      <c r="U100" s="2643"/>
      <c r="V100" s="2643"/>
      <c r="W100" s="2643"/>
      <c r="X100" s="2643"/>
      <c r="Y100" s="2643"/>
      <c r="Z100" s="2643"/>
      <c r="AA100" s="2643"/>
      <c r="AB100" s="2643"/>
      <c r="AC100" s="2643"/>
      <c r="AD100" s="2643"/>
      <c r="AE100" s="2643"/>
      <c r="AF100" s="2583"/>
    </row>
    <row r="101" spans="2:32" s="2884" customFormat="1" x14ac:dyDescent="0.2">
      <c r="B101" s="2783" t="str">
        <f>+B83</f>
        <v>.</v>
      </c>
    </row>
    <row r="102" spans="2:32" s="2884" customFormat="1" ht="13.5" thickBot="1" x14ac:dyDescent="0.25"/>
    <row r="103" spans="2:32" s="2884" customFormat="1" ht="20.25" x14ac:dyDescent="0.2">
      <c r="B103" s="3623" t="s">
        <v>5075</v>
      </c>
      <c r="C103" s="3624"/>
      <c r="D103" s="3624"/>
      <c r="E103" s="3624"/>
      <c r="F103" s="3624"/>
      <c r="G103" s="3624"/>
      <c r="H103" s="3624"/>
      <c r="I103" s="3624"/>
      <c r="J103" s="3624"/>
      <c r="K103" s="3624"/>
      <c r="L103" s="3624"/>
      <c r="M103" s="3624"/>
      <c r="N103" s="3624"/>
      <c r="O103" s="3624"/>
      <c r="P103" s="3624"/>
      <c r="Q103" s="3624"/>
      <c r="R103" s="3624"/>
      <c r="S103" s="3624"/>
      <c r="T103" s="3624"/>
      <c r="U103" s="3624"/>
      <c r="V103" s="3624"/>
      <c r="W103" s="3624"/>
      <c r="X103" s="3624"/>
      <c r="Y103" s="3624"/>
      <c r="Z103" s="3624"/>
      <c r="AA103" s="3624"/>
      <c r="AB103" s="3624"/>
      <c r="AC103" s="3624"/>
      <c r="AD103" s="3624"/>
      <c r="AE103" s="3624"/>
      <c r="AF103" s="3625"/>
    </row>
    <row r="104" spans="2:32" s="2884" customFormat="1" x14ac:dyDescent="0.2">
      <c r="B104" s="3485"/>
      <c r="C104" s="3486"/>
      <c r="D104" s="3486"/>
      <c r="E104" s="3486"/>
      <c r="F104" s="3486"/>
      <c r="G104" s="2577"/>
      <c r="H104" s="2577"/>
      <c r="I104" s="2577"/>
      <c r="J104" s="2577"/>
      <c r="K104" s="2577"/>
      <c r="L104" s="2577"/>
      <c r="M104" s="2577"/>
      <c r="N104" s="2577"/>
      <c r="O104" s="2577"/>
      <c r="P104" s="2577"/>
      <c r="Q104" s="2577"/>
      <c r="R104" s="2577"/>
      <c r="S104" s="2577"/>
      <c r="T104" s="2577"/>
      <c r="U104" s="2577"/>
      <c r="V104" s="2577"/>
      <c r="W104" s="2577"/>
      <c r="X104" s="2577"/>
      <c r="Y104" s="2577"/>
      <c r="Z104" s="2577"/>
      <c r="AA104" s="2577"/>
      <c r="AB104" s="2577"/>
      <c r="AC104" s="2577"/>
      <c r="AD104" s="2577"/>
      <c r="AE104" s="2577"/>
      <c r="AF104" s="2578"/>
    </row>
    <row r="105" spans="2:32" s="2884" customFormat="1" x14ac:dyDescent="0.2">
      <c r="B105" s="2641" t="s">
        <v>5095</v>
      </c>
      <c r="C105" s="3486"/>
      <c r="D105" s="3676" t="s">
        <v>6739</v>
      </c>
      <c r="E105" s="3676"/>
      <c r="F105" s="3676"/>
      <c r="G105" s="2577"/>
      <c r="H105" s="2577"/>
      <c r="I105" s="2577"/>
      <c r="J105" s="2577"/>
      <c r="K105" s="2577"/>
      <c r="L105" s="2577"/>
      <c r="M105" s="2577"/>
      <c r="N105" s="2577"/>
      <c r="O105" s="2577"/>
      <c r="P105" s="2577"/>
      <c r="Q105" s="2577"/>
      <c r="R105" s="2577"/>
      <c r="S105" s="2577"/>
      <c r="T105" s="2577"/>
      <c r="U105" s="2577"/>
      <c r="V105" s="2577"/>
      <c r="W105" s="2577"/>
      <c r="X105" s="2577"/>
      <c r="Y105" s="2577"/>
      <c r="Z105" s="2577"/>
      <c r="AA105" s="2577"/>
      <c r="AB105" s="2577"/>
      <c r="AC105" s="2577"/>
      <c r="AD105" s="2577"/>
      <c r="AE105" s="2577"/>
      <c r="AF105" s="2578"/>
    </row>
    <row r="106" spans="2:32" s="2884" customFormat="1" x14ac:dyDescent="0.2">
      <c r="B106" s="3677" t="s">
        <v>5078</v>
      </c>
      <c r="C106" s="3678"/>
      <c r="D106" s="3629">
        <v>41671</v>
      </c>
      <c r="E106" s="3629"/>
      <c r="F106" s="3629"/>
      <c r="G106" s="2577"/>
      <c r="H106" s="2577"/>
      <c r="I106" s="2577"/>
      <c r="J106" s="2577"/>
      <c r="K106" s="2577"/>
      <c r="L106" s="2577"/>
      <c r="M106" s="2577"/>
      <c r="N106" s="2577"/>
      <c r="O106" s="2577"/>
      <c r="P106" s="2577"/>
      <c r="Q106" s="2577"/>
      <c r="R106" s="2577"/>
      <c r="S106" s="2577"/>
      <c r="T106" s="2577"/>
      <c r="U106" s="2577"/>
      <c r="V106" s="2577"/>
      <c r="W106" s="2577"/>
      <c r="X106" s="2577"/>
      <c r="Y106" s="2577"/>
      <c r="Z106" s="2577"/>
      <c r="AA106" s="2577"/>
      <c r="AB106" s="2577"/>
      <c r="AC106" s="2577"/>
      <c r="AD106" s="2577"/>
      <c r="AE106" s="2577"/>
      <c r="AF106" s="2578"/>
    </row>
    <row r="107" spans="2:32" s="2884" customFormat="1" ht="12.75" customHeight="1" x14ac:dyDescent="0.2">
      <c r="B107" s="3657" t="s">
        <v>5076</v>
      </c>
      <c r="C107" s="3658"/>
      <c r="D107" s="4519">
        <v>41698</v>
      </c>
      <c r="E107" s="4519"/>
      <c r="F107" s="4519"/>
      <c r="G107" s="2577"/>
      <c r="H107" s="2577"/>
      <c r="I107" s="2577"/>
      <c r="J107" s="2577"/>
      <c r="K107" s="2577"/>
      <c r="L107" s="2577"/>
      <c r="M107" s="2577"/>
      <c r="N107" s="2577"/>
      <c r="O107" s="2577"/>
      <c r="P107" s="2577"/>
      <c r="Q107" s="2577"/>
      <c r="R107" s="2577"/>
      <c r="S107" s="2577"/>
      <c r="T107" s="2577"/>
      <c r="U107" s="2577"/>
      <c r="V107" s="2577"/>
      <c r="W107" s="2577"/>
      <c r="X107" s="2577"/>
      <c r="Y107" s="2577"/>
      <c r="Z107" s="2577"/>
      <c r="AA107" s="2577"/>
      <c r="AB107" s="2577"/>
      <c r="AC107" s="2577"/>
      <c r="AD107" s="2577"/>
      <c r="AE107" s="2577"/>
      <c r="AF107" s="2578"/>
    </row>
    <row r="108" spans="2:32" s="2884" customFormat="1" ht="12.75" customHeight="1" thickBot="1" x14ac:dyDescent="0.25">
      <c r="B108" s="3485"/>
      <c r="C108" s="3486"/>
      <c r="D108" s="3486"/>
      <c r="E108" s="3486"/>
      <c r="F108" s="3486"/>
      <c r="G108" s="2577"/>
      <c r="H108" s="2577"/>
      <c r="I108" s="2577"/>
      <c r="J108" s="2577"/>
      <c r="K108" s="2577"/>
      <c r="L108" s="2577"/>
      <c r="M108" s="2577"/>
      <c r="N108" s="2577"/>
      <c r="O108" s="2577"/>
      <c r="P108" s="2577"/>
      <c r="Q108" s="2577"/>
      <c r="R108" s="2577"/>
      <c r="S108" s="2577"/>
      <c r="T108" s="2577"/>
      <c r="U108" s="2577"/>
      <c r="V108" s="2577"/>
      <c r="W108" s="2577"/>
      <c r="X108" s="2577"/>
      <c r="Y108" s="2577"/>
      <c r="Z108" s="2577"/>
      <c r="AA108" s="2577"/>
      <c r="AB108" s="2577"/>
      <c r="AC108" s="2577"/>
      <c r="AD108" s="2577"/>
      <c r="AE108" s="2577"/>
      <c r="AF108" s="2578"/>
    </row>
    <row r="109" spans="2:32" s="2884" customFormat="1" ht="66" customHeight="1" thickBot="1" x14ac:dyDescent="0.25">
      <c r="B109" s="3659" t="s">
        <v>5077</v>
      </c>
      <c r="C109" s="3710"/>
      <c r="D109" s="3661" t="s">
        <v>6740</v>
      </c>
      <c r="E109" s="3662"/>
      <c r="F109" s="3662"/>
      <c r="G109" s="3662"/>
      <c r="H109" s="3662"/>
      <c r="I109" s="3662"/>
      <c r="J109" s="3662"/>
      <c r="K109" s="3662"/>
      <c r="L109" s="3662"/>
      <c r="M109" s="3662"/>
      <c r="N109" s="3662"/>
      <c r="O109" s="3662"/>
      <c r="P109" s="3662"/>
      <c r="Q109" s="3663"/>
      <c r="R109" s="2577"/>
      <c r="S109" s="2577"/>
      <c r="T109" s="2577"/>
      <c r="U109" s="2577"/>
      <c r="V109" s="2577"/>
      <c r="W109" s="2577"/>
      <c r="X109" s="2577"/>
      <c r="Y109" s="2577"/>
      <c r="Z109" s="2577"/>
      <c r="AA109" s="2577"/>
      <c r="AB109" s="2577"/>
      <c r="AC109" s="2577"/>
      <c r="AD109" s="2577"/>
      <c r="AE109" s="2577"/>
      <c r="AF109" s="2578"/>
    </row>
    <row r="110" spans="2:32" s="2884" customFormat="1" ht="13.5" customHeight="1" thickBot="1" x14ac:dyDescent="0.25">
      <c r="B110" s="3485"/>
      <c r="C110" s="3486"/>
      <c r="D110" s="3486"/>
      <c r="E110" s="3486"/>
      <c r="F110" s="3486"/>
      <c r="G110" s="2577"/>
      <c r="H110" s="2577"/>
      <c r="I110" s="2577"/>
      <c r="J110" s="2577"/>
      <c r="K110" s="2577"/>
      <c r="L110" s="2577"/>
      <c r="M110" s="2577"/>
      <c r="N110" s="2577"/>
      <c r="O110" s="2577"/>
      <c r="P110" s="2577"/>
      <c r="Q110" s="2577"/>
      <c r="R110" s="2643"/>
      <c r="S110" s="2577"/>
      <c r="T110" s="2577"/>
      <c r="U110" s="2577"/>
      <c r="V110" s="2577"/>
      <c r="W110" s="2577"/>
      <c r="X110" s="2577"/>
      <c r="Y110" s="2577"/>
      <c r="Z110" s="2577"/>
      <c r="AA110" s="2577"/>
      <c r="AB110" s="2577"/>
      <c r="AC110" s="2577"/>
      <c r="AD110" s="2577"/>
      <c r="AE110" s="2577"/>
      <c r="AF110" s="2578"/>
    </row>
    <row r="111" spans="2:32" s="2884" customFormat="1" ht="13.5" thickBot="1" x14ac:dyDescent="0.25">
      <c r="B111" s="3679" t="s">
        <v>5079</v>
      </c>
      <c r="C111" s="3680"/>
      <c r="D111" s="3655" t="s">
        <v>5080</v>
      </c>
      <c r="E111" s="3683" t="s">
        <v>224</v>
      </c>
      <c r="F111" s="3684"/>
      <c r="G111" s="3684"/>
      <c r="H111" s="3684"/>
      <c r="I111" s="3684"/>
      <c r="J111" s="3684"/>
      <c r="K111" s="3684"/>
      <c r="L111" s="3684"/>
      <c r="M111" s="3684"/>
      <c r="N111" s="3684"/>
      <c r="O111" s="3684"/>
      <c r="P111" s="3685"/>
      <c r="Q111" s="3686" t="s">
        <v>340</v>
      </c>
      <c r="R111" s="3687"/>
      <c r="S111" s="3688"/>
      <c r="T111" s="3688"/>
      <c r="U111" s="3688"/>
      <c r="V111" s="3688"/>
      <c r="W111" s="3688"/>
      <c r="X111" s="3688"/>
      <c r="Y111" s="3689"/>
      <c r="Z111" s="3686" t="s">
        <v>225</v>
      </c>
      <c r="AA111" s="3688"/>
      <c r="AB111" s="3689"/>
      <c r="AC111" s="3690" t="s">
        <v>4999</v>
      </c>
      <c r="AD111" s="3691"/>
      <c r="AE111" s="3692"/>
      <c r="AF111" s="2578"/>
    </row>
    <row r="112" spans="2:32" s="2884" customFormat="1" ht="13.5" customHeight="1" thickBot="1" x14ac:dyDescent="0.25">
      <c r="B112" s="3681"/>
      <c r="C112" s="3682"/>
      <c r="D112" s="3655"/>
      <c r="E112" s="3655" t="s">
        <v>5017</v>
      </c>
      <c r="F112" s="3655" t="s">
        <v>5018</v>
      </c>
      <c r="G112" s="3640" t="s">
        <v>5020</v>
      </c>
      <c r="H112" s="3640" t="s">
        <v>5081</v>
      </c>
      <c r="I112" s="3693" t="s">
        <v>5082</v>
      </c>
      <c r="J112" s="3693" t="s">
        <v>5083</v>
      </c>
      <c r="K112" s="3693" t="s">
        <v>5023</v>
      </c>
      <c r="L112" s="3693"/>
      <c r="M112" s="3693" t="s">
        <v>5084</v>
      </c>
      <c r="N112" s="3693" t="s">
        <v>5085</v>
      </c>
      <c r="O112" s="3693" t="s">
        <v>5086</v>
      </c>
      <c r="P112" s="3693" t="s">
        <v>5087</v>
      </c>
      <c r="Q112" s="3638" t="s">
        <v>5029</v>
      </c>
      <c r="R112" s="3638" t="s">
        <v>5030</v>
      </c>
      <c r="S112" s="3638" t="s">
        <v>5031</v>
      </c>
      <c r="T112" s="3638" t="s">
        <v>5088</v>
      </c>
      <c r="U112" s="3638" t="s">
        <v>5089</v>
      </c>
      <c r="V112" s="3638" t="s">
        <v>5034</v>
      </c>
      <c r="W112" s="3638" t="s">
        <v>5036</v>
      </c>
      <c r="X112" s="3640" t="s">
        <v>5090</v>
      </c>
      <c r="Y112" s="3640" t="s">
        <v>5091</v>
      </c>
      <c r="Z112" s="3638" t="s">
        <v>5092</v>
      </c>
      <c r="AA112" s="3638" t="s">
        <v>5093</v>
      </c>
      <c r="AB112" s="3638" t="s">
        <v>5094</v>
      </c>
      <c r="AC112" s="3638" t="s">
        <v>1154</v>
      </c>
      <c r="AD112" s="3638" t="s">
        <v>5000</v>
      </c>
      <c r="AE112" s="3638" t="s">
        <v>5001</v>
      </c>
      <c r="AF112" s="2578"/>
    </row>
    <row r="113" spans="2:32" s="2884" customFormat="1" ht="13.5" customHeight="1" thickBot="1" x14ac:dyDescent="0.25">
      <c r="B113" s="3681"/>
      <c r="C113" s="3682"/>
      <c r="D113" s="3638"/>
      <c r="E113" s="3638"/>
      <c r="F113" s="3638"/>
      <c r="G113" s="3637"/>
      <c r="H113" s="3637"/>
      <c r="I113" s="3640"/>
      <c r="J113" s="3640"/>
      <c r="K113" s="3483" t="s">
        <v>5043</v>
      </c>
      <c r="L113" s="3484" t="s">
        <v>2798</v>
      </c>
      <c r="M113" s="3640"/>
      <c r="N113" s="3640"/>
      <c r="O113" s="3640"/>
      <c r="P113" s="3640"/>
      <c r="Q113" s="3639"/>
      <c r="R113" s="3639"/>
      <c r="S113" s="3639"/>
      <c r="T113" s="3639"/>
      <c r="U113" s="3639"/>
      <c r="V113" s="3639"/>
      <c r="W113" s="3639"/>
      <c r="X113" s="3637"/>
      <c r="Y113" s="3637"/>
      <c r="Z113" s="3639"/>
      <c r="AA113" s="3639"/>
      <c r="AB113" s="3639"/>
      <c r="AC113" s="3639"/>
      <c r="AD113" s="3639"/>
      <c r="AE113" s="3639"/>
      <c r="AF113" s="2578"/>
    </row>
    <row r="114" spans="2:32" s="2884" customFormat="1" ht="27" customHeight="1" thickBot="1" x14ac:dyDescent="0.25">
      <c r="B114" s="4521" t="s">
        <v>6741</v>
      </c>
      <c r="C114" s="4522"/>
      <c r="D114" s="3608"/>
      <c r="E114" s="3027"/>
      <c r="F114" s="3168"/>
      <c r="G114" s="2963"/>
      <c r="H114" s="2963"/>
      <c r="I114" s="3027"/>
      <c r="J114" s="3027"/>
      <c r="K114" s="3168"/>
      <c r="L114" s="2963"/>
      <c r="M114" s="3027"/>
      <c r="N114" s="3027"/>
      <c r="O114" s="3027"/>
      <c r="P114" s="3027"/>
      <c r="Q114" s="3027"/>
      <c r="R114" s="3168"/>
      <c r="S114" s="3168"/>
      <c r="T114" s="3027"/>
      <c r="U114" s="3027"/>
      <c r="V114" s="3168"/>
      <c r="W114" s="3168"/>
      <c r="X114" s="3027"/>
      <c r="Y114" s="3027"/>
      <c r="Z114" s="2993" t="s">
        <v>6742</v>
      </c>
      <c r="AA114" s="2993" t="s">
        <v>6742</v>
      </c>
      <c r="AB114" s="2994">
        <v>0.1</v>
      </c>
      <c r="AC114" s="2995"/>
      <c r="AD114" s="2995"/>
      <c r="AE114" s="2996"/>
      <c r="AF114" s="2578"/>
    </row>
    <row r="115" spans="2:32" s="2884" customFormat="1" x14ac:dyDescent="0.2">
      <c r="B115" s="2642"/>
      <c r="C115" s="2572"/>
      <c r="D115" s="2572"/>
      <c r="E115" s="2572"/>
      <c r="F115" s="2572"/>
      <c r="G115" s="2573"/>
      <c r="H115" s="2573"/>
      <c r="I115" s="2573"/>
      <c r="J115" s="2573"/>
      <c r="K115" s="2572"/>
      <c r="L115" s="2573"/>
      <c r="M115" s="2573"/>
      <c r="N115" s="2573"/>
      <c r="O115" s="2573"/>
      <c r="P115" s="2573"/>
      <c r="Q115" s="2639"/>
      <c r="R115" s="2639"/>
      <c r="S115" s="2639"/>
      <c r="T115" s="2639"/>
      <c r="U115" s="2639"/>
      <c r="V115" s="2639"/>
      <c r="W115" s="2639"/>
      <c r="X115" s="2639"/>
      <c r="Y115" s="2639"/>
      <c r="Z115" s="2639"/>
      <c r="AA115" s="2639"/>
      <c r="AB115" s="2639"/>
      <c r="AC115" s="2639"/>
      <c r="AD115" s="2639"/>
      <c r="AE115" s="2639"/>
      <c r="AF115" s="2578"/>
    </row>
    <row r="116" spans="2:32" s="2884" customFormat="1" x14ac:dyDescent="0.2">
      <c r="B116" s="3673" t="s">
        <v>5002</v>
      </c>
      <c r="C116" s="3674"/>
      <c r="D116" s="3675" t="s">
        <v>1534</v>
      </c>
      <c r="E116" s="3675"/>
      <c r="F116" s="3675"/>
      <c r="G116" s="3675"/>
      <c r="H116" s="3675"/>
      <c r="I116" s="2640"/>
      <c r="J116" s="2640"/>
      <c r="K116" s="2640"/>
      <c r="L116" s="2640"/>
      <c r="M116" s="2640"/>
      <c r="N116" s="2640"/>
      <c r="O116" s="2640"/>
      <c r="P116" s="2640"/>
      <c r="Q116" s="2639"/>
      <c r="R116" s="2639"/>
      <c r="S116" s="2639"/>
      <c r="T116" s="2639"/>
      <c r="U116" s="2639"/>
      <c r="V116" s="2639"/>
      <c r="W116" s="2639"/>
      <c r="X116" s="2639"/>
      <c r="Y116" s="2639"/>
      <c r="Z116" s="2639"/>
      <c r="AA116" s="2639"/>
      <c r="AB116" s="2639"/>
      <c r="AC116" s="2639"/>
      <c r="AD116" s="2639"/>
      <c r="AE116" s="2639"/>
      <c r="AF116" s="2578"/>
    </row>
    <row r="117" spans="2:32" s="2884" customFormat="1" x14ac:dyDescent="0.2">
      <c r="B117" s="3673" t="s">
        <v>5003</v>
      </c>
      <c r="C117" s="3674"/>
      <c r="D117" s="3675" t="s">
        <v>1534</v>
      </c>
      <c r="E117" s="3675"/>
      <c r="F117" s="3675"/>
      <c r="G117" s="3675"/>
      <c r="H117" s="3675"/>
      <c r="I117" s="2640"/>
      <c r="J117" s="2640"/>
      <c r="K117" s="2640"/>
      <c r="L117" s="2640"/>
      <c r="M117" s="2640"/>
      <c r="N117" s="2640"/>
      <c r="O117" s="2640"/>
      <c r="P117" s="2640"/>
      <c r="Q117" s="2639"/>
      <c r="R117" s="2639"/>
      <c r="S117" s="2639"/>
      <c r="T117" s="2639"/>
      <c r="U117" s="2639"/>
      <c r="V117" s="2639"/>
      <c r="W117" s="2639"/>
      <c r="X117" s="2639"/>
      <c r="Y117" s="2639"/>
      <c r="Z117" s="2639"/>
      <c r="AA117" s="2639"/>
      <c r="AB117" s="2639"/>
      <c r="AC117" s="2639"/>
      <c r="AD117" s="2639"/>
      <c r="AE117" s="2639"/>
      <c r="AF117" s="2578"/>
    </row>
    <row r="118" spans="2:32" s="2884" customFormat="1" ht="13.5" thickBot="1" x14ac:dyDescent="0.25">
      <c r="B118" s="3489"/>
      <c r="C118" s="3490"/>
      <c r="D118" s="3490"/>
      <c r="E118" s="3490"/>
      <c r="F118" s="3490"/>
      <c r="G118" s="2643"/>
      <c r="H118" s="2643"/>
      <c r="I118" s="2643"/>
      <c r="J118" s="2643"/>
      <c r="K118" s="2643"/>
      <c r="L118" s="2643"/>
      <c r="M118" s="2643"/>
      <c r="N118" s="2643"/>
      <c r="O118" s="2643"/>
      <c r="P118" s="2643"/>
      <c r="Q118" s="2643"/>
      <c r="R118" s="2643"/>
      <c r="S118" s="2643"/>
      <c r="T118" s="2643"/>
      <c r="U118" s="2643"/>
      <c r="V118" s="2643"/>
      <c r="W118" s="2643"/>
      <c r="X118" s="2643"/>
      <c r="Y118" s="2643"/>
      <c r="Z118" s="2643"/>
      <c r="AA118" s="2643"/>
      <c r="AB118" s="2643"/>
      <c r="AC118" s="2643"/>
      <c r="AD118" s="2643"/>
      <c r="AE118" s="2643"/>
      <c r="AF118" s="2583"/>
    </row>
    <row r="119" spans="2:32" s="2884" customFormat="1" x14ac:dyDescent="0.2">
      <c r="B119" s="2783" t="str">
        <f>+B101</f>
        <v>.</v>
      </c>
    </row>
    <row r="120" spans="2:32" s="2884" customFormat="1" ht="13.5" thickBot="1" x14ac:dyDescent="0.25"/>
    <row r="121" spans="2:32" s="2884" customFormat="1" ht="20.25" x14ac:dyDescent="0.2">
      <c r="B121" s="3623" t="s">
        <v>5075</v>
      </c>
      <c r="C121" s="3624"/>
      <c r="D121" s="3624"/>
      <c r="E121" s="3624"/>
      <c r="F121" s="3624"/>
      <c r="G121" s="3624"/>
      <c r="H121" s="3624"/>
      <c r="I121" s="3624"/>
      <c r="J121" s="3624"/>
      <c r="K121" s="3624"/>
      <c r="L121" s="3624"/>
      <c r="M121" s="3624"/>
      <c r="N121" s="3624"/>
      <c r="O121" s="3624"/>
      <c r="P121" s="3624"/>
      <c r="Q121" s="3624"/>
      <c r="R121" s="3624"/>
      <c r="S121" s="3624"/>
      <c r="T121" s="3624"/>
      <c r="U121" s="3624"/>
      <c r="V121" s="3624"/>
      <c r="W121" s="3624"/>
      <c r="X121" s="3624"/>
      <c r="Y121" s="3624"/>
      <c r="Z121" s="3624"/>
      <c r="AA121" s="3624"/>
      <c r="AB121" s="3624"/>
      <c r="AC121" s="3624"/>
      <c r="AD121" s="3624"/>
      <c r="AE121" s="3624"/>
      <c r="AF121" s="3625"/>
    </row>
    <row r="122" spans="2:32" s="2884" customFormat="1" x14ac:dyDescent="0.2">
      <c r="B122" s="3485"/>
      <c r="C122" s="3486"/>
      <c r="D122" s="3486"/>
      <c r="E122" s="3486"/>
      <c r="F122" s="3486"/>
      <c r="G122" s="2577"/>
      <c r="H122" s="2577"/>
      <c r="I122" s="2577"/>
      <c r="J122" s="2577"/>
      <c r="K122" s="2577"/>
      <c r="L122" s="2577"/>
      <c r="M122" s="2577"/>
      <c r="N122" s="2577"/>
      <c r="O122" s="2577"/>
      <c r="P122" s="2577"/>
      <c r="Q122" s="2577"/>
      <c r="R122" s="2577"/>
      <c r="S122" s="2577"/>
      <c r="T122" s="2577"/>
      <c r="U122" s="2577"/>
      <c r="V122" s="2577"/>
      <c r="W122" s="2577"/>
      <c r="X122" s="2577"/>
      <c r="Y122" s="2577"/>
      <c r="Z122" s="2577"/>
      <c r="AA122" s="2577"/>
      <c r="AB122" s="2577"/>
      <c r="AC122" s="2577"/>
      <c r="AD122" s="2577"/>
      <c r="AE122" s="2577"/>
      <c r="AF122" s="2578"/>
    </row>
    <row r="123" spans="2:32" s="2884" customFormat="1" x14ac:dyDescent="0.2">
      <c r="B123" s="2641" t="s">
        <v>5095</v>
      </c>
      <c r="C123" s="3486"/>
      <c r="D123" s="3676" t="s">
        <v>6736</v>
      </c>
      <c r="E123" s="3676"/>
      <c r="F123" s="3676"/>
      <c r="G123" s="2577"/>
      <c r="H123" s="2577"/>
      <c r="I123" s="2577"/>
      <c r="J123" s="2577"/>
      <c r="K123" s="2577"/>
      <c r="L123" s="2577"/>
      <c r="M123" s="2577"/>
      <c r="N123" s="2577"/>
      <c r="O123" s="2577"/>
      <c r="P123" s="2577"/>
      <c r="Q123" s="2577"/>
      <c r="R123" s="2577"/>
      <c r="S123" s="2577"/>
      <c r="T123" s="2577"/>
      <c r="U123" s="2577"/>
      <c r="V123" s="2577"/>
      <c r="W123" s="2577"/>
      <c r="X123" s="2577"/>
      <c r="Y123" s="2577"/>
      <c r="Z123" s="2577"/>
      <c r="AA123" s="2577"/>
      <c r="AB123" s="2577"/>
      <c r="AC123" s="2577"/>
      <c r="AD123" s="2577"/>
      <c r="AE123" s="2577"/>
      <c r="AF123" s="2578"/>
    </row>
    <row r="124" spans="2:32" s="2884" customFormat="1" x14ac:dyDescent="0.2">
      <c r="B124" s="3677" t="s">
        <v>5078</v>
      </c>
      <c r="C124" s="3678"/>
      <c r="D124" s="3581">
        <v>41671</v>
      </c>
      <c r="E124" s="3581"/>
      <c r="F124" s="3581"/>
      <c r="G124" s="2577"/>
      <c r="H124" s="2577"/>
      <c r="I124" s="2577"/>
      <c r="J124" s="2577"/>
      <c r="K124" s="2577"/>
      <c r="L124" s="2577"/>
      <c r="M124" s="2577"/>
      <c r="N124" s="2577"/>
      <c r="O124" s="2577"/>
      <c r="P124" s="2577"/>
      <c r="Q124" s="2577"/>
      <c r="R124" s="2577"/>
      <c r="S124" s="2577"/>
      <c r="T124" s="2577"/>
      <c r="U124" s="2577"/>
      <c r="V124" s="2577"/>
      <c r="W124" s="2577"/>
      <c r="X124" s="2577"/>
      <c r="Y124" s="2577"/>
      <c r="Z124" s="2577"/>
      <c r="AA124" s="2577"/>
      <c r="AB124" s="2577"/>
      <c r="AC124" s="2577"/>
      <c r="AD124" s="2577"/>
      <c r="AE124" s="2577"/>
      <c r="AF124" s="2578"/>
    </row>
    <row r="125" spans="2:32" s="2884" customFormat="1" x14ac:dyDescent="0.2">
      <c r="B125" s="3657" t="s">
        <v>5076</v>
      </c>
      <c r="C125" s="3658"/>
      <c r="D125" s="3610">
        <v>41698</v>
      </c>
      <c r="E125" s="3610"/>
      <c r="F125" s="3610"/>
      <c r="G125" s="2577"/>
      <c r="H125" s="2577"/>
      <c r="I125" s="2577"/>
      <c r="J125" s="2577"/>
      <c r="K125" s="2577"/>
      <c r="L125" s="2577"/>
      <c r="M125" s="2577"/>
      <c r="N125" s="2577"/>
      <c r="O125" s="2577"/>
      <c r="P125" s="2577"/>
      <c r="Q125" s="2577"/>
      <c r="R125" s="2577"/>
      <c r="S125" s="2577"/>
      <c r="T125" s="2577"/>
      <c r="U125" s="2577"/>
      <c r="V125" s="2577"/>
      <c r="W125" s="2577"/>
      <c r="X125" s="2577"/>
      <c r="Y125" s="2577"/>
      <c r="Z125" s="2577"/>
      <c r="AA125" s="2577"/>
      <c r="AB125" s="2577"/>
      <c r="AC125" s="2577"/>
      <c r="AD125" s="2577"/>
      <c r="AE125" s="2577"/>
      <c r="AF125" s="2578"/>
    </row>
    <row r="126" spans="2:32" s="2884" customFormat="1" ht="12.75" customHeight="1" thickBot="1" x14ac:dyDescent="0.25">
      <c r="B126" s="3485"/>
      <c r="C126" s="3486"/>
      <c r="D126" s="3486"/>
      <c r="E126" s="3486"/>
      <c r="F126" s="3486"/>
      <c r="G126" s="2577"/>
      <c r="H126" s="2577"/>
      <c r="I126" s="2577"/>
      <c r="J126" s="2577"/>
      <c r="K126" s="2577"/>
      <c r="L126" s="2577"/>
      <c r="M126" s="2577"/>
      <c r="N126" s="2577"/>
      <c r="O126" s="2577"/>
      <c r="P126" s="2577"/>
      <c r="Q126" s="2577"/>
      <c r="R126" s="2577"/>
      <c r="S126" s="2577"/>
      <c r="T126" s="2577"/>
      <c r="U126" s="2577"/>
      <c r="V126" s="2577"/>
      <c r="W126" s="2577"/>
      <c r="X126" s="2577"/>
      <c r="Y126" s="2577"/>
      <c r="Z126" s="2577"/>
      <c r="AA126" s="2577"/>
      <c r="AB126" s="2577"/>
      <c r="AC126" s="2577"/>
      <c r="AD126" s="2577"/>
      <c r="AE126" s="2577"/>
      <c r="AF126" s="2578"/>
    </row>
    <row r="127" spans="2:32" s="2884" customFormat="1" ht="126.75" customHeight="1" thickBot="1" x14ac:dyDescent="0.25">
      <c r="B127" s="3659" t="s">
        <v>5077</v>
      </c>
      <c r="C127" s="3710"/>
      <c r="D127" s="3661" t="s">
        <v>6737</v>
      </c>
      <c r="E127" s="3662"/>
      <c r="F127" s="3662"/>
      <c r="G127" s="3662"/>
      <c r="H127" s="3662"/>
      <c r="I127" s="3662"/>
      <c r="J127" s="3662"/>
      <c r="K127" s="3662"/>
      <c r="L127" s="3662"/>
      <c r="M127" s="3662"/>
      <c r="N127" s="3662"/>
      <c r="O127" s="3662"/>
      <c r="P127" s="3662"/>
      <c r="Q127" s="3663"/>
      <c r="R127" s="2577"/>
      <c r="S127" s="2577"/>
      <c r="T127" s="2577"/>
      <c r="U127" s="2577"/>
      <c r="V127" s="2577"/>
      <c r="W127" s="2577"/>
      <c r="X127" s="2577"/>
      <c r="Y127" s="2577"/>
      <c r="Z127" s="2577"/>
      <c r="AA127" s="2577"/>
      <c r="AB127" s="2577"/>
      <c r="AC127" s="2577"/>
      <c r="AD127" s="2577"/>
      <c r="AE127" s="2577"/>
      <c r="AF127" s="2578"/>
    </row>
    <row r="128" spans="2:32" s="2884" customFormat="1" ht="13.5" thickBot="1" x14ac:dyDescent="0.25">
      <c r="B128" s="3485"/>
      <c r="C128" s="3486"/>
      <c r="D128" s="3486"/>
      <c r="E128" s="3486"/>
      <c r="F128" s="3486"/>
      <c r="G128" s="2577"/>
      <c r="H128" s="2577"/>
      <c r="I128" s="2577"/>
      <c r="J128" s="2577"/>
      <c r="K128" s="2577"/>
      <c r="L128" s="2577"/>
      <c r="M128" s="2577"/>
      <c r="N128" s="2577"/>
      <c r="O128" s="2577"/>
      <c r="P128" s="2577"/>
      <c r="Q128" s="2577"/>
      <c r="R128" s="2643"/>
      <c r="S128" s="2577"/>
      <c r="T128" s="2577"/>
      <c r="U128" s="2577"/>
      <c r="V128" s="2577"/>
      <c r="W128" s="2577"/>
      <c r="X128" s="2577"/>
      <c r="Y128" s="2577"/>
      <c r="Z128" s="2577"/>
      <c r="AA128" s="2577"/>
      <c r="AB128" s="2577"/>
      <c r="AC128" s="2577"/>
      <c r="AD128" s="2577"/>
      <c r="AE128" s="2577"/>
      <c r="AF128" s="2578"/>
    </row>
    <row r="129" spans="2:32" s="2884" customFormat="1" ht="13.5" customHeight="1" thickBot="1" x14ac:dyDescent="0.25">
      <c r="B129" s="3679" t="s">
        <v>5079</v>
      </c>
      <c r="C129" s="3680"/>
      <c r="D129" s="3655" t="s">
        <v>5080</v>
      </c>
      <c r="E129" s="3683" t="s">
        <v>224</v>
      </c>
      <c r="F129" s="3684"/>
      <c r="G129" s="3684"/>
      <c r="H129" s="3684"/>
      <c r="I129" s="3684"/>
      <c r="J129" s="3684"/>
      <c r="K129" s="3684"/>
      <c r="L129" s="3684"/>
      <c r="M129" s="3684"/>
      <c r="N129" s="3684"/>
      <c r="O129" s="3684"/>
      <c r="P129" s="3685"/>
      <c r="Q129" s="3686" t="s">
        <v>340</v>
      </c>
      <c r="R129" s="3687"/>
      <c r="S129" s="3688"/>
      <c r="T129" s="3688"/>
      <c r="U129" s="3688"/>
      <c r="V129" s="3688"/>
      <c r="W129" s="3688"/>
      <c r="X129" s="3688"/>
      <c r="Y129" s="3689"/>
      <c r="Z129" s="3686" t="s">
        <v>225</v>
      </c>
      <c r="AA129" s="3688"/>
      <c r="AB129" s="3689"/>
      <c r="AC129" s="3690" t="s">
        <v>4999</v>
      </c>
      <c r="AD129" s="3691"/>
      <c r="AE129" s="3692"/>
      <c r="AF129" s="2578"/>
    </row>
    <row r="130" spans="2:32" s="2884" customFormat="1" ht="13.5" thickBot="1" x14ac:dyDescent="0.25">
      <c r="B130" s="3681"/>
      <c r="C130" s="3682"/>
      <c r="D130" s="3655"/>
      <c r="E130" s="3655" t="s">
        <v>5017</v>
      </c>
      <c r="F130" s="3655" t="s">
        <v>5018</v>
      </c>
      <c r="G130" s="3640" t="s">
        <v>5020</v>
      </c>
      <c r="H130" s="3640" t="s">
        <v>5081</v>
      </c>
      <c r="I130" s="3693" t="s">
        <v>5082</v>
      </c>
      <c r="J130" s="3693" t="s">
        <v>5083</v>
      </c>
      <c r="K130" s="3693" t="s">
        <v>5023</v>
      </c>
      <c r="L130" s="3693"/>
      <c r="M130" s="3693" t="s">
        <v>5084</v>
      </c>
      <c r="N130" s="3693" t="s">
        <v>5085</v>
      </c>
      <c r="O130" s="3693" t="s">
        <v>5086</v>
      </c>
      <c r="P130" s="3693" t="s">
        <v>5087</v>
      </c>
      <c r="Q130" s="3638" t="s">
        <v>5029</v>
      </c>
      <c r="R130" s="3638" t="s">
        <v>5030</v>
      </c>
      <c r="S130" s="3638" t="s">
        <v>5031</v>
      </c>
      <c r="T130" s="3638" t="s">
        <v>5088</v>
      </c>
      <c r="U130" s="3638" t="s">
        <v>5089</v>
      </c>
      <c r="V130" s="3638" t="s">
        <v>5034</v>
      </c>
      <c r="W130" s="3638" t="s">
        <v>5036</v>
      </c>
      <c r="X130" s="3640" t="s">
        <v>5090</v>
      </c>
      <c r="Y130" s="3640" t="s">
        <v>5091</v>
      </c>
      <c r="Z130" s="3638" t="s">
        <v>5092</v>
      </c>
      <c r="AA130" s="3638" t="s">
        <v>5093</v>
      </c>
      <c r="AB130" s="3638" t="s">
        <v>5094</v>
      </c>
      <c r="AC130" s="3638" t="s">
        <v>1154</v>
      </c>
      <c r="AD130" s="3638" t="s">
        <v>5000</v>
      </c>
      <c r="AE130" s="3638" t="s">
        <v>5001</v>
      </c>
      <c r="AF130" s="2578"/>
    </row>
    <row r="131" spans="2:32" s="2884" customFormat="1" ht="13.5" customHeight="1" thickBot="1" x14ac:dyDescent="0.25">
      <c r="B131" s="3681"/>
      <c r="C131" s="3682"/>
      <c r="D131" s="3638"/>
      <c r="E131" s="3638"/>
      <c r="F131" s="3638"/>
      <c r="G131" s="3637"/>
      <c r="H131" s="3637"/>
      <c r="I131" s="3640"/>
      <c r="J131" s="3640"/>
      <c r="K131" s="3483" t="s">
        <v>5043</v>
      </c>
      <c r="L131" s="3484" t="s">
        <v>2798</v>
      </c>
      <c r="M131" s="3640"/>
      <c r="N131" s="3640"/>
      <c r="O131" s="3640"/>
      <c r="P131" s="3640"/>
      <c r="Q131" s="3639"/>
      <c r="R131" s="3639"/>
      <c r="S131" s="3639"/>
      <c r="T131" s="3639"/>
      <c r="U131" s="3639"/>
      <c r="V131" s="3639"/>
      <c r="W131" s="3639"/>
      <c r="X131" s="3637"/>
      <c r="Y131" s="3637"/>
      <c r="Z131" s="3639"/>
      <c r="AA131" s="3639"/>
      <c r="AB131" s="3639"/>
      <c r="AC131" s="3639"/>
      <c r="AD131" s="3639"/>
      <c r="AE131" s="3639"/>
      <c r="AF131" s="2578"/>
    </row>
    <row r="132" spans="2:32" s="2884" customFormat="1" ht="25.5" customHeight="1" thickBot="1" x14ac:dyDescent="0.25">
      <c r="B132" s="4539" t="s">
        <v>6738</v>
      </c>
      <c r="C132" s="4540"/>
      <c r="D132" s="3514" t="s">
        <v>1534</v>
      </c>
      <c r="E132" s="3514" t="s">
        <v>1534</v>
      </c>
      <c r="F132" s="3514" t="s">
        <v>1534</v>
      </c>
      <c r="G132" s="3514" t="s">
        <v>1534</v>
      </c>
      <c r="H132" s="3514" t="s">
        <v>1534</v>
      </c>
      <c r="I132" s="3514" t="s">
        <v>1534</v>
      </c>
      <c r="J132" s="3514" t="s">
        <v>1534</v>
      </c>
      <c r="K132" s="3514" t="s">
        <v>1534</v>
      </c>
      <c r="L132" s="3514" t="s">
        <v>1534</v>
      </c>
      <c r="M132" s="3514" t="s">
        <v>1534</v>
      </c>
      <c r="N132" s="3514" t="s">
        <v>1534</v>
      </c>
      <c r="O132" s="3514" t="s">
        <v>1534</v>
      </c>
      <c r="P132" s="3514" t="s">
        <v>1534</v>
      </c>
      <c r="Q132" s="3514" t="s">
        <v>1534</v>
      </c>
      <c r="R132" s="3514" t="s">
        <v>1534</v>
      </c>
      <c r="S132" s="3514" t="s">
        <v>1534</v>
      </c>
      <c r="T132" s="3514" t="s">
        <v>1534</v>
      </c>
      <c r="U132" s="3514" t="s">
        <v>1534</v>
      </c>
      <c r="V132" s="3514" t="s">
        <v>1534</v>
      </c>
      <c r="W132" s="3514" t="s">
        <v>1534</v>
      </c>
      <c r="X132" s="3514" t="s">
        <v>1534</v>
      </c>
      <c r="Y132" s="3514" t="s">
        <v>1534</v>
      </c>
      <c r="Z132" s="3515" t="s">
        <v>5008</v>
      </c>
      <c r="AA132" s="3516" t="s">
        <v>1534</v>
      </c>
      <c r="AB132" s="3516">
        <v>0.56000000000000005</v>
      </c>
      <c r="AC132" s="3517" t="s">
        <v>1534</v>
      </c>
      <c r="AD132" s="3517" t="s">
        <v>1534</v>
      </c>
      <c r="AE132" s="3518" t="s">
        <v>1534</v>
      </c>
      <c r="AF132" s="2578"/>
    </row>
    <row r="133" spans="2:32" s="2884" customFormat="1" x14ac:dyDescent="0.2">
      <c r="B133" s="2642"/>
      <c r="C133" s="2572"/>
      <c r="D133" s="2572"/>
      <c r="E133" s="2572"/>
      <c r="F133" s="2572"/>
      <c r="G133" s="2573"/>
      <c r="H133" s="2573"/>
      <c r="I133" s="2573"/>
      <c r="J133" s="2573"/>
      <c r="K133" s="2572"/>
      <c r="L133" s="2573"/>
      <c r="M133" s="2573"/>
      <c r="N133" s="2573"/>
      <c r="O133" s="2573"/>
      <c r="P133" s="2573"/>
      <c r="Q133" s="2639"/>
      <c r="R133" s="2639"/>
      <c r="S133" s="2639"/>
      <c r="T133" s="2639"/>
      <c r="U133" s="2639"/>
      <c r="V133" s="2639"/>
      <c r="W133" s="2639"/>
      <c r="X133" s="2639"/>
      <c r="Y133" s="2639"/>
      <c r="Z133" s="2639"/>
      <c r="AA133" s="2639"/>
      <c r="AB133" s="2639"/>
      <c r="AC133" s="2639"/>
      <c r="AD133" s="2639"/>
      <c r="AE133" s="2639"/>
      <c r="AF133" s="2578"/>
    </row>
    <row r="134" spans="2:32" s="2884" customFormat="1" x14ac:dyDescent="0.2">
      <c r="B134" s="3673" t="s">
        <v>5002</v>
      </c>
      <c r="C134" s="3674"/>
      <c r="D134" s="4511" t="s">
        <v>1534</v>
      </c>
      <c r="E134" s="4511"/>
      <c r="F134" s="4511"/>
      <c r="G134" s="4511"/>
      <c r="H134" s="4511"/>
      <c r="I134" s="2640"/>
      <c r="J134" s="2640"/>
      <c r="K134" s="2640"/>
      <c r="L134" s="2640"/>
      <c r="M134" s="2640"/>
      <c r="N134" s="2640"/>
      <c r="O134" s="2640"/>
      <c r="P134" s="2640"/>
      <c r="Q134" s="2639"/>
      <c r="R134" s="2639"/>
      <c r="S134" s="2639"/>
      <c r="T134" s="2639"/>
      <c r="U134" s="2639"/>
      <c r="V134" s="2639"/>
      <c r="W134" s="2639"/>
      <c r="X134" s="2639"/>
      <c r="Y134" s="2639"/>
      <c r="Z134" s="2639"/>
      <c r="AA134" s="2639"/>
      <c r="AB134" s="2639"/>
      <c r="AC134" s="2639"/>
      <c r="AD134" s="2639"/>
      <c r="AE134" s="2639"/>
      <c r="AF134" s="2578"/>
    </row>
    <row r="135" spans="2:32" s="2884" customFormat="1" x14ac:dyDescent="0.2">
      <c r="B135" s="3673" t="s">
        <v>5003</v>
      </c>
      <c r="C135" s="3674"/>
      <c r="D135" s="4511" t="s">
        <v>10</v>
      </c>
      <c r="E135" s="4511"/>
      <c r="F135" s="4511"/>
      <c r="G135" s="4511"/>
      <c r="H135" s="4511"/>
      <c r="I135" s="2640"/>
      <c r="J135" s="2640"/>
      <c r="K135" s="2640"/>
      <c r="L135" s="2640"/>
      <c r="M135" s="2640"/>
      <c r="N135" s="2640"/>
      <c r="O135" s="2640"/>
      <c r="P135" s="2640"/>
      <c r="Q135" s="2639"/>
      <c r="R135" s="2639"/>
      <c r="S135" s="2639"/>
      <c r="T135" s="2639"/>
      <c r="U135" s="2639"/>
      <c r="V135" s="2639"/>
      <c r="W135" s="2639"/>
      <c r="X135" s="2639"/>
      <c r="Y135" s="2639"/>
      <c r="Z135" s="2639"/>
      <c r="AA135" s="2639"/>
      <c r="AB135" s="2639"/>
      <c r="AC135" s="2639"/>
      <c r="AD135" s="2639"/>
      <c r="AE135" s="2639"/>
      <c r="AF135" s="2578"/>
    </row>
    <row r="136" spans="2:32" s="2884" customFormat="1" ht="13.5" thickBot="1" x14ac:dyDescent="0.25">
      <c r="B136" s="3489"/>
      <c r="C136" s="3490"/>
      <c r="D136" s="3490"/>
      <c r="E136" s="3490"/>
      <c r="F136" s="3490"/>
      <c r="G136" s="2643"/>
      <c r="H136" s="2643"/>
      <c r="I136" s="2643"/>
      <c r="J136" s="2643"/>
      <c r="K136" s="2643"/>
      <c r="L136" s="2643"/>
      <c r="M136" s="2643"/>
      <c r="N136" s="2643"/>
      <c r="O136" s="2643"/>
      <c r="P136" s="2643"/>
      <c r="Q136" s="2643"/>
      <c r="R136" s="2643"/>
      <c r="S136" s="2643"/>
      <c r="T136" s="2643"/>
      <c r="U136" s="2643"/>
      <c r="V136" s="2643"/>
      <c r="W136" s="2643"/>
      <c r="X136" s="2643"/>
      <c r="Y136" s="2643"/>
      <c r="Z136" s="2643"/>
      <c r="AA136" s="2643"/>
      <c r="AB136" s="2643"/>
      <c r="AC136" s="2643"/>
      <c r="AD136" s="2643"/>
      <c r="AE136" s="2643"/>
      <c r="AF136" s="2583"/>
    </row>
    <row r="137" spans="2:32" s="2884" customFormat="1" x14ac:dyDescent="0.2">
      <c r="B137" s="2783" t="str">
        <f>+B119</f>
        <v>.</v>
      </c>
    </row>
    <row r="138" spans="2:32" s="2884" customFormat="1" ht="13.5" thickBot="1" x14ac:dyDescent="0.25"/>
    <row r="139" spans="2:32" s="2884" customFormat="1" ht="20.25" x14ac:dyDescent="0.2">
      <c r="B139" s="3623" t="s">
        <v>5075</v>
      </c>
      <c r="C139" s="3624"/>
      <c r="D139" s="3624"/>
      <c r="E139" s="3624"/>
      <c r="F139" s="3624"/>
      <c r="G139" s="3624"/>
      <c r="H139" s="3624"/>
      <c r="I139" s="3624"/>
      <c r="J139" s="3624"/>
      <c r="K139" s="3624"/>
      <c r="L139" s="3624"/>
      <c r="M139" s="3624"/>
      <c r="N139" s="3624"/>
      <c r="O139" s="3624"/>
      <c r="P139" s="3624"/>
      <c r="Q139" s="3624"/>
      <c r="R139" s="3624"/>
      <c r="S139" s="3624"/>
      <c r="T139" s="3624"/>
      <c r="U139" s="3624"/>
      <c r="V139" s="3624"/>
      <c r="W139" s="3624"/>
      <c r="X139" s="3624"/>
      <c r="Y139" s="3624"/>
      <c r="Z139" s="3624"/>
      <c r="AA139" s="3624"/>
      <c r="AB139" s="3624"/>
      <c r="AC139" s="3624"/>
      <c r="AD139" s="3624"/>
      <c r="AE139" s="3624"/>
      <c r="AF139" s="3625"/>
    </row>
    <row r="140" spans="2:32" s="2884" customFormat="1" x14ac:dyDescent="0.2">
      <c r="B140" s="3485"/>
      <c r="C140" s="3486"/>
      <c r="D140" s="3486"/>
      <c r="E140" s="3486"/>
      <c r="F140" s="3486"/>
      <c r="G140" s="2577"/>
      <c r="H140" s="2577"/>
      <c r="I140" s="2577"/>
      <c r="J140" s="2577"/>
      <c r="K140" s="2577"/>
      <c r="L140" s="2577"/>
      <c r="M140" s="2577"/>
      <c r="N140" s="2577"/>
      <c r="O140" s="2577"/>
      <c r="P140" s="2577"/>
      <c r="Q140" s="2577"/>
      <c r="R140" s="2577"/>
      <c r="S140" s="2577"/>
      <c r="T140" s="2577"/>
      <c r="U140" s="2577"/>
      <c r="V140" s="2577"/>
      <c r="W140" s="2577"/>
      <c r="X140" s="2577"/>
      <c r="Y140" s="2577"/>
      <c r="Z140" s="2577"/>
      <c r="AA140" s="2577"/>
      <c r="AB140" s="2577"/>
      <c r="AC140" s="2577"/>
      <c r="AD140" s="2577"/>
      <c r="AE140" s="2577"/>
      <c r="AF140" s="2578"/>
    </row>
    <row r="141" spans="2:32" s="2884" customFormat="1" x14ac:dyDescent="0.2">
      <c r="B141" s="2641" t="s">
        <v>5095</v>
      </c>
      <c r="C141" s="3486"/>
      <c r="D141" s="3676" t="s">
        <v>6733</v>
      </c>
      <c r="E141" s="3676"/>
      <c r="F141" s="3676"/>
      <c r="G141" s="2577"/>
      <c r="H141" s="2577"/>
      <c r="I141" s="2577"/>
      <c r="J141" s="2577"/>
      <c r="K141" s="2577"/>
      <c r="L141" s="2577"/>
      <c r="M141" s="2577"/>
      <c r="N141" s="2577"/>
      <c r="O141" s="2577"/>
      <c r="P141" s="2577"/>
      <c r="Q141" s="2577"/>
      <c r="R141" s="2577"/>
      <c r="S141" s="2577"/>
      <c r="T141" s="2577"/>
      <c r="U141" s="2577"/>
      <c r="V141" s="2577"/>
      <c r="W141" s="2577"/>
      <c r="X141" s="2577"/>
      <c r="Y141" s="2577"/>
      <c r="Z141" s="2577"/>
      <c r="AA141" s="2577"/>
      <c r="AB141" s="2577"/>
      <c r="AC141" s="2577"/>
      <c r="AD141" s="2577"/>
      <c r="AE141" s="2577"/>
      <c r="AF141" s="2578"/>
    </row>
    <row r="142" spans="2:32" s="2884" customFormat="1" x14ac:dyDescent="0.2">
      <c r="B142" s="3677" t="s">
        <v>5078</v>
      </c>
      <c r="C142" s="3678"/>
      <c r="D142" s="3581">
        <v>41671</v>
      </c>
      <c r="E142" s="3581"/>
      <c r="F142" s="3581"/>
      <c r="G142" s="2577"/>
      <c r="H142" s="2577"/>
      <c r="I142" s="2577"/>
      <c r="J142" s="2577"/>
      <c r="K142" s="2577"/>
      <c r="L142" s="2577"/>
      <c r="M142" s="2577"/>
      <c r="N142" s="2577"/>
      <c r="O142" s="2577"/>
      <c r="P142" s="2577"/>
      <c r="Q142" s="2577"/>
      <c r="R142" s="2577"/>
      <c r="S142" s="2577"/>
      <c r="T142" s="2577"/>
      <c r="U142" s="2577"/>
      <c r="V142" s="2577"/>
      <c r="W142" s="2577"/>
      <c r="X142" s="2577"/>
      <c r="Y142" s="2577"/>
      <c r="Z142" s="2577"/>
      <c r="AA142" s="2577"/>
      <c r="AB142" s="2577"/>
      <c r="AC142" s="2577"/>
      <c r="AD142" s="2577"/>
      <c r="AE142" s="2577"/>
      <c r="AF142" s="2578"/>
    </row>
    <row r="143" spans="2:32" s="2884" customFormat="1" x14ac:dyDescent="0.2">
      <c r="B143" s="3657" t="s">
        <v>5076</v>
      </c>
      <c r="C143" s="3658"/>
      <c r="D143" s="3610">
        <v>41698</v>
      </c>
      <c r="E143" s="3610"/>
      <c r="F143" s="3610"/>
      <c r="G143" s="2577"/>
      <c r="H143" s="2577"/>
      <c r="I143" s="2577"/>
      <c r="J143" s="2577"/>
      <c r="K143" s="2577"/>
      <c r="L143" s="2577"/>
      <c r="M143" s="2577"/>
      <c r="N143" s="2577"/>
      <c r="O143" s="2577"/>
      <c r="P143" s="2577"/>
      <c r="Q143" s="2577"/>
      <c r="R143" s="2577"/>
      <c r="S143" s="2577"/>
      <c r="T143" s="2577"/>
      <c r="U143" s="2577"/>
      <c r="V143" s="2577"/>
      <c r="W143" s="2577"/>
      <c r="X143" s="2577"/>
      <c r="Y143" s="2577"/>
      <c r="Z143" s="2577"/>
      <c r="AA143" s="2577"/>
      <c r="AB143" s="2577"/>
      <c r="AC143" s="2577"/>
      <c r="AD143" s="2577"/>
      <c r="AE143" s="2577"/>
      <c r="AF143" s="2578"/>
    </row>
    <row r="144" spans="2:32" s="2884" customFormat="1" ht="13.5" thickBot="1" x14ac:dyDescent="0.25">
      <c r="B144" s="3485"/>
      <c r="C144" s="3486"/>
      <c r="D144" s="3486"/>
      <c r="E144" s="3486"/>
      <c r="F144" s="3486"/>
      <c r="G144" s="2577"/>
      <c r="H144" s="2577"/>
      <c r="I144" s="2577"/>
      <c r="J144" s="2577"/>
      <c r="K144" s="2577"/>
      <c r="L144" s="2577"/>
      <c r="M144" s="2577"/>
      <c r="N144" s="2577"/>
      <c r="O144" s="2577"/>
      <c r="P144" s="2577"/>
      <c r="Q144" s="2577"/>
      <c r="R144" s="2577"/>
      <c r="S144" s="2577"/>
      <c r="T144" s="2577"/>
      <c r="U144" s="2577"/>
      <c r="V144" s="2577"/>
      <c r="W144" s="2577"/>
      <c r="X144" s="2577"/>
      <c r="Y144" s="2577"/>
      <c r="Z144" s="2577"/>
      <c r="AA144" s="2577"/>
      <c r="AB144" s="2577"/>
      <c r="AC144" s="2577"/>
      <c r="AD144" s="2577"/>
      <c r="AE144" s="2577"/>
      <c r="AF144" s="2578"/>
    </row>
    <row r="145" spans="2:32" s="2884" customFormat="1" ht="78.75" customHeight="1" thickBot="1" x14ac:dyDescent="0.25">
      <c r="B145" s="3659" t="s">
        <v>5077</v>
      </c>
      <c r="C145" s="3710"/>
      <c r="D145" s="3661" t="s">
        <v>6734</v>
      </c>
      <c r="E145" s="3662"/>
      <c r="F145" s="3662"/>
      <c r="G145" s="3662"/>
      <c r="H145" s="3662"/>
      <c r="I145" s="3662"/>
      <c r="J145" s="3662"/>
      <c r="K145" s="3662"/>
      <c r="L145" s="3662"/>
      <c r="M145" s="3662"/>
      <c r="N145" s="3662"/>
      <c r="O145" s="3662"/>
      <c r="P145" s="3662"/>
      <c r="Q145" s="3663"/>
      <c r="R145" s="2577"/>
      <c r="S145" s="2577"/>
      <c r="T145" s="2577"/>
      <c r="U145" s="2577"/>
      <c r="V145" s="2577"/>
      <c r="W145" s="2577"/>
      <c r="X145" s="2577"/>
      <c r="Y145" s="2577"/>
      <c r="Z145" s="2577"/>
      <c r="AA145" s="2577"/>
      <c r="AB145" s="2577"/>
      <c r="AC145" s="2577"/>
      <c r="AD145" s="2577"/>
      <c r="AE145" s="2577"/>
      <c r="AF145" s="2578"/>
    </row>
    <row r="146" spans="2:32" s="2884" customFormat="1" ht="13.5" thickBot="1" x14ac:dyDescent="0.25">
      <c r="B146" s="3485"/>
      <c r="C146" s="3486"/>
      <c r="D146" s="3486"/>
      <c r="E146" s="3486"/>
      <c r="F146" s="3486"/>
      <c r="G146" s="2577"/>
      <c r="H146" s="2577"/>
      <c r="I146" s="2577"/>
      <c r="J146" s="2577"/>
      <c r="K146" s="2577"/>
      <c r="L146" s="2577"/>
      <c r="M146" s="2577"/>
      <c r="N146" s="2577"/>
      <c r="O146" s="2577"/>
      <c r="P146" s="2577"/>
      <c r="Q146" s="2577"/>
      <c r="R146" s="2643"/>
      <c r="S146" s="2577"/>
      <c r="T146" s="2577"/>
      <c r="U146" s="2577"/>
      <c r="V146" s="2577"/>
      <c r="W146" s="2577"/>
      <c r="X146" s="2577"/>
      <c r="Y146" s="2577"/>
      <c r="Z146" s="2577"/>
      <c r="AA146" s="2577"/>
      <c r="AB146" s="2577"/>
      <c r="AC146" s="2577"/>
      <c r="AD146" s="2577"/>
      <c r="AE146" s="2577"/>
      <c r="AF146" s="2578"/>
    </row>
    <row r="147" spans="2:32" s="2884" customFormat="1" ht="13.5" thickBot="1" x14ac:dyDescent="0.25">
      <c r="B147" s="3679" t="s">
        <v>5079</v>
      </c>
      <c r="C147" s="3680"/>
      <c r="D147" s="3655" t="s">
        <v>5080</v>
      </c>
      <c r="E147" s="3683" t="s">
        <v>224</v>
      </c>
      <c r="F147" s="3684"/>
      <c r="G147" s="3684"/>
      <c r="H147" s="3684"/>
      <c r="I147" s="3684"/>
      <c r="J147" s="3684"/>
      <c r="K147" s="3684"/>
      <c r="L147" s="3684"/>
      <c r="M147" s="3684"/>
      <c r="N147" s="3684"/>
      <c r="O147" s="3684"/>
      <c r="P147" s="3685"/>
      <c r="Q147" s="3686" t="s">
        <v>340</v>
      </c>
      <c r="R147" s="3687"/>
      <c r="S147" s="3688"/>
      <c r="T147" s="3688"/>
      <c r="U147" s="3688"/>
      <c r="V147" s="3688"/>
      <c r="W147" s="3688"/>
      <c r="X147" s="3688"/>
      <c r="Y147" s="3689"/>
      <c r="Z147" s="3686" t="s">
        <v>225</v>
      </c>
      <c r="AA147" s="3688"/>
      <c r="AB147" s="3689"/>
      <c r="AC147" s="3690" t="s">
        <v>4999</v>
      </c>
      <c r="AD147" s="3691"/>
      <c r="AE147" s="3692"/>
      <c r="AF147" s="2578"/>
    </row>
    <row r="148" spans="2:32" s="2884" customFormat="1" ht="13.5" thickBot="1" x14ac:dyDescent="0.25">
      <c r="B148" s="3681"/>
      <c r="C148" s="3682"/>
      <c r="D148" s="3655"/>
      <c r="E148" s="3655" t="s">
        <v>5017</v>
      </c>
      <c r="F148" s="3655" t="s">
        <v>5018</v>
      </c>
      <c r="G148" s="3640" t="s">
        <v>5020</v>
      </c>
      <c r="H148" s="3640" t="s">
        <v>5081</v>
      </c>
      <c r="I148" s="3693" t="s">
        <v>5082</v>
      </c>
      <c r="J148" s="3693" t="s">
        <v>5083</v>
      </c>
      <c r="K148" s="3693" t="s">
        <v>5023</v>
      </c>
      <c r="L148" s="3693"/>
      <c r="M148" s="3693" t="s">
        <v>5084</v>
      </c>
      <c r="N148" s="3693" t="s">
        <v>5085</v>
      </c>
      <c r="O148" s="3693" t="s">
        <v>5086</v>
      </c>
      <c r="P148" s="3693" t="s">
        <v>5087</v>
      </c>
      <c r="Q148" s="3638" t="s">
        <v>5029</v>
      </c>
      <c r="R148" s="3638" t="s">
        <v>5030</v>
      </c>
      <c r="S148" s="3638" t="s">
        <v>5031</v>
      </c>
      <c r="T148" s="3638" t="s">
        <v>5088</v>
      </c>
      <c r="U148" s="3638" t="s">
        <v>5089</v>
      </c>
      <c r="V148" s="3638" t="s">
        <v>5034</v>
      </c>
      <c r="W148" s="3638" t="s">
        <v>5036</v>
      </c>
      <c r="X148" s="3640" t="s">
        <v>5090</v>
      </c>
      <c r="Y148" s="3640" t="s">
        <v>5091</v>
      </c>
      <c r="Z148" s="3638" t="s">
        <v>5092</v>
      </c>
      <c r="AA148" s="3638" t="s">
        <v>5093</v>
      </c>
      <c r="AB148" s="3638" t="s">
        <v>5094</v>
      </c>
      <c r="AC148" s="3638" t="s">
        <v>1154</v>
      </c>
      <c r="AD148" s="3638" t="s">
        <v>5000</v>
      </c>
      <c r="AE148" s="3638" t="s">
        <v>5001</v>
      </c>
      <c r="AF148" s="2578"/>
    </row>
    <row r="149" spans="2:32" s="2884" customFormat="1" ht="13.5" thickBot="1" x14ac:dyDescent="0.25">
      <c r="B149" s="3681"/>
      <c r="C149" s="3682"/>
      <c r="D149" s="3638"/>
      <c r="E149" s="3638"/>
      <c r="F149" s="3638"/>
      <c r="G149" s="3637"/>
      <c r="H149" s="3637"/>
      <c r="I149" s="3640"/>
      <c r="J149" s="3640"/>
      <c r="K149" s="3483" t="s">
        <v>5043</v>
      </c>
      <c r="L149" s="3484" t="s">
        <v>2798</v>
      </c>
      <c r="M149" s="3640"/>
      <c r="N149" s="3640"/>
      <c r="O149" s="3640"/>
      <c r="P149" s="3640"/>
      <c r="Q149" s="3639"/>
      <c r="R149" s="3639"/>
      <c r="S149" s="3639"/>
      <c r="T149" s="3639"/>
      <c r="U149" s="3639"/>
      <c r="V149" s="3639"/>
      <c r="W149" s="3639"/>
      <c r="X149" s="3637"/>
      <c r="Y149" s="3637"/>
      <c r="Z149" s="3639"/>
      <c r="AA149" s="3639"/>
      <c r="AB149" s="3639"/>
      <c r="AC149" s="3639"/>
      <c r="AD149" s="3639"/>
      <c r="AE149" s="3639"/>
      <c r="AF149" s="2578"/>
    </row>
    <row r="150" spans="2:32" s="2884" customFormat="1" ht="30" customHeight="1" thickBot="1" x14ac:dyDescent="0.25">
      <c r="B150" s="4539" t="s">
        <v>6735</v>
      </c>
      <c r="C150" s="4540"/>
      <c r="D150" s="3514" t="s">
        <v>1534</v>
      </c>
      <c r="E150" s="3514" t="s">
        <v>1534</v>
      </c>
      <c r="F150" s="3514" t="s">
        <v>1534</v>
      </c>
      <c r="G150" s="3514" t="s">
        <v>1534</v>
      </c>
      <c r="H150" s="3514" t="s">
        <v>1534</v>
      </c>
      <c r="I150" s="3514" t="s">
        <v>1534</v>
      </c>
      <c r="J150" s="3514" t="s">
        <v>1534</v>
      </c>
      <c r="K150" s="3514" t="s">
        <v>1534</v>
      </c>
      <c r="L150" s="3514" t="s">
        <v>1534</v>
      </c>
      <c r="M150" s="3514" t="s">
        <v>1534</v>
      </c>
      <c r="N150" s="3514" t="s">
        <v>1534</v>
      </c>
      <c r="O150" s="3514" t="s">
        <v>1534</v>
      </c>
      <c r="P150" s="3514" t="s">
        <v>1534</v>
      </c>
      <c r="Q150" s="3514" t="s">
        <v>1534</v>
      </c>
      <c r="R150" s="3514" t="s">
        <v>1534</v>
      </c>
      <c r="S150" s="3514" t="s">
        <v>1534</v>
      </c>
      <c r="T150" s="3514" t="s">
        <v>1534</v>
      </c>
      <c r="U150" s="3514" t="s">
        <v>1534</v>
      </c>
      <c r="V150" s="3514" t="s">
        <v>1534</v>
      </c>
      <c r="W150" s="3514" t="s">
        <v>1534</v>
      </c>
      <c r="X150" s="3514" t="s">
        <v>1534</v>
      </c>
      <c r="Y150" s="3514" t="s">
        <v>1534</v>
      </c>
      <c r="Z150" s="3515" t="s">
        <v>5008</v>
      </c>
      <c r="AA150" s="3516" t="s">
        <v>1534</v>
      </c>
      <c r="AB150" s="3516">
        <v>0.112</v>
      </c>
      <c r="AC150" s="3517" t="s">
        <v>1534</v>
      </c>
      <c r="AD150" s="3517" t="s">
        <v>1534</v>
      </c>
      <c r="AE150" s="3518" t="s">
        <v>1534</v>
      </c>
      <c r="AF150" s="2578"/>
    </row>
    <row r="151" spans="2:32" s="2884" customFormat="1" x14ac:dyDescent="0.2">
      <c r="B151" s="2642"/>
      <c r="C151" s="2572"/>
      <c r="D151" s="2572"/>
      <c r="E151" s="2572"/>
      <c r="F151" s="2572"/>
      <c r="G151" s="2573"/>
      <c r="H151" s="2573"/>
      <c r="I151" s="2573"/>
      <c r="J151" s="2573"/>
      <c r="K151" s="2572"/>
      <c r="L151" s="2573"/>
      <c r="M151" s="2573"/>
      <c r="N151" s="2573"/>
      <c r="O151" s="2573"/>
      <c r="P151" s="2573"/>
      <c r="Q151" s="2639"/>
      <c r="R151" s="2639"/>
      <c r="S151" s="2639"/>
      <c r="T151" s="2639"/>
      <c r="U151" s="2639"/>
      <c r="V151" s="2639"/>
      <c r="W151" s="2639"/>
      <c r="X151" s="2639"/>
      <c r="Y151" s="2639"/>
      <c r="Z151" s="2639"/>
      <c r="AA151" s="2639"/>
      <c r="AB151" s="2639"/>
      <c r="AC151" s="2639"/>
      <c r="AD151" s="2639"/>
      <c r="AE151" s="2639"/>
      <c r="AF151" s="2578"/>
    </row>
    <row r="152" spans="2:32" s="2884" customFormat="1" x14ac:dyDescent="0.2">
      <c r="B152" s="3673" t="s">
        <v>5002</v>
      </c>
      <c r="C152" s="3674"/>
      <c r="D152" s="4511" t="s">
        <v>1534</v>
      </c>
      <c r="E152" s="4511"/>
      <c r="F152" s="4511"/>
      <c r="G152" s="4511"/>
      <c r="H152" s="4511"/>
      <c r="I152" s="2640"/>
      <c r="J152" s="2640"/>
      <c r="K152" s="2640"/>
      <c r="L152" s="2640"/>
      <c r="M152" s="2640"/>
      <c r="N152" s="2640"/>
      <c r="O152" s="2640"/>
      <c r="P152" s="2640"/>
      <c r="Q152" s="2639"/>
      <c r="R152" s="2639"/>
      <c r="S152" s="2639"/>
      <c r="T152" s="2639"/>
      <c r="U152" s="2639"/>
      <c r="V152" s="2639"/>
      <c r="W152" s="2639"/>
      <c r="X152" s="2639"/>
      <c r="Y152" s="2639"/>
      <c r="Z152" s="2639"/>
      <c r="AA152" s="2639"/>
      <c r="AB152" s="2639"/>
      <c r="AC152" s="2639"/>
      <c r="AD152" s="2639"/>
      <c r="AE152" s="2639"/>
      <c r="AF152" s="2578"/>
    </row>
    <row r="153" spans="2:32" s="2884" customFormat="1" x14ac:dyDescent="0.2">
      <c r="B153" s="3673" t="s">
        <v>5003</v>
      </c>
      <c r="C153" s="3674"/>
      <c r="D153" s="4511" t="s">
        <v>10</v>
      </c>
      <c r="E153" s="4511"/>
      <c r="F153" s="4511"/>
      <c r="G153" s="4511"/>
      <c r="H153" s="4511"/>
      <c r="I153" s="2640"/>
      <c r="J153" s="2640"/>
      <c r="K153" s="2640"/>
      <c r="L153" s="2640"/>
      <c r="M153" s="2640"/>
      <c r="N153" s="2640"/>
      <c r="O153" s="2640"/>
      <c r="P153" s="2640"/>
      <c r="Q153" s="2639"/>
      <c r="R153" s="2639"/>
      <c r="S153" s="2639"/>
      <c r="T153" s="2639"/>
      <c r="U153" s="2639"/>
      <c r="V153" s="2639"/>
      <c r="W153" s="2639"/>
      <c r="X153" s="2639"/>
      <c r="Y153" s="2639"/>
      <c r="Z153" s="2639"/>
      <c r="AA153" s="2639"/>
      <c r="AB153" s="2639"/>
      <c r="AC153" s="2639"/>
      <c r="AD153" s="2639"/>
      <c r="AE153" s="2639"/>
      <c r="AF153" s="2578"/>
    </row>
    <row r="154" spans="2:32" s="2884" customFormat="1" ht="15" thickBot="1" x14ac:dyDescent="0.25">
      <c r="B154" s="3489"/>
      <c r="C154" s="3490"/>
      <c r="D154" s="4543"/>
      <c r="E154" s="4543"/>
      <c r="F154" s="4543"/>
      <c r="G154" s="4543"/>
      <c r="H154" s="4543"/>
      <c r="I154" s="2643"/>
      <c r="J154" s="2643"/>
      <c r="K154" s="2643"/>
      <c r="L154" s="2643"/>
      <c r="M154" s="2643"/>
      <c r="N154" s="2643"/>
      <c r="O154" s="2643"/>
      <c r="P154" s="2643"/>
      <c r="Q154" s="2643"/>
      <c r="R154" s="2643"/>
      <c r="S154" s="2643"/>
      <c r="T154" s="2643"/>
      <c r="U154" s="2643"/>
      <c r="V154" s="2643"/>
      <c r="W154" s="2643"/>
      <c r="X154" s="2643"/>
      <c r="Y154" s="2643"/>
      <c r="Z154" s="2643"/>
      <c r="AA154" s="2643"/>
      <c r="AB154" s="2643"/>
      <c r="AC154" s="2643"/>
      <c r="AD154" s="2643"/>
      <c r="AE154" s="2643"/>
      <c r="AF154" s="2583"/>
    </row>
    <row r="155" spans="2:32" s="2884" customFormat="1" x14ac:dyDescent="0.2">
      <c r="B155" s="2783" t="str">
        <f>+B137</f>
        <v>.</v>
      </c>
    </row>
    <row r="156" spans="2:32" s="2884" customFormat="1" ht="13.5" thickBot="1" x14ac:dyDescent="0.25"/>
    <row r="157" spans="2:32" s="2884" customFormat="1" ht="20.25" x14ac:dyDescent="0.2">
      <c r="B157" s="3623" t="s">
        <v>5075</v>
      </c>
      <c r="C157" s="3624"/>
      <c r="D157" s="3624"/>
      <c r="E157" s="3624"/>
      <c r="F157" s="3624"/>
      <c r="G157" s="3624"/>
      <c r="H157" s="3624"/>
      <c r="I157" s="3624"/>
      <c r="J157" s="3624"/>
      <c r="K157" s="3624"/>
      <c r="L157" s="3624"/>
      <c r="M157" s="3624"/>
      <c r="N157" s="3624"/>
      <c r="O157" s="3624"/>
      <c r="P157" s="3624"/>
      <c r="Q157" s="3624"/>
      <c r="R157" s="3624"/>
      <c r="S157" s="3624"/>
      <c r="T157" s="3624"/>
      <c r="U157" s="3624"/>
      <c r="V157" s="3624"/>
      <c r="W157" s="3624"/>
      <c r="X157" s="3624"/>
      <c r="Y157" s="3624"/>
      <c r="Z157" s="3624"/>
      <c r="AA157" s="3624"/>
      <c r="AB157" s="3624"/>
      <c r="AC157" s="3624"/>
      <c r="AD157" s="3624"/>
      <c r="AE157" s="3624"/>
      <c r="AF157" s="3625"/>
    </row>
    <row r="158" spans="2:32" s="2884" customFormat="1" ht="12.75" customHeight="1" x14ac:dyDescent="0.2">
      <c r="B158" s="3485"/>
      <c r="C158" s="3486"/>
      <c r="D158" s="3486"/>
      <c r="E158" s="3486"/>
      <c r="F158" s="3486"/>
      <c r="G158" s="2577"/>
      <c r="H158" s="2577"/>
      <c r="I158" s="2577"/>
      <c r="J158" s="2577"/>
      <c r="K158" s="2577"/>
      <c r="L158" s="2577"/>
      <c r="M158" s="2577"/>
      <c r="N158" s="2577"/>
      <c r="O158" s="2577"/>
      <c r="P158" s="2577"/>
      <c r="Q158" s="2577"/>
      <c r="R158" s="2577"/>
      <c r="S158" s="2577"/>
      <c r="T158" s="2577"/>
      <c r="U158" s="2577"/>
      <c r="V158" s="2577"/>
      <c r="W158" s="2577"/>
      <c r="X158" s="2577"/>
      <c r="Y158" s="2577"/>
      <c r="Z158" s="2577"/>
      <c r="AA158" s="2577"/>
      <c r="AB158" s="2577"/>
      <c r="AC158" s="2577"/>
      <c r="AD158" s="2577"/>
      <c r="AE158" s="2577"/>
      <c r="AF158" s="2578"/>
    </row>
    <row r="159" spans="2:32" s="2884" customFormat="1" ht="12.75" customHeight="1" x14ac:dyDescent="0.2">
      <c r="B159" s="2641" t="s">
        <v>5095</v>
      </c>
      <c r="C159" s="3486"/>
      <c r="D159" s="3676" t="s">
        <v>6730</v>
      </c>
      <c r="E159" s="3676"/>
      <c r="F159" s="3676"/>
      <c r="G159" s="2577"/>
      <c r="H159" s="2577"/>
      <c r="I159" s="2577"/>
      <c r="J159" s="2577"/>
      <c r="K159" s="2577"/>
      <c r="L159" s="2577"/>
      <c r="M159" s="2577"/>
      <c r="N159" s="2577"/>
      <c r="O159" s="2577"/>
      <c r="P159" s="2577"/>
      <c r="Q159" s="2577"/>
      <c r="R159" s="2577"/>
      <c r="S159" s="2577"/>
      <c r="T159" s="2577"/>
      <c r="U159" s="2577"/>
      <c r="V159" s="2577"/>
      <c r="W159" s="2577"/>
      <c r="X159" s="2577"/>
      <c r="Y159" s="2577"/>
      <c r="Z159" s="2577"/>
      <c r="AA159" s="2577"/>
      <c r="AB159" s="2577"/>
      <c r="AC159" s="2577"/>
      <c r="AD159" s="2577"/>
      <c r="AE159" s="2577"/>
      <c r="AF159" s="2578"/>
    </row>
    <row r="160" spans="2:32" s="2884" customFormat="1" x14ac:dyDescent="0.2">
      <c r="B160" s="3677" t="s">
        <v>5078</v>
      </c>
      <c r="C160" s="3678"/>
      <c r="D160" s="4512">
        <v>41671</v>
      </c>
      <c r="E160" s="4512"/>
      <c r="F160" s="4512"/>
      <c r="G160" s="2577"/>
      <c r="H160" s="2577"/>
      <c r="I160" s="2577"/>
      <c r="J160" s="2577"/>
      <c r="K160" s="2577"/>
      <c r="L160" s="2577"/>
      <c r="M160" s="2577"/>
      <c r="N160" s="2577"/>
      <c r="O160" s="2577"/>
      <c r="P160" s="2577"/>
      <c r="Q160" s="2577"/>
      <c r="R160" s="2577"/>
      <c r="S160" s="2577"/>
      <c r="T160" s="2577"/>
      <c r="U160" s="2577"/>
      <c r="V160" s="2577"/>
      <c r="W160" s="2577"/>
      <c r="X160" s="2577"/>
      <c r="Y160" s="2577"/>
      <c r="Z160" s="2577"/>
      <c r="AA160" s="2577"/>
      <c r="AB160" s="2577"/>
      <c r="AC160" s="2577"/>
      <c r="AD160" s="2577"/>
      <c r="AE160" s="2577"/>
      <c r="AF160" s="2578"/>
    </row>
    <row r="161" spans="2:32" s="2884" customFormat="1" ht="13.5" customHeight="1" x14ac:dyDescent="0.2">
      <c r="B161" s="3657" t="s">
        <v>5076</v>
      </c>
      <c r="C161" s="3658"/>
      <c r="D161" s="4513">
        <v>41698</v>
      </c>
      <c r="E161" s="4513"/>
      <c r="F161" s="4513"/>
      <c r="G161" s="2577"/>
      <c r="H161" s="2577"/>
      <c r="I161" s="2577"/>
      <c r="J161" s="2577"/>
      <c r="K161" s="2577"/>
      <c r="L161" s="2577"/>
      <c r="M161" s="2577"/>
      <c r="N161" s="2577"/>
      <c r="O161" s="2577"/>
      <c r="P161" s="2577"/>
      <c r="Q161" s="2577"/>
      <c r="R161" s="2577"/>
      <c r="S161" s="2577"/>
      <c r="T161" s="2577"/>
      <c r="U161" s="2577"/>
      <c r="V161" s="2577"/>
      <c r="W161" s="2577"/>
      <c r="X161" s="2577"/>
      <c r="Y161" s="2577"/>
      <c r="Z161" s="2577"/>
      <c r="AA161" s="2577"/>
      <c r="AB161" s="2577"/>
      <c r="AC161" s="2577"/>
      <c r="AD161" s="2577"/>
      <c r="AE161" s="2577"/>
      <c r="AF161" s="2578"/>
    </row>
    <row r="162" spans="2:32" s="2884" customFormat="1" ht="13.5" thickBot="1" x14ac:dyDescent="0.25">
      <c r="B162" s="3485"/>
      <c r="C162" s="3486"/>
      <c r="D162" s="3486"/>
      <c r="E162" s="3486"/>
      <c r="F162" s="3486"/>
      <c r="G162" s="2577"/>
      <c r="H162" s="2577"/>
      <c r="I162" s="2577"/>
      <c r="J162" s="2577"/>
      <c r="K162" s="2577"/>
      <c r="L162" s="2577"/>
      <c r="M162" s="2577"/>
      <c r="N162" s="2577"/>
      <c r="O162" s="2577"/>
      <c r="P162" s="2577"/>
      <c r="Q162" s="2577"/>
      <c r="R162" s="2577"/>
      <c r="S162" s="2577"/>
      <c r="T162" s="2577"/>
      <c r="U162" s="2577"/>
      <c r="V162" s="2577"/>
      <c r="W162" s="2577"/>
      <c r="X162" s="2577"/>
      <c r="Y162" s="2577"/>
      <c r="Z162" s="2577"/>
      <c r="AA162" s="2577"/>
      <c r="AB162" s="2577"/>
      <c r="AC162" s="2577"/>
      <c r="AD162" s="2577"/>
      <c r="AE162" s="2577"/>
      <c r="AF162" s="2578"/>
    </row>
    <row r="163" spans="2:32" s="2884" customFormat="1" ht="79.5" customHeight="1" thickBot="1" x14ac:dyDescent="0.25">
      <c r="B163" s="3659" t="s">
        <v>5077</v>
      </c>
      <c r="C163" s="3710"/>
      <c r="D163" s="3661" t="s">
        <v>6731</v>
      </c>
      <c r="E163" s="3662"/>
      <c r="F163" s="3662"/>
      <c r="G163" s="3662"/>
      <c r="H163" s="3662"/>
      <c r="I163" s="3662"/>
      <c r="J163" s="3662"/>
      <c r="K163" s="3662"/>
      <c r="L163" s="3662"/>
      <c r="M163" s="3662"/>
      <c r="N163" s="3662"/>
      <c r="O163" s="3662"/>
      <c r="P163" s="3662"/>
      <c r="Q163" s="3663"/>
      <c r="R163" s="2577"/>
      <c r="S163" s="2577"/>
      <c r="T163" s="2577"/>
      <c r="U163" s="2577"/>
      <c r="V163" s="2577"/>
      <c r="W163" s="2577"/>
      <c r="X163" s="2577"/>
      <c r="Y163" s="2577"/>
      <c r="Z163" s="2577"/>
      <c r="AA163" s="2577"/>
      <c r="AB163" s="2577"/>
      <c r="AC163" s="2577"/>
      <c r="AD163" s="2577"/>
      <c r="AE163" s="2577"/>
      <c r="AF163" s="2578"/>
    </row>
    <row r="164" spans="2:32" s="2884" customFormat="1" ht="13.5" customHeight="1" thickBot="1" x14ac:dyDescent="0.25">
      <c r="B164" s="3485"/>
      <c r="C164" s="3486"/>
      <c r="D164" s="3486"/>
      <c r="E164" s="3486"/>
      <c r="F164" s="3486"/>
      <c r="G164" s="2577"/>
      <c r="H164" s="2577"/>
      <c r="I164" s="2577"/>
      <c r="J164" s="2577"/>
      <c r="K164" s="2577"/>
      <c r="L164" s="2577"/>
      <c r="M164" s="2577"/>
      <c r="N164" s="2577"/>
      <c r="O164" s="2577"/>
      <c r="P164" s="2577"/>
      <c r="Q164" s="2577"/>
      <c r="R164" s="2643"/>
      <c r="S164" s="2577"/>
      <c r="T164" s="2577"/>
      <c r="U164" s="2577"/>
      <c r="V164" s="2577"/>
      <c r="W164" s="2577"/>
      <c r="X164" s="2577"/>
      <c r="Y164" s="2577"/>
      <c r="Z164" s="2577"/>
      <c r="AA164" s="2577"/>
      <c r="AB164" s="2577"/>
      <c r="AC164" s="2577"/>
      <c r="AD164" s="2577"/>
      <c r="AE164" s="2577"/>
      <c r="AF164" s="2578"/>
    </row>
    <row r="165" spans="2:32" s="2884" customFormat="1" ht="13.5" thickBot="1" x14ac:dyDescent="0.25">
      <c r="B165" s="3679" t="s">
        <v>5079</v>
      </c>
      <c r="C165" s="3680"/>
      <c r="D165" s="3655" t="s">
        <v>5080</v>
      </c>
      <c r="E165" s="3683" t="s">
        <v>224</v>
      </c>
      <c r="F165" s="3684"/>
      <c r="G165" s="3684"/>
      <c r="H165" s="3684"/>
      <c r="I165" s="3684"/>
      <c r="J165" s="3684"/>
      <c r="K165" s="3684"/>
      <c r="L165" s="3684"/>
      <c r="M165" s="3684"/>
      <c r="N165" s="3684"/>
      <c r="O165" s="3684"/>
      <c r="P165" s="3685"/>
      <c r="Q165" s="3686" t="s">
        <v>340</v>
      </c>
      <c r="R165" s="3687"/>
      <c r="S165" s="3688"/>
      <c r="T165" s="3688"/>
      <c r="U165" s="3688"/>
      <c r="V165" s="3688"/>
      <c r="W165" s="3688"/>
      <c r="X165" s="3688"/>
      <c r="Y165" s="3689"/>
      <c r="Z165" s="3686" t="s">
        <v>225</v>
      </c>
      <c r="AA165" s="3688"/>
      <c r="AB165" s="3689"/>
      <c r="AC165" s="3690" t="s">
        <v>4999</v>
      </c>
      <c r="AD165" s="3691"/>
      <c r="AE165" s="3692"/>
      <c r="AF165" s="2578"/>
    </row>
    <row r="166" spans="2:32" s="2884" customFormat="1" ht="13.5" thickBot="1" x14ac:dyDescent="0.25">
      <c r="B166" s="3681"/>
      <c r="C166" s="3682"/>
      <c r="D166" s="3655"/>
      <c r="E166" s="3655" t="s">
        <v>5017</v>
      </c>
      <c r="F166" s="3655" t="s">
        <v>5018</v>
      </c>
      <c r="G166" s="3640" t="s">
        <v>5020</v>
      </c>
      <c r="H166" s="3640" t="s">
        <v>5081</v>
      </c>
      <c r="I166" s="3693" t="s">
        <v>5082</v>
      </c>
      <c r="J166" s="3693" t="s">
        <v>5083</v>
      </c>
      <c r="K166" s="3693" t="s">
        <v>5023</v>
      </c>
      <c r="L166" s="3693"/>
      <c r="M166" s="3693" t="s">
        <v>5084</v>
      </c>
      <c r="N166" s="3693" t="s">
        <v>5085</v>
      </c>
      <c r="O166" s="3693" t="s">
        <v>5086</v>
      </c>
      <c r="P166" s="3693" t="s">
        <v>5087</v>
      </c>
      <c r="Q166" s="3638" t="s">
        <v>5029</v>
      </c>
      <c r="R166" s="3638" t="s">
        <v>5030</v>
      </c>
      <c r="S166" s="3638" t="s">
        <v>5031</v>
      </c>
      <c r="T166" s="3638" t="s">
        <v>5088</v>
      </c>
      <c r="U166" s="3638" t="s">
        <v>5089</v>
      </c>
      <c r="V166" s="3638" t="s">
        <v>5034</v>
      </c>
      <c r="W166" s="3638" t="s">
        <v>5036</v>
      </c>
      <c r="X166" s="3640" t="s">
        <v>5090</v>
      </c>
      <c r="Y166" s="3640" t="s">
        <v>5091</v>
      </c>
      <c r="Z166" s="3638" t="s">
        <v>5092</v>
      </c>
      <c r="AA166" s="3638" t="s">
        <v>5093</v>
      </c>
      <c r="AB166" s="3638" t="s">
        <v>5094</v>
      </c>
      <c r="AC166" s="3638" t="s">
        <v>1154</v>
      </c>
      <c r="AD166" s="3638" t="s">
        <v>5000</v>
      </c>
      <c r="AE166" s="3638" t="s">
        <v>5001</v>
      </c>
      <c r="AF166" s="2578"/>
    </row>
    <row r="167" spans="2:32" s="2884" customFormat="1" ht="13.5" thickBot="1" x14ac:dyDescent="0.25">
      <c r="B167" s="3681"/>
      <c r="C167" s="3682"/>
      <c r="D167" s="3638"/>
      <c r="E167" s="3638"/>
      <c r="F167" s="3638"/>
      <c r="G167" s="3637"/>
      <c r="H167" s="3637"/>
      <c r="I167" s="3640"/>
      <c r="J167" s="3640"/>
      <c r="K167" s="3483" t="s">
        <v>5043</v>
      </c>
      <c r="L167" s="3484" t="s">
        <v>2798</v>
      </c>
      <c r="M167" s="3640"/>
      <c r="N167" s="3640"/>
      <c r="O167" s="3640"/>
      <c r="P167" s="3640"/>
      <c r="Q167" s="3639"/>
      <c r="R167" s="3639"/>
      <c r="S167" s="3639"/>
      <c r="T167" s="3639"/>
      <c r="U167" s="3639"/>
      <c r="V167" s="3639"/>
      <c r="W167" s="3639"/>
      <c r="X167" s="3637"/>
      <c r="Y167" s="3637"/>
      <c r="Z167" s="3639"/>
      <c r="AA167" s="3639"/>
      <c r="AB167" s="3639"/>
      <c r="AC167" s="3639"/>
      <c r="AD167" s="3639"/>
      <c r="AE167" s="3639"/>
      <c r="AF167" s="2578"/>
    </row>
    <row r="168" spans="2:32" s="2884" customFormat="1" ht="27.75" customHeight="1" thickBot="1" x14ac:dyDescent="0.25">
      <c r="B168" s="4537" t="s">
        <v>6732</v>
      </c>
      <c r="C168" s="4538"/>
      <c r="D168" s="3162" t="s">
        <v>1534</v>
      </c>
      <c r="E168" s="3162" t="s">
        <v>1534</v>
      </c>
      <c r="F168" s="3162" t="s">
        <v>1534</v>
      </c>
      <c r="G168" s="3162" t="s">
        <v>1534</v>
      </c>
      <c r="H168" s="3162" t="s">
        <v>1534</v>
      </c>
      <c r="I168" s="3162" t="s">
        <v>1534</v>
      </c>
      <c r="J168" s="3162" t="s">
        <v>1534</v>
      </c>
      <c r="K168" s="3162" t="s">
        <v>1534</v>
      </c>
      <c r="L168" s="3162" t="s">
        <v>1534</v>
      </c>
      <c r="M168" s="3162" t="s">
        <v>1534</v>
      </c>
      <c r="N168" s="3162" t="s">
        <v>1534</v>
      </c>
      <c r="O168" s="3162" t="s">
        <v>1534</v>
      </c>
      <c r="P168" s="3162" t="s">
        <v>1534</v>
      </c>
      <c r="Q168" s="3162" t="s">
        <v>1534</v>
      </c>
      <c r="R168" s="3162" t="s">
        <v>1534</v>
      </c>
      <c r="S168" s="3162" t="s">
        <v>1534</v>
      </c>
      <c r="T168" s="3162" t="s">
        <v>1534</v>
      </c>
      <c r="U168" s="3162" t="s">
        <v>1534</v>
      </c>
      <c r="V168" s="3162" t="s">
        <v>1534</v>
      </c>
      <c r="W168" s="3162" t="s">
        <v>1534</v>
      </c>
      <c r="X168" s="3162" t="s">
        <v>1534</v>
      </c>
      <c r="Y168" s="3162" t="s">
        <v>1534</v>
      </c>
      <c r="Z168" s="3163" t="s">
        <v>5008</v>
      </c>
      <c r="AA168" s="3164" t="s">
        <v>1534</v>
      </c>
      <c r="AB168" s="3164">
        <v>0.56000000000000005</v>
      </c>
      <c r="AC168" s="3407" t="s">
        <v>1534</v>
      </c>
      <c r="AD168" s="3407" t="s">
        <v>1534</v>
      </c>
      <c r="AE168" s="3407" t="s">
        <v>1534</v>
      </c>
      <c r="AF168" s="2578"/>
    </row>
    <row r="169" spans="2:32" s="2884" customFormat="1" x14ac:dyDescent="0.2">
      <c r="B169" s="2642"/>
      <c r="C169" s="2572"/>
      <c r="D169" s="2572"/>
      <c r="E169" s="2572"/>
      <c r="F169" s="2572"/>
      <c r="G169" s="2573"/>
      <c r="H169" s="2573"/>
      <c r="I169" s="2573"/>
      <c r="J169" s="2573"/>
      <c r="K169" s="2572"/>
      <c r="L169" s="2573"/>
      <c r="M169" s="2573"/>
      <c r="N169" s="2573"/>
      <c r="O169" s="2573"/>
      <c r="P169" s="2573"/>
      <c r="Q169" s="2639"/>
      <c r="R169" s="2639"/>
      <c r="S169" s="2639"/>
      <c r="T169" s="2639"/>
      <c r="U169" s="2639"/>
      <c r="V169" s="2639"/>
      <c r="W169" s="2639"/>
      <c r="X169" s="2639"/>
      <c r="Y169" s="2639"/>
      <c r="Z169" s="2639"/>
      <c r="AA169" s="2639"/>
      <c r="AB169" s="2639"/>
      <c r="AC169" s="2639"/>
      <c r="AD169" s="2639"/>
      <c r="AE169" s="2639"/>
      <c r="AF169" s="2578"/>
    </row>
    <row r="170" spans="2:32" s="2884" customFormat="1" x14ac:dyDescent="0.2">
      <c r="B170" s="3673" t="s">
        <v>5002</v>
      </c>
      <c r="C170" s="3674"/>
      <c r="D170" s="4511" t="s">
        <v>1534</v>
      </c>
      <c r="E170" s="4511"/>
      <c r="F170" s="4511"/>
      <c r="G170" s="4511"/>
      <c r="H170" s="4511"/>
      <c r="I170" s="2640"/>
      <c r="J170" s="2640"/>
      <c r="K170" s="2640"/>
      <c r="L170" s="2640"/>
      <c r="M170" s="2640"/>
      <c r="N170" s="2640"/>
      <c r="O170" s="2640"/>
      <c r="P170" s="2640"/>
      <c r="Q170" s="2639"/>
      <c r="R170" s="2639"/>
      <c r="S170" s="2639"/>
      <c r="T170" s="2639"/>
      <c r="U170" s="2639"/>
      <c r="V170" s="2639"/>
      <c r="W170" s="2639"/>
      <c r="X170" s="2639"/>
      <c r="Y170" s="2639"/>
      <c r="Z170" s="2639"/>
      <c r="AA170" s="2639"/>
      <c r="AB170" s="2639"/>
      <c r="AC170" s="2639"/>
      <c r="AD170" s="2639"/>
      <c r="AE170" s="2639"/>
      <c r="AF170" s="2578"/>
    </row>
    <row r="171" spans="2:32" s="2884" customFormat="1" x14ac:dyDescent="0.2">
      <c r="B171" s="3673" t="s">
        <v>5003</v>
      </c>
      <c r="C171" s="3674"/>
      <c r="D171" s="4511" t="s">
        <v>10</v>
      </c>
      <c r="E171" s="4511"/>
      <c r="F171" s="4511"/>
      <c r="G171" s="4511"/>
      <c r="H171" s="4511"/>
      <c r="I171" s="2640"/>
      <c r="J171" s="2640"/>
      <c r="K171" s="2640"/>
      <c r="L171" s="2640"/>
      <c r="M171" s="2640"/>
      <c r="N171" s="2640"/>
      <c r="O171" s="2640"/>
      <c r="P171" s="2640"/>
      <c r="Q171" s="2639"/>
      <c r="R171" s="2639"/>
      <c r="S171" s="2639"/>
      <c r="T171" s="2639"/>
      <c r="U171" s="2639"/>
      <c r="V171" s="2639"/>
      <c r="W171" s="2639"/>
      <c r="X171" s="2639"/>
      <c r="Y171" s="2639"/>
      <c r="Z171" s="2639"/>
      <c r="AA171" s="2639"/>
      <c r="AB171" s="2639"/>
      <c r="AC171" s="2639"/>
      <c r="AD171" s="2639"/>
      <c r="AE171" s="2639"/>
      <c r="AF171" s="2578"/>
    </row>
    <row r="172" spans="2:32" s="2884" customFormat="1" ht="13.5" thickBot="1" x14ac:dyDescent="0.25">
      <c r="B172" s="3489"/>
      <c r="C172" s="3490"/>
      <c r="D172" s="3490"/>
      <c r="E172" s="3490"/>
      <c r="F172" s="3490"/>
      <c r="G172" s="2643"/>
      <c r="H172" s="2643"/>
      <c r="I172" s="2643"/>
      <c r="J172" s="2643"/>
      <c r="K172" s="2643"/>
      <c r="L172" s="2643"/>
      <c r="M172" s="2643"/>
      <c r="N172" s="2643"/>
      <c r="O172" s="2643"/>
      <c r="P172" s="2643"/>
      <c r="Q172" s="2643"/>
      <c r="R172" s="2643"/>
      <c r="S172" s="2643"/>
      <c r="T172" s="2643"/>
      <c r="U172" s="2643"/>
      <c r="V172" s="2643"/>
      <c r="W172" s="2643"/>
      <c r="X172" s="2643"/>
      <c r="Y172" s="2643"/>
      <c r="Z172" s="2643"/>
      <c r="AA172" s="2643"/>
      <c r="AB172" s="2643"/>
      <c r="AC172" s="2643"/>
      <c r="AD172" s="2643"/>
      <c r="AE172" s="2643"/>
      <c r="AF172" s="2583"/>
    </row>
    <row r="173" spans="2:32" s="2884" customFormat="1" x14ac:dyDescent="0.2">
      <c r="B173" s="2783" t="str">
        <f>+B155</f>
        <v>.</v>
      </c>
    </row>
    <row r="174" spans="2:32" s="2884" customFormat="1" ht="13.5" thickBot="1" x14ac:dyDescent="0.25"/>
    <row r="175" spans="2:32" s="2884" customFormat="1" ht="20.25" x14ac:dyDescent="0.2">
      <c r="B175" s="3623" t="s">
        <v>5075</v>
      </c>
      <c r="C175" s="3624"/>
      <c r="D175" s="3624"/>
      <c r="E175" s="3624"/>
      <c r="F175" s="3624"/>
      <c r="G175" s="3624"/>
      <c r="H175" s="3624"/>
      <c r="I175" s="3624"/>
      <c r="J175" s="3624"/>
      <c r="K175" s="3624"/>
      <c r="L175" s="3624"/>
      <c r="M175" s="3624"/>
      <c r="N175" s="3624"/>
      <c r="O175" s="3624"/>
      <c r="P175" s="3624"/>
      <c r="Q175" s="3624"/>
      <c r="R175" s="3624"/>
      <c r="S175" s="3624"/>
      <c r="T175" s="3624"/>
      <c r="U175" s="3624"/>
      <c r="V175" s="3624"/>
      <c r="W175" s="3624"/>
      <c r="X175" s="3624"/>
      <c r="Y175" s="3624"/>
      <c r="Z175" s="3624"/>
      <c r="AA175" s="3624"/>
      <c r="AB175" s="3624"/>
      <c r="AC175" s="3624"/>
      <c r="AD175" s="3624"/>
      <c r="AE175" s="3624"/>
      <c r="AF175" s="3625"/>
    </row>
    <row r="176" spans="2:32" s="2884" customFormat="1" x14ac:dyDescent="0.2">
      <c r="B176" s="3485"/>
      <c r="C176" s="3486"/>
      <c r="D176" s="3486"/>
      <c r="E176" s="3486"/>
      <c r="F176" s="3486"/>
      <c r="G176" s="2577"/>
      <c r="H176" s="2577"/>
      <c r="I176" s="2577"/>
      <c r="J176" s="2577"/>
      <c r="K176" s="2577"/>
      <c r="L176" s="2577"/>
      <c r="M176" s="2577"/>
      <c r="N176" s="2577"/>
      <c r="O176" s="2577"/>
      <c r="P176" s="2577"/>
      <c r="Q176" s="2577"/>
      <c r="R176" s="2577"/>
      <c r="S176" s="2577"/>
      <c r="T176" s="2577"/>
      <c r="U176" s="2577"/>
      <c r="V176" s="2577"/>
      <c r="W176" s="2577"/>
      <c r="X176" s="2577"/>
      <c r="Y176" s="2577"/>
      <c r="Z176" s="2577"/>
      <c r="AA176" s="2577"/>
      <c r="AB176" s="2577"/>
      <c r="AC176" s="2577"/>
      <c r="AD176" s="2577"/>
      <c r="AE176" s="2577"/>
      <c r="AF176" s="2578"/>
    </row>
    <row r="177" spans="2:32" s="2884" customFormat="1" ht="33.75" customHeight="1" x14ac:dyDescent="0.2">
      <c r="B177" s="2641" t="s">
        <v>5095</v>
      </c>
      <c r="C177" s="3486"/>
      <c r="D177" s="3676" t="s">
        <v>6727</v>
      </c>
      <c r="E177" s="3676"/>
      <c r="F177" s="3676"/>
      <c r="G177" s="2577"/>
      <c r="H177" s="2577"/>
      <c r="I177" s="2577"/>
      <c r="J177" s="2577"/>
      <c r="K177" s="2577"/>
      <c r="L177" s="2577"/>
      <c r="M177" s="2577"/>
      <c r="N177" s="2577"/>
      <c r="O177" s="2577"/>
      <c r="P177" s="2577"/>
      <c r="Q177" s="2577"/>
      <c r="R177" s="2577"/>
      <c r="S177" s="2577"/>
      <c r="T177" s="2577"/>
      <c r="U177" s="2577"/>
      <c r="V177" s="2577"/>
      <c r="W177" s="2577"/>
      <c r="X177" s="2577"/>
      <c r="Y177" s="2577"/>
      <c r="Z177" s="2577"/>
      <c r="AA177" s="2577"/>
      <c r="AB177" s="2577"/>
      <c r="AC177" s="2577"/>
      <c r="AD177" s="2577"/>
      <c r="AE177" s="2577"/>
      <c r="AF177" s="2578"/>
    </row>
    <row r="178" spans="2:32" s="2884" customFormat="1" x14ac:dyDescent="0.2">
      <c r="B178" s="3677" t="s">
        <v>5078</v>
      </c>
      <c r="C178" s="3678"/>
      <c r="D178" s="4512">
        <v>41671</v>
      </c>
      <c r="E178" s="4512"/>
      <c r="F178" s="4512"/>
      <c r="G178" s="2577"/>
      <c r="H178" s="2577"/>
      <c r="I178" s="2577"/>
      <c r="J178" s="2577"/>
      <c r="K178" s="2577"/>
      <c r="L178" s="2577"/>
      <c r="M178" s="2577"/>
      <c r="N178" s="2577"/>
      <c r="O178" s="2577"/>
      <c r="P178" s="2577"/>
      <c r="Q178" s="2577"/>
      <c r="R178" s="2577"/>
      <c r="S178" s="2577"/>
      <c r="T178" s="2577"/>
      <c r="U178" s="2577"/>
      <c r="V178" s="2577"/>
      <c r="W178" s="2577"/>
      <c r="X178" s="2577"/>
      <c r="Y178" s="2577"/>
      <c r="Z178" s="2577"/>
      <c r="AA178" s="2577"/>
      <c r="AB178" s="2577"/>
      <c r="AC178" s="2577"/>
      <c r="AD178" s="2577"/>
      <c r="AE178" s="2577"/>
      <c r="AF178" s="2578"/>
    </row>
    <row r="179" spans="2:32" s="2884" customFormat="1" ht="12.75" customHeight="1" x14ac:dyDescent="0.2">
      <c r="B179" s="3657" t="s">
        <v>5076</v>
      </c>
      <c r="C179" s="3658"/>
      <c r="D179" s="4513">
        <v>41698</v>
      </c>
      <c r="E179" s="4513"/>
      <c r="F179" s="4513"/>
      <c r="G179" s="2577"/>
      <c r="H179" s="2577"/>
      <c r="I179" s="2577"/>
      <c r="J179" s="2577"/>
      <c r="K179" s="2577"/>
      <c r="L179" s="2577"/>
      <c r="M179" s="2577"/>
      <c r="N179" s="2577"/>
      <c r="O179" s="2577"/>
      <c r="P179" s="2577"/>
      <c r="Q179" s="2577"/>
      <c r="R179" s="2577"/>
      <c r="S179" s="2577"/>
      <c r="T179" s="2577"/>
      <c r="U179" s="2577"/>
      <c r="V179" s="2577"/>
      <c r="W179" s="2577"/>
      <c r="X179" s="2577"/>
      <c r="Y179" s="2577"/>
      <c r="Z179" s="2577"/>
      <c r="AA179" s="2577"/>
      <c r="AB179" s="2577"/>
      <c r="AC179" s="2577"/>
      <c r="AD179" s="2577"/>
      <c r="AE179" s="2577"/>
      <c r="AF179" s="2578"/>
    </row>
    <row r="180" spans="2:32" s="2884" customFormat="1" ht="12.75" customHeight="1" thickBot="1" x14ac:dyDescent="0.25">
      <c r="B180" s="3485"/>
      <c r="C180" s="3486"/>
      <c r="D180" s="3486"/>
      <c r="E180" s="3486"/>
      <c r="F180" s="3486"/>
      <c r="G180" s="2577"/>
      <c r="H180" s="2577"/>
      <c r="I180" s="2577"/>
      <c r="J180" s="2577"/>
      <c r="K180" s="2577"/>
      <c r="L180" s="2577"/>
      <c r="M180" s="2577"/>
      <c r="N180" s="2577"/>
      <c r="O180" s="2577"/>
      <c r="P180" s="2577"/>
      <c r="Q180" s="2577"/>
      <c r="R180" s="2577"/>
      <c r="S180" s="2577"/>
      <c r="T180" s="2577"/>
      <c r="U180" s="2577"/>
      <c r="V180" s="2577"/>
      <c r="W180" s="2577"/>
      <c r="X180" s="2577"/>
      <c r="Y180" s="2577"/>
      <c r="Z180" s="2577"/>
      <c r="AA180" s="2577"/>
      <c r="AB180" s="2577"/>
      <c r="AC180" s="2577"/>
      <c r="AD180" s="2577"/>
      <c r="AE180" s="2577"/>
      <c r="AF180" s="2578"/>
    </row>
    <row r="181" spans="2:32" s="2884" customFormat="1" ht="67.5" customHeight="1" thickBot="1" x14ac:dyDescent="0.25">
      <c r="B181" s="3659" t="s">
        <v>5077</v>
      </c>
      <c r="C181" s="3710"/>
      <c r="D181" s="3661" t="s">
        <v>6728</v>
      </c>
      <c r="E181" s="3662"/>
      <c r="F181" s="3662"/>
      <c r="G181" s="3662"/>
      <c r="H181" s="3662"/>
      <c r="I181" s="3662"/>
      <c r="J181" s="3662"/>
      <c r="K181" s="3662"/>
      <c r="L181" s="3662"/>
      <c r="M181" s="3662"/>
      <c r="N181" s="3662"/>
      <c r="O181" s="3662"/>
      <c r="P181" s="3662"/>
      <c r="Q181" s="3663"/>
      <c r="R181" s="2577"/>
      <c r="S181" s="2577"/>
      <c r="T181" s="2577"/>
      <c r="U181" s="2577"/>
      <c r="V181" s="2577"/>
      <c r="W181" s="2577"/>
      <c r="X181" s="2577"/>
      <c r="Y181" s="2577"/>
      <c r="Z181" s="2577"/>
      <c r="AA181" s="2577"/>
      <c r="AB181" s="2577"/>
      <c r="AC181" s="2577"/>
      <c r="AD181" s="2577"/>
      <c r="AE181" s="2577"/>
      <c r="AF181" s="2578"/>
    </row>
    <row r="182" spans="2:32" s="2884" customFormat="1" ht="12.75" customHeight="1" thickBot="1" x14ac:dyDescent="0.25">
      <c r="B182" s="3485"/>
      <c r="C182" s="3486"/>
      <c r="D182" s="3486"/>
      <c r="E182" s="3486"/>
      <c r="F182" s="3486"/>
      <c r="G182" s="2577"/>
      <c r="H182" s="2577"/>
      <c r="I182" s="2577"/>
      <c r="J182" s="2577"/>
      <c r="K182" s="2577"/>
      <c r="L182" s="2577"/>
      <c r="M182" s="2577"/>
      <c r="N182" s="2577"/>
      <c r="O182" s="2577"/>
      <c r="P182" s="2577"/>
      <c r="Q182" s="2577"/>
      <c r="R182" s="2643"/>
      <c r="S182" s="2577"/>
      <c r="T182" s="2577"/>
      <c r="U182" s="2577"/>
      <c r="V182" s="2577"/>
      <c r="W182" s="2577"/>
      <c r="X182" s="2577"/>
      <c r="Y182" s="2577"/>
      <c r="Z182" s="2577"/>
      <c r="AA182" s="2577"/>
      <c r="AB182" s="2577"/>
      <c r="AC182" s="2577"/>
      <c r="AD182" s="2577"/>
      <c r="AE182" s="2577"/>
      <c r="AF182" s="2578"/>
    </row>
    <row r="183" spans="2:32" s="2884" customFormat="1" ht="13.5" thickBot="1" x14ac:dyDescent="0.25">
      <c r="B183" s="3679" t="s">
        <v>5079</v>
      </c>
      <c r="C183" s="3680"/>
      <c r="D183" s="3655" t="s">
        <v>5080</v>
      </c>
      <c r="E183" s="3683" t="s">
        <v>224</v>
      </c>
      <c r="F183" s="3684"/>
      <c r="G183" s="3684"/>
      <c r="H183" s="3684"/>
      <c r="I183" s="3684"/>
      <c r="J183" s="3684"/>
      <c r="K183" s="3684"/>
      <c r="L183" s="3684"/>
      <c r="M183" s="3684"/>
      <c r="N183" s="3684"/>
      <c r="O183" s="3684"/>
      <c r="P183" s="3685"/>
      <c r="Q183" s="3686" t="s">
        <v>340</v>
      </c>
      <c r="R183" s="3687"/>
      <c r="S183" s="3688"/>
      <c r="T183" s="3688"/>
      <c r="U183" s="3688"/>
      <c r="V183" s="3688"/>
      <c r="W183" s="3688"/>
      <c r="X183" s="3688"/>
      <c r="Y183" s="3689"/>
      <c r="Z183" s="3686" t="s">
        <v>225</v>
      </c>
      <c r="AA183" s="3688"/>
      <c r="AB183" s="3689"/>
      <c r="AC183" s="3690" t="s">
        <v>4999</v>
      </c>
      <c r="AD183" s="3691"/>
      <c r="AE183" s="3692"/>
      <c r="AF183" s="2578"/>
    </row>
    <row r="184" spans="2:32" s="2884" customFormat="1" ht="13.5" customHeight="1" thickBot="1" x14ac:dyDescent="0.25">
      <c r="B184" s="3681"/>
      <c r="C184" s="3682"/>
      <c r="D184" s="3655"/>
      <c r="E184" s="3655" t="s">
        <v>5017</v>
      </c>
      <c r="F184" s="3655" t="s">
        <v>5018</v>
      </c>
      <c r="G184" s="3640" t="s">
        <v>5020</v>
      </c>
      <c r="H184" s="3640" t="s">
        <v>5081</v>
      </c>
      <c r="I184" s="3693" t="s">
        <v>5082</v>
      </c>
      <c r="J184" s="3693" t="s">
        <v>5083</v>
      </c>
      <c r="K184" s="3693" t="s">
        <v>5023</v>
      </c>
      <c r="L184" s="3693"/>
      <c r="M184" s="3693" t="s">
        <v>5084</v>
      </c>
      <c r="N184" s="3693" t="s">
        <v>5085</v>
      </c>
      <c r="O184" s="3693" t="s">
        <v>5086</v>
      </c>
      <c r="P184" s="3693" t="s">
        <v>5087</v>
      </c>
      <c r="Q184" s="3638" t="s">
        <v>5029</v>
      </c>
      <c r="R184" s="3638" t="s">
        <v>5030</v>
      </c>
      <c r="S184" s="3638" t="s">
        <v>5031</v>
      </c>
      <c r="T184" s="3638" t="s">
        <v>5088</v>
      </c>
      <c r="U184" s="3638" t="s">
        <v>5089</v>
      </c>
      <c r="V184" s="3638" t="s">
        <v>5034</v>
      </c>
      <c r="W184" s="3638" t="s">
        <v>5036</v>
      </c>
      <c r="X184" s="3640" t="s">
        <v>5090</v>
      </c>
      <c r="Y184" s="3640" t="s">
        <v>5091</v>
      </c>
      <c r="Z184" s="3638" t="s">
        <v>5092</v>
      </c>
      <c r="AA184" s="3638" t="s">
        <v>5093</v>
      </c>
      <c r="AB184" s="3638" t="s">
        <v>5094</v>
      </c>
      <c r="AC184" s="3638" t="s">
        <v>1154</v>
      </c>
      <c r="AD184" s="3638" t="s">
        <v>5000</v>
      </c>
      <c r="AE184" s="3638" t="s">
        <v>5001</v>
      </c>
      <c r="AF184" s="2578"/>
    </row>
    <row r="185" spans="2:32" s="2884" customFormat="1" ht="13.5" customHeight="1" thickBot="1" x14ac:dyDescent="0.25">
      <c r="B185" s="3681"/>
      <c r="C185" s="3682"/>
      <c r="D185" s="3638"/>
      <c r="E185" s="3638"/>
      <c r="F185" s="3638"/>
      <c r="G185" s="3637"/>
      <c r="H185" s="3637"/>
      <c r="I185" s="3640"/>
      <c r="J185" s="3640"/>
      <c r="K185" s="3483" t="s">
        <v>5043</v>
      </c>
      <c r="L185" s="3484" t="s">
        <v>2798</v>
      </c>
      <c r="M185" s="3640"/>
      <c r="N185" s="3640"/>
      <c r="O185" s="3640"/>
      <c r="P185" s="3640"/>
      <c r="Q185" s="3639"/>
      <c r="R185" s="3639"/>
      <c r="S185" s="3639"/>
      <c r="T185" s="3639"/>
      <c r="U185" s="3639"/>
      <c r="V185" s="3639"/>
      <c r="W185" s="3639"/>
      <c r="X185" s="3637"/>
      <c r="Y185" s="3637"/>
      <c r="Z185" s="3639"/>
      <c r="AA185" s="3639"/>
      <c r="AB185" s="3639"/>
      <c r="AC185" s="3639"/>
      <c r="AD185" s="3639"/>
      <c r="AE185" s="3639"/>
      <c r="AF185" s="2578"/>
    </row>
    <row r="186" spans="2:32" s="2884" customFormat="1" ht="23.25" customHeight="1" thickBot="1" x14ac:dyDescent="0.25">
      <c r="B186" s="4537" t="s">
        <v>6729</v>
      </c>
      <c r="C186" s="4538"/>
      <c r="D186" s="3162" t="s">
        <v>1534</v>
      </c>
      <c r="E186" s="3162" t="s">
        <v>1534</v>
      </c>
      <c r="F186" s="3162" t="s">
        <v>1534</v>
      </c>
      <c r="G186" s="3162" t="s">
        <v>1534</v>
      </c>
      <c r="H186" s="3162" t="s">
        <v>1534</v>
      </c>
      <c r="I186" s="3162" t="s">
        <v>1534</v>
      </c>
      <c r="J186" s="3162" t="s">
        <v>1534</v>
      </c>
      <c r="K186" s="3162" t="s">
        <v>1534</v>
      </c>
      <c r="L186" s="3162" t="s">
        <v>1534</v>
      </c>
      <c r="M186" s="3162" t="s">
        <v>1534</v>
      </c>
      <c r="N186" s="3162" t="s">
        <v>1534</v>
      </c>
      <c r="O186" s="3162" t="s">
        <v>1534</v>
      </c>
      <c r="P186" s="3162" t="s">
        <v>1534</v>
      </c>
      <c r="Q186" s="3162" t="s">
        <v>1534</v>
      </c>
      <c r="R186" s="3162" t="s">
        <v>1534</v>
      </c>
      <c r="S186" s="3162" t="s">
        <v>1534</v>
      </c>
      <c r="T186" s="3162" t="s">
        <v>1534</v>
      </c>
      <c r="U186" s="3162" t="s">
        <v>1534</v>
      </c>
      <c r="V186" s="3162" t="s">
        <v>1534</v>
      </c>
      <c r="W186" s="3162" t="s">
        <v>1534</v>
      </c>
      <c r="X186" s="3162" t="s">
        <v>1534</v>
      </c>
      <c r="Y186" s="3162" t="s">
        <v>1534</v>
      </c>
      <c r="Z186" s="3163" t="s">
        <v>5008</v>
      </c>
      <c r="AA186" s="3164" t="s">
        <v>1534</v>
      </c>
      <c r="AB186" s="3164">
        <v>0.112</v>
      </c>
      <c r="AC186" s="3407" t="s">
        <v>1534</v>
      </c>
      <c r="AD186" s="3407" t="s">
        <v>1534</v>
      </c>
      <c r="AE186" s="3407" t="s">
        <v>1534</v>
      </c>
      <c r="AF186" s="2578"/>
    </row>
    <row r="187" spans="2:32" s="2884" customFormat="1" ht="13.5" customHeight="1" x14ac:dyDescent="0.2">
      <c r="B187" s="2642"/>
      <c r="C187" s="2572"/>
      <c r="D187" s="2572"/>
      <c r="E187" s="2572"/>
      <c r="F187" s="2572"/>
      <c r="G187" s="2573"/>
      <c r="H187" s="2573"/>
      <c r="I187" s="2573"/>
      <c r="J187" s="2573"/>
      <c r="K187" s="2572"/>
      <c r="L187" s="2573"/>
      <c r="M187" s="2573"/>
      <c r="N187" s="2573"/>
      <c r="O187" s="2573"/>
      <c r="P187" s="2573"/>
      <c r="Q187" s="2639"/>
      <c r="R187" s="2639"/>
      <c r="S187" s="2639"/>
      <c r="T187" s="2639"/>
      <c r="U187" s="2639"/>
      <c r="V187" s="2639"/>
      <c r="W187" s="2639"/>
      <c r="X187" s="2639"/>
      <c r="Y187" s="2639"/>
      <c r="Z187" s="2639"/>
      <c r="AA187" s="2639"/>
      <c r="AB187" s="2639"/>
      <c r="AC187" s="2639"/>
      <c r="AD187" s="2639"/>
      <c r="AE187" s="2639"/>
      <c r="AF187" s="2578"/>
    </row>
    <row r="188" spans="2:32" s="2884" customFormat="1" x14ac:dyDescent="0.2">
      <c r="B188" s="3673" t="s">
        <v>5002</v>
      </c>
      <c r="C188" s="3674"/>
      <c r="D188" s="4511" t="s">
        <v>1534</v>
      </c>
      <c r="E188" s="4511"/>
      <c r="F188" s="4511"/>
      <c r="G188" s="4511"/>
      <c r="H188" s="4511"/>
      <c r="I188" s="2640"/>
      <c r="J188" s="2640"/>
      <c r="K188" s="2640"/>
      <c r="L188" s="2640"/>
      <c r="M188" s="2640"/>
      <c r="N188" s="2640"/>
      <c r="O188" s="2640"/>
      <c r="P188" s="2640"/>
      <c r="Q188" s="2639"/>
      <c r="R188" s="2639"/>
      <c r="S188" s="2639"/>
      <c r="T188" s="2639"/>
      <c r="U188" s="2639"/>
      <c r="V188" s="2639"/>
      <c r="W188" s="2639"/>
      <c r="X188" s="2639"/>
      <c r="Y188" s="2639"/>
      <c r="Z188" s="2639"/>
      <c r="AA188" s="2639"/>
      <c r="AB188" s="2639"/>
      <c r="AC188" s="2639"/>
      <c r="AD188" s="2639"/>
      <c r="AE188" s="2639"/>
      <c r="AF188" s="2578"/>
    </row>
    <row r="189" spans="2:32" s="2884" customFormat="1" x14ac:dyDescent="0.2">
      <c r="B189" s="3673" t="s">
        <v>5003</v>
      </c>
      <c r="C189" s="3674"/>
      <c r="D189" s="4511" t="s">
        <v>10</v>
      </c>
      <c r="E189" s="4511"/>
      <c r="F189" s="4511"/>
      <c r="G189" s="4511"/>
      <c r="H189" s="4511"/>
      <c r="I189" s="2640"/>
      <c r="J189" s="2640"/>
      <c r="K189" s="2640"/>
      <c r="L189" s="2640"/>
      <c r="M189" s="2640"/>
      <c r="N189" s="2640"/>
      <c r="O189" s="2640"/>
      <c r="P189" s="2640"/>
      <c r="Q189" s="2639"/>
      <c r="R189" s="2639"/>
      <c r="S189" s="2639"/>
      <c r="T189" s="2639"/>
      <c r="U189" s="2639"/>
      <c r="V189" s="2639"/>
      <c r="W189" s="2639"/>
      <c r="X189" s="2639"/>
      <c r="Y189" s="2639"/>
      <c r="Z189" s="2639"/>
      <c r="AA189" s="2639"/>
      <c r="AB189" s="2639"/>
      <c r="AC189" s="2639"/>
      <c r="AD189" s="2639"/>
      <c r="AE189" s="2639"/>
      <c r="AF189" s="2578"/>
    </row>
    <row r="190" spans="2:32" s="2884" customFormat="1" ht="13.5" thickBot="1" x14ac:dyDescent="0.25">
      <c r="B190" s="3489"/>
      <c r="C190" s="3490"/>
      <c r="D190" s="3490"/>
      <c r="E190" s="3490"/>
      <c r="F190" s="3490"/>
      <c r="G190" s="2643"/>
      <c r="H190" s="2643"/>
      <c r="I190" s="2643"/>
      <c r="J190" s="2643"/>
      <c r="K190" s="2643"/>
      <c r="L190" s="2643"/>
      <c r="M190" s="2643"/>
      <c r="N190" s="2643"/>
      <c r="O190" s="2643"/>
      <c r="P190" s="2643"/>
      <c r="Q190" s="2643"/>
      <c r="R190" s="2643"/>
      <c r="S190" s="2643"/>
      <c r="T190" s="2643"/>
      <c r="U190" s="2643"/>
      <c r="V190" s="2643"/>
      <c r="W190" s="2643"/>
      <c r="X190" s="2643"/>
      <c r="Y190" s="2643"/>
      <c r="Z190" s="2643"/>
      <c r="AA190" s="2643"/>
      <c r="AB190" s="2643"/>
      <c r="AC190" s="2643"/>
      <c r="AD190" s="2643"/>
      <c r="AE190" s="2643"/>
      <c r="AF190" s="2583"/>
    </row>
    <row r="191" spans="2:32" s="2884" customFormat="1" x14ac:dyDescent="0.2">
      <c r="B191" s="2783" t="str">
        <f>+B173</f>
        <v>.</v>
      </c>
    </row>
    <row r="192" spans="2:32" s="2884" customFormat="1" ht="13.5" thickBot="1" x14ac:dyDescent="0.25"/>
    <row r="193" spans="2:32" s="2884" customFormat="1" ht="20.25" x14ac:dyDescent="0.2">
      <c r="B193" s="3623" t="s">
        <v>5075</v>
      </c>
      <c r="C193" s="3624"/>
      <c r="D193" s="3624"/>
      <c r="E193" s="3624"/>
      <c r="F193" s="3624"/>
      <c r="G193" s="3624"/>
      <c r="H193" s="3624"/>
      <c r="I193" s="3624"/>
      <c r="J193" s="3624"/>
      <c r="K193" s="3624"/>
      <c r="L193" s="3624"/>
      <c r="M193" s="3624"/>
      <c r="N193" s="3624"/>
      <c r="O193" s="3624"/>
      <c r="P193" s="3624"/>
      <c r="Q193" s="3624"/>
      <c r="R193" s="3624"/>
      <c r="S193" s="3624"/>
      <c r="T193" s="3624"/>
      <c r="U193" s="3624"/>
      <c r="V193" s="3624"/>
      <c r="W193" s="3624"/>
      <c r="X193" s="3624"/>
      <c r="Y193" s="3624"/>
      <c r="Z193" s="3624"/>
      <c r="AA193" s="3624"/>
      <c r="AB193" s="3624"/>
      <c r="AC193" s="3624"/>
      <c r="AD193" s="3624"/>
      <c r="AE193" s="3624"/>
      <c r="AF193" s="3625"/>
    </row>
    <row r="194" spans="2:32" s="2884" customFormat="1" x14ac:dyDescent="0.2">
      <c r="B194" s="3485"/>
      <c r="C194" s="3486"/>
      <c r="D194" s="3486"/>
      <c r="E194" s="3486"/>
      <c r="F194" s="3486"/>
      <c r="G194" s="2577"/>
      <c r="H194" s="2577"/>
      <c r="I194" s="2577"/>
      <c r="J194" s="2577"/>
      <c r="K194" s="2577"/>
      <c r="L194" s="2577"/>
      <c r="M194" s="2577"/>
      <c r="N194" s="2577"/>
      <c r="O194" s="2577"/>
      <c r="P194" s="2577"/>
      <c r="Q194" s="2577"/>
      <c r="R194" s="2577"/>
      <c r="S194" s="2577"/>
      <c r="T194" s="2577"/>
      <c r="U194" s="2577"/>
      <c r="V194" s="2577"/>
      <c r="W194" s="2577"/>
      <c r="X194" s="2577"/>
      <c r="Y194" s="2577"/>
      <c r="Z194" s="2577"/>
      <c r="AA194" s="2577"/>
      <c r="AB194" s="2577"/>
      <c r="AC194" s="2577"/>
      <c r="AD194" s="2577"/>
      <c r="AE194" s="2577"/>
      <c r="AF194" s="2578"/>
    </row>
    <row r="195" spans="2:32" s="2884" customFormat="1" x14ac:dyDescent="0.2">
      <c r="B195" s="2641" t="s">
        <v>5095</v>
      </c>
      <c r="C195" s="3486"/>
      <c r="D195" s="3676" t="s">
        <v>6668</v>
      </c>
      <c r="E195" s="3676"/>
      <c r="F195" s="3676"/>
      <c r="G195" s="2577"/>
      <c r="H195" s="2577"/>
      <c r="I195" s="2577"/>
      <c r="J195" s="2577"/>
      <c r="K195" s="2577"/>
      <c r="L195" s="2577"/>
      <c r="M195" s="2577"/>
      <c r="N195" s="2577"/>
      <c r="O195" s="2577"/>
      <c r="P195" s="2577"/>
      <c r="Q195" s="2577"/>
      <c r="R195" s="2577"/>
      <c r="S195" s="2577"/>
      <c r="T195" s="2577"/>
      <c r="U195" s="2577"/>
      <c r="V195" s="2577"/>
      <c r="W195" s="2577"/>
      <c r="X195" s="2577"/>
      <c r="Y195" s="2577"/>
      <c r="Z195" s="2577"/>
      <c r="AA195" s="2577"/>
      <c r="AB195" s="2577"/>
      <c r="AC195" s="2577"/>
      <c r="AD195" s="2577"/>
      <c r="AE195" s="2577"/>
      <c r="AF195" s="2578"/>
    </row>
    <row r="196" spans="2:32" s="2884" customFormat="1" x14ac:dyDescent="0.2">
      <c r="B196" s="3677" t="s">
        <v>5078</v>
      </c>
      <c r="C196" s="3678"/>
      <c r="D196" s="3709">
        <v>41671</v>
      </c>
      <c r="E196" s="3709"/>
      <c r="F196" s="3709"/>
      <c r="G196" s="2577"/>
      <c r="H196" s="2577"/>
      <c r="I196" s="2577"/>
      <c r="J196" s="2577"/>
      <c r="K196" s="2577"/>
      <c r="L196" s="2577"/>
      <c r="M196" s="2577"/>
      <c r="N196" s="2577"/>
      <c r="O196" s="2577"/>
      <c r="P196" s="2577"/>
      <c r="Q196" s="2577"/>
      <c r="R196" s="2577"/>
      <c r="S196" s="2577"/>
      <c r="T196" s="2577"/>
      <c r="U196" s="2577"/>
      <c r="V196" s="2577"/>
      <c r="W196" s="2577"/>
      <c r="X196" s="2577"/>
      <c r="Y196" s="2577"/>
      <c r="Z196" s="2577"/>
      <c r="AA196" s="2577"/>
      <c r="AB196" s="2577"/>
      <c r="AC196" s="2577"/>
      <c r="AD196" s="2577"/>
      <c r="AE196" s="2577"/>
      <c r="AF196" s="2578"/>
    </row>
    <row r="197" spans="2:32" s="2884" customFormat="1" x14ac:dyDescent="0.2">
      <c r="B197" s="3657" t="s">
        <v>5076</v>
      </c>
      <c r="C197" s="3658"/>
      <c r="D197" s="4498">
        <v>41698</v>
      </c>
      <c r="E197" s="4498"/>
      <c r="F197" s="4498"/>
      <c r="G197" s="2577"/>
      <c r="H197" s="2577"/>
      <c r="I197" s="2577"/>
      <c r="J197" s="2577"/>
      <c r="K197" s="2577"/>
      <c r="L197" s="2577"/>
      <c r="M197" s="2577"/>
      <c r="N197" s="2577"/>
      <c r="O197" s="2577"/>
      <c r="P197" s="2577"/>
      <c r="Q197" s="2577"/>
      <c r="R197" s="2577"/>
      <c r="S197" s="2577"/>
      <c r="T197" s="2577"/>
      <c r="U197" s="2577"/>
      <c r="V197" s="2577"/>
      <c r="W197" s="2577"/>
      <c r="X197" s="2577"/>
      <c r="Y197" s="2577"/>
      <c r="Z197" s="2577"/>
      <c r="AA197" s="2577"/>
      <c r="AB197" s="2577"/>
      <c r="AC197" s="2577"/>
      <c r="AD197" s="2577"/>
      <c r="AE197" s="2577"/>
      <c r="AF197" s="2578"/>
    </row>
    <row r="198" spans="2:32" s="2884" customFormat="1" ht="13.5" thickBot="1" x14ac:dyDescent="0.25">
      <c r="B198" s="3485"/>
      <c r="C198" s="3486"/>
      <c r="D198" s="3486"/>
      <c r="E198" s="3486"/>
      <c r="F198" s="3486"/>
      <c r="G198" s="2577"/>
      <c r="H198" s="2577"/>
      <c r="I198" s="2577"/>
      <c r="J198" s="2577"/>
      <c r="K198" s="2577"/>
      <c r="L198" s="2577"/>
      <c r="M198" s="2577"/>
      <c r="N198" s="2577"/>
      <c r="O198" s="2577"/>
      <c r="P198" s="2577"/>
      <c r="Q198" s="2577"/>
      <c r="R198" s="2577"/>
      <c r="S198" s="2577"/>
      <c r="T198" s="2577"/>
      <c r="U198" s="2577"/>
      <c r="V198" s="2577"/>
      <c r="W198" s="2577"/>
      <c r="X198" s="2577"/>
      <c r="Y198" s="2577"/>
      <c r="Z198" s="2577"/>
      <c r="AA198" s="2577"/>
      <c r="AB198" s="2577"/>
      <c r="AC198" s="2577"/>
      <c r="AD198" s="2577"/>
      <c r="AE198" s="2577"/>
      <c r="AF198" s="2578"/>
    </row>
    <row r="199" spans="2:32" s="2884" customFormat="1" ht="33" customHeight="1" thickBot="1" x14ac:dyDescent="0.25">
      <c r="B199" s="3659" t="s">
        <v>5077</v>
      </c>
      <c r="C199" s="3710"/>
      <c r="D199" s="3661" t="s">
        <v>6669</v>
      </c>
      <c r="E199" s="3662"/>
      <c r="F199" s="3662"/>
      <c r="G199" s="3662"/>
      <c r="H199" s="3662"/>
      <c r="I199" s="3662"/>
      <c r="J199" s="3662"/>
      <c r="K199" s="3662"/>
      <c r="L199" s="3662"/>
      <c r="M199" s="3662"/>
      <c r="N199" s="3662"/>
      <c r="O199" s="3662"/>
      <c r="P199" s="3662"/>
      <c r="Q199" s="3663"/>
      <c r="R199" s="2577"/>
      <c r="S199" s="2577"/>
      <c r="T199" s="2577"/>
      <c r="U199" s="2577"/>
      <c r="V199" s="2577"/>
      <c r="W199" s="2577"/>
      <c r="X199" s="2577"/>
      <c r="Y199" s="2577"/>
      <c r="Z199" s="2577"/>
      <c r="AA199" s="2577"/>
      <c r="AB199" s="2577"/>
      <c r="AC199" s="2577"/>
      <c r="AD199" s="2577"/>
      <c r="AE199" s="2577"/>
      <c r="AF199" s="2578"/>
    </row>
    <row r="200" spans="2:32" s="2884" customFormat="1" ht="13.5" thickBot="1" x14ac:dyDescent="0.25">
      <c r="B200" s="3485"/>
      <c r="C200" s="3486"/>
      <c r="D200" s="3486"/>
      <c r="E200" s="3486"/>
      <c r="F200" s="3486"/>
      <c r="G200" s="2577"/>
      <c r="H200" s="2577"/>
      <c r="I200" s="2577"/>
      <c r="J200" s="2577"/>
      <c r="K200" s="2577"/>
      <c r="L200" s="2577"/>
      <c r="M200" s="2577"/>
      <c r="N200" s="2577"/>
      <c r="O200" s="2577"/>
      <c r="P200" s="2577"/>
      <c r="Q200" s="2577"/>
      <c r="R200" s="2643"/>
      <c r="S200" s="2577"/>
      <c r="T200" s="2577"/>
      <c r="U200" s="2577"/>
      <c r="V200" s="2577"/>
      <c r="W200" s="2577"/>
      <c r="X200" s="2577"/>
      <c r="Y200" s="2577"/>
      <c r="Z200" s="2577"/>
      <c r="AA200" s="2577"/>
      <c r="AB200" s="2577"/>
      <c r="AC200" s="2577"/>
      <c r="AD200" s="2577"/>
      <c r="AE200" s="2577"/>
      <c r="AF200" s="2578"/>
    </row>
    <row r="201" spans="2:32" s="2884" customFormat="1" ht="13.5" thickBot="1" x14ac:dyDescent="0.25">
      <c r="B201" s="3679" t="s">
        <v>5079</v>
      </c>
      <c r="C201" s="3680"/>
      <c r="D201" s="3655" t="s">
        <v>5080</v>
      </c>
      <c r="E201" s="3683" t="s">
        <v>224</v>
      </c>
      <c r="F201" s="3684"/>
      <c r="G201" s="3684"/>
      <c r="H201" s="3684"/>
      <c r="I201" s="3684"/>
      <c r="J201" s="3684"/>
      <c r="K201" s="3684"/>
      <c r="L201" s="3684"/>
      <c r="M201" s="3684"/>
      <c r="N201" s="3684"/>
      <c r="O201" s="3684"/>
      <c r="P201" s="3685"/>
      <c r="Q201" s="3686" t="s">
        <v>340</v>
      </c>
      <c r="R201" s="3687"/>
      <c r="S201" s="3688"/>
      <c r="T201" s="3688"/>
      <c r="U201" s="3688"/>
      <c r="V201" s="3688"/>
      <c r="W201" s="3688"/>
      <c r="X201" s="3688"/>
      <c r="Y201" s="3689"/>
      <c r="Z201" s="3686" t="s">
        <v>225</v>
      </c>
      <c r="AA201" s="3688"/>
      <c r="AB201" s="3689"/>
      <c r="AC201" s="3690" t="s">
        <v>4999</v>
      </c>
      <c r="AD201" s="3691"/>
      <c r="AE201" s="3692"/>
      <c r="AF201" s="2578"/>
    </row>
    <row r="202" spans="2:32" s="2884" customFormat="1" ht="13.5" thickBot="1" x14ac:dyDescent="0.25">
      <c r="B202" s="3681"/>
      <c r="C202" s="3682"/>
      <c r="D202" s="3655"/>
      <c r="E202" s="3655" t="s">
        <v>5017</v>
      </c>
      <c r="F202" s="3655" t="s">
        <v>5018</v>
      </c>
      <c r="G202" s="3640" t="s">
        <v>5020</v>
      </c>
      <c r="H202" s="3640" t="s">
        <v>5081</v>
      </c>
      <c r="I202" s="3693" t="s">
        <v>5082</v>
      </c>
      <c r="J202" s="3693" t="s">
        <v>5083</v>
      </c>
      <c r="K202" s="3693" t="s">
        <v>5023</v>
      </c>
      <c r="L202" s="3693"/>
      <c r="M202" s="3693" t="s">
        <v>5084</v>
      </c>
      <c r="N202" s="3693" t="s">
        <v>5085</v>
      </c>
      <c r="O202" s="3693" t="s">
        <v>5086</v>
      </c>
      <c r="P202" s="3693" t="s">
        <v>5087</v>
      </c>
      <c r="Q202" s="3638" t="s">
        <v>5029</v>
      </c>
      <c r="R202" s="3638" t="s">
        <v>5030</v>
      </c>
      <c r="S202" s="3638" t="s">
        <v>5031</v>
      </c>
      <c r="T202" s="3638" t="s">
        <v>5088</v>
      </c>
      <c r="U202" s="3638" t="s">
        <v>5089</v>
      </c>
      <c r="V202" s="3638" t="s">
        <v>5034</v>
      </c>
      <c r="W202" s="3638" t="s">
        <v>5036</v>
      </c>
      <c r="X202" s="3640" t="s">
        <v>5090</v>
      </c>
      <c r="Y202" s="3640" t="s">
        <v>5091</v>
      </c>
      <c r="Z202" s="3638" t="s">
        <v>5092</v>
      </c>
      <c r="AA202" s="3638" t="s">
        <v>5093</v>
      </c>
      <c r="AB202" s="3638" t="s">
        <v>5094</v>
      </c>
      <c r="AC202" s="3638" t="s">
        <v>1154</v>
      </c>
      <c r="AD202" s="3638" t="s">
        <v>5000</v>
      </c>
      <c r="AE202" s="3638" t="s">
        <v>5001</v>
      </c>
      <c r="AF202" s="2578"/>
    </row>
    <row r="203" spans="2:32" s="2884" customFormat="1" ht="13.5" thickBot="1" x14ac:dyDescent="0.25">
      <c r="B203" s="3681"/>
      <c r="C203" s="3682"/>
      <c r="D203" s="3638"/>
      <c r="E203" s="3638"/>
      <c r="F203" s="3638"/>
      <c r="G203" s="3637"/>
      <c r="H203" s="3637"/>
      <c r="I203" s="3640"/>
      <c r="J203" s="3640"/>
      <c r="K203" s="3483" t="s">
        <v>5043</v>
      </c>
      <c r="L203" s="3484" t="s">
        <v>2798</v>
      </c>
      <c r="M203" s="3640"/>
      <c r="N203" s="3640"/>
      <c r="O203" s="3640"/>
      <c r="P203" s="3640"/>
      <c r="Q203" s="3639"/>
      <c r="R203" s="3639"/>
      <c r="S203" s="3639"/>
      <c r="T203" s="3639"/>
      <c r="U203" s="3639"/>
      <c r="V203" s="3639"/>
      <c r="W203" s="3639"/>
      <c r="X203" s="3637"/>
      <c r="Y203" s="3637"/>
      <c r="Z203" s="3639"/>
      <c r="AA203" s="3639"/>
      <c r="AB203" s="3639"/>
      <c r="AC203" s="3639"/>
      <c r="AD203" s="3639"/>
      <c r="AE203" s="3639"/>
      <c r="AF203" s="2578"/>
    </row>
    <row r="204" spans="2:32" s="2884" customFormat="1" x14ac:dyDescent="0.2">
      <c r="B204" s="4541" t="s">
        <v>6601</v>
      </c>
      <c r="C204" s="4542"/>
      <c r="D204" s="3154" t="s">
        <v>1534</v>
      </c>
      <c r="E204" s="3154" t="s">
        <v>1534</v>
      </c>
      <c r="F204" s="3155" t="s">
        <v>1534</v>
      </c>
      <c r="G204" s="2657" t="s">
        <v>6670</v>
      </c>
      <c r="H204" s="2657" t="s">
        <v>1534</v>
      </c>
      <c r="I204" s="3156">
        <v>0.112</v>
      </c>
      <c r="J204" s="3156">
        <v>0.112</v>
      </c>
      <c r="K204" s="3155" t="s">
        <v>1534</v>
      </c>
      <c r="L204" s="2657" t="s">
        <v>1534</v>
      </c>
      <c r="M204" s="2657" t="s">
        <v>1534</v>
      </c>
      <c r="N204" s="2657" t="s">
        <v>1534</v>
      </c>
      <c r="O204" s="3405">
        <v>0.24640000000000004</v>
      </c>
      <c r="P204" s="3405">
        <f>0.15*1.12</f>
        <v>0.16800000000000001</v>
      </c>
      <c r="Q204" s="2657" t="s">
        <v>1534</v>
      </c>
      <c r="R204" s="3155" t="s">
        <v>1534</v>
      </c>
      <c r="S204" s="3155" t="s">
        <v>1534</v>
      </c>
      <c r="T204" s="3155" t="s">
        <v>1534</v>
      </c>
      <c r="U204" s="3156">
        <v>6.720000000000001E-2</v>
      </c>
      <c r="V204" s="3155" t="s">
        <v>1534</v>
      </c>
      <c r="W204" s="3155" t="s">
        <v>1534</v>
      </c>
      <c r="X204" s="3155" t="s">
        <v>1534</v>
      </c>
      <c r="Y204" s="3156">
        <v>6.720000000000001E-2</v>
      </c>
      <c r="Z204" s="3155" t="s">
        <v>49</v>
      </c>
      <c r="AA204" s="3156">
        <v>3.6999999999999998E-2</v>
      </c>
      <c r="AB204" s="3156">
        <v>0.112</v>
      </c>
      <c r="AC204" s="2658" t="s">
        <v>1534</v>
      </c>
      <c r="AD204" s="2658" t="s">
        <v>1534</v>
      </c>
      <c r="AE204" s="3251" t="s">
        <v>1534</v>
      </c>
      <c r="AF204" s="2578"/>
    </row>
    <row r="205" spans="2:32" s="2884" customFormat="1" ht="12.75" customHeight="1" x14ac:dyDescent="0.2">
      <c r="B205" s="3585" t="s">
        <v>6604</v>
      </c>
      <c r="C205" s="3609"/>
      <c r="D205" s="3149" t="s">
        <v>1534</v>
      </c>
      <c r="E205" s="3149" t="s">
        <v>1534</v>
      </c>
      <c r="F205" s="3150" t="s">
        <v>1534</v>
      </c>
      <c r="G205" s="2647" t="s">
        <v>6670</v>
      </c>
      <c r="H205" s="2647" t="s">
        <v>1534</v>
      </c>
      <c r="I205" s="3058">
        <v>0.112</v>
      </c>
      <c r="J205" s="3058">
        <v>0.112</v>
      </c>
      <c r="K205" s="3150" t="s">
        <v>1534</v>
      </c>
      <c r="L205" s="2647" t="s">
        <v>1534</v>
      </c>
      <c r="M205" s="2647" t="s">
        <v>1534</v>
      </c>
      <c r="N205" s="2647" t="s">
        <v>1534</v>
      </c>
      <c r="O205" s="3406">
        <v>0.24640000000000004</v>
      </c>
      <c r="P205" s="3406">
        <v>0.16800000000000001</v>
      </c>
      <c r="Q205" s="2647" t="s">
        <v>1534</v>
      </c>
      <c r="R205" s="3150" t="s">
        <v>1534</v>
      </c>
      <c r="S205" s="3150" t="s">
        <v>1534</v>
      </c>
      <c r="T205" s="3150" t="s">
        <v>1534</v>
      </c>
      <c r="U205" s="3058">
        <v>6.720000000000001E-2</v>
      </c>
      <c r="V205" s="3150" t="s">
        <v>1534</v>
      </c>
      <c r="W205" s="3150" t="s">
        <v>1534</v>
      </c>
      <c r="X205" s="3150" t="s">
        <v>1534</v>
      </c>
      <c r="Y205" s="3058">
        <v>6.720000000000001E-2</v>
      </c>
      <c r="Z205" s="3150" t="s">
        <v>49</v>
      </c>
      <c r="AA205" s="3058">
        <v>3.6999999999999998E-2</v>
      </c>
      <c r="AB205" s="3058">
        <v>0.112</v>
      </c>
      <c r="AC205" s="2617" t="s">
        <v>1534</v>
      </c>
      <c r="AD205" s="2617" t="s">
        <v>1534</v>
      </c>
      <c r="AE205" s="3253" t="s">
        <v>1534</v>
      </c>
      <c r="AF205" s="2578"/>
    </row>
    <row r="206" spans="2:32" s="2884" customFormat="1" ht="12.75" customHeight="1" x14ac:dyDescent="0.2">
      <c r="B206" s="3585" t="s">
        <v>6671</v>
      </c>
      <c r="C206" s="3609"/>
      <c r="D206" s="3149" t="s">
        <v>1534</v>
      </c>
      <c r="E206" s="3149" t="s">
        <v>1534</v>
      </c>
      <c r="F206" s="3150" t="s">
        <v>1534</v>
      </c>
      <c r="G206" s="2647" t="s">
        <v>6608</v>
      </c>
      <c r="H206" s="2647" t="s">
        <v>1534</v>
      </c>
      <c r="I206" s="3058">
        <v>0.112</v>
      </c>
      <c r="J206" s="3058">
        <v>0.112</v>
      </c>
      <c r="K206" s="3150" t="s">
        <v>1534</v>
      </c>
      <c r="L206" s="2647" t="s">
        <v>1534</v>
      </c>
      <c r="M206" s="2647" t="s">
        <v>1534</v>
      </c>
      <c r="N206" s="2647" t="s">
        <v>1534</v>
      </c>
      <c r="O206" s="3406">
        <v>0.24640000000000004</v>
      </c>
      <c r="P206" s="3406">
        <v>0.16800000000000001</v>
      </c>
      <c r="Q206" s="2647" t="s">
        <v>1534</v>
      </c>
      <c r="R206" s="3150" t="s">
        <v>1534</v>
      </c>
      <c r="S206" s="3150" t="s">
        <v>1534</v>
      </c>
      <c r="T206" s="3150" t="s">
        <v>1534</v>
      </c>
      <c r="U206" s="3058">
        <v>6.720000000000001E-2</v>
      </c>
      <c r="V206" s="3150" t="s">
        <v>1534</v>
      </c>
      <c r="W206" s="3150" t="s">
        <v>1534</v>
      </c>
      <c r="X206" s="3150" t="s">
        <v>1534</v>
      </c>
      <c r="Y206" s="3058">
        <v>6.720000000000001E-2</v>
      </c>
      <c r="Z206" s="3150" t="s">
        <v>49</v>
      </c>
      <c r="AA206" s="3058">
        <v>3.6999999999999998E-2</v>
      </c>
      <c r="AB206" s="3058">
        <v>0.112</v>
      </c>
      <c r="AC206" s="2617" t="s">
        <v>1534</v>
      </c>
      <c r="AD206" s="2617" t="s">
        <v>1534</v>
      </c>
      <c r="AE206" s="3253" t="s">
        <v>1534</v>
      </c>
      <c r="AF206" s="2578"/>
    </row>
    <row r="207" spans="2:32" s="2884" customFormat="1" ht="12.75" customHeight="1" x14ac:dyDescent="0.2">
      <c r="B207" s="3585" t="s">
        <v>6672</v>
      </c>
      <c r="C207" s="3609"/>
      <c r="D207" s="3149" t="s">
        <v>1534</v>
      </c>
      <c r="E207" s="3149" t="s">
        <v>1534</v>
      </c>
      <c r="F207" s="3149" t="s">
        <v>1534</v>
      </c>
      <c r="G207" s="2647" t="s">
        <v>6608</v>
      </c>
      <c r="H207" s="2647" t="s">
        <v>1534</v>
      </c>
      <c r="I207" s="3058">
        <v>0.112</v>
      </c>
      <c r="J207" s="3058">
        <v>0.112</v>
      </c>
      <c r="K207" s="3150" t="s">
        <v>1534</v>
      </c>
      <c r="L207" s="2647" t="s">
        <v>1534</v>
      </c>
      <c r="M207" s="2647" t="s">
        <v>1534</v>
      </c>
      <c r="N207" s="2647" t="s">
        <v>1534</v>
      </c>
      <c r="O207" s="3406">
        <v>0.24640000000000004</v>
      </c>
      <c r="P207" s="3406">
        <v>0.16800000000000001</v>
      </c>
      <c r="Q207" s="2647" t="s">
        <v>1534</v>
      </c>
      <c r="R207" s="3150" t="s">
        <v>1534</v>
      </c>
      <c r="S207" s="3150" t="s">
        <v>1534</v>
      </c>
      <c r="T207" s="3150" t="s">
        <v>1534</v>
      </c>
      <c r="U207" s="3058">
        <v>6.720000000000001E-2</v>
      </c>
      <c r="V207" s="3150" t="s">
        <v>1534</v>
      </c>
      <c r="W207" s="3150" t="s">
        <v>1534</v>
      </c>
      <c r="X207" s="3150" t="s">
        <v>1534</v>
      </c>
      <c r="Y207" s="3058">
        <v>6.720000000000001E-2</v>
      </c>
      <c r="Z207" s="3150" t="s">
        <v>49</v>
      </c>
      <c r="AA207" s="3058">
        <v>3.6999999999999998E-2</v>
      </c>
      <c r="AB207" s="3058">
        <v>0.112</v>
      </c>
      <c r="AC207" s="2617" t="s">
        <v>1534</v>
      </c>
      <c r="AD207" s="2617" t="s">
        <v>1534</v>
      </c>
      <c r="AE207" s="3253" t="s">
        <v>1534</v>
      </c>
      <c r="AF207" s="2578"/>
    </row>
    <row r="208" spans="2:32" s="2884" customFormat="1" ht="12.75" customHeight="1" x14ac:dyDescent="0.2">
      <c r="B208" s="3585" t="s">
        <v>6673</v>
      </c>
      <c r="C208" s="3609"/>
      <c r="D208" s="3149" t="s">
        <v>1534</v>
      </c>
      <c r="E208" s="3149" t="s">
        <v>1534</v>
      </c>
      <c r="F208" s="3149" t="s">
        <v>1534</v>
      </c>
      <c r="G208" s="2647" t="s">
        <v>6674</v>
      </c>
      <c r="H208" s="2647" t="s">
        <v>1534</v>
      </c>
      <c r="I208" s="3058">
        <v>0.11200000000000002</v>
      </c>
      <c r="J208" s="3058">
        <v>0.11200000000000002</v>
      </c>
      <c r="K208" s="3150" t="s">
        <v>1534</v>
      </c>
      <c r="L208" s="2647" t="s">
        <v>1534</v>
      </c>
      <c r="M208" s="2647" t="s">
        <v>1534</v>
      </c>
      <c r="N208" s="2647" t="s">
        <v>1534</v>
      </c>
      <c r="O208" s="3406">
        <v>0.24640000000000004</v>
      </c>
      <c r="P208" s="3406">
        <v>0.16800000000000001</v>
      </c>
      <c r="Q208" s="2647" t="s">
        <v>1534</v>
      </c>
      <c r="R208" s="3150" t="s">
        <v>1534</v>
      </c>
      <c r="S208" s="3150" t="s">
        <v>1534</v>
      </c>
      <c r="T208" s="3150" t="s">
        <v>1534</v>
      </c>
      <c r="U208" s="3058">
        <v>6.720000000000001E-2</v>
      </c>
      <c r="V208" s="3150" t="s">
        <v>1534</v>
      </c>
      <c r="W208" s="3150" t="s">
        <v>1534</v>
      </c>
      <c r="X208" s="3150" t="s">
        <v>1534</v>
      </c>
      <c r="Y208" s="3058">
        <v>6.720000000000001E-2</v>
      </c>
      <c r="Z208" s="3150" t="s">
        <v>58</v>
      </c>
      <c r="AA208" s="3058">
        <v>2.23888E-2</v>
      </c>
      <c r="AB208" s="3058">
        <v>0.112</v>
      </c>
      <c r="AC208" s="2617" t="s">
        <v>1534</v>
      </c>
      <c r="AD208" s="2617" t="s">
        <v>1534</v>
      </c>
      <c r="AE208" s="3253" t="s">
        <v>1534</v>
      </c>
      <c r="AF208" s="2578"/>
    </row>
    <row r="209" spans="2:32" s="2884" customFormat="1" ht="12.75" customHeight="1" x14ac:dyDescent="0.2">
      <c r="B209" s="3585" t="s">
        <v>6675</v>
      </c>
      <c r="C209" s="3609"/>
      <c r="D209" s="3149" t="s">
        <v>1534</v>
      </c>
      <c r="E209" s="3149" t="s">
        <v>1534</v>
      </c>
      <c r="F209" s="3149" t="s">
        <v>1534</v>
      </c>
      <c r="G209" s="2647" t="s">
        <v>6674</v>
      </c>
      <c r="H209" s="2647" t="s">
        <v>1534</v>
      </c>
      <c r="I209" s="3058">
        <v>0.112</v>
      </c>
      <c r="J209" s="3058">
        <v>0.112</v>
      </c>
      <c r="K209" s="3150" t="s">
        <v>1534</v>
      </c>
      <c r="L209" s="2647" t="s">
        <v>1534</v>
      </c>
      <c r="M209" s="2647" t="s">
        <v>1534</v>
      </c>
      <c r="N209" s="2647" t="s">
        <v>1534</v>
      </c>
      <c r="O209" s="3406">
        <v>0.24640000000000004</v>
      </c>
      <c r="P209" s="3406">
        <v>0.16800000000000001</v>
      </c>
      <c r="Q209" s="2647" t="s">
        <v>1534</v>
      </c>
      <c r="R209" s="3150" t="s">
        <v>1534</v>
      </c>
      <c r="S209" s="3150" t="s">
        <v>1534</v>
      </c>
      <c r="T209" s="3150" t="s">
        <v>1534</v>
      </c>
      <c r="U209" s="3058">
        <v>6.720000000000001E-2</v>
      </c>
      <c r="V209" s="3150" t="s">
        <v>1534</v>
      </c>
      <c r="W209" s="3150" t="s">
        <v>1534</v>
      </c>
      <c r="X209" s="3150" t="s">
        <v>1534</v>
      </c>
      <c r="Y209" s="3058">
        <v>6.720000000000001E-2</v>
      </c>
      <c r="Z209" s="3150" t="s">
        <v>58</v>
      </c>
      <c r="AA209" s="3058">
        <v>2.23888E-2</v>
      </c>
      <c r="AB209" s="3058">
        <v>0.112</v>
      </c>
      <c r="AC209" s="2617" t="s">
        <v>1534</v>
      </c>
      <c r="AD209" s="2617" t="s">
        <v>1534</v>
      </c>
      <c r="AE209" s="3253" t="s">
        <v>1534</v>
      </c>
      <c r="AF209" s="2578"/>
    </row>
    <row r="210" spans="2:32" s="2884" customFormat="1" ht="12.75" customHeight="1" x14ac:dyDescent="0.2">
      <c r="B210" s="3585" t="s">
        <v>6676</v>
      </c>
      <c r="C210" s="3609"/>
      <c r="D210" s="3149" t="s">
        <v>1534</v>
      </c>
      <c r="E210" s="3149" t="s">
        <v>1534</v>
      </c>
      <c r="F210" s="3149" t="s">
        <v>1534</v>
      </c>
      <c r="G210" s="2647" t="s">
        <v>6677</v>
      </c>
      <c r="H210" s="2647" t="s">
        <v>1534</v>
      </c>
      <c r="I210" s="3058">
        <v>0.112</v>
      </c>
      <c r="J210" s="3058">
        <v>0.112</v>
      </c>
      <c r="K210" s="3150" t="s">
        <v>1534</v>
      </c>
      <c r="L210" s="2647" t="s">
        <v>1534</v>
      </c>
      <c r="M210" s="2647" t="s">
        <v>1534</v>
      </c>
      <c r="N210" s="2647" t="s">
        <v>1534</v>
      </c>
      <c r="O210" s="3406">
        <v>0.24640000000000004</v>
      </c>
      <c r="P210" s="3406">
        <v>0.16800000000000001</v>
      </c>
      <c r="Q210" s="2647" t="s">
        <v>1534</v>
      </c>
      <c r="R210" s="3150" t="s">
        <v>1534</v>
      </c>
      <c r="S210" s="3150" t="s">
        <v>1534</v>
      </c>
      <c r="T210" s="3150" t="s">
        <v>1534</v>
      </c>
      <c r="U210" s="3058">
        <v>6.720000000000001E-2</v>
      </c>
      <c r="V210" s="3150" t="s">
        <v>1534</v>
      </c>
      <c r="W210" s="3150" t="s">
        <v>1534</v>
      </c>
      <c r="X210" s="3150" t="s">
        <v>1534</v>
      </c>
      <c r="Y210" s="3058">
        <v>6.720000000000001E-2</v>
      </c>
      <c r="Z210" s="3150" t="s">
        <v>58</v>
      </c>
      <c r="AA210" s="3058">
        <v>2.23888E-2</v>
      </c>
      <c r="AB210" s="3058">
        <v>0.112</v>
      </c>
      <c r="AC210" s="2617" t="s">
        <v>1534</v>
      </c>
      <c r="AD210" s="2617" t="s">
        <v>1534</v>
      </c>
      <c r="AE210" s="3253" t="s">
        <v>1534</v>
      </c>
      <c r="AF210" s="2578"/>
    </row>
    <row r="211" spans="2:32" s="2884" customFormat="1" ht="12.75" customHeight="1" x14ac:dyDescent="0.2">
      <c r="B211" s="3585" t="s">
        <v>6678</v>
      </c>
      <c r="C211" s="3609"/>
      <c r="D211" s="3149" t="s">
        <v>1534</v>
      </c>
      <c r="E211" s="3149" t="s">
        <v>1534</v>
      </c>
      <c r="F211" s="3149" t="s">
        <v>1534</v>
      </c>
      <c r="G211" s="2647" t="s">
        <v>6677</v>
      </c>
      <c r="H211" s="2647" t="s">
        <v>1534</v>
      </c>
      <c r="I211" s="3058">
        <v>0.112</v>
      </c>
      <c r="J211" s="3058">
        <v>0.112</v>
      </c>
      <c r="K211" s="3150" t="s">
        <v>1534</v>
      </c>
      <c r="L211" s="2647" t="s">
        <v>1534</v>
      </c>
      <c r="M211" s="2647" t="s">
        <v>1534</v>
      </c>
      <c r="N211" s="2647" t="s">
        <v>1534</v>
      </c>
      <c r="O211" s="3406">
        <v>0.24640000000000004</v>
      </c>
      <c r="P211" s="3406">
        <v>0.16800000000000001</v>
      </c>
      <c r="Q211" s="2647" t="s">
        <v>1534</v>
      </c>
      <c r="R211" s="3150" t="s">
        <v>1534</v>
      </c>
      <c r="S211" s="3150" t="s">
        <v>1534</v>
      </c>
      <c r="T211" s="3150" t="s">
        <v>1534</v>
      </c>
      <c r="U211" s="3058">
        <v>6.720000000000001E-2</v>
      </c>
      <c r="V211" s="3150" t="s">
        <v>1534</v>
      </c>
      <c r="W211" s="3150" t="s">
        <v>1534</v>
      </c>
      <c r="X211" s="3150" t="s">
        <v>1534</v>
      </c>
      <c r="Y211" s="3058">
        <v>6.720000000000001E-2</v>
      </c>
      <c r="Z211" s="3150" t="s">
        <v>58</v>
      </c>
      <c r="AA211" s="3058">
        <v>2.23888E-2</v>
      </c>
      <c r="AB211" s="3058">
        <v>0.112</v>
      </c>
      <c r="AC211" s="2617" t="s">
        <v>1534</v>
      </c>
      <c r="AD211" s="2617" t="s">
        <v>1534</v>
      </c>
      <c r="AE211" s="3253" t="s">
        <v>1534</v>
      </c>
      <c r="AF211" s="2578"/>
    </row>
    <row r="212" spans="2:32" s="2884" customFormat="1" ht="12.75" customHeight="1" x14ac:dyDescent="0.2">
      <c r="B212" s="3585" t="s">
        <v>6679</v>
      </c>
      <c r="C212" s="3609"/>
      <c r="D212" s="3149" t="s">
        <v>1534</v>
      </c>
      <c r="E212" s="3149" t="s">
        <v>1534</v>
      </c>
      <c r="F212" s="3149" t="s">
        <v>1534</v>
      </c>
      <c r="G212" s="2647" t="s">
        <v>6680</v>
      </c>
      <c r="H212" s="2647" t="s">
        <v>1534</v>
      </c>
      <c r="I212" s="3058">
        <v>0.112</v>
      </c>
      <c r="J212" s="3058">
        <v>0.112</v>
      </c>
      <c r="K212" s="3150" t="s">
        <v>1534</v>
      </c>
      <c r="L212" s="2647" t="s">
        <v>1534</v>
      </c>
      <c r="M212" s="2647" t="s">
        <v>1534</v>
      </c>
      <c r="N212" s="2647" t="s">
        <v>1534</v>
      </c>
      <c r="O212" s="3406">
        <v>0.24640000000000004</v>
      </c>
      <c r="P212" s="3406">
        <v>0.16800000000000001</v>
      </c>
      <c r="Q212" s="2647" t="s">
        <v>1534</v>
      </c>
      <c r="R212" s="3150" t="s">
        <v>1534</v>
      </c>
      <c r="S212" s="3150" t="s">
        <v>1534</v>
      </c>
      <c r="T212" s="3150" t="s">
        <v>1534</v>
      </c>
      <c r="U212" s="3058">
        <v>6.720000000000001E-2</v>
      </c>
      <c r="V212" s="3150" t="s">
        <v>1534</v>
      </c>
      <c r="W212" s="3150" t="s">
        <v>1534</v>
      </c>
      <c r="X212" s="3150" t="s">
        <v>1534</v>
      </c>
      <c r="Y212" s="3058">
        <v>6.720000000000001E-2</v>
      </c>
      <c r="Z212" s="3150" t="s">
        <v>58</v>
      </c>
      <c r="AA212" s="3058">
        <v>2.23888E-2</v>
      </c>
      <c r="AB212" s="3058">
        <v>0.112</v>
      </c>
      <c r="AC212" s="2617" t="s">
        <v>1534</v>
      </c>
      <c r="AD212" s="2617" t="s">
        <v>1534</v>
      </c>
      <c r="AE212" s="3253" t="s">
        <v>1534</v>
      </c>
      <c r="AF212" s="2578"/>
    </row>
    <row r="213" spans="2:32" s="2884" customFormat="1" ht="12.75" customHeight="1" x14ac:dyDescent="0.2">
      <c r="B213" s="3585" t="s">
        <v>6681</v>
      </c>
      <c r="C213" s="3609"/>
      <c r="D213" s="3149" t="s">
        <v>1534</v>
      </c>
      <c r="E213" s="3149" t="s">
        <v>1534</v>
      </c>
      <c r="F213" s="3149" t="s">
        <v>1534</v>
      </c>
      <c r="G213" s="2647" t="s">
        <v>6680</v>
      </c>
      <c r="H213" s="2647" t="s">
        <v>1534</v>
      </c>
      <c r="I213" s="3058">
        <v>0.112</v>
      </c>
      <c r="J213" s="3058">
        <v>0.112</v>
      </c>
      <c r="K213" s="3150" t="s">
        <v>1534</v>
      </c>
      <c r="L213" s="2647" t="s">
        <v>1534</v>
      </c>
      <c r="M213" s="2647" t="s">
        <v>1534</v>
      </c>
      <c r="N213" s="2647" t="s">
        <v>1534</v>
      </c>
      <c r="O213" s="3406">
        <v>0.24640000000000004</v>
      </c>
      <c r="P213" s="3406">
        <v>0.16800000000000001</v>
      </c>
      <c r="Q213" s="2647" t="s">
        <v>1534</v>
      </c>
      <c r="R213" s="3150" t="s">
        <v>1534</v>
      </c>
      <c r="S213" s="3150" t="s">
        <v>1534</v>
      </c>
      <c r="T213" s="3150" t="s">
        <v>1534</v>
      </c>
      <c r="U213" s="3058">
        <v>6.720000000000001E-2</v>
      </c>
      <c r="V213" s="3150" t="s">
        <v>1534</v>
      </c>
      <c r="W213" s="3150" t="s">
        <v>1534</v>
      </c>
      <c r="X213" s="3150" t="s">
        <v>1534</v>
      </c>
      <c r="Y213" s="3058">
        <v>6.720000000000001E-2</v>
      </c>
      <c r="Z213" s="3150" t="s">
        <v>58</v>
      </c>
      <c r="AA213" s="3058">
        <v>2.23888E-2</v>
      </c>
      <c r="AB213" s="3058">
        <v>0.112</v>
      </c>
      <c r="AC213" s="2617" t="s">
        <v>1534</v>
      </c>
      <c r="AD213" s="2617" t="s">
        <v>1534</v>
      </c>
      <c r="AE213" s="3253" t="s">
        <v>1534</v>
      </c>
      <c r="AF213" s="2578"/>
    </row>
    <row r="214" spans="2:32" s="2884" customFormat="1" ht="12.75" customHeight="1" x14ac:dyDescent="0.2">
      <c r="B214" s="3585" t="s">
        <v>6682</v>
      </c>
      <c r="C214" s="3609"/>
      <c r="D214" s="3149" t="s">
        <v>1534</v>
      </c>
      <c r="E214" s="3149" t="s">
        <v>1534</v>
      </c>
      <c r="F214" s="3149" t="s">
        <v>1534</v>
      </c>
      <c r="G214" s="2647" t="s">
        <v>6683</v>
      </c>
      <c r="H214" s="2647" t="s">
        <v>1534</v>
      </c>
      <c r="I214" s="3058">
        <v>0.11</v>
      </c>
      <c r="J214" s="3058">
        <v>0.11</v>
      </c>
      <c r="K214" s="3150" t="s">
        <v>1534</v>
      </c>
      <c r="L214" s="2647" t="s">
        <v>1534</v>
      </c>
      <c r="M214" s="2647" t="s">
        <v>1534</v>
      </c>
      <c r="N214" s="2647" t="s">
        <v>1534</v>
      </c>
      <c r="O214" s="3406">
        <v>0.24640000000000004</v>
      </c>
      <c r="P214" s="3406">
        <v>0.16800000000000001</v>
      </c>
      <c r="Q214" s="2647" t="s">
        <v>1534</v>
      </c>
      <c r="R214" s="3150" t="s">
        <v>1534</v>
      </c>
      <c r="S214" s="3150" t="s">
        <v>1534</v>
      </c>
      <c r="T214" s="3150" t="s">
        <v>1534</v>
      </c>
      <c r="U214" s="3058">
        <v>6.720000000000001E-2</v>
      </c>
      <c r="V214" s="3150" t="s">
        <v>1534</v>
      </c>
      <c r="W214" s="3150" t="s">
        <v>1534</v>
      </c>
      <c r="X214" s="3150" t="s">
        <v>1534</v>
      </c>
      <c r="Y214" s="3058">
        <v>6.720000000000001E-2</v>
      </c>
      <c r="Z214" s="3150" t="s">
        <v>58</v>
      </c>
      <c r="AA214" s="3058">
        <v>2.23888E-2</v>
      </c>
      <c r="AB214" s="3058">
        <v>0.112</v>
      </c>
      <c r="AC214" s="2617" t="s">
        <v>1534</v>
      </c>
      <c r="AD214" s="2617" t="s">
        <v>1534</v>
      </c>
      <c r="AE214" s="3253" t="s">
        <v>1534</v>
      </c>
      <c r="AF214" s="2578"/>
    </row>
    <row r="215" spans="2:32" s="2884" customFormat="1" ht="12.75" customHeight="1" x14ac:dyDescent="0.2">
      <c r="B215" s="3585" t="s">
        <v>6684</v>
      </c>
      <c r="C215" s="3609"/>
      <c r="D215" s="3149" t="s">
        <v>1534</v>
      </c>
      <c r="E215" s="3149" t="s">
        <v>1534</v>
      </c>
      <c r="F215" s="3149" t="s">
        <v>1534</v>
      </c>
      <c r="G215" s="2647" t="s">
        <v>6683</v>
      </c>
      <c r="H215" s="2647" t="s">
        <v>1534</v>
      </c>
      <c r="I215" s="3058">
        <v>0.11</v>
      </c>
      <c r="J215" s="3058">
        <v>0.11</v>
      </c>
      <c r="K215" s="3150" t="s">
        <v>1534</v>
      </c>
      <c r="L215" s="2647" t="s">
        <v>1534</v>
      </c>
      <c r="M215" s="2647" t="s">
        <v>1534</v>
      </c>
      <c r="N215" s="2647" t="s">
        <v>1534</v>
      </c>
      <c r="O215" s="3406">
        <v>0.24640000000000004</v>
      </c>
      <c r="P215" s="3406">
        <v>0.16800000000000001</v>
      </c>
      <c r="Q215" s="2647" t="s">
        <v>1534</v>
      </c>
      <c r="R215" s="3150" t="s">
        <v>1534</v>
      </c>
      <c r="S215" s="3150" t="s">
        <v>1534</v>
      </c>
      <c r="T215" s="3150" t="s">
        <v>1534</v>
      </c>
      <c r="U215" s="3058">
        <v>6.720000000000001E-2</v>
      </c>
      <c r="V215" s="3150" t="s">
        <v>1534</v>
      </c>
      <c r="W215" s="3150" t="s">
        <v>1534</v>
      </c>
      <c r="X215" s="3150" t="s">
        <v>1534</v>
      </c>
      <c r="Y215" s="3058">
        <v>6.720000000000001E-2</v>
      </c>
      <c r="Z215" s="3150" t="s">
        <v>58</v>
      </c>
      <c r="AA215" s="3058">
        <v>2.23888E-2</v>
      </c>
      <c r="AB215" s="3058">
        <v>0.112</v>
      </c>
      <c r="AC215" s="2617" t="s">
        <v>1534</v>
      </c>
      <c r="AD215" s="2617" t="s">
        <v>1534</v>
      </c>
      <c r="AE215" s="3253" t="s">
        <v>1534</v>
      </c>
      <c r="AF215" s="2578"/>
    </row>
    <row r="216" spans="2:32" s="2884" customFormat="1" ht="12.75" customHeight="1" x14ac:dyDescent="0.2">
      <c r="B216" s="3585" t="s">
        <v>6685</v>
      </c>
      <c r="C216" s="3609"/>
      <c r="D216" s="3149" t="s">
        <v>1534</v>
      </c>
      <c r="E216" s="3149" t="s">
        <v>1534</v>
      </c>
      <c r="F216" s="3149" t="s">
        <v>1534</v>
      </c>
      <c r="G216" s="2647" t="s">
        <v>6635</v>
      </c>
      <c r="H216" s="2647" t="s">
        <v>1534</v>
      </c>
      <c r="I216" s="3058">
        <v>0.10976</v>
      </c>
      <c r="J216" s="3058">
        <v>0.10976</v>
      </c>
      <c r="K216" s="3150" t="s">
        <v>1534</v>
      </c>
      <c r="L216" s="2647" t="s">
        <v>1534</v>
      </c>
      <c r="M216" s="2647" t="s">
        <v>1534</v>
      </c>
      <c r="N216" s="2647" t="s">
        <v>1534</v>
      </c>
      <c r="O216" s="3406">
        <v>0.24640000000000004</v>
      </c>
      <c r="P216" s="3406">
        <v>0.16800000000000001</v>
      </c>
      <c r="Q216" s="2647" t="s">
        <v>1534</v>
      </c>
      <c r="R216" s="3150" t="s">
        <v>1534</v>
      </c>
      <c r="S216" s="3150" t="s">
        <v>1534</v>
      </c>
      <c r="T216" s="3150" t="s">
        <v>1534</v>
      </c>
      <c r="U216" s="3058">
        <v>6.720000000000001E-2</v>
      </c>
      <c r="V216" s="3150" t="s">
        <v>1534</v>
      </c>
      <c r="W216" s="3150" t="s">
        <v>1534</v>
      </c>
      <c r="X216" s="3150" t="s">
        <v>1534</v>
      </c>
      <c r="Y216" s="3058">
        <v>6.720000000000001E-2</v>
      </c>
      <c r="Z216" s="3150" t="s">
        <v>58</v>
      </c>
      <c r="AA216" s="3058">
        <v>2.23888E-2</v>
      </c>
      <c r="AB216" s="3058">
        <v>0.112</v>
      </c>
      <c r="AC216" s="2617" t="s">
        <v>1534</v>
      </c>
      <c r="AD216" s="2617" t="s">
        <v>1534</v>
      </c>
      <c r="AE216" s="3253" t="s">
        <v>1534</v>
      </c>
      <c r="AF216" s="2578"/>
    </row>
    <row r="217" spans="2:32" s="2884" customFormat="1" ht="12.75" customHeight="1" x14ac:dyDescent="0.2">
      <c r="B217" s="3585" t="s">
        <v>6686</v>
      </c>
      <c r="C217" s="3609"/>
      <c r="D217" s="3149" t="s">
        <v>1534</v>
      </c>
      <c r="E217" s="3149" t="s">
        <v>1534</v>
      </c>
      <c r="F217" s="3149" t="s">
        <v>1534</v>
      </c>
      <c r="G217" s="2647" t="s">
        <v>6635</v>
      </c>
      <c r="H217" s="2647" t="s">
        <v>1534</v>
      </c>
      <c r="I217" s="3058">
        <v>0.10976</v>
      </c>
      <c r="J217" s="3058">
        <v>0.10976</v>
      </c>
      <c r="K217" s="3150" t="s">
        <v>1534</v>
      </c>
      <c r="L217" s="2647" t="s">
        <v>1534</v>
      </c>
      <c r="M217" s="2647" t="s">
        <v>1534</v>
      </c>
      <c r="N217" s="2647" t="s">
        <v>1534</v>
      </c>
      <c r="O217" s="3406">
        <v>0.24640000000000004</v>
      </c>
      <c r="P217" s="3406">
        <v>0.16800000000000001</v>
      </c>
      <c r="Q217" s="2647" t="s">
        <v>1534</v>
      </c>
      <c r="R217" s="3150" t="s">
        <v>1534</v>
      </c>
      <c r="S217" s="3150" t="s">
        <v>1534</v>
      </c>
      <c r="T217" s="3150" t="s">
        <v>1534</v>
      </c>
      <c r="U217" s="3058">
        <v>6.720000000000001E-2</v>
      </c>
      <c r="V217" s="3150" t="s">
        <v>1534</v>
      </c>
      <c r="W217" s="3150" t="s">
        <v>1534</v>
      </c>
      <c r="X217" s="3150" t="s">
        <v>1534</v>
      </c>
      <c r="Y217" s="3058">
        <v>6.720000000000001E-2</v>
      </c>
      <c r="Z217" s="3150" t="s">
        <v>58</v>
      </c>
      <c r="AA217" s="3058">
        <v>2.23888E-2</v>
      </c>
      <c r="AB217" s="3058">
        <v>0.112</v>
      </c>
      <c r="AC217" s="2617" t="s">
        <v>1534</v>
      </c>
      <c r="AD217" s="2617" t="s">
        <v>1534</v>
      </c>
      <c r="AE217" s="3253" t="s">
        <v>1534</v>
      </c>
      <c r="AF217" s="2578"/>
    </row>
    <row r="218" spans="2:32" s="2884" customFormat="1" ht="12.75" customHeight="1" x14ac:dyDescent="0.2">
      <c r="B218" s="3585" t="s">
        <v>6687</v>
      </c>
      <c r="C218" s="3609"/>
      <c r="D218" s="3149" t="s">
        <v>1534</v>
      </c>
      <c r="E218" s="3149" t="s">
        <v>1534</v>
      </c>
      <c r="F218" s="3149" t="s">
        <v>1534</v>
      </c>
      <c r="G218" s="2647" t="s">
        <v>6688</v>
      </c>
      <c r="H218" s="2647" t="s">
        <v>1534</v>
      </c>
      <c r="I218" s="3058">
        <v>0.108</v>
      </c>
      <c r="J218" s="3058">
        <v>0.108</v>
      </c>
      <c r="K218" s="3150" t="s">
        <v>1534</v>
      </c>
      <c r="L218" s="2647" t="s">
        <v>1534</v>
      </c>
      <c r="M218" s="2647" t="s">
        <v>1534</v>
      </c>
      <c r="N218" s="2647" t="s">
        <v>1534</v>
      </c>
      <c r="O218" s="3406">
        <v>0.24640000000000004</v>
      </c>
      <c r="P218" s="3406">
        <v>0.16800000000000001</v>
      </c>
      <c r="Q218" s="2647" t="s">
        <v>1534</v>
      </c>
      <c r="R218" s="3150" t="s">
        <v>1534</v>
      </c>
      <c r="S218" s="3150" t="s">
        <v>1534</v>
      </c>
      <c r="T218" s="3150" t="s">
        <v>1534</v>
      </c>
      <c r="U218" s="3058">
        <v>6.720000000000001E-2</v>
      </c>
      <c r="V218" s="3150" t="s">
        <v>1534</v>
      </c>
      <c r="W218" s="3150" t="s">
        <v>1534</v>
      </c>
      <c r="X218" s="3150" t="s">
        <v>1534</v>
      </c>
      <c r="Y218" s="3058">
        <v>6.720000000000001E-2</v>
      </c>
      <c r="Z218" s="3150" t="s">
        <v>58</v>
      </c>
      <c r="AA218" s="3058">
        <v>2.23888E-2</v>
      </c>
      <c r="AB218" s="3058">
        <v>0.112</v>
      </c>
      <c r="AC218" s="2617" t="s">
        <v>1534</v>
      </c>
      <c r="AD218" s="2617" t="s">
        <v>1534</v>
      </c>
      <c r="AE218" s="3253" t="s">
        <v>1534</v>
      </c>
      <c r="AF218" s="2578"/>
    </row>
    <row r="219" spans="2:32" s="2884" customFormat="1" ht="12.75" customHeight="1" x14ac:dyDescent="0.2">
      <c r="B219" s="3585" t="s">
        <v>6689</v>
      </c>
      <c r="C219" s="3609"/>
      <c r="D219" s="3149" t="s">
        <v>1534</v>
      </c>
      <c r="E219" s="3149" t="s">
        <v>1534</v>
      </c>
      <c r="F219" s="3149" t="s">
        <v>1534</v>
      </c>
      <c r="G219" s="2647" t="s">
        <v>6688</v>
      </c>
      <c r="H219" s="2647" t="s">
        <v>1534</v>
      </c>
      <c r="I219" s="3058">
        <v>0.108</v>
      </c>
      <c r="J219" s="3058">
        <v>0.108</v>
      </c>
      <c r="K219" s="3150" t="s">
        <v>1534</v>
      </c>
      <c r="L219" s="2647" t="s">
        <v>1534</v>
      </c>
      <c r="M219" s="2647" t="s">
        <v>1534</v>
      </c>
      <c r="N219" s="2647" t="s">
        <v>1534</v>
      </c>
      <c r="O219" s="3406">
        <v>0.24640000000000004</v>
      </c>
      <c r="P219" s="3406">
        <v>0.16800000000000001</v>
      </c>
      <c r="Q219" s="2647" t="s">
        <v>1534</v>
      </c>
      <c r="R219" s="3150" t="s">
        <v>1534</v>
      </c>
      <c r="S219" s="3150" t="s">
        <v>1534</v>
      </c>
      <c r="T219" s="3150" t="s">
        <v>1534</v>
      </c>
      <c r="U219" s="3058">
        <v>6.720000000000001E-2</v>
      </c>
      <c r="V219" s="3150" t="s">
        <v>1534</v>
      </c>
      <c r="W219" s="3150" t="s">
        <v>1534</v>
      </c>
      <c r="X219" s="3150" t="s">
        <v>1534</v>
      </c>
      <c r="Y219" s="3058">
        <v>6.720000000000001E-2</v>
      </c>
      <c r="Z219" s="3150" t="s">
        <v>58</v>
      </c>
      <c r="AA219" s="3058">
        <v>2.23888E-2</v>
      </c>
      <c r="AB219" s="3058">
        <v>0.112</v>
      </c>
      <c r="AC219" s="2617" t="s">
        <v>1534</v>
      </c>
      <c r="AD219" s="2617" t="s">
        <v>1534</v>
      </c>
      <c r="AE219" s="3253" t="s">
        <v>1534</v>
      </c>
      <c r="AF219" s="2578"/>
    </row>
    <row r="220" spans="2:32" s="2884" customFormat="1" ht="12.75" customHeight="1" x14ac:dyDescent="0.2">
      <c r="B220" s="3585" t="s">
        <v>6690</v>
      </c>
      <c r="C220" s="3609"/>
      <c r="D220" s="3149" t="s">
        <v>1534</v>
      </c>
      <c r="E220" s="3149" t="s">
        <v>1534</v>
      </c>
      <c r="F220" s="3149" t="s">
        <v>1534</v>
      </c>
      <c r="G220" s="2647" t="s">
        <v>6691</v>
      </c>
      <c r="H220" s="2647" t="s">
        <v>1534</v>
      </c>
      <c r="I220" s="3058">
        <v>0.1008</v>
      </c>
      <c r="J220" s="3058">
        <v>0.1008</v>
      </c>
      <c r="K220" s="3150" t="s">
        <v>1534</v>
      </c>
      <c r="L220" s="2647" t="s">
        <v>1534</v>
      </c>
      <c r="M220" s="2647" t="s">
        <v>1534</v>
      </c>
      <c r="N220" s="2647" t="s">
        <v>1534</v>
      </c>
      <c r="O220" s="3406">
        <v>0.24640000000000004</v>
      </c>
      <c r="P220" s="3406">
        <v>0.16800000000000001</v>
      </c>
      <c r="Q220" s="2647" t="s">
        <v>1534</v>
      </c>
      <c r="R220" s="3150" t="s">
        <v>1534</v>
      </c>
      <c r="S220" s="3150" t="s">
        <v>1534</v>
      </c>
      <c r="T220" s="3150" t="s">
        <v>1534</v>
      </c>
      <c r="U220" s="3058">
        <v>6.720000000000001E-2</v>
      </c>
      <c r="V220" s="3150" t="s">
        <v>1534</v>
      </c>
      <c r="W220" s="3150" t="s">
        <v>1534</v>
      </c>
      <c r="X220" s="3150" t="s">
        <v>1534</v>
      </c>
      <c r="Y220" s="3058">
        <v>6.720000000000001E-2</v>
      </c>
      <c r="Z220" s="3150" t="s">
        <v>60</v>
      </c>
      <c r="AA220" s="3058">
        <v>1.6240000000000001E-2</v>
      </c>
      <c r="AB220" s="3058">
        <v>0.112</v>
      </c>
      <c r="AC220" s="2617" t="s">
        <v>1534</v>
      </c>
      <c r="AD220" s="2617" t="s">
        <v>1534</v>
      </c>
      <c r="AE220" s="3253" t="s">
        <v>1534</v>
      </c>
      <c r="AF220" s="2578"/>
    </row>
    <row r="221" spans="2:32" s="2884" customFormat="1" ht="12.75" customHeight="1" x14ac:dyDescent="0.2">
      <c r="B221" s="3585" t="s">
        <v>6692</v>
      </c>
      <c r="C221" s="3609"/>
      <c r="D221" s="3149" t="s">
        <v>1534</v>
      </c>
      <c r="E221" s="3149" t="s">
        <v>1534</v>
      </c>
      <c r="F221" s="3149" t="s">
        <v>1534</v>
      </c>
      <c r="G221" s="2647" t="s">
        <v>6693</v>
      </c>
      <c r="H221" s="2647" t="s">
        <v>1534</v>
      </c>
      <c r="I221" s="3058">
        <v>0.1008</v>
      </c>
      <c r="J221" s="3058">
        <v>0.1008</v>
      </c>
      <c r="K221" s="3150" t="s">
        <v>1534</v>
      </c>
      <c r="L221" s="2647" t="s">
        <v>1534</v>
      </c>
      <c r="M221" s="2647" t="s">
        <v>1534</v>
      </c>
      <c r="N221" s="2647" t="s">
        <v>1534</v>
      </c>
      <c r="O221" s="3406">
        <v>0.24640000000000004</v>
      </c>
      <c r="P221" s="3406">
        <v>0.16800000000000001</v>
      </c>
      <c r="Q221" s="2647" t="s">
        <v>1534</v>
      </c>
      <c r="R221" s="3150" t="s">
        <v>1534</v>
      </c>
      <c r="S221" s="3150" t="s">
        <v>1534</v>
      </c>
      <c r="T221" s="3150" t="s">
        <v>1534</v>
      </c>
      <c r="U221" s="3058">
        <v>6.720000000000001E-2</v>
      </c>
      <c r="V221" s="3150" t="s">
        <v>1534</v>
      </c>
      <c r="W221" s="3150" t="s">
        <v>1534</v>
      </c>
      <c r="X221" s="3150" t="s">
        <v>1534</v>
      </c>
      <c r="Y221" s="3058">
        <v>6.720000000000001E-2</v>
      </c>
      <c r="Z221" s="3150" t="s">
        <v>58</v>
      </c>
      <c r="AA221" s="3058">
        <v>2.23888E-2</v>
      </c>
      <c r="AB221" s="3058">
        <v>0.112</v>
      </c>
      <c r="AC221" s="2617" t="s">
        <v>1534</v>
      </c>
      <c r="AD221" s="2617" t="s">
        <v>1534</v>
      </c>
      <c r="AE221" s="3253" t="s">
        <v>1534</v>
      </c>
      <c r="AF221" s="2578"/>
    </row>
    <row r="222" spans="2:32" s="2884" customFormat="1" ht="12.75" customHeight="1" x14ac:dyDescent="0.2">
      <c r="B222" s="3585" t="s">
        <v>6694</v>
      </c>
      <c r="C222" s="3609"/>
      <c r="D222" s="3149" t="s">
        <v>1534</v>
      </c>
      <c r="E222" s="3149" t="s">
        <v>1534</v>
      </c>
      <c r="F222" s="3150" t="s">
        <v>1534</v>
      </c>
      <c r="G222" s="2647" t="s">
        <v>6693</v>
      </c>
      <c r="H222" s="2647" t="s">
        <v>1534</v>
      </c>
      <c r="I222" s="3058">
        <v>0.1008</v>
      </c>
      <c r="J222" s="3058">
        <v>0.1008</v>
      </c>
      <c r="K222" s="3150" t="s">
        <v>1534</v>
      </c>
      <c r="L222" s="3150" t="s">
        <v>1534</v>
      </c>
      <c r="M222" s="2647" t="s">
        <v>1534</v>
      </c>
      <c r="N222" s="2647" t="s">
        <v>1534</v>
      </c>
      <c r="O222" s="3406">
        <v>0.24640000000000004</v>
      </c>
      <c r="P222" s="3406">
        <v>0.16800000000000001</v>
      </c>
      <c r="Q222" s="2647" t="s">
        <v>1534</v>
      </c>
      <c r="R222" s="3150" t="s">
        <v>1534</v>
      </c>
      <c r="S222" s="3150" t="s">
        <v>1534</v>
      </c>
      <c r="T222" s="3150" t="s">
        <v>1534</v>
      </c>
      <c r="U222" s="3058">
        <v>6.720000000000001E-2</v>
      </c>
      <c r="V222" s="3150" t="s">
        <v>1534</v>
      </c>
      <c r="W222" s="3150" t="s">
        <v>1534</v>
      </c>
      <c r="X222" s="3150" t="s">
        <v>1534</v>
      </c>
      <c r="Y222" s="3058">
        <v>6.720000000000001E-2</v>
      </c>
      <c r="Z222" s="3150" t="s">
        <v>58</v>
      </c>
      <c r="AA222" s="3058">
        <v>2.23888E-2</v>
      </c>
      <c r="AB222" s="3058">
        <v>0.112</v>
      </c>
      <c r="AC222" s="2617" t="s">
        <v>1534</v>
      </c>
      <c r="AD222" s="2617" t="s">
        <v>1534</v>
      </c>
      <c r="AE222" s="3253" t="s">
        <v>1534</v>
      </c>
      <c r="AF222" s="2578"/>
    </row>
    <row r="223" spans="2:32" s="2884" customFormat="1" ht="12.75" customHeight="1" x14ac:dyDescent="0.2">
      <c r="B223" s="3585" t="s">
        <v>6695</v>
      </c>
      <c r="C223" s="3609"/>
      <c r="D223" s="3149" t="s">
        <v>1534</v>
      </c>
      <c r="E223" s="3149" t="s">
        <v>1534</v>
      </c>
      <c r="F223" s="3150" t="s">
        <v>1534</v>
      </c>
      <c r="G223" s="2647" t="s">
        <v>6696</v>
      </c>
      <c r="H223" s="2647" t="s">
        <v>1534</v>
      </c>
      <c r="I223" s="3058">
        <v>9.6000000000000002E-2</v>
      </c>
      <c r="J223" s="3058">
        <v>9.6000000000000002E-2</v>
      </c>
      <c r="K223" s="3150" t="s">
        <v>1534</v>
      </c>
      <c r="L223" s="3150" t="s">
        <v>1534</v>
      </c>
      <c r="M223" s="2647" t="s">
        <v>1534</v>
      </c>
      <c r="N223" s="2647" t="s">
        <v>1534</v>
      </c>
      <c r="O223" s="3406">
        <v>0.24640000000000004</v>
      </c>
      <c r="P223" s="3406">
        <v>0.16800000000000001</v>
      </c>
      <c r="Q223" s="2647" t="s">
        <v>1534</v>
      </c>
      <c r="R223" s="3150" t="s">
        <v>1534</v>
      </c>
      <c r="S223" s="3150" t="s">
        <v>1534</v>
      </c>
      <c r="T223" s="3150" t="s">
        <v>1534</v>
      </c>
      <c r="U223" s="3058">
        <v>6.720000000000001E-2</v>
      </c>
      <c r="V223" s="3150" t="s">
        <v>1534</v>
      </c>
      <c r="W223" s="3150" t="s">
        <v>1534</v>
      </c>
      <c r="X223" s="3150" t="s">
        <v>1534</v>
      </c>
      <c r="Y223" s="3058">
        <v>6.720000000000001E-2</v>
      </c>
      <c r="Z223" s="3150" t="s">
        <v>62</v>
      </c>
      <c r="AA223" s="3058">
        <v>1.456E-2</v>
      </c>
      <c r="AB223" s="3058">
        <v>0.112</v>
      </c>
      <c r="AC223" s="2617" t="s">
        <v>1534</v>
      </c>
      <c r="AD223" s="2617" t="s">
        <v>1534</v>
      </c>
      <c r="AE223" s="3253" t="s">
        <v>1534</v>
      </c>
      <c r="AF223" s="2578"/>
    </row>
    <row r="224" spans="2:32" s="2884" customFormat="1" ht="12.75" customHeight="1" x14ac:dyDescent="0.2">
      <c r="B224" s="3585" t="s">
        <v>6697</v>
      </c>
      <c r="C224" s="3609"/>
      <c r="D224" s="3149" t="s">
        <v>1534</v>
      </c>
      <c r="E224" s="3149" t="s">
        <v>1534</v>
      </c>
      <c r="F224" s="3150" t="s">
        <v>1534</v>
      </c>
      <c r="G224" s="2647" t="s">
        <v>6698</v>
      </c>
      <c r="H224" s="2647" t="s">
        <v>1534</v>
      </c>
      <c r="I224" s="3058">
        <v>9.6000000000000002E-2</v>
      </c>
      <c r="J224" s="3058">
        <v>9.6000000000000002E-2</v>
      </c>
      <c r="K224" s="3150" t="s">
        <v>1534</v>
      </c>
      <c r="L224" s="3150" t="s">
        <v>1534</v>
      </c>
      <c r="M224" s="2647" t="s">
        <v>1534</v>
      </c>
      <c r="N224" s="2647" t="s">
        <v>1534</v>
      </c>
      <c r="O224" s="3406">
        <v>0.24640000000000004</v>
      </c>
      <c r="P224" s="3406">
        <v>0.16800000000000001</v>
      </c>
      <c r="Q224" s="2647" t="s">
        <v>1534</v>
      </c>
      <c r="R224" s="3150" t="s">
        <v>1534</v>
      </c>
      <c r="S224" s="3150" t="s">
        <v>1534</v>
      </c>
      <c r="T224" s="3150" t="s">
        <v>1534</v>
      </c>
      <c r="U224" s="3058">
        <v>6.720000000000001E-2</v>
      </c>
      <c r="V224" s="3150" t="s">
        <v>1534</v>
      </c>
      <c r="W224" s="3150" t="s">
        <v>1534</v>
      </c>
      <c r="X224" s="3150" t="s">
        <v>1534</v>
      </c>
      <c r="Y224" s="3058">
        <v>6.720000000000001E-2</v>
      </c>
      <c r="Z224" s="3150" t="s">
        <v>58</v>
      </c>
      <c r="AA224" s="3058">
        <v>2.23888E-2</v>
      </c>
      <c r="AB224" s="3058">
        <v>0.112</v>
      </c>
      <c r="AC224" s="2617" t="s">
        <v>1534</v>
      </c>
      <c r="AD224" s="2617" t="s">
        <v>1534</v>
      </c>
      <c r="AE224" s="3253" t="s">
        <v>1534</v>
      </c>
      <c r="AF224" s="2578"/>
    </row>
    <row r="225" spans="2:32" s="2884" customFormat="1" ht="12.75" customHeight="1" x14ac:dyDescent="0.2">
      <c r="B225" s="3585" t="s">
        <v>6699</v>
      </c>
      <c r="C225" s="3609"/>
      <c r="D225" s="3149" t="s">
        <v>1534</v>
      </c>
      <c r="E225" s="3149" t="s">
        <v>1534</v>
      </c>
      <c r="F225" s="3150" t="s">
        <v>1534</v>
      </c>
      <c r="G225" s="2647" t="s">
        <v>6698</v>
      </c>
      <c r="H225" s="2647" t="s">
        <v>1534</v>
      </c>
      <c r="I225" s="3058">
        <v>9.6000000000000002E-2</v>
      </c>
      <c r="J225" s="3058">
        <v>9.6000000000000002E-2</v>
      </c>
      <c r="K225" s="3150" t="s">
        <v>1534</v>
      </c>
      <c r="L225" s="3150" t="s">
        <v>1534</v>
      </c>
      <c r="M225" s="2647" t="s">
        <v>1534</v>
      </c>
      <c r="N225" s="2647" t="s">
        <v>1534</v>
      </c>
      <c r="O225" s="3406">
        <v>0.24640000000000004</v>
      </c>
      <c r="P225" s="3406">
        <v>0.16800000000000001</v>
      </c>
      <c r="Q225" s="2647" t="s">
        <v>1534</v>
      </c>
      <c r="R225" s="3150" t="s">
        <v>1534</v>
      </c>
      <c r="S225" s="3150" t="s">
        <v>1534</v>
      </c>
      <c r="T225" s="3150" t="s">
        <v>1534</v>
      </c>
      <c r="U225" s="3058">
        <v>6.720000000000001E-2</v>
      </c>
      <c r="V225" s="3150" t="s">
        <v>1534</v>
      </c>
      <c r="W225" s="3150" t="s">
        <v>1534</v>
      </c>
      <c r="X225" s="3150" t="s">
        <v>1534</v>
      </c>
      <c r="Y225" s="3058">
        <v>6.720000000000001E-2</v>
      </c>
      <c r="Z225" s="3150" t="s">
        <v>58</v>
      </c>
      <c r="AA225" s="3058">
        <v>2.23888E-2</v>
      </c>
      <c r="AB225" s="3058">
        <v>0.112</v>
      </c>
      <c r="AC225" s="2617" t="s">
        <v>1534</v>
      </c>
      <c r="AD225" s="2617" t="s">
        <v>1534</v>
      </c>
      <c r="AE225" s="3253" t="s">
        <v>1534</v>
      </c>
      <c r="AF225" s="2578"/>
    </row>
    <row r="226" spans="2:32" s="2884" customFormat="1" ht="12.75" customHeight="1" x14ac:dyDescent="0.2">
      <c r="B226" s="3585" t="s">
        <v>6700</v>
      </c>
      <c r="C226" s="3609"/>
      <c r="D226" s="3149" t="s">
        <v>1534</v>
      </c>
      <c r="E226" s="3149" t="s">
        <v>1534</v>
      </c>
      <c r="F226" s="3150" t="s">
        <v>1534</v>
      </c>
      <c r="G226" s="2647" t="s">
        <v>6701</v>
      </c>
      <c r="H226" s="2647" t="s">
        <v>1534</v>
      </c>
      <c r="I226" s="3058">
        <v>0.13440000000000002</v>
      </c>
      <c r="J226" s="3058">
        <v>0.13440000000000002</v>
      </c>
      <c r="K226" s="3150" t="s">
        <v>1534</v>
      </c>
      <c r="L226" s="2647" t="s">
        <v>1534</v>
      </c>
      <c r="M226" s="2647" t="s">
        <v>1534</v>
      </c>
      <c r="N226" s="2647" t="s">
        <v>1534</v>
      </c>
      <c r="O226" s="3406">
        <v>0.24640000000000004</v>
      </c>
      <c r="P226" s="3406">
        <f>0.15*1.12</f>
        <v>0.16800000000000001</v>
      </c>
      <c r="Q226" s="2647" t="s">
        <v>1534</v>
      </c>
      <c r="R226" s="3150" t="s">
        <v>1534</v>
      </c>
      <c r="S226" s="3150" t="s">
        <v>1534</v>
      </c>
      <c r="T226" s="3150" t="s">
        <v>1534</v>
      </c>
      <c r="U226" s="3058">
        <v>6.720000000000001E-2</v>
      </c>
      <c r="V226" s="3150" t="s">
        <v>1534</v>
      </c>
      <c r="W226" s="3150" t="s">
        <v>1534</v>
      </c>
      <c r="X226" s="3150" t="s">
        <v>1534</v>
      </c>
      <c r="Y226" s="3058">
        <v>6.720000000000001E-2</v>
      </c>
      <c r="Z226" s="3150" t="s">
        <v>49</v>
      </c>
      <c r="AA226" s="3058">
        <v>3.6999999999999998E-2</v>
      </c>
      <c r="AB226" s="3058">
        <v>0.112</v>
      </c>
      <c r="AC226" s="2617" t="s">
        <v>1534</v>
      </c>
      <c r="AD226" s="2617" t="s">
        <v>1534</v>
      </c>
      <c r="AE226" s="3253" t="s">
        <v>1534</v>
      </c>
      <c r="AF226" s="2578"/>
    </row>
    <row r="227" spans="2:32" s="2884" customFormat="1" ht="12.75" customHeight="1" x14ac:dyDescent="0.2">
      <c r="B227" s="3585" t="s">
        <v>6702</v>
      </c>
      <c r="C227" s="3609"/>
      <c r="D227" s="3149" t="s">
        <v>1534</v>
      </c>
      <c r="E227" s="3149" t="s">
        <v>1534</v>
      </c>
      <c r="F227" s="3150" t="s">
        <v>1534</v>
      </c>
      <c r="G227" s="2647" t="s">
        <v>6701</v>
      </c>
      <c r="H227" s="2647" t="s">
        <v>1534</v>
      </c>
      <c r="I227" s="3058">
        <v>0.13440000000000002</v>
      </c>
      <c r="J227" s="3058">
        <v>0.13440000000000002</v>
      </c>
      <c r="K227" s="3150" t="s">
        <v>1534</v>
      </c>
      <c r="L227" s="2647" t="s">
        <v>1534</v>
      </c>
      <c r="M227" s="2647" t="s">
        <v>1534</v>
      </c>
      <c r="N227" s="2647" t="s">
        <v>1534</v>
      </c>
      <c r="O227" s="3406">
        <v>0.24640000000000004</v>
      </c>
      <c r="P227" s="3406">
        <v>0.16800000000000001</v>
      </c>
      <c r="Q227" s="2647" t="s">
        <v>1534</v>
      </c>
      <c r="R227" s="3150" t="s">
        <v>1534</v>
      </c>
      <c r="S227" s="3150" t="s">
        <v>1534</v>
      </c>
      <c r="T227" s="3150" t="s">
        <v>1534</v>
      </c>
      <c r="U227" s="3058">
        <v>6.720000000000001E-2</v>
      </c>
      <c r="V227" s="3150" t="s">
        <v>1534</v>
      </c>
      <c r="W227" s="3150" t="s">
        <v>1534</v>
      </c>
      <c r="X227" s="3150" t="s">
        <v>1534</v>
      </c>
      <c r="Y227" s="3058">
        <v>6.720000000000001E-2</v>
      </c>
      <c r="Z227" s="3150" t="s">
        <v>49</v>
      </c>
      <c r="AA227" s="3058">
        <v>3.6999999999999998E-2</v>
      </c>
      <c r="AB227" s="3058">
        <v>0.112</v>
      </c>
      <c r="AC227" s="2617" t="s">
        <v>1534</v>
      </c>
      <c r="AD227" s="2617" t="s">
        <v>1534</v>
      </c>
      <c r="AE227" s="3253" t="s">
        <v>1534</v>
      </c>
      <c r="AF227" s="2578"/>
    </row>
    <row r="228" spans="2:32" s="2884" customFormat="1" ht="12.75" customHeight="1" x14ac:dyDescent="0.2">
      <c r="B228" s="3585" t="s">
        <v>6703</v>
      </c>
      <c r="C228" s="3609"/>
      <c r="D228" s="3149" t="s">
        <v>1534</v>
      </c>
      <c r="E228" s="3149" t="s">
        <v>1534</v>
      </c>
      <c r="F228" s="3150" t="s">
        <v>1534</v>
      </c>
      <c r="G228" s="2647" t="s">
        <v>6631</v>
      </c>
      <c r="H228" s="2647" t="s">
        <v>1534</v>
      </c>
      <c r="I228" s="3058">
        <v>0.13440000000000002</v>
      </c>
      <c r="J228" s="3058">
        <v>0.13440000000000002</v>
      </c>
      <c r="K228" s="3150" t="s">
        <v>1534</v>
      </c>
      <c r="L228" s="2647" t="s">
        <v>1534</v>
      </c>
      <c r="M228" s="2647" t="s">
        <v>1534</v>
      </c>
      <c r="N228" s="2647" t="s">
        <v>1534</v>
      </c>
      <c r="O228" s="3406">
        <v>0.24640000000000004</v>
      </c>
      <c r="P228" s="3406">
        <v>0.16800000000000001</v>
      </c>
      <c r="Q228" s="2647" t="s">
        <v>1534</v>
      </c>
      <c r="R228" s="3150" t="s">
        <v>1534</v>
      </c>
      <c r="S228" s="3150" t="s">
        <v>1534</v>
      </c>
      <c r="T228" s="3150" t="s">
        <v>1534</v>
      </c>
      <c r="U228" s="3058">
        <v>6.720000000000001E-2</v>
      </c>
      <c r="V228" s="3150" t="s">
        <v>1534</v>
      </c>
      <c r="W228" s="3150" t="s">
        <v>1534</v>
      </c>
      <c r="X228" s="3150" t="s">
        <v>1534</v>
      </c>
      <c r="Y228" s="3058">
        <v>6.720000000000001E-2</v>
      </c>
      <c r="Z228" s="3150" t="s">
        <v>49</v>
      </c>
      <c r="AA228" s="3058">
        <v>3.6999999999999998E-2</v>
      </c>
      <c r="AB228" s="3058">
        <v>0.112</v>
      </c>
      <c r="AC228" s="2617" t="s">
        <v>1534</v>
      </c>
      <c r="AD228" s="2617" t="s">
        <v>1534</v>
      </c>
      <c r="AE228" s="3253" t="s">
        <v>1534</v>
      </c>
      <c r="AF228" s="2578"/>
    </row>
    <row r="229" spans="2:32" s="2884" customFormat="1" ht="12.75" customHeight="1" x14ac:dyDescent="0.2">
      <c r="B229" s="3585" t="s">
        <v>6704</v>
      </c>
      <c r="C229" s="3609"/>
      <c r="D229" s="3149" t="s">
        <v>1534</v>
      </c>
      <c r="E229" s="3149" t="s">
        <v>1534</v>
      </c>
      <c r="F229" s="3149" t="s">
        <v>1534</v>
      </c>
      <c r="G229" s="2647" t="s">
        <v>6631</v>
      </c>
      <c r="H229" s="2647" t="s">
        <v>1534</v>
      </c>
      <c r="I229" s="3058">
        <v>0.13440000000000002</v>
      </c>
      <c r="J229" s="3058">
        <v>0.13440000000000002</v>
      </c>
      <c r="K229" s="3150" t="s">
        <v>1534</v>
      </c>
      <c r="L229" s="2647" t="s">
        <v>1534</v>
      </c>
      <c r="M229" s="2647" t="s">
        <v>1534</v>
      </c>
      <c r="N229" s="2647" t="s">
        <v>1534</v>
      </c>
      <c r="O229" s="3406">
        <v>0.24640000000000004</v>
      </c>
      <c r="P229" s="3406">
        <v>0.16800000000000001</v>
      </c>
      <c r="Q229" s="2647" t="s">
        <v>1534</v>
      </c>
      <c r="R229" s="3150" t="s">
        <v>1534</v>
      </c>
      <c r="S229" s="3150" t="s">
        <v>1534</v>
      </c>
      <c r="T229" s="3150" t="s">
        <v>1534</v>
      </c>
      <c r="U229" s="3058">
        <v>6.720000000000001E-2</v>
      </c>
      <c r="V229" s="3150" t="s">
        <v>1534</v>
      </c>
      <c r="W229" s="3150" t="s">
        <v>1534</v>
      </c>
      <c r="X229" s="3150" t="s">
        <v>1534</v>
      </c>
      <c r="Y229" s="3058">
        <v>6.720000000000001E-2</v>
      </c>
      <c r="Z229" s="3150" t="s">
        <v>49</v>
      </c>
      <c r="AA229" s="3058">
        <v>3.6999999999999998E-2</v>
      </c>
      <c r="AB229" s="3058">
        <v>0.112</v>
      </c>
      <c r="AC229" s="2617" t="s">
        <v>1534</v>
      </c>
      <c r="AD229" s="2617" t="s">
        <v>1534</v>
      </c>
      <c r="AE229" s="3253" t="s">
        <v>1534</v>
      </c>
      <c r="AF229" s="2578"/>
    </row>
    <row r="230" spans="2:32" s="2884" customFormat="1" ht="12.75" customHeight="1" x14ac:dyDescent="0.2">
      <c r="B230" s="3585" t="s">
        <v>6598</v>
      </c>
      <c r="C230" s="3609"/>
      <c r="D230" s="3149" t="s">
        <v>1534</v>
      </c>
      <c r="E230" s="3149" t="s">
        <v>1534</v>
      </c>
      <c r="F230" s="3149" t="s">
        <v>1534</v>
      </c>
      <c r="G230" s="2647" t="s">
        <v>6674</v>
      </c>
      <c r="H230" s="2647" t="s">
        <v>1534</v>
      </c>
      <c r="I230" s="3058">
        <v>0.13440000000000002</v>
      </c>
      <c r="J230" s="3058">
        <v>0.13440000000000002</v>
      </c>
      <c r="K230" s="3150" t="s">
        <v>1534</v>
      </c>
      <c r="L230" s="2647" t="s">
        <v>1534</v>
      </c>
      <c r="M230" s="2647" t="s">
        <v>1534</v>
      </c>
      <c r="N230" s="2647" t="s">
        <v>1534</v>
      </c>
      <c r="O230" s="3406">
        <v>0.24640000000000004</v>
      </c>
      <c r="P230" s="3406">
        <v>0.16800000000000001</v>
      </c>
      <c r="Q230" s="2647" t="s">
        <v>1534</v>
      </c>
      <c r="R230" s="3150" t="s">
        <v>1534</v>
      </c>
      <c r="S230" s="3150" t="s">
        <v>1534</v>
      </c>
      <c r="T230" s="3150" t="s">
        <v>1534</v>
      </c>
      <c r="U230" s="3058">
        <v>6.720000000000001E-2</v>
      </c>
      <c r="V230" s="3150" t="s">
        <v>1534</v>
      </c>
      <c r="W230" s="3150" t="s">
        <v>1534</v>
      </c>
      <c r="X230" s="3150" t="s">
        <v>1534</v>
      </c>
      <c r="Y230" s="3058">
        <v>6.720000000000001E-2</v>
      </c>
      <c r="Z230" s="3150" t="s">
        <v>49</v>
      </c>
      <c r="AA230" s="3058">
        <v>3.6999999999999998E-2</v>
      </c>
      <c r="AB230" s="3058">
        <v>0.112</v>
      </c>
      <c r="AC230" s="2617" t="s">
        <v>1534</v>
      </c>
      <c r="AD230" s="2617" t="s">
        <v>1534</v>
      </c>
      <c r="AE230" s="3253" t="s">
        <v>1534</v>
      </c>
      <c r="AF230" s="2578"/>
    </row>
    <row r="231" spans="2:32" s="2884" customFormat="1" ht="12.75" customHeight="1" x14ac:dyDescent="0.2">
      <c r="B231" s="3585" t="s">
        <v>6600</v>
      </c>
      <c r="C231" s="3609"/>
      <c r="D231" s="3149" t="s">
        <v>1534</v>
      </c>
      <c r="E231" s="3149" t="s">
        <v>1534</v>
      </c>
      <c r="F231" s="3149" t="s">
        <v>1534</v>
      </c>
      <c r="G231" s="2647" t="s">
        <v>6674</v>
      </c>
      <c r="H231" s="2647" t="s">
        <v>1534</v>
      </c>
      <c r="I231" s="3058">
        <v>0.13440000000000002</v>
      </c>
      <c r="J231" s="3058">
        <v>0.13440000000000002</v>
      </c>
      <c r="K231" s="3150" t="s">
        <v>1534</v>
      </c>
      <c r="L231" s="2647" t="s">
        <v>1534</v>
      </c>
      <c r="M231" s="2647" t="s">
        <v>1534</v>
      </c>
      <c r="N231" s="2647" t="s">
        <v>1534</v>
      </c>
      <c r="O231" s="3406">
        <v>0.24640000000000004</v>
      </c>
      <c r="P231" s="3406">
        <v>0.16800000000000001</v>
      </c>
      <c r="Q231" s="2647" t="s">
        <v>1534</v>
      </c>
      <c r="R231" s="3150" t="s">
        <v>1534</v>
      </c>
      <c r="S231" s="3150" t="s">
        <v>1534</v>
      </c>
      <c r="T231" s="3150" t="s">
        <v>1534</v>
      </c>
      <c r="U231" s="3058">
        <v>6.720000000000001E-2</v>
      </c>
      <c r="V231" s="3150" t="s">
        <v>1534</v>
      </c>
      <c r="W231" s="3150" t="s">
        <v>1534</v>
      </c>
      <c r="X231" s="3150" t="s">
        <v>1534</v>
      </c>
      <c r="Y231" s="3058">
        <v>6.720000000000001E-2</v>
      </c>
      <c r="Z231" s="3150" t="s">
        <v>49</v>
      </c>
      <c r="AA231" s="3058">
        <v>3.6999999999999998E-2</v>
      </c>
      <c r="AB231" s="3058">
        <v>0.112</v>
      </c>
      <c r="AC231" s="2617" t="s">
        <v>1534</v>
      </c>
      <c r="AD231" s="2617" t="s">
        <v>1534</v>
      </c>
      <c r="AE231" s="3253" t="s">
        <v>1534</v>
      </c>
      <c r="AF231" s="2578"/>
    </row>
    <row r="232" spans="2:32" s="2884" customFormat="1" ht="12.75" customHeight="1" x14ac:dyDescent="0.2">
      <c r="B232" s="3585" t="s">
        <v>6705</v>
      </c>
      <c r="C232" s="3609"/>
      <c r="D232" s="3149" t="s">
        <v>1534</v>
      </c>
      <c r="E232" s="3149" t="s">
        <v>1534</v>
      </c>
      <c r="F232" s="3149" t="s">
        <v>1534</v>
      </c>
      <c r="G232" s="2647" t="s">
        <v>6631</v>
      </c>
      <c r="H232" s="2647" t="s">
        <v>1534</v>
      </c>
      <c r="I232" s="3058">
        <v>0.13440000000000002</v>
      </c>
      <c r="J232" s="3058">
        <v>0.13440000000000002</v>
      </c>
      <c r="K232" s="3150" t="s">
        <v>1534</v>
      </c>
      <c r="L232" s="2647" t="s">
        <v>1534</v>
      </c>
      <c r="M232" s="2647" t="s">
        <v>1534</v>
      </c>
      <c r="N232" s="2647" t="s">
        <v>1534</v>
      </c>
      <c r="O232" s="3406">
        <v>0.24640000000000004</v>
      </c>
      <c r="P232" s="3406">
        <v>0.16800000000000001</v>
      </c>
      <c r="Q232" s="2647" t="s">
        <v>1534</v>
      </c>
      <c r="R232" s="3150" t="s">
        <v>1534</v>
      </c>
      <c r="S232" s="3150" t="s">
        <v>1534</v>
      </c>
      <c r="T232" s="3150" t="s">
        <v>1534</v>
      </c>
      <c r="U232" s="3058">
        <v>6.720000000000001E-2</v>
      </c>
      <c r="V232" s="3150" t="s">
        <v>1534</v>
      </c>
      <c r="W232" s="3150" t="s">
        <v>1534</v>
      </c>
      <c r="X232" s="3150" t="s">
        <v>1534</v>
      </c>
      <c r="Y232" s="3058">
        <v>6.720000000000001E-2</v>
      </c>
      <c r="Z232" s="3150" t="s">
        <v>58</v>
      </c>
      <c r="AA232" s="3058">
        <v>2.23888E-2</v>
      </c>
      <c r="AB232" s="3058">
        <v>0.112</v>
      </c>
      <c r="AC232" s="2617" t="s">
        <v>1534</v>
      </c>
      <c r="AD232" s="2617" t="s">
        <v>1534</v>
      </c>
      <c r="AE232" s="3253" t="s">
        <v>1534</v>
      </c>
      <c r="AF232" s="2578"/>
    </row>
    <row r="233" spans="2:32" s="2884" customFormat="1" ht="12.75" customHeight="1" x14ac:dyDescent="0.2">
      <c r="B233" s="3585" t="s">
        <v>6706</v>
      </c>
      <c r="C233" s="3609"/>
      <c r="D233" s="3149" t="s">
        <v>1534</v>
      </c>
      <c r="E233" s="3149" t="s">
        <v>1534</v>
      </c>
      <c r="F233" s="3149" t="s">
        <v>1534</v>
      </c>
      <c r="G233" s="2647" t="s">
        <v>6631</v>
      </c>
      <c r="H233" s="2647" t="s">
        <v>1534</v>
      </c>
      <c r="I233" s="3058">
        <v>0.13439999999999999</v>
      </c>
      <c r="J233" s="3058">
        <v>0.13439999999999999</v>
      </c>
      <c r="K233" s="3150" t="s">
        <v>1534</v>
      </c>
      <c r="L233" s="2647" t="s">
        <v>1534</v>
      </c>
      <c r="M233" s="2647" t="s">
        <v>1534</v>
      </c>
      <c r="N233" s="2647" t="s">
        <v>1534</v>
      </c>
      <c r="O233" s="3406">
        <v>0.24640000000000004</v>
      </c>
      <c r="P233" s="3406">
        <v>0.16800000000000001</v>
      </c>
      <c r="Q233" s="2647" t="s">
        <v>1534</v>
      </c>
      <c r="R233" s="3150" t="s">
        <v>1534</v>
      </c>
      <c r="S233" s="3150" t="s">
        <v>1534</v>
      </c>
      <c r="T233" s="3150" t="s">
        <v>1534</v>
      </c>
      <c r="U233" s="3058">
        <v>6.720000000000001E-2</v>
      </c>
      <c r="V233" s="3150" t="s">
        <v>1534</v>
      </c>
      <c r="W233" s="3150" t="s">
        <v>1534</v>
      </c>
      <c r="X233" s="3150" t="s">
        <v>1534</v>
      </c>
      <c r="Y233" s="3058">
        <v>6.720000000000001E-2</v>
      </c>
      <c r="Z233" s="3150" t="s">
        <v>58</v>
      </c>
      <c r="AA233" s="3058">
        <v>2.23888E-2</v>
      </c>
      <c r="AB233" s="3058">
        <v>0.112</v>
      </c>
      <c r="AC233" s="2617" t="s">
        <v>1534</v>
      </c>
      <c r="AD233" s="2617" t="s">
        <v>1534</v>
      </c>
      <c r="AE233" s="3253" t="s">
        <v>1534</v>
      </c>
      <c r="AF233" s="2578"/>
    </row>
    <row r="234" spans="2:32" s="2884" customFormat="1" ht="12.75" customHeight="1" x14ac:dyDescent="0.2">
      <c r="B234" s="3585" t="s">
        <v>6707</v>
      </c>
      <c r="C234" s="3609"/>
      <c r="D234" s="3149" t="s">
        <v>1534</v>
      </c>
      <c r="E234" s="3149" t="s">
        <v>1534</v>
      </c>
      <c r="F234" s="3149" t="s">
        <v>1534</v>
      </c>
      <c r="G234" s="2647" t="s">
        <v>6708</v>
      </c>
      <c r="H234" s="2647" t="s">
        <v>1534</v>
      </c>
      <c r="I234" s="3058">
        <v>0.12320000000000002</v>
      </c>
      <c r="J234" s="3058">
        <v>0.12320000000000002</v>
      </c>
      <c r="K234" s="3150" t="s">
        <v>1534</v>
      </c>
      <c r="L234" s="2647" t="s">
        <v>1534</v>
      </c>
      <c r="M234" s="2647" t="s">
        <v>1534</v>
      </c>
      <c r="N234" s="2647" t="s">
        <v>1534</v>
      </c>
      <c r="O234" s="3406">
        <v>0.24640000000000004</v>
      </c>
      <c r="P234" s="3406">
        <v>0.16800000000000001</v>
      </c>
      <c r="Q234" s="2647" t="s">
        <v>1534</v>
      </c>
      <c r="R234" s="3150" t="s">
        <v>1534</v>
      </c>
      <c r="S234" s="3150" t="s">
        <v>1534</v>
      </c>
      <c r="T234" s="3150" t="s">
        <v>1534</v>
      </c>
      <c r="U234" s="3058">
        <v>6.720000000000001E-2</v>
      </c>
      <c r="V234" s="3150" t="s">
        <v>1534</v>
      </c>
      <c r="W234" s="3150" t="s">
        <v>1534</v>
      </c>
      <c r="X234" s="3150" t="s">
        <v>1534</v>
      </c>
      <c r="Y234" s="3058">
        <v>6.720000000000001E-2</v>
      </c>
      <c r="Z234" s="3150" t="s">
        <v>58</v>
      </c>
      <c r="AA234" s="3058">
        <v>2.23888E-2</v>
      </c>
      <c r="AB234" s="3058">
        <v>0.112</v>
      </c>
      <c r="AC234" s="2617" t="s">
        <v>1534</v>
      </c>
      <c r="AD234" s="2617" t="s">
        <v>1534</v>
      </c>
      <c r="AE234" s="3253" t="s">
        <v>1534</v>
      </c>
      <c r="AF234" s="2578"/>
    </row>
    <row r="235" spans="2:32" s="2884" customFormat="1" ht="12.75" customHeight="1" x14ac:dyDescent="0.2">
      <c r="B235" s="3585" t="s">
        <v>6709</v>
      </c>
      <c r="C235" s="3609"/>
      <c r="D235" s="3149" t="s">
        <v>1534</v>
      </c>
      <c r="E235" s="3149" t="s">
        <v>1534</v>
      </c>
      <c r="F235" s="3149" t="s">
        <v>1534</v>
      </c>
      <c r="G235" s="2647" t="s">
        <v>6708</v>
      </c>
      <c r="H235" s="2647" t="s">
        <v>1534</v>
      </c>
      <c r="I235" s="3058">
        <v>0.12320000000000002</v>
      </c>
      <c r="J235" s="3058">
        <v>0.12320000000000002</v>
      </c>
      <c r="K235" s="3150" t="s">
        <v>1534</v>
      </c>
      <c r="L235" s="2647" t="s">
        <v>1534</v>
      </c>
      <c r="M235" s="2647" t="s">
        <v>1534</v>
      </c>
      <c r="N235" s="2647" t="s">
        <v>1534</v>
      </c>
      <c r="O235" s="3406">
        <v>0.24640000000000004</v>
      </c>
      <c r="P235" s="3406">
        <v>0.16800000000000001</v>
      </c>
      <c r="Q235" s="2647" t="s">
        <v>1534</v>
      </c>
      <c r="R235" s="3150" t="s">
        <v>1534</v>
      </c>
      <c r="S235" s="3150" t="s">
        <v>1534</v>
      </c>
      <c r="T235" s="3150" t="s">
        <v>1534</v>
      </c>
      <c r="U235" s="3058">
        <v>6.720000000000001E-2</v>
      </c>
      <c r="V235" s="3150" t="s">
        <v>1534</v>
      </c>
      <c r="W235" s="3150" t="s">
        <v>1534</v>
      </c>
      <c r="X235" s="3150" t="s">
        <v>1534</v>
      </c>
      <c r="Y235" s="3058">
        <v>6.720000000000001E-2</v>
      </c>
      <c r="Z235" s="3150" t="s">
        <v>58</v>
      </c>
      <c r="AA235" s="3058">
        <v>2.23888E-2</v>
      </c>
      <c r="AB235" s="3058">
        <v>0.112</v>
      </c>
      <c r="AC235" s="2617" t="s">
        <v>1534</v>
      </c>
      <c r="AD235" s="2617" t="s">
        <v>1534</v>
      </c>
      <c r="AE235" s="3253" t="s">
        <v>1534</v>
      </c>
      <c r="AF235" s="2578"/>
    </row>
    <row r="236" spans="2:32" s="2884" customFormat="1" ht="12.75" customHeight="1" x14ac:dyDescent="0.2">
      <c r="B236" s="3585" t="s">
        <v>6710</v>
      </c>
      <c r="C236" s="3609"/>
      <c r="D236" s="3149" t="s">
        <v>1534</v>
      </c>
      <c r="E236" s="3149" t="s">
        <v>1534</v>
      </c>
      <c r="F236" s="3149" t="s">
        <v>1534</v>
      </c>
      <c r="G236" s="2647" t="s">
        <v>6711</v>
      </c>
      <c r="H236" s="2647" t="s">
        <v>1534</v>
      </c>
      <c r="I236" s="3058">
        <v>0.12320000000000002</v>
      </c>
      <c r="J236" s="3058">
        <v>0.12320000000000002</v>
      </c>
      <c r="K236" s="3150" t="s">
        <v>1534</v>
      </c>
      <c r="L236" s="2647" t="s">
        <v>1534</v>
      </c>
      <c r="M236" s="2647" t="s">
        <v>1534</v>
      </c>
      <c r="N236" s="2647" t="s">
        <v>1534</v>
      </c>
      <c r="O236" s="3406">
        <v>0.24640000000000004</v>
      </c>
      <c r="P236" s="3406">
        <v>0.16800000000000001</v>
      </c>
      <c r="Q236" s="2647" t="s">
        <v>1534</v>
      </c>
      <c r="R236" s="3150" t="s">
        <v>1534</v>
      </c>
      <c r="S236" s="3150" t="s">
        <v>1534</v>
      </c>
      <c r="T236" s="3150" t="s">
        <v>1534</v>
      </c>
      <c r="U236" s="3058">
        <v>6.720000000000001E-2</v>
      </c>
      <c r="V236" s="3150" t="s">
        <v>1534</v>
      </c>
      <c r="W236" s="3150" t="s">
        <v>1534</v>
      </c>
      <c r="X236" s="3150" t="s">
        <v>1534</v>
      </c>
      <c r="Y236" s="3058">
        <v>6.720000000000001E-2</v>
      </c>
      <c r="Z236" s="3150" t="s">
        <v>58</v>
      </c>
      <c r="AA236" s="3058">
        <v>2.23888E-2</v>
      </c>
      <c r="AB236" s="3058">
        <v>0.112</v>
      </c>
      <c r="AC236" s="2617" t="s">
        <v>1534</v>
      </c>
      <c r="AD236" s="2617" t="s">
        <v>1534</v>
      </c>
      <c r="AE236" s="3253" t="s">
        <v>1534</v>
      </c>
      <c r="AF236" s="2578"/>
    </row>
    <row r="237" spans="2:32" s="2884" customFormat="1" ht="12.75" customHeight="1" x14ac:dyDescent="0.2">
      <c r="B237" s="3585" t="s">
        <v>6712</v>
      </c>
      <c r="C237" s="3609"/>
      <c r="D237" s="3149" t="s">
        <v>1534</v>
      </c>
      <c r="E237" s="3149" t="s">
        <v>1534</v>
      </c>
      <c r="F237" s="3149" t="s">
        <v>1534</v>
      </c>
      <c r="G237" s="2647" t="s">
        <v>6711</v>
      </c>
      <c r="H237" s="2647" t="s">
        <v>1534</v>
      </c>
      <c r="I237" s="3058">
        <v>0.12320000000000002</v>
      </c>
      <c r="J237" s="3058">
        <v>0.12320000000000002</v>
      </c>
      <c r="K237" s="3150" t="s">
        <v>1534</v>
      </c>
      <c r="L237" s="2647" t="s">
        <v>1534</v>
      </c>
      <c r="M237" s="2647" t="s">
        <v>1534</v>
      </c>
      <c r="N237" s="2647" t="s">
        <v>1534</v>
      </c>
      <c r="O237" s="3406">
        <v>0.24640000000000004</v>
      </c>
      <c r="P237" s="3406">
        <v>0.16800000000000001</v>
      </c>
      <c r="Q237" s="2647" t="s">
        <v>1534</v>
      </c>
      <c r="R237" s="3150" t="s">
        <v>1534</v>
      </c>
      <c r="S237" s="3150" t="s">
        <v>1534</v>
      </c>
      <c r="T237" s="3150" t="s">
        <v>1534</v>
      </c>
      <c r="U237" s="3058">
        <v>6.720000000000001E-2</v>
      </c>
      <c r="V237" s="3150" t="s">
        <v>1534</v>
      </c>
      <c r="W237" s="3150" t="s">
        <v>1534</v>
      </c>
      <c r="X237" s="3150" t="s">
        <v>1534</v>
      </c>
      <c r="Y237" s="3058">
        <v>6.720000000000001E-2</v>
      </c>
      <c r="Z237" s="3150" t="s">
        <v>58</v>
      </c>
      <c r="AA237" s="3058">
        <v>2.23888E-2</v>
      </c>
      <c r="AB237" s="3058">
        <v>0.112</v>
      </c>
      <c r="AC237" s="2617" t="s">
        <v>1534</v>
      </c>
      <c r="AD237" s="2617" t="s">
        <v>1534</v>
      </c>
      <c r="AE237" s="3253" t="s">
        <v>1534</v>
      </c>
      <c r="AF237" s="2578"/>
    </row>
    <row r="238" spans="2:32" s="2884" customFormat="1" ht="12.75" customHeight="1" x14ac:dyDescent="0.2">
      <c r="B238" s="3585" t="s">
        <v>6713</v>
      </c>
      <c r="C238" s="3609"/>
      <c r="D238" s="3149" t="s">
        <v>1534</v>
      </c>
      <c r="E238" s="3149" t="s">
        <v>1534</v>
      </c>
      <c r="F238" s="3149" t="s">
        <v>1534</v>
      </c>
      <c r="G238" s="2647" t="s">
        <v>6714</v>
      </c>
      <c r="H238" s="2647" t="s">
        <v>1534</v>
      </c>
      <c r="I238" s="3058">
        <v>0.121</v>
      </c>
      <c r="J238" s="3058">
        <v>0.121</v>
      </c>
      <c r="K238" s="3150" t="s">
        <v>1534</v>
      </c>
      <c r="L238" s="2647" t="s">
        <v>1534</v>
      </c>
      <c r="M238" s="2647" t="s">
        <v>1534</v>
      </c>
      <c r="N238" s="2647" t="s">
        <v>1534</v>
      </c>
      <c r="O238" s="3406">
        <v>0.24640000000000004</v>
      </c>
      <c r="P238" s="3406">
        <v>0.16800000000000001</v>
      </c>
      <c r="Q238" s="2647" t="s">
        <v>1534</v>
      </c>
      <c r="R238" s="3150" t="s">
        <v>1534</v>
      </c>
      <c r="S238" s="3150" t="s">
        <v>1534</v>
      </c>
      <c r="T238" s="3150" t="s">
        <v>1534</v>
      </c>
      <c r="U238" s="3058">
        <v>6.720000000000001E-2</v>
      </c>
      <c r="V238" s="3150" t="s">
        <v>1534</v>
      </c>
      <c r="W238" s="3150" t="s">
        <v>1534</v>
      </c>
      <c r="X238" s="3150" t="s">
        <v>1534</v>
      </c>
      <c r="Y238" s="3058">
        <v>6.720000000000001E-2</v>
      </c>
      <c r="Z238" s="3150" t="s">
        <v>58</v>
      </c>
      <c r="AA238" s="3058">
        <v>2.23888E-2</v>
      </c>
      <c r="AB238" s="3058">
        <v>0.112</v>
      </c>
      <c r="AC238" s="2617" t="s">
        <v>1534</v>
      </c>
      <c r="AD238" s="2617" t="s">
        <v>1534</v>
      </c>
      <c r="AE238" s="3253" t="s">
        <v>1534</v>
      </c>
      <c r="AF238" s="2578"/>
    </row>
    <row r="239" spans="2:32" s="2884" customFormat="1" ht="12.75" customHeight="1" x14ac:dyDescent="0.2">
      <c r="B239" s="3585" t="s">
        <v>6715</v>
      </c>
      <c r="C239" s="3609"/>
      <c r="D239" s="3149" t="s">
        <v>1534</v>
      </c>
      <c r="E239" s="3149" t="s">
        <v>1534</v>
      </c>
      <c r="F239" s="3149" t="s">
        <v>1534</v>
      </c>
      <c r="G239" s="2647" t="s">
        <v>6714</v>
      </c>
      <c r="H239" s="2647" t="s">
        <v>1534</v>
      </c>
      <c r="I239" s="3058">
        <v>0.121</v>
      </c>
      <c r="J239" s="3058">
        <v>0.121</v>
      </c>
      <c r="K239" s="3150" t="s">
        <v>1534</v>
      </c>
      <c r="L239" s="2647" t="s">
        <v>1534</v>
      </c>
      <c r="M239" s="2647" t="s">
        <v>1534</v>
      </c>
      <c r="N239" s="2647" t="s">
        <v>1534</v>
      </c>
      <c r="O239" s="3406">
        <v>0.24640000000000004</v>
      </c>
      <c r="P239" s="3406">
        <v>0.16800000000000001</v>
      </c>
      <c r="Q239" s="2647" t="s">
        <v>1534</v>
      </c>
      <c r="R239" s="3150" t="s">
        <v>1534</v>
      </c>
      <c r="S239" s="3150" t="s">
        <v>1534</v>
      </c>
      <c r="T239" s="3150" t="s">
        <v>1534</v>
      </c>
      <c r="U239" s="3058">
        <v>6.720000000000001E-2</v>
      </c>
      <c r="V239" s="3150" t="s">
        <v>1534</v>
      </c>
      <c r="W239" s="3150" t="s">
        <v>1534</v>
      </c>
      <c r="X239" s="3150" t="s">
        <v>1534</v>
      </c>
      <c r="Y239" s="3058">
        <v>6.720000000000001E-2</v>
      </c>
      <c r="Z239" s="3150" t="s">
        <v>58</v>
      </c>
      <c r="AA239" s="3058">
        <v>2.23888E-2</v>
      </c>
      <c r="AB239" s="3058">
        <v>0.112</v>
      </c>
      <c r="AC239" s="2617" t="s">
        <v>1534</v>
      </c>
      <c r="AD239" s="2617" t="s">
        <v>1534</v>
      </c>
      <c r="AE239" s="3253" t="s">
        <v>1534</v>
      </c>
      <c r="AF239" s="2578"/>
    </row>
    <row r="240" spans="2:32" s="2884" customFormat="1" ht="12.75" customHeight="1" x14ac:dyDescent="0.2">
      <c r="B240" s="3585" t="s">
        <v>6716</v>
      </c>
      <c r="C240" s="3609"/>
      <c r="D240" s="3149" t="s">
        <v>1534</v>
      </c>
      <c r="E240" s="3149" t="s">
        <v>1534</v>
      </c>
      <c r="F240" s="3149" t="s">
        <v>1534</v>
      </c>
      <c r="G240" s="2647" t="s">
        <v>6635</v>
      </c>
      <c r="H240" s="2647" t="s">
        <v>1534</v>
      </c>
      <c r="I240" s="3058">
        <v>0.10976000000000001</v>
      </c>
      <c r="J240" s="3058">
        <v>0.10976000000000001</v>
      </c>
      <c r="K240" s="3150" t="s">
        <v>1534</v>
      </c>
      <c r="L240" s="2647" t="s">
        <v>1534</v>
      </c>
      <c r="M240" s="2647" t="s">
        <v>1534</v>
      </c>
      <c r="N240" s="2647" t="s">
        <v>1534</v>
      </c>
      <c r="O240" s="3406">
        <v>0.24640000000000004</v>
      </c>
      <c r="P240" s="3406">
        <v>0.16800000000000001</v>
      </c>
      <c r="Q240" s="2647" t="s">
        <v>1534</v>
      </c>
      <c r="R240" s="3150" t="s">
        <v>1534</v>
      </c>
      <c r="S240" s="3150" t="s">
        <v>1534</v>
      </c>
      <c r="T240" s="3150" t="s">
        <v>1534</v>
      </c>
      <c r="U240" s="3058">
        <v>6.720000000000001E-2</v>
      </c>
      <c r="V240" s="3150" t="s">
        <v>1534</v>
      </c>
      <c r="W240" s="3150" t="s">
        <v>1534</v>
      </c>
      <c r="X240" s="3150" t="s">
        <v>1534</v>
      </c>
      <c r="Y240" s="3058">
        <v>6.720000000000001E-2</v>
      </c>
      <c r="Z240" s="3150" t="s">
        <v>58</v>
      </c>
      <c r="AA240" s="3058">
        <v>2.23888E-2</v>
      </c>
      <c r="AB240" s="3058">
        <v>0.112</v>
      </c>
      <c r="AC240" s="2617" t="s">
        <v>1534</v>
      </c>
      <c r="AD240" s="2617" t="s">
        <v>1534</v>
      </c>
      <c r="AE240" s="3253" t="s">
        <v>1534</v>
      </c>
      <c r="AF240" s="2578"/>
    </row>
    <row r="241" spans="2:32" s="2884" customFormat="1" ht="12.75" customHeight="1" x14ac:dyDescent="0.2">
      <c r="B241" s="3585" t="s">
        <v>6717</v>
      </c>
      <c r="C241" s="3609"/>
      <c r="D241" s="3149" t="s">
        <v>1534</v>
      </c>
      <c r="E241" s="3149" t="s">
        <v>1534</v>
      </c>
      <c r="F241" s="3149" t="s">
        <v>1534</v>
      </c>
      <c r="G241" s="2647" t="s">
        <v>6635</v>
      </c>
      <c r="H241" s="2647" t="s">
        <v>1534</v>
      </c>
      <c r="I241" s="3058">
        <v>0.10976000000000001</v>
      </c>
      <c r="J241" s="3058">
        <v>0.10976000000000001</v>
      </c>
      <c r="K241" s="3150" t="s">
        <v>1534</v>
      </c>
      <c r="L241" s="2647" t="s">
        <v>1534</v>
      </c>
      <c r="M241" s="2647" t="s">
        <v>1534</v>
      </c>
      <c r="N241" s="2647" t="s">
        <v>1534</v>
      </c>
      <c r="O241" s="3406">
        <v>0.24640000000000004</v>
      </c>
      <c r="P241" s="3406">
        <v>0.16800000000000001</v>
      </c>
      <c r="Q241" s="2647" t="s">
        <v>1534</v>
      </c>
      <c r="R241" s="3150" t="s">
        <v>1534</v>
      </c>
      <c r="S241" s="3150" t="s">
        <v>1534</v>
      </c>
      <c r="T241" s="3150" t="s">
        <v>1534</v>
      </c>
      <c r="U241" s="3058">
        <v>6.720000000000001E-2</v>
      </c>
      <c r="V241" s="3150" t="s">
        <v>1534</v>
      </c>
      <c r="W241" s="3150" t="s">
        <v>1534</v>
      </c>
      <c r="X241" s="3150" t="s">
        <v>1534</v>
      </c>
      <c r="Y241" s="3058">
        <v>6.720000000000001E-2</v>
      </c>
      <c r="Z241" s="3150" t="s">
        <v>58</v>
      </c>
      <c r="AA241" s="3058">
        <v>2.23888E-2</v>
      </c>
      <c r="AB241" s="3058">
        <v>0.112</v>
      </c>
      <c r="AC241" s="2617" t="s">
        <v>1534</v>
      </c>
      <c r="AD241" s="2617" t="s">
        <v>1534</v>
      </c>
      <c r="AE241" s="3253" t="s">
        <v>1534</v>
      </c>
      <c r="AF241" s="2578"/>
    </row>
    <row r="242" spans="2:32" s="2884" customFormat="1" ht="12.75" customHeight="1" x14ac:dyDescent="0.2">
      <c r="B242" s="3585" t="s">
        <v>6718</v>
      </c>
      <c r="C242" s="3609"/>
      <c r="D242" s="3149" t="s">
        <v>1534</v>
      </c>
      <c r="E242" s="3149" t="s">
        <v>1534</v>
      </c>
      <c r="F242" s="3149" t="s">
        <v>1534</v>
      </c>
      <c r="G242" s="2647" t="s">
        <v>6688</v>
      </c>
      <c r="H242" s="2647" t="s">
        <v>1534</v>
      </c>
      <c r="I242" s="3058">
        <v>0.10752000000000002</v>
      </c>
      <c r="J242" s="3058">
        <v>0.10752000000000002</v>
      </c>
      <c r="K242" s="3150" t="s">
        <v>1534</v>
      </c>
      <c r="L242" s="2647" t="s">
        <v>1534</v>
      </c>
      <c r="M242" s="2647" t="s">
        <v>1534</v>
      </c>
      <c r="N242" s="2647" t="s">
        <v>1534</v>
      </c>
      <c r="O242" s="3406">
        <v>0.24640000000000004</v>
      </c>
      <c r="P242" s="3406">
        <v>0.16800000000000001</v>
      </c>
      <c r="Q242" s="2647" t="s">
        <v>1534</v>
      </c>
      <c r="R242" s="3150" t="s">
        <v>1534</v>
      </c>
      <c r="S242" s="3150" t="s">
        <v>1534</v>
      </c>
      <c r="T242" s="3150" t="s">
        <v>1534</v>
      </c>
      <c r="U242" s="3058">
        <v>6.720000000000001E-2</v>
      </c>
      <c r="V242" s="3150" t="s">
        <v>1534</v>
      </c>
      <c r="W242" s="3150" t="s">
        <v>1534</v>
      </c>
      <c r="X242" s="3150" t="s">
        <v>1534</v>
      </c>
      <c r="Y242" s="3058">
        <v>6.720000000000001E-2</v>
      </c>
      <c r="Z242" s="3150" t="s">
        <v>58</v>
      </c>
      <c r="AA242" s="3058">
        <v>2.23888E-2</v>
      </c>
      <c r="AB242" s="3058">
        <v>0.112</v>
      </c>
      <c r="AC242" s="2617" t="s">
        <v>1534</v>
      </c>
      <c r="AD242" s="2617" t="s">
        <v>1534</v>
      </c>
      <c r="AE242" s="3253" t="s">
        <v>1534</v>
      </c>
      <c r="AF242" s="2578"/>
    </row>
    <row r="243" spans="2:32" s="2884" customFormat="1" ht="12.75" customHeight="1" x14ac:dyDescent="0.2">
      <c r="B243" s="3585" t="s">
        <v>6719</v>
      </c>
      <c r="C243" s="3609"/>
      <c r="D243" s="3149" t="s">
        <v>1534</v>
      </c>
      <c r="E243" s="3149" t="s">
        <v>1534</v>
      </c>
      <c r="F243" s="3149" t="s">
        <v>1534</v>
      </c>
      <c r="G243" s="2647" t="s">
        <v>6688</v>
      </c>
      <c r="H243" s="2647" t="s">
        <v>1534</v>
      </c>
      <c r="I243" s="3058">
        <v>0.10752000000000002</v>
      </c>
      <c r="J243" s="3058">
        <v>0.10752000000000002</v>
      </c>
      <c r="K243" s="3150" t="s">
        <v>1534</v>
      </c>
      <c r="L243" s="2647" t="s">
        <v>1534</v>
      </c>
      <c r="M243" s="2647" t="s">
        <v>1534</v>
      </c>
      <c r="N243" s="2647" t="s">
        <v>1534</v>
      </c>
      <c r="O243" s="3406">
        <v>0.24640000000000004</v>
      </c>
      <c r="P243" s="3406">
        <v>0.16800000000000001</v>
      </c>
      <c r="Q243" s="2647" t="s">
        <v>1534</v>
      </c>
      <c r="R243" s="3150" t="s">
        <v>1534</v>
      </c>
      <c r="S243" s="3150" t="s">
        <v>1534</v>
      </c>
      <c r="T243" s="3150" t="s">
        <v>1534</v>
      </c>
      <c r="U243" s="3058">
        <v>6.720000000000001E-2</v>
      </c>
      <c r="V243" s="3150" t="s">
        <v>1534</v>
      </c>
      <c r="W243" s="3150" t="s">
        <v>1534</v>
      </c>
      <c r="X243" s="3150" t="s">
        <v>1534</v>
      </c>
      <c r="Y243" s="3058">
        <v>6.720000000000001E-2</v>
      </c>
      <c r="Z243" s="3150" t="s">
        <v>58</v>
      </c>
      <c r="AA243" s="3058">
        <v>2.23888E-2</v>
      </c>
      <c r="AB243" s="3058">
        <v>0.112</v>
      </c>
      <c r="AC243" s="2617" t="s">
        <v>1534</v>
      </c>
      <c r="AD243" s="2617" t="s">
        <v>1534</v>
      </c>
      <c r="AE243" s="3253" t="s">
        <v>1534</v>
      </c>
      <c r="AF243" s="2578"/>
    </row>
    <row r="244" spans="2:32" s="2884" customFormat="1" ht="12.75" customHeight="1" x14ac:dyDescent="0.2">
      <c r="B244" s="3585" t="s">
        <v>6720</v>
      </c>
      <c r="C244" s="3609"/>
      <c r="D244" s="3149" t="s">
        <v>1534</v>
      </c>
      <c r="E244" s="3149" t="s">
        <v>1534</v>
      </c>
      <c r="F244" s="3150" t="s">
        <v>1534</v>
      </c>
      <c r="G244" s="2647" t="s">
        <v>6691</v>
      </c>
      <c r="H244" s="2647" t="s">
        <v>1534</v>
      </c>
      <c r="I244" s="3058">
        <v>0.1008</v>
      </c>
      <c r="J244" s="3058">
        <v>0.1008</v>
      </c>
      <c r="K244" s="3150" t="s">
        <v>1534</v>
      </c>
      <c r="L244" s="3150" t="s">
        <v>1534</v>
      </c>
      <c r="M244" s="2647" t="s">
        <v>1534</v>
      </c>
      <c r="N244" s="2647" t="s">
        <v>1534</v>
      </c>
      <c r="O244" s="3406">
        <v>0.24640000000000004</v>
      </c>
      <c r="P244" s="3406">
        <v>0.16800000000000001</v>
      </c>
      <c r="Q244" s="2647" t="s">
        <v>1534</v>
      </c>
      <c r="R244" s="3150" t="s">
        <v>1534</v>
      </c>
      <c r="S244" s="3150" t="s">
        <v>1534</v>
      </c>
      <c r="T244" s="3150" t="s">
        <v>1534</v>
      </c>
      <c r="U244" s="3058">
        <v>6.720000000000001E-2</v>
      </c>
      <c r="V244" s="3150" t="s">
        <v>1534</v>
      </c>
      <c r="W244" s="3150" t="s">
        <v>1534</v>
      </c>
      <c r="X244" s="3150" t="s">
        <v>1534</v>
      </c>
      <c r="Y244" s="3058">
        <v>6.720000000000001E-2</v>
      </c>
      <c r="Z244" s="3150" t="s">
        <v>60</v>
      </c>
      <c r="AA244" s="3058">
        <v>1.6240000000000001E-2</v>
      </c>
      <c r="AB244" s="3058">
        <v>0.112</v>
      </c>
      <c r="AC244" s="2617" t="s">
        <v>1534</v>
      </c>
      <c r="AD244" s="2617" t="s">
        <v>1534</v>
      </c>
      <c r="AE244" s="3253" t="s">
        <v>1534</v>
      </c>
      <c r="AF244" s="2578"/>
    </row>
    <row r="245" spans="2:32" s="2884" customFormat="1" ht="12.75" customHeight="1" x14ac:dyDescent="0.2">
      <c r="B245" s="3585" t="s">
        <v>6721</v>
      </c>
      <c r="C245" s="3609"/>
      <c r="D245" s="3149" t="s">
        <v>1534</v>
      </c>
      <c r="E245" s="3149" t="s">
        <v>1534</v>
      </c>
      <c r="F245" s="3150" t="s">
        <v>1534</v>
      </c>
      <c r="G245" s="2647" t="s">
        <v>6693</v>
      </c>
      <c r="H245" s="2647" t="s">
        <v>1534</v>
      </c>
      <c r="I245" s="3058">
        <v>0.1008</v>
      </c>
      <c r="J245" s="3058">
        <v>0.1008</v>
      </c>
      <c r="K245" s="3150" t="s">
        <v>1534</v>
      </c>
      <c r="L245" s="3150" t="s">
        <v>1534</v>
      </c>
      <c r="M245" s="2647" t="s">
        <v>1534</v>
      </c>
      <c r="N245" s="2647" t="s">
        <v>1534</v>
      </c>
      <c r="O245" s="3406">
        <v>0.24640000000000004</v>
      </c>
      <c r="P245" s="3406">
        <v>0.16800000000000001</v>
      </c>
      <c r="Q245" s="2647" t="s">
        <v>1534</v>
      </c>
      <c r="R245" s="3150" t="s">
        <v>1534</v>
      </c>
      <c r="S245" s="3150" t="s">
        <v>1534</v>
      </c>
      <c r="T245" s="3150" t="s">
        <v>1534</v>
      </c>
      <c r="U245" s="3058">
        <v>6.720000000000001E-2</v>
      </c>
      <c r="V245" s="3150" t="s">
        <v>1534</v>
      </c>
      <c r="W245" s="3150" t="s">
        <v>1534</v>
      </c>
      <c r="X245" s="3150" t="s">
        <v>1534</v>
      </c>
      <c r="Y245" s="3058">
        <v>6.720000000000001E-2</v>
      </c>
      <c r="Z245" s="3150" t="s">
        <v>58</v>
      </c>
      <c r="AA245" s="3058">
        <v>2.23888E-2</v>
      </c>
      <c r="AB245" s="3058">
        <v>0.112</v>
      </c>
      <c r="AC245" s="2617" t="s">
        <v>1534</v>
      </c>
      <c r="AD245" s="2617" t="s">
        <v>1534</v>
      </c>
      <c r="AE245" s="3253" t="s">
        <v>1534</v>
      </c>
      <c r="AF245" s="2578"/>
    </row>
    <row r="246" spans="2:32" s="2884" customFormat="1" ht="12.75" customHeight="1" x14ac:dyDescent="0.2">
      <c r="B246" s="3585" t="s">
        <v>6722</v>
      </c>
      <c r="C246" s="3609"/>
      <c r="D246" s="3149" t="s">
        <v>1534</v>
      </c>
      <c r="E246" s="3149" t="s">
        <v>1534</v>
      </c>
      <c r="F246" s="3150" t="s">
        <v>1534</v>
      </c>
      <c r="G246" s="2647" t="s">
        <v>6693</v>
      </c>
      <c r="H246" s="2647" t="s">
        <v>1534</v>
      </c>
      <c r="I246" s="3058">
        <v>0.1008</v>
      </c>
      <c r="J246" s="3058">
        <v>0.1008</v>
      </c>
      <c r="K246" s="3150" t="s">
        <v>1534</v>
      </c>
      <c r="L246" s="3150" t="s">
        <v>1534</v>
      </c>
      <c r="M246" s="2647" t="s">
        <v>1534</v>
      </c>
      <c r="N246" s="2647" t="s">
        <v>1534</v>
      </c>
      <c r="O246" s="3406">
        <v>0.24640000000000004</v>
      </c>
      <c r="P246" s="3406">
        <v>0.16800000000000001</v>
      </c>
      <c r="Q246" s="2647" t="s">
        <v>1534</v>
      </c>
      <c r="R246" s="3150" t="s">
        <v>1534</v>
      </c>
      <c r="S246" s="3150" t="s">
        <v>1534</v>
      </c>
      <c r="T246" s="3150" t="s">
        <v>1534</v>
      </c>
      <c r="U246" s="3058">
        <v>6.720000000000001E-2</v>
      </c>
      <c r="V246" s="3150" t="s">
        <v>1534</v>
      </c>
      <c r="W246" s="3150" t="s">
        <v>1534</v>
      </c>
      <c r="X246" s="3150" t="s">
        <v>1534</v>
      </c>
      <c r="Y246" s="3058">
        <v>6.720000000000001E-2</v>
      </c>
      <c r="Z246" s="3150" t="s">
        <v>58</v>
      </c>
      <c r="AA246" s="3058">
        <v>2.23888E-2</v>
      </c>
      <c r="AB246" s="3058">
        <v>0.112</v>
      </c>
      <c r="AC246" s="2617" t="s">
        <v>1534</v>
      </c>
      <c r="AD246" s="2617" t="s">
        <v>1534</v>
      </c>
      <c r="AE246" s="3253" t="s">
        <v>1534</v>
      </c>
      <c r="AF246" s="2578"/>
    </row>
    <row r="247" spans="2:32" s="2884" customFormat="1" ht="12.75" customHeight="1" x14ac:dyDescent="0.2">
      <c r="B247" s="3585" t="s">
        <v>6723</v>
      </c>
      <c r="C247" s="3609"/>
      <c r="D247" s="3149" t="s">
        <v>1534</v>
      </c>
      <c r="E247" s="3149" t="s">
        <v>1534</v>
      </c>
      <c r="F247" s="3150" t="s">
        <v>1534</v>
      </c>
      <c r="G247" s="2647" t="s">
        <v>6623</v>
      </c>
      <c r="H247" s="2647" t="s">
        <v>1534</v>
      </c>
      <c r="I247" s="3058">
        <v>0.13440000000000002</v>
      </c>
      <c r="J247" s="3058">
        <v>0.13440000000000002</v>
      </c>
      <c r="K247" s="3150" t="s">
        <v>1534</v>
      </c>
      <c r="L247" s="3150" t="s">
        <v>1534</v>
      </c>
      <c r="M247" s="2647" t="s">
        <v>1534</v>
      </c>
      <c r="N247" s="2647" t="s">
        <v>1534</v>
      </c>
      <c r="O247" s="3406">
        <v>0.13440000000000002</v>
      </c>
      <c r="P247" s="3406">
        <v>0.13440000000000002</v>
      </c>
      <c r="Q247" s="2647" t="s">
        <v>1534</v>
      </c>
      <c r="R247" s="3150" t="s">
        <v>1534</v>
      </c>
      <c r="S247" s="3150" t="s">
        <v>1534</v>
      </c>
      <c r="T247" s="3150" t="s">
        <v>1534</v>
      </c>
      <c r="U247" s="3058">
        <v>6.720000000000001E-2</v>
      </c>
      <c r="V247" s="3150" t="s">
        <v>1534</v>
      </c>
      <c r="W247" s="3150" t="s">
        <v>1534</v>
      </c>
      <c r="X247" s="3150" t="s">
        <v>1534</v>
      </c>
      <c r="Y247" s="3058">
        <v>6.720000000000001E-2</v>
      </c>
      <c r="Z247" s="3150" t="s">
        <v>1174</v>
      </c>
      <c r="AA247" s="3058">
        <v>1.0976000000000001E-2</v>
      </c>
      <c r="AB247" s="3058">
        <v>0.112</v>
      </c>
      <c r="AC247" s="2617" t="s">
        <v>1534</v>
      </c>
      <c r="AD247" s="2617" t="s">
        <v>1534</v>
      </c>
      <c r="AE247" s="3253" t="s">
        <v>1534</v>
      </c>
      <c r="AF247" s="2578"/>
    </row>
    <row r="248" spans="2:32" s="2884" customFormat="1" ht="12.75" customHeight="1" x14ac:dyDescent="0.2">
      <c r="B248" s="3585" t="s">
        <v>6724</v>
      </c>
      <c r="C248" s="3609"/>
      <c r="D248" s="3149" t="s">
        <v>1534</v>
      </c>
      <c r="E248" s="3149" t="s">
        <v>1534</v>
      </c>
      <c r="F248" s="3150" t="s">
        <v>1534</v>
      </c>
      <c r="G248" s="2647" t="s">
        <v>6696</v>
      </c>
      <c r="H248" s="2647" t="s">
        <v>1534</v>
      </c>
      <c r="I248" s="3058">
        <v>9.6000000000000002E-2</v>
      </c>
      <c r="J248" s="3058">
        <v>9.6000000000000002E-2</v>
      </c>
      <c r="K248" s="3150" t="s">
        <v>1534</v>
      </c>
      <c r="L248" s="3150" t="s">
        <v>1534</v>
      </c>
      <c r="M248" s="2647" t="s">
        <v>1534</v>
      </c>
      <c r="N248" s="2647" t="s">
        <v>1534</v>
      </c>
      <c r="O248" s="3406">
        <v>0.24640000000000004</v>
      </c>
      <c r="P248" s="3406">
        <v>0.16800000000000001</v>
      </c>
      <c r="Q248" s="2647" t="s">
        <v>1534</v>
      </c>
      <c r="R248" s="3150" t="s">
        <v>1534</v>
      </c>
      <c r="S248" s="3150" t="s">
        <v>1534</v>
      </c>
      <c r="T248" s="3150" t="s">
        <v>1534</v>
      </c>
      <c r="U248" s="3058">
        <v>6.720000000000001E-2</v>
      </c>
      <c r="V248" s="3150" t="s">
        <v>1534</v>
      </c>
      <c r="W248" s="3150" t="s">
        <v>1534</v>
      </c>
      <c r="X248" s="3150" t="s">
        <v>1534</v>
      </c>
      <c r="Y248" s="3058">
        <v>6.720000000000001E-2</v>
      </c>
      <c r="Z248" s="3150" t="s">
        <v>62</v>
      </c>
      <c r="AA248" s="3058">
        <v>1.456E-2</v>
      </c>
      <c r="AB248" s="3058">
        <v>0.112</v>
      </c>
      <c r="AC248" s="2617" t="s">
        <v>1534</v>
      </c>
      <c r="AD248" s="2617" t="s">
        <v>1534</v>
      </c>
      <c r="AE248" s="3253" t="s">
        <v>1534</v>
      </c>
      <c r="AF248" s="2578"/>
    </row>
    <row r="249" spans="2:32" s="2884" customFormat="1" ht="12.75" customHeight="1" x14ac:dyDescent="0.2">
      <c r="B249" s="3524" t="s">
        <v>6725</v>
      </c>
      <c r="C249" s="3523"/>
      <c r="D249" s="3149" t="s">
        <v>1534</v>
      </c>
      <c r="E249" s="3149" t="s">
        <v>1534</v>
      </c>
      <c r="F249" s="3150" t="s">
        <v>1534</v>
      </c>
      <c r="G249" s="2647" t="s">
        <v>6698</v>
      </c>
      <c r="H249" s="2647" t="s">
        <v>1534</v>
      </c>
      <c r="I249" s="3058">
        <v>9.6000000000000002E-2</v>
      </c>
      <c r="J249" s="3058">
        <v>9.6000000000000002E-2</v>
      </c>
      <c r="K249" s="3150" t="s">
        <v>1534</v>
      </c>
      <c r="L249" s="2647" t="s">
        <v>1534</v>
      </c>
      <c r="M249" s="2647" t="s">
        <v>1534</v>
      </c>
      <c r="N249" s="2647" t="s">
        <v>1534</v>
      </c>
      <c r="O249" s="3406">
        <v>0.24640000000000004</v>
      </c>
      <c r="P249" s="3406">
        <v>0.16800000000000001</v>
      </c>
      <c r="Q249" s="2647" t="s">
        <v>1534</v>
      </c>
      <c r="R249" s="3150" t="s">
        <v>1534</v>
      </c>
      <c r="S249" s="3150" t="s">
        <v>1534</v>
      </c>
      <c r="T249" s="3150" t="s">
        <v>1534</v>
      </c>
      <c r="U249" s="3058">
        <v>6.720000000000001E-2</v>
      </c>
      <c r="V249" s="3150" t="s">
        <v>1534</v>
      </c>
      <c r="W249" s="3150" t="s">
        <v>1534</v>
      </c>
      <c r="X249" s="3150" t="s">
        <v>1534</v>
      </c>
      <c r="Y249" s="3058">
        <v>6.720000000000001E-2</v>
      </c>
      <c r="Z249" s="3150" t="s">
        <v>58</v>
      </c>
      <c r="AA249" s="3058">
        <v>2.23888E-2</v>
      </c>
      <c r="AB249" s="3058">
        <v>0.112</v>
      </c>
      <c r="AC249" s="2617" t="s">
        <v>1534</v>
      </c>
      <c r="AD249" s="2617" t="s">
        <v>1534</v>
      </c>
      <c r="AE249" s="3253" t="s">
        <v>1534</v>
      </c>
      <c r="AF249" s="2578"/>
    </row>
    <row r="250" spans="2:32" s="2884" customFormat="1" ht="12.75" customHeight="1" thickBot="1" x14ac:dyDescent="0.25">
      <c r="B250" s="3525" t="s">
        <v>6726</v>
      </c>
      <c r="C250" s="3526"/>
      <c r="D250" s="3158" t="s">
        <v>1534</v>
      </c>
      <c r="E250" s="3158" t="s">
        <v>1534</v>
      </c>
      <c r="F250" s="3159" t="s">
        <v>1534</v>
      </c>
      <c r="G250" s="2650" t="s">
        <v>6698</v>
      </c>
      <c r="H250" s="2650" t="s">
        <v>1534</v>
      </c>
      <c r="I250" s="3160">
        <v>9.6000000000000002E-2</v>
      </c>
      <c r="J250" s="3160">
        <v>9.6000000000000002E-2</v>
      </c>
      <c r="K250" s="3159" t="s">
        <v>1534</v>
      </c>
      <c r="L250" s="2650" t="s">
        <v>1534</v>
      </c>
      <c r="M250" s="2650" t="s">
        <v>1534</v>
      </c>
      <c r="N250" s="2650" t="s">
        <v>1534</v>
      </c>
      <c r="O250" s="2952">
        <v>0.24640000000000004</v>
      </c>
      <c r="P250" s="2952">
        <v>0.16800000000000001</v>
      </c>
      <c r="Q250" s="2650" t="s">
        <v>1534</v>
      </c>
      <c r="R250" s="3159" t="s">
        <v>1534</v>
      </c>
      <c r="S250" s="3159" t="s">
        <v>1534</v>
      </c>
      <c r="T250" s="3159" t="s">
        <v>1534</v>
      </c>
      <c r="U250" s="3160">
        <v>6.720000000000001E-2</v>
      </c>
      <c r="V250" s="3159" t="s">
        <v>1534</v>
      </c>
      <c r="W250" s="3159" t="s">
        <v>1534</v>
      </c>
      <c r="X250" s="3159" t="s">
        <v>1534</v>
      </c>
      <c r="Y250" s="3160">
        <v>6.720000000000001E-2</v>
      </c>
      <c r="Z250" s="3159" t="s">
        <v>58</v>
      </c>
      <c r="AA250" s="3160">
        <v>2.23888E-2</v>
      </c>
      <c r="AB250" s="3160">
        <v>0.112</v>
      </c>
      <c r="AC250" s="2679" t="s">
        <v>1534</v>
      </c>
      <c r="AD250" s="2679" t="s">
        <v>1534</v>
      </c>
      <c r="AE250" s="2680" t="s">
        <v>1534</v>
      </c>
      <c r="AF250" s="2578"/>
    </row>
    <row r="251" spans="2:32" s="2884" customFormat="1" x14ac:dyDescent="0.2">
      <c r="B251" s="2642"/>
      <c r="C251" s="2572"/>
      <c r="D251" s="2572"/>
      <c r="E251" s="2572"/>
      <c r="F251" s="2572"/>
      <c r="G251" s="2573"/>
      <c r="H251" s="2573"/>
      <c r="I251" s="2573"/>
      <c r="J251" s="2573"/>
      <c r="K251" s="2572"/>
      <c r="L251" s="2573"/>
      <c r="M251" s="2573"/>
      <c r="N251" s="2573"/>
      <c r="O251" s="2573"/>
      <c r="P251" s="2573"/>
      <c r="Q251" s="2639"/>
      <c r="R251" s="2639"/>
      <c r="S251" s="2639"/>
      <c r="T251" s="2639"/>
      <c r="U251" s="2639"/>
      <c r="V251" s="2639"/>
      <c r="W251" s="2639"/>
      <c r="X251" s="2639"/>
      <c r="Y251" s="2639"/>
      <c r="Z251" s="2639"/>
      <c r="AA251" s="2639"/>
      <c r="AB251" s="2639"/>
      <c r="AC251" s="2639"/>
      <c r="AD251" s="2639"/>
      <c r="AE251" s="2639"/>
      <c r="AF251" s="2578"/>
    </row>
    <row r="252" spans="2:32" s="2884" customFormat="1" x14ac:dyDescent="0.2">
      <c r="B252" s="3673" t="s">
        <v>5002</v>
      </c>
      <c r="C252" s="3674"/>
      <c r="D252" s="3675" t="s">
        <v>6588</v>
      </c>
      <c r="E252" s="3675"/>
      <c r="F252" s="3675"/>
      <c r="G252" s="3675"/>
      <c r="H252" s="3675"/>
      <c r="I252" s="2640"/>
      <c r="J252" s="2640"/>
      <c r="K252" s="2640"/>
      <c r="L252" s="2640"/>
      <c r="M252" s="2640"/>
      <c r="N252" s="2640"/>
      <c r="O252" s="2640"/>
      <c r="P252" s="2640"/>
      <c r="Q252" s="2639"/>
      <c r="R252" s="2639"/>
      <c r="S252" s="2639"/>
      <c r="T252" s="2639"/>
      <c r="U252" s="2639"/>
      <c r="V252" s="2639"/>
      <c r="W252" s="2639"/>
      <c r="X252" s="2639"/>
      <c r="Y252" s="2639"/>
      <c r="Z252" s="2639"/>
      <c r="AA252" s="2639"/>
      <c r="AB252" s="2639"/>
      <c r="AC252" s="2639"/>
      <c r="AD252" s="2639"/>
      <c r="AE252" s="2639"/>
      <c r="AF252" s="2578"/>
    </row>
    <row r="253" spans="2:32" s="2884" customFormat="1" x14ac:dyDescent="0.2">
      <c r="B253" s="3673" t="s">
        <v>5003</v>
      </c>
      <c r="C253" s="3674"/>
      <c r="D253" s="3675" t="s">
        <v>6588</v>
      </c>
      <c r="E253" s="3675"/>
      <c r="F253" s="3675"/>
      <c r="G253" s="3675"/>
      <c r="H253" s="3675"/>
      <c r="I253" s="2640"/>
      <c r="J253" s="2640"/>
      <c r="K253" s="2640"/>
      <c r="L253" s="2640"/>
      <c r="M253" s="2640"/>
      <c r="N253" s="2640"/>
      <c r="O253" s="2640"/>
      <c r="P253" s="2640"/>
      <c r="Q253" s="2639"/>
      <c r="R253" s="2639"/>
      <c r="S253" s="2639"/>
      <c r="T253" s="2639"/>
      <c r="U253" s="2639"/>
      <c r="V253" s="2639"/>
      <c r="W253" s="2639"/>
      <c r="X253" s="2639"/>
      <c r="Y253" s="2639"/>
      <c r="Z253" s="2639"/>
      <c r="AA253" s="2639"/>
      <c r="AB253" s="2639"/>
      <c r="AC253" s="2639"/>
      <c r="AD253" s="2639"/>
      <c r="AE253" s="2639"/>
      <c r="AF253" s="2578"/>
    </row>
    <row r="254" spans="2:32" s="2884" customFormat="1" ht="13.5" thickBot="1" x14ac:dyDescent="0.25">
      <c r="B254" s="3489"/>
      <c r="C254" s="3490"/>
      <c r="D254" s="3490"/>
      <c r="E254" s="3490"/>
      <c r="F254" s="3490"/>
      <c r="G254" s="2643"/>
      <c r="H254" s="2643"/>
      <c r="I254" s="2643"/>
      <c r="J254" s="2643"/>
      <c r="K254" s="2643"/>
      <c r="L254" s="2643"/>
      <c r="M254" s="2643"/>
      <c r="N254" s="2643"/>
      <c r="O254" s="2643"/>
      <c r="P254" s="2643"/>
      <c r="Q254" s="2643"/>
      <c r="R254" s="2643"/>
      <c r="S254" s="2643"/>
      <c r="T254" s="2643"/>
      <c r="U254" s="2643"/>
      <c r="V254" s="2643"/>
      <c r="W254" s="2643"/>
      <c r="X254" s="2643"/>
      <c r="Y254" s="2643"/>
      <c r="Z254" s="2643"/>
      <c r="AA254" s="2643"/>
      <c r="AB254" s="2643"/>
      <c r="AC254" s="2643"/>
      <c r="AD254" s="2643"/>
      <c r="AE254" s="2643"/>
      <c r="AF254" s="2583"/>
    </row>
    <row r="255" spans="2:32" s="2884" customFormat="1" x14ac:dyDescent="0.2">
      <c r="B255" s="2783" t="str">
        <f>+B191</f>
        <v>.</v>
      </c>
    </row>
    <row r="256" spans="2:32" s="2884" customFormat="1" ht="13.5" thickBot="1" x14ac:dyDescent="0.25"/>
    <row r="257" spans="2:32" s="2884" customFormat="1" ht="20.25" x14ac:dyDescent="0.2">
      <c r="B257" s="3623" t="s">
        <v>5075</v>
      </c>
      <c r="C257" s="3624"/>
      <c r="D257" s="3624"/>
      <c r="E257" s="3624"/>
      <c r="F257" s="3624"/>
      <c r="G257" s="3624"/>
      <c r="H257" s="3624"/>
      <c r="I257" s="3624"/>
      <c r="J257" s="3624"/>
      <c r="K257" s="3624"/>
      <c r="L257" s="3624"/>
      <c r="M257" s="3624"/>
      <c r="N257" s="3624"/>
      <c r="O257" s="3624"/>
      <c r="P257" s="3624"/>
      <c r="Q257" s="3624"/>
      <c r="R257" s="3624"/>
      <c r="S257" s="3624"/>
      <c r="T257" s="3624"/>
      <c r="U257" s="3624"/>
      <c r="V257" s="3624"/>
      <c r="W257" s="3624"/>
      <c r="X257" s="3624"/>
      <c r="Y257" s="3624"/>
      <c r="Z257" s="3624"/>
      <c r="AA257" s="3624"/>
      <c r="AB257" s="3624"/>
      <c r="AC257" s="3624"/>
      <c r="AD257" s="3624"/>
      <c r="AE257" s="3624"/>
      <c r="AF257" s="3625"/>
    </row>
    <row r="258" spans="2:32" s="2884" customFormat="1" x14ac:dyDescent="0.2">
      <c r="B258" s="3485"/>
      <c r="C258" s="3486"/>
      <c r="D258" s="3486"/>
      <c r="E258" s="3486"/>
      <c r="F258" s="3486"/>
      <c r="G258" s="2577"/>
      <c r="H258" s="2577"/>
      <c r="I258" s="2577"/>
      <c r="J258" s="2577"/>
      <c r="K258" s="2577"/>
      <c r="L258" s="2577"/>
      <c r="M258" s="2577"/>
      <c r="N258" s="2577"/>
      <c r="O258" s="2577"/>
      <c r="P258" s="2577"/>
      <c r="Q258" s="2577"/>
      <c r="R258" s="2577"/>
      <c r="S258" s="2577"/>
      <c r="T258" s="2577"/>
      <c r="U258" s="2577"/>
      <c r="V258" s="2577"/>
      <c r="W258" s="2577"/>
      <c r="X258" s="2577"/>
      <c r="Y258" s="2577"/>
      <c r="Z258" s="2577"/>
      <c r="AA258" s="2577"/>
      <c r="AB258" s="2577"/>
      <c r="AC258" s="2577"/>
      <c r="AD258" s="2577"/>
      <c r="AE258" s="2577"/>
      <c r="AF258" s="2578"/>
    </row>
    <row r="259" spans="2:32" s="2884" customFormat="1" x14ac:dyDescent="0.2">
      <c r="B259" s="2641" t="s">
        <v>5095</v>
      </c>
      <c r="C259" s="3486"/>
      <c r="D259" s="3676" t="s">
        <v>6650</v>
      </c>
      <c r="E259" s="3676"/>
      <c r="F259" s="3676"/>
      <c r="G259" s="2577"/>
      <c r="H259" s="2577"/>
      <c r="I259" s="2577"/>
      <c r="J259" s="2577"/>
      <c r="K259" s="2577"/>
      <c r="L259" s="2577"/>
      <c r="M259" s="2577"/>
      <c r="N259" s="2577"/>
      <c r="O259" s="2577"/>
      <c r="P259" s="2577"/>
      <c r="Q259" s="2577"/>
      <c r="R259" s="2577"/>
      <c r="S259" s="2577"/>
      <c r="T259" s="2577"/>
      <c r="U259" s="2577"/>
      <c r="V259" s="2577"/>
      <c r="W259" s="2577"/>
      <c r="X259" s="2577"/>
      <c r="Y259" s="2577"/>
      <c r="Z259" s="2577"/>
      <c r="AA259" s="2577"/>
      <c r="AB259" s="2577"/>
      <c r="AC259" s="2577"/>
      <c r="AD259" s="2577"/>
      <c r="AE259" s="2577"/>
      <c r="AF259" s="2578"/>
    </row>
    <row r="260" spans="2:32" s="2884" customFormat="1" x14ac:dyDescent="0.2">
      <c r="B260" s="3677" t="s">
        <v>5078</v>
      </c>
      <c r="C260" s="3678"/>
      <c r="D260" s="3709">
        <v>41671</v>
      </c>
      <c r="E260" s="3709"/>
      <c r="F260" s="3709"/>
      <c r="G260" s="2577"/>
      <c r="H260" s="2577"/>
      <c r="I260" s="2577"/>
      <c r="J260" s="2577"/>
      <c r="K260" s="2577"/>
      <c r="L260" s="2577"/>
      <c r="M260" s="2577"/>
      <c r="N260" s="2577"/>
      <c r="O260" s="2577"/>
      <c r="P260" s="2577"/>
      <c r="Q260" s="2577"/>
      <c r="R260" s="2577"/>
      <c r="S260" s="2577"/>
      <c r="T260" s="2577"/>
      <c r="U260" s="2577"/>
      <c r="V260" s="2577"/>
      <c r="W260" s="2577"/>
      <c r="X260" s="2577"/>
      <c r="Y260" s="2577"/>
      <c r="Z260" s="2577"/>
      <c r="AA260" s="2577"/>
      <c r="AB260" s="2577"/>
      <c r="AC260" s="2577"/>
      <c r="AD260" s="2577"/>
      <c r="AE260" s="2577"/>
      <c r="AF260" s="2578"/>
    </row>
    <row r="261" spans="2:32" s="2884" customFormat="1" ht="12.75" customHeight="1" x14ac:dyDescent="0.2">
      <c r="B261" s="3657" t="s">
        <v>5076</v>
      </c>
      <c r="C261" s="3658"/>
      <c r="D261" s="4498">
        <v>41698</v>
      </c>
      <c r="E261" s="4498"/>
      <c r="F261" s="4498"/>
      <c r="G261" s="2577"/>
      <c r="H261" s="2577"/>
      <c r="I261" s="2577"/>
      <c r="J261" s="2577"/>
      <c r="K261" s="2577"/>
      <c r="L261" s="2577"/>
      <c r="M261" s="2577"/>
      <c r="N261" s="2577"/>
      <c r="O261" s="2577"/>
      <c r="P261" s="2577"/>
      <c r="Q261" s="2577"/>
      <c r="R261" s="2577"/>
      <c r="S261" s="2577"/>
      <c r="T261" s="2577"/>
      <c r="U261" s="2577"/>
      <c r="V261" s="2577"/>
      <c r="W261" s="2577"/>
      <c r="X261" s="2577"/>
      <c r="Y261" s="2577"/>
      <c r="Z261" s="2577"/>
      <c r="AA261" s="2577"/>
      <c r="AB261" s="2577"/>
      <c r="AC261" s="2577"/>
      <c r="AD261" s="2577"/>
      <c r="AE261" s="2577"/>
      <c r="AF261" s="2578"/>
    </row>
    <row r="262" spans="2:32" s="2884" customFormat="1" ht="12.75" customHeight="1" thickBot="1" x14ac:dyDescent="0.25">
      <c r="B262" s="3485"/>
      <c r="C262" s="3486"/>
      <c r="D262" s="3486"/>
      <c r="E262" s="3486"/>
      <c r="F262" s="3486"/>
      <c r="G262" s="2577"/>
      <c r="H262" s="2577"/>
      <c r="I262" s="2577"/>
      <c r="J262" s="2577"/>
      <c r="K262" s="2577"/>
      <c r="L262" s="2577"/>
      <c r="M262" s="2577"/>
      <c r="N262" s="2577"/>
      <c r="O262" s="2577"/>
      <c r="P262" s="2577"/>
      <c r="Q262" s="2577"/>
      <c r="R262" s="2577"/>
      <c r="S262" s="2577"/>
      <c r="T262" s="2577"/>
      <c r="U262" s="2577"/>
      <c r="V262" s="2577"/>
      <c r="W262" s="2577"/>
      <c r="X262" s="2577"/>
      <c r="Y262" s="2577"/>
      <c r="Z262" s="2577"/>
      <c r="AA262" s="2577"/>
      <c r="AB262" s="2577"/>
      <c r="AC262" s="2577"/>
      <c r="AD262" s="2577"/>
      <c r="AE262" s="2577"/>
      <c r="AF262" s="2578"/>
    </row>
    <row r="263" spans="2:32" s="2884" customFormat="1" ht="51" customHeight="1" thickBot="1" x14ac:dyDescent="0.25">
      <c r="B263" s="3659" t="s">
        <v>5077</v>
      </c>
      <c r="C263" s="3710"/>
      <c r="D263" s="3661" t="s">
        <v>6651</v>
      </c>
      <c r="E263" s="3662"/>
      <c r="F263" s="3662"/>
      <c r="G263" s="3662"/>
      <c r="H263" s="3662"/>
      <c r="I263" s="3662"/>
      <c r="J263" s="3662"/>
      <c r="K263" s="3662"/>
      <c r="L263" s="3662"/>
      <c r="M263" s="3662"/>
      <c r="N263" s="3662"/>
      <c r="O263" s="3662"/>
      <c r="P263" s="3662"/>
      <c r="Q263" s="3663"/>
      <c r="R263" s="2577"/>
      <c r="S263" s="2577"/>
      <c r="T263" s="2577"/>
      <c r="U263" s="2577"/>
      <c r="V263" s="2577"/>
      <c r="W263" s="2577"/>
      <c r="X263" s="2577"/>
      <c r="Y263" s="2577"/>
      <c r="Z263" s="2577"/>
      <c r="AA263" s="2577"/>
      <c r="AB263" s="2577"/>
      <c r="AC263" s="2577"/>
      <c r="AD263" s="2577"/>
      <c r="AE263" s="2577"/>
      <c r="AF263" s="2578"/>
    </row>
    <row r="264" spans="2:32" s="2884" customFormat="1" ht="13.5" customHeight="1" thickBot="1" x14ac:dyDescent="0.25">
      <c r="B264" s="3485"/>
      <c r="C264" s="3486"/>
      <c r="D264" s="3486"/>
      <c r="E264" s="3486"/>
      <c r="F264" s="3486"/>
      <c r="G264" s="2577"/>
      <c r="H264" s="2577"/>
      <c r="I264" s="2577"/>
      <c r="J264" s="2577"/>
      <c r="K264" s="2577"/>
      <c r="L264" s="2577"/>
      <c r="M264" s="2577"/>
      <c r="N264" s="2577"/>
      <c r="O264" s="2577"/>
      <c r="P264" s="2577"/>
      <c r="Q264" s="2577"/>
      <c r="R264" s="2643"/>
      <c r="S264" s="2577"/>
      <c r="T264" s="2577"/>
      <c r="U264" s="2577"/>
      <c r="V264" s="2577"/>
      <c r="W264" s="2577"/>
      <c r="X264" s="2577"/>
      <c r="Y264" s="2577"/>
      <c r="Z264" s="2577"/>
      <c r="AA264" s="2577"/>
      <c r="AB264" s="2577"/>
      <c r="AC264" s="2577"/>
      <c r="AD264" s="2577"/>
      <c r="AE264" s="2577"/>
      <c r="AF264" s="2578"/>
    </row>
    <row r="265" spans="2:32" s="2884" customFormat="1" ht="13.5" thickBot="1" x14ac:dyDescent="0.25">
      <c r="B265" s="3679" t="s">
        <v>5079</v>
      </c>
      <c r="C265" s="3680"/>
      <c r="D265" s="3655" t="s">
        <v>5080</v>
      </c>
      <c r="E265" s="3683" t="s">
        <v>224</v>
      </c>
      <c r="F265" s="3684"/>
      <c r="G265" s="3684"/>
      <c r="H265" s="3684"/>
      <c r="I265" s="3684"/>
      <c r="J265" s="3684"/>
      <c r="K265" s="3684"/>
      <c r="L265" s="3684"/>
      <c r="M265" s="3684"/>
      <c r="N265" s="3684"/>
      <c r="O265" s="3684"/>
      <c r="P265" s="3685"/>
      <c r="Q265" s="3686" t="s">
        <v>340</v>
      </c>
      <c r="R265" s="3687"/>
      <c r="S265" s="3688"/>
      <c r="T265" s="3688"/>
      <c r="U265" s="3688"/>
      <c r="V265" s="3688"/>
      <c r="W265" s="3688"/>
      <c r="X265" s="3688"/>
      <c r="Y265" s="3689"/>
      <c r="Z265" s="3686" t="s">
        <v>225</v>
      </c>
      <c r="AA265" s="3688"/>
      <c r="AB265" s="3689"/>
      <c r="AC265" s="3690" t="s">
        <v>4999</v>
      </c>
      <c r="AD265" s="3691"/>
      <c r="AE265" s="3692"/>
      <c r="AF265" s="2578"/>
    </row>
    <row r="266" spans="2:32" s="2884" customFormat="1" ht="13.5" customHeight="1" thickBot="1" x14ac:dyDescent="0.25">
      <c r="B266" s="3681"/>
      <c r="C266" s="3682"/>
      <c r="D266" s="3655"/>
      <c r="E266" s="3655" t="s">
        <v>5017</v>
      </c>
      <c r="F266" s="3655" t="s">
        <v>5018</v>
      </c>
      <c r="G266" s="3640" t="s">
        <v>5020</v>
      </c>
      <c r="H266" s="3640" t="s">
        <v>5081</v>
      </c>
      <c r="I266" s="3693" t="s">
        <v>5082</v>
      </c>
      <c r="J266" s="3693" t="s">
        <v>5083</v>
      </c>
      <c r="K266" s="3693" t="s">
        <v>5023</v>
      </c>
      <c r="L266" s="3693"/>
      <c r="M266" s="3693" t="s">
        <v>5084</v>
      </c>
      <c r="N266" s="3693" t="s">
        <v>5085</v>
      </c>
      <c r="O266" s="3693" t="s">
        <v>5086</v>
      </c>
      <c r="P266" s="3693" t="s">
        <v>5087</v>
      </c>
      <c r="Q266" s="3638" t="s">
        <v>5029</v>
      </c>
      <c r="R266" s="3638" t="s">
        <v>5030</v>
      </c>
      <c r="S266" s="3638" t="s">
        <v>5031</v>
      </c>
      <c r="T266" s="3638" t="s">
        <v>5088</v>
      </c>
      <c r="U266" s="3638" t="s">
        <v>5089</v>
      </c>
      <c r="V266" s="3638" t="s">
        <v>5034</v>
      </c>
      <c r="W266" s="3638" t="s">
        <v>5036</v>
      </c>
      <c r="X266" s="3640" t="s">
        <v>5090</v>
      </c>
      <c r="Y266" s="3640" t="s">
        <v>5091</v>
      </c>
      <c r="Z266" s="3638" t="s">
        <v>5092</v>
      </c>
      <c r="AA266" s="3638" t="s">
        <v>5093</v>
      </c>
      <c r="AB266" s="3638" t="s">
        <v>5094</v>
      </c>
      <c r="AC266" s="3638" t="s">
        <v>1154</v>
      </c>
      <c r="AD266" s="3638" t="s">
        <v>5000</v>
      </c>
      <c r="AE266" s="3638" t="s">
        <v>5001</v>
      </c>
      <c r="AF266" s="2578"/>
    </row>
    <row r="267" spans="2:32" s="2884" customFormat="1" ht="13.5" customHeight="1" thickBot="1" x14ac:dyDescent="0.25">
      <c r="B267" s="3681"/>
      <c r="C267" s="3682"/>
      <c r="D267" s="3638"/>
      <c r="E267" s="3638"/>
      <c r="F267" s="3638"/>
      <c r="G267" s="3637"/>
      <c r="H267" s="3637"/>
      <c r="I267" s="3640"/>
      <c r="J267" s="3640"/>
      <c r="K267" s="3483" t="s">
        <v>5043</v>
      </c>
      <c r="L267" s="3484" t="s">
        <v>2798</v>
      </c>
      <c r="M267" s="3640"/>
      <c r="N267" s="3640"/>
      <c r="O267" s="3640"/>
      <c r="P267" s="3640"/>
      <c r="Q267" s="3639"/>
      <c r="R267" s="3639"/>
      <c r="S267" s="3639"/>
      <c r="T267" s="3639"/>
      <c r="U267" s="3639"/>
      <c r="V267" s="3639"/>
      <c r="W267" s="3639"/>
      <c r="X267" s="3637"/>
      <c r="Y267" s="3637"/>
      <c r="Z267" s="3639"/>
      <c r="AA267" s="3639"/>
      <c r="AB267" s="3639"/>
      <c r="AC267" s="3639"/>
      <c r="AD267" s="3639"/>
      <c r="AE267" s="3639"/>
      <c r="AF267" s="2578"/>
    </row>
    <row r="268" spans="2:32" s="2884" customFormat="1" ht="13.5" customHeight="1" x14ac:dyDescent="0.2">
      <c r="B268" s="4523" t="s">
        <v>6652</v>
      </c>
      <c r="C268" s="4524"/>
      <c r="D268" s="3154" t="s">
        <v>1534</v>
      </c>
      <c r="E268" s="3154">
        <v>4.4800000000000006E-2</v>
      </c>
      <c r="F268" s="3155" t="s">
        <v>6653</v>
      </c>
      <c r="G268" s="2657" t="s">
        <v>6654</v>
      </c>
      <c r="H268" s="2657" t="s">
        <v>1534</v>
      </c>
      <c r="I268" s="3156">
        <v>7.8400000000000011E-2</v>
      </c>
      <c r="J268" s="3156">
        <v>7.8400000000000011E-2</v>
      </c>
      <c r="K268" s="2657" t="s">
        <v>1534</v>
      </c>
      <c r="L268" s="2657" t="s">
        <v>1534</v>
      </c>
      <c r="M268" s="2657" t="s">
        <v>1534</v>
      </c>
      <c r="N268" s="2657" t="s">
        <v>1534</v>
      </c>
      <c r="O268" s="3405">
        <v>0.24640000000000004</v>
      </c>
      <c r="P268" s="3405">
        <v>0.15254400000000001</v>
      </c>
      <c r="Q268" s="2657" t="s">
        <v>1534</v>
      </c>
      <c r="R268" s="3155" t="s">
        <v>1534</v>
      </c>
      <c r="S268" s="3155" t="s">
        <v>1534</v>
      </c>
      <c r="T268" s="3155" t="s">
        <v>1534</v>
      </c>
      <c r="U268" s="3156">
        <v>6.720000000000001E-2</v>
      </c>
      <c r="V268" s="3155" t="s">
        <v>1534</v>
      </c>
      <c r="W268" s="3155" t="s">
        <v>1534</v>
      </c>
      <c r="X268" s="3155" t="s">
        <v>1534</v>
      </c>
      <c r="Y268" s="3156">
        <v>6.720000000000001E-2</v>
      </c>
      <c r="Z268" s="3155" t="s">
        <v>1534</v>
      </c>
      <c r="AA268" s="3155" t="s">
        <v>1534</v>
      </c>
      <c r="AB268" s="3156">
        <v>0.112</v>
      </c>
      <c r="AC268" s="2658" t="s">
        <v>1534</v>
      </c>
      <c r="AD268" s="2658" t="s">
        <v>1534</v>
      </c>
      <c r="AE268" s="3251" t="s">
        <v>1534</v>
      </c>
      <c r="AF268" s="2578"/>
    </row>
    <row r="269" spans="2:32" s="2884" customFormat="1" ht="13.5" customHeight="1" x14ac:dyDescent="0.2">
      <c r="B269" s="4525" t="s">
        <v>6655</v>
      </c>
      <c r="C269" s="4526"/>
      <c r="D269" s="3149" t="s">
        <v>1534</v>
      </c>
      <c r="E269" s="3149">
        <v>4.4800000000000006E-2</v>
      </c>
      <c r="F269" s="3150" t="s">
        <v>6656</v>
      </c>
      <c r="G269" s="2647" t="s">
        <v>6657</v>
      </c>
      <c r="H269" s="2647" t="s">
        <v>1534</v>
      </c>
      <c r="I269" s="3058">
        <v>7.8400000000000011E-2</v>
      </c>
      <c r="J269" s="3058">
        <v>7.8400000000000011E-2</v>
      </c>
      <c r="K269" s="2647" t="s">
        <v>1534</v>
      </c>
      <c r="L269" s="2647" t="s">
        <v>1534</v>
      </c>
      <c r="M269" s="2647" t="s">
        <v>1534</v>
      </c>
      <c r="N269" s="2647" t="s">
        <v>1534</v>
      </c>
      <c r="O269" s="3406">
        <v>0.24640000000000004</v>
      </c>
      <c r="P269" s="3406">
        <v>0.15254400000000001</v>
      </c>
      <c r="Q269" s="2647" t="s">
        <v>1534</v>
      </c>
      <c r="R269" s="3150" t="s">
        <v>1534</v>
      </c>
      <c r="S269" s="3150" t="s">
        <v>1534</v>
      </c>
      <c r="T269" s="3150" t="s">
        <v>1534</v>
      </c>
      <c r="U269" s="3058">
        <v>6.720000000000001E-2</v>
      </c>
      <c r="V269" s="3150" t="s">
        <v>1534</v>
      </c>
      <c r="W269" s="3150" t="s">
        <v>1534</v>
      </c>
      <c r="X269" s="3150" t="s">
        <v>1534</v>
      </c>
      <c r="Y269" s="3058">
        <v>6.720000000000001E-2</v>
      </c>
      <c r="Z269" s="3150" t="s">
        <v>1534</v>
      </c>
      <c r="AA269" s="3150" t="s">
        <v>1534</v>
      </c>
      <c r="AB269" s="3058">
        <v>0.112</v>
      </c>
      <c r="AC269" s="2617" t="s">
        <v>1534</v>
      </c>
      <c r="AD269" s="2617" t="s">
        <v>1534</v>
      </c>
      <c r="AE269" s="3253" t="s">
        <v>1534</v>
      </c>
      <c r="AF269" s="2578"/>
    </row>
    <row r="270" spans="2:32" s="2884" customFormat="1" ht="13.5" customHeight="1" x14ac:dyDescent="0.2">
      <c r="B270" s="4525" t="s">
        <v>6658</v>
      </c>
      <c r="C270" s="4526"/>
      <c r="D270" s="3149" t="s">
        <v>1534</v>
      </c>
      <c r="E270" s="3149">
        <v>4.4800000000000006E-2</v>
      </c>
      <c r="F270" s="3150" t="s">
        <v>6659</v>
      </c>
      <c r="G270" s="2647" t="s">
        <v>6660</v>
      </c>
      <c r="H270" s="2647" t="s">
        <v>1534</v>
      </c>
      <c r="I270" s="3058">
        <v>7.8400000000000011E-2</v>
      </c>
      <c r="J270" s="3058">
        <v>7.8400000000000011E-2</v>
      </c>
      <c r="K270" s="2647" t="s">
        <v>1534</v>
      </c>
      <c r="L270" s="2647" t="s">
        <v>1534</v>
      </c>
      <c r="M270" s="2647" t="s">
        <v>1534</v>
      </c>
      <c r="N270" s="2647" t="s">
        <v>1534</v>
      </c>
      <c r="O270" s="3406">
        <v>0.24640000000000004</v>
      </c>
      <c r="P270" s="3406">
        <v>0.135744</v>
      </c>
      <c r="Q270" s="2647" t="s">
        <v>1534</v>
      </c>
      <c r="R270" s="3150" t="s">
        <v>1534</v>
      </c>
      <c r="S270" s="3150" t="s">
        <v>1534</v>
      </c>
      <c r="T270" s="3150" t="s">
        <v>1534</v>
      </c>
      <c r="U270" s="3058">
        <v>6.720000000000001E-2</v>
      </c>
      <c r="V270" s="3150" t="s">
        <v>1534</v>
      </c>
      <c r="W270" s="3150" t="s">
        <v>1534</v>
      </c>
      <c r="X270" s="3150" t="s">
        <v>1534</v>
      </c>
      <c r="Y270" s="3058">
        <v>6.720000000000001E-2</v>
      </c>
      <c r="Z270" s="3150" t="s">
        <v>1534</v>
      </c>
      <c r="AA270" s="3150" t="s">
        <v>1534</v>
      </c>
      <c r="AB270" s="3058">
        <v>0.112</v>
      </c>
      <c r="AC270" s="2617" t="s">
        <v>1534</v>
      </c>
      <c r="AD270" s="2617" t="s">
        <v>1534</v>
      </c>
      <c r="AE270" s="3253" t="s">
        <v>1534</v>
      </c>
      <c r="AF270" s="2578"/>
    </row>
    <row r="271" spans="2:32" s="2884" customFormat="1" ht="13.5" customHeight="1" x14ac:dyDescent="0.2">
      <c r="B271" s="4525" t="s">
        <v>6661</v>
      </c>
      <c r="C271" s="4526"/>
      <c r="D271" s="3149" t="s">
        <v>1534</v>
      </c>
      <c r="E271" s="3149">
        <v>4.4800000000000006E-2</v>
      </c>
      <c r="F271" s="3149" t="s">
        <v>6662</v>
      </c>
      <c r="G271" s="2647" t="s">
        <v>6663</v>
      </c>
      <c r="H271" s="2647" t="s">
        <v>1534</v>
      </c>
      <c r="I271" s="3058">
        <v>7.8400000000000011E-2</v>
      </c>
      <c r="J271" s="3058">
        <v>7.8400000000000011E-2</v>
      </c>
      <c r="K271" s="2647" t="s">
        <v>1534</v>
      </c>
      <c r="L271" s="2647" t="s">
        <v>1534</v>
      </c>
      <c r="M271" s="2647" t="s">
        <v>1534</v>
      </c>
      <c r="N271" s="2647" t="s">
        <v>1534</v>
      </c>
      <c r="O271" s="3406">
        <v>0.24640000000000004</v>
      </c>
      <c r="P271" s="3406">
        <v>0.135744</v>
      </c>
      <c r="Q271" s="2647" t="s">
        <v>1534</v>
      </c>
      <c r="R271" s="3150" t="s">
        <v>1534</v>
      </c>
      <c r="S271" s="3150" t="s">
        <v>1534</v>
      </c>
      <c r="T271" s="3150" t="s">
        <v>1534</v>
      </c>
      <c r="U271" s="3058">
        <v>6.720000000000001E-2</v>
      </c>
      <c r="V271" s="3150" t="s">
        <v>1534</v>
      </c>
      <c r="W271" s="3150" t="s">
        <v>1534</v>
      </c>
      <c r="X271" s="3150" t="s">
        <v>1534</v>
      </c>
      <c r="Y271" s="3058">
        <v>6.720000000000001E-2</v>
      </c>
      <c r="Z271" s="3150" t="s">
        <v>1534</v>
      </c>
      <c r="AA271" s="3150" t="s">
        <v>1534</v>
      </c>
      <c r="AB271" s="3058">
        <v>0.112</v>
      </c>
      <c r="AC271" s="2617" t="s">
        <v>1534</v>
      </c>
      <c r="AD271" s="2617" t="s">
        <v>1534</v>
      </c>
      <c r="AE271" s="3253" t="s">
        <v>1534</v>
      </c>
      <c r="AF271" s="2578"/>
    </row>
    <row r="272" spans="2:32" s="2884" customFormat="1" ht="13.5" customHeight="1" x14ac:dyDescent="0.2">
      <c r="B272" s="4525" t="s">
        <v>6664</v>
      </c>
      <c r="C272" s="4526"/>
      <c r="D272" s="3149" t="s">
        <v>1534</v>
      </c>
      <c r="E272" s="3149">
        <v>4.4800000000000006E-2</v>
      </c>
      <c r="F272" s="3149" t="s">
        <v>6653</v>
      </c>
      <c r="G272" s="2647" t="s">
        <v>6654</v>
      </c>
      <c r="H272" s="2647" t="s">
        <v>1534</v>
      </c>
      <c r="I272" s="3058">
        <v>7.8400000000000011E-2</v>
      </c>
      <c r="J272" s="3058">
        <v>7.8400000000000011E-2</v>
      </c>
      <c r="K272" s="2647" t="s">
        <v>1534</v>
      </c>
      <c r="L272" s="2647" t="s">
        <v>1534</v>
      </c>
      <c r="M272" s="2647" t="s">
        <v>1534</v>
      </c>
      <c r="N272" s="2647" t="s">
        <v>1534</v>
      </c>
      <c r="O272" s="3406">
        <v>0.24640000000000004</v>
      </c>
      <c r="P272" s="3406">
        <v>0.15254400000000001</v>
      </c>
      <c r="Q272" s="2647" t="s">
        <v>1534</v>
      </c>
      <c r="R272" s="3150" t="s">
        <v>1534</v>
      </c>
      <c r="S272" s="3150" t="s">
        <v>1534</v>
      </c>
      <c r="T272" s="3150" t="s">
        <v>1534</v>
      </c>
      <c r="U272" s="3058">
        <v>6.720000000000001E-2</v>
      </c>
      <c r="V272" s="3150" t="s">
        <v>1534</v>
      </c>
      <c r="W272" s="3150" t="s">
        <v>1534</v>
      </c>
      <c r="X272" s="3150" t="s">
        <v>1534</v>
      </c>
      <c r="Y272" s="3058">
        <v>6.720000000000001E-2</v>
      </c>
      <c r="Z272" s="3150" t="s">
        <v>1534</v>
      </c>
      <c r="AA272" s="3150" t="s">
        <v>1534</v>
      </c>
      <c r="AB272" s="3058">
        <v>0.112</v>
      </c>
      <c r="AC272" s="2617" t="s">
        <v>1534</v>
      </c>
      <c r="AD272" s="2617" t="s">
        <v>1534</v>
      </c>
      <c r="AE272" s="3253" t="s">
        <v>1534</v>
      </c>
      <c r="AF272" s="2578"/>
    </row>
    <row r="273" spans="2:32" s="2884" customFormat="1" ht="13.5" customHeight="1" x14ac:dyDescent="0.2">
      <c r="B273" s="4525" t="s">
        <v>6665</v>
      </c>
      <c r="C273" s="4526"/>
      <c r="D273" s="3149" t="s">
        <v>1534</v>
      </c>
      <c r="E273" s="3149">
        <v>4.4800000000000006E-2</v>
      </c>
      <c r="F273" s="3149" t="s">
        <v>6656</v>
      </c>
      <c r="G273" s="2647" t="s">
        <v>6657</v>
      </c>
      <c r="H273" s="2647" t="s">
        <v>1534</v>
      </c>
      <c r="I273" s="3058">
        <v>7.8400000000000011E-2</v>
      </c>
      <c r="J273" s="3058">
        <v>7.8400000000000011E-2</v>
      </c>
      <c r="K273" s="2647" t="s">
        <v>1534</v>
      </c>
      <c r="L273" s="2647" t="s">
        <v>1534</v>
      </c>
      <c r="M273" s="2647" t="s">
        <v>1534</v>
      </c>
      <c r="N273" s="2647" t="s">
        <v>1534</v>
      </c>
      <c r="O273" s="3406">
        <v>0.24640000000000004</v>
      </c>
      <c r="P273" s="3406">
        <v>0.15254400000000001</v>
      </c>
      <c r="Q273" s="2647" t="s">
        <v>1534</v>
      </c>
      <c r="R273" s="3150" t="s">
        <v>1534</v>
      </c>
      <c r="S273" s="3150" t="s">
        <v>1534</v>
      </c>
      <c r="T273" s="3150" t="s">
        <v>1534</v>
      </c>
      <c r="U273" s="3058">
        <v>6.720000000000001E-2</v>
      </c>
      <c r="V273" s="3150" t="s">
        <v>1534</v>
      </c>
      <c r="W273" s="3150" t="s">
        <v>1534</v>
      </c>
      <c r="X273" s="3150" t="s">
        <v>1534</v>
      </c>
      <c r="Y273" s="3058">
        <v>6.720000000000001E-2</v>
      </c>
      <c r="Z273" s="3150" t="s">
        <v>1534</v>
      </c>
      <c r="AA273" s="3150" t="s">
        <v>1534</v>
      </c>
      <c r="AB273" s="3058">
        <v>0.112</v>
      </c>
      <c r="AC273" s="2617" t="s">
        <v>1534</v>
      </c>
      <c r="AD273" s="2617" t="s">
        <v>1534</v>
      </c>
      <c r="AE273" s="3253" t="s">
        <v>1534</v>
      </c>
      <c r="AF273" s="2578"/>
    </row>
    <row r="274" spans="2:32" s="2884" customFormat="1" ht="13.5" customHeight="1" x14ac:dyDescent="0.2">
      <c r="B274" s="4525" t="s">
        <v>6666</v>
      </c>
      <c r="C274" s="4526"/>
      <c r="D274" s="3149" t="s">
        <v>1534</v>
      </c>
      <c r="E274" s="3149">
        <v>4.4800000000000006E-2</v>
      </c>
      <c r="F274" s="3149" t="s">
        <v>6659</v>
      </c>
      <c r="G274" s="2647" t="s">
        <v>6660</v>
      </c>
      <c r="H274" s="2647" t="s">
        <v>1534</v>
      </c>
      <c r="I274" s="3058">
        <v>7.8400000000000011E-2</v>
      </c>
      <c r="J274" s="3058">
        <v>7.8400000000000011E-2</v>
      </c>
      <c r="K274" s="2647" t="s">
        <v>1534</v>
      </c>
      <c r="L274" s="2647" t="s">
        <v>1534</v>
      </c>
      <c r="M274" s="2647" t="s">
        <v>1534</v>
      </c>
      <c r="N274" s="2647" t="s">
        <v>1534</v>
      </c>
      <c r="O274" s="3406">
        <v>0.24640000000000004</v>
      </c>
      <c r="P274" s="3406">
        <v>0.135744</v>
      </c>
      <c r="Q274" s="2647" t="s">
        <v>1534</v>
      </c>
      <c r="R274" s="3150" t="s">
        <v>1534</v>
      </c>
      <c r="S274" s="3150" t="s">
        <v>1534</v>
      </c>
      <c r="T274" s="3150" t="s">
        <v>1534</v>
      </c>
      <c r="U274" s="3058">
        <v>6.720000000000001E-2</v>
      </c>
      <c r="V274" s="3150" t="s">
        <v>1534</v>
      </c>
      <c r="W274" s="3150" t="s">
        <v>1534</v>
      </c>
      <c r="X274" s="3150" t="s">
        <v>1534</v>
      </c>
      <c r="Y274" s="3058">
        <v>6.720000000000001E-2</v>
      </c>
      <c r="Z274" s="3150" t="s">
        <v>1534</v>
      </c>
      <c r="AA274" s="3150" t="s">
        <v>1534</v>
      </c>
      <c r="AB274" s="3058">
        <v>0.112</v>
      </c>
      <c r="AC274" s="2617" t="s">
        <v>1534</v>
      </c>
      <c r="AD274" s="2617" t="s">
        <v>1534</v>
      </c>
      <c r="AE274" s="3253" t="s">
        <v>1534</v>
      </c>
      <c r="AF274" s="2578"/>
    </row>
    <row r="275" spans="2:32" s="2884" customFormat="1" ht="13.5" customHeight="1" thickBot="1" x14ac:dyDescent="0.25">
      <c r="B275" s="4544" t="s">
        <v>6667</v>
      </c>
      <c r="C275" s="4545"/>
      <c r="D275" s="3158" t="s">
        <v>1534</v>
      </c>
      <c r="E275" s="3158">
        <v>4.4800000000000006E-2</v>
      </c>
      <c r="F275" s="3158" t="s">
        <v>6662</v>
      </c>
      <c r="G275" s="2650" t="s">
        <v>6663</v>
      </c>
      <c r="H275" s="2650" t="s">
        <v>1534</v>
      </c>
      <c r="I275" s="3160">
        <v>7.8400000000000011E-2</v>
      </c>
      <c r="J275" s="3160">
        <v>7.8400000000000011E-2</v>
      </c>
      <c r="K275" s="2650" t="s">
        <v>1534</v>
      </c>
      <c r="L275" s="2650" t="s">
        <v>1534</v>
      </c>
      <c r="M275" s="2650" t="s">
        <v>1534</v>
      </c>
      <c r="N275" s="2650" t="s">
        <v>1534</v>
      </c>
      <c r="O275" s="2952">
        <v>0.24640000000000004</v>
      </c>
      <c r="P275" s="2952">
        <v>0.135744</v>
      </c>
      <c r="Q275" s="2650" t="s">
        <v>1534</v>
      </c>
      <c r="R275" s="3159" t="s">
        <v>1534</v>
      </c>
      <c r="S275" s="3159" t="s">
        <v>1534</v>
      </c>
      <c r="T275" s="3159" t="s">
        <v>1534</v>
      </c>
      <c r="U275" s="3160">
        <v>6.720000000000001E-2</v>
      </c>
      <c r="V275" s="3159" t="s">
        <v>1534</v>
      </c>
      <c r="W275" s="3159" t="s">
        <v>1534</v>
      </c>
      <c r="X275" s="3159" t="s">
        <v>1534</v>
      </c>
      <c r="Y275" s="3160">
        <v>6.720000000000001E-2</v>
      </c>
      <c r="Z275" s="3159" t="s">
        <v>1534</v>
      </c>
      <c r="AA275" s="3159" t="s">
        <v>1534</v>
      </c>
      <c r="AB275" s="3160">
        <v>0.112</v>
      </c>
      <c r="AC275" s="2679" t="s">
        <v>1534</v>
      </c>
      <c r="AD275" s="2679" t="s">
        <v>1534</v>
      </c>
      <c r="AE275" s="2680" t="s">
        <v>1534</v>
      </c>
      <c r="AF275" s="2578"/>
    </row>
    <row r="276" spans="2:32" s="2884" customFormat="1" x14ac:dyDescent="0.2">
      <c r="B276" s="2642"/>
      <c r="C276" s="2572"/>
      <c r="D276" s="2572"/>
      <c r="E276" s="2572"/>
      <c r="F276" s="2572"/>
      <c r="G276" s="2573"/>
      <c r="H276" s="2573"/>
      <c r="I276" s="2573"/>
      <c r="J276" s="2573"/>
      <c r="K276" s="2572"/>
      <c r="L276" s="2573"/>
      <c r="M276" s="2573"/>
      <c r="N276" s="2573"/>
      <c r="O276" s="2573"/>
      <c r="P276" s="2573"/>
      <c r="Q276" s="2639"/>
      <c r="R276" s="2639"/>
      <c r="S276" s="2639"/>
      <c r="T276" s="2639"/>
      <c r="U276" s="2639"/>
      <c r="V276" s="2639"/>
      <c r="W276" s="2639"/>
      <c r="X276" s="2639"/>
      <c r="Y276" s="2639"/>
      <c r="Z276" s="2639"/>
      <c r="AA276" s="2639"/>
      <c r="AB276" s="2639"/>
      <c r="AC276" s="2639"/>
      <c r="AD276" s="2639"/>
      <c r="AE276" s="2639"/>
      <c r="AF276" s="2578"/>
    </row>
    <row r="277" spans="2:32" s="2884" customFormat="1" x14ac:dyDescent="0.2">
      <c r="B277" s="3673" t="s">
        <v>5002</v>
      </c>
      <c r="C277" s="3674"/>
      <c r="D277" s="3675" t="s">
        <v>6588</v>
      </c>
      <c r="E277" s="3675"/>
      <c r="F277" s="3675"/>
      <c r="G277" s="3675"/>
      <c r="H277" s="3675"/>
      <c r="I277" s="2640"/>
      <c r="J277" s="2640"/>
      <c r="K277" s="2640"/>
      <c r="L277" s="2640"/>
      <c r="M277" s="2640"/>
      <c r="N277" s="2640"/>
      <c r="O277" s="2640"/>
      <c r="P277" s="2640"/>
      <c r="Q277" s="2639"/>
      <c r="R277" s="2639"/>
      <c r="S277" s="2639"/>
      <c r="T277" s="2639"/>
      <c r="U277" s="2639"/>
      <c r="V277" s="2639"/>
      <c r="W277" s="2639"/>
      <c r="X277" s="2639"/>
      <c r="Y277" s="2639"/>
      <c r="Z277" s="2639"/>
      <c r="AA277" s="2639"/>
      <c r="AB277" s="2639"/>
      <c r="AC277" s="2639"/>
      <c r="AD277" s="2639"/>
      <c r="AE277" s="2639"/>
      <c r="AF277" s="2578"/>
    </row>
    <row r="278" spans="2:32" s="2884" customFormat="1" x14ac:dyDescent="0.2">
      <c r="B278" s="3673" t="s">
        <v>5003</v>
      </c>
      <c r="C278" s="3674"/>
      <c r="D278" s="3675" t="s">
        <v>6588</v>
      </c>
      <c r="E278" s="3675"/>
      <c r="F278" s="3675"/>
      <c r="G278" s="3675"/>
      <c r="H278" s="3675"/>
      <c r="I278" s="2640"/>
      <c r="J278" s="2640"/>
      <c r="K278" s="2640"/>
      <c r="L278" s="2640"/>
      <c r="M278" s="2640"/>
      <c r="N278" s="2640"/>
      <c r="O278" s="2640"/>
      <c r="P278" s="2640"/>
      <c r="Q278" s="2639"/>
      <c r="R278" s="2639"/>
      <c r="S278" s="2639"/>
      <c r="T278" s="2639"/>
      <c r="U278" s="2639"/>
      <c r="V278" s="2639"/>
      <c r="W278" s="2639"/>
      <c r="X278" s="2639"/>
      <c r="Y278" s="2639"/>
      <c r="Z278" s="2639"/>
      <c r="AA278" s="2639"/>
      <c r="AB278" s="2639"/>
      <c r="AC278" s="2639"/>
      <c r="AD278" s="2639"/>
      <c r="AE278" s="2639"/>
      <c r="AF278" s="2578"/>
    </row>
    <row r="279" spans="2:32" s="2884" customFormat="1" ht="13.5" thickBot="1" x14ac:dyDescent="0.25">
      <c r="B279" s="3489"/>
      <c r="C279" s="3490"/>
      <c r="D279" s="3490"/>
      <c r="E279" s="3490"/>
      <c r="F279" s="3490"/>
      <c r="G279" s="2643"/>
      <c r="H279" s="2643"/>
      <c r="I279" s="2643"/>
      <c r="J279" s="2643"/>
      <c r="K279" s="2643"/>
      <c r="L279" s="2643"/>
      <c r="M279" s="2643"/>
      <c r="N279" s="2643"/>
      <c r="O279" s="2643"/>
      <c r="P279" s="2643"/>
      <c r="Q279" s="2643"/>
      <c r="R279" s="2643"/>
      <c r="S279" s="2643"/>
      <c r="T279" s="2643"/>
      <c r="U279" s="2643"/>
      <c r="V279" s="2643"/>
      <c r="W279" s="2643"/>
      <c r="X279" s="2643"/>
      <c r="Y279" s="2643"/>
      <c r="Z279" s="2643"/>
      <c r="AA279" s="2643"/>
      <c r="AB279" s="2643"/>
      <c r="AC279" s="2643"/>
      <c r="AD279" s="2643"/>
      <c r="AE279" s="2643"/>
      <c r="AF279" s="2583"/>
    </row>
    <row r="280" spans="2:32" s="2884" customFormat="1" x14ac:dyDescent="0.2">
      <c r="B280" s="2783" t="str">
        <f>+B255</f>
        <v>.</v>
      </c>
    </row>
    <row r="281" spans="2:32" s="2884" customFormat="1" ht="13.5" thickBot="1" x14ac:dyDescent="0.25"/>
    <row r="282" spans="2:32" s="2884" customFormat="1" ht="20.25" x14ac:dyDescent="0.2">
      <c r="B282" s="3623" t="s">
        <v>5075</v>
      </c>
      <c r="C282" s="3624"/>
      <c r="D282" s="3624"/>
      <c r="E282" s="3624"/>
      <c r="F282" s="3624"/>
      <c r="G282" s="3624"/>
      <c r="H282" s="3624"/>
      <c r="I282" s="3624"/>
      <c r="J282" s="3624"/>
      <c r="K282" s="3624"/>
      <c r="L282" s="3624"/>
      <c r="M282" s="3624"/>
      <c r="N282" s="3624"/>
      <c r="O282" s="3624"/>
      <c r="P282" s="3624"/>
      <c r="Q282" s="3624"/>
      <c r="R282" s="3624"/>
      <c r="S282" s="3624"/>
      <c r="T282" s="3624"/>
      <c r="U282" s="3624"/>
      <c r="V282" s="3624"/>
      <c r="W282" s="3624"/>
      <c r="X282" s="3624"/>
      <c r="Y282" s="3624"/>
      <c r="Z282" s="3624"/>
      <c r="AA282" s="3624"/>
      <c r="AB282" s="3624"/>
      <c r="AC282" s="3624"/>
      <c r="AD282" s="3624"/>
      <c r="AE282" s="3624"/>
      <c r="AF282" s="3625"/>
    </row>
    <row r="283" spans="2:32" s="2884" customFormat="1" x14ac:dyDescent="0.2">
      <c r="B283" s="3485"/>
      <c r="C283" s="3486"/>
      <c r="D283" s="3486"/>
      <c r="E283" s="3486"/>
      <c r="F283" s="3486"/>
      <c r="G283" s="2577"/>
      <c r="H283" s="2577"/>
      <c r="I283" s="2577"/>
      <c r="J283" s="2577"/>
      <c r="K283" s="2577"/>
      <c r="L283" s="2577"/>
      <c r="M283" s="2577"/>
      <c r="N283" s="2577"/>
      <c r="O283" s="2577"/>
      <c r="P283" s="2577"/>
      <c r="Q283" s="2577"/>
      <c r="R283" s="2577"/>
      <c r="S283" s="2577"/>
      <c r="T283" s="2577"/>
      <c r="U283" s="2577"/>
      <c r="V283" s="2577"/>
      <c r="W283" s="2577"/>
      <c r="X283" s="2577"/>
      <c r="Y283" s="2577"/>
      <c r="Z283" s="2577"/>
      <c r="AA283" s="2577"/>
      <c r="AB283" s="2577"/>
      <c r="AC283" s="2577"/>
      <c r="AD283" s="2577"/>
      <c r="AE283" s="2577"/>
      <c r="AF283" s="2578"/>
    </row>
    <row r="284" spans="2:32" s="2884" customFormat="1" x14ac:dyDescent="0.2">
      <c r="B284" s="2641" t="s">
        <v>5095</v>
      </c>
      <c r="C284" s="3486"/>
      <c r="D284" s="3676" t="s">
        <v>6644</v>
      </c>
      <c r="E284" s="3676"/>
      <c r="F284" s="3676"/>
      <c r="G284" s="2577"/>
      <c r="H284" s="2577"/>
      <c r="I284" s="2577"/>
      <c r="J284" s="2577"/>
      <c r="K284" s="2577"/>
      <c r="L284" s="2577"/>
      <c r="M284" s="2577"/>
      <c r="N284" s="2577"/>
      <c r="O284" s="2577"/>
      <c r="P284" s="2577"/>
      <c r="Q284" s="2577"/>
      <c r="R284" s="2577"/>
      <c r="S284" s="2577"/>
      <c r="T284" s="2577"/>
      <c r="U284" s="2577"/>
      <c r="V284" s="2577"/>
      <c r="W284" s="2577"/>
      <c r="X284" s="2577"/>
      <c r="Y284" s="2577"/>
      <c r="Z284" s="2577"/>
      <c r="AA284" s="2577"/>
      <c r="AB284" s="2577"/>
      <c r="AC284" s="2577"/>
      <c r="AD284" s="2577"/>
      <c r="AE284" s="2577"/>
      <c r="AF284" s="2578"/>
    </row>
    <row r="285" spans="2:32" s="2884" customFormat="1" x14ac:dyDescent="0.2">
      <c r="B285" s="3677" t="s">
        <v>5078</v>
      </c>
      <c r="C285" s="3678"/>
      <c r="D285" s="3709">
        <v>41671</v>
      </c>
      <c r="E285" s="3709"/>
      <c r="F285" s="3709"/>
      <c r="G285" s="2577"/>
      <c r="H285" s="2577"/>
      <c r="I285" s="2577"/>
      <c r="J285" s="2577"/>
      <c r="K285" s="2577"/>
      <c r="L285" s="2577"/>
      <c r="M285" s="2577"/>
      <c r="N285" s="2577"/>
      <c r="O285" s="2577"/>
      <c r="P285" s="2577"/>
      <c r="Q285" s="2577"/>
      <c r="R285" s="2577"/>
      <c r="S285" s="2577"/>
      <c r="T285" s="2577"/>
      <c r="U285" s="2577"/>
      <c r="V285" s="2577"/>
      <c r="W285" s="2577"/>
      <c r="X285" s="2577"/>
      <c r="Y285" s="2577"/>
      <c r="Z285" s="2577"/>
      <c r="AA285" s="2577"/>
      <c r="AB285" s="2577"/>
      <c r="AC285" s="2577"/>
      <c r="AD285" s="2577"/>
      <c r="AE285" s="2577"/>
      <c r="AF285" s="2578"/>
    </row>
    <row r="286" spans="2:32" s="2884" customFormat="1" ht="12.75" customHeight="1" x14ac:dyDescent="0.2">
      <c r="B286" s="3657" t="s">
        <v>5076</v>
      </c>
      <c r="C286" s="3658"/>
      <c r="D286" s="4498">
        <v>41698</v>
      </c>
      <c r="E286" s="4498"/>
      <c r="F286" s="4498"/>
      <c r="G286" s="2577"/>
      <c r="H286" s="2577"/>
      <c r="I286" s="2577"/>
      <c r="J286" s="2577"/>
      <c r="K286" s="2577"/>
      <c r="L286" s="2577"/>
      <c r="M286" s="2577"/>
      <c r="N286" s="2577"/>
      <c r="O286" s="2577"/>
      <c r="P286" s="2577"/>
      <c r="Q286" s="2577"/>
      <c r="R286" s="2577"/>
      <c r="S286" s="2577"/>
      <c r="T286" s="2577"/>
      <c r="U286" s="2577"/>
      <c r="V286" s="2577"/>
      <c r="W286" s="2577"/>
      <c r="X286" s="2577"/>
      <c r="Y286" s="2577"/>
      <c r="Z286" s="2577"/>
      <c r="AA286" s="2577"/>
      <c r="AB286" s="2577"/>
      <c r="AC286" s="2577"/>
      <c r="AD286" s="2577"/>
      <c r="AE286" s="2577"/>
      <c r="AF286" s="2578"/>
    </row>
    <row r="287" spans="2:32" s="2884" customFormat="1" ht="12.75" customHeight="1" thickBot="1" x14ac:dyDescent="0.25">
      <c r="B287" s="3485"/>
      <c r="C287" s="3486"/>
      <c r="D287" s="3486"/>
      <c r="E287" s="3486"/>
      <c r="F287" s="3486"/>
      <c r="G287" s="2577"/>
      <c r="H287" s="2577"/>
      <c r="I287" s="2577"/>
      <c r="J287" s="2577"/>
      <c r="K287" s="2577"/>
      <c r="L287" s="2577"/>
      <c r="M287" s="2577"/>
      <c r="N287" s="2577"/>
      <c r="O287" s="2577"/>
      <c r="P287" s="2577"/>
      <c r="Q287" s="2577"/>
      <c r="R287" s="2577"/>
      <c r="S287" s="2577"/>
      <c r="T287" s="2577"/>
      <c r="U287" s="2577"/>
      <c r="V287" s="2577"/>
      <c r="W287" s="2577"/>
      <c r="X287" s="2577"/>
      <c r="Y287" s="2577"/>
      <c r="Z287" s="2577"/>
      <c r="AA287" s="2577"/>
      <c r="AB287" s="2577"/>
      <c r="AC287" s="2577"/>
      <c r="AD287" s="2577"/>
      <c r="AE287" s="2577"/>
      <c r="AF287" s="2578"/>
    </row>
    <row r="288" spans="2:32" s="2884" customFormat="1" ht="56.25" customHeight="1" thickBot="1" x14ac:dyDescent="0.25">
      <c r="B288" s="3659" t="s">
        <v>5077</v>
      </c>
      <c r="C288" s="3710"/>
      <c r="D288" s="3661" t="s">
        <v>6645</v>
      </c>
      <c r="E288" s="3662"/>
      <c r="F288" s="3662"/>
      <c r="G288" s="3662"/>
      <c r="H288" s="3662"/>
      <c r="I288" s="3662"/>
      <c r="J288" s="3662"/>
      <c r="K288" s="3662"/>
      <c r="L288" s="3662"/>
      <c r="M288" s="3662"/>
      <c r="N288" s="3662"/>
      <c r="O288" s="3662"/>
      <c r="P288" s="3662"/>
      <c r="Q288" s="3663"/>
      <c r="R288" s="2577"/>
      <c r="S288" s="2577"/>
      <c r="T288" s="2577"/>
      <c r="U288" s="2577"/>
      <c r="V288" s="2577"/>
      <c r="W288" s="2577"/>
      <c r="X288" s="2577"/>
      <c r="Y288" s="2577"/>
      <c r="Z288" s="2577"/>
      <c r="AA288" s="2577"/>
      <c r="AB288" s="2577"/>
      <c r="AC288" s="2577"/>
      <c r="AD288" s="2577"/>
      <c r="AE288" s="2577"/>
      <c r="AF288" s="2578"/>
    </row>
    <row r="289" spans="2:32" s="2884" customFormat="1" ht="13.5" customHeight="1" thickBot="1" x14ac:dyDescent="0.25">
      <c r="B289" s="3485"/>
      <c r="C289" s="3486"/>
      <c r="D289" s="3486"/>
      <c r="E289" s="3486"/>
      <c r="F289" s="3486"/>
      <c r="G289" s="2577"/>
      <c r="H289" s="2577"/>
      <c r="I289" s="2577"/>
      <c r="J289" s="2577"/>
      <c r="K289" s="2577"/>
      <c r="L289" s="2577"/>
      <c r="M289" s="2577"/>
      <c r="N289" s="2577"/>
      <c r="O289" s="2577"/>
      <c r="P289" s="2577"/>
      <c r="Q289" s="2577"/>
      <c r="R289" s="2643"/>
      <c r="S289" s="2577"/>
      <c r="T289" s="2577"/>
      <c r="U289" s="2577"/>
      <c r="V289" s="2577"/>
      <c r="W289" s="2577"/>
      <c r="X289" s="2577"/>
      <c r="Y289" s="2577"/>
      <c r="Z289" s="2577"/>
      <c r="AA289" s="2577"/>
      <c r="AB289" s="2577"/>
      <c r="AC289" s="2577"/>
      <c r="AD289" s="2577"/>
      <c r="AE289" s="2577"/>
      <c r="AF289" s="2578"/>
    </row>
    <row r="290" spans="2:32" s="2884" customFormat="1" ht="13.5" thickBot="1" x14ac:dyDescent="0.25">
      <c r="B290" s="3679" t="s">
        <v>5079</v>
      </c>
      <c r="C290" s="3680"/>
      <c r="D290" s="3655" t="s">
        <v>5080</v>
      </c>
      <c r="E290" s="3683" t="s">
        <v>224</v>
      </c>
      <c r="F290" s="3684"/>
      <c r="G290" s="3684"/>
      <c r="H290" s="3684"/>
      <c r="I290" s="3684"/>
      <c r="J290" s="3684"/>
      <c r="K290" s="3684"/>
      <c r="L290" s="3684"/>
      <c r="M290" s="3684"/>
      <c r="N290" s="3684"/>
      <c r="O290" s="3684"/>
      <c r="P290" s="3685"/>
      <c r="Q290" s="3686" t="s">
        <v>340</v>
      </c>
      <c r="R290" s="3687"/>
      <c r="S290" s="3688"/>
      <c r="T290" s="3688"/>
      <c r="U290" s="3688"/>
      <c r="V290" s="3688"/>
      <c r="W290" s="3688"/>
      <c r="X290" s="3688"/>
      <c r="Y290" s="3689"/>
      <c r="Z290" s="3686" t="s">
        <v>225</v>
      </c>
      <c r="AA290" s="3688"/>
      <c r="AB290" s="3689"/>
      <c r="AC290" s="3690" t="s">
        <v>4999</v>
      </c>
      <c r="AD290" s="3691"/>
      <c r="AE290" s="3692"/>
      <c r="AF290" s="2578"/>
    </row>
    <row r="291" spans="2:32" s="2884" customFormat="1" ht="13.5" customHeight="1" thickBot="1" x14ac:dyDescent="0.25">
      <c r="B291" s="3681"/>
      <c r="C291" s="3682"/>
      <c r="D291" s="3655"/>
      <c r="E291" s="3655" t="s">
        <v>5017</v>
      </c>
      <c r="F291" s="3655" t="s">
        <v>5018</v>
      </c>
      <c r="G291" s="3640" t="s">
        <v>5020</v>
      </c>
      <c r="H291" s="3640" t="s">
        <v>5081</v>
      </c>
      <c r="I291" s="3693" t="s">
        <v>5082</v>
      </c>
      <c r="J291" s="3693" t="s">
        <v>5083</v>
      </c>
      <c r="K291" s="3693" t="s">
        <v>5023</v>
      </c>
      <c r="L291" s="3693"/>
      <c r="M291" s="3693" t="s">
        <v>5084</v>
      </c>
      <c r="N291" s="3693" t="s">
        <v>5085</v>
      </c>
      <c r="O291" s="3693" t="s">
        <v>5086</v>
      </c>
      <c r="P291" s="3693" t="s">
        <v>5087</v>
      </c>
      <c r="Q291" s="3638" t="s">
        <v>5029</v>
      </c>
      <c r="R291" s="3638" t="s">
        <v>5030</v>
      </c>
      <c r="S291" s="3638" t="s">
        <v>5031</v>
      </c>
      <c r="T291" s="3638" t="s">
        <v>5088</v>
      </c>
      <c r="U291" s="3638" t="s">
        <v>5089</v>
      </c>
      <c r="V291" s="3638" t="s">
        <v>5034</v>
      </c>
      <c r="W291" s="3638" t="s">
        <v>5036</v>
      </c>
      <c r="X291" s="3640" t="s">
        <v>5090</v>
      </c>
      <c r="Y291" s="3640" t="s">
        <v>5091</v>
      </c>
      <c r="Z291" s="3638" t="s">
        <v>5092</v>
      </c>
      <c r="AA291" s="3638" t="s">
        <v>5093</v>
      </c>
      <c r="AB291" s="3638" t="s">
        <v>5094</v>
      </c>
      <c r="AC291" s="3638" t="s">
        <v>1154</v>
      </c>
      <c r="AD291" s="3638" t="s">
        <v>5000</v>
      </c>
      <c r="AE291" s="3638" t="s">
        <v>5001</v>
      </c>
      <c r="AF291" s="2578"/>
    </row>
    <row r="292" spans="2:32" s="2884" customFormat="1" ht="13.5" customHeight="1" thickBot="1" x14ac:dyDescent="0.25">
      <c r="B292" s="3681"/>
      <c r="C292" s="3682"/>
      <c r="D292" s="3638"/>
      <c r="E292" s="3638"/>
      <c r="F292" s="3638"/>
      <c r="G292" s="3637"/>
      <c r="H292" s="3637"/>
      <c r="I292" s="3640"/>
      <c r="J292" s="3640"/>
      <c r="K292" s="3483" t="s">
        <v>5043</v>
      </c>
      <c r="L292" s="3484" t="s">
        <v>2798</v>
      </c>
      <c r="M292" s="3640"/>
      <c r="N292" s="3640"/>
      <c r="O292" s="3640"/>
      <c r="P292" s="3640"/>
      <c r="Q292" s="3639"/>
      <c r="R292" s="3639"/>
      <c r="S292" s="3639"/>
      <c r="T292" s="3639"/>
      <c r="U292" s="3639"/>
      <c r="V292" s="3639"/>
      <c r="W292" s="3639"/>
      <c r="X292" s="3637"/>
      <c r="Y292" s="3637"/>
      <c r="Z292" s="3639"/>
      <c r="AA292" s="3639"/>
      <c r="AB292" s="3639"/>
      <c r="AC292" s="3639"/>
      <c r="AD292" s="3639"/>
      <c r="AE292" s="3639"/>
      <c r="AF292" s="2578"/>
    </row>
    <row r="293" spans="2:32" s="2884" customFormat="1" ht="13.5" customHeight="1" x14ac:dyDescent="0.2">
      <c r="B293" s="3743" t="s">
        <v>1685</v>
      </c>
      <c r="C293" s="3744"/>
      <c r="D293" s="3154" t="s">
        <v>1534</v>
      </c>
      <c r="E293" s="3154" t="s">
        <v>1534</v>
      </c>
      <c r="F293" s="3155" t="s">
        <v>1534</v>
      </c>
      <c r="G293" s="2657" t="s">
        <v>6646</v>
      </c>
      <c r="H293" s="2657" t="s">
        <v>1534</v>
      </c>
      <c r="I293" s="3156">
        <v>0.112</v>
      </c>
      <c r="J293" s="3156">
        <v>0.112</v>
      </c>
      <c r="K293" s="3155" t="s">
        <v>1534</v>
      </c>
      <c r="L293" s="3155" t="s">
        <v>1534</v>
      </c>
      <c r="M293" s="2657" t="s">
        <v>1534</v>
      </c>
      <c r="N293" s="2657" t="s">
        <v>1534</v>
      </c>
      <c r="O293" s="3405">
        <v>0.24640000000000004</v>
      </c>
      <c r="P293" s="3405">
        <v>0.16800000000000001</v>
      </c>
      <c r="Q293" s="2657" t="s">
        <v>1534</v>
      </c>
      <c r="R293" s="3155" t="s">
        <v>1534</v>
      </c>
      <c r="S293" s="3155" t="s">
        <v>1686</v>
      </c>
      <c r="T293" s="3156">
        <f>0.00333333333333333*1.12</f>
        <v>3.7333333333333298E-3</v>
      </c>
      <c r="U293" s="3156">
        <v>6.720000000000001E-2</v>
      </c>
      <c r="V293" s="3155" t="s">
        <v>1534</v>
      </c>
      <c r="W293" s="3155" t="s">
        <v>1534</v>
      </c>
      <c r="X293" s="3155" t="s">
        <v>1534</v>
      </c>
      <c r="Y293" s="3155" t="s">
        <v>1534</v>
      </c>
      <c r="Z293" s="3155" t="s">
        <v>1534</v>
      </c>
      <c r="AA293" s="3155" t="s">
        <v>1534</v>
      </c>
      <c r="AB293" s="3155" t="s">
        <v>1534</v>
      </c>
      <c r="AC293" s="2658" t="s">
        <v>1534</v>
      </c>
      <c r="AD293" s="2658" t="s">
        <v>1534</v>
      </c>
      <c r="AE293" s="3251" t="s">
        <v>1534</v>
      </c>
      <c r="AF293" s="2578"/>
    </row>
    <row r="294" spans="2:32" s="2884" customFormat="1" ht="13.5" customHeight="1" x14ac:dyDescent="0.2">
      <c r="B294" s="4507" t="s">
        <v>6647</v>
      </c>
      <c r="C294" s="3750"/>
      <c r="D294" s="3149" t="s">
        <v>1534</v>
      </c>
      <c r="E294" s="3149" t="s">
        <v>1534</v>
      </c>
      <c r="F294" s="3150" t="s">
        <v>1534</v>
      </c>
      <c r="G294" s="2647" t="s">
        <v>6631</v>
      </c>
      <c r="H294" s="2647" t="s">
        <v>1534</v>
      </c>
      <c r="I294" s="3058">
        <v>0.13440000000000002</v>
      </c>
      <c r="J294" s="3058">
        <v>0.13440000000000002</v>
      </c>
      <c r="K294" s="3150" t="s">
        <v>1534</v>
      </c>
      <c r="L294" s="2647" t="s">
        <v>1534</v>
      </c>
      <c r="M294" s="2647" t="s">
        <v>1534</v>
      </c>
      <c r="N294" s="2647" t="s">
        <v>1534</v>
      </c>
      <c r="O294" s="3406">
        <v>0.24640000000000004</v>
      </c>
      <c r="P294" s="3406">
        <v>0.16800000000000001</v>
      </c>
      <c r="Q294" s="2647" t="s">
        <v>1534</v>
      </c>
      <c r="R294" s="3150" t="s">
        <v>1534</v>
      </c>
      <c r="S294" s="3150" t="s">
        <v>1119</v>
      </c>
      <c r="T294" s="3058">
        <v>2.8000000000000004E-2</v>
      </c>
      <c r="U294" s="3058">
        <v>7.4666666666666709E-3</v>
      </c>
      <c r="V294" s="3150" t="s">
        <v>1534</v>
      </c>
      <c r="W294" s="3150" t="s">
        <v>1534</v>
      </c>
      <c r="X294" s="3150" t="s">
        <v>1534</v>
      </c>
      <c r="Y294" s="3150" t="s">
        <v>1534</v>
      </c>
      <c r="Z294" s="3150" t="s">
        <v>1534</v>
      </c>
      <c r="AA294" s="3150" t="s">
        <v>1534</v>
      </c>
      <c r="AB294" s="3150" t="s">
        <v>1534</v>
      </c>
      <c r="AC294" s="2617" t="s">
        <v>1534</v>
      </c>
      <c r="AD294" s="2617" t="s">
        <v>1534</v>
      </c>
      <c r="AE294" s="3253" t="s">
        <v>1534</v>
      </c>
      <c r="AF294" s="2578"/>
    </row>
    <row r="295" spans="2:32" s="2884" customFormat="1" ht="13.5" customHeight="1" x14ac:dyDescent="0.2">
      <c r="B295" s="3749" t="s">
        <v>1122</v>
      </c>
      <c r="C295" s="3750"/>
      <c r="D295" s="3149" t="s">
        <v>1534</v>
      </c>
      <c r="E295" s="3149" t="s">
        <v>1534</v>
      </c>
      <c r="F295" s="3150" t="s">
        <v>1534</v>
      </c>
      <c r="G295" s="2647" t="s">
        <v>6591</v>
      </c>
      <c r="H295" s="2647" t="s">
        <v>1534</v>
      </c>
      <c r="I295" s="3058">
        <v>0.13440000000000002</v>
      </c>
      <c r="J295" s="3058">
        <v>0.13440000000000002</v>
      </c>
      <c r="K295" s="3150" t="s">
        <v>1534</v>
      </c>
      <c r="L295" s="2647" t="s">
        <v>1534</v>
      </c>
      <c r="M295" s="2647" t="s">
        <v>1534</v>
      </c>
      <c r="N295" s="2647" t="s">
        <v>1534</v>
      </c>
      <c r="O295" s="3406">
        <v>0.24640000000000004</v>
      </c>
      <c r="P295" s="3406">
        <v>0.16800000000000001</v>
      </c>
      <c r="Q295" s="2647" t="s">
        <v>1534</v>
      </c>
      <c r="R295" s="3150" t="s">
        <v>1534</v>
      </c>
      <c r="S295" s="3150" t="s">
        <v>1119</v>
      </c>
      <c r="T295" s="3058">
        <v>2.8000000000000004E-2</v>
      </c>
      <c r="U295" s="3058">
        <v>8.8106666666666663E-3</v>
      </c>
      <c r="V295" s="3150" t="s">
        <v>1534</v>
      </c>
      <c r="W295" s="3150" t="s">
        <v>1534</v>
      </c>
      <c r="X295" s="3150" t="s">
        <v>1534</v>
      </c>
      <c r="Y295" s="3150" t="s">
        <v>1534</v>
      </c>
      <c r="Z295" s="3150" t="s">
        <v>1534</v>
      </c>
      <c r="AA295" s="3150" t="s">
        <v>1534</v>
      </c>
      <c r="AB295" s="3150" t="s">
        <v>1534</v>
      </c>
      <c r="AC295" s="2617" t="s">
        <v>1534</v>
      </c>
      <c r="AD295" s="2617" t="s">
        <v>1534</v>
      </c>
      <c r="AE295" s="3253" t="s">
        <v>1534</v>
      </c>
      <c r="AF295" s="2578"/>
    </row>
    <row r="296" spans="2:32" s="2884" customFormat="1" ht="13.5" customHeight="1" x14ac:dyDescent="0.2">
      <c r="B296" s="3749" t="s">
        <v>1124</v>
      </c>
      <c r="C296" s="3750"/>
      <c r="D296" s="3149" t="s">
        <v>1534</v>
      </c>
      <c r="E296" s="3149" t="s">
        <v>1534</v>
      </c>
      <c r="F296" s="3150" t="s">
        <v>1534</v>
      </c>
      <c r="G296" s="2647" t="s">
        <v>6592</v>
      </c>
      <c r="H296" s="2647" t="s">
        <v>1534</v>
      </c>
      <c r="I296" s="3058">
        <v>0.13440000000000002</v>
      </c>
      <c r="J296" s="3058">
        <v>0.13440000000000002</v>
      </c>
      <c r="K296" s="3150" t="s">
        <v>1534</v>
      </c>
      <c r="L296" s="2647" t="s">
        <v>1534</v>
      </c>
      <c r="M296" s="2647" t="s">
        <v>1534</v>
      </c>
      <c r="N296" s="2647" t="s">
        <v>1534</v>
      </c>
      <c r="O296" s="3406">
        <v>0.24640000000000004</v>
      </c>
      <c r="P296" s="3406">
        <v>0.16800000000000001</v>
      </c>
      <c r="Q296" s="2647" t="s">
        <v>1534</v>
      </c>
      <c r="R296" s="3150" t="s">
        <v>1534</v>
      </c>
      <c r="S296" s="3150" t="s">
        <v>1125</v>
      </c>
      <c r="T296" s="3058">
        <v>2.8000000000000004E-2</v>
      </c>
      <c r="U296" s="3058">
        <v>8.8032000000000023E-3</v>
      </c>
      <c r="V296" s="3150" t="s">
        <v>1534</v>
      </c>
      <c r="W296" s="3150" t="s">
        <v>1534</v>
      </c>
      <c r="X296" s="3150" t="s">
        <v>1534</v>
      </c>
      <c r="Y296" s="3150" t="s">
        <v>1534</v>
      </c>
      <c r="Z296" s="3150" t="s">
        <v>1534</v>
      </c>
      <c r="AA296" s="3150" t="s">
        <v>1534</v>
      </c>
      <c r="AB296" s="3150" t="s">
        <v>1534</v>
      </c>
      <c r="AC296" s="2617" t="s">
        <v>1534</v>
      </c>
      <c r="AD296" s="2617" t="s">
        <v>1534</v>
      </c>
      <c r="AE296" s="3253" t="s">
        <v>1534</v>
      </c>
      <c r="AF296" s="2578"/>
    </row>
    <row r="297" spans="2:32" s="2884" customFormat="1" ht="13.5" customHeight="1" x14ac:dyDescent="0.2">
      <c r="B297" s="3749" t="s">
        <v>1126</v>
      </c>
      <c r="C297" s="3750"/>
      <c r="D297" s="3149" t="s">
        <v>1534</v>
      </c>
      <c r="E297" s="3149" t="s">
        <v>1534</v>
      </c>
      <c r="F297" s="3150" t="s">
        <v>1534</v>
      </c>
      <c r="G297" s="2647" t="s">
        <v>6593</v>
      </c>
      <c r="H297" s="2647" t="s">
        <v>1534</v>
      </c>
      <c r="I297" s="3058">
        <v>0.13440000000000002</v>
      </c>
      <c r="J297" s="3058">
        <v>0.13440000000000002</v>
      </c>
      <c r="K297" s="3150" t="s">
        <v>1534</v>
      </c>
      <c r="L297" s="3150" t="s">
        <v>1534</v>
      </c>
      <c r="M297" s="2647" t="s">
        <v>1534</v>
      </c>
      <c r="N297" s="2647" t="s">
        <v>1534</v>
      </c>
      <c r="O297" s="3406">
        <v>0.24640000000000004</v>
      </c>
      <c r="P297" s="3406">
        <v>0.16800000000000001</v>
      </c>
      <c r="Q297" s="2647" t="s">
        <v>1534</v>
      </c>
      <c r="R297" s="3150" t="s">
        <v>1534</v>
      </c>
      <c r="S297" s="3150" t="s">
        <v>1127</v>
      </c>
      <c r="T297" s="3058">
        <v>2.8000000000000004E-2</v>
      </c>
      <c r="U297" s="3058">
        <v>8.8144000000000017E-3</v>
      </c>
      <c r="V297" s="3150" t="s">
        <v>1534</v>
      </c>
      <c r="W297" s="3150" t="s">
        <v>1534</v>
      </c>
      <c r="X297" s="3150" t="s">
        <v>1534</v>
      </c>
      <c r="Y297" s="3150" t="s">
        <v>1534</v>
      </c>
      <c r="Z297" s="3150" t="s">
        <v>1534</v>
      </c>
      <c r="AA297" s="3150" t="s">
        <v>1534</v>
      </c>
      <c r="AB297" s="3150" t="s">
        <v>1534</v>
      </c>
      <c r="AC297" s="2617" t="s">
        <v>1534</v>
      </c>
      <c r="AD297" s="2617" t="s">
        <v>1534</v>
      </c>
      <c r="AE297" s="3253" t="s">
        <v>1534</v>
      </c>
      <c r="AF297" s="2578"/>
    </row>
    <row r="298" spans="2:32" s="2884" customFormat="1" ht="13.5" customHeight="1" x14ac:dyDescent="0.2">
      <c r="B298" s="3749" t="s">
        <v>1129</v>
      </c>
      <c r="C298" s="3750"/>
      <c r="D298" s="3149" t="s">
        <v>1534</v>
      </c>
      <c r="E298" s="3149" t="s">
        <v>1534</v>
      </c>
      <c r="F298" s="3150" t="s">
        <v>1534</v>
      </c>
      <c r="G298" s="2647" t="s">
        <v>6648</v>
      </c>
      <c r="H298" s="2647" t="s">
        <v>1534</v>
      </c>
      <c r="I298" s="3058">
        <v>0.13440000000000002</v>
      </c>
      <c r="J298" s="3058">
        <v>0.13440000000000002</v>
      </c>
      <c r="K298" s="3150" t="s">
        <v>1534</v>
      </c>
      <c r="L298" s="3150" t="s">
        <v>1534</v>
      </c>
      <c r="M298" s="2647" t="s">
        <v>1534</v>
      </c>
      <c r="N298" s="2647" t="s">
        <v>1534</v>
      </c>
      <c r="O298" s="3406">
        <v>0.24640000000000004</v>
      </c>
      <c r="P298" s="3406">
        <v>0.16800000000000001</v>
      </c>
      <c r="Q298" s="2647" t="s">
        <v>1534</v>
      </c>
      <c r="R298" s="3150" t="s">
        <v>1534</v>
      </c>
      <c r="S298" s="3150" t="s">
        <v>1130</v>
      </c>
      <c r="T298" s="3058">
        <v>2.8000000000000004E-2</v>
      </c>
      <c r="U298" s="3058">
        <v>8.810666666666668E-3</v>
      </c>
      <c r="V298" s="3150" t="s">
        <v>1534</v>
      </c>
      <c r="W298" s="3150" t="s">
        <v>1534</v>
      </c>
      <c r="X298" s="3150" t="s">
        <v>1534</v>
      </c>
      <c r="Y298" s="3150" t="s">
        <v>1534</v>
      </c>
      <c r="Z298" s="3150" t="s">
        <v>1534</v>
      </c>
      <c r="AA298" s="3150" t="s">
        <v>1534</v>
      </c>
      <c r="AB298" s="3150" t="s">
        <v>1534</v>
      </c>
      <c r="AC298" s="2617" t="s">
        <v>1534</v>
      </c>
      <c r="AD298" s="2617" t="s">
        <v>1534</v>
      </c>
      <c r="AE298" s="3253" t="s">
        <v>1534</v>
      </c>
      <c r="AF298" s="2578"/>
    </row>
    <row r="299" spans="2:32" s="2884" customFormat="1" ht="13.5" customHeight="1" thickBot="1" x14ac:dyDescent="0.25">
      <c r="B299" s="3753" t="s">
        <v>1685</v>
      </c>
      <c r="C299" s="3754"/>
      <c r="D299" s="3158" t="s">
        <v>1534</v>
      </c>
      <c r="E299" s="3158" t="s">
        <v>1534</v>
      </c>
      <c r="F299" s="3159" t="s">
        <v>1534</v>
      </c>
      <c r="G299" s="2650" t="s">
        <v>6649</v>
      </c>
      <c r="H299" s="2650" t="s">
        <v>1534</v>
      </c>
      <c r="I299" s="3160">
        <v>0.12320000000000002</v>
      </c>
      <c r="J299" s="3160">
        <v>0.12320000000000002</v>
      </c>
      <c r="K299" s="3159" t="s">
        <v>1534</v>
      </c>
      <c r="L299" s="3159" t="s">
        <v>1534</v>
      </c>
      <c r="M299" s="2650" t="s">
        <v>1534</v>
      </c>
      <c r="N299" s="2650" t="s">
        <v>1534</v>
      </c>
      <c r="O299" s="2952">
        <v>0.24640000000000004</v>
      </c>
      <c r="P299" s="2952">
        <v>0.16800000000000001</v>
      </c>
      <c r="Q299" s="2650" t="s">
        <v>1534</v>
      </c>
      <c r="R299" s="3159" t="s">
        <v>1534</v>
      </c>
      <c r="S299" s="3159" t="s">
        <v>1686</v>
      </c>
      <c r="T299" s="3160">
        <f>0.00333333333333333*1.12</f>
        <v>3.7333333333333298E-3</v>
      </c>
      <c r="U299" s="3160">
        <v>6.720000000000001E-2</v>
      </c>
      <c r="V299" s="3159" t="s">
        <v>1534</v>
      </c>
      <c r="W299" s="3159" t="s">
        <v>1534</v>
      </c>
      <c r="X299" s="3159" t="s">
        <v>1534</v>
      </c>
      <c r="Y299" s="3159" t="s">
        <v>1534</v>
      </c>
      <c r="Z299" s="3159" t="s">
        <v>1534</v>
      </c>
      <c r="AA299" s="3159" t="s">
        <v>1534</v>
      </c>
      <c r="AB299" s="3159" t="s">
        <v>1534</v>
      </c>
      <c r="AC299" s="2679" t="s">
        <v>1534</v>
      </c>
      <c r="AD299" s="2679" t="s">
        <v>1534</v>
      </c>
      <c r="AE299" s="2680" t="s">
        <v>1534</v>
      </c>
      <c r="AF299" s="2578"/>
    </row>
    <row r="300" spans="2:32" s="2884" customFormat="1" x14ac:dyDescent="0.2">
      <c r="B300" s="2642"/>
      <c r="C300" s="2572"/>
      <c r="D300" s="2572"/>
      <c r="E300" s="2572"/>
      <c r="F300" s="2572"/>
      <c r="G300" s="2573"/>
      <c r="H300" s="2573"/>
      <c r="I300" s="2573"/>
      <c r="J300" s="2573"/>
      <c r="K300" s="2572"/>
      <c r="L300" s="2573"/>
      <c r="M300" s="2573"/>
      <c r="N300" s="2573"/>
      <c r="O300" s="2573"/>
      <c r="P300" s="2573"/>
      <c r="Q300" s="2639"/>
      <c r="R300" s="2639"/>
      <c r="S300" s="2639"/>
      <c r="T300" s="2639"/>
      <c r="U300" s="2639"/>
      <c r="V300" s="2639"/>
      <c r="W300" s="2639"/>
      <c r="X300" s="2639"/>
      <c r="Y300" s="2639"/>
      <c r="Z300" s="2639"/>
      <c r="AA300" s="2639"/>
      <c r="AB300" s="2639"/>
      <c r="AC300" s="2639"/>
      <c r="AD300" s="2639"/>
      <c r="AE300" s="2639"/>
      <c r="AF300" s="2578"/>
    </row>
    <row r="301" spans="2:32" s="2884" customFormat="1" x14ac:dyDescent="0.2">
      <c r="B301" s="3673" t="s">
        <v>5002</v>
      </c>
      <c r="C301" s="3674"/>
      <c r="D301" s="3675" t="s">
        <v>6588</v>
      </c>
      <c r="E301" s="3675"/>
      <c r="F301" s="3675"/>
      <c r="G301" s="3675"/>
      <c r="H301" s="3675"/>
      <c r="I301" s="2640"/>
      <c r="J301" s="2640"/>
      <c r="K301" s="2640"/>
      <c r="L301" s="2640"/>
      <c r="M301" s="2640"/>
      <c r="N301" s="2640"/>
      <c r="O301" s="2640"/>
      <c r="P301" s="2640"/>
      <c r="Q301" s="2639"/>
      <c r="R301" s="2639"/>
      <c r="S301" s="2639"/>
      <c r="T301" s="2639"/>
      <c r="U301" s="2639"/>
      <c r="V301" s="2639"/>
      <c r="W301" s="2639"/>
      <c r="X301" s="2639"/>
      <c r="Y301" s="2639"/>
      <c r="Z301" s="2639"/>
      <c r="AA301" s="2639"/>
      <c r="AB301" s="2639"/>
      <c r="AC301" s="2639"/>
      <c r="AD301" s="2639"/>
      <c r="AE301" s="2639"/>
      <c r="AF301" s="2578"/>
    </row>
    <row r="302" spans="2:32" s="2884" customFormat="1" x14ac:dyDescent="0.2">
      <c r="B302" s="3673" t="s">
        <v>5003</v>
      </c>
      <c r="C302" s="3674"/>
      <c r="D302" s="3675" t="s">
        <v>6588</v>
      </c>
      <c r="E302" s="3675"/>
      <c r="F302" s="3675"/>
      <c r="G302" s="3675"/>
      <c r="H302" s="3675"/>
      <c r="I302" s="2640"/>
      <c r="J302" s="2640"/>
      <c r="K302" s="2640"/>
      <c r="L302" s="2640"/>
      <c r="M302" s="2640"/>
      <c r="N302" s="2640"/>
      <c r="O302" s="2640"/>
      <c r="P302" s="2640"/>
      <c r="Q302" s="2639"/>
      <c r="R302" s="2639"/>
      <c r="S302" s="2639"/>
      <c r="T302" s="2639"/>
      <c r="U302" s="2639"/>
      <c r="V302" s="2639"/>
      <c r="W302" s="2639"/>
      <c r="X302" s="2639"/>
      <c r="Y302" s="2639"/>
      <c r="Z302" s="2639"/>
      <c r="AA302" s="2639"/>
      <c r="AB302" s="2639"/>
      <c r="AC302" s="2639"/>
      <c r="AD302" s="2639"/>
      <c r="AE302" s="2639"/>
      <c r="AF302" s="2578"/>
    </row>
    <row r="303" spans="2:32" s="2884" customFormat="1" ht="13.5" thickBot="1" x14ac:dyDescent="0.25">
      <c r="B303" s="3489"/>
      <c r="C303" s="3490"/>
      <c r="D303" s="3490"/>
      <c r="E303" s="3490"/>
      <c r="F303" s="3490"/>
      <c r="G303" s="2643"/>
      <c r="H303" s="2643"/>
      <c r="I303" s="2643"/>
      <c r="J303" s="2643"/>
      <c r="K303" s="2643"/>
      <c r="L303" s="2643"/>
      <c r="M303" s="2643"/>
      <c r="N303" s="2643"/>
      <c r="O303" s="2643"/>
      <c r="P303" s="2643"/>
      <c r="Q303" s="2643"/>
      <c r="R303" s="2643"/>
      <c r="S303" s="2643"/>
      <c r="T303" s="2643"/>
      <c r="U303" s="2643"/>
      <c r="V303" s="2643"/>
      <c r="W303" s="2643"/>
      <c r="X303" s="2643"/>
      <c r="Y303" s="2643"/>
      <c r="Z303" s="2643"/>
      <c r="AA303" s="2643"/>
      <c r="AB303" s="2643"/>
      <c r="AC303" s="2643"/>
      <c r="AD303" s="2643"/>
      <c r="AE303" s="2643"/>
      <c r="AF303" s="2583"/>
    </row>
    <row r="304" spans="2:32" s="2884" customFormat="1" x14ac:dyDescent="0.2">
      <c r="B304" s="2783" t="str">
        <f>+B280</f>
        <v>.</v>
      </c>
    </row>
    <row r="305" spans="2:32" s="2884" customFormat="1" ht="13.5" thickBot="1" x14ac:dyDescent="0.25"/>
    <row r="306" spans="2:32" s="2884" customFormat="1" ht="20.25" x14ac:dyDescent="0.2">
      <c r="B306" s="3623" t="s">
        <v>5075</v>
      </c>
      <c r="C306" s="3624"/>
      <c r="D306" s="3624"/>
      <c r="E306" s="3624"/>
      <c r="F306" s="3624"/>
      <c r="G306" s="3624"/>
      <c r="H306" s="3624"/>
      <c r="I306" s="3624"/>
      <c r="J306" s="3624"/>
      <c r="K306" s="3624"/>
      <c r="L306" s="3624"/>
      <c r="M306" s="3624"/>
      <c r="N306" s="3624"/>
      <c r="O306" s="3624"/>
      <c r="P306" s="3624"/>
      <c r="Q306" s="3624"/>
      <c r="R306" s="3624"/>
      <c r="S306" s="3624"/>
      <c r="T306" s="3624"/>
      <c r="U306" s="3624"/>
      <c r="V306" s="3624"/>
      <c r="W306" s="3624"/>
      <c r="X306" s="3624"/>
      <c r="Y306" s="3624"/>
      <c r="Z306" s="3624"/>
      <c r="AA306" s="3624"/>
      <c r="AB306" s="3624"/>
      <c r="AC306" s="3624"/>
      <c r="AD306" s="3624"/>
      <c r="AE306" s="3624"/>
      <c r="AF306" s="3625"/>
    </row>
    <row r="307" spans="2:32" s="2884" customFormat="1" x14ac:dyDescent="0.2">
      <c r="B307" s="3485"/>
      <c r="C307" s="3486"/>
      <c r="D307" s="3486"/>
      <c r="E307" s="3486"/>
      <c r="F307" s="3486"/>
      <c r="G307" s="2577"/>
      <c r="H307" s="2577"/>
      <c r="I307" s="2577"/>
      <c r="J307" s="2577"/>
      <c r="K307" s="2577"/>
      <c r="L307" s="2577"/>
      <c r="M307" s="2577"/>
      <c r="N307" s="2577"/>
      <c r="O307" s="2577"/>
      <c r="P307" s="2577"/>
      <c r="Q307" s="2577"/>
      <c r="R307" s="2577"/>
      <c r="S307" s="2577"/>
      <c r="T307" s="2577"/>
      <c r="U307" s="2577"/>
      <c r="V307" s="2577"/>
      <c r="W307" s="2577"/>
      <c r="X307" s="2577"/>
      <c r="Y307" s="2577"/>
      <c r="Z307" s="2577"/>
      <c r="AA307" s="2577"/>
      <c r="AB307" s="2577"/>
      <c r="AC307" s="2577"/>
      <c r="AD307" s="2577"/>
      <c r="AE307" s="2577"/>
      <c r="AF307" s="2578"/>
    </row>
    <row r="308" spans="2:32" s="2884" customFormat="1" x14ac:dyDescent="0.2">
      <c r="B308" s="2641" t="s">
        <v>5095</v>
      </c>
      <c r="C308" s="3486"/>
      <c r="D308" s="3676" t="s">
        <v>6642</v>
      </c>
      <c r="E308" s="3676"/>
      <c r="F308" s="3676"/>
      <c r="G308" s="2577"/>
      <c r="H308" s="2577"/>
      <c r="I308" s="2577"/>
      <c r="J308" s="2577"/>
      <c r="K308" s="2577"/>
      <c r="L308" s="2577"/>
      <c r="M308" s="2577"/>
      <c r="N308" s="2577"/>
      <c r="O308" s="2577"/>
      <c r="P308" s="2577"/>
      <c r="Q308" s="2577"/>
      <c r="R308" s="2577"/>
      <c r="S308" s="2577"/>
      <c r="T308" s="2577"/>
      <c r="U308" s="2577"/>
      <c r="V308" s="2577"/>
      <c r="W308" s="2577"/>
      <c r="X308" s="2577"/>
      <c r="Y308" s="2577"/>
      <c r="Z308" s="2577"/>
      <c r="AA308" s="2577"/>
      <c r="AB308" s="2577"/>
      <c r="AC308" s="2577"/>
      <c r="AD308" s="2577"/>
      <c r="AE308" s="2577"/>
      <c r="AF308" s="2578"/>
    </row>
    <row r="309" spans="2:32" s="2884" customFormat="1" x14ac:dyDescent="0.2">
      <c r="B309" s="3677" t="s">
        <v>5078</v>
      </c>
      <c r="C309" s="3678"/>
      <c r="D309" s="3709">
        <v>41671</v>
      </c>
      <c r="E309" s="3709"/>
      <c r="F309" s="3709"/>
      <c r="G309" s="2577"/>
      <c r="H309" s="2577"/>
      <c r="I309" s="2577"/>
      <c r="J309" s="2577"/>
      <c r="K309" s="2577"/>
      <c r="L309" s="2577"/>
      <c r="M309" s="2577"/>
      <c r="N309" s="2577"/>
      <c r="O309" s="2577"/>
      <c r="P309" s="2577"/>
      <c r="Q309" s="2577"/>
      <c r="R309" s="2577"/>
      <c r="S309" s="2577"/>
      <c r="T309" s="2577"/>
      <c r="U309" s="2577"/>
      <c r="V309" s="2577"/>
      <c r="W309" s="2577"/>
      <c r="X309" s="2577"/>
      <c r="Y309" s="2577"/>
      <c r="Z309" s="2577"/>
      <c r="AA309" s="2577"/>
      <c r="AB309" s="2577"/>
      <c r="AC309" s="2577"/>
      <c r="AD309" s="2577"/>
      <c r="AE309" s="2577"/>
      <c r="AF309" s="2578"/>
    </row>
    <row r="310" spans="2:32" s="2884" customFormat="1" x14ac:dyDescent="0.2">
      <c r="B310" s="3657" t="s">
        <v>5076</v>
      </c>
      <c r="C310" s="3658"/>
      <c r="D310" s="4498">
        <v>41698</v>
      </c>
      <c r="E310" s="4498"/>
      <c r="F310" s="4498"/>
      <c r="G310" s="2577"/>
      <c r="H310" s="2577"/>
      <c r="I310" s="2577"/>
      <c r="J310" s="2577"/>
      <c r="K310" s="2577"/>
      <c r="L310" s="2577"/>
      <c r="M310" s="2577"/>
      <c r="N310" s="2577"/>
      <c r="O310" s="2577"/>
      <c r="P310" s="2577"/>
      <c r="Q310" s="2577"/>
      <c r="R310" s="2577"/>
      <c r="S310" s="2577"/>
      <c r="T310" s="2577"/>
      <c r="U310" s="2577"/>
      <c r="V310" s="2577"/>
      <c r="W310" s="2577"/>
      <c r="X310" s="2577"/>
      <c r="Y310" s="2577"/>
      <c r="Z310" s="2577"/>
      <c r="AA310" s="2577"/>
      <c r="AB310" s="2577"/>
      <c r="AC310" s="2577"/>
      <c r="AD310" s="2577"/>
      <c r="AE310" s="2577"/>
      <c r="AF310" s="2578"/>
    </row>
    <row r="311" spans="2:32" s="2884" customFormat="1" ht="13.5" thickBot="1" x14ac:dyDescent="0.25">
      <c r="B311" s="3485"/>
      <c r="C311" s="3486"/>
      <c r="D311" s="3486"/>
      <c r="E311" s="3486"/>
      <c r="F311" s="3486"/>
      <c r="G311" s="2577"/>
      <c r="H311" s="2577"/>
      <c r="I311" s="2577"/>
      <c r="J311" s="2577"/>
      <c r="K311" s="2577"/>
      <c r="L311" s="2577"/>
      <c r="M311" s="2577"/>
      <c r="N311" s="2577"/>
      <c r="O311" s="2577"/>
      <c r="P311" s="2577"/>
      <c r="Q311" s="2577"/>
      <c r="R311" s="2577"/>
      <c r="S311" s="2577"/>
      <c r="T311" s="2577"/>
      <c r="U311" s="2577"/>
      <c r="V311" s="2577"/>
      <c r="W311" s="2577"/>
      <c r="X311" s="2577"/>
      <c r="Y311" s="2577"/>
      <c r="Z311" s="2577"/>
      <c r="AA311" s="2577"/>
      <c r="AB311" s="2577"/>
      <c r="AC311" s="2577"/>
      <c r="AD311" s="2577"/>
      <c r="AE311" s="2577"/>
      <c r="AF311" s="2578"/>
    </row>
    <row r="312" spans="2:32" s="2884" customFormat="1" ht="54.75" customHeight="1" thickBot="1" x14ac:dyDescent="0.25">
      <c r="B312" s="3659" t="s">
        <v>5077</v>
      </c>
      <c r="C312" s="3710"/>
      <c r="D312" s="3661" t="s">
        <v>6643</v>
      </c>
      <c r="E312" s="3662"/>
      <c r="F312" s="3662"/>
      <c r="G312" s="3662"/>
      <c r="H312" s="3662"/>
      <c r="I312" s="3662"/>
      <c r="J312" s="3662"/>
      <c r="K312" s="3662"/>
      <c r="L312" s="3662"/>
      <c r="M312" s="3662"/>
      <c r="N312" s="3662"/>
      <c r="O312" s="3662"/>
      <c r="P312" s="3662"/>
      <c r="Q312" s="3663"/>
      <c r="R312" s="2577"/>
      <c r="S312" s="2577"/>
      <c r="T312" s="2577"/>
      <c r="U312" s="2577"/>
      <c r="V312" s="2577"/>
      <c r="W312" s="2577"/>
      <c r="X312" s="2577"/>
      <c r="Y312" s="2577"/>
      <c r="Z312" s="2577"/>
      <c r="AA312" s="2577"/>
      <c r="AB312" s="2577"/>
      <c r="AC312" s="2577"/>
      <c r="AD312" s="2577"/>
      <c r="AE312" s="2577"/>
      <c r="AF312" s="2578"/>
    </row>
    <row r="313" spans="2:32" s="2884" customFormat="1" ht="13.5" thickBot="1" x14ac:dyDescent="0.25">
      <c r="B313" s="3485"/>
      <c r="C313" s="3486"/>
      <c r="D313" s="3486"/>
      <c r="E313" s="3486"/>
      <c r="F313" s="3486"/>
      <c r="G313" s="2577"/>
      <c r="H313" s="2577"/>
      <c r="I313" s="2577"/>
      <c r="J313" s="2577"/>
      <c r="K313" s="2577"/>
      <c r="L313" s="2577"/>
      <c r="M313" s="2577"/>
      <c r="N313" s="2577"/>
      <c r="O313" s="2577"/>
      <c r="P313" s="2577"/>
      <c r="Q313" s="2577"/>
      <c r="R313" s="2643"/>
      <c r="S313" s="2577"/>
      <c r="T313" s="2577"/>
      <c r="U313" s="2577"/>
      <c r="V313" s="2577"/>
      <c r="W313" s="2577"/>
      <c r="X313" s="2577"/>
      <c r="Y313" s="2577"/>
      <c r="Z313" s="2577"/>
      <c r="AA313" s="2577"/>
      <c r="AB313" s="2577"/>
      <c r="AC313" s="2577"/>
      <c r="AD313" s="2577"/>
      <c r="AE313" s="2577"/>
      <c r="AF313" s="2578"/>
    </row>
    <row r="314" spans="2:32" s="2884" customFormat="1" ht="13.5" thickBot="1" x14ac:dyDescent="0.25">
      <c r="B314" s="3679" t="s">
        <v>5079</v>
      </c>
      <c r="C314" s="3680"/>
      <c r="D314" s="3655" t="s">
        <v>5080</v>
      </c>
      <c r="E314" s="3683" t="s">
        <v>224</v>
      </c>
      <c r="F314" s="3684"/>
      <c r="G314" s="3684"/>
      <c r="H314" s="3684"/>
      <c r="I314" s="3684"/>
      <c r="J314" s="3684"/>
      <c r="K314" s="3684"/>
      <c r="L314" s="3684"/>
      <c r="M314" s="3684"/>
      <c r="N314" s="3684"/>
      <c r="O314" s="3684"/>
      <c r="P314" s="3685"/>
      <c r="Q314" s="3686" t="s">
        <v>340</v>
      </c>
      <c r="R314" s="3687"/>
      <c r="S314" s="3688"/>
      <c r="T314" s="3688"/>
      <c r="U314" s="3688"/>
      <c r="V314" s="3688"/>
      <c r="W314" s="3688"/>
      <c r="X314" s="3688"/>
      <c r="Y314" s="3689"/>
      <c r="Z314" s="3686" t="s">
        <v>225</v>
      </c>
      <c r="AA314" s="3688"/>
      <c r="AB314" s="3689"/>
      <c r="AC314" s="3690" t="s">
        <v>4999</v>
      </c>
      <c r="AD314" s="3691"/>
      <c r="AE314" s="3692"/>
      <c r="AF314" s="2578"/>
    </row>
    <row r="315" spans="2:32" s="2884" customFormat="1" ht="13.5" thickBot="1" x14ac:dyDescent="0.25">
      <c r="B315" s="3681"/>
      <c r="C315" s="3682"/>
      <c r="D315" s="3655"/>
      <c r="E315" s="3655" t="s">
        <v>5017</v>
      </c>
      <c r="F315" s="3655" t="s">
        <v>5018</v>
      </c>
      <c r="G315" s="3640" t="s">
        <v>5020</v>
      </c>
      <c r="H315" s="3640" t="s">
        <v>5081</v>
      </c>
      <c r="I315" s="3693" t="s">
        <v>5082</v>
      </c>
      <c r="J315" s="3693" t="s">
        <v>5083</v>
      </c>
      <c r="K315" s="3693" t="s">
        <v>5023</v>
      </c>
      <c r="L315" s="3693"/>
      <c r="M315" s="3693" t="s">
        <v>5084</v>
      </c>
      <c r="N315" s="3693" t="s">
        <v>5085</v>
      </c>
      <c r="O315" s="3693" t="s">
        <v>5086</v>
      </c>
      <c r="P315" s="3693" t="s">
        <v>5087</v>
      </c>
      <c r="Q315" s="3638" t="s">
        <v>5029</v>
      </c>
      <c r="R315" s="3638" t="s">
        <v>5030</v>
      </c>
      <c r="S315" s="3638" t="s">
        <v>5031</v>
      </c>
      <c r="T315" s="3638" t="s">
        <v>5088</v>
      </c>
      <c r="U315" s="3638" t="s">
        <v>5089</v>
      </c>
      <c r="V315" s="3638" t="s">
        <v>5034</v>
      </c>
      <c r="W315" s="3638" t="s">
        <v>5036</v>
      </c>
      <c r="X315" s="3640" t="s">
        <v>5090</v>
      </c>
      <c r="Y315" s="3640" t="s">
        <v>5091</v>
      </c>
      <c r="Z315" s="3638" t="s">
        <v>5092</v>
      </c>
      <c r="AA315" s="3638" t="s">
        <v>5093</v>
      </c>
      <c r="AB315" s="3638" t="s">
        <v>5094</v>
      </c>
      <c r="AC315" s="3638" t="s">
        <v>1154</v>
      </c>
      <c r="AD315" s="3638" t="s">
        <v>5000</v>
      </c>
      <c r="AE315" s="3638" t="s">
        <v>5001</v>
      </c>
      <c r="AF315" s="2578"/>
    </row>
    <row r="316" spans="2:32" s="2884" customFormat="1" ht="13.5" thickBot="1" x14ac:dyDescent="0.25">
      <c r="B316" s="3681"/>
      <c r="C316" s="3682"/>
      <c r="D316" s="3638"/>
      <c r="E316" s="3638"/>
      <c r="F316" s="3638"/>
      <c r="G316" s="3637"/>
      <c r="H316" s="3637"/>
      <c r="I316" s="3640"/>
      <c r="J316" s="3640"/>
      <c r="K316" s="3483" t="s">
        <v>5043</v>
      </c>
      <c r="L316" s="3484" t="s">
        <v>2798</v>
      </c>
      <c r="M316" s="3640"/>
      <c r="N316" s="3640"/>
      <c r="O316" s="3640"/>
      <c r="P316" s="3640"/>
      <c r="Q316" s="3639"/>
      <c r="R316" s="3639"/>
      <c r="S316" s="3639"/>
      <c r="T316" s="3639"/>
      <c r="U316" s="3639"/>
      <c r="V316" s="3639"/>
      <c r="W316" s="3639"/>
      <c r="X316" s="3637"/>
      <c r="Y316" s="3637"/>
      <c r="Z316" s="3639"/>
      <c r="AA316" s="3639"/>
      <c r="AB316" s="3639"/>
      <c r="AC316" s="3639"/>
      <c r="AD316" s="3639"/>
      <c r="AE316" s="3639"/>
      <c r="AF316" s="2578"/>
    </row>
    <row r="317" spans="2:32" s="2884" customFormat="1" x14ac:dyDescent="0.2">
      <c r="B317" s="3641" t="s">
        <v>6345</v>
      </c>
      <c r="C317" s="3642"/>
      <c r="D317" s="3154" t="s">
        <v>1534</v>
      </c>
      <c r="E317" s="3154" t="s">
        <v>1534</v>
      </c>
      <c r="F317" s="3155" t="s">
        <v>1534</v>
      </c>
      <c r="G317" s="2657">
        <v>63</v>
      </c>
      <c r="H317" s="2657" t="s">
        <v>1534</v>
      </c>
      <c r="I317" s="3338">
        <v>0.16800000000000001</v>
      </c>
      <c r="J317" s="3338">
        <v>0.16800000000000001</v>
      </c>
      <c r="K317" s="3155" t="s">
        <v>1534</v>
      </c>
      <c r="L317" s="2657" t="s">
        <v>1534</v>
      </c>
      <c r="M317" s="2657" t="s">
        <v>1534</v>
      </c>
      <c r="N317" s="2657" t="s">
        <v>1534</v>
      </c>
      <c r="O317" s="3338">
        <v>0.16800000000000001</v>
      </c>
      <c r="P317" s="3338">
        <v>0.16800000000000001</v>
      </c>
      <c r="Q317" s="2657" t="s">
        <v>1534</v>
      </c>
      <c r="R317" s="3155" t="s">
        <v>1534</v>
      </c>
      <c r="S317" s="3065" t="s">
        <v>1136</v>
      </c>
      <c r="T317" s="3156">
        <v>2.8000000000000004E-2</v>
      </c>
      <c r="U317" s="3156">
        <v>6.720000000000001E-2</v>
      </c>
      <c r="V317" s="3155" t="s">
        <v>1534</v>
      </c>
      <c r="W317" s="3155" t="s">
        <v>1534</v>
      </c>
      <c r="X317" s="3155" t="s">
        <v>1534</v>
      </c>
      <c r="Y317" s="3156">
        <v>6.720000000000001E-2</v>
      </c>
      <c r="Z317" s="3065" t="s">
        <v>49</v>
      </c>
      <c r="AA317" s="3156">
        <v>3.6999999999999998E-2</v>
      </c>
      <c r="AB317" s="3156">
        <v>0.112</v>
      </c>
      <c r="AC317" s="2658" t="s">
        <v>1534</v>
      </c>
      <c r="AD317" s="2658" t="s">
        <v>1534</v>
      </c>
      <c r="AE317" s="3251" t="s">
        <v>1534</v>
      </c>
      <c r="AF317" s="2578"/>
    </row>
    <row r="318" spans="2:32" s="2884" customFormat="1" x14ac:dyDescent="0.2">
      <c r="B318" s="4469" t="s">
        <v>6347</v>
      </c>
      <c r="C318" s="4536"/>
      <c r="D318" s="3149" t="s">
        <v>1534</v>
      </c>
      <c r="E318" s="3149" t="s">
        <v>1534</v>
      </c>
      <c r="F318" s="3150" t="s">
        <v>1534</v>
      </c>
      <c r="G318" s="2647">
        <v>93</v>
      </c>
      <c r="H318" s="2647" t="s">
        <v>1534</v>
      </c>
      <c r="I318" s="3347">
        <v>0.16800000000000001</v>
      </c>
      <c r="J318" s="3347">
        <v>0.16800000000000001</v>
      </c>
      <c r="K318" s="3150" t="s">
        <v>1534</v>
      </c>
      <c r="L318" s="2647" t="s">
        <v>1534</v>
      </c>
      <c r="M318" s="2647" t="s">
        <v>1534</v>
      </c>
      <c r="N318" s="2647" t="s">
        <v>1534</v>
      </c>
      <c r="O318" s="3347">
        <v>0.16800000000000001</v>
      </c>
      <c r="P318" s="3347">
        <v>0.16800000000000001</v>
      </c>
      <c r="Q318" s="2647" t="s">
        <v>1534</v>
      </c>
      <c r="R318" s="3150" t="s">
        <v>1534</v>
      </c>
      <c r="S318" s="3059" t="s">
        <v>5540</v>
      </c>
      <c r="T318" s="3058">
        <v>2.8000000000000004E-2</v>
      </c>
      <c r="U318" s="3058">
        <v>6.720000000000001E-2</v>
      </c>
      <c r="V318" s="3150" t="s">
        <v>1534</v>
      </c>
      <c r="W318" s="3150" t="s">
        <v>1534</v>
      </c>
      <c r="X318" s="3150" t="s">
        <v>1534</v>
      </c>
      <c r="Y318" s="3058">
        <v>6.720000000000001E-2</v>
      </c>
      <c r="Z318" s="3059" t="s">
        <v>49</v>
      </c>
      <c r="AA318" s="3058">
        <v>3.6999999999999998E-2</v>
      </c>
      <c r="AB318" s="3058">
        <v>0.112</v>
      </c>
      <c r="AC318" s="2617" t="s">
        <v>1534</v>
      </c>
      <c r="AD318" s="2617" t="s">
        <v>1534</v>
      </c>
      <c r="AE318" s="3253" t="s">
        <v>1534</v>
      </c>
      <c r="AF318" s="2578"/>
    </row>
    <row r="319" spans="2:32" s="2884" customFormat="1" x14ac:dyDescent="0.2">
      <c r="B319" s="4469" t="s">
        <v>6349</v>
      </c>
      <c r="C319" s="4536"/>
      <c r="D319" s="3149" t="s">
        <v>1534</v>
      </c>
      <c r="E319" s="3149" t="s">
        <v>1534</v>
      </c>
      <c r="F319" s="3150" t="s">
        <v>1534</v>
      </c>
      <c r="G319" s="2647">
        <v>101</v>
      </c>
      <c r="H319" s="2647" t="s">
        <v>1534</v>
      </c>
      <c r="I319" s="3347">
        <v>0.16800000000000001</v>
      </c>
      <c r="J319" s="3347">
        <v>0.16800000000000001</v>
      </c>
      <c r="K319" s="3150" t="s">
        <v>1534</v>
      </c>
      <c r="L319" s="2647" t="s">
        <v>1534</v>
      </c>
      <c r="M319" s="2647" t="s">
        <v>1534</v>
      </c>
      <c r="N319" s="2647" t="s">
        <v>1534</v>
      </c>
      <c r="O319" s="3347">
        <v>0.16800000000000001</v>
      </c>
      <c r="P319" s="3347">
        <v>0.16800000000000001</v>
      </c>
      <c r="Q319" s="2647" t="s">
        <v>1534</v>
      </c>
      <c r="R319" s="3150" t="s">
        <v>1534</v>
      </c>
      <c r="S319" s="3059" t="s">
        <v>5545</v>
      </c>
      <c r="T319" s="3058">
        <v>2.8000000000000004E-2</v>
      </c>
      <c r="U319" s="3058">
        <v>6.720000000000001E-2</v>
      </c>
      <c r="V319" s="3150" t="s">
        <v>1534</v>
      </c>
      <c r="W319" s="3150" t="s">
        <v>1534</v>
      </c>
      <c r="X319" s="3150" t="s">
        <v>1534</v>
      </c>
      <c r="Y319" s="3058">
        <v>6.720000000000001E-2</v>
      </c>
      <c r="Z319" s="3059" t="s">
        <v>51</v>
      </c>
      <c r="AA319" s="3058">
        <v>3.6999999999999998E-2</v>
      </c>
      <c r="AB319" s="3058">
        <v>0.112</v>
      </c>
      <c r="AC319" s="2617" t="s">
        <v>1534</v>
      </c>
      <c r="AD319" s="2617" t="s">
        <v>1534</v>
      </c>
      <c r="AE319" s="3253" t="s">
        <v>1534</v>
      </c>
      <c r="AF319" s="2578"/>
    </row>
    <row r="320" spans="2:32" s="2884" customFormat="1" x14ac:dyDescent="0.2">
      <c r="B320" s="4469" t="s">
        <v>6351</v>
      </c>
      <c r="C320" s="4536"/>
      <c r="D320" s="3149" t="s">
        <v>1534</v>
      </c>
      <c r="E320" s="3149" t="s">
        <v>1534</v>
      </c>
      <c r="F320" s="3150" t="s">
        <v>1534</v>
      </c>
      <c r="G320" s="2647">
        <v>109</v>
      </c>
      <c r="H320" s="2647" t="s">
        <v>1534</v>
      </c>
      <c r="I320" s="3347">
        <v>0.16800000000000001</v>
      </c>
      <c r="J320" s="3347">
        <v>0.16800000000000001</v>
      </c>
      <c r="K320" s="3150" t="s">
        <v>1534</v>
      </c>
      <c r="L320" s="2647" t="s">
        <v>1534</v>
      </c>
      <c r="M320" s="2647" t="s">
        <v>1534</v>
      </c>
      <c r="N320" s="2647" t="s">
        <v>1534</v>
      </c>
      <c r="O320" s="3347">
        <v>0.16800000000000001</v>
      </c>
      <c r="P320" s="3347">
        <v>0.16800000000000001</v>
      </c>
      <c r="Q320" s="2647" t="s">
        <v>1534</v>
      </c>
      <c r="R320" s="3150" t="s">
        <v>1534</v>
      </c>
      <c r="S320" s="3059" t="s">
        <v>5550</v>
      </c>
      <c r="T320" s="3058">
        <v>2.8000000000000004E-2</v>
      </c>
      <c r="U320" s="3058">
        <v>6.720000000000001E-2</v>
      </c>
      <c r="V320" s="3150" t="s">
        <v>1534</v>
      </c>
      <c r="W320" s="3150" t="s">
        <v>1534</v>
      </c>
      <c r="X320" s="3150" t="s">
        <v>1534</v>
      </c>
      <c r="Y320" s="3058">
        <v>6.720000000000001E-2</v>
      </c>
      <c r="Z320" s="3059" t="s">
        <v>406</v>
      </c>
      <c r="AA320" s="3058">
        <v>3.6999999999999998E-2</v>
      </c>
      <c r="AB320" s="3058">
        <v>0.112</v>
      </c>
      <c r="AC320" s="2617" t="s">
        <v>1534</v>
      </c>
      <c r="AD320" s="2617" t="s">
        <v>1534</v>
      </c>
      <c r="AE320" s="3253" t="s">
        <v>1534</v>
      </c>
      <c r="AF320" s="2578"/>
    </row>
    <row r="321" spans="2:32" s="2884" customFormat="1" x14ac:dyDescent="0.2">
      <c r="B321" s="4469" t="s">
        <v>6353</v>
      </c>
      <c r="C321" s="4536"/>
      <c r="D321" s="3149" t="s">
        <v>1534</v>
      </c>
      <c r="E321" s="3149" t="s">
        <v>1534</v>
      </c>
      <c r="F321" s="3150" t="s">
        <v>1534</v>
      </c>
      <c r="G321" s="2647">
        <v>150</v>
      </c>
      <c r="H321" s="2647" t="s">
        <v>1534</v>
      </c>
      <c r="I321" s="3347">
        <v>0.16800000000000001</v>
      </c>
      <c r="J321" s="3347">
        <v>0.16800000000000001</v>
      </c>
      <c r="K321" s="3150" t="s">
        <v>1534</v>
      </c>
      <c r="L321" s="2647" t="s">
        <v>1534</v>
      </c>
      <c r="M321" s="2647" t="s">
        <v>1534</v>
      </c>
      <c r="N321" s="2647" t="s">
        <v>1534</v>
      </c>
      <c r="O321" s="3347">
        <v>0.16800000000000001</v>
      </c>
      <c r="P321" s="3347">
        <v>0.16800000000000001</v>
      </c>
      <c r="Q321" s="2647" t="s">
        <v>1534</v>
      </c>
      <c r="R321" s="3150" t="s">
        <v>1534</v>
      </c>
      <c r="S321" s="3059" t="s">
        <v>1133</v>
      </c>
      <c r="T321" s="3058">
        <v>2.8000000000000004E-2</v>
      </c>
      <c r="U321" s="3058">
        <v>6.720000000000001E-2</v>
      </c>
      <c r="V321" s="3150" t="s">
        <v>1534</v>
      </c>
      <c r="W321" s="3150" t="s">
        <v>1534</v>
      </c>
      <c r="X321" s="3150" t="s">
        <v>1534</v>
      </c>
      <c r="Y321" s="3058">
        <v>6.720000000000001E-2</v>
      </c>
      <c r="Z321" s="3059" t="s">
        <v>5104</v>
      </c>
      <c r="AA321" s="3058">
        <v>3.6999999999999998E-2</v>
      </c>
      <c r="AB321" s="3058">
        <v>0.112</v>
      </c>
      <c r="AC321" s="2617" t="s">
        <v>1534</v>
      </c>
      <c r="AD321" s="2617" t="s">
        <v>1534</v>
      </c>
      <c r="AE321" s="3253" t="s">
        <v>1534</v>
      </c>
      <c r="AF321" s="2578"/>
    </row>
    <row r="322" spans="2:32" s="2884" customFormat="1" x14ac:dyDescent="0.2">
      <c r="B322" s="4469" t="s">
        <v>6355</v>
      </c>
      <c r="C322" s="4536"/>
      <c r="D322" s="3149" t="s">
        <v>1534</v>
      </c>
      <c r="E322" s="3149" t="s">
        <v>1534</v>
      </c>
      <c r="F322" s="3150" t="s">
        <v>1534</v>
      </c>
      <c r="G322" s="2647">
        <v>190</v>
      </c>
      <c r="H322" s="2647" t="s">
        <v>1534</v>
      </c>
      <c r="I322" s="3347">
        <v>0.15680000000000002</v>
      </c>
      <c r="J322" s="3347">
        <v>0.15680000000000002</v>
      </c>
      <c r="K322" s="3150" t="s">
        <v>1534</v>
      </c>
      <c r="L322" s="2647" t="s">
        <v>1534</v>
      </c>
      <c r="M322" s="2647" t="s">
        <v>1534</v>
      </c>
      <c r="N322" s="2647" t="s">
        <v>1534</v>
      </c>
      <c r="O322" s="3347">
        <v>0.16800000000000001</v>
      </c>
      <c r="P322" s="3347">
        <v>0.16800000000000001</v>
      </c>
      <c r="Q322" s="2647" t="s">
        <v>1534</v>
      </c>
      <c r="R322" s="3150" t="s">
        <v>1534</v>
      </c>
      <c r="S322" s="3059" t="s">
        <v>1135</v>
      </c>
      <c r="T322" s="3058">
        <v>2.8000000000000004E-2</v>
      </c>
      <c r="U322" s="3058">
        <v>6.720000000000001E-2</v>
      </c>
      <c r="V322" s="3150" t="s">
        <v>1534</v>
      </c>
      <c r="W322" s="3150" t="s">
        <v>1534</v>
      </c>
      <c r="X322" s="3150" t="s">
        <v>1534</v>
      </c>
      <c r="Y322" s="3058">
        <v>6.720000000000001E-2</v>
      </c>
      <c r="Z322" s="3059" t="s">
        <v>5520</v>
      </c>
      <c r="AA322" s="3058">
        <v>3.6999999999999998E-2</v>
      </c>
      <c r="AB322" s="3058">
        <v>0.112</v>
      </c>
      <c r="AC322" s="2617" t="s">
        <v>1534</v>
      </c>
      <c r="AD322" s="2617" t="s">
        <v>1534</v>
      </c>
      <c r="AE322" s="3253" t="s">
        <v>1534</v>
      </c>
      <c r="AF322" s="2578"/>
    </row>
    <row r="323" spans="2:32" s="2884" customFormat="1" x14ac:dyDescent="0.2">
      <c r="B323" s="4469" t="s">
        <v>6357</v>
      </c>
      <c r="C323" s="4536"/>
      <c r="D323" s="3149" t="s">
        <v>1534</v>
      </c>
      <c r="E323" s="3149" t="s">
        <v>1534</v>
      </c>
      <c r="F323" s="3150" t="s">
        <v>1534</v>
      </c>
      <c r="G323" s="2647">
        <v>238</v>
      </c>
      <c r="H323" s="2647" t="s">
        <v>1534</v>
      </c>
      <c r="I323" s="3347">
        <v>0.15680000000000002</v>
      </c>
      <c r="J323" s="3347">
        <v>0.15680000000000002</v>
      </c>
      <c r="K323" s="3150" t="s">
        <v>1534</v>
      </c>
      <c r="L323" s="2647" t="s">
        <v>1534</v>
      </c>
      <c r="M323" s="2647" t="s">
        <v>1534</v>
      </c>
      <c r="N323" s="2647" t="s">
        <v>1534</v>
      </c>
      <c r="O323" s="3347">
        <v>0.16800000000000001</v>
      </c>
      <c r="P323" s="3347">
        <v>0.16800000000000001</v>
      </c>
      <c r="Q323" s="2647" t="s">
        <v>1534</v>
      </c>
      <c r="R323" s="3150" t="s">
        <v>1534</v>
      </c>
      <c r="S323" s="3059" t="s">
        <v>1135</v>
      </c>
      <c r="T323" s="3058">
        <v>2.8000000000000004E-2</v>
      </c>
      <c r="U323" s="3058">
        <v>6.720000000000001E-2</v>
      </c>
      <c r="V323" s="3150" t="s">
        <v>1534</v>
      </c>
      <c r="W323" s="3150" t="s">
        <v>1534</v>
      </c>
      <c r="X323" s="3150" t="s">
        <v>1534</v>
      </c>
      <c r="Y323" s="3058">
        <v>6.720000000000001E-2</v>
      </c>
      <c r="Z323" s="3059" t="s">
        <v>56</v>
      </c>
      <c r="AA323" s="3058">
        <v>3.6999999999999998E-2</v>
      </c>
      <c r="AB323" s="3058">
        <v>0.112</v>
      </c>
      <c r="AC323" s="2617" t="s">
        <v>1534</v>
      </c>
      <c r="AD323" s="2617" t="s">
        <v>1534</v>
      </c>
      <c r="AE323" s="3253" t="s">
        <v>1534</v>
      </c>
      <c r="AF323" s="2578"/>
    </row>
    <row r="324" spans="2:32" s="2884" customFormat="1" x14ac:dyDescent="0.2">
      <c r="B324" s="4469" t="s">
        <v>6359</v>
      </c>
      <c r="C324" s="4536"/>
      <c r="D324" s="3149" t="s">
        <v>1534</v>
      </c>
      <c r="E324" s="3149" t="s">
        <v>1534</v>
      </c>
      <c r="F324" s="3150" t="s">
        <v>1534</v>
      </c>
      <c r="G324" s="2647">
        <v>288</v>
      </c>
      <c r="H324" s="2647" t="s">
        <v>1534</v>
      </c>
      <c r="I324" s="3347">
        <v>0.14560000000000001</v>
      </c>
      <c r="J324" s="3347">
        <v>0.14560000000000001</v>
      </c>
      <c r="K324" s="3150" t="s">
        <v>1534</v>
      </c>
      <c r="L324" s="2647" t="s">
        <v>1534</v>
      </c>
      <c r="M324" s="2647" t="s">
        <v>1534</v>
      </c>
      <c r="N324" s="2647" t="s">
        <v>1534</v>
      </c>
      <c r="O324" s="3347">
        <v>0.16800000000000001</v>
      </c>
      <c r="P324" s="3347">
        <v>0.16800000000000001</v>
      </c>
      <c r="Q324" s="2647" t="s">
        <v>1534</v>
      </c>
      <c r="R324" s="3150" t="s">
        <v>1534</v>
      </c>
      <c r="S324" s="3059" t="s">
        <v>1119</v>
      </c>
      <c r="T324" s="3058">
        <v>2.8000000000000004E-2</v>
      </c>
      <c r="U324" s="3058">
        <v>6.720000000000001E-2</v>
      </c>
      <c r="V324" s="3150" t="s">
        <v>1534</v>
      </c>
      <c r="W324" s="3150" t="s">
        <v>1534</v>
      </c>
      <c r="X324" s="3150" t="s">
        <v>1534</v>
      </c>
      <c r="Y324" s="3058">
        <v>6.720000000000001E-2</v>
      </c>
      <c r="Z324" s="3059" t="s">
        <v>5529</v>
      </c>
      <c r="AA324" s="3058">
        <v>3.6999999999999998E-2</v>
      </c>
      <c r="AB324" s="3058">
        <v>0.112</v>
      </c>
      <c r="AC324" s="2617" t="s">
        <v>1534</v>
      </c>
      <c r="AD324" s="2617" t="s">
        <v>1534</v>
      </c>
      <c r="AE324" s="3253" t="s">
        <v>1534</v>
      </c>
      <c r="AF324" s="2578"/>
    </row>
    <row r="325" spans="2:32" s="2884" customFormat="1" x14ac:dyDescent="0.2">
      <c r="B325" s="4469" t="s">
        <v>6361</v>
      </c>
      <c r="C325" s="4536"/>
      <c r="D325" s="3149" t="s">
        <v>1534</v>
      </c>
      <c r="E325" s="3149" t="s">
        <v>1534</v>
      </c>
      <c r="F325" s="3150" t="s">
        <v>1534</v>
      </c>
      <c r="G325" s="2647">
        <v>430</v>
      </c>
      <c r="H325" s="2647" t="s">
        <v>1534</v>
      </c>
      <c r="I325" s="3347">
        <v>0.13440000000000002</v>
      </c>
      <c r="J325" s="3347">
        <v>0.13440000000000002</v>
      </c>
      <c r="K325" s="3150" t="s">
        <v>1534</v>
      </c>
      <c r="L325" s="2647" t="s">
        <v>1534</v>
      </c>
      <c r="M325" s="2647" t="s">
        <v>1534</v>
      </c>
      <c r="N325" s="2647" t="s">
        <v>1534</v>
      </c>
      <c r="O325" s="3347">
        <v>0.15680000000000002</v>
      </c>
      <c r="P325" s="3347">
        <v>0.15680000000000002</v>
      </c>
      <c r="Q325" s="2647" t="s">
        <v>1534</v>
      </c>
      <c r="R325" s="3150" t="s">
        <v>1534</v>
      </c>
      <c r="S325" s="3059" t="s">
        <v>5534</v>
      </c>
      <c r="T325" s="3058">
        <v>2.8000000000000004E-2</v>
      </c>
      <c r="U325" s="3058">
        <v>6.720000000000001E-2</v>
      </c>
      <c r="V325" s="3150" t="s">
        <v>1534</v>
      </c>
      <c r="W325" s="3150" t="s">
        <v>1534</v>
      </c>
      <c r="X325" s="3150" t="s">
        <v>1534</v>
      </c>
      <c r="Y325" s="3058">
        <v>6.720000000000001E-2</v>
      </c>
      <c r="Z325" s="3059" t="s">
        <v>58</v>
      </c>
      <c r="AA325" s="3058">
        <v>3.6999999999999998E-2</v>
      </c>
      <c r="AB325" s="3058">
        <v>0.112</v>
      </c>
      <c r="AC325" s="2617" t="s">
        <v>1534</v>
      </c>
      <c r="AD325" s="2617" t="s">
        <v>1534</v>
      </c>
      <c r="AE325" s="3253" t="s">
        <v>1534</v>
      </c>
      <c r="AF325" s="2578"/>
    </row>
    <row r="326" spans="2:32" s="2884" customFormat="1" x14ac:dyDescent="0.2">
      <c r="B326" s="4469" t="s">
        <v>6363</v>
      </c>
      <c r="C326" s="4536"/>
      <c r="D326" s="3149" t="s">
        <v>1534</v>
      </c>
      <c r="E326" s="3149" t="s">
        <v>1534</v>
      </c>
      <c r="F326" s="3150" t="s">
        <v>1534</v>
      </c>
      <c r="G326" s="2647">
        <v>96</v>
      </c>
      <c r="H326" s="2647" t="s">
        <v>1534</v>
      </c>
      <c r="I326" s="3347">
        <v>0.16800000000000001</v>
      </c>
      <c r="J326" s="3347">
        <v>0.16800000000000001</v>
      </c>
      <c r="K326" s="3150" t="s">
        <v>1534</v>
      </c>
      <c r="L326" s="2647" t="s">
        <v>1534</v>
      </c>
      <c r="M326" s="2647" t="s">
        <v>1534</v>
      </c>
      <c r="N326" s="2647" t="s">
        <v>1534</v>
      </c>
      <c r="O326" s="3347">
        <v>0.15680000000000002</v>
      </c>
      <c r="P326" s="3347">
        <v>0.15680000000000002</v>
      </c>
      <c r="Q326" s="2647" t="s">
        <v>1534</v>
      </c>
      <c r="R326" s="3150" t="s">
        <v>1534</v>
      </c>
      <c r="S326" s="3059" t="s">
        <v>1136</v>
      </c>
      <c r="T326" s="3058">
        <v>2.8000000000000004E-2</v>
      </c>
      <c r="U326" s="3058">
        <v>6.720000000000001E-2</v>
      </c>
      <c r="V326" s="3150" t="s">
        <v>1534</v>
      </c>
      <c r="W326" s="3150" t="s">
        <v>1534</v>
      </c>
      <c r="X326" s="3150" t="s">
        <v>1534</v>
      </c>
      <c r="Y326" s="3058">
        <v>6.720000000000001E-2</v>
      </c>
      <c r="Z326" s="3059" t="s">
        <v>49</v>
      </c>
      <c r="AA326" s="3058">
        <v>3.6999999999999998E-2</v>
      </c>
      <c r="AB326" s="3058">
        <v>0.112</v>
      </c>
      <c r="AC326" s="2617" t="s">
        <v>1534</v>
      </c>
      <c r="AD326" s="2617" t="s">
        <v>1534</v>
      </c>
      <c r="AE326" s="3253" t="s">
        <v>1534</v>
      </c>
      <c r="AF326" s="2578"/>
    </row>
    <row r="327" spans="2:32" s="2884" customFormat="1" x14ac:dyDescent="0.2">
      <c r="B327" s="4469" t="s">
        <v>6365</v>
      </c>
      <c r="C327" s="4536"/>
      <c r="D327" s="3149" t="s">
        <v>1534</v>
      </c>
      <c r="E327" s="3149" t="s">
        <v>1534</v>
      </c>
      <c r="F327" s="3150" t="s">
        <v>1534</v>
      </c>
      <c r="G327" s="2647">
        <v>104</v>
      </c>
      <c r="H327" s="2647" t="s">
        <v>1534</v>
      </c>
      <c r="I327" s="3347">
        <v>0.16800000000000001</v>
      </c>
      <c r="J327" s="3347">
        <v>0.16800000000000001</v>
      </c>
      <c r="K327" s="3150" t="s">
        <v>1534</v>
      </c>
      <c r="L327" s="2647" t="s">
        <v>1534</v>
      </c>
      <c r="M327" s="2647" t="s">
        <v>1534</v>
      </c>
      <c r="N327" s="2647" t="s">
        <v>1534</v>
      </c>
      <c r="O327" s="3347">
        <v>0.15680000000000002</v>
      </c>
      <c r="P327" s="3347">
        <v>0.15680000000000002</v>
      </c>
      <c r="Q327" s="2647" t="s">
        <v>1534</v>
      </c>
      <c r="R327" s="3150" t="s">
        <v>1534</v>
      </c>
      <c r="S327" s="3059" t="s">
        <v>5540</v>
      </c>
      <c r="T327" s="3058">
        <v>2.8000000000000004E-2</v>
      </c>
      <c r="U327" s="3058">
        <v>6.720000000000001E-2</v>
      </c>
      <c r="V327" s="3150" t="s">
        <v>1534</v>
      </c>
      <c r="W327" s="3150" t="s">
        <v>1534</v>
      </c>
      <c r="X327" s="3150" t="s">
        <v>1534</v>
      </c>
      <c r="Y327" s="3058">
        <v>6.720000000000001E-2</v>
      </c>
      <c r="Z327" s="3059" t="s">
        <v>51</v>
      </c>
      <c r="AA327" s="3058">
        <v>3.6999999999999998E-2</v>
      </c>
      <c r="AB327" s="3058">
        <v>0.112</v>
      </c>
      <c r="AC327" s="2617" t="s">
        <v>1534</v>
      </c>
      <c r="AD327" s="2617" t="s">
        <v>1534</v>
      </c>
      <c r="AE327" s="3253" t="s">
        <v>1534</v>
      </c>
      <c r="AF327" s="2578"/>
    </row>
    <row r="328" spans="2:32" s="2884" customFormat="1" x14ac:dyDescent="0.2">
      <c r="B328" s="4469" t="s">
        <v>6367</v>
      </c>
      <c r="C328" s="4536"/>
      <c r="D328" s="3149" t="s">
        <v>1534</v>
      </c>
      <c r="E328" s="3149" t="s">
        <v>1534</v>
      </c>
      <c r="F328" s="3150" t="s">
        <v>1534</v>
      </c>
      <c r="G328" s="2647">
        <v>134</v>
      </c>
      <c r="H328" s="2647" t="s">
        <v>1534</v>
      </c>
      <c r="I328" s="3347">
        <v>0.16800000000000001</v>
      </c>
      <c r="J328" s="3347">
        <v>0.16800000000000001</v>
      </c>
      <c r="K328" s="3150" t="s">
        <v>1534</v>
      </c>
      <c r="L328" s="2647" t="s">
        <v>1534</v>
      </c>
      <c r="M328" s="2647" t="s">
        <v>1534</v>
      </c>
      <c r="N328" s="2647" t="s">
        <v>1534</v>
      </c>
      <c r="O328" s="3347">
        <v>0.15680000000000002</v>
      </c>
      <c r="P328" s="3347">
        <v>0.15680000000000002</v>
      </c>
      <c r="Q328" s="2647" t="s">
        <v>1534</v>
      </c>
      <c r="R328" s="3150" t="s">
        <v>1534</v>
      </c>
      <c r="S328" s="3059" t="s">
        <v>5545</v>
      </c>
      <c r="T328" s="3058">
        <v>2.8000000000000004E-2</v>
      </c>
      <c r="U328" s="3058">
        <v>6.720000000000001E-2</v>
      </c>
      <c r="V328" s="3150" t="s">
        <v>1534</v>
      </c>
      <c r="W328" s="3150" t="s">
        <v>1534</v>
      </c>
      <c r="X328" s="3150" t="s">
        <v>1534</v>
      </c>
      <c r="Y328" s="3058">
        <v>6.720000000000001E-2</v>
      </c>
      <c r="Z328" s="3059" t="s">
        <v>51</v>
      </c>
      <c r="AA328" s="3058">
        <v>3.6999999999999998E-2</v>
      </c>
      <c r="AB328" s="3058">
        <v>0.112</v>
      </c>
      <c r="AC328" s="2617" t="s">
        <v>1534</v>
      </c>
      <c r="AD328" s="2617" t="s">
        <v>1534</v>
      </c>
      <c r="AE328" s="3253" t="s">
        <v>1534</v>
      </c>
      <c r="AF328" s="2578"/>
    </row>
    <row r="329" spans="2:32" s="2884" customFormat="1" x14ac:dyDescent="0.2">
      <c r="B329" s="4469" t="s">
        <v>6369</v>
      </c>
      <c r="C329" s="4536"/>
      <c r="D329" s="3149" t="s">
        <v>1534</v>
      </c>
      <c r="E329" s="3149" t="s">
        <v>1534</v>
      </c>
      <c r="F329" s="3150" t="s">
        <v>1534</v>
      </c>
      <c r="G329" s="2647">
        <v>142</v>
      </c>
      <c r="H329" s="2647" t="s">
        <v>1534</v>
      </c>
      <c r="I329" s="3347">
        <v>0.16800000000000001</v>
      </c>
      <c r="J329" s="3347">
        <v>0.16800000000000001</v>
      </c>
      <c r="K329" s="3150" t="s">
        <v>1534</v>
      </c>
      <c r="L329" s="2647" t="s">
        <v>1534</v>
      </c>
      <c r="M329" s="2647" t="s">
        <v>1534</v>
      </c>
      <c r="N329" s="2647" t="s">
        <v>1534</v>
      </c>
      <c r="O329" s="3347">
        <v>0.14560000000000001</v>
      </c>
      <c r="P329" s="3347">
        <v>0.14560000000000001</v>
      </c>
      <c r="Q329" s="2647" t="s">
        <v>1534</v>
      </c>
      <c r="R329" s="3150" t="s">
        <v>1534</v>
      </c>
      <c r="S329" s="3059" t="s">
        <v>5550</v>
      </c>
      <c r="T329" s="3058">
        <v>2.8000000000000004E-2</v>
      </c>
      <c r="U329" s="3058">
        <v>6.720000000000001E-2</v>
      </c>
      <c r="V329" s="3150" t="s">
        <v>1534</v>
      </c>
      <c r="W329" s="3150" t="s">
        <v>1534</v>
      </c>
      <c r="X329" s="3150" t="s">
        <v>1534</v>
      </c>
      <c r="Y329" s="3058">
        <v>6.720000000000001E-2</v>
      </c>
      <c r="Z329" s="3059" t="s">
        <v>406</v>
      </c>
      <c r="AA329" s="3058">
        <v>3.6999999999999998E-2</v>
      </c>
      <c r="AB329" s="3058">
        <v>0.112</v>
      </c>
      <c r="AC329" s="2617" t="s">
        <v>1534</v>
      </c>
      <c r="AD329" s="2617" t="s">
        <v>1534</v>
      </c>
      <c r="AE329" s="3253" t="s">
        <v>1534</v>
      </c>
      <c r="AF329" s="2578"/>
    </row>
    <row r="330" spans="2:32" s="2884" customFormat="1" x14ac:dyDescent="0.2">
      <c r="B330" s="4469" t="s">
        <v>6371</v>
      </c>
      <c r="C330" s="4536"/>
      <c r="D330" s="3149" t="s">
        <v>1534</v>
      </c>
      <c r="E330" s="3149" t="s">
        <v>1534</v>
      </c>
      <c r="F330" s="3150" t="s">
        <v>1534</v>
      </c>
      <c r="G330" s="2647">
        <v>183</v>
      </c>
      <c r="H330" s="2647" t="s">
        <v>1534</v>
      </c>
      <c r="I330" s="3347">
        <v>0.16800000000000001</v>
      </c>
      <c r="J330" s="3347">
        <v>0.16800000000000001</v>
      </c>
      <c r="K330" s="3150" t="s">
        <v>1534</v>
      </c>
      <c r="L330" s="2647" t="s">
        <v>1534</v>
      </c>
      <c r="M330" s="2647" t="s">
        <v>1534</v>
      </c>
      <c r="N330" s="2647" t="s">
        <v>1534</v>
      </c>
      <c r="O330" s="3347">
        <v>0.14560000000000001</v>
      </c>
      <c r="P330" s="3347">
        <v>0.14560000000000001</v>
      </c>
      <c r="Q330" s="2647" t="s">
        <v>1534</v>
      </c>
      <c r="R330" s="3150" t="s">
        <v>1534</v>
      </c>
      <c r="S330" s="3059" t="s">
        <v>1133</v>
      </c>
      <c r="T330" s="3058">
        <v>2.8000000000000004E-2</v>
      </c>
      <c r="U330" s="3058">
        <v>6.720000000000001E-2</v>
      </c>
      <c r="V330" s="3150" t="s">
        <v>1534</v>
      </c>
      <c r="W330" s="3150" t="s">
        <v>1534</v>
      </c>
      <c r="X330" s="3150" t="s">
        <v>1534</v>
      </c>
      <c r="Y330" s="3058">
        <v>6.720000000000001E-2</v>
      </c>
      <c r="Z330" s="3059" t="s">
        <v>5104</v>
      </c>
      <c r="AA330" s="3058">
        <v>3.6999999999999998E-2</v>
      </c>
      <c r="AB330" s="3058">
        <v>0.112</v>
      </c>
      <c r="AC330" s="2617" t="s">
        <v>1534</v>
      </c>
      <c r="AD330" s="2617" t="s">
        <v>1534</v>
      </c>
      <c r="AE330" s="3253" t="s">
        <v>1534</v>
      </c>
      <c r="AF330" s="2578"/>
    </row>
    <row r="331" spans="2:32" s="2884" customFormat="1" x14ac:dyDescent="0.2">
      <c r="B331" s="4469" t="s">
        <v>6373</v>
      </c>
      <c r="C331" s="4536"/>
      <c r="D331" s="3149" t="s">
        <v>1534</v>
      </c>
      <c r="E331" s="3149" t="s">
        <v>1534</v>
      </c>
      <c r="F331" s="3150" t="s">
        <v>1534</v>
      </c>
      <c r="G331" s="2647">
        <v>226</v>
      </c>
      <c r="H331" s="2647" t="s">
        <v>1534</v>
      </c>
      <c r="I331" s="3347">
        <v>0.15680000000000002</v>
      </c>
      <c r="J331" s="3347">
        <v>0.15680000000000002</v>
      </c>
      <c r="K331" s="3150" t="s">
        <v>1534</v>
      </c>
      <c r="L331" s="2647" t="s">
        <v>1534</v>
      </c>
      <c r="M331" s="2647" t="s">
        <v>1534</v>
      </c>
      <c r="N331" s="2647" t="s">
        <v>1534</v>
      </c>
      <c r="O331" s="3347">
        <v>0.13440000000000002</v>
      </c>
      <c r="P331" s="3347">
        <v>0.13440000000000002</v>
      </c>
      <c r="Q331" s="2647" t="s">
        <v>1534</v>
      </c>
      <c r="R331" s="3150" t="s">
        <v>1534</v>
      </c>
      <c r="S331" s="3059" t="s">
        <v>1135</v>
      </c>
      <c r="T331" s="3058">
        <v>2.8000000000000004E-2</v>
      </c>
      <c r="U331" s="3058">
        <v>6.720000000000001E-2</v>
      </c>
      <c r="V331" s="3150" t="s">
        <v>1534</v>
      </c>
      <c r="W331" s="3150" t="s">
        <v>1534</v>
      </c>
      <c r="X331" s="3150" t="s">
        <v>1534</v>
      </c>
      <c r="Y331" s="3058">
        <v>6.720000000000001E-2</v>
      </c>
      <c r="Z331" s="3059" t="s">
        <v>5520</v>
      </c>
      <c r="AA331" s="3058">
        <v>3.6999999999999998E-2</v>
      </c>
      <c r="AB331" s="3058">
        <v>0.112</v>
      </c>
      <c r="AC331" s="2617" t="s">
        <v>1534</v>
      </c>
      <c r="AD331" s="2617" t="s">
        <v>1534</v>
      </c>
      <c r="AE331" s="3253" t="s">
        <v>1534</v>
      </c>
      <c r="AF331" s="2578"/>
    </row>
    <row r="332" spans="2:32" s="2884" customFormat="1" x14ac:dyDescent="0.2">
      <c r="B332" s="4469" t="s">
        <v>6375</v>
      </c>
      <c r="C332" s="4536"/>
      <c r="D332" s="3149" t="s">
        <v>1534</v>
      </c>
      <c r="E332" s="3149" t="s">
        <v>1534</v>
      </c>
      <c r="F332" s="3150" t="s">
        <v>1534</v>
      </c>
      <c r="G332" s="2647">
        <v>274</v>
      </c>
      <c r="H332" s="2647" t="s">
        <v>1534</v>
      </c>
      <c r="I332" s="3347">
        <v>0.15680000000000002</v>
      </c>
      <c r="J332" s="3347">
        <v>0.15680000000000002</v>
      </c>
      <c r="K332" s="3150" t="s">
        <v>1534</v>
      </c>
      <c r="L332" s="2647" t="s">
        <v>1534</v>
      </c>
      <c r="M332" s="2647" t="s">
        <v>1534</v>
      </c>
      <c r="N332" s="2647" t="s">
        <v>1534</v>
      </c>
      <c r="O332" s="3347">
        <v>0.13440000000000002</v>
      </c>
      <c r="P332" s="3347">
        <v>0.13440000000000002</v>
      </c>
      <c r="Q332" s="2647" t="s">
        <v>1534</v>
      </c>
      <c r="R332" s="3150" t="s">
        <v>1534</v>
      </c>
      <c r="S332" s="3059" t="s">
        <v>1135</v>
      </c>
      <c r="T332" s="3058">
        <v>2.8000000000000004E-2</v>
      </c>
      <c r="U332" s="3058">
        <v>6.720000000000001E-2</v>
      </c>
      <c r="V332" s="3150" t="s">
        <v>1534</v>
      </c>
      <c r="W332" s="3150" t="s">
        <v>1534</v>
      </c>
      <c r="X332" s="3150" t="s">
        <v>1534</v>
      </c>
      <c r="Y332" s="3058">
        <v>6.720000000000001E-2</v>
      </c>
      <c r="Z332" s="3059" t="s">
        <v>56</v>
      </c>
      <c r="AA332" s="3058">
        <v>3.6999999999999998E-2</v>
      </c>
      <c r="AB332" s="3058">
        <v>0.112</v>
      </c>
      <c r="AC332" s="2617" t="s">
        <v>1534</v>
      </c>
      <c r="AD332" s="2617" t="s">
        <v>1534</v>
      </c>
      <c r="AE332" s="3253" t="s">
        <v>1534</v>
      </c>
      <c r="AF332" s="2578"/>
    </row>
    <row r="333" spans="2:32" s="2884" customFormat="1" x14ac:dyDescent="0.2">
      <c r="B333" s="4469" t="s">
        <v>6377</v>
      </c>
      <c r="C333" s="4536"/>
      <c r="D333" s="3149" t="s">
        <v>1534</v>
      </c>
      <c r="E333" s="3149" t="s">
        <v>1534</v>
      </c>
      <c r="F333" s="3150" t="s">
        <v>1534</v>
      </c>
      <c r="G333" s="2647">
        <v>327</v>
      </c>
      <c r="H333" s="2647" t="s">
        <v>1534</v>
      </c>
      <c r="I333" s="3347">
        <v>0.14560000000000001</v>
      </c>
      <c r="J333" s="3347">
        <v>0.14560000000000001</v>
      </c>
      <c r="K333" s="3150" t="s">
        <v>1534</v>
      </c>
      <c r="L333" s="2647" t="s">
        <v>1534</v>
      </c>
      <c r="M333" s="2647" t="s">
        <v>1534</v>
      </c>
      <c r="N333" s="2647" t="s">
        <v>1534</v>
      </c>
      <c r="O333" s="3347">
        <v>0.16800000000000001</v>
      </c>
      <c r="P333" s="3347">
        <v>0.16800000000000001</v>
      </c>
      <c r="Q333" s="2647" t="s">
        <v>1534</v>
      </c>
      <c r="R333" s="3150" t="s">
        <v>1534</v>
      </c>
      <c r="S333" s="3059" t="s">
        <v>1119</v>
      </c>
      <c r="T333" s="3058">
        <v>2.8000000000000004E-2</v>
      </c>
      <c r="U333" s="3058">
        <v>6.720000000000001E-2</v>
      </c>
      <c r="V333" s="3150" t="s">
        <v>1534</v>
      </c>
      <c r="W333" s="3150" t="s">
        <v>1534</v>
      </c>
      <c r="X333" s="3150" t="s">
        <v>1534</v>
      </c>
      <c r="Y333" s="3058">
        <v>6.720000000000001E-2</v>
      </c>
      <c r="Z333" s="3059" t="s">
        <v>5529</v>
      </c>
      <c r="AA333" s="3058">
        <v>3.6999999999999998E-2</v>
      </c>
      <c r="AB333" s="3058">
        <v>0.112</v>
      </c>
      <c r="AC333" s="2617" t="s">
        <v>1534</v>
      </c>
      <c r="AD333" s="2617" t="s">
        <v>1534</v>
      </c>
      <c r="AE333" s="3253" t="s">
        <v>1534</v>
      </c>
      <c r="AF333" s="2578"/>
    </row>
    <row r="334" spans="2:32" s="2884" customFormat="1" x14ac:dyDescent="0.2">
      <c r="B334" s="4469" t="s">
        <v>6379</v>
      </c>
      <c r="C334" s="4536"/>
      <c r="D334" s="3149" t="s">
        <v>1534</v>
      </c>
      <c r="E334" s="3149" t="s">
        <v>1534</v>
      </c>
      <c r="F334" s="3150" t="s">
        <v>1534</v>
      </c>
      <c r="G334" s="2647">
        <v>472</v>
      </c>
      <c r="H334" s="2647" t="s">
        <v>1534</v>
      </c>
      <c r="I334" s="3347">
        <v>0.13440000000000002</v>
      </c>
      <c r="J334" s="3347">
        <v>0.13440000000000002</v>
      </c>
      <c r="K334" s="3150" t="s">
        <v>1534</v>
      </c>
      <c r="L334" s="2647" t="s">
        <v>1534</v>
      </c>
      <c r="M334" s="2647" t="s">
        <v>1534</v>
      </c>
      <c r="N334" s="2647" t="s">
        <v>1534</v>
      </c>
      <c r="O334" s="3347">
        <v>0.16800000000000001</v>
      </c>
      <c r="P334" s="3347">
        <v>0.16800000000000001</v>
      </c>
      <c r="Q334" s="2647" t="s">
        <v>1534</v>
      </c>
      <c r="R334" s="3150" t="s">
        <v>1534</v>
      </c>
      <c r="S334" s="3059" t="s">
        <v>5534</v>
      </c>
      <c r="T334" s="3058">
        <v>2.8000000000000004E-2</v>
      </c>
      <c r="U334" s="3058">
        <v>6.720000000000001E-2</v>
      </c>
      <c r="V334" s="3150" t="s">
        <v>1534</v>
      </c>
      <c r="W334" s="3150" t="s">
        <v>1534</v>
      </c>
      <c r="X334" s="3150" t="s">
        <v>1534</v>
      </c>
      <c r="Y334" s="3058">
        <v>6.720000000000001E-2</v>
      </c>
      <c r="Z334" s="3059" t="s">
        <v>58</v>
      </c>
      <c r="AA334" s="3058">
        <v>3.6999999999999998E-2</v>
      </c>
      <c r="AB334" s="3058">
        <v>0.112</v>
      </c>
      <c r="AC334" s="2617" t="s">
        <v>1534</v>
      </c>
      <c r="AD334" s="2617" t="s">
        <v>1534</v>
      </c>
      <c r="AE334" s="3253" t="s">
        <v>1534</v>
      </c>
      <c r="AF334" s="2578"/>
    </row>
    <row r="335" spans="2:32" s="2884" customFormat="1" x14ac:dyDescent="0.2">
      <c r="B335" s="4469" t="s">
        <v>6296</v>
      </c>
      <c r="C335" s="4536"/>
      <c r="D335" s="3149" t="s">
        <v>1534</v>
      </c>
      <c r="E335" s="3149" t="s">
        <v>1534</v>
      </c>
      <c r="F335" s="3150" t="s">
        <v>1534</v>
      </c>
      <c r="G335" s="2647">
        <v>63</v>
      </c>
      <c r="H335" s="2647" t="s">
        <v>1534</v>
      </c>
      <c r="I335" s="3347">
        <v>0.16800000000000001</v>
      </c>
      <c r="J335" s="3347">
        <v>0.16800000000000001</v>
      </c>
      <c r="K335" s="3150" t="s">
        <v>1534</v>
      </c>
      <c r="L335" s="2647" t="s">
        <v>1534</v>
      </c>
      <c r="M335" s="2647" t="s">
        <v>1534</v>
      </c>
      <c r="N335" s="2647" t="s">
        <v>1534</v>
      </c>
      <c r="O335" s="3347">
        <v>0.16800000000000001</v>
      </c>
      <c r="P335" s="3347">
        <v>0.16800000000000001</v>
      </c>
      <c r="Q335" s="2647" t="s">
        <v>1534</v>
      </c>
      <c r="R335" s="3150" t="s">
        <v>1534</v>
      </c>
      <c r="S335" s="3059" t="s">
        <v>1136</v>
      </c>
      <c r="T335" s="3058">
        <v>2.8000000000000004E-2</v>
      </c>
      <c r="U335" s="3058">
        <v>6.720000000000001E-2</v>
      </c>
      <c r="V335" s="3150" t="s">
        <v>1534</v>
      </c>
      <c r="W335" s="3150" t="s">
        <v>1534</v>
      </c>
      <c r="X335" s="3150" t="s">
        <v>1534</v>
      </c>
      <c r="Y335" s="3058">
        <v>6.720000000000001E-2</v>
      </c>
      <c r="Z335" s="3059" t="s">
        <v>49</v>
      </c>
      <c r="AA335" s="3058">
        <v>3.6999999999999998E-2</v>
      </c>
      <c r="AB335" s="3058">
        <v>0.112</v>
      </c>
      <c r="AC335" s="2617" t="s">
        <v>1534</v>
      </c>
      <c r="AD335" s="2617" t="s">
        <v>1534</v>
      </c>
      <c r="AE335" s="3253" t="s">
        <v>1534</v>
      </c>
      <c r="AF335" s="2578"/>
    </row>
    <row r="336" spans="2:32" s="2884" customFormat="1" x14ac:dyDescent="0.2">
      <c r="B336" s="4469" t="s">
        <v>6299</v>
      </c>
      <c r="C336" s="4536"/>
      <c r="D336" s="3149" t="s">
        <v>1534</v>
      </c>
      <c r="E336" s="3149" t="s">
        <v>1534</v>
      </c>
      <c r="F336" s="3150" t="s">
        <v>1534</v>
      </c>
      <c r="G336" s="2647">
        <v>93</v>
      </c>
      <c r="H336" s="2647" t="s">
        <v>1534</v>
      </c>
      <c r="I336" s="3347">
        <v>0.16800000000000001</v>
      </c>
      <c r="J336" s="3347">
        <v>0.16800000000000001</v>
      </c>
      <c r="K336" s="3150" t="s">
        <v>1534</v>
      </c>
      <c r="L336" s="2647" t="s">
        <v>1534</v>
      </c>
      <c r="M336" s="2647" t="s">
        <v>1534</v>
      </c>
      <c r="N336" s="2647" t="s">
        <v>1534</v>
      </c>
      <c r="O336" s="3347">
        <v>0.16800000000000001</v>
      </c>
      <c r="P336" s="3347">
        <v>0.16800000000000001</v>
      </c>
      <c r="Q336" s="2647" t="s">
        <v>1534</v>
      </c>
      <c r="R336" s="3150" t="s">
        <v>1534</v>
      </c>
      <c r="S336" s="3059" t="s">
        <v>5540</v>
      </c>
      <c r="T336" s="3058">
        <v>2.8000000000000004E-2</v>
      </c>
      <c r="U336" s="3058">
        <v>6.720000000000001E-2</v>
      </c>
      <c r="V336" s="3150" t="s">
        <v>1534</v>
      </c>
      <c r="W336" s="3150" t="s">
        <v>1534</v>
      </c>
      <c r="X336" s="3150" t="s">
        <v>1534</v>
      </c>
      <c r="Y336" s="3058">
        <v>6.720000000000001E-2</v>
      </c>
      <c r="Z336" s="3059" t="s">
        <v>49</v>
      </c>
      <c r="AA336" s="3058">
        <v>3.6999999999999998E-2</v>
      </c>
      <c r="AB336" s="3058">
        <v>0.112</v>
      </c>
      <c r="AC336" s="2617" t="s">
        <v>1534</v>
      </c>
      <c r="AD336" s="2617" t="s">
        <v>1534</v>
      </c>
      <c r="AE336" s="3253" t="s">
        <v>1534</v>
      </c>
      <c r="AF336" s="2578"/>
    </row>
    <row r="337" spans="2:32" s="2884" customFormat="1" x14ac:dyDescent="0.2">
      <c r="B337" s="4469" t="s">
        <v>6301</v>
      </c>
      <c r="C337" s="4536"/>
      <c r="D337" s="3149" t="s">
        <v>1534</v>
      </c>
      <c r="E337" s="3149" t="s">
        <v>1534</v>
      </c>
      <c r="F337" s="3150" t="s">
        <v>1534</v>
      </c>
      <c r="G337" s="2647">
        <v>101</v>
      </c>
      <c r="H337" s="2647" t="s">
        <v>1534</v>
      </c>
      <c r="I337" s="3347">
        <v>0.16800000000000001</v>
      </c>
      <c r="J337" s="3347">
        <v>0.16800000000000001</v>
      </c>
      <c r="K337" s="3150" t="s">
        <v>1534</v>
      </c>
      <c r="L337" s="2647" t="s">
        <v>1534</v>
      </c>
      <c r="M337" s="2647" t="s">
        <v>1534</v>
      </c>
      <c r="N337" s="2647" t="s">
        <v>1534</v>
      </c>
      <c r="O337" s="3347">
        <v>0.16800000000000001</v>
      </c>
      <c r="P337" s="3347">
        <v>0.16800000000000001</v>
      </c>
      <c r="Q337" s="2647" t="s">
        <v>1534</v>
      </c>
      <c r="R337" s="3150" t="s">
        <v>1534</v>
      </c>
      <c r="S337" s="3059" t="s">
        <v>5545</v>
      </c>
      <c r="T337" s="3058">
        <v>2.8000000000000004E-2</v>
      </c>
      <c r="U337" s="3058">
        <v>6.720000000000001E-2</v>
      </c>
      <c r="V337" s="3150" t="s">
        <v>1534</v>
      </c>
      <c r="W337" s="3150" t="s">
        <v>1534</v>
      </c>
      <c r="X337" s="3150" t="s">
        <v>1534</v>
      </c>
      <c r="Y337" s="3058">
        <v>6.720000000000001E-2</v>
      </c>
      <c r="Z337" s="3059" t="s">
        <v>51</v>
      </c>
      <c r="AA337" s="3058">
        <v>3.6999999999999998E-2</v>
      </c>
      <c r="AB337" s="3058">
        <v>0.112</v>
      </c>
      <c r="AC337" s="2617" t="s">
        <v>1534</v>
      </c>
      <c r="AD337" s="2617" t="s">
        <v>1534</v>
      </c>
      <c r="AE337" s="3253" t="s">
        <v>1534</v>
      </c>
      <c r="AF337" s="2578"/>
    </row>
    <row r="338" spans="2:32" s="2884" customFormat="1" x14ac:dyDescent="0.2">
      <c r="B338" s="4469" t="s">
        <v>6304</v>
      </c>
      <c r="C338" s="4536"/>
      <c r="D338" s="3149" t="s">
        <v>1534</v>
      </c>
      <c r="E338" s="3149" t="s">
        <v>1534</v>
      </c>
      <c r="F338" s="3150" t="s">
        <v>1534</v>
      </c>
      <c r="G338" s="2647">
        <v>109</v>
      </c>
      <c r="H338" s="2647" t="s">
        <v>1534</v>
      </c>
      <c r="I338" s="3347">
        <v>0.16800000000000001</v>
      </c>
      <c r="J338" s="3347">
        <v>0.16800000000000001</v>
      </c>
      <c r="K338" s="3150" t="s">
        <v>1534</v>
      </c>
      <c r="L338" s="2647" t="s">
        <v>1534</v>
      </c>
      <c r="M338" s="2647" t="s">
        <v>1534</v>
      </c>
      <c r="N338" s="2647" t="s">
        <v>1534</v>
      </c>
      <c r="O338" s="3347">
        <v>0.16800000000000001</v>
      </c>
      <c r="P338" s="3347">
        <v>0.16800000000000001</v>
      </c>
      <c r="Q338" s="2647" t="s">
        <v>1534</v>
      </c>
      <c r="R338" s="3150" t="s">
        <v>1534</v>
      </c>
      <c r="S338" s="3059" t="s">
        <v>5550</v>
      </c>
      <c r="T338" s="3058">
        <v>2.8000000000000004E-2</v>
      </c>
      <c r="U338" s="3058">
        <v>6.720000000000001E-2</v>
      </c>
      <c r="V338" s="3150" t="s">
        <v>1534</v>
      </c>
      <c r="W338" s="3150" t="s">
        <v>1534</v>
      </c>
      <c r="X338" s="3150" t="s">
        <v>1534</v>
      </c>
      <c r="Y338" s="3058">
        <v>6.720000000000001E-2</v>
      </c>
      <c r="Z338" s="3059" t="s">
        <v>406</v>
      </c>
      <c r="AA338" s="3058">
        <v>3.6999999999999998E-2</v>
      </c>
      <c r="AB338" s="3058">
        <v>0.112</v>
      </c>
      <c r="AC338" s="2617" t="s">
        <v>1534</v>
      </c>
      <c r="AD338" s="2617" t="s">
        <v>1534</v>
      </c>
      <c r="AE338" s="3253" t="s">
        <v>1534</v>
      </c>
      <c r="AF338" s="2578"/>
    </row>
    <row r="339" spans="2:32" s="2884" customFormat="1" x14ac:dyDescent="0.2">
      <c r="B339" s="4469" t="s">
        <v>6307</v>
      </c>
      <c r="C339" s="4536"/>
      <c r="D339" s="3149" t="s">
        <v>1534</v>
      </c>
      <c r="E339" s="3149" t="s">
        <v>1534</v>
      </c>
      <c r="F339" s="3150" t="s">
        <v>1534</v>
      </c>
      <c r="G339" s="2647">
        <v>150</v>
      </c>
      <c r="H339" s="2647" t="s">
        <v>1534</v>
      </c>
      <c r="I339" s="3347">
        <v>0.16800000000000001</v>
      </c>
      <c r="J339" s="3347">
        <v>0.16800000000000001</v>
      </c>
      <c r="K339" s="3150" t="s">
        <v>1534</v>
      </c>
      <c r="L339" s="2647" t="s">
        <v>1534</v>
      </c>
      <c r="M339" s="2647" t="s">
        <v>1534</v>
      </c>
      <c r="N339" s="2647" t="s">
        <v>1534</v>
      </c>
      <c r="O339" s="3347">
        <v>0.16800000000000001</v>
      </c>
      <c r="P339" s="3347">
        <v>0.16800000000000001</v>
      </c>
      <c r="Q339" s="2647" t="s">
        <v>1534</v>
      </c>
      <c r="R339" s="3150" t="s">
        <v>1534</v>
      </c>
      <c r="S339" s="3059" t="s">
        <v>1133</v>
      </c>
      <c r="T339" s="3058">
        <v>2.8000000000000004E-2</v>
      </c>
      <c r="U339" s="3058">
        <v>6.720000000000001E-2</v>
      </c>
      <c r="V339" s="3150" t="s">
        <v>1534</v>
      </c>
      <c r="W339" s="3150" t="s">
        <v>1534</v>
      </c>
      <c r="X339" s="3150" t="s">
        <v>1534</v>
      </c>
      <c r="Y339" s="3058">
        <v>6.720000000000001E-2</v>
      </c>
      <c r="Z339" s="3059" t="s">
        <v>5104</v>
      </c>
      <c r="AA339" s="3058">
        <v>3.6999999999999998E-2</v>
      </c>
      <c r="AB339" s="3058">
        <v>0.112</v>
      </c>
      <c r="AC339" s="2617" t="s">
        <v>1534</v>
      </c>
      <c r="AD339" s="2617" t="s">
        <v>1534</v>
      </c>
      <c r="AE339" s="3253" t="s">
        <v>1534</v>
      </c>
      <c r="AF339" s="2578"/>
    </row>
    <row r="340" spans="2:32" s="2884" customFormat="1" x14ac:dyDescent="0.2">
      <c r="B340" s="4469" t="s">
        <v>6311</v>
      </c>
      <c r="C340" s="4536"/>
      <c r="D340" s="3149" t="s">
        <v>1534</v>
      </c>
      <c r="E340" s="3149" t="s">
        <v>1534</v>
      </c>
      <c r="F340" s="3150" t="s">
        <v>1534</v>
      </c>
      <c r="G340" s="2647">
        <v>190</v>
      </c>
      <c r="H340" s="2647" t="s">
        <v>1534</v>
      </c>
      <c r="I340" s="3347">
        <v>0.15680000000000002</v>
      </c>
      <c r="J340" s="3347">
        <v>0.15680000000000002</v>
      </c>
      <c r="K340" s="3150" t="s">
        <v>1534</v>
      </c>
      <c r="L340" s="2647" t="s">
        <v>1534</v>
      </c>
      <c r="M340" s="2647" t="s">
        <v>1534</v>
      </c>
      <c r="N340" s="2647" t="s">
        <v>1534</v>
      </c>
      <c r="O340" s="3347">
        <v>0.16800000000000001</v>
      </c>
      <c r="P340" s="3347">
        <v>0.16800000000000001</v>
      </c>
      <c r="Q340" s="2647" t="s">
        <v>1534</v>
      </c>
      <c r="R340" s="3150" t="s">
        <v>1534</v>
      </c>
      <c r="S340" s="3059" t="s">
        <v>1135</v>
      </c>
      <c r="T340" s="3058">
        <v>2.8000000000000004E-2</v>
      </c>
      <c r="U340" s="3058">
        <v>6.720000000000001E-2</v>
      </c>
      <c r="V340" s="3150" t="s">
        <v>1534</v>
      </c>
      <c r="W340" s="3150" t="s">
        <v>1534</v>
      </c>
      <c r="X340" s="3150" t="s">
        <v>1534</v>
      </c>
      <c r="Y340" s="3058">
        <v>6.720000000000001E-2</v>
      </c>
      <c r="Z340" s="3059" t="s">
        <v>5520</v>
      </c>
      <c r="AA340" s="3058">
        <v>3.6999999999999998E-2</v>
      </c>
      <c r="AB340" s="3058">
        <v>0.112</v>
      </c>
      <c r="AC340" s="2617" t="s">
        <v>1534</v>
      </c>
      <c r="AD340" s="2617" t="s">
        <v>1534</v>
      </c>
      <c r="AE340" s="3253" t="s">
        <v>1534</v>
      </c>
      <c r="AF340" s="2578"/>
    </row>
    <row r="341" spans="2:32" s="2884" customFormat="1" x14ac:dyDescent="0.2">
      <c r="B341" s="4469" t="s">
        <v>6315</v>
      </c>
      <c r="C341" s="4536"/>
      <c r="D341" s="3149" t="s">
        <v>1534</v>
      </c>
      <c r="E341" s="3149" t="s">
        <v>1534</v>
      </c>
      <c r="F341" s="3150" t="s">
        <v>1534</v>
      </c>
      <c r="G341" s="2647">
        <v>238</v>
      </c>
      <c r="H341" s="2647" t="s">
        <v>1534</v>
      </c>
      <c r="I341" s="3347">
        <v>0.15680000000000002</v>
      </c>
      <c r="J341" s="3347">
        <v>0.15680000000000002</v>
      </c>
      <c r="K341" s="3150" t="s">
        <v>1534</v>
      </c>
      <c r="L341" s="2647" t="s">
        <v>1534</v>
      </c>
      <c r="M341" s="2647" t="s">
        <v>1534</v>
      </c>
      <c r="N341" s="2647" t="s">
        <v>1534</v>
      </c>
      <c r="O341" s="3347">
        <v>0.16800000000000001</v>
      </c>
      <c r="P341" s="3347">
        <v>0.16800000000000001</v>
      </c>
      <c r="Q341" s="2647" t="s">
        <v>1534</v>
      </c>
      <c r="R341" s="3150" t="s">
        <v>1534</v>
      </c>
      <c r="S341" s="3059" t="s">
        <v>1135</v>
      </c>
      <c r="T341" s="3058">
        <v>2.8000000000000004E-2</v>
      </c>
      <c r="U341" s="3058">
        <v>6.720000000000001E-2</v>
      </c>
      <c r="V341" s="3150" t="s">
        <v>1534</v>
      </c>
      <c r="W341" s="3150" t="s">
        <v>1534</v>
      </c>
      <c r="X341" s="3150" t="s">
        <v>1534</v>
      </c>
      <c r="Y341" s="3058">
        <v>6.720000000000001E-2</v>
      </c>
      <c r="Z341" s="3059" t="s">
        <v>56</v>
      </c>
      <c r="AA341" s="3058">
        <v>3.6999999999999998E-2</v>
      </c>
      <c r="AB341" s="3058">
        <v>0.112</v>
      </c>
      <c r="AC341" s="2617" t="s">
        <v>1534</v>
      </c>
      <c r="AD341" s="2617" t="s">
        <v>1534</v>
      </c>
      <c r="AE341" s="3253" t="s">
        <v>1534</v>
      </c>
      <c r="AF341" s="2578"/>
    </row>
    <row r="342" spans="2:32" s="2884" customFormat="1" x14ac:dyDescent="0.2">
      <c r="B342" s="4469" t="s">
        <v>6319</v>
      </c>
      <c r="C342" s="4536"/>
      <c r="D342" s="3149" t="s">
        <v>1534</v>
      </c>
      <c r="E342" s="3149" t="s">
        <v>1534</v>
      </c>
      <c r="F342" s="3150" t="s">
        <v>1534</v>
      </c>
      <c r="G342" s="2647">
        <v>288</v>
      </c>
      <c r="H342" s="2647" t="s">
        <v>1534</v>
      </c>
      <c r="I342" s="3347">
        <v>0.14560000000000001</v>
      </c>
      <c r="J342" s="3347">
        <v>0.14560000000000001</v>
      </c>
      <c r="K342" s="3150" t="s">
        <v>1534</v>
      </c>
      <c r="L342" s="2647" t="s">
        <v>1534</v>
      </c>
      <c r="M342" s="2647" t="s">
        <v>1534</v>
      </c>
      <c r="N342" s="2647" t="s">
        <v>1534</v>
      </c>
      <c r="O342" s="3347">
        <v>0.16800000000000001</v>
      </c>
      <c r="P342" s="3347">
        <v>0.16800000000000001</v>
      </c>
      <c r="Q342" s="2647" t="s">
        <v>1534</v>
      </c>
      <c r="R342" s="3150" t="s">
        <v>1534</v>
      </c>
      <c r="S342" s="3059" t="s">
        <v>1119</v>
      </c>
      <c r="T342" s="3058">
        <v>2.8000000000000004E-2</v>
      </c>
      <c r="U342" s="3058">
        <v>6.720000000000001E-2</v>
      </c>
      <c r="V342" s="3150" t="s">
        <v>1534</v>
      </c>
      <c r="W342" s="3150" t="s">
        <v>1534</v>
      </c>
      <c r="X342" s="3150" t="s">
        <v>1534</v>
      </c>
      <c r="Y342" s="3058">
        <v>6.720000000000001E-2</v>
      </c>
      <c r="Z342" s="3059" t="s">
        <v>5529</v>
      </c>
      <c r="AA342" s="3058">
        <v>3.6999999999999998E-2</v>
      </c>
      <c r="AB342" s="3058">
        <v>0.112</v>
      </c>
      <c r="AC342" s="2617" t="s">
        <v>1534</v>
      </c>
      <c r="AD342" s="2617" t="s">
        <v>1534</v>
      </c>
      <c r="AE342" s="3253" t="s">
        <v>1534</v>
      </c>
      <c r="AF342" s="2578"/>
    </row>
    <row r="343" spans="2:32" s="2884" customFormat="1" x14ac:dyDescent="0.2">
      <c r="B343" s="4469" t="s">
        <v>6322</v>
      </c>
      <c r="C343" s="4536"/>
      <c r="D343" s="3149" t="s">
        <v>1534</v>
      </c>
      <c r="E343" s="3149" t="s">
        <v>1534</v>
      </c>
      <c r="F343" s="3150" t="s">
        <v>1534</v>
      </c>
      <c r="G343" s="2647">
        <v>430</v>
      </c>
      <c r="H343" s="2647" t="s">
        <v>1534</v>
      </c>
      <c r="I343" s="3347">
        <v>0.13440000000000002</v>
      </c>
      <c r="J343" s="3347">
        <v>0.13440000000000002</v>
      </c>
      <c r="K343" s="3150" t="s">
        <v>1534</v>
      </c>
      <c r="L343" s="2647" t="s">
        <v>1534</v>
      </c>
      <c r="M343" s="2647" t="s">
        <v>1534</v>
      </c>
      <c r="N343" s="2647" t="s">
        <v>1534</v>
      </c>
      <c r="O343" s="3347">
        <v>0.15680000000000002</v>
      </c>
      <c r="P343" s="3347">
        <v>0.15680000000000002</v>
      </c>
      <c r="Q343" s="2647" t="s">
        <v>1534</v>
      </c>
      <c r="R343" s="3150" t="s">
        <v>1534</v>
      </c>
      <c r="S343" s="3059" t="s">
        <v>5534</v>
      </c>
      <c r="T343" s="3058">
        <v>2.8000000000000004E-2</v>
      </c>
      <c r="U343" s="3058">
        <v>6.720000000000001E-2</v>
      </c>
      <c r="V343" s="3150" t="s">
        <v>1534</v>
      </c>
      <c r="W343" s="3150" t="s">
        <v>1534</v>
      </c>
      <c r="X343" s="3150" t="s">
        <v>1534</v>
      </c>
      <c r="Y343" s="3058">
        <v>6.720000000000001E-2</v>
      </c>
      <c r="Z343" s="3059" t="s">
        <v>58</v>
      </c>
      <c r="AA343" s="3058">
        <v>3.6999999999999998E-2</v>
      </c>
      <c r="AB343" s="3058">
        <v>0.112</v>
      </c>
      <c r="AC343" s="2617" t="s">
        <v>1534</v>
      </c>
      <c r="AD343" s="2617" t="s">
        <v>1534</v>
      </c>
      <c r="AE343" s="3253" t="s">
        <v>1534</v>
      </c>
      <c r="AF343" s="2578"/>
    </row>
    <row r="344" spans="2:32" s="2884" customFormat="1" x14ac:dyDescent="0.2">
      <c r="B344" s="4469" t="s">
        <v>6325</v>
      </c>
      <c r="C344" s="4536"/>
      <c r="D344" s="3149" t="s">
        <v>1534</v>
      </c>
      <c r="E344" s="3149" t="s">
        <v>1534</v>
      </c>
      <c r="F344" s="3150" t="s">
        <v>1534</v>
      </c>
      <c r="G344" s="2647">
        <v>96</v>
      </c>
      <c r="H344" s="2647" t="s">
        <v>1534</v>
      </c>
      <c r="I344" s="3347">
        <v>0.16800000000000001</v>
      </c>
      <c r="J344" s="3347">
        <v>0.16800000000000001</v>
      </c>
      <c r="K344" s="3150" t="s">
        <v>1534</v>
      </c>
      <c r="L344" s="2647" t="s">
        <v>1534</v>
      </c>
      <c r="M344" s="2647" t="s">
        <v>1534</v>
      </c>
      <c r="N344" s="2647" t="s">
        <v>1534</v>
      </c>
      <c r="O344" s="3347">
        <v>0.15680000000000002</v>
      </c>
      <c r="P344" s="3347">
        <v>0.15680000000000002</v>
      </c>
      <c r="Q344" s="2647" t="s">
        <v>1534</v>
      </c>
      <c r="R344" s="3150" t="s">
        <v>1534</v>
      </c>
      <c r="S344" s="3059" t="s">
        <v>1136</v>
      </c>
      <c r="T344" s="3058">
        <v>2.8000000000000004E-2</v>
      </c>
      <c r="U344" s="3058">
        <v>6.720000000000001E-2</v>
      </c>
      <c r="V344" s="3150" t="s">
        <v>1534</v>
      </c>
      <c r="W344" s="3150" t="s">
        <v>1534</v>
      </c>
      <c r="X344" s="3150" t="s">
        <v>1534</v>
      </c>
      <c r="Y344" s="3058">
        <v>6.720000000000001E-2</v>
      </c>
      <c r="Z344" s="3059" t="s">
        <v>49</v>
      </c>
      <c r="AA344" s="3058">
        <v>3.6999999999999998E-2</v>
      </c>
      <c r="AB344" s="3058">
        <v>0.112</v>
      </c>
      <c r="AC344" s="2617" t="s">
        <v>1534</v>
      </c>
      <c r="AD344" s="2617" t="s">
        <v>1534</v>
      </c>
      <c r="AE344" s="3253" t="s">
        <v>1534</v>
      </c>
      <c r="AF344" s="2578"/>
    </row>
    <row r="345" spans="2:32" s="2884" customFormat="1" x14ac:dyDescent="0.2">
      <c r="B345" s="4469" t="s">
        <v>6327</v>
      </c>
      <c r="C345" s="4536"/>
      <c r="D345" s="3149" t="s">
        <v>1534</v>
      </c>
      <c r="E345" s="3149" t="s">
        <v>1534</v>
      </c>
      <c r="F345" s="3150" t="s">
        <v>1534</v>
      </c>
      <c r="G345" s="2647">
        <v>104</v>
      </c>
      <c r="H345" s="2647" t="s">
        <v>1534</v>
      </c>
      <c r="I345" s="3347">
        <v>0.16800000000000001</v>
      </c>
      <c r="J345" s="3347">
        <v>0.16800000000000001</v>
      </c>
      <c r="K345" s="3150" t="s">
        <v>1534</v>
      </c>
      <c r="L345" s="2647" t="s">
        <v>1534</v>
      </c>
      <c r="M345" s="2647" t="s">
        <v>1534</v>
      </c>
      <c r="N345" s="2647" t="s">
        <v>1534</v>
      </c>
      <c r="O345" s="3347">
        <v>0.15680000000000002</v>
      </c>
      <c r="P345" s="3347">
        <v>0.15680000000000002</v>
      </c>
      <c r="Q345" s="2647" t="s">
        <v>1534</v>
      </c>
      <c r="R345" s="3150" t="s">
        <v>1534</v>
      </c>
      <c r="S345" s="3059" t="s">
        <v>5540</v>
      </c>
      <c r="T345" s="3058">
        <v>2.8000000000000004E-2</v>
      </c>
      <c r="U345" s="3058">
        <v>6.720000000000001E-2</v>
      </c>
      <c r="V345" s="3150" t="s">
        <v>1534</v>
      </c>
      <c r="W345" s="3150" t="s">
        <v>1534</v>
      </c>
      <c r="X345" s="3150" t="s">
        <v>1534</v>
      </c>
      <c r="Y345" s="3058">
        <v>6.720000000000001E-2</v>
      </c>
      <c r="Z345" s="3059" t="s">
        <v>51</v>
      </c>
      <c r="AA345" s="3058">
        <v>3.6999999999999998E-2</v>
      </c>
      <c r="AB345" s="3058">
        <v>0.112</v>
      </c>
      <c r="AC345" s="2617" t="s">
        <v>1534</v>
      </c>
      <c r="AD345" s="2617" t="s">
        <v>1534</v>
      </c>
      <c r="AE345" s="3253" t="s">
        <v>1534</v>
      </c>
      <c r="AF345" s="2578"/>
    </row>
    <row r="346" spans="2:32" s="2884" customFormat="1" x14ac:dyDescent="0.2">
      <c r="B346" s="4469" t="s">
        <v>6329</v>
      </c>
      <c r="C346" s="4536"/>
      <c r="D346" s="3149" t="s">
        <v>1534</v>
      </c>
      <c r="E346" s="3149" t="s">
        <v>1534</v>
      </c>
      <c r="F346" s="3150" t="s">
        <v>1534</v>
      </c>
      <c r="G346" s="2647">
        <v>134</v>
      </c>
      <c r="H346" s="2647" t="s">
        <v>1534</v>
      </c>
      <c r="I346" s="3347">
        <v>0.16800000000000001</v>
      </c>
      <c r="J346" s="3347">
        <v>0.16800000000000001</v>
      </c>
      <c r="K346" s="3150" t="s">
        <v>1534</v>
      </c>
      <c r="L346" s="2647" t="s">
        <v>1534</v>
      </c>
      <c r="M346" s="2647" t="s">
        <v>1534</v>
      </c>
      <c r="N346" s="2647" t="s">
        <v>1534</v>
      </c>
      <c r="O346" s="3347">
        <v>0.15680000000000002</v>
      </c>
      <c r="P346" s="3347">
        <v>0.15680000000000002</v>
      </c>
      <c r="Q346" s="2647" t="s">
        <v>1534</v>
      </c>
      <c r="R346" s="3150" t="s">
        <v>1534</v>
      </c>
      <c r="S346" s="3059" t="s">
        <v>5545</v>
      </c>
      <c r="T346" s="3058">
        <v>2.8000000000000004E-2</v>
      </c>
      <c r="U346" s="3058">
        <v>6.720000000000001E-2</v>
      </c>
      <c r="V346" s="3150" t="s">
        <v>1534</v>
      </c>
      <c r="W346" s="3150" t="s">
        <v>1534</v>
      </c>
      <c r="X346" s="3150" t="s">
        <v>1534</v>
      </c>
      <c r="Y346" s="3058">
        <v>6.720000000000001E-2</v>
      </c>
      <c r="Z346" s="3059" t="s">
        <v>51</v>
      </c>
      <c r="AA346" s="3058">
        <v>3.6999999999999998E-2</v>
      </c>
      <c r="AB346" s="3058">
        <v>0.112</v>
      </c>
      <c r="AC346" s="2617" t="s">
        <v>1534</v>
      </c>
      <c r="AD346" s="2617" t="s">
        <v>1534</v>
      </c>
      <c r="AE346" s="3253" t="s">
        <v>1534</v>
      </c>
      <c r="AF346" s="2578"/>
    </row>
    <row r="347" spans="2:32" s="2884" customFormat="1" x14ac:dyDescent="0.2">
      <c r="B347" s="4469" t="s">
        <v>6331</v>
      </c>
      <c r="C347" s="4536"/>
      <c r="D347" s="3149" t="s">
        <v>1534</v>
      </c>
      <c r="E347" s="3149" t="s">
        <v>1534</v>
      </c>
      <c r="F347" s="3150" t="s">
        <v>1534</v>
      </c>
      <c r="G347" s="2647">
        <v>142</v>
      </c>
      <c r="H347" s="2647" t="s">
        <v>1534</v>
      </c>
      <c r="I347" s="3347">
        <v>0.16800000000000001</v>
      </c>
      <c r="J347" s="3347">
        <v>0.16800000000000001</v>
      </c>
      <c r="K347" s="3150" t="s">
        <v>1534</v>
      </c>
      <c r="L347" s="2647" t="s">
        <v>1534</v>
      </c>
      <c r="M347" s="2647" t="s">
        <v>1534</v>
      </c>
      <c r="N347" s="2647" t="s">
        <v>1534</v>
      </c>
      <c r="O347" s="3347">
        <v>0.14560000000000001</v>
      </c>
      <c r="P347" s="3347">
        <v>0.14560000000000001</v>
      </c>
      <c r="Q347" s="2647" t="s">
        <v>1534</v>
      </c>
      <c r="R347" s="3150" t="s">
        <v>1534</v>
      </c>
      <c r="S347" s="3059" t="s">
        <v>5550</v>
      </c>
      <c r="T347" s="3058">
        <v>2.8000000000000004E-2</v>
      </c>
      <c r="U347" s="3058">
        <v>6.720000000000001E-2</v>
      </c>
      <c r="V347" s="3150" t="s">
        <v>1534</v>
      </c>
      <c r="W347" s="3150" t="s">
        <v>1534</v>
      </c>
      <c r="X347" s="3150" t="s">
        <v>1534</v>
      </c>
      <c r="Y347" s="3058">
        <v>6.720000000000001E-2</v>
      </c>
      <c r="Z347" s="3059" t="s">
        <v>406</v>
      </c>
      <c r="AA347" s="3058">
        <v>3.6999999999999998E-2</v>
      </c>
      <c r="AB347" s="3058">
        <v>0.112</v>
      </c>
      <c r="AC347" s="2617" t="s">
        <v>1534</v>
      </c>
      <c r="AD347" s="2617" t="s">
        <v>1534</v>
      </c>
      <c r="AE347" s="3253" t="s">
        <v>1534</v>
      </c>
      <c r="AF347" s="2578"/>
    </row>
    <row r="348" spans="2:32" s="2884" customFormat="1" x14ac:dyDescent="0.2">
      <c r="B348" s="4469" t="s">
        <v>6333</v>
      </c>
      <c r="C348" s="4536"/>
      <c r="D348" s="3149" t="s">
        <v>1534</v>
      </c>
      <c r="E348" s="3149" t="s">
        <v>1534</v>
      </c>
      <c r="F348" s="3150" t="s">
        <v>1534</v>
      </c>
      <c r="G348" s="2647">
        <v>183</v>
      </c>
      <c r="H348" s="2647" t="s">
        <v>1534</v>
      </c>
      <c r="I348" s="3347">
        <v>0.16800000000000001</v>
      </c>
      <c r="J348" s="3347">
        <v>0.16800000000000001</v>
      </c>
      <c r="K348" s="3150" t="s">
        <v>1534</v>
      </c>
      <c r="L348" s="2647" t="s">
        <v>1534</v>
      </c>
      <c r="M348" s="2647" t="s">
        <v>1534</v>
      </c>
      <c r="N348" s="2647" t="s">
        <v>1534</v>
      </c>
      <c r="O348" s="3347">
        <v>0.14560000000000001</v>
      </c>
      <c r="P348" s="3347">
        <v>0.14560000000000001</v>
      </c>
      <c r="Q348" s="2647" t="s">
        <v>1534</v>
      </c>
      <c r="R348" s="3150" t="s">
        <v>1534</v>
      </c>
      <c r="S348" s="3059" t="s">
        <v>1133</v>
      </c>
      <c r="T348" s="3058">
        <v>2.8000000000000004E-2</v>
      </c>
      <c r="U348" s="3058">
        <v>6.720000000000001E-2</v>
      </c>
      <c r="V348" s="3150" t="s">
        <v>1534</v>
      </c>
      <c r="W348" s="3150" t="s">
        <v>1534</v>
      </c>
      <c r="X348" s="3150" t="s">
        <v>1534</v>
      </c>
      <c r="Y348" s="3058">
        <v>6.720000000000001E-2</v>
      </c>
      <c r="Z348" s="3059" t="s">
        <v>5104</v>
      </c>
      <c r="AA348" s="3058">
        <v>3.6999999999999998E-2</v>
      </c>
      <c r="AB348" s="3058">
        <v>0.112</v>
      </c>
      <c r="AC348" s="2617" t="s">
        <v>1534</v>
      </c>
      <c r="AD348" s="2617" t="s">
        <v>1534</v>
      </c>
      <c r="AE348" s="3253" t="s">
        <v>1534</v>
      </c>
      <c r="AF348" s="2578"/>
    </row>
    <row r="349" spans="2:32" s="2884" customFormat="1" x14ac:dyDescent="0.2">
      <c r="B349" s="4469" t="s">
        <v>6335</v>
      </c>
      <c r="C349" s="4536"/>
      <c r="D349" s="3149" t="s">
        <v>1534</v>
      </c>
      <c r="E349" s="3149" t="s">
        <v>1534</v>
      </c>
      <c r="F349" s="3150" t="s">
        <v>1534</v>
      </c>
      <c r="G349" s="2647">
        <v>226</v>
      </c>
      <c r="H349" s="2647" t="s">
        <v>1534</v>
      </c>
      <c r="I349" s="3347">
        <v>0.15680000000000002</v>
      </c>
      <c r="J349" s="3347">
        <v>0.15680000000000002</v>
      </c>
      <c r="K349" s="3150" t="s">
        <v>1534</v>
      </c>
      <c r="L349" s="2647" t="s">
        <v>1534</v>
      </c>
      <c r="M349" s="2647" t="s">
        <v>1534</v>
      </c>
      <c r="N349" s="2647" t="s">
        <v>1534</v>
      </c>
      <c r="O349" s="3347">
        <v>0.13440000000000002</v>
      </c>
      <c r="P349" s="3347">
        <v>0.13440000000000002</v>
      </c>
      <c r="Q349" s="2647" t="s">
        <v>1534</v>
      </c>
      <c r="R349" s="3150" t="s">
        <v>1534</v>
      </c>
      <c r="S349" s="3059" t="s">
        <v>1135</v>
      </c>
      <c r="T349" s="3058">
        <v>2.8000000000000004E-2</v>
      </c>
      <c r="U349" s="3058">
        <v>6.720000000000001E-2</v>
      </c>
      <c r="V349" s="3150" t="s">
        <v>1534</v>
      </c>
      <c r="W349" s="3150" t="s">
        <v>1534</v>
      </c>
      <c r="X349" s="3150" t="s">
        <v>1534</v>
      </c>
      <c r="Y349" s="3058">
        <v>6.720000000000001E-2</v>
      </c>
      <c r="Z349" s="3059" t="s">
        <v>5520</v>
      </c>
      <c r="AA349" s="3058">
        <v>3.6999999999999998E-2</v>
      </c>
      <c r="AB349" s="3058">
        <v>0.112</v>
      </c>
      <c r="AC349" s="2617" t="s">
        <v>1534</v>
      </c>
      <c r="AD349" s="2617" t="s">
        <v>1534</v>
      </c>
      <c r="AE349" s="3253" t="s">
        <v>1534</v>
      </c>
      <c r="AF349" s="2578"/>
    </row>
    <row r="350" spans="2:32" s="2884" customFormat="1" x14ac:dyDescent="0.2">
      <c r="B350" s="4469" t="s">
        <v>6337</v>
      </c>
      <c r="C350" s="4536"/>
      <c r="D350" s="3149" t="s">
        <v>1534</v>
      </c>
      <c r="E350" s="3149" t="s">
        <v>1534</v>
      </c>
      <c r="F350" s="3150" t="s">
        <v>1534</v>
      </c>
      <c r="G350" s="2647">
        <v>274</v>
      </c>
      <c r="H350" s="2647" t="s">
        <v>1534</v>
      </c>
      <c r="I350" s="3347">
        <v>0.15680000000000002</v>
      </c>
      <c r="J350" s="3347">
        <v>0.15680000000000002</v>
      </c>
      <c r="K350" s="3150" t="s">
        <v>1534</v>
      </c>
      <c r="L350" s="2647" t="s">
        <v>1534</v>
      </c>
      <c r="M350" s="2647" t="s">
        <v>1534</v>
      </c>
      <c r="N350" s="2647" t="s">
        <v>1534</v>
      </c>
      <c r="O350" s="3347">
        <v>0.13440000000000002</v>
      </c>
      <c r="P350" s="3347">
        <v>0.13440000000000002</v>
      </c>
      <c r="Q350" s="2647" t="s">
        <v>1534</v>
      </c>
      <c r="R350" s="3150" t="s">
        <v>1534</v>
      </c>
      <c r="S350" s="3059" t="s">
        <v>1135</v>
      </c>
      <c r="T350" s="3058">
        <v>2.8000000000000004E-2</v>
      </c>
      <c r="U350" s="3058">
        <v>6.720000000000001E-2</v>
      </c>
      <c r="V350" s="3150" t="s">
        <v>1534</v>
      </c>
      <c r="W350" s="3150" t="s">
        <v>1534</v>
      </c>
      <c r="X350" s="3150" t="s">
        <v>1534</v>
      </c>
      <c r="Y350" s="3058">
        <v>6.720000000000001E-2</v>
      </c>
      <c r="Z350" s="3059" t="s">
        <v>56</v>
      </c>
      <c r="AA350" s="3058">
        <v>3.6999999999999998E-2</v>
      </c>
      <c r="AB350" s="3058">
        <v>0.112</v>
      </c>
      <c r="AC350" s="2617" t="s">
        <v>1534</v>
      </c>
      <c r="AD350" s="2617" t="s">
        <v>1534</v>
      </c>
      <c r="AE350" s="3253" t="s">
        <v>1534</v>
      </c>
      <c r="AF350" s="2578"/>
    </row>
    <row r="351" spans="2:32" s="2884" customFormat="1" x14ac:dyDescent="0.2">
      <c r="B351" s="4469" t="s">
        <v>6339</v>
      </c>
      <c r="C351" s="4536"/>
      <c r="D351" s="3149" t="s">
        <v>1534</v>
      </c>
      <c r="E351" s="3149" t="s">
        <v>1534</v>
      </c>
      <c r="F351" s="3150" t="s">
        <v>1534</v>
      </c>
      <c r="G351" s="2647">
        <v>327</v>
      </c>
      <c r="H351" s="2647" t="s">
        <v>1534</v>
      </c>
      <c r="I351" s="3347">
        <v>0.14560000000000001</v>
      </c>
      <c r="J351" s="3347">
        <v>0.14560000000000001</v>
      </c>
      <c r="K351" s="3150" t="s">
        <v>1534</v>
      </c>
      <c r="L351" s="2647" t="s">
        <v>1534</v>
      </c>
      <c r="M351" s="2647" t="s">
        <v>1534</v>
      </c>
      <c r="N351" s="2647" t="s">
        <v>1534</v>
      </c>
      <c r="O351" s="3347">
        <v>0.16800000000000001</v>
      </c>
      <c r="P351" s="3347">
        <v>0.16800000000000001</v>
      </c>
      <c r="Q351" s="2647" t="s">
        <v>1534</v>
      </c>
      <c r="R351" s="3150" t="s">
        <v>1534</v>
      </c>
      <c r="S351" s="3059" t="s">
        <v>1119</v>
      </c>
      <c r="T351" s="3058">
        <v>2.8000000000000004E-2</v>
      </c>
      <c r="U351" s="3058">
        <v>6.720000000000001E-2</v>
      </c>
      <c r="V351" s="3150" t="s">
        <v>1534</v>
      </c>
      <c r="W351" s="3150" t="s">
        <v>1534</v>
      </c>
      <c r="X351" s="3150" t="s">
        <v>1534</v>
      </c>
      <c r="Y351" s="3058">
        <v>6.720000000000001E-2</v>
      </c>
      <c r="Z351" s="3059" t="s">
        <v>5529</v>
      </c>
      <c r="AA351" s="3058">
        <v>3.6999999999999998E-2</v>
      </c>
      <c r="AB351" s="3058">
        <v>0.112</v>
      </c>
      <c r="AC351" s="2617" t="s">
        <v>1534</v>
      </c>
      <c r="AD351" s="2617" t="s">
        <v>1534</v>
      </c>
      <c r="AE351" s="3253" t="s">
        <v>1534</v>
      </c>
      <c r="AF351" s="2578"/>
    </row>
    <row r="352" spans="2:32" s="2884" customFormat="1" x14ac:dyDescent="0.2">
      <c r="B352" s="4469" t="s">
        <v>6341</v>
      </c>
      <c r="C352" s="4536"/>
      <c r="D352" s="3149" t="s">
        <v>1534</v>
      </c>
      <c r="E352" s="3149" t="s">
        <v>1534</v>
      </c>
      <c r="F352" s="3150" t="s">
        <v>1534</v>
      </c>
      <c r="G352" s="2647">
        <v>472</v>
      </c>
      <c r="H352" s="2647" t="s">
        <v>1534</v>
      </c>
      <c r="I352" s="3347">
        <v>0.13440000000000002</v>
      </c>
      <c r="J352" s="3347">
        <v>0.13440000000000002</v>
      </c>
      <c r="K352" s="3150" t="s">
        <v>1534</v>
      </c>
      <c r="L352" s="2647" t="s">
        <v>1534</v>
      </c>
      <c r="M352" s="2647" t="s">
        <v>1534</v>
      </c>
      <c r="N352" s="2647" t="s">
        <v>1534</v>
      </c>
      <c r="O352" s="3347">
        <v>0.16800000000000001</v>
      </c>
      <c r="P352" s="3347">
        <v>0.16800000000000001</v>
      </c>
      <c r="Q352" s="2647" t="s">
        <v>1534</v>
      </c>
      <c r="R352" s="3150" t="s">
        <v>1534</v>
      </c>
      <c r="S352" s="3059" t="s">
        <v>5534</v>
      </c>
      <c r="T352" s="3058">
        <v>2.8000000000000004E-2</v>
      </c>
      <c r="U352" s="3058">
        <v>6.720000000000001E-2</v>
      </c>
      <c r="V352" s="3150" t="s">
        <v>1534</v>
      </c>
      <c r="W352" s="3150" t="s">
        <v>1534</v>
      </c>
      <c r="X352" s="3150" t="s">
        <v>1534</v>
      </c>
      <c r="Y352" s="3058">
        <v>6.720000000000001E-2</v>
      </c>
      <c r="Z352" s="3059" t="s">
        <v>58</v>
      </c>
      <c r="AA352" s="3058">
        <v>3.6999999999999998E-2</v>
      </c>
      <c r="AB352" s="3058">
        <v>0.112</v>
      </c>
      <c r="AC352" s="2617" t="s">
        <v>1534</v>
      </c>
      <c r="AD352" s="2617" t="s">
        <v>1534</v>
      </c>
      <c r="AE352" s="3253" t="s">
        <v>1534</v>
      </c>
      <c r="AF352" s="2578"/>
    </row>
    <row r="353" spans="2:32" s="2884" customFormat="1" x14ac:dyDescent="0.2">
      <c r="B353" s="4469" t="s">
        <v>6520</v>
      </c>
      <c r="C353" s="4536"/>
      <c r="D353" s="3149" t="s">
        <v>1534</v>
      </c>
      <c r="E353" s="3149" t="s">
        <v>1534</v>
      </c>
      <c r="F353" s="3150" t="s">
        <v>1534</v>
      </c>
      <c r="G353" s="2647">
        <v>63</v>
      </c>
      <c r="H353" s="2647" t="s">
        <v>1534</v>
      </c>
      <c r="I353" s="3347">
        <v>0.16800000000000001</v>
      </c>
      <c r="J353" s="3347">
        <v>0.16800000000000001</v>
      </c>
      <c r="K353" s="3150" t="s">
        <v>1534</v>
      </c>
      <c r="L353" s="2647" t="s">
        <v>1534</v>
      </c>
      <c r="M353" s="2647" t="s">
        <v>1534</v>
      </c>
      <c r="N353" s="2647" t="s">
        <v>1534</v>
      </c>
      <c r="O353" s="3347">
        <v>0.16800000000000001</v>
      </c>
      <c r="P353" s="3347">
        <v>0.16800000000000001</v>
      </c>
      <c r="Q353" s="2647" t="s">
        <v>1534</v>
      </c>
      <c r="R353" s="3150" t="s">
        <v>1534</v>
      </c>
      <c r="S353" s="3059" t="s">
        <v>1136</v>
      </c>
      <c r="T353" s="3058">
        <v>2.8000000000000004E-2</v>
      </c>
      <c r="U353" s="3058">
        <v>6.720000000000001E-2</v>
      </c>
      <c r="V353" s="3150" t="s">
        <v>1534</v>
      </c>
      <c r="W353" s="3150" t="s">
        <v>1534</v>
      </c>
      <c r="X353" s="3150" t="s">
        <v>1534</v>
      </c>
      <c r="Y353" s="3058">
        <v>6.720000000000001E-2</v>
      </c>
      <c r="Z353" s="3059" t="s">
        <v>49</v>
      </c>
      <c r="AA353" s="3058">
        <v>3.6999999999999998E-2</v>
      </c>
      <c r="AB353" s="3058">
        <v>0.112</v>
      </c>
      <c r="AC353" s="2617" t="s">
        <v>1534</v>
      </c>
      <c r="AD353" s="2617" t="s">
        <v>1534</v>
      </c>
      <c r="AE353" s="3253" t="s">
        <v>1534</v>
      </c>
      <c r="AF353" s="2578"/>
    </row>
    <row r="354" spans="2:32" s="2884" customFormat="1" x14ac:dyDescent="0.2">
      <c r="B354" s="4469" t="s">
        <v>6522</v>
      </c>
      <c r="C354" s="4536"/>
      <c r="D354" s="3149" t="s">
        <v>1534</v>
      </c>
      <c r="E354" s="3149" t="s">
        <v>1534</v>
      </c>
      <c r="F354" s="3150" t="s">
        <v>1534</v>
      </c>
      <c r="G354" s="2647">
        <v>93</v>
      </c>
      <c r="H354" s="2647" t="s">
        <v>1534</v>
      </c>
      <c r="I354" s="3347">
        <v>0.16800000000000001</v>
      </c>
      <c r="J354" s="3347">
        <v>0.16800000000000001</v>
      </c>
      <c r="K354" s="3150" t="s">
        <v>1534</v>
      </c>
      <c r="L354" s="2647" t="s">
        <v>1534</v>
      </c>
      <c r="M354" s="2647" t="s">
        <v>1534</v>
      </c>
      <c r="N354" s="2647" t="s">
        <v>1534</v>
      </c>
      <c r="O354" s="3347">
        <v>0.16800000000000001</v>
      </c>
      <c r="P354" s="3347">
        <v>0.16800000000000001</v>
      </c>
      <c r="Q354" s="2647" t="s">
        <v>1534</v>
      </c>
      <c r="R354" s="3150" t="s">
        <v>1534</v>
      </c>
      <c r="S354" s="3059" t="s">
        <v>5540</v>
      </c>
      <c r="T354" s="3058">
        <v>2.8000000000000004E-2</v>
      </c>
      <c r="U354" s="3058">
        <v>6.720000000000001E-2</v>
      </c>
      <c r="V354" s="3150" t="s">
        <v>1534</v>
      </c>
      <c r="W354" s="3150" t="s">
        <v>1534</v>
      </c>
      <c r="X354" s="3150" t="s">
        <v>1534</v>
      </c>
      <c r="Y354" s="3058">
        <v>6.720000000000001E-2</v>
      </c>
      <c r="Z354" s="3059" t="s">
        <v>49</v>
      </c>
      <c r="AA354" s="3058">
        <v>3.6999999999999998E-2</v>
      </c>
      <c r="AB354" s="3058">
        <v>0.112</v>
      </c>
      <c r="AC354" s="2617" t="s">
        <v>1534</v>
      </c>
      <c r="AD354" s="2617" t="s">
        <v>1534</v>
      </c>
      <c r="AE354" s="3253" t="s">
        <v>1534</v>
      </c>
      <c r="AF354" s="2578"/>
    </row>
    <row r="355" spans="2:32" s="2884" customFormat="1" x14ac:dyDescent="0.2">
      <c r="B355" s="4469" t="s">
        <v>6524</v>
      </c>
      <c r="C355" s="4536"/>
      <c r="D355" s="3149" t="s">
        <v>1534</v>
      </c>
      <c r="E355" s="3149" t="s">
        <v>1534</v>
      </c>
      <c r="F355" s="3150" t="s">
        <v>1534</v>
      </c>
      <c r="G355" s="2647">
        <v>101</v>
      </c>
      <c r="H355" s="2647" t="s">
        <v>1534</v>
      </c>
      <c r="I355" s="3347">
        <v>0.16800000000000001</v>
      </c>
      <c r="J355" s="3347">
        <v>0.16800000000000001</v>
      </c>
      <c r="K355" s="3150" t="s">
        <v>1534</v>
      </c>
      <c r="L355" s="2647" t="s">
        <v>1534</v>
      </c>
      <c r="M355" s="2647" t="s">
        <v>1534</v>
      </c>
      <c r="N355" s="2647" t="s">
        <v>1534</v>
      </c>
      <c r="O355" s="3347">
        <v>0.16800000000000001</v>
      </c>
      <c r="P355" s="3347">
        <v>0.16800000000000001</v>
      </c>
      <c r="Q355" s="2647" t="s">
        <v>1534</v>
      </c>
      <c r="R355" s="3150" t="s">
        <v>1534</v>
      </c>
      <c r="S355" s="3059" t="s">
        <v>5545</v>
      </c>
      <c r="T355" s="3058">
        <v>2.8000000000000004E-2</v>
      </c>
      <c r="U355" s="3058">
        <v>6.720000000000001E-2</v>
      </c>
      <c r="V355" s="3150" t="s">
        <v>1534</v>
      </c>
      <c r="W355" s="3150" t="s">
        <v>1534</v>
      </c>
      <c r="X355" s="3150" t="s">
        <v>1534</v>
      </c>
      <c r="Y355" s="3058">
        <v>6.720000000000001E-2</v>
      </c>
      <c r="Z355" s="3059" t="s">
        <v>51</v>
      </c>
      <c r="AA355" s="3058">
        <v>3.6999999999999998E-2</v>
      </c>
      <c r="AB355" s="3058">
        <v>0.112</v>
      </c>
      <c r="AC355" s="2617" t="s">
        <v>1534</v>
      </c>
      <c r="AD355" s="2617" t="s">
        <v>1534</v>
      </c>
      <c r="AE355" s="3253" t="s">
        <v>1534</v>
      </c>
      <c r="AF355" s="2578"/>
    </row>
    <row r="356" spans="2:32" s="2884" customFormat="1" x14ac:dyDescent="0.2">
      <c r="B356" s="4469" t="s">
        <v>6526</v>
      </c>
      <c r="C356" s="4536"/>
      <c r="D356" s="3149" t="s">
        <v>1534</v>
      </c>
      <c r="E356" s="3149" t="s">
        <v>1534</v>
      </c>
      <c r="F356" s="3150" t="s">
        <v>1534</v>
      </c>
      <c r="G356" s="2647">
        <v>109</v>
      </c>
      <c r="H356" s="2647" t="s">
        <v>1534</v>
      </c>
      <c r="I356" s="3347">
        <v>0.16800000000000001</v>
      </c>
      <c r="J356" s="3347">
        <v>0.16800000000000001</v>
      </c>
      <c r="K356" s="3150" t="s">
        <v>1534</v>
      </c>
      <c r="L356" s="2647" t="s">
        <v>1534</v>
      </c>
      <c r="M356" s="2647" t="s">
        <v>1534</v>
      </c>
      <c r="N356" s="2647" t="s">
        <v>1534</v>
      </c>
      <c r="O356" s="3347">
        <v>0.16800000000000001</v>
      </c>
      <c r="P356" s="3347">
        <v>0.16800000000000001</v>
      </c>
      <c r="Q356" s="2647" t="s">
        <v>1534</v>
      </c>
      <c r="R356" s="3150" t="s">
        <v>1534</v>
      </c>
      <c r="S356" s="3059" t="s">
        <v>5550</v>
      </c>
      <c r="T356" s="3058">
        <v>2.8000000000000004E-2</v>
      </c>
      <c r="U356" s="3058">
        <v>6.720000000000001E-2</v>
      </c>
      <c r="V356" s="3150" t="s">
        <v>1534</v>
      </c>
      <c r="W356" s="3150" t="s">
        <v>1534</v>
      </c>
      <c r="X356" s="3150" t="s">
        <v>1534</v>
      </c>
      <c r="Y356" s="3058">
        <v>6.720000000000001E-2</v>
      </c>
      <c r="Z356" s="3059" t="s">
        <v>406</v>
      </c>
      <c r="AA356" s="3058">
        <v>3.6999999999999998E-2</v>
      </c>
      <c r="AB356" s="3058">
        <v>0.112</v>
      </c>
      <c r="AC356" s="2617" t="s">
        <v>1534</v>
      </c>
      <c r="AD356" s="2617" t="s">
        <v>1534</v>
      </c>
      <c r="AE356" s="3253" t="s">
        <v>1534</v>
      </c>
      <c r="AF356" s="2578"/>
    </row>
    <row r="357" spans="2:32" s="2884" customFormat="1" x14ac:dyDescent="0.2">
      <c r="B357" s="4469" t="s">
        <v>6528</v>
      </c>
      <c r="C357" s="4536"/>
      <c r="D357" s="3149" t="s">
        <v>1534</v>
      </c>
      <c r="E357" s="3149" t="s">
        <v>1534</v>
      </c>
      <c r="F357" s="3150" t="s">
        <v>1534</v>
      </c>
      <c r="G357" s="2647">
        <v>150</v>
      </c>
      <c r="H357" s="2647" t="s">
        <v>1534</v>
      </c>
      <c r="I357" s="3347">
        <v>0.16800000000000001</v>
      </c>
      <c r="J357" s="3347">
        <v>0.16800000000000001</v>
      </c>
      <c r="K357" s="3150" t="s">
        <v>1534</v>
      </c>
      <c r="L357" s="2647" t="s">
        <v>1534</v>
      </c>
      <c r="M357" s="2647" t="s">
        <v>1534</v>
      </c>
      <c r="N357" s="2647" t="s">
        <v>1534</v>
      </c>
      <c r="O357" s="3347">
        <v>0.16800000000000001</v>
      </c>
      <c r="P357" s="3347">
        <v>0.16800000000000001</v>
      </c>
      <c r="Q357" s="2647" t="s">
        <v>1534</v>
      </c>
      <c r="R357" s="3150" t="s">
        <v>1534</v>
      </c>
      <c r="S357" s="3059" t="s">
        <v>1133</v>
      </c>
      <c r="T357" s="3058">
        <v>2.8000000000000004E-2</v>
      </c>
      <c r="U357" s="3058">
        <v>6.720000000000001E-2</v>
      </c>
      <c r="V357" s="3150" t="s">
        <v>1534</v>
      </c>
      <c r="W357" s="3150" t="s">
        <v>1534</v>
      </c>
      <c r="X357" s="3150" t="s">
        <v>1534</v>
      </c>
      <c r="Y357" s="3058">
        <v>6.720000000000001E-2</v>
      </c>
      <c r="Z357" s="3059" t="s">
        <v>5104</v>
      </c>
      <c r="AA357" s="3058">
        <v>3.6999999999999998E-2</v>
      </c>
      <c r="AB357" s="3058">
        <v>0.112</v>
      </c>
      <c r="AC357" s="2617" t="s">
        <v>1534</v>
      </c>
      <c r="AD357" s="2617" t="s">
        <v>1534</v>
      </c>
      <c r="AE357" s="3253" t="s">
        <v>1534</v>
      </c>
      <c r="AF357" s="2578"/>
    </row>
    <row r="358" spans="2:32" s="2884" customFormat="1" x14ac:dyDescent="0.2">
      <c r="B358" s="4469" t="s">
        <v>6530</v>
      </c>
      <c r="C358" s="4536"/>
      <c r="D358" s="3149" t="s">
        <v>1534</v>
      </c>
      <c r="E358" s="3149" t="s">
        <v>1534</v>
      </c>
      <c r="F358" s="3150" t="s">
        <v>1534</v>
      </c>
      <c r="G358" s="2647">
        <v>190</v>
      </c>
      <c r="H358" s="2647" t="s">
        <v>1534</v>
      </c>
      <c r="I358" s="3347">
        <v>0.15680000000000002</v>
      </c>
      <c r="J358" s="3347">
        <v>0.15680000000000002</v>
      </c>
      <c r="K358" s="3150" t="s">
        <v>1534</v>
      </c>
      <c r="L358" s="2647" t="s">
        <v>1534</v>
      </c>
      <c r="M358" s="2647" t="s">
        <v>1534</v>
      </c>
      <c r="N358" s="2647" t="s">
        <v>1534</v>
      </c>
      <c r="O358" s="3347">
        <v>0.16800000000000001</v>
      </c>
      <c r="P358" s="3347">
        <v>0.16800000000000001</v>
      </c>
      <c r="Q358" s="2647" t="s">
        <v>1534</v>
      </c>
      <c r="R358" s="3150" t="s">
        <v>1534</v>
      </c>
      <c r="S358" s="3059" t="s">
        <v>1135</v>
      </c>
      <c r="T358" s="3058">
        <v>2.8000000000000004E-2</v>
      </c>
      <c r="U358" s="3058">
        <v>6.720000000000001E-2</v>
      </c>
      <c r="V358" s="3150" t="s">
        <v>1534</v>
      </c>
      <c r="W358" s="3150" t="s">
        <v>1534</v>
      </c>
      <c r="X358" s="3150" t="s">
        <v>1534</v>
      </c>
      <c r="Y358" s="3058">
        <v>6.720000000000001E-2</v>
      </c>
      <c r="Z358" s="3059" t="s">
        <v>5520</v>
      </c>
      <c r="AA358" s="3058">
        <v>3.6999999999999998E-2</v>
      </c>
      <c r="AB358" s="3058">
        <v>0.112</v>
      </c>
      <c r="AC358" s="2617" t="s">
        <v>1534</v>
      </c>
      <c r="AD358" s="2617" t="s">
        <v>1534</v>
      </c>
      <c r="AE358" s="3253" t="s">
        <v>1534</v>
      </c>
      <c r="AF358" s="2578"/>
    </row>
    <row r="359" spans="2:32" s="2884" customFormat="1" x14ac:dyDescent="0.2">
      <c r="B359" s="4469" t="s">
        <v>6532</v>
      </c>
      <c r="C359" s="4536"/>
      <c r="D359" s="3149" t="s">
        <v>1534</v>
      </c>
      <c r="E359" s="3149" t="s">
        <v>1534</v>
      </c>
      <c r="F359" s="3150" t="s">
        <v>1534</v>
      </c>
      <c r="G359" s="2647">
        <v>238</v>
      </c>
      <c r="H359" s="2647" t="s">
        <v>1534</v>
      </c>
      <c r="I359" s="3347">
        <v>0.15680000000000002</v>
      </c>
      <c r="J359" s="3347">
        <v>0.15680000000000002</v>
      </c>
      <c r="K359" s="3150" t="s">
        <v>1534</v>
      </c>
      <c r="L359" s="2647" t="s">
        <v>1534</v>
      </c>
      <c r="M359" s="2647" t="s">
        <v>1534</v>
      </c>
      <c r="N359" s="2647" t="s">
        <v>1534</v>
      </c>
      <c r="O359" s="3347">
        <v>0.16800000000000001</v>
      </c>
      <c r="P359" s="3347">
        <v>0.16800000000000001</v>
      </c>
      <c r="Q359" s="2647" t="s">
        <v>1534</v>
      </c>
      <c r="R359" s="3150" t="s">
        <v>1534</v>
      </c>
      <c r="S359" s="3059" t="s">
        <v>1135</v>
      </c>
      <c r="T359" s="3058">
        <v>2.8000000000000004E-2</v>
      </c>
      <c r="U359" s="3058">
        <v>6.720000000000001E-2</v>
      </c>
      <c r="V359" s="3150" t="s">
        <v>1534</v>
      </c>
      <c r="W359" s="3150" t="s">
        <v>1534</v>
      </c>
      <c r="X359" s="3150" t="s">
        <v>1534</v>
      </c>
      <c r="Y359" s="3058">
        <v>6.720000000000001E-2</v>
      </c>
      <c r="Z359" s="3059" t="s">
        <v>56</v>
      </c>
      <c r="AA359" s="3058">
        <v>3.6999999999999998E-2</v>
      </c>
      <c r="AB359" s="3058">
        <v>0.112</v>
      </c>
      <c r="AC359" s="2617" t="s">
        <v>1534</v>
      </c>
      <c r="AD359" s="2617" t="s">
        <v>1534</v>
      </c>
      <c r="AE359" s="3253" t="s">
        <v>1534</v>
      </c>
      <c r="AF359" s="2578"/>
    </row>
    <row r="360" spans="2:32" s="2884" customFormat="1" x14ac:dyDescent="0.2">
      <c r="B360" s="4469" t="s">
        <v>6534</v>
      </c>
      <c r="C360" s="4536"/>
      <c r="D360" s="3149" t="s">
        <v>1534</v>
      </c>
      <c r="E360" s="3149" t="s">
        <v>1534</v>
      </c>
      <c r="F360" s="3150" t="s">
        <v>1534</v>
      </c>
      <c r="G360" s="2647">
        <v>288</v>
      </c>
      <c r="H360" s="2647" t="s">
        <v>1534</v>
      </c>
      <c r="I360" s="3347">
        <v>0.14560000000000001</v>
      </c>
      <c r="J360" s="3347">
        <v>0.14560000000000001</v>
      </c>
      <c r="K360" s="3150" t="s">
        <v>1534</v>
      </c>
      <c r="L360" s="2647" t="s">
        <v>1534</v>
      </c>
      <c r="M360" s="2647" t="s">
        <v>1534</v>
      </c>
      <c r="N360" s="2647" t="s">
        <v>1534</v>
      </c>
      <c r="O360" s="3347">
        <v>0.16800000000000001</v>
      </c>
      <c r="P360" s="3347">
        <v>0.16800000000000001</v>
      </c>
      <c r="Q360" s="2647" t="s">
        <v>1534</v>
      </c>
      <c r="R360" s="3150" t="s">
        <v>1534</v>
      </c>
      <c r="S360" s="3059" t="s">
        <v>1119</v>
      </c>
      <c r="T360" s="3058">
        <v>2.8000000000000004E-2</v>
      </c>
      <c r="U360" s="3058">
        <v>6.720000000000001E-2</v>
      </c>
      <c r="V360" s="3150" t="s">
        <v>1534</v>
      </c>
      <c r="W360" s="3150" t="s">
        <v>1534</v>
      </c>
      <c r="X360" s="3150" t="s">
        <v>1534</v>
      </c>
      <c r="Y360" s="3058">
        <v>6.720000000000001E-2</v>
      </c>
      <c r="Z360" s="3059" t="s">
        <v>5529</v>
      </c>
      <c r="AA360" s="3058">
        <v>3.6999999999999998E-2</v>
      </c>
      <c r="AB360" s="3058">
        <v>0.112</v>
      </c>
      <c r="AC360" s="2617" t="s">
        <v>1534</v>
      </c>
      <c r="AD360" s="2617" t="s">
        <v>1534</v>
      </c>
      <c r="AE360" s="3253" t="s">
        <v>1534</v>
      </c>
      <c r="AF360" s="2578"/>
    </row>
    <row r="361" spans="2:32" s="2884" customFormat="1" x14ac:dyDescent="0.2">
      <c r="B361" s="4469" t="s">
        <v>6536</v>
      </c>
      <c r="C361" s="4536"/>
      <c r="D361" s="3149" t="s">
        <v>1534</v>
      </c>
      <c r="E361" s="3149" t="s">
        <v>1534</v>
      </c>
      <c r="F361" s="3150" t="s">
        <v>1534</v>
      </c>
      <c r="G361" s="2647">
        <v>430</v>
      </c>
      <c r="H361" s="2647" t="s">
        <v>1534</v>
      </c>
      <c r="I361" s="3347">
        <v>0.13440000000000002</v>
      </c>
      <c r="J361" s="3347">
        <v>0.13440000000000002</v>
      </c>
      <c r="K361" s="3150" t="s">
        <v>1534</v>
      </c>
      <c r="L361" s="2647" t="s">
        <v>1534</v>
      </c>
      <c r="M361" s="2647" t="s">
        <v>1534</v>
      </c>
      <c r="N361" s="2647" t="s">
        <v>1534</v>
      </c>
      <c r="O361" s="3347">
        <v>0.15680000000000002</v>
      </c>
      <c r="P361" s="3347">
        <v>0.15680000000000002</v>
      </c>
      <c r="Q361" s="2647" t="s">
        <v>1534</v>
      </c>
      <c r="R361" s="3150" t="s">
        <v>1534</v>
      </c>
      <c r="S361" s="3059" t="s">
        <v>5534</v>
      </c>
      <c r="T361" s="3058">
        <v>2.8000000000000004E-2</v>
      </c>
      <c r="U361" s="3058">
        <v>6.720000000000001E-2</v>
      </c>
      <c r="V361" s="3150" t="s">
        <v>1534</v>
      </c>
      <c r="W361" s="3150" t="s">
        <v>1534</v>
      </c>
      <c r="X361" s="3150" t="s">
        <v>1534</v>
      </c>
      <c r="Y361" s="3058">
        <v>6.720000000000001E-2</v>
      </c>
      <c r="Z361" s="3059" t="s">
        <v>58</v>
      </c>
      <c r="AA361" s="3058">
        <v>3.6999999999999998E-2</v>
      </c>
      <c r="AB361" s="3058">
        <v>0.112</v>
      </c>
      <c r="AC361" s="2617" t="s">
        <v>1534</v>
      </c>
      <c r="AD361" s="2617" t="s">
        <v>1534</v>
      </c>
      <c r="AE361" s="3253" t="s">
        <v>1534</v>
      </c>
      <c r="AF361" s="2578"/>
    </row>
    <row r="362" spans="2:32" s="2884" customFormat="1" x14ac:dyDescent="0.2">
      <c r="B362" s="4469" t="s">
        <v>6538</v>
      </c>
      <c r="C362" s="4536"/>
      <c r="D362" s="3149" t="s">
        <v>1534</v>
      </c>
      <c r="E362" s="3149" t="s">
        <v>1534</v>
      </c>
      <c r="F362" s="3150" t="s">
        <v>1534</v>
      </c>
      <c r="G362" s="2647">
        <v>96</v>
      </c>
      <c r="H362" s="2647" t="s">
        <v>1534</v>
      </c>
      <c r="I362" s="3347">
        <v>0.16800000000000001</v>
      </c>
      <c r="J362" s="3347">
        <v>0.16800000000000001</v>
      </c>
      <c r="K362" s="3150" t="s">
        <v>1534</v>
      </c>
      <c r="L362" s="2647" t="s">
        <v>1534</v>
      </c>
      <c r="M362" s="2647" t="s">
        <v>1534</v>
      </c>
      <c r="N362" s="2647" t="s">
        <v>1534</v>
      </c>
      <c r="O362" s="3347">
        <v>0.15680000000000002</v>
      </c>
      <c r="P362" s="3347">
        <v>0.15680000000000002</v>
      </c>
      <c r="Q362" s="2647" t="s">
        <v>1534</v>
      </c>
      <c r="R362" s="3150" t="s">
        <v>1534</v>
      </c>
      <c r="S362" s="3059" t="s">
        <v>1136</v>
      </c>
      <c r="T362" s="3058">
        <v>2.8000000000000004E-2</v>
      </c>
      <c r="U362" s="3058">
        <v>6.720000000000001E-2</v>
      </c>
      <c r="V362" s="3150" t="s">
        <v>1534</v>
      </c>
      <c r="W362" s="3150" t="s">
        <v>1534</v>
      </c>
      <c r="X362" s="3150" t="s">
        <v>1534</v>
      </c>
      <c r="Y362" s="3058">
        <v>6.720000000000001E-2</v>
      </c>
      <c r="Z362" s="3059" t="s">
        <v>49</v>
      </c>
      <c r="AA362" s="3058">
        <v>3.6999999999999998E-2</v>
      </c>
      <c r="AB362" s="3058">
        <v>0.112</v>
      </c>
      <c r="AC362" s="2617" t="s">
        <v>1534</v>
      </c>
      <c r="AD362" s="2617" t="s">
        <v>1534</v>
      </c>
      <c r="AE362" s="3253" t="s">
        <v>1534</v>
      </c>
      <c r="AF362" s="2578"/>
    </row>
    <row r="363" spans="2:32" s="2884" customFormat="1" x14ac:dyDescent="0.2">
      <c r="B363" s="4469" t="s">
        <v>6540</v>
      </c>
      <c r="C363" s="4536"/>
      <c r="D363" s="3149" t="s">
        <v>1534</v>
      </c>
      <c r="E363" s="3149" t="s">
        <v>1534</v>
      </c>
      <c r="F363" s="3150" t="s">
        <v>1534</v>
      </c>
      <c r="G363" s="2647">
        <v>104</v>
      </c>
      <c r="H363" s="2647" t="s">
        <v>1534</v>
      </c>
      <c r="I363" s="3347">
        <v>0.16800000000000001</v>
      </c>
      <c r="J363" s="3347">
        <v>0.16800000000000001</v>
      </c>
      <c r="K363" s="3150" t="s">
        <v>1534</v>
      </c>
      <c r="L363" s="2647" t="s">
        <v>1534</v>
      </c>
      <c r="M363" s="2647" t="s">
        <v>1534</v>
      </c>
      <c r="N363" s="2647" t="s">
        <v>1534</v>
      </c>
      <c r="O363" s="3347">
        <v>0.15680000000000002</v>
      </c>
      <c r="P363" s="3347">
        <v>0.15680000000000002</v>
      </c>
      <c r="Q363" s="2647" t="s">
        <v>1534</v>
      </c>
      <c r="R363" s="3150" t="s">
        <v>1534</v>
      </c>
      <c r="S363" s="3059" t="s">
        <v>5540</v>
      </c>
      <c r="T363" s="3058">
        <v>2.8000000000000004E-2</v>
      </c>
      <c r="U363" s="3058">
        <v>6.720000000000001E-2</v>
      </c>
      <c r="V363" s="3150" t="s">
        <v>1534</v>
      </c>
      <c r="W363" s="3150" t="s">
        <v>1534</v>
      </c>
      <c r="X363" s="3150" t="s">
        <v>1534</v>
      </c>
      <c r="Y363" s="3058">
        <v>6.720000000000001E-2</v>
      </c>
      <c r="Z363" s="3059" t="s">
        <v>51</v>
      </c>
      <c r="AA363" s="3058">
        <v>3.6999999999999998E-2</v>
      </c>
      <c r="AB363" s="3058">
        <v>0.112</v>
      </c>
      <c r="AC363" s="2617" t="s">
        <v>1534</v>
      </c>
      <c r="AD363" s="2617" t="s">
        <v>1534</v>
      </c>
      <c r="AE363" s="3253" t="s">
        <v>1534</v>
      </c>
      <c r="AF363" s="2578"/>
    </row>
    <row r="364" spans="2:32" s="2884" customFormat="1" x14ac:dyDescent="0.2">
      <c r="B364" s="4469" t="s">
        <v>6542</v>
      </c>
      <c r="C364" s="4536"/>
      <c r="D364" s="3149" t="s">
        <v>1534</v>
      </c>
      <c r="E364" s="3149" t="s">
        <v>1534</v>
      </c>
      <c r="F364" s="3150" t="s">
        <v>1534</v>
      </c>
      <c r="G364" s="2647">
        <v>134</v>
      </c>
      <c r="H364" s="2647" t="s">
        <v>1534</v>
      </c>
      <c r="I364" s="3347">
        <v>0.16800000000000001</v>
      </c>
      <c r="J364" s="3347">
        <v>0.16800000000000001</v>
      </c>
      <c r="K364" s="3150" t="s">
        <v>1534</v>
      </c>
      <c r="L364" s="2647" t="s">
        <v>1534</v>
      </c>
      <c r="M364" s="2647" t="s">
        <v>1534</v>
      </c>
      <c r="N364" s="2647" t="s">
        <v>1534</v>
      </c>
      <c r="O364" s="3347">
        <v>0.15680000000000002</v>
      </c>
      <c r="P364" s="3347">
        <v>0.15680000000000002</v>
      </c>
      <c r="Q364" s="2647" t="s">
        <v>1534</v>
      </c>
      <c r="R364" s="3150" t="s">
        <v>1534</v>
      </c>
      <c r="S364" s="3059" t="s">
        <v>5545</v>
      </c>
      <c r="T364" s="3058">
        <v>2.8000000000000004E-2</v>
      </c>
      <c r="U364" s="3058">
        <v>6.720000000000001E-2</v>
      </c>
      <c r="V364" s="3150" t="s">
        <v>1534</v>
      </c>
      <c r="W364" s="3150" t="s">
        <v>1534</v>
      </c>
      <c r="X364" s="3150" t="s">
        <v>1534</v>
      </c>
      <c r="Y364" s="3058">
        <v>6.720000000000001E-2</v>
      </c>
      <c r="Z364" s="3059" t="s">
        <v>51</v>
      </c>
      <c r="AA364" s="3058">
        <v>3.6999999999999998E-2</v>
      </c>
      <c r="AB364" s="3058">
        <v>0.112</v>
      </c>
      <c r="AC364" s="2617" t="s">
        <v>1534</v>
      </c>
      <c r="AD364" s="2617" t="s">
        <v>1534</v>
      </c>
      <c r="AE364" s="3253" t="s">
        <v>1534</v>
      </c>
      <c r="AF364" s="2578"/>
    </row>
    <row r="365" spans="2:32" s="2884" customFormat="1" x14ac:dyDescent="0.2">
      <c r="B365" s="4469" t="s">
        <v>6544</v>
      </c>
      <c r="C365" s="4536"/>
      <c r="D365" s="3149" t="s">
        <v>1534</v>
      </c>
      <c r="E365" s="3149" t="s">
        <v>1534</v>
      </c>
      <c r="F365" s="3150" t="s">
        <v>1534</v>
      </c>
      <c r="G365" s="2647">
        <v>142</v>
      </c>
      <c r="H365" s="2647" t="s">
        <v>1534</v>
      </c>
      <c r="I365" s="3347">
        <v>0.16800000000000001</v>
      </c>
      <c r="J365" s="3347">
        <v>0.16800000000000001</v>
      </c>
      <c r="K365" s="3150" t="s">
        <v>1534</v>
      </c>
      <c r="L365" s="2647" t="s">
        <v>1534</v>
      </c>
      <c r="M365" s="2647" t="s">
        <v>1534</v>
      </c>
      <c r="N365" s="2647" t="s">
        <v>1534</v>
      </c>
      <c r="O365" s="3347">
        <v>0.14560000000000001</v>
      </c>
      <c r="P365" s="3347">
        <v>0.14560000000000001</v>
      </c>
      <c r="Q365" s="2647" t="s">
        <v>1534</v>
      </c>
      <c r="R365" s="3150" t="s">
        <v>1534</v>
      </c>
      <c r="S365" s="3059" t="s">
        <v>5550</v>
      </c>
      <c r="T365" s="3058">
        <v>2.8000000000000004E-2</v>
      </c>
      <c r="U365" s="3058">
        <v>6.720000000000001E-2</v>
      </c>
      <c r="V365" s="3150" t="s">
        <v>1534</v>
      </c>
      <c r="W365" s="3150" t="s">
        <v>1534</v>
      </c>
      <c r="X365" s="3150" t="s">
        <v>1534</v>
      </c>
      <c r="Y365" s="3058">
        <v>6.720000000000001E-2</v>
      </c>
      <c r="Z365" s="3059" t="s">
        <v>406</v>
      </c>
      <c r="AA365" s="3058">
        <v>3.6999999999999998E-2</v>
      </c>
      <c r="AB365" s="3058">
        <v>0.112</v>
      </c>
      <c r="AC365" s="2617" t="s">
        <v>1534</v>
      </c>
      <c r="AD365" s="2617" t="s">
        <v>1534</v>
      </c>
      <c r="AE365" s="3253" t="s">
        <v>1534</v>
      </c>
      <c r="AF365" s="2578"/>
    </row>
    <row r="366" spans="2:32" s="2884" customFormat="1" x14ac:dyDescent="0.2">
      <c r="B366" s="4469" t="s">
        <v>6546</v>
      </c>
      <c r="C366" s="4536"/>
      <c r="D366" s="3149" t="s">
        <v>1534</v>
      </c>
      <c r="E366" s="3149" t="s">
        <v>1534</v>
      </c>
      <c r="F366" s="3150" t="s">
        <v>1534</v>
      </c>
      <c r="G366" s="2647">
        <v>183</v>
      </c>
      <c r="H366" s="2647" t="s">
        <v>1534</v>
      </c>
      <c r="I366" s="3347">
        <v>0.16800000000000001</v>
      </c>
      <c r="J366" s="3347">
        <v>0.16800000000000001</v>
      </c>
      <c r="K366" s="3150" t="s">
        <v>1534</v>
      </c>
      <c r="L366" s="2647" t="s">
        <v>1534</v>
      </c>
      <c r="M366" s="2647" t="s">
        <v>1534</v>
      </c>
      <c r="N366" s="2647" t="s">
        <v>1534</v>
      </c>
      <c r="O366" s="3347">
        <v>0.14560000000000001</v>
      </c>
      <c r="P366" s="3347">
        <v>0.14560000000000001</v>
      </c>
      <c r="Q366" s="2647" t="s">
        <v>1534</v>
      </c>
      <c r="R366" s="3150" t="s">
        <v>1534</v>
      </c>
      <c r="S366" s="3059" t="s">
        <v>1133</v>
      </c>
      <c r="T366" s="3058">
        <v>2.8000000000000004E-2</v>
      </c>
      <c r="U366" s="3058">
        <v>6.720000000000001E-2</v>
      </c>
      <c r="V366" s="3150" t="s">
        <v>1534</v>
      </c>
      <c r="W366" s="3150" t="s">
        <v>1534</v>
      </c>
      <c r="X366" s="3150" t="s">
        <v>1534</v>
      </c>
      <c r="Y366" s="3058">
        <v>6.720000000000001E-2</v>
      </c>
      <c r="Z366" s="3059" t="s">
        <v>5104</v>
      </c>
      <c r="AA366" s="3058">
        <v>3.6999999999999998E-2</v>
      </c>
      <c r="AB366" s="3058">
        <v>0.112</v>
      </c>
      <c r="AC366" s="2617" t="s">
        <v>1534</v>
      </c>
      <c r="AD366" s="2617" t="s">
        <v>1534</v>
      </c>
      <c r="AE366" s="3253" t="s">
        <v>1534</v>
      </c>
      <c r="AF366" s="2578"/>
    </row>
    <row r="367" spans="2:32" s="2884" customFormat="1" x14ac:dyDescent="0.2">
      <c r="B367" s="4469" t="s">
        <v>6548</v>
      </c>
      <c r="C367" s="4536"/>
      <c r="D367" s="3149" t="s">
        <v>1534</v>
      </c>
      <c r="E367" s="3149" t="s">
        <v>1534</v>
      </c>
      <c r="F367" s="3150" t="s">
        <v>1534</v>
      </c>
      <c r="G367" s="2647">
        <v>226</v>
      </c>
      <c r="H367" s="2647" t="s">
        <v>1534</v>
      </c>
      <c r="I367" s="3347">
        <v>0.15680000000000002</v>
      </c>
      <c r="J367" s="3347">
        <v>0.15680000000000002</v>
      </c>
      <c r="K367" s="3150" t="s">
        <v>1534</v>
      </c>
      <c r="L367" s="2647" t="s">
        <v>1534</v>
      </c>
      <c r="M367" s="2647" t="s">
        <v>1534</v>
      </c>
      <c r="N367" s="2647" t="s">
        <v>1534</v>
      </c>
      <c r="O367" s="3347">
        <v>0.13440000000000002</v>
      </c>
      <c r="P367" s="3347">
        <v>0.13440000000000002</v>
      </c>
      <c r="Q367" s="2647" t="s">
        <v>1534</v>
      </c>
      <c r="R367" s="3150" t="s">
        <v>1534</v>
      </c>
      <c r="S367" s="3059" t="s">
        <v>1135</v>
      </c>
      <c r="T367" s="3058">
        <v>2.8000000000000004E-2</v>
      </c>
      <c r="U367" s="3058">
        <v>6.720000000000001E-2</v>
      </c>
      <c r="V367" s="3150" t="s">
        <v>1534</v>
      </c>
      <c r="W367" s="3150" t="s">
        <v>1534</v>
      </c>
      <c r="X367" s="3150" t="s">
        <v>1534</v>
      </c>
      <c r="Y367" s="3058">
        <v>6.720000000000001E-2</v>
      </c>
      <c r="Z367" s="3059" t="s">
        <v>5520</v>
      </c>
      <c r="AA367" s="3058">
        <v>3.6999999999999998E-2</v>
      </c>
      <c r="AB367" s="3058">
        <v>0.112</v>
      </c>
      <c r="AC367" s="2617" t="s">
        <v>1534</v>
      </c>
      <c r="AD367" s="2617" t="s">
        <v>1534</v>
      </c>
      <c r="AE367" s="3253" t="s">
        <v>1534</v>
      </c>
      <c r="AF367" s="2578"/>
    </row>
    <row r="368" spans="2:32" s="2884" customFormat="1" x14ac:dyDescent="0.2">
      <c r="B368" s="4469" t="s">
        <v>6550</v>
      </c>
      <c r="C368" s="4536"/>
      <c r="D368" s="3149" t="s">
        <v>1534</v>
      </c>
      <c r="E368" s="3149" t="s">
        <v>1534</v>
      </c>
      <c r="F368" s="3150" t="s">
        <v>1534</v>
      </c>
      <c r="G368" s="2647">
        <v>274</v>
      </c>
      <c r="H368" s="2647" t="s">
        <v>1534</v>
      </c>
      <c r="I368" s="3347">
        <v>0.15680000000000002</v>
      </c>
      <c r="J368" s="3347">
        <v>0.15680000000000002</v>
      </c>
      <c r="K368" s="3150" t="s">
        <v>1534</v>
      </c>
      <c r="L368" s="2647" t="s">
        <v>1534</v>
      </c>
      <c r="M368" s="2647" t="s">
        <v>1534</v>
      </c>
      <c r="N368" s="2647" t="s">
        <v>1534</v>
      </c>
      <c r="O368" s="3347">
        <v>0.13440000000000002</v>
      </c>
      <c r="P368" s="3347">
        <v>0.13440000000000002</v>
      </c>
      <c r="Q368" s="2647" t="s">
        <v>1534</v>
      </c>
      <c r="R368" s="3150" t="s">
        <v>1534</v>
      </c>
      <c r="S368" s="3059" t="s">
        <v>1135</v>
      </c>
      <c r="T368" s="3058">
        <v>2.8000000000000004E-2</v>
      </c>
      <c r="U368" s="3058">
        <v>6.720000000000001E-2</v>
      </c>
      <c r="V368" s="3150" t="s">
        <v>1534</v>
      </c>
      <c r="W368" s="3150" t="s">
        <v>1534</v>
      </c>
      <c r="X368" s="3150" t="s">
        <v>1534</v>
      </c>
      <c r="Y368" s="3058">
        <v>6.720000000000001E-2</v>
      </c>
      <c r="Z368" s="3059" t="s">
        <v>56</v>
      </c>
      <c r="AA368" s="3058">
        <v>3.6999999999999998E-2</v>
      </c>
      <c r="AB368" s="3058">
        <v>0.112</v>
      </c>
      <c r="AC368" s="2617" t="s">
        <v>1534</v>
      </c>
      <c r="AD368" s="2617" t="s">
        <v>1534</v>
      </c>
      <c r="AE368" s="3253" t="s">
        <v>1534</v>
      </c>
      <c r="AF368" s="2578"/>
    </row>
    <row r="369" spans="2:32" s="2884" customFormat="1" x14ac:dyDescent="0.2">
      <c r="B369" s="4469" t="s">
        <v>6552</v>
      </c>
      <c r="C369" s="4536"/>
      <c r="D369" s="3149" t="s">
        <v>1534</v>
      </c>
      <c r="E369" s="3149" t="s">
        <v>1534</v>
      </c>
      <c r="F369" s="3150" t="s">
        <v>1534</v>
      </c>
      <c r="G369" s="2647">
        <v>327</v>
      </c>
      <c r="H369" s="2647" t="s">
        <v>1534</v>
      </c>
      <c r="I369" s="3347">
        <v>0.14560000000000001</v>
      </c>
      <c r="J369" s="3347">
        <v>0.14560000000000001</v>
      </c>
      <c r="K369" s="3150" t="s">
        <v>1534</v>
      </c>
      <c r="L369" s="2647" t="s">
        <v>1534</v>
      </c>
      <c r="M369" s="2647" t="s">
        <v>1534</v>
      </c>
      <c r="N369" s="2647" t="s">
        <v>1534</v>
      </c>
      <c r="O369" s="3347">
        <v>0.16800000000000001</v>
      </c>
      <c r="P369" s="3347">
        <v>0.16800000000000001</v>
      </c>
      <c r="Q369" s="2647" t="s">
        <v>1534</v>
      </c>
      <c r="R369" s="3150" t="s">
        <v>1534</v>
      </c>
      <c r="S369" s="3059" t="s">
        <v>1119</v>
      </c>
      <c r="T369" s="3058">
        <v>2.8000000000000004E-2</v>
      </c>
      <c r="U369" s="3058">
        <v>6.720000000000001E-2</v>
      </c>
      <c r="V369" s="3150" t="s">
        <v>1534</v>
      </c>
      <c r="W369" s="3150" t="s">
        <v>1534</v>
      </c>
      <c r="X369" s="3150" t="s">
        <v>1534</v>
      </c>
      <c r="Y369" s="3058">
        <v>6.720000000000001E-2</v>
      </c>
      <c r="Z369" s="3059" t="s">
        <v>5529</v>
      </c>
      <c r="AA369" s="3058">
        <v>3.6999999999999998E-2</v>
      </c>
      <c r="AB369" s="3058">
        <v>0.112</v>
      </c>
      <c r="AC369" s="2617" t="s">
        <v>1534</v>
      </c>
      <c r="AD369" s="2617" t="s">
        <v>1534</v>
      </c>
      <c r="AE369" s="3253" t="s">
        <v>1534</v>
      </c>
      <c r="AF369" s="2578"/>
    </row>
    <row r="370" spans="2:32" s="2884" customFormat="1" x14ac:dyDescent="0.2">
      <c r="B370" s="4469" t="s">
        <v>6554</v>
      </c>
      <c r="C370" s="4536"/>
      <c r="D370" s="3149" t="s">
        <v>1534</v>
      </c>
      <c r="E370" s="3149" t="s">
        <v>1534</v>
      </c>
      <c r="F370" s="3150" t="s">
        <v>1534</v>
      </c>
      <c r="G370" s="2647">
        <v>472</v>
      </c>
      <c r="H370" s="2647" t="s">
        <v>1534</v>
      </c>
      <c r="I370" s="3347">
        <v>0.13440000000000002</v>
      </c>
      <c r="J370" s="3347">
        <v>0.13440000000000002</v>
      </c>
      <c r="K370" s="3150" t="s">
        <v>1534</v>
      </c>
      <c r="L370" s="2647" t="s">
        <v>1534</v>
      </c>
      <c r="M370" s="2647" t="s">
        <v>1534</v>
      </c>
      <c r="N370" s="2647" t="s">
        <v>1534</v>
      </c>
      <c r="O370" s="3347">
        <v>0.16800000000000001</v>
      </c>
      <c r="P370" s="3347">
        <v>0.16800000000000001</v>
      </c>
      <c r="Q370" s="2647" t="s">
        <v>1534</v>
      </c>
      <c r="R370" s="3150" t="s">
        <v>1534</v>
      </c>
      <c r="S370" s="3059" t="s">
        <v>5534</v>
      </c>
      <c r="T370" s="3058">
        <v>2.8000000000000004E-2</v>
      </c>
      <c r="U370" s="3058">
        <v>6.720000000000001E-2</v>
      </c>
      <c r="V370" s="3150" t="s">
        <v>1534</v>
      </c>
      <c r="W370" s="3150" t="s">
        <v>1534</v>
      </c>
      <c r="X370" s="3150" t="s">
        <v>1534</v>
      </c>
      <c r="Y370" s="3058">
        <v>6.720000000000001E-2</v>
      </c>
      <c r="Z370" s="3059" t="s">
        <v>58</v>
      </c>
      <c r="AA370" s="3058">
        <v>3.6999999999999998E-2</v>
      </c>
      <c r="AB370" s="3058">
        <v>0.112</v>
      </c>
      <c r="AC370" s="2617" t="s">
        <v>1534</v>
      </c>
      <c r="AD370" s="2617" t="s">
        <v>1534</v>
      </c>
      <c r="AE370" s="3253" t="s">
        <v>1534</v>
      </c>
      <c r="AF370" s="2578"/>
    </row>
    <row r="371" spans="2:32" s="2884" customFormat="1" x14ac:dyDescent="0.2">
      <c r="B371" s="4469" t="s">
        <v>6482</v>
      </c>
      <c r="C371" s="4536"/>
      <c r="D371" s="3149" t="s">
        <v>1534</v>
      </c>
      <c r="E371" s="3149" t="s">
        <v>1534</v>
      </c>
      <c r="F371" s="3150" t="s">
        <v>1534</v>
      </c>
      <c r="G371" s="2647">
        <v>63</v>
      </c>
      <c r="H371" s="2647" t="s">
        <v>1534</v>
      </c>
      <c r="I371" s="3347">
        <v>0.16800000000000001</v>
      </c>
      <c r="J371" s="3347">
        <v>0.16800000000000001</v>
      </c>
      <c r="K371" s="3150" t="s">
        <v>1534</v>
      </c>
      <c r="L371" s="2647" t="s">
        <v>1534</v>
      </c>
      <c r="M371" s="2647" t="s">
        <v>1534</v>
      </c>
      <c r="N371" s="2647" t="s">
        <v>1534</v>
      </c>
      <c r="O371" s="3347">
        <v>0.16800000000000001</v>
      </c>
      <c r="P371" s="3347">
        <v>0.16800000000000001</v>
      </c>
      <c r="Q371" s="2647" t="s">
        <v>1534</v>
      </c>
      <c r="R371" s="3150" t="s">
        <v>1534</v>
      </c>
      <c r="S371" s="3059" t="s">
        <v>1136</v>
      </c>
      <c r="T371" s="3058">
        <v>2.8000000000000004E-2</v>
      </c>
      <c r="U371" s="3058">
        <v>6.720000000000001E-2</v>
      </c>
      <c r="V371" s="3150" t="s">
        <v>1534</v>
      </c>
      <c r="W371" s="3150" t="s">
        <v>1534</v>
      </c>
      <c r="X371" s="3150" t="s">
        <v>1534</v>
      </c>
      <c r="Y371" s="3058">
        <v>6.720000000000001E-2</v>
      </c>
      <c r="Z371" s="3059" t="s">
        <v>49</v>
      </c>
      <c r="AA371" s="3058">
        <v>3.6999999999999998E-2</v>
      </c>
      <c r="AB371" s="3058">
        <v>0.112</v>
      </c>
      <c r="AC371" s="2617" t="s">
        <v>1534</v>
      </c>
      <c r="AD371" s="2617" t="s">
        <v>1534</v>
      </c>
      <c r="AE371" s="3253" t="s">
        <v>1534</v>
      </c>
      <c r="AF371" s="2578"/>
    </row>
    <row r="372" spans="2:32" s="2884" customFormat="1" x14ac:dyDescent="0.2">
      <c r="B372" s="4469" t="s">
        <v>6484</v>
      </c>
      <c r="C372" s="4536"/>
      <c r="D372" s="3149" t="s">
        <v>1534</v>
      </c>
      <c r="E372" s="3149" t="s">
        <v>1534</v>
      </c>
      <c r="F372" s="3150" t="s">
        <v>1534</v>
      </c>
      <c r="G372" s="2647">
        <v>93</v>
      </c>
      <c r="H372" s="2647" t="s">
        <v>1534</v>
      </c>
      <c r="I372" s="3347">
        <v>0.16800000000000001</v>
      </c>
      <c r="J372" s="3347">
        <v>0.16800000000000001</v>
      </c>
      <c r="K372" s="3150" t="s">
        <v>1534</v>
      </c>
      <c r="L372" s="2647" t="s">
        <v>1534</v>
      </c>
      <c r="M372" s="2647" t="s">
        <v>1534</v>
      </c>
      <c r="N372" s="2647" t="s">
        <v>1534</v>
      </c>
      <c r="O372" s="3347">
        <v>0.16800000000000001</v>
      </c>
      <c r="P372" s="3347">
        <v>0.16800000000000001</v>
      </c>
      <c r="Q372" s="2647" t="s">
        <v>1534</v>
      </c>
      <c r="R372" s="3150" t="s">
        <v>1534</v>
      </c>
      <c r="S372" s="3059" t="s">
        <v>5540</v>
      </c>
      <c r="T372" s="3058">
        <v>2.8000000000000004E-2</v>
      </c>
      <c r="U372" s="3058">
        <v>6.720000000000001E-2</v>
      </c>
      <c r="V372" s="3150" t="s">
        <v>1534</v>
      </c>
      <c r="W372" s="3150" t="s">
        <v>1534</v>
      </c>
      <c r="X372" s="3150" t="s">
        <v>1534</v>
      </c>
      <c r="Y372" s="3058">
        <v>6.720000000000001E-2</v>
      </c>
      <c r="Z372" s="3059" t="s">
        <v>49</v>
      </c>
      <c r="AA372" s="3058">
        <v>3.6999999999999998E-2</v>
      </c>
      <c r="AB372" s="3058">
        <v>0.112</v>
      </c>
      <c r="AC372" s="2617" t="s">
        <v>1534</v>
      </c>
      <c r="AD372" s="2617" t="s">
        <v>1534</v>
      </c>
      <c r="AE372" s="3253" t="s">
        <v>1534</v>
      </c>
      <c r="AF372" s="2578"/>
    </row>
    <row r="373" spans="2:32" s="2884" customFormat="1" x14ac:dyDescent="0.2">
      <c r="B373" s="4469" t="s">
        <v>6486</v>
      </c>
      <c r="C373" s="4536"/>
      <c r="D373" s="3149" t="s">
        <v>1534</v>
      </c>
      <c r="E373" s="3149" t="s">
        <v>1534</v>
      </c>
      <c r="F373" s="3150" t="s">
        <v>1534</v>
      </c>
      <c r="G373" s="2647">
        <v>101</v>
      </c>
      <c r="H373" s="2647" t="s">
        <v>1534</v>
      </c>
      <c r="I373" s="3347">
        <v>0.16800000000000001</v>
      </c>
      <c r="J373" s="3347">
        <v>0.16800000000000001</v>
      </c>
      <c r="K373" s="3150" t="s">
        <v>1534</v>
      </c>
      <c r="L373" s="2647" t="s">
        <v>1534</v>
      </c>
      <c r="M373" s="2647" t="s">
        <v>1534</v>
      </c>
      <c r="N373" s="2647" t="s">
        <v>1534</v>
      </c>
      <c r="O373" s="3347">
        <v>0.16800000000000001</v>
      </c>
      <c r="P373" s="3347">
        <v>0.16800000000000001</v>
      </c>
      <c r="Q373" s="2647" t="s">
        <v>1534</v>
      </c>
      <c r="R373" s="3150" t="s">
        <v>1534</v>
      </c>
      <c r="S373" s="3059" t="s">
        <v>5545</v>
      </c>
      <c r="T373" s="3058">
        <v>2.8000000000000004E-2</v>
      </c>
      <c r="U373" s="3058">
        <v>6.720000000000001E-2</v>
      </c>
      <c r="V373" s="3150" t="s">
        <v>1534</v>
      </c>
      <c r="W373" s="3150" t="s">
        <v>1534</v>
      </c>
      <c r="X373" s="3150" t="s">
        <v>1534</v>
      </c>
      <c r="Y373" s="3058">
        <v>6.720000000000001E-2</v>
      </c>
      <c r="Z373" s="3059" t="s">
        <v>51</v>
      </c>
      <c r="AA373" s="3058">
        <v>3.6999999999999998E-2</v>
      </c>
      <c r="AB373" s="3058">
        <v>0.112</v>
      </c>
      <c r="AC373" s="2617" t="s">
        <v>1534</v>
      </c>
      <c r="AD373" s="2617" t="s">
        <v>1534</v>
      </c>
      <c r="AE373" s="3253" t="s">
        <v>1534</v>
      </c>
      <c r="AF373" s="2578"/>
    </row>
    <row r="374" spans="2:32" s="2884" customFormat="1" x14ac:dyDescent="0.2">
      <c r="B374" s="4469" t="s">
        <v>6488</v>
      </c>
      <c r="C374" s="4536"/>
      <c r="D374" s="3149" t="s">
        <v>1534</v>
      </c>
      <c r="E374" s="3149" t="s">
        <v>1534</v>
      </c>
      <c r="F374" s="3150" t="s">
        <v>1534</v>
      </c>
      <c r="G374" s="2647">
        <v>109</v>
      </c>
      <c r="H374" s="2647" t="s">
        <v>1534</v>
      </c>
      <c r="I374" s="3347">
        <v>0.16800000000000001</v>
      </c>
      <c r="J374" s="3347">
        <v>0.16800000000000001</v>
      </c>
      <c r="K374" s="3150" t="s">
        <v>1534</v>
      </c>
      <c r="L374" s="2647" t="s">
        <v>1534</v>
      </c>
      <c r="M374" s="2647" t="s">
        <v>1534</v>
      </c>
      <c r="N374" s="2647" t="s">
        <v>1534</v>
      </c>
      <c r="O374" s="3347">
        <v>0.16800000000000001</v>
      </c>
      <c r="P374" s="3347">
        <v>0.16800000000000001</v>
      </c>
      <c r="Q374" s="2647" t="s">
        <v>1534</v>
      </c>
      <c r="R374" s="3150" t="s">
        <v>1534</v>
      </c>
      <c r="S374" s="3059" t="s">
        <v>5550</v>
      </c>
      <c r="T374" s="3058">
        <v>2.8000000000000004E-2</v>
      </c>
      <c r="U374" s="3058">
        <v>6.720000000000001E-2</v>
      </c>
      <c r="V374" s="3150" t="s">
        <v>1534</v>
      </c>
      <c r="W374" s="3150" t="s">
        <v>1534</v>
      </c>
      <c r="X374" s="3150" t="s">
        <v>1534</v>
      </c>
      <c r="Y374" s="3058">
        <v>6.720000000000001E-2</v>
      </c>
      <c r="Z374" s="3059" t="s">
        <v>406</v>
      </c>
      <c r="AA374" s="3058">
        <v>3.6999999999999998E-2</v>
      </c>
      <c r="AB374" s="3058">
        <v>0.112</v>
      </c>
      <c r="AC374" s="2617" t="s">
        <v>1534</v>
      </c>
      <c r="AD374" s="2617" t="s">
        <v>1534</v>
      </c>
      <c r="AE374" s="3253" t="s">
        <v>1534</v>
      </c>
      <c r="AF374" s="2578"/>
    </row>
    <row r="375" spans="2:32" s="2884" customFormat="1" x14ac:dyDescent="0.2">
      <c r="B375" s="4469" t="s">
        <v>6490</v>
      </c>
      <c r="C375" s="4536"/>
      <c r="D375" s="3149" t="s">
        <v>1534</v>
      </c>
      <c r="E375" s="3149" t="s">
        <v>1534</v>
      </c>
      <c r="F375" s="3150" t="s">
        <v>1534</v>
      </c>
      <c r="G375" s="2647">
        <v>150</v>
      </c>
      <c r="H375" s="2647" t="s">
        <v>1534</v>
      </c>
      <c r="I375" s="3347">
        <v>0.16800000000000001</v>
      </c>
      <c r="J375" s="3347">
        <v>0.16800000000000001</v>
      </c>
      <c r="K375" s="3150" t="s">
        <v>1534</v>
      </c>
      <c r="L375" s="2647" t="s">
        <v>1534</v>
      </c>
      <c r="M375" s="2647" t="s">
        <v>1534</v>
      </c>
      <c r="N375" s="2647" t="s">
        <v>1534</v>
      </c>
      <c r="O375" s="3347">
        <v>0.16800000000000001</v>
      </c>
      <c r="P375" s="3347">
        <v>0.16800000000000001</v>
      </c>
      <c r="Q375" s="2647" t="s">
        <v>1534</v>
      </c>
      <c r="R375" s="3150" t="s">
        <v>1534</v>
      </c>
      <c r="S375" s="3059" t="s">
        <v>1133</v>
      </c>
      <c r="T375" s="3058">
        <v>2.8000000000000004E-2</v>
      </c>
      <c r="U375" s="3058">
        <v>6.720000000000001E-2</v>
      </c>
      <c r="V375" s="3150" t="s">
        <v>1534</v>
      </c>
      <c r="W375" s="3150" t="s">
        <v>1534</v>
      </c>
      <c r="X375" s="3150" t="s">
        <v>1534</v>
      </c>
      <c r="Y375" s="3058">
        <v>6.720000000000001E-2</v>
      </c>
      <c r="Z375" s="3059" t="s">
        <v>5104</v>
      </c>
      <c r="AA375" s="3058">
        <v>3.6999999999999998E-2</v>
      </c>
      <c r="AB375" s="3058">
        <v>0.112</v>
      </c>
      <c r="AC375" s="2617" t="s">
        <v>1534</v>
      </c>
      <c r="AD375" s="2617" t="s">
        <v>1534</v>
      </c>
      <c r="AE375" s="3253" t="s">
        <v>1534</v>
      </c>
      <c r="AF375" s="2578"/>
    </row>
    <row r="376" spans="2:32" s="2884" customFormat="1" x14ac:dyDescent="0.2">
      <c r="B376" s="4469" t="s">
        <v>6492</v>
      </c>
      <c r="C376" s="4536"/>
      <c r="D376" s="3149" t="s">
        <v>1534</v>
      </c>
      <c r="E376" s="3149" t="s">
        <v>1534</v>
      </c>
      <c r="F376" s="3150" t="s">
        <v>1534</v>
      </c>
      <c r="G376" s="2647">
        <v>190</v>
      </c>
      <c r="H376" s="2647" t="s">
        <v>1534</v>
      </c>
      <c r="I376" s="3347">
        <v>0.15680000000000002</v>
      </c>
      <c r="J376" s="3347">
        <v>0.15680000000000002</v>
      </c>
      <c r="K376" s="3150" t="s">
        <v>1534</v>
      </c>
      <c r="L376" s="2647" t="s">
        <v>1534</v>
      </c>
      <c r="M376" s="2647" t="s">
        <v>1534</v>
      </c>
      <c r="N376" s="2647" t="s">
        <v>1534</v>
      </c>
      <c r="O376" s="3347">
        <v>0.16800000000000001</v>
      </c>
      <c r="P376" s="3347">
        <v>0.16800000000000001</v>
      </c>
      <c r="Q376" s="2647" t="s">
        <v>1534</v>
      </c>
      <c r="R376" s="3150" t="s">
        <v>1534</v>
      </c>
      <c r="S376" s="3059" t="s">
        <v>1135</v>
      </c>
      <c r="T376" s="3058">
        <v>2.8000000000000004E-2</v>
      </c>
      <c r="U376" s="3058">
        <v>6.720000000000001E-2</v>
      </c>
      <c r="V376" s="3150" t="s">
        <v>1534</v>
      </c>
      <c r="W376" s="3150" t="s">
        <v>1534</v>
      </c>
      <c r="X376" s="3150" t="s">
        <v>1534</v>
      </c>
      <c r="Y376" s="3058">
        <v>6.720000000000001E-2</v>
      </c>
      <c r="Z376" s="3059" t="s">
        <v>5520</v>
      </c>
      <c r="AA376" s="3058">
        <v>3.6999999999999998E-2</v>
      </c>
      <c r="AB376" s="3058">
        <v>0.112</v>
      </c>
      <c r="AC376" s="2617" t="s">
        <v>1534</v>
      </c>
      <c r="AD376" s="2617" t="s">
        <v>1534</v>
      </c>
      <c r="AE376" s="3253" t="s">
        <v>1534</v>
      </c>
      <c r="AF376" s="2578"/>
    </row>
    <row r="377" spans="2:32" s="2884" customFormat="1" x14ac:dyDescent="0.2">
      <c r="B377" s="4469" t="s">
        <v>6494</v>
      </c>
      <c r="C377" s="4536"/>
      <c r="D377" s="3149" t="s">
        <v>1534</v>
      </c>
      <c r="E377" s="3149" t="s">
        <v>1534</v>
      </c>
      <c r="F377" s="3150" t="s">
        <v>1534</v>
      </c>
      <c r="G377" s="2647">
        <v>238</v>
      </c>
      <c r="H377" s="2647" t="s">
        <v>1534</v>
      </c>
      <c r="I377" s="3347">
        <v>0.15680000000000002</v>
      </c>
      <c r="J377" s="3347">
        <v>0.15680000000000002</v>
      </c>
      <c r="K377" s="3150" t="s">
        <v>1534</v>
      </c>
      <c r="L377" s="2647" t="s">
        <v>1534</v>
      </c>
      <c r="M377" s="2647" t="s">
        <v>1534</v>
      </c>
      <c r="N377" s="2647" t="s">
        <v>1534</v>
      </c>
      <c r="O377" s="3347">
        <v>0.16800000000000001</v>
      </c>
      <c r="P377" s="3347">
        <v>0.16800000000000001</v>
      </c>
      <c r="Q377" s="2647" t="s">
        <v>1534</v>
      </c>
      <c r="R377" s="3150" t="s">
        <v>1534</v>
      </c>
      <c r="S377" s="3059" t="s">
        <v>1135</v>
      </c>
      <c r="T377" s="3058">
        <v>2.8000000000000004E-2</v>
      </c>
      <c r="U377" s="3058">
        <v>6.720000000000001E-2</v>
      </c>
      <c r="V377" s="3150" t="s">
        <v>1534</v>
      </c>
      <c r="W377" s="3150" t="s">
        <v>1534</v>
      </c>
      <c r="X377" s="3150" t="s">
        <v>1534</v>
      </c>
      <c r="Y377" s="3058">
        <v>6.720000000000001E-2</v>
      </c>
      <c r="Z377" s="3059" t="s">
        <v>56</v>
      </c>
      <c r="AA377" s="3058">
        <v>3.6999999999999998E-2</v>
      </c>
      <c r="AB377" s="3058">
        <v>0.112</v>
      </c>
      <c r="AC377" s="2617" t="s">
        <v>1534</v>
      </c>
      <c r="AD377" s="2617" t="s">
        <v>1534</v>
      </c>
      <c r="AE377" s="3253" t="s">
        <v>1534</v>
      </c>
      <c r="AF377" s="2578"/>
    </row>
    <row r="378" spans="2:32" s="2884" customFormat="1" x14ac:dyDescent="0.2">
      <c r="B378" s="4469" t="s">
        <v>6496</v>
      </c>
      <c r="C378" s="4536"/>
      <c r="D378" s="3149" t="s">
        <v>1534</v>
      </c>
      <c r="E378" s="3149" t="s">
        <v>1534</v>
      </c>
      <c r="F378" s="3150" t="s">
        <v>1534</v>
      </c>
      <c r="G378" s="2647">
        <v>288</v>
      </c>
      <c r="H378" s="2647" t="s">
        <v>1534</v>
      </c>
      <c r="I378" s="3347">
        <v>0.14560000000000001</v>
      </c>
      <c r="J378" s="3347">
        <v>0.14560000000000001</v>
      </c>
      <c r="K378" s="3150" t="s">
        <v>1534</v>
      </c>
      <c r="L378" s="2647" t="s">
        <v>1534</v>
      </c>
      <c r="M378" s="2647" t="s">
        <v>1534</v>
      </c>
      <c r="N378" s="2647" t="s">
        <v>1534</v>
      </c>
      <c r="O378" s="3347">
        <v>0.16800000000000001</v>
      </c>
      <c r="P378" s="3347">
        <v>0.16800000000000001</v>
      </c>
      <c r="Q378" s="2647" t="s">
        <v>1534</v>
      </c>
      <c r="R378" s="3150" t="s">
        <v>1534</v>
      </c>
      <c r="S378" s="3059" t="s">
        <v>1119</v>
      </c>
      <c r="T378" s="3058">
        <v>2.8000000000000004E-2</v>
      </c>
      <c r="U378" s="3058">
        <v>6.720000000000001E-2</v>
      </c>
      <c r="V378" s="3150" t="s">
        <v>1534</v>
      </c>
      <c r="W378" s="3150" t="s">
        <v>1534</v>
      </c>
      <c r="X378" s="3150" t="s">
        <v>1534</v>
      </c>
      <c r="Y378" s="3058">
        <v>6.720000000000001E-2</v>
      </c>
      <c r="Z378" s="3059" t="s">
        <v>5529</v>
      </c>
      <c r="AA378" s="3058">
        <v>3.6999999999999998E-2</v>
      </c>
      <c r="AB378" s="3058">
        <v>0.112</v>
      </c>
      <c r="AC378" s="2617" t="s">
        <v>1534</v>
      </c>
      <c r="AD378" s="2617" t="s">
        <v>1534</v>
      </c>
      <c r="AE378" s="3253" t="s">
        <v>1534</v>
      </c>
      <c r="AF378" s="2578"/>
    </row>
    <row r="379" spans="2:32" s="2884" customFormat="1" x14ac:dyDescent="0.2">
      <c r="B379" s="4469" t="s">
        <v>6498</v>
      </c>
      <c r="C379" s="4536"/>
      <c r="D379" s="3149" t="s">
        <v>1534</v>
      </c>
      <c r="E379" s="3149" t="s">
        <v>1534</v>
      </c>
      <c r="F379" s="3150" t="s">
        <v>1534</v>
      </c>
      <c r="G379" s="2647">
        <v>430</v>
      </c>
      <c r="H379" s="2647" t="s">
        <v>1534</v>
      </c>
      <c r="I379" s="3347">
        <v>0.13440000000000002</v>
      </c>
      <c r="J379" s="3347">
        <v>0.13440000000000002</v>
      </c>
      <c r="K379" s="3150" t="s">
        <v>1534</v>
      </c>
      <c r="L379" s="2647" t="s">
        <v>1534</v>
      </c>
      <c r="M379" s="2647" t="s">
        <v>1534</v>
      </c>
      <c r="N379" s="2647" t="s">
        <v>1534</v>
      </c>
      <c r="O379" s="3347">
        <v>0.15680000000000002</v>
      </c>
      <c r="P379" s="3347">
        <v>0.15680000000000002</v>
      </c>
      <c r="Q379" s="2647" t="s">
        <v>1534</v>
      </c>
      <c r="R379" s="3150" t="s">
        <v>1534</v>
      </c>
      <c r="S379" s="3059" t="s">
        <v>5534</v>
      </c>
      <c r="T379" s="3058">
        <v>2.8000000000000004E-2</v>
      </c>
      <c r="U379" s="3058">
        <v>6.720000000000001E-2</v>
      </c>
      <c r="V379" s="3150" t="s">
        <v>1534</v>
      </c>
      <c r="W379" s="3150" t="s">
        <v>1534</v>
      </c>
      <c r="X379" s="3150" t="s">
        <v>1534</v>
      </c>
      <c r="Y379" s="3058">
        <v>6.720000000000001E-2</v>
      </c>
      <c r="Z379" s="3059" t="s">
        <v>58</v>
      </c>
      <c r="AA379" s="3058">
        <v>3.6999999999999998E-2</v>
      </c>
      <c r="AB379" s="3058">
        <v>0.112</v>
      </c>
      <c r="AC379" s="2617" t="s">
        <v>1534</v>
      </c>
      <c r="AD379" s="2617" t="s">
        <v>1534</v>
      </c>
      <c r="AE379" s="3253" t="s">
        <v>1534</v>
      </c>
      <c r="AF379" s="2578"/>
    </row>
    <row r="380" spans="2:32" s="2884" customFormat="1" x14ac:dyDescent="0.2">
      <c r="B380" s="4469" t="s">
        <v>6500</v>
      </c>
      <c r="C380" s="4536"/>
      <c r="D380" s="3149" t="s">
        <v>1534</v>
      </c>
      <c r="E380" s="3149" t="s">
        <v>1534</v>
      </c>
      <c r="F380" s="3150" t="s">
        <v>1534</v>
      </c>
      <c r="G380" s="2647">
        <v>96</v>
      </c>
      <c r="H380" s="2647" t="s">
        <v>1534</v>
      </c>
      <c r="I380" s="3347">
        <v>0.16800000000000001</v>
      </c>
      <c r="J380" s="3347">
        <v>0.16800000000000001</v>
      </c>
      <c r="K380" s="3150" t="s">
        <v>1534</v>
      </c>
      <c r="L380" s="2647" t="s">
        <v>1534</v>
      </c>
      <c r="M380" s="2647" t="s">
        <v>1534</v>
      </c>
      <c r="N380" s="2647" t="s">
        <v>1534</v>
      </c>
      <c r="O380" s="3347">
        <v>0.15680000000000002</v>
      </c>
      <c r="P380" s="3347">
        <v>0.15680000000000002</v>
      </c>
      <c r="Q380" s="2647" t="s">
        <v>1534</v>
      </c>
      <c r="R380" s="3150" t="s">
        <v>1534</v>
      </c>
      <c r="S380" s="3059" t="s">
        <v>1136</v>
      </c>
      <c r="T380" s="3058">
        <v>2.8000000000000004E-2</v>
      </c>
      <c r="U380" s="3058">
        <v>6.720000000000001E-2</v>
      </c>
      <c r="V380" s="3150" t="s">
        <v>1534</v>
      </c>
      <c r="W380" s="3150" t="s">
        <v>1534</v>
      </c>
      <c r="X380" s="3150" t="s">
        <v>1534</v>
      </c>
      <c r="Y380" s="3058">
        <v>6.720000000000001E-2</v>
      </c>
      <c r="Z380" s="3059" t="s">
        <v>49</v>
      </c>
      <c r="AA380" s="3058">
        <v>3.6999999999999998E-2</v>
      </c>
      <c r="AB380" s="3058">
        <v>0.112</v>
      </c>
      <c r="AC380" s="2617" t="s">
        <v>1534</v>
      </c>
      <c r="AD380" s="2617" t="s">
        <v>1534</v>
      </c>
      <c r="AE380" s="3253" t="s">
        <v>1534</v>
      </c>
      <c r="AF380" s="2578"/>
    </row>
    <row r="381" spans="2:32" s="2884" customFormat="1" x14ac:dyDescent="0.2">
      <c r="B381" s="4469" t="s">
        <v>6502</v>
      </c>
      <c r="C381" s="4536"/>
      <c r="D381" s="3149" t="s">
        <v>1534</v>
      </c>
      <c r="E381" s="3149" t="s">
        <v>1534</v>
      </c>
      <c r="F381" s="3150" t="s">
        <v>1534</v>
      </c>
      <c r="G381" s="2647">
        <v>104</v>
      </c>
      <c r="H381" s="2647" t="s">
        <v>1534</v>
      </c>
      <c r="I381" s="3347">
        <v>0.16800000000000001</v>
      </c>
      <c r="J381" s="3347">
        <v>0.16800000000000001</v>
      </c>
      <c r="K381" s="3150" t="s">
        <v>1534</v>
      </c>
      <c r="L381" s="2647" t="s">
        <v>1534</v>
      </c>
      <c r="M381" s="2647" t="s">
        <v>1534</v>
      </c>
      <c r="N381" s="2647" t="s">
        <v>1534</v>
      </c>
      <c r="O381" s="3347">
        <v>0.15680000000000002</v>
      </c>
      <c r="P381" s="3347">
        <v>0.15680000000000002</v>
      </c>
      <c r="Q381" s="2647" t="s">
        <v>1534</v>
      </c>
      <c r="R381" s="3150" t="s">
        <v>1534</v>
      </c>
      <c r="S381" s="3059" t="s">
        <v>5540</v>
      </c>
      <c r="T381" s="3058">
        <v>2.8000000000000004E-2</v>
      </c>
      <c r="U381" s="3058">
        <v>6.720000000000001E-2</v>
      </c>
      <c r="V381" s="3150" t="s">
        <v>1534</v>
      </c>
      <c r="W381" s="3150" t="s">
        <v>1534</v>
      </c>
      <c r="X381" s="3150" t="s">
        <v>1534</v>
      </c>
      <c r="Y381" s="3058">
        <v>6.720000000000001E-2</v>
      </c>
      <c r="Z381" s="3059" t="s">
        <v>51</v>
      </c>
      <c r="AA381" s="3058">
        <v>3.6999999999999998E-2</v>
      </c>
      <c r="AB381" s="3058">
        <v>0.112</v>
      </c>
      <c r="AC381" s="2617" t="s">
        <v>1534</v>
      </c>
      <c r="AD381" s="2617" t="s">
        <v>1534</v>
      </c>
      <c r="AE381" s="3253" t="s">
        <v>1534</v>
      </c>
      <c r="AF381" s="2578"/>
    </row>
    <row r="382" spans="2:32" s="2884" customFormat="1" x14ac:dyDescent="0.2">
      <c r="B382" s="4469" t="s">
        <v>6504</v>
      </c>
      <c r="C382" s="4536"/>
      <c r="D382" s="3149" t="s">
        <v>1534</v>
      </c>
      <c r="E382" s="3149" t="s">
        <v>1534</v>
      </c>
      <c r="F382" s="3150" t="s">
        <v>1534</v>
      </c>
      <c r="G382" s="2647">
        <v>134</v>
      </c>
      <c r="H382" s="2647" t="s">
        <v>1534</v>
      </c>
      <c r="I382" s="3347">
        <v>0.16800000000000001</v>
      </c>
      <c r="J382" s="3347">
        <v>0.16800000000000001</v>
      </c>
      <c r="K382" s="3150" t="s">
        <v>1534</v>
      </c>
      <c r="L382" s="2647" t="s">
        <v>1534</v>
      </c>
      <c r="M382" s="2647" t="s">
        <v>1534</v>
      </c>
      <c r="N382" s="2647" t="s">
        <v>1534</v>
      </c>
      <c r="O382" s="3347">
        <v>0.15680000000000002</v>
      </c>
      <c r="P382" s="3347">
        <v>0.15680000000000002</v>
      </c>
      <c r="Q382" s="2647" t="s">
        <v>1534</v>
      </c>
      <c r="R382" s="3150" t="s">
        <v>1534</v>
      </c>
      <c r="S382" s="3059" t="s">
        <v>5545</v>
      </c>
      <c r="T382" s="3058">
        <v>2.8000000000000004E-2</v>
      </c>
      <c r="U382" s="3058">
        <v>6.720000000000001E-2</v>
      </c>
      <c r="V382" s="3150" t="s">
        <v>1534</v>
      </c>
      <c r="W382" s="3150" t="s">
        <v>1534</v>
      </c>
      <c r="X382" s="3150" t="s">
        <v>1534</v>
      </c>
      <c r="Y382" s="3058">
        <v>6.720000000000001E-2</v>
      </c>
      <c r="Z382" s="3059" t="s">
        <v>51</v>
      </c>
      <c r="AA382" s="3058">
        <v>3.6999999999999998E-2</v>
      </c>
      <c r="AB382" s="3058">
        <v>0.112</v>
      </c>
      <c r="AC382" s="2617" t="s">
        <v>1534</v>
      </c>
      <c r="AD382" s="2617" t="s">
        <v>1534</v>
      </c>
      <c r="AE382" s="3253" t="s">
        <v>1534</v>
      </c>
      <c r="AF382" s="2578"/>
    </row>
    <row r="383" spans="2:32" s="2884" customFormat="1" x14ac:dyDescent="0.2">
      <c r="B383" s="4469" t="s">
        <v>6506</v>
      </c>
      <c r="C383" s="4536"/>
      <c r="D383" s="3149" t="s">
        <v>1534</v>
      </c>
      <c r="E383" s="3149" t="s">
        <v>1534</v>
      </c>
      <c r="F383" s="3150" t="s">
        <v>1534</v>
      </c>
      <c r="G383" s="2647">
        <v>142</v>
      </c>
      <c r="H383" s="2647" t="s">
        <v>1534</v>
      </c>
      <c r="I383" s="3347">
        <v>0.16800000000000001</v>
      </c>
      <c r="J383" s="3347">
        <v>0.16800000000000001</v>
      </c>
      <c r="K383" s="3150" t="s">
        <v>1534</v>
      </c>
      <c r="L383" s="2647" t="s">
        <v>1534</v>
      </c>
      <c r="M383" s="2647" t="s">
        <v>1534</v>
      </c>
      <c r="N383" s="2647" t="s">
        <v>1534</v>
      </c>
      <c r="O383" s="3347">
        <v>0.14560000000000001</v>
      </c>
      <c r="P383" s="3347">
        <v>0.14560000000000001</v>
      </c>
      <c r="Q383" s="2647" t="s">
        <v>1534</v>
      </c>
      <c r="R383" s="3150" t="s">
        <v>1534</v>
      </c>
      <c r="S383" s="3059" t="s">
        <v>5550</v>
      </c>
      <c r="T383" s="3058">
        <v>2.8000000000000004E-2</v>
      </c>
      <c r="U383" s="3058">
        <v>6.720000000000001E-2</v>
      </c>
      <c r="V383" s="3150" t="s">
        <v>1534</v>
      </c>
      <c r="W383" s="3150" t="s">
        <v>1534</v>
      </c>
      <c r="X383" s="3150" t="s">
        <v>1534</v>
      </c>
      <c r="Y383" s="3058">
        <v>6.720000000000001E-2</v>
      </c>
      <c r="Z383" s="3059" t="s">
        <v>406</v>
      </c>
      <c r="AA383" s="3058">
        <v>3.6999999999999998E-2</v>
      </c>
      <c r="AB383" s="3058">
        <v>0.112</v>
      </c>
      <c r="AC383" s="2617" t="s">
        <v>1534</v>
      </c>
      <c r="AD383" s="2617" t="s">
        <v>1534</v>
      </c>
      <c r="AE383" s="3253" t="s">
        <v>1534</v>
      </c>
      <c r="AF383" s="2578"/>
    </row>
    <row r="384" spans="2:32" s="2884" customFormat="1" x14ac:dyDescent="0.2">
      <c r="B384" s="4469" t="s">
        <v>6508</v>
      </c>
      <c r="C384" s="4536"/>
      <c r="D384" s="3149" t="s">
        <v>1534</v>
      </c>
      <c r="E384" s="3149" t="s">
        <v>1534</v>
      </c>
      <c r="F384" s="3150" t="s">
        <v>1534</v>
      </c>
      <c r="G384" s="2647">
        <v>183</v>
      </c>
      <c r="H384" s="2647" t="s">
        <v>1534</v>
      </c>
      <c r="I384" s="3347">
        <v>0.16800000000000001</v>
      </c>
      <c r="J384" s="3347">
        <v>0.16800000000000001</v>
      </c>
      <c r="K384" s="3150" t="s">
        <v>1534</v>
      </c>
      <c r="L384" s="2647" t="s">
        <v>1534</v>
      </c>
      <c r="M384" s="2647" t="s">
        <v>1534</v>
      </c>
      <c r="N384" s="2647" t="s">
        <v>1534</v>
      </c>
      <c r="O384" s="3347">
        <v>0.14560000000000001</v>
      </c>
      <c r="P384" s="3347">
        <v>0.14560000000000001</v>
      </c>
      <c r="Q384" s="2647" t="s">
        <v>1534</v>
      </c>
      <c r="R384" s="3150" t="s">
        <v>1534</v>
      </c>
      <c r="S384" s="3059" t="s">
        <v>1133</v>
      </c>
      <c r="T384" s="3058">
        <v>2.8000000000000004E-2</v>
      </c>
      <c r="U384" s="3058">
        <v>6.720000000000001E-2</v>
      </c>
      <c r="V384" s="3150" t="s">
        <v>1534</v>
      </c>
      <c r="W384" s="3150" t="s">
        <v>1534</v>
      </c>
      <c r="X384" s="3150" t="s">
        <v>1534</v>
      </c>
      <c r="Y384" s="3058">
        <v>6.720000000000001E-2</v>
      </c>
      <c r="Z384" s="3059" t="s">
        <v>5104</v>
      </c>
      <c r="AA384" s="3058">
        <v>3.6999999999999998E-2</v>
      </c>
      <c r="AB384" s="3058">
        <v>0.112</v>
      </c>
      <c r="AC384" s="2617" t="s">
        <v>1534</v>
      </c>
      <c r="AD384" s="2617" t="s">
        <v>1534</v>
      </c>
      <c r="AE384" s="3253" t="s">
        <v>1534</v>
      </c>
      <c r="AF384" s="2578"/>
    </row>
    <row r="385" spans="2:32" s="2884" customFormat="1" x14ac:dyDescent="0.2">
      <c r="B385" s="4469" t="s">
        <v>6510</v>
      </c>
      <c r="C385" s="4536"/>
      <c r="D385" s="3149" t="s">
        <v>1534</v>
      </c>
      <c r="E385" s="3149" t="s">
        <v>1534</v>
      </c>
      <c r="F385" s="3150" t="s">
        <v>1534</v>
      </c>
      <c r="G385" s="2647">
        <v>226</v>
      </c>
      <c r="H385" s="2647" t="s">
        <v>1534</v>
      </c>
      <c r="I385" s="3347">
        <v>0.15680000000000002</v>
      </c>
      <c r="J385" s="3347">
        <v>0.15680000000000002</v>
      </c>
      <c r="K385" s="3150" t="s">
        <v>1534</v>
      </c>
      <c r="L385" s="2647" t="s">
        <v>1534</v>
      </c>
      <c r="M385" s="2647" t="s">
        <v>1534</v>
      </c>
      <c r="N385" s="2647" t="s">
        <v>1534</v>
      </c>
      <c r="O385" s="3347">
        <v>0.13440000000000002</v>
      </c>
      <c r="P385" s="3347">
        <v>0.13440000000000002</v>
      </c>
      <c r="Q385" s="2647" t="s">
        <v>1534</v>
      </c>
      <c r="R385" s="3150" t="s">
        <v>1534</v>
      </c>
      <c r="S385" s="3059" t="s">
        <v>1135</v>
      </c>
      <c r="T385" s="3058">
        <v>2.8000000000000004E-2</v>
      </c>
      <c r="U385" s="3058">
        <v>6.720000000000001E-2</v>
      </c>
      <c r="V385" s="3150" t="s">
        <v>1534</v>
      </c>
      <c r="W385" s="3150" t="s">
        <v>1534</v>
      </c>
      <c r="X385" s="3150" t="s">
        <v>1534</v>
      </c>
      <c r="Y385" s="3058">
        <v>6.720000000000001E-2</v>
      </c>
      <c r="Z385" s="3059" t="s">
        <v>5520</v>
      </c>
      <c r="AA385" s="3058">
        <v>3.6999999999999998E-2</v>
      </c>
      <c r="AB385" s="3058">
        <v>0.112</v>
      </c>
      <c r="AC385" s="2617" t="s">
        <v>1534</v>
      </c>
      <c r="AD385" s="2617" t="s">
        <v>1534</v>
      </c>
      <c r="AE385" s="3253" t="s">
        <v>1534</v>
      </c>
      <c r="AF385" s="2578"/>
    </row>
    <row r="386" spans="2:32" s="2884" customFormat="1" x14ac:dyDescent="0.2">
      <c r="B386" s="4469" t="s">
        <v>6512</v>
      </c>
      <c r="C386" s="4536"/>
      <c r="D386" s="3149" t="s">
        <v>1534</v>
      </c>
      <c r="E386" s="3149" t="s">
        <v>1534</v>
      </c>
      <c r="F386" s="3150" t="s">
        <v>1534</v>
      </c>
      <c r="G386" s="2647">
        <v>274</v>
      </c>
      <c r="H386" s="2647" t="s">
        <v>1534</v>
      </c>
      <c r="I386" s="3347">
        <v>0.15680000000000002</v>
      </c>
      <c r="J386" s="3347">
        <v>0.15680000000000002</v>
      </c>
      <c r="K386" s="3150" t="s">
        <v>1534</v>
      </c>
      <c r="L386" s="2647" t="s">
        <v>1534</v>
      </c>
      <c r="M386" s="2647" t="s">
        <v>1534</v>
      </c>
      <c r="N386" s="2647" t="s">
        <v>1534</v>
      </c>
      <c r="O386" s="3347">
        <v>0.13440000000000002</v>
      </c>
      <c r="P386" s="3347">
        <v>0.13440000000000002</v>
      </c>
      <c r="Q386" s="2647" t="s">
        <v>1534</v>
      </c>
      <c r="R386" s="3150" t="s">
        <v>1534</v>
      </c>
      <c r="S386" s="3059" t="s">
        <v>1135</v>
      </c>
      <c r="T386" s="3058">
        <v>2.8000000000000004E-2</v>
      </c>
      <c r="U386" s="3058">
        <v>6.720000000000001E-2</v>
      </c>
      <c r="V386" s="3150" t="s">
        <v>1534</v>
      </c>
      <c r="W386" s="3150" t="s">
        <v>1534</v>
      </c>
      <c r="X386" s="3150" t="s">
        <v>1534</v>
      </c>
      <c r="Y386" s="3058">
        <v>6.720000000000001E-2</v>
      </c>
      <c r="Z386" s="3059" t="s">
        <v>56</v>
      </c>
      <c r="AA386" s="3058">
        <v>3.6999999999999998E-2</v>
      </c>
      <c r="AB386" s="3058">
        <v>0.112</v>
      </c>
      <c r="AC386" s="2617" t="s">
        <v>1534</v>
      </c>
      <c r="AD386" s="2617" t="s">
        <v>1534</v>
      </c>
      <c r="AE386" s="3253" t="s">
        <v>1534</v>
      </c>
      <c r="AF386" s="2578"/>
    </row>
    <row r="387" spans="2:32" s="2884" customFormat="1" x14ac:dyDescent="0.2">
      <c r="B387" s="4469" t="s">
        <v>6514</v>
      </c>
      <c r="C387" s="4536"/>
      <c r="D387" s="3149" t="s">
        <v>1534</v>
      </c>
      <c r="E387" s="3149" t="s">
        <v>1534</v>
      </c>
      <c r="F387" s="3150" t="s">
        <v>1534</v>
      </c>
      <c r="G387" s="2647">
        <v>327</v>
      </c>
      <c r="H387" s="2647" t="s">
        <v>1534</v>
      </c>
      <c r="I387" s="3347">
        <v>0.14560000000000001</v>
      </c>
      <c r="J387" s="3347">
        <v>0.14560000000000001</v>
      </c>
      <c r="K387" s="3150" t="s">
        <v>1534</v>
      </c>
      <c r="L387" s="2647" t="s">
        <v>1534</v>
      </c>
      <c r="M387" s="2647" t="s">
        <v>1534</v>
      </c>
      <c r="N387" s="2647" t="s">
        <v>1534</v>
      </c>
      <c r="O387" s="3347">
        <v>0.16800000000000001</v>
      </c>
      <c r="P387" s="3347">
        <v>0.16800000000000001</v>
      </c>
      <c r="Q387" s="2647" t="s">
        <v>1534</v>
      </c>
      <c r="R387" s="3150" t="s">
        <v>1534</v>
      </c>
      <c r="S387" s="3059" t="s">
        <v>1119</v>
      </c>
      <c r="T387" s="3058">
        <v>2.8000000000000004E-2</v>
      </c>
      <c r="U387" s="3058">
        <v>6.720000000000001E-2</v>
      </c>
      <c r="V387" s="3150" t="s">
        <v>1534</v>
      </c>
      <c r="W387" s="3150" t="s">
        <v>1534</v>
      </c>
      <c r="X387" s="3150" t="s">
        <v>1534</v>
      </c>
      <c r="Y387" s="3058">
        <v>6.720000000000001E-2</v>
      </c>
      <c r="Z387" s="3059" t="s">
        <v>5529</v>
      </c>
      <c r="AA387" s="3058">
        <v>3.6999999999999998E-2</v>
      </c>
      <c r="AB387" s="3058">
        <v>0.112</v>
      </c>
      <c r="AC387" s="2617" t="s">
        <v>1534</v>
      </c>
      <c r="AD387" s="2617" t="s">
        <v>1534</v>
      </c>
      <c r="AE387" s="3253" t="s">
        <v>1534</v>
      </c>
      <c r="AF387" s="2578"/>
    </row>
    <row r="388" spans="2:32" s="2884" customFormat="1" ht="13.5" thickBot="1" x14ac:dyDescent="0.25">
      <c r="B388" s="4473" t="s">
        <v>6516</v>
      </c>
      <c r="C388" s="4474"/>
      <c r="D388" s="3158" t="s">
        <v>1534</v>
      </c>
      <c r="E388" s="3158" t="s">
        <v>1534</v>
      </c>
      <c r="F388" s="3159" t="s">
        <v>1534</v>
      </c>
      <c r="G388" s="2650">
        <v>472</v>
      </c>
      <c r="H388" s="2650" t="s">
        <v>1534</v>
      </c>
      <c r="I388" s="3073">
        <v>0.13440000000000002</v>
      </c>
      <c r="J388" s="3073">
        <v>0.13440000000000002</v>
      </c>
      <c r="K388" s="3159" t="s">
        <v>1534</v>
      </c>
      <c r="L388" s="2650" t="s">
        <v>1534</v>
      </c>
      <c r="M388" s="2650" t="s">
        <v>1534</v>
      </c>
      <c r="N388" s="2650" t="s">
        <v>1534</v>
      </c>
      <c r="O388" s="3073">
        <v>0.16800000000000001</v>
      </c>
      <c r="P388" s="3073">
        <v>0.16800000000000001</v>
      </c>
      <c r="Q388" s="2650" t="s">
        <v>1534</v>
      </c>
      <c r="R388" s="3159" t="s">
        <v>1534</v>
      </c>
      <c r="S388" s="3074" t="s">
        <v>5534</v>
      </c>
      <c r="T388" s="3160">
        <v>2.8000000000000004E-2</v>
      </c>
      <c r="U388" s="3160">
        <v>6.720000000000001E-2</v>
      </c>
      <c r="V388" s="3159" t="s">
        <v>1534</v>
      </c>
      <c r="W388" s="3159" t="s">
        <v>1534</v>
      </c>
      <c r="X388" s="3159" t="s">
        <v>1534</v>
      </c>
      <c r="Y388" s="3160">
        <v>6.720000000000001E-2</v>
      </c>
      <c r="Z388" s="3074" t="s">
        <v>58</v>
      </c>
      <c r="AA388" s="3160">
        <v>3.6999999999999998E-2</v>
      </c>
      <c r="AB388" s="3160">
        <v>0.112</v>
      </c>
      <c r="AC388" s="2679" t="s">
        <v>1534</v>
      </c>
      <c r="AD388" s="2679" t="s">
        <v>1534</v>
      </c>
      <c r="AE388" s="2680" t="s">
        <v>1534</v>
      </c>
      <c r="AF388" s="2578"/>
    </row>
    <row r="389" spans="2:32" s="2884" customFormat="1" x14ac:dyDescent="0.2">
      <c r="B389" s="2642"/>
      <c r="C389" s="2572"/>
      <c r="D389" s="2572"/>
      <c r="E389" s="2572"/>
      <c r="F389" s="2572"/>
      <c r="G389" s="2573"/>
      <c r="H389" s="2573"/>
      <c r="I389" s="2573"/>
      <c r="J389" s="2573"/>
      <c r="K389" s="2572"/>
      <c r="L389" s="2573"/>
      <c r="M389" s="2573"/>
      <c r="N389" s="2573"/>
      <c r="O389" s="2573"/>
      <c r="P389" s="2573"/>
      <c r="Q389" s="2639"/>
      <c r="R389" s="2639"/>
      <c r="S389" s="2639"/>
      <c r="T389" s="2639"/>
      <c r="U389" s="2639"/>
      <c r="V389" s="2639"/>
      <c r="W389" s="2639"/>
      <c r="X389" s="2639"/>
      <c r="Y389" s="2639"/>
      <c r="Z389" s="2639"/>
      <c r="AA389" s="2639"/>
      <c r="AB389" s="2639"/>
      <c r="AC389" s="2639"/>
      <c r="AD389" s="2639"/>
      <c r="AE389" s="2639"/>
      <c r="AF389" s="2578"/>
    </row>
    <row r="390" spans="2:32" s="2884" customFormat="1" x14ac:dyDescent="0.2">
      <c r="B390" s="3673" t="s">
        <v>5002</v>
      </c>
      <c r="C390" s="3674"/>
      <c r="D390" s="3675" t="s">
        <v>10</v>
      </c>
      <c r="E390" s="3675"/>
      <c r="F390" s="3675"/>
      <c r="G390" s="3675"/>
      <c r="H390" s="3675"/>
      <c r="I390" s="2640"/>
      <c r="J390" s="2640"/>
      <c r="K390" s="2640"/>
      <c r="L390" s="2640"/>
      <c r="M390" s="2640"/>
      <c r="N390" s="2640"/>
      <c r="O390" s="2640"/>
      <c r="P390" s="2640"/>
      <c r="Q390" s="2639"/>
      <c r="R390" s="2639"/>
      <c r="S390" s="2639"/>
      <c r="T390" s="2639"/>
      <c r="U390" s="2639"/>
      <c r="V390" s="2639"/>
      <c r="W390" s="2639"/>
      <c r="X390" s="2639"/>
      <c r="Y390" s="2639"/>
      <c r="Z390" s="2639"/>
      <c r="AA390" s="2639"/>
      <c r="AB390" s="2639"/>
      <c r="AC390" s="2639"/>
      <c r="AD390" s="2639"/>
      <c r="AE390" s="2639"/>
      <c r="AF390" s="2578"/>
    </row>
    <row r="391" spans="2:32" s="2884" customFormat="1" ht="14.25" x14ac:dyDescent="0.2">
      <c r="B391" s="3673" t="s">
        <v>5003</v>
      </c>
      <c r="C391" s="3674"/>
      <c r="D391" s="4520" t="s">
        <v>6588</v>
      </c>
      <c r="E391" s="4520"/>
      <c r="F391" s="4520"/>
      <c r="G391" s="4520"/>
      <c r="H391" s="4520"/>
      <c r="I391" s="2640"/>
      <c r="J391" s="2640"/>
      <c r="K391" s="2640"/>
      <c r="L391" s="2640"/>
      <c r="M391" s="2640"/>
      <c r="N391" s="2640"/>
      <c r="O391" s="2640"/>
      <c r="P391" s="2640"/>
      <c r="Q391" s="2639"/>
      <c r="R391" s="2639"/>
      <c r="S391" s="2639"/>
      <c r="T391" s="2639"/>
      <c r="U391" s="2639"/>
      <c r="V391" s="2639"/>
      <c r="W391" s="2639"/>
      <c r="X391" s="2639"/>
      <c r="Y391" s="2639"/>
      <c r="Z391" s="2639"/>
      <c r="AA391" s="2639"/>
      <c r="AB391" s="2639"/>
      <c r="AC391" s="2639"/>
      <c r="AD391" s="2639"/>
      <c r="AE391" s="2639"/>
      <c r="AF391" s="2578"/>
    </row>
    <row r="392" spans="2:32" s="2884" customFormat="1" ht="13.5" thickBot="1" x14ac:dyDescent="0.25">
      <c r="B392" s="3489"/>
      <c r="C392" s="3490"/>
      <c r="D392" s="3490"/>
      <c r="E392" s="3490"/>
      <c r="F392" s="3490"/>
      <c r="G392" s="2643"/>
      <c r="H392" s="2643"/>
      <c r="I392" s="2643"/>
      <c r="J392" s="2643"/>
      <c r="K392" s="2643"/>
      <c r="L392" s="2643"/>
      <c r="M392" s="2643"/>
      <c r="N392" s="2643"/>
      <c r="O392" s="2643"/>
      <c r="P392" s="2643"/>
      <c r="Q392" s="2643"/>
      <c r="R392" s="2643"/>
      <c r="S392" s="2643"/>
      <c r="T392" s="2643"/>
      <c r="U392" s="2643"/>
      <c r="V392" s="2643"/>
      <c r="W392" s="2643"/>
      <c r="X392" s="2643"/>
      <c r="Y392" s="2643"/>
      <c r="Z392" s="2643"/>
      <c r="AA392" s="2643"/>
      <c r="AB392" s="2643"/>
      <c r="AC392" s="2643"/>
      <c r="AD392" s="2643"/>
      <c r="AE392" s="2643"/>
      <c r="AF392" s="2583"/>
    </row>
    <row r="393" spans="2:32" s="2884" customFormat="1" x14ac:dyDescent="0.2">
      <c r="B393" s="2783" t="str">
        <f>+B304</f>
        <v>.</v>
      </c>
    </row>
    <row r="394" spans="2:32" s="2884" customFormat="1" ht="13.5" thickBot="1" x14ac:dyDescent="0.25"/>
    <row r="395" spans="2:32" s="2884" customFormat="1" ht="12.75" customHeight="1" x14ac:dyDescent="0.2">
      <c r="B395" s="3623" t="s">
        <v>5075</v>
      </c>
      <c r="C395" s="3624"/>
      <c r="D395" s="3624"/>
      <c r="E395" s="3624"/>
      <c r="F395" s="3624"/>
      <c r="G395" s="3624"/>
      <c r="H395" s="3624"/>
      <c r="I395" s="3624"/>
      <c r="J395" s="3624"/>
      <c r="K395" s="3624"/>
      <c r="L395" s="3624"/>
      <c r="M395" s="3624"/>
      <c r="N395" s="3624"/>
      <c r="O395" s="3624"/>
      <c r="P395" s="3624"/>
      <c r="Q395" s="3624"/>
      <c r="R395" s="3624"/>
      <c r="S395" s="3624"/>
      <c r="T395" s="3624"/>
      <c r="U395" s="3624"/>
      <c r="V395" s="3624"/>
      <c r="W395" s="3624"/>
      <c r="X395" s="3624"/>
      <c r="Y395" s="3624"/>
      <c r="Z395" s="3624"/>
      <c r="AA395" s="3624"/>
      <c r="AB395" s="3624"/>
      <c r="AC395" s="3624"/>
      <c r="AD395" s="3624"/>
      <c r="AE395" s="3624"/>
      <c r="AF395" s="3625"/>
    </row>
    <row r="396" spans="2:32" s="2884" customFormat="1" ht="12.75" customHeight="1" x14ac:dyDescent="0.2">
      <c r="B396" s="3485"/>
      <c r="C396" s="3486"/>
      <c r="D396" s="3486"/>
      <c r="E396" s="3486"/>
      <c r="F396" s="3486"/>
      <c r="G396" s="2577"/>
      <c r="H396" s="2577"/>
      <c r="I396" s="2577"/>
      <c r="J396" s="2577"/>
      <c r="K396" s="2577"/>
      <c r="L396" s="2577"/>
      <c r="M396" s="2577"/>
      <c r="N396" s="2577"/>
      <c r="O396" s="2577"/>
      <c r="P396" s="2577"/>
      <c r="Q396" s="2577"/>
      <c r="R396" s="2577"/>
      <c r="S396" s="2577"/>
      <c r="T396" s="2577"/>
      <c r="U396" s="2577"/>
      <c r="V396" s="2577"/>
      <c r="W396" s="2577"/>
      <c r="X396" s="2577"/>
      <c r="Y396" s="2577"/>
      <c r="Z396" s="2577"/>
      <c r="AA396" s="2577"/>
      <c r="AB396" s="2577"/>
      <c r="AC396" s="2577"/>
      <c r="AD396" s="2577"/>
      <c r="AE396" s="2577"/>
      <c r="AF396" s="2578"/>
    </row>
    <row r="397" spans="2:32" s="2884" customFormat="1" x14ac:dyDescent="0.2">
      <c r="B397" s="2641" t="s">
        <v>5095</v>
      </c>
      <c r="C397" s="3486"/>
      <c r="D397" s="3676" t="s">
        <v>6639</v>
      </c>
      <c r="E397" s="3676"/>
      <c r="F397" s="3676"/>
      <c r="G397" s="2577"/>
      <c r="H397" s="2577"/>
      <c r="I397" s="2577"/>
      <c r="J397" s="2577"/>
      <c r="K397" s="2577"/>
      <c r="L397" s="2577"/>
      <c r="M397" s="2577"/>
      <c r="N397" s="2577"/>
      <c r="O397" s="2577"/>
      <c r="P397" s="2577"/>
      <c r="Q397" s="2577"/>
      <c r="R397" s="2577"/>
      <c r="S397" s="2577"/>
      <c r="T397" s="2577"/>
      <c r="U397" s="2577"/>
      <c r="V397" s="2577"/>
      <c r="W397" s="2577"/>
      <c r="X397" s="2577"/>
      <c r="Y397" s="2577"/>
      <c r="Z397" s="2577"/>
      <c r="AA397" s="2577"/>
      <c r="AB397" s="2577"/>
      <c r="AC397" s="2577"/>
      <c r="AD397" s="2577"/>
      <c r="AE397" s="2577"/>
      <c r="AF397" s="2578"/>
    </row>
    <row r="398" spans="2:32" s="2884" customFormat="1" ht="13.5" customHeight="1" x14ac:dyDescent="0.2">
      <c r="B398" s="3677" t="s">
        <v>5078</v>
      </c>
      <c r="C398" s="3678"/>
      <c r="D398" s="3709">
        <v>41671</v>
      </c>
      <c r="E398" s="3709"/>
      <c r="F398" s="3709"/>
      <c r="G398" s="2577"/>
      <c r="H398" s="2577"/>
      <c r="I398" s="2577"/>
      <c r="J398" s="2577"/>
      <c r="K398" s="2577"/>
      <c r="L398" s="2577"/>
      <c r="M398" s="2577"/>
      <c r="N398" s="2577"/>
      <c r="O398" s="2577"/>
      <c r="P398" s="2577"/>
      <c r="Q398" s="2577"/>
      <c r="R398" s="2577"/>
      <c r="S398" s="2577"/>
      <c r="T398" s="2577"/>
      <c r="U398" s="2577"/>
      <c r="V398" s="2577"/>
      <c r="W398" s="2577"/>
      <c r="X398" s="2577"/>
      <c r="Y398" s="2577"/>
      <c r="Z398" s="2577"/>
      <c r="AA398" s="2577"/>
      <c r="AB398" s="2577"/>
      <c r="AC398" s="2577"/>
      <c r="AD398" s="2577"/>
      <c r="AE398" s="2577"/>
      <c r="AF398" s="2578"/>
    </row>
    <row r="399" spans="2:32" s="2884" customFormat="1" x14ac:dyDescent="0.2">
      <c r="B399" s="3657" t="s">
        <v>5076</v>
      </c>
      <c r="C399" s="3658"/>
      <c r="D399" s="4498">
        <v>41698</v>
      </c>
      <c r="E399" s="4498"/>
      <c r="F399" s="4498"/>
      <c r="G399" s="2577"/>
      <c r="H399" s="2577"/>
      <c r="I399" s="2577"/>
      <c r="J399" s="2577"/>
      <c r="K399" s="2577"/>
      <c r="L399" s="2577"/>
      <c r="M399" s="2577"/>
      <c r="N399" s="2577"/>
      <c r="O399" s="2577"/>
      <c r="P399" s="2577"/>
      <c r="Q399" s="2577"/>
      <c r="R399" s="2577"/>
      <c r="S399" s="2577"/>
      <c r="T399" s="2577"/>
      <c r="U399" s="2577"/>
      <c r="V399" s="2577"/>
      <c r="W399" s="2577"/>
      <c r="X399" s="2577"/>
      <c r="Y399" s="2577"/>
      <c r="Z399" s="2577"/>
      <c r="AA399" s="2577"/>
      <c r="AB399" s="2577"/>
      <c r="AC399" s="2577"/>
      <c r="AD399" s="2577"/>
      <c r="AE399" s="2577"/>
      <c r="AF399" s="2578"/>
    </row>
    <row r="400" spans="2:32" s="2884" customFormat="1" ht="13.5" customHeight="1" thickBot="1" x14ac:dyDescent="0.25">
      <c r="B400" s="3485"/>
      <c r="C400" s="3486"/>
      <c r="D400" s="3486"/>
      <c r="E400" s="3486"/>
      <c r="F400" s="3486"/>
      <c r="G400" s="2577"/>
      <c r="H400" s="2577"/>
      <c r="I400" s="2577"/>
      <c r="J400" s="2577"/>
      <c r="K400" s="2577"/>
      <c r="L400" s="2577"/>
      <c r="M400" s="2577"/>
      <c r="N400" s="2577"/>
      <c r="O400" s="2577"/>
      <c r="P400" s="2577"/>
      <c r="Q400" s="2577"/>
      <c r="R400" s="2577"/>
      <c r="S400" s="2577"/>
      <c r="T400" s="2577"/>
      <c r="U400" s="2577"/>
      <c r="V400" s="2577"/>
      <c r="W400" s="2577"/>
      <c r="X400" s="2577"/>
      <c r="Y400" s="2577"/>
      <c r="Z400" s="2577"/>
      <c r="AA400" s="2577"/>
      <c r="AB400" s="2577"/>
      <c r="AC400" s="2577"/>
      <c r="AD400" s="2577"/>
      <c r="AE400" s="2577"/>
      <c r="AF400" s="2578"/>
    </row>
    <row r="401" spans="2:32" s="2884" customFormat="1" ht="41.25" customHeight="1" thickBot="1" x14ac:dyDescent="0.25">
      <c r="B401" s="3659" t="s">
        <v>5077</v>
      </c>
      <c r="C401" s="3710"/>
      <c r="D401" s="3661" t="s">
        <v>6640</v>
      </c>
      <c r="E401" s="3662"/>
      <c r="F401" s="3662"/>
      <c r="G401" s="3662"/>
      <c r="H401" s="3662"/>
      <c r="I401" s="3662"/>
      <c r="J401" s="3662"/>
      <c r="K401" s="3662"/>
      <c r="L401" s="3662"/>
      <c r="M401" s="3662"/>
      <c r="N401" s="3662"/>
      <c r="O401" s="3662"/>
      <c r="P401" s="3662"/>
      <c r="Q401" s="3663"/>
      <c r="R401" s="2577"/>
      <c r="S401" s="2577"/>
      <c r="T401" s="2577"/>
      <c r="U401" s="2577"/>
      <c r="V401" s="2577"/>
      <c r="W401" s="2577"/>
      <c r="X401" s="2577"/>
      <c r="Y401" s="2577"/>
      <c r="Z401" s="2577"/>
      <c r="AA401" s="2577"/>
      <c r="AB401" s="2577"/>
      <c r="AC401" s="2577"/>
      <c r="AD401" s="2577"/>
      <c r="AE401" s="2577"/>
      <c r="AF401" s="2578"/>
    </row>
    <row r="402" spans="2:32" s="2884" customFormat="1" ht="13.5" thickBot="1" x14ac:dyDescent="0.25">
      <c r="B402" s="3485"/>
      <c r="C402" s="3486"/>
      <c r="D402" s="3486"/>
      <c r="E402" s="3486"/>
      <c r="F402" s="3486"/>
      <c r="G402" s="2577"/>
      <c r="H402" s="2577"/>
      <c r="I402" s="2577"/>
      <c r="J402" s="2577"/>
      <c r="K402" s="2577"/>
      <c r="L402" s="2577"/>
      <c r="M402" s="2577"/>
      <c r="N402" s="2577"/>
      <c r="O402" s="2577"/>
      <c r="P402" s="2577"/>
      <c r="Q402" s="2577"/>
      <c r="R402" s="2643"/>
      <c r="S402" s="2577"/>
      <c r="T402" s="2577"/>
      <c r="U402" s="2577"/>
      <c r="V402" s="2577"/>
      <c r="W402" s="2577"/>
      <c r="X402" s="2577"/>
      <c r="Y402" s="2577"/>
      <c r="Z402" s="2577"/>
      <c r="AA402" s="2577"/>
      <c r="AB402" s="2577"/>
      <c r="AC402" s="2577"/>
      <c r="AD402" s="2577"/>
      <c r="AE402" s="2577"/>
      <c r="AF402" s="2578"/>
    </row>
    <row r="403" spans="2:32" s="2884" customFormat="1" ht="13.5" thickBot="1" x14ac:dyDescent="0.25">
      <c r="B403" s="3679" t="s">
        <v>5079</v>
      </c>
      <c r="C403" s="3680"/>
      <c r="D403" s="3655" t="s">
        <v>5080</v>
      </c>
      <c r="E403" s="3683" t="s">
        <v>224</v>
      </c>
      <c r="F403" s="3684"/>
      <c r="G403" s="3684"/>
      <c r="H403" s="3684"/>
      <c r="I403" s="3684"/>
      <c r="J403" s="3684"/>
      <c r="K403" s="3684"/>
      <c r="L403" s="3684"/>
      <c r="M403" s="3684"/>
      <c r="N403" s="3684"/>
      <c r="O403" s="3684"/>
      <c r="P403" s="3685"/>
      <c r="Q403" s="3686" t="s">
        <v>340</v>
      </c>
      <c r="R403" s="3687"/>
      <c r="S403" s="3688"/>
      <c r="T403" s="3688"/>
      <c r="U403" s="3688"/>
      <c r="V403" s="3688"/>
      <c r="W403" s="3688"/>
      <c r="X403" s="3688"/>
      <c r="Y403" s="3689"/>
      <c r="Z403" s="3686" t="s">
        <v>225</v>
      </c>
      <c r="AA403" s="3688"/>
      <c r="AB403" s="3689"/>
      <c r="AC403" s="3690" t="s">
        <v>4999</v>
      </c>
      <c r="AD403" s="3691"/>
      <c r="AE403" s="3692"/>
      <c r="AF403" s="2578"/>
    </row>
    <row r="404" spans="2:32" s="2884" customFormat="1" ht="13.5" thickBot="1" x14ac:dyDescent="0.25">
      <c r="B404" s="3681"/>
      <c r="C404" s="3682"/>
      <c r="D404" s="3655"/>
      <c r="E404" s="3655" t="s">
        <v>5017</v>
      </c>
      <c r="F404" s="3655" t="s">
        <v>5018</v>
      </c>
      <c r="G404" s="3640" t="s">
        <v>5020</v>
      </c>
      <c r="H404" s="3640" t="s">
        <v>5081</v>
      </c>
      <c r="I404" s="3693" t="s">
        <v>5082</v>
      </c>
      <c r="J404" s="3693" t="s">
        <v>5083</v>
      </c>
      <c r="K404" s="3693" t="s">
        <v>5023</v>
      </c>
      <c r="L404" s="3693"/>
      <c r="M404" s="3693" t="s">
        <v>5084</v>
      </c>
      <c r="N404" s="3693" t="s">
        <v>5085</v>
      </c>
      <c r="O404" s="3693" t="s">
        <v>5086</v>
      </c>
      <c r="P404" s="3693" t="s">
        <v>5087</v>
      </c>
      <c r="Q404" s="3638" t="s">
        <v>5029</v>
      </c>
      <c r="R404" s="3638" t="s">
        <v>5030</v>
      </c>
      <c r="S404" s="3638" t="s">
        <v>5031</v>
      </c>
      <c r="T404" s="3638" t="s">
        <v>5088</v>
      </c>
      <c r="U404" s="3638" t="s">
        <v>5089</v>
      </c>
      <c r="V404" s="3638" t="s">
        <v>5034</v>
      </c>
      <c r="W404" s="3638" t="s">
        <v>5036</v>
      </c>
      <c r="X404" s="3640" t="s">
        <v>5090</v>
      </c>
      <c r="Y404" s="3640" t="s">
        <v>5091</v>
      </c>
      <c r="Z404" s="3638" t="s">
        <v>5092</v>
      </c>
      <c r="AA404" s="3638" t="s">
        <v>5093</v>
      </c>
      <c r="AB404" s="3638" t="s">
        <v>5094</v>
      </c>
      <c r="AC404" s="3638" t="s">
        <v>1154</v>
      </c>
      <c r="AD404" s="3638" t="s">
        <v>5000</v>
      </c>
      <c r="AE404" s="3638" t="s">
        <v>5001</v>
      </c>
      <c r="AF404" s="2578"/>
    </row>
    <row r="405" spans="2:32" s="2884" customFormat="1" ht="13.5" thickBot="1" x14ac:dyDescent="0.25">
      <c r="B405" s="3681"/>
      <c r="C405" s="3682"/>
      <c r="D405" s="3638"/>
      <c r="E405" s="3638"/>
      <c r="F405" s="3638"/>
      <c r="G405" s="3637"/>
      <c r="H405" s="3637"/>
      <c r="I405" s="3640"/>
      <c r="J405" s="3640"/>
      <c r="K405" s="3483" t="s">
        <v>5043</v>
      </c>
      <c r="L405" s="3484" t="s">
        <v>2798</v>
      </c>
      <c r="M405" s="3640"/>
      <c r="N405" s="3640"/>
      <c r="O405" s="3640"/>
      <c r="P405" s="3640"/>
      <c r="Q405" s="3639"/>
      <c r="R405" s="3639"/>
      <c r="S405" s="3639"/>
      <c r="T405" s="3639"/>
      <c r="U405" s="3639"/>
      <c r="V405" s="3639"/>
      <c r="W405" s="3639"/>
      <c r="X405" s="3637"/>
      <c r="Y405" s="3637"/>
      <c r="Z405" s="3639"/>
      <c r="AA405" s="3639"/>
      <c r="AB405" s="3639"/>
      <c r="AC405" s="3639"/>
      <c r="AD405" s="3639"/>
      <c r="AE405" s="3639"/>
      <c r="AF405" s="2578"/>
    </row>
    <row r="406" spans="2:32" s="2884" customFormat="1" ht="13.5" thickBot="1" x14ac:dyDescent="0.25">
      <c r="B406" s="3671" t="s">
        <v>6641</v>
      </c>
      <c r="C406" s="3672"/>
      <c r="D406" s="3153" t="s">
        <v>1534</v>
      </c>
      <c r="E406" s="3153" t="s">
        <v>1534</v>
      </c>
      <c r="F406" s="3153" t="s">
        <v>1534</v>
      </c>
      <c r="G406" s="3153" t="s">
        <v>1534</v>
      </c>
      <c r="H406" s="3153" t="s">
        <v>1534</v>
      </c>
      <c r="I406" s="3153">
        <v>0.01</v>
      </c>
      <c r="J406" s="3153">
        <v>0.04</v>
      </c>
      <c r="K406" s="3153" t="s">
        <v>1534</v>
      </c>
      <c r="L406" s="3153" t="s">
        <v>1534</v>
      </c>
      <c r="M406" s="3153" t="s">
        <v>1534</v>
      </c>
      <c r="N406" s="3153" t="s">
        <v>1534</v>
      </c>
      <c r="O406" s="3153" t="s">
        <v>1534</v>
      </c>
      <c r="P406" s="3153" t="s">
        <v>1534</v>
      </c>
      <c r="Q406" s="3153" t="s">
        <v>1534</v>
      </c>
      <c r="R406" s="3153" t="s">
        <v>1534</v>
      </c>
      <c r="S406" s="3153" t="s">
        <v>1534</v>
      </c>
      <c r="T406" s="3153" t="s">
        <v>1534</v>
      </c>
      <c r="U406" s="3153" t="s">
        <v>1534</v>
      </c>
      <c r="V406" s="3153" t="s">
        <v>1534</v>
      </c>
      <c r="W406" s="3153" t="s">
        <v>1534</v>
      </c>
      <c r="X406" s="3153" t="s">
        <v>1534</v>
      </c>
      <c r="Y406" s="3153" t="s">
        <v>1534</v>
      </c>
      <c r="Z406" s="3153" t="s">
        <v>1534</v>
      </c>
      <c r="AA406" s="3153" t="s">
        <v>1534</v>
      </c>
      <c r="AB406" s="3153" t="s">
        <v>1534</v>
      </c>
      <c r="AC406" s="3153" t="s">
        <v>1534</v>
      </c>
      <c r="AD406" s="3153" t="s">
        <v>1534</v>
      </c>
      <c r="AE406" s="3153" t="s">
        <v>1534</v>
      </c>
      <c r="AF406" s="2578"/>
    </row>
    <row r="407" spans="2:32" s="2884" customFormat="1" x14ac:dyDescent="0.2">
      <c r="B407" s="2642"/>
      <c r="C407" s="2572"/>
      <c r="D407" s="2572"/>
      <c r="E407" s="2572"/>
      <c r="F407" s="2572"/>
      <c r="G407" s="2573"/>
      <c r="H407" s="2573"/>
      <c r="I407" s="2573"/>
      <c r="J407" s="2573"/>
      <c r="K407" s="2572"/>
      <c r="L407" s="2573"/>
      <c r="M407" s="2573"/>
      <c r="N407" s="2573"/>
      <c r="O407" s="2573"/>
      <c r="P407" s="2573"/>
      <c r="Q407" s="2639"/>
      <c r="R407" s="2639"/>
      <c r="S407" s="2639"/>
      <c r="T407" s="2639"/>
      <c r="U407" s="2639"/>
      <c r="V407" s="2639"/>
      <c r="W407" s="2639"/>
      <c r="X407" s="2639"/>
      <c r="Y407" s="2639"/>
      <c r="Z407" s="2639"/>
      <c r="AA407" s="2639"/>
      <c r="AB407" s="2639"/>
      <c r="AC407" s="2639"/>
      <c r="AD407" s="2639"/>
      <c r="AE407" s="2639"/>
      <c r="AF407" s="2578"/>
    </row>
    <row r="408" spans="2:32" s="2884" customFormat="1" x14ac:dyDescent="0.2">
      <c r="B408" s="3673" t="s">
        <v>5002</v>
      </c>
      <c r="C408" s="3674"/>
      <c r="D408" s="3675" t="s">
        <v>1534</v>
      </c>
      <c r="E408" s="3675"/>
      <c r="F408" s="3675"/>
      <c r="G408" s="3675"/>
      <c r="H408" s="3675"/>
      <c r="I408" s="2640"/>
      <c r="J408" s="2640"/>
      <c r="K408" s="2640"/>
      <c r="L408" s="2640"/>
      <c r="M408" s="2640"/>
      <c r="N408" s="2640"/>
      <c r="O408" s="2640"/>
      <c r="P408" s="2640"/>
      <c r="Q408" s="2639"/>
      <c r="R408" s="2639"/>
      <c r="S408" s="2639"/>
      <c r="T408" s="2639"/>
      <c r="U408" s="2639"/>
      <c r="V408" s="2639"/>
      <c r="W408" s="2639"/>
      <c r="X408" s="2639"/>
      <c r="Y408" s="2639"/>
      <c r="Z408" s="2639"/>
      <c r="AA408" s="2639"/>
      <c r="AB408" s="2639"/>
      <c r="AC408" s="2639"/>
      <c r="AD408" s="2639"/>
      <c r="AE408" s="2639"/>
      <c r="AF408" s="2578"/>
    </row>
    <row r="409" spans="2:32" s="2884" customFormat="1" x14ac:dyDescent="0.2">
      <c r="B409" s="3673" t="s">
        <v>5003</v>
      </c>
      <c r="C409" s="3674"/>
      <c r="D409" s="3675" t="s">
        <v>5099</v>
      </c>
      <c r="E409" s="3675"/>
      <c r="F409" s="3675"/>
      <c r="G409" s="3675"/>
      <c r="H409" s="3675"/>
      <c r="I409" s="2640"/>
      <c r="J409" s="2640"/>
      <c r="K409" s="2640"/>
      <c r="L409" s="2640"/>
      <c r="M409" s="2640"/>
      <c r="N409" s="2640"/>
      <c r="O409" s="2640"/>
      <c r="P409" s="2640"/>
      <c r="Q409" s="2639"/>
      <c r="R409" s="2639"/>
      <c r="S409" s="2639"/>
      <c r="T409" s="2639"/>
      <c r="U409" s="2639"/>
      <c r="V409" s="2639"/>
      <c r="W409" s="2639"/>
      <c r="X409" s="2639"/>
      <c r="Y409" s="2639"/>
      <c r="Z409" s="2639"/>
      <c r="AA409" s="2639"/>
      <c r="AB409" s="2639"/>
      <c r="AC409" s="2639"/>
      <c r="AD409" s="2639"/>
      <c r="AE409" s="2639"/>
      <c r="AF409" s="2578"/>
    </row>
    <row r="410" spans="2:32" s="2884" customFormat="1" ht="13.5" thickBot="1" x14ac:dyDescent="0.25">
      <c r="B410" s="3489"/>
      <c r="C410" s="3490"/>
      <c r="D410" s="3490"/>
      <c r="E410" s="3490"/>
      <c r="F410" s="3490"/>
      <c r="G410" s="2643"/>
      <c r="H410" s="2643"/>
      <c r="I410" s="2643"/>
      <c r="J410" s="2643"/>
      <c r="K410" s="2643"/>
      <c r="L410" s="2643"/>
      <c r="M410" s="2643"/>
      <c r="N410" s="2643"/>
      <c r="O410" s="2643"/>
      <c r="P410" s="2643"/>
      <c r="Q410" s="2643"/>
      <c r="R410" s="2643"/>
      <c r="S410" s="2643"/>
      <c r="T410" s="2643"/>
      <c r="U410" s="2643"/>
      <c r="V410" s="2643"/>
      <c r="W410" s="2643"/>
      <c r="X410" s="2643"/>
      <c r="Y410" s="2643"/>
      <c r="Z410" s="2643"/>
      <c r="AA410" s="2643"/>
      <c r="AB410" s="2643"/>
      <c r="AC410" s="2643"/>
      <c r="AD410" s="2643"/>
      <c r="AE410" s="2643"/>
      <c r="AF410" s="2583"/>
    </row>
    <row r="411" spans="2:32" s="2884" customFormat="1" x14ac:dyDescent="0.2">
      <c r="B411" s="2783" t="str">
        <f>+B393</f>
        <v>.</v>
      </c>
    </row>
    <row r="412" spans="2:32" s="2884" customFormat="1" ht="13.5" thickBot="1" x14ac:dyDescent="0.25"/>
    <row r="413" spans="2:32" s="2884" customFormat="1" ht="20.25" x14ac:dyDescent="0.2">
      <c r="B413" s="3623" t="s">
        <v>5075</v>
      </c>
      <c r="C413" s="3624"/>
      <c r="D413" s="3624"/>
      <c r="E413" s="3624"/>
      <c r="F413" s="3624"/>
      <c r="G413" s="3624"/>
      <c r="H413" s="3624"/>
      <c r="I413" s="3624"/>
      <c r="J413" s="3624"/>
      <c r="K413" s="3624"/>
      <c r="L413" s="3624"/>
      <c r="M413" s="3624"/>
      <c r="N413" s="3624"/>
      <c r="O413" s="3624"/>
      <c r="P413" s="3624"/>
      <c r="Q413" s="3624"/>
      <c r="R413" s="3624"/>
      <c r="S413" s="3624"/>
      <c r="T413" s="3624"/>
      <c r="U413" s="3624"/>
      <c r="V413" s="3624"/>
      <c r="W413" s="3624"/>
      <c r="X413" s="3624"/>
      <c r="Y413" s="3624"/>
      <c r="Z413" s="3624"/>
      <c r="AA413" s="3624"/>
      <c r="AB413" s="3624"/>
      <c r="AC413" s="3624"/>
      <c r="AD413" s="3624"/>
      <c r="AE413" s="3624"/>
      <c r="AF413" s="3625"/>
    </row>
    <row r="414" spans="2:32" s="2884" customFormat="1" x14ac:dyDescent="0.2">
      <c r="B414" s="3451"/>
      <c r="C414" s="3452"/>
      <c r="D414" s="3452"/>
      <c r="E414" s="3452"/>
      <c r="F414" s="3452"/>
      <c r="G414" s="2577"/>
      <c r="H414" s="2577"/>
      <c r="I414" s="2577"/>
      <c r="J414" s="2577"/>
      <c r="K414" s="2577"/>
      <c r="L414" s="2577"/>
      <c r="M414" s="2577"/>
      <c r="N414" s="2577"/>
      <c r="O414" s="2577"/>
      <c r="P414" s="2577"/>
      <c r="Q414" s="2577"/>
      <c r="R414" s="2577"/>
      <c r="S414" s="2577"/>
      <c r="T414" s="2577"/>
      <c r="U414" s="2577"/>
      <c r="V414" s="2577"/>
      <c r="W414" s="2577"/>
      <c r="X414" s="2577"/>
      <c r="Y414" s="2577"/>
      <c r="Z414" s="2577"/>
      <c r="AA414" s="2577"/>
      <c r="AB414" s="2577"/>
      <c r="AC414" s="2577"/>
      <c r="AD414" s="2577"/>
      <c r="AE414" s="2577"/>
      <c r="AF414" s="2578"/>
    </row>
    <row r="415" spans="2:32" s="2884" customFormat="1" x14ac:dyDescent="0.2">
      <c r="B415" s="2641" t="s">
        <v>5095</v>
      </c>
      <c r="C415" s="3452"/>
      <c r="D415" s="3676" t="s">
        <v>6636</v>
      </c>
      <c r="E415" s="3676"/>
      <c r="F415" s="3676"/>
      <c r="G415" s="2577"/>
      <c r="H415" s="2577"/>
      <c r="I415" s="2577"/>
      <c r="J415" s="2577"/>
      <c r="K415" s="2577"/>
      <c r="L415" s="2577"/>
      <c r="M415" s="2577"/>
      <c r="N415" s="2577"/>
      <c r="O415" s="2577"/>
      <c r="P415" s="2577"/>
      <c r="Q415" s="2577"/>
      <c r="R415" s="2577"/>
      <c r="S415" s="2577"/>
      <c r="T415" s="2577"/>
      <c r="U415" s="2577"/>
      <c r="V415" s="2577"/>
      <c r="W415" s="2577"/>
      <c r="X415" s="2577"/>
      <c r="Y415" s="2577"/>
      <c r="Z415" s="2577"/>
      <c r="AA415" s="2577"/>
      <c r="AB415" s="2577"/>
      <c r="AC415" s="2577"/>
      <c r="AD415" s="2577"/>
      <c r="AE415" s="2577"/>
      <c r="AF415" s="2578"/>
    </row>
    <row r="416" spans="2:32" s="2884" customFormat="1" x14ac:dyDescent="0.2">
      <c r="B416" s="3677" t="s">
        <v>5078</v>
      </c>
      <c r="C416" s="3678"/>
      <c r="D416" s="3709">
        <v>41670</v>
      </c>
      <c r="E416" s="3709"/>
      <c r="F416" s="3709"/>
      <c r="G416" s="2577"/>
      <c r="H416" s="2577"/>
      <c r="I416" s="2577"/>
      <c r="J416" s="2577"/>
      <c r="K416" s="2577"/>
      <c r="L416" s="2577"/>
      <c r="M416" s="2577"/>
      <c r="N416" s="2577"/>
      <c r="O416" s="2577"/>
      <c r="P416" s="2577"/>
      <c r="Q416" s="2577"/>
      <c r="R416" s="2577"/>
      <c r="S416" s="2577"/>
      <c r="T416" s="2577"/>
      <c r="U416" s="2577"/>
      <c r="V416" s="2577"/>
      <c r="W416" s="2577"/>
      <c r="X416" s="2577"/>
      <c r="Y416" s="2577"/>
      <c r="Z416" s="2577"/>
      <c r="AA416" s="2577"/>
      <c r="AB416" s="2577"/>
      <c r="AC416" s="2577"/>
      <c r="AD416" s="2577"/>
      <c r="AE416" s="2577"/>
      <c r="AF416" s="2578"/>
    </row>
    <row r="417" spans="2:32" s="2884" customFormat="1" ht="12.75" customHeight="1" x14ac:dyDescent="0.2">
      <c r="B417" s="3657" t="s">
        <v>5076</v>
      </c>
      <c r="C417" s="3658"/>
      <c r="D417" s="4498">
        <v>41670</v>
      </c>
      <c r="E417" s="4498"/>
      <c r="F417" s="4498"/>
      <c r="G417" s="2577"/>
      <c r="H417" s="2577"/>
      <c r="I417" s="2577"/>
      <c r="J417" s="2577"/>
      <c r="K417" s="2577"/>
      <c r="L417" s="2577"/>
      <c r="M417" s="2577"/>
      <c r="N417" s="2577"/>
      <c r="O417" s="2577"/>
      <c r="P417" s="2577"/>
      <c r="Q417" s="2577"/>
      <c r="R417" s="2577"/>
      <c r="S417" s="2577"/>
      <c r="T417" s="2577"/>
      <c r="U417" s="2577"/>
      <c r="V417" s="2577"/>
      <c r="W417" s="2577"/>
      <c r="X417" s="2577"/>
      <c r="Y417" s="2577"/>
      <c r="Z417" s="2577"/>
      <c r="AA417" s="2577"/>
      <c r="AB417" s="2577"/>
      <c r="AC417" s="2577"/>
      <c r="AD417" s="2577"/>
      <c r="AE417" s="2577"/>
      <c r="AF417" s="2578"/>
    </row>
    <row r="418" spans="2:32" s="2884" customFormat="1" ht="12.75" customHeight="1" thickBot="1" x14ac:dyDescent="0.25">
      <c r="B418" s="3451"/>
      <c r="C418" s="3452"/>
      <c r="D418" s="3452"/>
      <c r="E418" s="3452"/>
      <c r="F418" s="3452"/>
      <c r="G418" s="2577"/>
      <c r="H418" s="2577"/>
      <c r="I418" s="2577"/>
      <c r="J418" s="2577"/>
      <c r="K418" s="2577"/>
      <c r="L418" s="2577"/>
      <c r="M418" s="2577"/>
      <c r="N418" s="2577"/>
      <c r="O418" s="2577"/>
      <c r="P418" s="2577"/>
      <c r="Q418" s="2577"/>
      <c r="R418" s="2577"/>
      <c r="S418" s="2577"/>
      <c r="T418" s="2577"/>
      <c r="U418" s="2577"/>
      <c r="V418" s="2577"/>
      <c r="W418" s="2577"/>
      <c r="X418" s="2577"/>
      <c r="Y418" s="2577"/>
      <c r="Z418" s="2577"/>
      <c r="AA418" s="2577"/>
      <c r="AB418" s="2577"/>
      <c r="AC418" s="2577"/>
      <c r="AD418" s="2577"/>
      <c r="AE418" s="2577"/>
      <c r="AF418" s="2578"/>
    </row>
    <row r="419" spans="2:32" s="2884" customFormat="1" ht="68.25" customHeight="1" thickBot="1" x14ac:dyDescent="0.25">
      <c r="B419" s="3659" t="s">
        <v>5077</v>
      </c>
      <c r="C419" s="3710"/>
      <c r="D419" s="3661" t="s">
        <v>6638</v>
      </c>
      <c r="E419" s="3662"/>
      <c r="F419" s="3662"/>
      <c r="G419" s="3662"/>
      <c r="H419" s="3662"/>
      <c r="I419" s="3662"/>
      <c r="J419" s="3662"/>
      <c r="K419" s="3662"/>
      <c r="L419" s="3662"/>
      <c r="M419" s="3662"/>
      <c r="N419" s="3662"/>
      <c r="O419" s="3662"/>
      <c r="P419" s="3662"/>
      <c r="Q419" s="3663"/>
      <c r="R419" s="2577"/>
      <c r="S419" s="2577"/>
      <c r="T419" s="2577"/>
      <c r="U419" s="2577"/>
      <c r="V419" s="2577"/>
      <c r="W419" s="2577"/>
      <c r="X419" s="2577"/>
      <c r="Y419" s="2577"/>
      <c r="Z419" s="2577"/>
      <c r="AA419" s="2577"/>
      <c r="AB419" s="2577"/>
      <c r="AC419" s="2577"/>
      <c r="AD419" s="2577"/>
      <c r="AE419" s="2577"/>
      <c r="AF419" s="2578"/>
    </row>
    <row r="420" spans="2:32" s="2884" customFormat="1" ht="13.5" customHeight="1" thickBot="1" x14ac:dyDescent="0.25">
      <c r="B420" s="3451"/>
      <c r="C420" s="3452"/>
      <c r="D420" s="3452"/>
      <c r="E420" s="3452"/>
      <c r="F420" s="3452"/>
      <c r="G420" s="2577"/>
      <c r="H420" s="2577"/>
      <c r="I420" s="2577"/>
      <c r="J420" s="2577"/>
      <c r="K420" s="2577"/>
      <c r="L420" s="2577"/>
      <c r="M420" s="2577"/>
      <c r="N420" s="2577"/>
      <c r="O420" s="2577"/>
      <c r="P420" s="2577"/>
      <c r="Q420" s="2577"/>
      <c r="R420" s="2643"/>
      <c r="S420" s="2577"/>
      <c r="T420" s="2577"/>
      <c r="U420" s="2577"/>
      <c r="V420" s="2577"/>
      <c r="W420" s="2577"/>
      <c r="X420" s="2577"/>
      <c r="Y420" s="2577"/>
      <c r="Z420" s="2577"/>
      <c r="AA420" s="2577"/>
      <c r="AB420" s="2577"/>
      <c r="AC420" s="2577"/>
      <c r="AD420" s="2577"/>
      <c r="AE420" s="2577"/>
      <c r="AF420" s="2578"/>
    </row>
    <row r="421" spans="2:32" s="2884" customFormat="1" ht="13.5" thickBot="1" x14ac:dyDescent="0.25">
      <c r="B421" s="3679" t="s">
        <v>5079</v>
      </c>
      <c r="C421" s="3680"/>
      <c r="D421" s="3655" t="s">
        <v>5080</v>
      </c>
      <c r="E421" s="3683" t="s">
        <v>224</v>
      </c>
      <c r="F421" s="3684"/>
      <c r="G421" s="3684"/>
      <c r="H421" s="3684"/>
      <c r="I421" s="3684"/>
      <c r="J421" s="3684"/>
      <c r="K421" s="3684"/>
      <c r="L421" s="3684"/>
      <c r="M421" s="3684"/>
      <c r="N421" s="3684"/>
      <c r="O421" s="3684"/>
      <c r="P421" s="3685"/>
      <c r="Q421" s="3686" t="s">
        <v>340</v>
      </c>
      <c r="R421" s="3687"/>
      <c r="S421" s="3688"/>
      <c r="T421" s="3688"/>
      <c r="U421" s="3688"/>
      <c r="V421" s="3688"/>
      <c r="W421" s="3688"/>
      <c r="X421" s="3688"/>
      <c r="Y421" s="3689"/>
      <c r="Z421" s="3686" t="s">
        <v>225</v>
      </c>
      <c r="AA421" s="3688"/>
      <c r="AB421" s="3689"/>
      <c r="AC421" s="3690" t="s">
        <v>4999</v>
      </c>
      <c r="AD421" s="3691"/>
      <c r="AE421" s="3692"/>
      <c r="AF421" s="2578"/>
    </row>
    <row r="422" spans="2:32" s="2884" customFormat="1" ht="13.5" customHeight="1" thickBot="1" x14ac:dyDescent="0.25">
      <c r="B422" s="3681"/>
      <c r="C422" s="3682"/>
      <c r="D422" s="3655"/>
      <c r="E422" s="3655" t="s">
        <v>5017</v>
      </c>
      <c r="F422" s="3655" t="s">
        <v>5018</v>
      </c>
      <c r="G422" s="3640" t="s">
        <v>5020</v>
      </c>
      <c r="H422" s="3640" t="s">
        <v>5081</v>
      </c>
      <c r="I422" s="3693" t="s">
        <v>5082</v>
      </c>
      <c r="J422" s="3693" t="s">
        <v>5083</v>
      </c>
      <c r="K422" s="3693" t="s">
        <v>5023</v>
      </c>
      <c r="L422" s="3693"/>
      <c r="M422" s="3693" t="s">
        <v>5084</v>
      </c>
      <c r="N422" s="3693" t="s">
        <v>5085</v>
      </c>
      <c r="O422" s="3693" t="s">
        <v>5086</v>
      </c>
      <c r="P422" s="3693" t="s">
        <v>5087</v>
      </c>
      <c r="Q422" s="3638" t="s">
        <v>5029</v>
      </c>
      <c r="R422" s="3638" t="s">
        <v>5030</v>
      </c>
      <c r="S422" s="3638" t="s">
        <v>5031</v>
      </c>
      <c r="T422" s="3638" t="s">
        <v>5088</v>
      </c>
      <c r="U422" s="3638" t="s">
        <v>5089</v>
      </c>
      <c r="V422" s="3638" t="s">
        <v>5034</v>
      </c>
      <c r="W422" s="3638" t="s">
        <v>5036</v>
      </c>
      <c r="X422" s="3640" t="s">
        <v>5090</v>
      </c>
      <c r="Y422" s="3640" t="s">
        <v>5091</v>
      </c>
      <c r="Z422" s="3638" t="s">
        <v>5092</v>
      </c>
      <c r="AA422" s="3638" t="s">
        <v>5093</v>
      </c>
      <c r="AB422" s="3638" t="s">
        <v>5094</v>
      </c>
      <c r="AC422" s="3638" t="s">
        <v>1154</v>
      </c>
      <c r="AD422" s="3638" t="s">
        <v>5000</v>
      </c>
      <c r="AE422" s="3638" t="s">
        <v>5001</v>
      </c>
      <c r="AF422" s="2578"/>
    </row>
    <row r="423" spans="2:32" s="2884" customFormat="1" ht="13.5" customHeight="1" thickBot="1" x14ac:dyDescent="0.25">
      <c r="B423" s="3681"/>
      <c r="C423" s="3682"/>
      <c r="D423" s="3638"/>
      <c r="E423" s="3638"/>
      <c r="F423" s="3638"/>
      <c r="G423" s="3637"/>
      <c r="H423" s="3637"/>
      <c r="I423" s="3640"/>
      <c r="J423" s="3640"/>
      <c r="K423" s="3449" t="s">
        <v>5043</v>
      </c>
      <c r="L423" s="3450" t="s">
        <v>2798</v>
      </c>
      <c r="M423" s="3640"/>
      <c r="N423" s="3640"/>
      <c r="O423" s="3640"/>
      <c r="P423" s="3640"/>
      <c r="Q423" s="3639"/>
      <c r="R423" s="3639"/>
      <c r="S423" s="3639"/>
      <c r="T423" s="3639"/>
      <c r="U423" s="3639"/>
      <c r="V423" s="3639"/>
      <c r="W423" s="3639"/>
      <c r="X423" s="3637"/>
      <c r="Y423" s="3637"/>
      <c r="Z423" s="3639"/>
      <c r="AA423" s="3639"/>
      <c r="AB423" s="3639"/>
      <c r="AC423" s="3639"/>
      <c r="AD423" s="3639"/>
      <c r="AE423" s="3639"/>
      <c r="AF423" s="2578"/>
    </row>
    <row r="424" spans="2:32" s="2884" customFormat="1" ht="13.5" customHeight="1" x14ac:dyDescent="0.2">
      <c r="B424" s="4486" t="s">
        <v>6387</v>
      </c>
      <c r="C424" s="4487"/>
      <c r="D424" s="3154" t="s">
        <v>1534</v>
      </c>
      <c r="E424" s="3154" t="s">
        <v>1534</v>
      </c>
      <c r="F424" s="3154" t="s">
        <v>1534</v>
      </c>
      <c r="G424" s="3154">
        <v>17</v>
      </c>
      <c r="H424" s="3154" t="s">
        <v>1534</v>
      </c>
      <c r="I424" s="3156">
        <v>0.18</v>
      </c>
      <c r="J424" s="3154" t="s">
        <v>1534</v>
      </c>
      <c r="K424" s="3154" t="s">
        <v>1534</v>
      </c>
      <c r="L424" s="3154" t="s">
        <v>1534</v>
      </c>
      <c r="M424" s="3154" t="s">
        <v>1534</v>
      </c>
      <c r="N424" s="3154" t="s">
        <v>1534</v>
      </c>
      <c r="O424" s="3154" t="s">
        <v>1534</v>
      </c>
      <c r="P424" s="3154" t="s">
        <v>1534</v>
      </c>
      <c r="Q424" s="3154" t="s">
        <v>1534</v>
      </c>
      <c r="R424" s="3154" t="s">
        <v>1534</v>
      </c>
      <c r="S424" s="3154" t="s">
        <v>1534</v>
      </c>
      <c r="T424" s="3154" t="s">
        <v>1534</v>
      </c>
      <c r="U424" s="3154" t="s">
        <v>1534</v>
      </c>
      <c r="V424" s="3154" t="s">
        <v>1534</v>
      </c>
      <c r="W424" s="3154" t="s">
        <v>1534</v>
      </c>
      <c r="X424" s="3154" t="s">
        <v>1534</v>
      </c>
      <c r="Y424" s="3154" t="s">
        <v>1534</v>
      </c>
      <c r="Z424" s="3154" t="s">
        <v>1534</v>
      </c>
      <c r="AA424" s="3154" t="s">
        <v>1534</v>
      </c>
      <c r="AB424" s="3154" t="s">
        <v>1534</v>
      </c>
      <c r="AC424" s="3154" t="s">
        <v>1534</v>
      </c>
      <c r="AD424" s="3154" t="s">
        <v>1534</v>
      </c>
      <c r="AE424" s="3157" t="s">
        <v>1534</v>
      </c>
      <c r="AF424" s="2578"/>
    </row>
    <row r="425" spans="2:32" s="2884" customFormat="1" ht="21" customHeight="1" thickBot="1" x14ac:dyDescent="0.25">
      <c r="B425" s="3711" t="s">
        <v>6558</v>
      </c>
      <c r="C425" s="3712"/>
      <c r="D425" s="3158" t="s">
        <v>1534</v>
      </c>
      <c r="E425" s="3158" t="s">
        <v>1534</v>
      </c>
      <c r="F425" s="3158" t="s">
        <v>1534</v>
      </c>
      <c r="G425" s="3158">
        <v>19</v>
      </c>
      <c r="H425" s="3158" t="s">
        <v>1534</v>
      </c>
      <c r="I425" s="3160">
        <v>0.16</v>
      </c>
      <c r="J425" s="3158" t="s">
        <v>1534</v>
      </c>
      <c r="K425" s="3158" t="s">
        <v>1534</v>
      </c>
      <c r="L425" s="3158" t="s">
        <v>1534</v>
      </c>
      <c r="M425" s="3158" t="s">
        <v>1534</v>
      </c>
      <c r="N425" s="3158" t="s">
        <v>1534</v>
      </c>
      <c r="O425" s="3158" t="s">
        <v>1534</v>
      </c>
      <c r="P425" s="3158" t="s">
        <v>1534</v>
      </c>
      <c r="Q425" s="3158" t="s">
        <v>1534</v>
      </c>
      <c r="R425" s="3158" t="s">
        <v>1534</v>
      </c>
      <c r="S425" s="3158" t="s">
        <v>1534</v>
      </c>
      <c r="T425" s="3158" t="s">
        <v>1534</v>
      </c>
      <c r="U425" s="3158" t="s">
        <v>1534</v>
      </c>
      <c r="V425" s="3158" t="s">
        <v>1534</v>
      </c>
      <c r="W425" s="3158" t="s">
        <v>1534</v>
      </c>
      <c r="X425" s="3158" t="s">
        <v>1534</v>
      </c>
      <c r="Y425" s="3158" t="s">
        <v>1534</v>
      </c>
      <c r="Z425" s="3158" t="s">
        <v>1534</v>
      </c>
      <c r="AA425" s="3158" t="s">
        <v>1534</v>
      </c>
      <c r="AB425" s="3158" t="s">
        <v>1534</v>
      </c>
      <c r="AC425" s="3158" t="s">
        <v>1534</v>
      </c>
      <c r="AD425" s="3158" t="s">
        <v>1534</v>
      </c>
      <c r="AE425" s="3161" t="s">
        <v>1534</v>
      </c>
      <c r="AF425" s="2578"/>
    </row>
    <row r="426" spans="2:32" s="2884" customFormat="1" x14ac:dyDescent="0.2">
      <c r="B426" s="2642"/>
      <c r="C426" s="2572"/>
      <c r="D426" s="2572"/>
      <c r="E426" s="2572"/>
      <c r="F426" s="2572"/>
      <c r="G426" s="2573"/>
      <c r="H426" s="2573"/>
      <c r="I426" s="2573"/>
      <c r="J426" s="2573"/>
      <c r="K426" s="2572"/>
      <c r="L426" s="2573"/>
      <c r="M426" s="2573"/>
      <c r="N426" s="2573"/>
      <c r="O426" s="2573"/>
      <c r="P426" s="2573"/>
      <c r="Q426" s="2639"/>
      <c r="R426" s="2639"/>
      <c r="S426" s="2639"/>
      <c r="T426" s="2639"/>
      <c r="U426" s="2639"/>
      <c r="V426" s="2639"/>
      <c r="W426" s="2639"/>
      <c r="X426" s="2639"/>
      <c r="Y426" s="2639"/>
      <c r="Z426" s="2639"/>
      <c r="AA426" s="2639"/>
      <c r="AB426" s="2639"/>
      <c r="AC426" s="2639"/>
      <c r="AD426" s="2639"/>
      <c r="AE426" s="2639"/>
      <c r="AF426" s="2578"/>
    </row>
    <row r="427" spans="2:32" s="2884" customFormat="1" x14ac:dyDescent="0.2">
      <c r="B427" s="3673" t="s">
        <v>5002</v>
      </c>
      <c r="C427" s="3674"/>
      <c r="D427" s="3675" t="s">
        <v>5096</v>
      </c>
      <c r="E427" s="3675"/>
      <c r="F427" s="3675"/>
      <c r="G427" s="3675"/>
      <c r="H427" s="3675"/>
      <c r="I427" s="2640"/>
      <c r="J427" s="2640"/>
      <c r="K427" s="2640"/>
      <c r="L427" s="2640"/>
      <c r="M427" s="2640"/>
      <c r="N427" s="2640"/>
      <c r="O427" s="2640"/>
      <c r="P427" s="2640"/>
      <c r="Q427" s="2639"/>
      <c r="R427" s="2639"/>
      <c r="S427" s="2639"/>
      <c r="T427" s="2639"/>
      <c r="U427" s="2639"/>
      <c r="V427" s="2639"/>
      <c r="W427" s="2639"/>
      <c r="X427" s="2639"/>
      <c r="Y427" s="2639"/>
      <c r="Z427" s="2639"/>
      <c r="AA427" s="2639"/>
      <c r="AB427" s="2639"/>
      <c r="AC427" s="2639"/>
      <c r="AD427" s="2639"/>
      <c r="AE427" s="2639"/>
      <c r="AF427" s="2578"/>
    </row>
    <row r="428" spans="2:32" s="2884" customFormat="1" x14ac:dyDescent="0.2">
      <c r="B428" s="3673" t="s">
        <v>5003</v>
      </c>
      <c r="C428" s="3674"/>
      <c r="D428" s="3675" t="s">
        <v>1517</v>
      </c>
      <c r="E428" s="3675"/>
      <c r="F428" s="3675"/>
      <c r="G428" s="3675"/>
      <c r="H428" s="3675"/>
      <c r="I428" s="2640"/>
      <c r="J428" s="2640"/>
      <c r="K428" s="2640"/>
      <c r="L428" s="2640"/>
      <c r="M428" s="2640"/>
      <c r="N428" s="2640"/>
      <c r="O428" s="2640"/>
      <c r="P428" s="2640"/>
      <c r="Q428" s="2639"/>
      <c r="R428" s="2639"/>
      <c r="S428" s="2639"/>
      <c r="T428" s="2639"/>
      <c r="U428" s="2639"/>
      <c r="V428" s="2639"/>
      <c r="W428" s="2639"/>
      <c r="X428" s="2639"/>
      <c r="Y428" s="2639"/>
      <c r="Z428" s="2639"/>
      <c r="AA428" s="2639"/>
      <c r="AB428" s="2639"/>
      <c r="AC428" s="2639"/>
      <c r="AD428" s="2639"/>
      <c r="AE428" s="2639"/>
      <c r="AF428" s="2578"/>
    </row>
    <row r="429" spans="2:32" s="2884" customFormat="1" ht="13.5" thickBot="1" x14ac:dyDescent="0.25">
      <c r="B429" s="3454"/>
      <c r="C429" s="3453"/>
      <c r="D429" s="3453"/>
      <c r="E429" s="3453"/>
      <c r="F429" s="3453"/>
      <c r="G429" s="2643"/>
      <c r="H429" s="2643"/>
      <c r="I429" s="2643"/>
      <c r="J429" s="2643"/>
      <c r="K429" s="2643"/>
      <c r="L429" s="2643"/>
      <c r="M429" s="2643"/>
      <c r="N429" s="2643"/>
      <c r="O429" s="2643"/>
      <c r="P429" s="2643"/>
      <c r="Q429" s="2643"/>
      <c r="R429" s="2643"/>
      <c r="S429" s="2643"/>
      <c r="T429" s="2643"/>
      <c r="U429" s="2643"/>
      <c r="V429" s="2643"/>
      <c r="W429" s="2643"/>
      <c r="X429" s="2643"/>
      <c r="Y429" s="2643"/>
      <c r="Z429" s="2643"/>
      <c r="AA429" s="2643"/>
      <c r="AB429" s="2643"/>
      <c r="AC429" s="2643"/>
      <c r="AD429" s="2643"/>
      <c r="AE429" s="2643"/>
      <c r="AF429" s="2583"/>
    </row>
    <row r="430" spans="2:32" s="2884" customFormat="1" x14ac:dyDescent="0.2">
      <c r="B430" s="2783" t="str">
        <f>+B411</f>
        <v>.</v>
      </c>
    </row>
    <row r="431" spans="2:32" s="2884" customFormat="1" ht="13.5" thickBot="1" x14ac:dyDescent="0.25"/>
    <row r="432" spans="2:32" s="2884" customFormat="1" ht="20.25" x14ac:dyDescent="0.2">
      <c r="B432" s="3623" t="s">
        <v>5075</v>
      </c>
      <c r="C432" s="3624"/>
      <c r="D432" s="3624"/>
      <c r="E432" s="3624"/>
      <c r="F432" s="3624"/>
      <c r="G432" s="3624"/>
      <c r="H432" s="3624"/>
      <c r="I432" s="3624"/>
      <c r="J432" s="3624"/>
      <c r="K432" s="3624"/>
      <c r="L432" s="3624"/>
      <c r="M432" s="3624"/>
      <c r="N432" s="3624"/>
      <c r="O432" s="3624"/>
      <c r="P432" s="3624"/>
      <c r="Q432" s="3624"/>
      <c r="R432" s="3624"/>
      <c r="S432" s="3624"/>
      <c r="T432" s="3624"/>
      <c r="U432" s="3624"/>
      <c r="V432" s="3624"/>
      <c r="W432" s="3624"/>
      <c r="X432" s="3624"/>
      <c r="Y432" s="3624"/>
      <c r="Z432" s="3624"/>
      <c r="AA432" s="3624"/>
      <c r="AB432" s="3624"/>
      <c r="AC432" s="3624"/>
      <c r="AD432" s="3624"/>
      <c r="AE432" s="3624"/>
      <c r="AF432" s="3625"/>
    </row>
    <row r="433" spans="2:32" s="2884" customFormat="1" x14ac:dyDescent="0.2">
      <c r="B433" s="3451"/>
      <c r="C433" s="3452"/>
      <c r="D433" s="3452"/>
      <c r="E433" s="3452"/>
      <c r="F433" s="3452"/>
      <c r="G433" s="2577"/>
      <c r="H433" s="2577"/>
      <c r="I433" s="2577"/>
      <c r="J433" s="2577"/>
      <c r="K433" s="2577"/>
      <c r="L433" s="2577"/>
      <c r="M433" s="2577"/>
      <c r="N433" s="2577"/>
      <c r="O433" s="2577"/>
      <c r="P433" s="2577"/>
      <c r="Q433" s="2577"/>
      <c r="R433" s="2577"/>
      <c r="S433" s="2577"/>
      <c r="T433" s="2577"/>
      <c r="U433" s="2577"/>
      <c r="V433" s="2577"/>
      <c r="W433" s="2577"/>
      <c r="X433" s="2577"/>
      <c r="Y433" s="2577"/>
      <c r="Z433" s="2577"/>
      <c r="AA433" s="2577"/>
      <c r="AB433" s="2577"/>
      <c r="AC433" s="2577"/>
      <c r="AD433" s="2577"/>
      <c r="AE433" s="2577"/>
      <c r="AF433" s="2578"/>
    </row>
    <row r="434" spans="2:32" s="2884" customFormat="1" x14ac:dyDescent="0.2">
      <c r="B434" s="2641" t="s">
        <v>5095</v>
      </c>
      <c r="C434" s="3452"/>
      <c r="D434" s="3676" t="s">
        <v>6636</v>
      </c>
      <c r="E434" s="3676"/>
      <c r="F434" s="3676"/>
      <c r="G434" s="2577"/>
      <c r="H434" s="2577"/>
      <c r="I434" s="2577"/>
      <c r="J434" s="2577"/>
      <c r="K434" s="2577"/>
      <c r="L434" s="2577"/>
      <c r="M434" s="2577"/>
      <c r="N434" s="2577"/>
      <c r="O434" s="2577"/>
      <c r="P434" s="2577"/>
      <c r="Q434" s="2577"/>
      <c r="R434" s="2577"/>
      <c r="S434" s="2577"/>
      <c r="T434" s="2577"/>
      <c r="U434" s="2577"/>
      <c r="V434" s="2577"/>
      <c r="W434" s="2577"/>
      <c r="X434" s="2577"/>
      <c r="Y434" s="2577"/>
      <c r="Z434" s="2577"/>
      <c r="AA434" s="2577"/>
      <c r="AB434" s="2577"/>
      <c r="AC434" s="2577"/>
      <c r="AD434" s="2577"/>
      <c r="AE434" s="2577"/>
      <c r="AF434" s="2578"/>
    </row>
    <row r="435" spans="2:32" s="2884" customFormat="1" x14ac:dyDescent="0.2">
      <c r="B435" s="3677" t="s">
        <v>5078</v>
      </c>
      <c r="C435" s="3678"/>
      <c r="D435" s="3709">
        <v>41684</v>
      </c>
      <c r="E435" s="3709"/>
      <c r="F435" s="3709"/>
      <c r="G435" s="2577"/>
      <c r="H435" s="2577"/>
      <c r="I435" s="2577"/>
      <c r="J435" s="2577"/>
      <c r="K435" s="2577"/>
      <c r="L435" s="2577"/>
      <c r="M435" s="2577"/>
      <c r="N435" s="2577"/>
      <c r="O435" s="2577"/>
      <c r="P435" s="2577"/>
      <c r="Q435" s="2577"/>
      <c r="R435" s="2577"/>
      <c r="S435" s="2577"/>
      <c r="T435" s="2577"/>
      <c r="U435" s="2577"/>
      <c r="V435" s="2577"/>
      <c r="W435" s="2577"/>
      <c r="X435" s="2577"/>
      <c r="Y435" s="2577"/>
      <c r="Z435" s="2577"/>
      <c r="AA435" s="2577"/>
      <c r="AB435" s="2577"/>
      <c r="AC435" s="2577"/>
      <c r="AD435" s="2577"/>
      <c r="AE435" s="2577"/>
      <c r="AF435" s="2578"/>
    </row>
    <row r="436" spans="2:32" s="2884" customFormat="1" x14ac:dyDescent="0.2">
      <c r="B436" s="3657" t="s">
        <v>5076</v>
      </c>
      <c r="C436" s="3658"/>
      <c r="D436" s="4498">
        <v>41684</v>
      </c>
      <c r="E436" s="4498"/>
      <c r="F436" s="4498"/>
      <c r="G436" s="2577"/>
      <c r="H436" s="2577"/>
      <c r="I436" s="2577"/>
      <c r="J436" s="2577"/>
      <c r="K436" s="2577"/>
      <c r="L436" s="2577"/>
      <c r="M436" s="2577"/>
      <c r="N436" s="2577"/>
      <c r="O436" s="2577"/>
      <c r="P436" s="2577"/>
      <c r="Q436" s="2577"/>
      <c r="R436" s="2577"/>
      <c r="S436" s="2577"/>
      <c r="T436" s="2577"/>
      <c r="U436" s="2577"/>
      <c r="V436" s="2577"/>
      <c r="W436" s="2577"/>
      <c r="X436" s="2577"/>
      <c r="Y436" s="2577"/>
      <c r="Z436" s="2577"/>
      <c r="AA436" s="2577"/>
      <c r="AB436" s="2577"/>
      <c r="AC436" s="2577"/>
      <c r="AD436" s="2577"/>
      <c r="AE436" s="2577"/>
      <c r="AF436" s="2578"/>
    </row>
    <row r="437" spans="2:32" s="2884" customFormat="1" ht="13.5" thickBot="1" x14ac:dyDescent="0.25">
      <c r="B437" s="3451"/>
      <c r="C437" s="3452"/>
      <c r="D437" s="3452"/>
      <c r="E437" s="3452"/>
      <c r="F437" s="3452"/>
      <c r="G437" s="2577"/>
      <c r="H437" s="2577"/>
      <c r="I437" s="2577"/>
      <c r="J437" s="2577"/>
      <c r="K437" s="2577"/>
      <c r="L437" s="2577"/>
      <c r="M437" s="2577"/>
      <c r="N437" s="2577"/>
      <c r="O437" s="2577"/>
      <c r="P437" s="2577"/>
      <c r="Q437" s="2577"/>
      <c r="R437" s="2577"/>
      <c r="S437" s="2577"/>
      <c r="T437" s="2577"/>
      <c r="U437" s="2577"/>
      <c r="V437" s="2577"/>
      <c r="W437" s="2577"/>
      <c r="X437" s="2577"/>
      <c r="Y437" s="2577"/>
      <c r="Z437" s="2577"/>
      <c r="AA437" s="2577"/>
      <c r="AB437" s="2577"/>
      <c r="AC437" s="2577"/>
      <c r="AD437" s="2577"/>
      <c r="AE437" s="2577"/>
      <c r="AF437" s="2578"/>
    </row>
    <row r="438" spans="2:32" s="2884" customFormat="1" ht="82.5" customHeight="1" thickBot="1" x14ac:dyDescent="0.25">
      <c r="B438" s="3659" t="s">
        <v>5077</v>
      </c>
      <c r="C438" s="3710"/>
      <c r="D438" s="3661" t="s">
        <v>6637</v>
      </c>
      <c r="E438" s="3662"/>
      <c r="F438" s="3662"/>
      <c r="G438" s="3662"/>
      <c r="H438" s="3662"/>
      <c r="I438" s="3662"/>
      <c r="J438" s="3662"/>
      <c r="K438" s="3662"/>
      <c r="L438" s="3662"/>
      <c r="M438" s="3662"/>
      <c r="N438" s="3662"/>
      <c r="O438" s="3662"/>
      <c r="P438" s="3662"/>
      <c r="Q438" s="3663"/>
      <c r="R438" s="2577"/>
      <c r="S438" s="2577"/>
      <c r="T438" s="2577"/>
      <c r="U438" s="2577"/>
      <c r="V438" s="2577"/>
      <c r="W438" s="2577"/>
      <c r="X438" s="2577"/>
      <c r="Y438" s="2577"/>
      <c r="Z438" s="2577"/>
      <c r="AA438" s="2577"/>
      <c r="AB438" s="2577"/>
      <c r="AC438" s="2577"/>
      <c r="AD438" s="2577"/>
      <c r="AE438" s="2577"/>
      <c r="AF438" s="2578"/>
    </row>
    <row r="439" spans="2:32" s="2884" customFormat="1" ht="13.5" thickBot="1" x14ac:dyDescent="0.25">
      <c r="B439" s="3451"/>
      <c r="C439" s="3452"/>
      <c r="D439" s="3452"/>
      <c r="E439" s="3452"/>
      <c r="F439" s="3452"/>
      <c r="G439" s="2577"/>
      <c r="H439" s="2577"/>
      <c r="I439" s="2577"/>
      <c r="J439" s="2577"/>
      <c r="K439" s="2577"/>
      <c r="L439" s="2577"/>
      <c r="M439" s="2577"/>
      <c r="N439" s="2577"/>
      <c r="O439" s="2577"/>
      <c r="P439" s="2577"/>
      <c r="Q439" s="2577"/>
      <c r="R439" s="2643"/>
      <c r="S439" s="2577"/>
      <c r="T439" s="2577"/>
      <c r="U439" s="2577"/>
      <c r="V439" s="2577"/>
      <c r="W439" s="2577"/>
      <c r="X439" s="2577"/>
      <c r="Y439" s="2577"/>
      <c r="Z439" s="2577"/>
      <c r="AA439" s="2577"/>
      <c r="AB439" s="2577"/>
      <c r="AC439" s="2577"/>
      <c r="AD439" s="2577"/>
      <c r="AE439" s="2577"/>
      <c r="AF439" s="2578"/>
    </row>
    <row r="440" spans="2:32" s="2884" customFormat="1" ht="13.5" thickBot="1" x14ac:dyDescent="0.25">
      <c r="B440" s="3679" t="s">
        <v>5079</v>
      </c>
      <c r="C440" s="3680"/>
      <c r="D440" s="3655" t="s">
        <v>5080</v>
      </c>
      <c r="E440" s="3683" t="s">
        <v>224</v>
      </c>
      <c r="F440" s="3684"/>
      <c r="G440" s="3684"/>
      <c r="H440" s="3684"/>
      <c r="I440" s="3684"/>
      <c r="J440" s="3684"/>
      <c r="K440" s="3684"/>
      <c r="L440" s="3684"/>
      <c r="M440" s="3684"/>
      <c r="N440" s="3684"/>
      <c r="O440" s="3684"/>
      <c r="P440" s="3685"/>
      <c r="Q440" s="3686" t="s">
        <v>340</v>
      </c>
      <c r="R440" s="3687"/>
      <c r="S440" s="3688"/>
      <c r="T440" s="3688"/>
      <c r="U440" s="3688"/>
      <c r="V440" s="3688"/>
      <c r="W440" s="3688"/>
      <c r="X440" s="3688"/>
      <c r="Y440" s="3689"/>
      <c r="Z440" s="3686" t="s">
        <v>225</v>
      </c>
      <c r="AA440" s="3688"/>
      <c r="AB440" s="3689"/>
      <c r="AC440" s="3690" t="s">
        <v>4999</v>
      </c>
      <c r="AD440" s="3691"/>
      <c r="AE440" s="3692"/>
      <c r="AF440" s="2578"/>
    </row>
    <row r="441" spans="2:32" s="2884" customFormat="1" ht="13.5" thickBot="1" x14ac:dyDescent="0.25">
      <c r="B441" s="3681"/>
      <c r="C441" s="3682"/>
      <c r="D441" s="3655"/>
      <c r="E441" s="3655" t="s">
        <v>5017</v>
      </c>
      <c r="F441" s="3655" t="s">
        <v>5018</v>
      </c>
      <c r="G441" s="3640" t="s">
        <v>5020</v>
      </c>
      <c r="H441" s="3640" t="s">
        <v>5081</v>
      </c>
      <c r="I441" s="3693" t="s">
        <v>5082</v>
      </c>
      <c r="J441" s="3693" t="s">
        <v>5083</v>
      </c>
      <c r="K441" s="3693" t="s">
        <v>5023</v>
      </c>
      <c r="L441" s="3693"/>
      <c r="M441" s="3693" t="s">
        <v>5084</v>
      </c>
      <c r="N441" s="3693" t="s">
        <v>5085</v>
      </c>
      <c r="O441" s="3693" t="s">
        <v>5086</v>
      </c>
      <c r="P441" s="3693" t="s">
        <v>5087</v>
      </c>
      <c r="Q441" s="3638" t="s">
        <v>5029</v>
      </c>
      <c r="R441" s="3638" t="s">
        <v>5030</v>
      </c>
      <c r="S441" s="3638" t="s">
        <v>5031</v>
      </c>
      <c r="T441" s="3638" t="s">
        <v>5088</v>
      </c>
      <c r="U441" s="3638" t="s">
        <v>5089</v>
      </c>
      <c r="V441" s="3638" t="s">
        <v>5034</v>
      </c>
      <c r="W441" s="3638" t="s">
        <v>5036</v>
      </c>
      <c r="X441" s="3640" t="s">
        <v>5090</v>
      </c>
      <c r="Y441" s="3640" t="s">
        <v>5091</v>
      </c>
      <c r="Z441" s="3638" t="s">
        <v>5092</v>
      </c>
      <c r="AA441" s="3638" t="s">
        <v>5093</v>
      </c>
      <c r="AB441" s="3638" t="s">
        <v>5094</v>
      </c>
      <c r="AC441" s="3638" t="s">
        <v>1154</v>
      </c>
      <c r="AD441" s="3638" t="s">
        <v>5000</v>
      </c>
      <c r="AE441" s="3638" t="s">
        <v>5001</v>
      </c>
      <c r="AF441" s="2578"/>
    </row>
    <row r="442" spans="2:32" s="2884" customFormat="1" ht="13.5" thickBot="1" x14ac:dyDescent="0.25">
      <c r="B442" s="4433"/>
      <c r="C442" s="4434"/>
      <c r="D442" s="3655"/>
      <c r="E442" s="3638"/>
      <c r="F442" s="3638"/>
      <c r="G442" s="3637"/>
      <c r="H442" s="3637"/>
      <c r="I442" s="3640"/>
      <c r="J442" s="3640"/>
      <c r="K442" s="3449" t="s">
        <v>5043</v>
      </c>
      <c r="L442" s="3450" t="s">
        <v>2798</v>
      </c>
      <c r="M442" s="3640"/>
      <c r="N442" s="3640"/>
      <c r="O442" s="3640"/>
      <c r="P442" s="3640"/>
      <c r="Q442" s="3639"/>
      <c r="R442" s="3639"/>
      <c r="S442" s="3639"/>
      <c r="T442" s="3639"/>
      <c r="U442" s="3639"/>
      <c r="V442" s="3639"/>
      <c r="W442" s="3639"/>
      <c r="X442" s="3637"/>
      <c r="Y442" s="3637"/>
      <c r="Z442" s="3639"/>
      <c r="AA442" s="3639"/>
      <c r="AB442" s="3639"/>
      <c r="AC442" s="3639"/>
      <c r="AD442" s="3639"/>
      <c r="AE442" s="3639"/>
      <c r="AF442" s="2578"/>
    </row>
    <row r="443" spans="2:32" s="2884" customFormat="1" x14ac:dyDescent="0.2">
      <c r="B443" s="4486" t="s">
        <v>6387</v>
      </c>
      <c r="C443" s="4487"/>
      <c r="D443" s="3154" t="s">
        <v>1534</v>
      </c>
      <c r="E443" s="3154" t="s">
        <v>1534</v>
      </c>
      <c r="F443" s="3154" t="s">
        <v>1534</v>
      </c>
      <c r="G443" s="3154">
        <v>17</v>
      </c>
      <c r="H443" s="3154" t="s">
        <v>1534</v>
      </c>
      <c r="I443" s="3156">
        <v>0.18</v>
      </c>
      <c r="J443" s="3154" t="s">
        <v>1534</v>
      </c>
      <c r="K443" s="3154" t="s">
        <v>1534</v>
      </c>
      <c r="L443" s="3154" t="s">
        <v>1534</v>
      </c>
      <c r="M443" s="3154" t="s">
        <v>1534</v>
      </c>
      <c r="N443" s="3154" t="s">
        <v>1534</v>
      </c>
      <c r="O443" s="3154" t="s">
        <v>1534</v>
      </c>
      <c r="P443" s="3154" t="s">
        <v>1534</v>
      </c>
      <c r="Q443" s="3154" t="s">
        <v>1534</v>
      </c>
      <c r="R443" s="3154" t="s">
        <v>1534</v>
      </c>
      <c r="S443" s="3154" t="s">
        <v>1534</v>
      </c>
      <c r="T443" s="3154" t="s">
        <v>1534</v>
      </c>
      <c r="U443" s="3154" t="s">
        <v>1534</v>
      </c>
      <c r="V443" s="3154" t="s">
        <v>1534</v>
      </c>
      <c r="W443" s="3154" t="s">
        <v>1534</v>
      </c>
      <c r="X443" s="3154" t="s">
        <v>1534</v>
      </c>
      <c r="Y443" s="3154" t="s">
        <v>1534</v>
      </c>
      <c r="Z443" s="3154" t="s">
        <v>1534</v>
      </c>
      <c r="AA443" s="3154" t="s">
        <v>1534</v>
      </c>
      <c r="AB443" s="3154" t="s">
        <v>1534</v>
      </c>
      <c r="AC443" s="3154" t="s">
        <v>1534</v>
      </c>
      <c r="AD443" s="3154" t="s">
        <v>1534</v>
      </c>
      <c r="AE443" s="3157" t="s">
        <v>1534</v>
      </c>
      <c r="AF443" s="2578"/>
    </row>
    <row r="444" spans="2:32" s="2884" customFormat="1" ht="17.25" customHeight="1" thickBot="1" x14ac:dyDescent="0.25">
      <c r="B444" s="3711" t="s">
        <v>6558</v>
      </c>
      <c r="C444" s="3712"/>
      <c r="D444" s="3158" t="s">
        <v>1534</v>
      </c>
      <c r="E444" s="3158" t="s">
        <v>1534</v>
      </c>
      <c r="F444" s="3158" t="s">
        <v>1534</v>
      </c>
      <c r="G444" s="3158">
        <v>19</v>
      </c>
      <c r="H444" s="3158" t="s">
        <v>1534</v>
      </c>
      <c r="I444" s="3160">
        <v>0.16</v>
      </c>
      <c r="J444" s="3158" t="s">
        <v>1534</v>
      </c>
      <c r="K444" s="3158" t="s">
        <v>1534</v>
      </c>
      <c r="L444" s="3158" t="s">
        <v>1534</v>
      </c>
      <c r="M444" s="3158" t="s">
        <v>1534</v>
      </c>
      <c r="N444" s="3158" t="s">
        <v>1534</v>
      </c>
      <c r="O444" s="3158" t="s">
        <v>1534</v>
      </c>
      <c r="P444" s="3158" t="s">
        <v>1534</v>
      </c>
      <c r="Q444" s="3158" t="s">
        <v>1534</v>
      </c>
      <c r="R444" s="3158" t="s">
        <v>1534</v>
      </c>
      <c r="S444" s="3158" t="s">
        <v>1534</v>
      </c>
      <c r="T444" s="3158" t="s">
        <v>1534</v>
      </c>
      <c r="U444" s="3158" t="s">
        <v>1534</v>
      </c>
      <c r="V444" s="3158" t="s">
        <v>1534</v>
      </c>
      <c r="W444" s="3158" t="s">
        <v>1534</v>
      </c>
      <c r="X444" s="3158" t="s">
        <v>1534</v>
      </c>
      <c r="Y444" s="3158" t="s">
        <v>1534</v>
      </c>
      <c r="Z444" s="3158" t="s">
        <v>1534</v>
      </c>
      <c r="AA444" s="3158" t="s">
        <v>1534</v>
      </c>
      <c r="AB444" s="3158" t="s">
        <v>1534</v>
      </c>
      <c r="AC444" s="3158" t="s">
        <v>1534</v>
      </c>
      <c r="AD444" s="3158" t="s">
        <v>1534</v>
      </c>
      <c r="AE444" s="3161" t="s">
        <v>1534</v>
      </c>
      <c r="AF444" s="2578"/>
    </row>
    <row r="445" spans="2:32" s="2884" customFormat="1" x14ac:dyDescent="0.2">
      <c r="B445" s="2642"/>
      <c r="C445" s="2572"/>
      <c r="D445" s="2572"/>
      <c r="E445" s="2572"/>
      <c r="F445" s="2572"/>
      <c r="G445" s="2573"/>
      <c r="H445" s="2573"/>
      <c r="I445" s="2573"/>
      <c r="J445" s="2573"/>
      <c r="K445" s="2572"/>
      <c r="L445" s="2573"/>
      <c r="M445" s="2573"/>
      <c r="N445" s="2573"/>
      <c r="O445" s="2573"/>
      <c r="P445" s="2573"/>
      <c r="Q445" s="2639"/>
      <c r="R445" s="2639"/>
      <c r="S445" s="2639"/>
      <c r="T445" s="2639"/>
      <c r="U445" s="2639"/>
      <c r="V445" s="2639"/>
      <c r="W445" s="2639"/>
      <c r="X445" s="2639"/>
      <c r="Y445" s="2639"/>
      <c r="Z445" s="2639"/>
      <c r="AA445" s="2639"/>
      <c r="AB445" s="2639"/>
      <c r="AC445" s="2639"/>
      <c r="AD445" s="2639"/>
      <c r="AE445" s="2639"/>
      <c r="AF445" s="2578"/>
    </row>
    <row r="446" spans="2:32" s="2884" customFormat="1" x14ac:dyDescent="0.2">
      <c r="B446" s="3673" t="s">
        <v>5002</v>
      </c>
      <c r="C446" s="3674"/>
      <c r="D446" s="3675" t="s">
        <v>5096</v>
      </c>
      <c r="E446" s="3675"/>
      <c r="F446" s="3675"/>
      <c r="G446" s="3675"/>
      <c r="H446" s="3675"/>
      <c r="I446" s="2640"/>
      <c r="J446" s="2640"/>
      <c r="K446" s="2640"/>
      <c r="L446" s="2640"/>
      <c r="M446" s="2640"/>
      <c r="N446" s="2640"/>
      <c r="O446" s="2640"/>
      <c r="P446" s="2640"/>
      <c r="Q446" s="2639"/>
      <c r="R446" s="2639"/>
      <c r="S446" s="2639"/>
      <c r="T446" s="2639"/>
      <c r="U446" s="2639"/>
      <c r="V446" s="2639"/>
      <c r="W446" s="2639"/>
      <c r="X446" s="2639"/>
      <c r="Y446" s="2639"/>
      <c r="Z446" s="2639"/>
      <c r="AA446" s="2639"/>
      <c r="AB446" s="2639"/>
      <c r="AC446" s="2639"/>
      <c r="AD446" s="2639"/>
      <c r="AE446" s="2639"/>
      <c r="AF446" s="2578"/>
    </row>
    <row r="447" spans="2:32" s="2884" customFormat="1" x14ac:dyDescent="0.2">
      <c r="B447" s="3673" t="s">
        <v>5003</v>
      </c>
      <c r="C447" s="3674"/>
      <c r="D447" s="3675" t="s">
        <v>1517</v>
      </c>
      <c r="E447" s="3675"/>
      <c r="F447" s="3675"/>
      <c r="G447" s="3675"/>
      <c r="H447" s="3675"/>
      <c r="I447" s="2640"/>
      <c r="J447" s="2640"/>
      <c r="K447" s="2640"/>
      <c r="L447" s="2640"/>
      <c r="M447" s="2640"/>
      <c r="N447" s="2640"/>
      <c r="O447" s="2640"/>
      <c r="P447" s="2640"/>
      <c r="Q447" s="2639"/>
      <c r="R447" s="2639"/>
      <c r="S447" s="2639"/>
      <c r="T447" s="2639"/>
      <c r="U447" s="2639"/>
      <c r="V447" s="2639"/>
      <c r="W447" s="2639"/>
      <c r="X447" s="2639"/>
      <c r="Y447" s="2639"/>
      <c r="Z447" s="2639"/>
      <c r="AA447" s="2639"/>
      <c r="AB447" s="2639"/>
      <c r="AC447" s="2639"/>
      <c r="AD447" s="2639"/>
      <c r="AE447" s="2639"/>
      <c r="AF447" s="2578"/>
    </row>
    <row r="448" spans="2:32" s="2884" customFormat="1" ht="13.5" thickBot="1" x14ac:dyDescent="0.25">
      <c r="B448" s="3454"/>
      <c r="C448" s="3453"/>
      <c r="D448" s="3453"/>
      <c r="E448" s="3453"/>
      <c r="F448" s="3453"/>
      <c r="G448" s="2643"/>
      <c r="H448" s="2643"/>
      <c r="I448" s="2643"/>
      <c r="J448" s="2643"/>
      <c r="K448" s="2643"/>
      <c r="L448" s="2643"/>
      <c r="M448" s="2643"/>
      <c r="N448" s="2643"/>
      <c r="O448" s="2643"/>
      <c r="P448" s="2643"/>
      <c r="Q448" s="2643"/>
      <c r="R448" s="2643"/>
      <c r="S448" s="2643"/>
      <c r="T448" s="2643"/>
      <c r="U448" s="2643"/>
      <c r="V448" s="2643"/>
      <c r="W448" s="2643"/>
      <c r="X448" s="2643"/>
      <c r="Y448" s="2643"/>
      <c r="Z448" s="2643"/>
      <c r="AA448" s="2643"/>
      <c r="AB448" s="2643"/>
      <c r="AC448" s="2643"/>
      <c r="AD448" s="2643"/>
      <c r="AE448" s="2643"/>
      <c r="AF448" s="2583"/>
    </row>
    <row r="449" spans="2:32" s="2884" customFormat="1" x14ac:dyDescent="0.2">
      <c r="B449" s="3452" t="str">
        <f>+B430</f>
        <v>.</v>
      </c>
      <c r="C449" s="3452"/>
      <c r="D449" s="3452"/>
      <c r="E449" s="3452"/>
      <c r="F449" s="3452"/>
      <c r="G449" s="2577"/>
      <c r="H449" s="2577"/>
      <c r="I449" s="2577"/>
      <c r="J449" s="2577"/>
      <c r="K449" s="2577"/>
      <c r="L449" s="2577"/>
      <c r="M449" s="2577"/>
      <c r="N449" s="2577"/>
      <c r="O449" s="2577"/>
      <c r="P449" s="2577"/>
      <c r="Q449" s="2577"/>
      <c r="R449" s="2577"/>
      <c r="S449" s="2577"/>
      <c r="T449" s="2577"/>
      <c r="U449" s="2577"/>
      <c r="V449" s="2577"/>
      <c r="W449" s="2577"/>
      <c r="X449" s="2577"/>
      <c r="Y449" s="2577"/>
      <c r="Z449" s="2577"/>
      <c r="AA449" s="2577"/>
      <c r="AB449" s="2577"/>
      <c r="AC449" s="2577"/>
      <c r="AD449" s="2577"/>
      <c r="AE449" s="2577"/>
      <c r="AF449" s="2577"/>
    </row>
    <row r="450" spans="2:32" s="2884" customFormat="1" ht="13.5" thickBot="1" x14ac:dyDescent="0.25"/>
    <row r="451" spans="2:32" s="2884" customFormat="1" ht="20.25" x14ac:dyDescent="0.2">
      <c r="B451" s="3623" t="s">
        <v>5075</v>
      </c>
      <c r="C451" s="3624"/>
      <c r="D451" s="3624"/>
      <c r="E451" s="3624"/>
      <c r="F451" s="3624"/>
      <c r="G451" s="3624"/>
      <c r="H451" s="3624"/>
      <c r="I451" s="3624"/>
      <c r="J451" s="3624"/>
      <c r="K451" s="3624"/>
      <c r="L451" s="3624"/>
      <c r="M451" s="3624"/>
      <c r="N451" s="3624"/>
      <c r="O451" s="3624"/>
      <c r="P451" s="3624"/>
      <c r="Q451" s="3624"/>
      <c r="R451" s="3624"/>
      <c r="S451" s="3624"/>
      <c r="T451" s="3624"/>
      <c r="U451" s="3624"/>
      <c r="V451" s="3624"/>
      <c r="W451" s="3624"/>
      <c r="X451" s="3624"/>
      <c r="Y451" s="3624"/>
      <c r="Z451" s="3624"/>
      <c r="AA451" s="3624"/>
      <c r="AB451" s="3624"/>
      <c r="AC451" s="3624"/>
      <c r="AD451" s="3624"/>
      <c r="AE451" s="3624"/>
      <c r="AF451" s="3625"/>
    </row>
    <row r="452" spans="2:32" s="2884" customFormat="1" x14ac:dyDescent="0.2">
      <c r="B452" s="3451"/>
      <c r="C452" s="3452"/>
      <c r="D452" s="3452"/>
      <c r="E452" s="3452"/>
      <c r="F452" s="3452"/>
      <c r="G452" s="2577"/>
      <c r="H452" s="2577"/>
      <c r="I452" s="2577"/>
      <c r="J452" s="2577"/>
      <c r="K452" s="2577"/>
      <c r="L452" s="2577"/>
      <c r="M452" s="2577"/>
      <c r="N452" s="2577"/>
      <c r="O452" s="2577"/>
      <c r="P452" s="2577"/>
      <c r="Q452" s="2577"/>
      <c r="R452" s="2577"/>
      <c r="S452" s="2577"/>
      <c r="T452" s="2577"/>
      <c r="U452" s="2577"/>
      <c r="V452" s="2577"/>
      <c r="W452" s="2577"/>
      <c r="X452" s="2577"/>
      <c r="Y452" s="2577"/>
      <c r="Z452" s="2577"/>
      <c r="AA452" s="2577"/>
      <c r="AB452" s="2577"/>
      <c r="AC452" s="2577"/>
      <c r="AD452" s="2577"/>
      <c r="AE452" s="2577"/>
      <c r="AF452" s="2578"/>
    </row>
    <row r="453" spans="2:32" s="2884" customFormat="1" x14ac:dyDescent="0.2">
      <c r="B453" s="2641" t="s">
        <v>5095</v>
      </c>
      <c r="C453" s="3452"/>
      <c r="D453" s="3676" t="s">
        <v>6620</v>
      </c>
      <c r="E453" s="3676"/>
      <c r="F453" s="3676"/>
      <c r="G453" s="2577"/>
      <c r="H453" s="2577"/>
      <c r="I453" s="2577"/>
      <c r="J453" s="2577"/>
      <c r="K453" s="2577"/>
      <c r="L453" s="2577"/>
      <c r="M453" s="2577"/>
      <c r="N453" s="2577"/>
      <c r="O453" s="2577"/>
      <c r="P453" s="2577"/>
      <c r="Q453" s="2577"/>
      <c r="R453" s="2577"/>
      <c r="S453" s="2577"/>
      <c r="T453" s="2577"/>
      <c r="U453" s="2577"/>
      <c r="V453" s="2577"/>
      <c r="W453" s="2577"/>
      <c r="X453" s="2577"/>
      <c r="Y453" s="2577"/>
      <c r="Z453" s="2577"/>
      <c r="AA453" s="2577"/>
      <c r="AB453" s="2577"/>
      <c r="AC453" s="2577"/>
      <c r="AD453" s="2577"/>
      <c r="AE453" s="2577"/>
      <c r="AF453" s="2578"/>
    </row>
    <row r="454" spans="2:32" s="2884" customFormat="1" x14ac:dyDescent="0.2">
      <c r="B454" s="3677" t="s">
        <v>5078</v>
      </c>
      <c r="C454" s="3678"/>
      <c r="D454" s="3709">
        <v>41671</v>
      </c>
      <c r="E454" s="3709"/>
      <c r="F454" s="3709"/>
      <c r="G454" s="2577"/>
      <c r="H454" s="2577"/>
      <c r="I454" s="2577"/>
      <c r="J454" s="2577"/>
      <c r="K454" s="2577"/>
      <c r="L454" s="2577"/>
      <c r="M454" s="2577"/>
      <c r="N454" s="2577"/>
      <c r="O454" s="2577"/>
      <c r="P454" s="2577"/>
      <c r="Q454" s="2577"/>
      <c r="R454" s="2577"/>
      <c r="S454" s="2577"/>
      <c r="T454" s="2577"/>
      <c r="U454" s="2577"/>
      <c r="V454" s="2577"/>
      <c r="W454" s="2577"/>
      <c r="X454" s="2577"/>
      <c r="Y454" s="2577"/>
      <c r="Z454" s="2577"/>
      <c r="AA454" s="2577"/>
      <c r="AB454" s="2577"/>
      <c r="AC454" s="2577"/>
      <c r="AD454" s="2577"/>
      <c r="AE454" s="2577"/>
      <c r="AF454" s="2578"/>
    </row>
    <row r="455" spans="2:32" s="2884" customFormat="1" x14ac:dyDescent="0.2">
      <c r="B455" s="3657" t="s">
        <v>5076</v>
      </c>
      <c r="C455" s="3658"/>
      <c r="D455" s="4498">
        <v>41698</v>
      </c>
      <c r="E455" s="4498"/>
      <c r="F455" s="4498"/>
      <c r="G455" s="2577"/>
      <c r="H455" s="2577"/>
      <c r="I455" s="2577"/>
      <c r="J455" s="2577"/>
      <c r="K455" s="2577"/>
      <c r="L455" s="2577"/>
      <c r="M455" s="2577"/>
      <c r="N455" s="2577"/>
      <c r="O455" s="2577"/>
      <c r="P455" s="2577"/>
      <c r="Q455" s="2577"/>
      <c r="R455" s="2577"/>
      <c r="S455" s="2577"/>
      <c r="T455" s="2577"/>
      <c r="U455" s="2577"/>
      <c r="V455" s="2577"/>
      <c r="W455" s="2577"/>
      <c r="X455" s="2577"/>
      <c r="Y455" s="2577"/>
      <c r="Z455" s="2577"/>
      <c r="AA455" s="2577"/>
      <c r="AB455" s="2577"/>
      <c r="AC455" s="2577"/>
      <c r="AD455" s="2577"/>
      <c r="AE455" s="2577"/>
      <c r="AF455" s="2578"/>
    </row>
    <row r="456" spans="2:32" s="2884" customFormat="1" ht="13.5" thickBot="1" x14ac:dyDescent="0.25">
      <c r="B456" s="3451"/>
      <c r="C456" s="3452"/>
      <c r="D456" s="3452"/>
      <c r="E456" s="3452"/>
      <c r="F456" s="3452"/>
      <c r="G456" s="2577"/>
      <c r="H456" s="2577"/>
      <c r="I456" s="2577"/>
      <c r="J456" s="2577"/>
      <c r="K456" s="2577"/>
      <c r="L456" s="2577"/>
      <c r="M456" s="2577"/>
      <c r="N456" s="2577"/>
      <c r="O456" s="2577"/>
      <c r="P456" s="2577"/>
      <c r="Q456" s="2577"/>
      <c r="R456" s="2577"/>
      <c r="S456" s="2577"/>
      <c r="T456" s="2577"/>
      <c r="U456" s="2577"/>
      <c r="V456" s="2577"/>
      <c r="W456" s="2577"/>
      <c r="X456" s="2577"/>
      <c r="Y456" s="2577"/>
      <c r="Z456" s="2577"/>
      <c r="AA456" s="2577"/>
      <c r="AB456" s="2577"/>
      <c r="AC456" s="2577"/>
      <c r="AD456" s="2577"/>
      <c r="AE456" s="2577"/>
      <c r="AF456" s="2578"/>
    </row>
    <row r="457" spans="2:32" s="2884" customFormat="1" ht="33" customHeight="1" thickBot="1" x14ac:dyDescent="0.25">
      <c r="B457" s="3659" t="s">
        <v>5077</v>
      </c>
      <c r="C457" s="3710"/>
      <c r="D457" s="3661" t="s">
        <v>6621</v>
      </c>
      <c r="E457" s="3662"/>
      <c r="F457" s="3662"/>
      <c r="G457" s="3662"/>
      <c r="H457" s="3662"/>
      <c r="I457" s="3662"/>
      <c r="J457" s="3662"/>
      <c r="K457" s="3662"/>
      <c r="L457" s="3662"/>
      <c r="M457" s="3662"/>
      <c r="N457" s="3662"/>
      <c r="O457" s="3662"/>
      <c r="P457" s="3662"/>
      <c r="Q457" s="3663"/>
      <c r="R457" s="2577"/>
      <c r="S457" s="2577"/>
      <c r="T457" s="2577"/>
      <c r="U457" s="2577"/>
      <c r="V457" s="2577"/>
      <c r="W457" s="2577"/>
      <c r="X457" s="2577"/>
      <c r="Y457" s="2577"/>
      <c r="Z457" s="2577"/>
      <c r="AA457" s="2577"/>
      <c r="AB457" s="2577"/>
      <c r="AC457" s="2577"/>
      <c r="AD457" s="2577"/>
      <c r="AE457" s="2577"/>
      <c r="AF457" s="2578"/>
    </row>
    <row r="458" spans="2:32" s="2884" customFormat="1" ht="13.5" thickBot="1" x14ac:dyDescent="0.25">
      <c r="B458" s="3451"/>
      <c r="C458" s="3452"/>
      <c r="D458" s="3452"/>
      <c r="E458" s="3452"/>
      <c r="F458" s="3452"/>
      <c r="G458" s="2577"/>
      <c r="H458" s="2577"/>
      <c r="I458" s="2577"/>
      <c r="J458" s="2577"/>
      <c r="K458" s="2577"/>
      <c r="L458" s="2577"/>
      <c r="M458" s="2577"/>
      <c r="N458" s="2577"/>
      <c r="O458" s="2577"/>
      <c r="P458" s="2577"/>
      <c r="Q458" s="2577"/>
      <c r="R458" s="2643"/>
      <c r="S458" s="2577"/>
      <c r="T458" s="2577"/>
      <c r="U458" s="2577"/>
      <c r="V458" s="2577"/>
      <c r="W458" s="2577"/>
      <c r="X458" s="2577"/>
      <c r="Y458" s="2577"/>
      <c r="Z458" s="2577"/>
      <c r="AA458" s="2577"/>
      <c r="AB458" s="2577"/>
      <c r="AC458" s="2577"/>
      <c r="AD458" s="2577"/>
      <c r="AE458" s="2577"/>
      <c r="AF458" s="2578"/>
    </row>
    <row r="459" spans="2:32" s="2884" customFormat="1" ht="13.5" thickBot="1" x14ac:dyDescent="0.25">
      <c r="B459" s="3679" t="s">
        <v>5079</v>
      </c>
      <c r="C459" s="3680"/>
      <c r="D459" s="3655" t="s">
        <v>5080</v>
      </c>
      <c r="E459" s="3683" t="s">
        <v>224</v>
      </c>
      <c r="F459" s="3684"/>
      <c r="G459" s="3684"/>
      <c r="H459" s="3684"/>
      <c r="I459" s="3684"/>
      <c r="J459" s="3684"/>
      <c r="K459" s="3684"/>
      <c r="L459" s="3684"/>
      <c r="M459" s="3684"/>
      <c r="N459" s="3684"/>
      <c r="O459" s="3684"/>
      <c r="P459" s="3685"/>
      <c r="Q459" s="3686" t="s">
        <v>340</v>
      </c>
      <c r="R459" s="3687"/>
      <c r="S459" s="3688"/>
      <c r="T459" s="3688"/>
      <c r="U459" s="3688"/>
      <c r="V459" s="3688"/>
      <c r="W459" s="3688"/>
      <c r="X459" s="3688"/>
      <c r="Y459" s="3689"/>
      <c r="Z459" s="3686" t="s">
        <v>225</v>
      </c>
      <c r="AA459" s="3688"/>
      <c r="AB459" s="3689"/>
      <c r="AC459" s="3690" t="s">
        <v>4999</v>
      </c>
      <c r="AD459" s="3691"/>
      <c r="AE459" s="3692"/>
      <c r="AF459" s="2578"/>
    </row>
    <row r="460" spans="2:32" s="2884" customFormat="1" ht="24" customHeight="1" thickBot="1" x14ac:dyDescent="0.25">
      <c r="B460" s="3681"/>
      <c r="C460" s="3682"/>
      <c r="D460" s="3655"/>
      <c r="E460" s="3655" t="s">
        <v>5017</v>
      </c>
      <c r="F460" s="3655" t="s">
        <v>5018</v>
      </c>
      <c r="G460" s="3640" t="s">
        <v>5020</v>
      </c>
      <c r="H460" s="3640" t="s">
        <v>5081</v>
      </c>
      <c r="I460" s="3693" t="s">
        <v>5082</v>
      </c>
      <c r="J460" s="3693" t="s">
        <v>5083</v>
      </c>
      <c r="K460" s="3693" t="s">
        <v>5023</v>
      </c>
      <c r="L460" s="3693"/>
      <c r="M460" s="3693" t="s">
        <v>5084</v>
      </c>
      <c r="N460" s="3693" t="s">
        <v>5085</v>
      </c>
      <c r="O460" s="3693" t="s">
        <v>5086</v>
      </c>
      <c r="P460" s="3693" t="s">
        <v>5087</v>
      </c>
      <c r="Q460" s="3638" t="s">
        <v>5029</v>
      </c>
      <c r="R460" s="3638" t="s">
        <v>5030</v>
      </c>
      <c r="S460" s="3638" t="s">
        <v>5031</v>
      </c>
      <c r="T460" s="3638" t="s">
        <v>5088</v>
      </c>
      <c r="U460" s="3638" t="s">
        <v>5089</v>
      </c>
      <c r="V460" s="3638" t="s">
        <v>5034</v>
      </c>
      <c r="W460" s="3638" t="s">
        <v>5036</v>
      </c>
      <c r="X460" s="3640" t="s">
        <v>5090</v>
      </c>
      <c r="Y460" s="3640" t="s">
        <v>5091</v>
      </c>
      <c r="Z460" s="3638" t="s">
        <v>5092</v>
      </c>
      <c r="AA460" s="3638" t="s">
        <v>5093</v>
      </c>
      <c r="AB460" s="3638" t="s">
        <v>5094</v>
      </c>
      <c r="AC460" s="3638" t="s">
        <v>1154</v>
      </c>
      <c r="AD460" s="3638" t="s">
        <v>5000</v>
      </c>
      <c r="AE460" s="3638" t="s">
        <v>5001</v>
      </c>
      <c r="AF460" s="2578"/>
    </row>
    <row r="461" spans="2:32" s="2884" customFormat="1" ht="24" customHeight="1" thickBot="1" x14ac:dyDescent="0.25">
      <c r="B461" s="3681"/>
      <c r="C461" s="3682"/>
      <c r="D461" s="3638"/>
      <c r="E461" s="3638"/>
      <c r="F461" s="3638"/>
      <c r="G461" s="3637"/>
      <c r="H461" s="3637"/>
      <c r="I461" s="3640"/>
      <c r="J461" s="3640"/>
      <c r="K461" s="3449" t="s">
        <v>5043</v>
      </c>
      <c r="L461" s="3450" t="s">
        <v>2798</v>
      </c>
      <c r="M461" s="3640"/>
      <c r="N461" s="3640"/>
      <c r="O461" s="3640"/>
      <c r="P461" s="3640"/>
      <c r="Q461" s="3639"/>
      <c r="R461" s="3639"/>
      <c r="S461" s="3639"/>
      <c r="T461" s="3639"/>
      <c r="U461" s="3639"/>
      <c r="V461" s="3639"/>
      <c r="W461" s="3639"/>
      <c r="X461" s="3637"/>
      <c r="Y461" s="3637"/>
      <c r="Z461" s="3639"/>
      <c r="AA461" s="3639"/>
      <c r="AB461" s="3639"/>
      <c r="AC461" s="3639"/>
      <c r="AD461" s="3639"/>
      <c r="AE461" s="3639"/>
      <c r="AF461" s="2578"/>
    </row>
    <row r="462" spans="2:32" s="2884" customFormat="1" ht="16.5" customHeight="1" x14ac:dyDescent="0.2">
      <c r="B462" s="4523" t="s">
        <v>1671</v>
      </c>
      <c r="C462" s="4524"/>
      <c r="D462" s="3154" t="s">
        <v>1534</v>
      </c>
      <c r="E462" s="3154" t="s">
        <v>1534</v>
      </c>
      <c r="F462" s="3155" t="s">
        <v>1534</v>
      </c>
      <c r="G462" s="2657" t="s">
        <v>6622</v>
      </c>
      <c r="H462" s="2657" t="s">
        <v>1534</v>
      </c>
      <c r="I462" s="3156">
        <v>0.112</v>
      </c>
      <c r="J462" s="3156">
        <v>0.112</v>
      </c>
      <c r="K462" s="3155" t="s">
        <v>1534</v>
      </c>
      <c r="L462" s="2657" t="s">
        <v>1534</v>
      </c>
      <c r="M462" s="2657" t="s">
        <v>1534</v>
      </c>
      <c r="N462" s="2657" t="s">
        <v>1534</v>
      </c>
      <c r="O462" s="3405">
        <v>0.24640000000000004</v>
      </c>
      <c r="P462" s="3405">
        <v>0.16800000000000001</v>
      </c>
      <c r="Q462" s="2657" t="s">
        <v>1534</v>
      </c>
      <c r="R462" s="3155" t="s">
        <v>1534</v>
      </c>
      <c r="S462" s="3155" t="s">
        <v>1534</v>
      </c>
      <c r="T462" s="3155" t="s">
        <v>1534</v>
      </c>
      <c r="U462" s="3156">
        <v>6.720000000000001E-2</v>
      </c>
      <c r="V462" s="3155" t="s">
        <v>1534</v>
      </c>
      <c r="W462" s="3155" t="s">
        <v>1534</v>
      </c>
      <c r="X462" s="3155" t="s">
        <v>1534</v>
      </c>
      <c r="Y462" s="3156">
        <v>6.720000000000001E-2</v>
      </c>
      <c r="Z462" s="3155" t="s">
        <v>1534</v>
      </c>
      <c r="AA462" s="3155" t="s">
        <v>1534</v>
      </c>
      <c r="AB462" s="3156">
        <v>0.112</v>
      </c>
      <c r="AC462" s="2658" t="s">
        <v>1534</v>
      </c>
      <c r="AD462" s="2658" t="s">
        <v>1534</v>
      </c>
      <c r="AE462" s="3251" t="s">
        <v>1534</v>
      </c>
      <c r="AF462" s="2578"/>
    </row>
    <row r="463" spans="2:32" s="2884" customFormat="1" ht="16.5" customHeight="1" x14ac:dyDescent="0.2">
      <c r="B463" s="4525" t="s">
        <v>1673</v>
      </c>
      <c r="C463" s="4526"/>
      <c r="D463" s="3149" t="s">
        <v>1534</v>
      </c>
      <c r="E463" s="3149" t="s">
        <v>1534</v>
      </c>
      <c r="F463" s="3150" t="s">
        <v>1534</v>
      </c>
      <c r="G463" s="2647" t="s">
        <v>6623</v>
      </c>
      <c r="H463" s="2647" t="s">
        <v>1534</v>
      </c>
      <c r="I463" s="3058">
        <v>0.112</v>
      </c>
      <c r="J463" s="3058">
        <v>0.112</v>
      </c>
      <c r="K463" s="3150" t="s">
        <v>1534</v>
      </c>
      <c r="L463" s="2647" t="s">
        <v>1534</v>
      </c>
      <c r="M463" s="2647" t="s">
        <v>1534</v>
      </c>
      <c r="N463" s="2647" t="s">
        <v>1534</v>
      </c>
      <c r="O463" s="3406">
        <v>0.24640000000000004</v>
      </c>
      <c r="P463" s="3406">
        <v>0.16800000000000001</v>
      </c>
      <c r="Q463" s="2647" t="s">
        <v>1534</v>
      </c>
      <c r="R463" s="3150" t="s">
        <v>1534</v>
      </c>
      <c r="S463" s="3150" t="s">
        <v>1534</v>
      </c>
      <c r="T463" s="3150" t="s">
        <v>1534</v>
      </c>
      <c r="U463" s="3058">
        <v>6.720000000000001E-2</v>
      </c>
      <c r="V463" s="3150" t="s">
        <v>1534</v>
      </c>
      <c r="W463" s="3150" t="s">
        <v>1534</v>
      </c>
      <c r="X463" s="3150" t="s">
        <v>1534</v>
      </c>
      <c r="Y463" s="3058">
        <v>6.720000000000001E-2</v>
      </c>
      <c r="Z463" s="3150" t="s">
        <v>1534</v>
      </c>
      <c r="AA463" s="3150" t="s">
        <v>1534</v>
      </c>
      <c r="AB463" s="3058">
        <v>0.112</v>
      </c>
      <c r="AC463" s="2617" t="s">
        <v>1534</v>
      </c>
      <c r="AD463" s="2617" t="s">
        <v>1534</v>
      </c>
      <c r="AE463" s="3253" t="s">
        <v>1534</v>
      </c>
      <c r="AF463" s="2578"/>
    </row>
    <row r="464" spans="2:32" s="2884" customFormat="1" ht="16.5" customHeight="1" x14ac:dyDescent="0.2">
      <c r="B464" s="4525" t="s">
        <v>1680</v>
      </c>
      <c r="C464" s="4526"/>
      <c r="D464" s="3149" t="s">
        <v>1534</v>
      </c>
      <c r="E464" s="3149" t="s">
        <v>1534</v>
      </c>
      <c r="F464" s="3150" t="s">
        <v>1534</v>
      </c>
      <c r="G464" s="2647" t="s">
        <v>6624</v>
      </c>
      <c r="H464" s="2647" t="s">
        <v>1534</v>
      </c>
      <c r="I464" s="3058">
        <v>0.112</v>
      </c>
      <c r="J464" s="3058">
        <v>0.112</v>
      </c>
      <c r="K464" s="3150" t="s">
        <v>1534</v>
      </c>
      <c r="L464" s="2647" t="s">
        <v>1534</v>
      </c>
      <c r="M464" s="2647" t="s">
        <v>1534</v>
      </c>
      <c r="N464" s="2647" t="s">
        <v>1534</v>
      </c>
      <c r="O464" s="3406">
        <v>0.24640000000000004</v>
      </c>
      <c r="P464" s="3406">
        <v>0.16800000000000001</v>
      </c>
      <c r="Q464" s="2647" t="s">
        <v>1534</v>
      </c>
      <c r="R464" s="3150" t="s">
        <v>1534</v>
      </c>
      <c r="S464" s="3150" t="s">
        <v>1534</v>
      </c>
      <c r="T464" s="3150" t="s">
        <v>1534</v>
      </c>
      <c r="U464" s="3058">
        <v>6.720000000000001E-2</v>
      </c>
      <c r="V464" s="3150" t="s">
        <v>1534</v>
      </c>
      <c r="W464" s="3150" t="s">
        <v>1534</v>
      </c>
      <c r="X464" s="3150" t="s">
        <v>1534</v>
      </c>
      <c r="Y464" s="3058">
        <v>6.720000000000001E-2</v>
      </c>
      <c r="Z464" s="3150" t="s">
        <v>1534</v>
      </c>
      <c r="AA464" s="3150" t="s">
        <v>1534</v>
      </c>
      <c r="AB464" s="3058">
        <v>0.112</v>
      </c>
      <c r="AC464" s="2617" t="s">
        <v>1534</v>
      </c>
      <c r="AD464" s="2617" t="s">
        <v>1534</v>
      </c>
      <c r="AE464" s="3253" t="s">
        <v>1534</v>
      </c>
      <c r="AF464" s="2578"/>
    </row>
    <row r="465" spans="2:32" s="2884" customFormat="1" ht="16.5" customHeight="1" x14ac:dyDescent="0.2">
      <c r="B465" s="4525" t="s">
        <v>1091</v>
      </c>
      <c r="C465" s="4526"/>
      <c r="D465" s="3149" t="s">
        <v>1534</v>
      </c>
      <c r="E465" s="3149" t="s">
        <v>1534</v>
      </c>
      <c r="F465" s="3149" t="s">
        <v>1534</v>
      </c>
      <c r="G465" s="2647" t="s">
        <v>6625</v>
      </c>
      <c r="H465" s="2647" t="s">
        <v>1534</v>
      </c>
      <c r="I465" s="3058">
        <v>0.11</v>
      </c>
      <c r="J465" s="3058">
        <v>0.11</v>
      </c>
      <c r="K465" s="3150" t="s">
        <v>1534</v>
      </c>
      <c r="L465" s="2647" t="s">
        <v>1534</v>
      </c>
      <c r="M465" s="2647" t="s">
        <v>1534</v>
      </c>
      <c r="N465" s="2647" t="s">
        <v>1534</v>
      </c>
      <c r="O465" s="3406">
        <v>0.24640000000000004</v>
      </c>
      <c r="P465" s="3406">
        <v>0.16800000000000001</v>
      </c>
      <c r="Q465" s="2647" t="s">
        <v>1534</v>
      </c>
      <c r="R465" s="3150" t="s">
        <v>1534</v>
      </c>
      <c r="S465" s="3150" t="s">
        <v>1534</v>
      </c>
      <c r="T465" s="3150" t="s">
        <v>1534</v>
      </c>
      <c r="U465" s="3058">
        <v>6.720000000000001E-2</v>
      </c>
      <c r="V465" s="3150" t="s">
        <v>1534</v>
      </c>
      <c r="W465" s="3150" t="s">
        <v>1534</v>
      </c>
      <c r="X465" s="3150" t="s">
        <v>1534</v>
      </c>
      <c r="Y465" s="3058">
        <v>6.720000000000001E-2</v>
      </c>
      <c r="Z465" s="3150" t="s">
        <v>1534</v>
      </c>
      <c r="AA465" s="3150" t="s">
        <v>1534</v>
      </c>
      <c r="AB465" s="3058">
        <v>0.112</v>
      </c>
      <c r="AC465" s="2617" t="s">
        <v>1534</v>
      </c>
      <c r="AD465" s="2617" t="s">
        <v>1534</v>
      </c>
      <c r="AE465" s="3253" t="s">
        <v>1534</v>
      </c>
      <c r="AF465" s="2578"/>
    </row>
    <row r="466" spans="2:32" s="2884" customFormat="1" ht="16.5" customHeight="1" x14ac:dyDescent="0.2">
      <c r="B466" s="4525" t="s">
        <v>1101</v>
      </c>
      <c r="C466" s="4526"/>
      <c r="D466" s="3149" t="s">
        <v>1534</v>
      </c>
      <c r="E466" s="3149" t="s">
        <v>1534</v>
      </c>
      <c r="F466" s="3149" t="s">
        <v>1534</v>
      </c>
      <c r="G466" s="2647" t="s">
        <v>6626</v>
      </c>
      <c r="H466" s="2647" t="s">
        <v>1534</v>
      </c>
      <c r="I466" s="3058">
        <v>0.108</v>
      </c>
      <c r="J466" s="3058">
        <v>0.108</v>
      </c>
      <c r="K466" s="3150" t="s">
        <v>1534</v>
      </c>
      <c r="L466" s="2647" t="s">
        <v>1534</v>
      </c>
      <c r="M466" s="2647" t="s">
        <v>1534</v>
      </c>
      <c r="N466" s="2647" t="s">
        <v>1534</v>
      </c>
      <c r="O466" s="3406">
        <v>0.24640000000000004</v>
      </c>
      <c r="P466" s="3406">
        <v>0.16800000000000001</v>
      </c>
      <c r="Q466" s="2647" t="s">
        <v>1534</v>
      </c>
      <c r="R466" s="3150" t="s">
        <v>1534</v>
      </c>
      <c r="S466" s="3150" t="s">
        <v>1534</v>
      </c>
      <c r="T466" s="3150" t="s">
        <v>1534</v>
      </c>
      <c r="U466" s="3058">
        <v>6.720000000000001E-2</v>
      </c>
      <c r="V466" s="3150" t="s">
        <v>1534</v>
      </c>
      <c r="W466" s="3150" t="s">
        <v>1534</v>
      </c>
      <c r="X466" s="3150" t="s">
        <v>1534</v>
      </c>
      <c r="Y466" s="3058">
        <v>6.720000000000001E-2</v>
      </c>
      <c r="Z466" s="3150" t="s">
        <v>1534</v>
      </c>
      <c r="AA466" s="3150" t="s">
        <v>1534</v>
      </c>
      <c r="AB466" s="3058">
        <v>0.112</v>
      </c>
      <c r="AC466" s="2617" t="s">
        <v>1534</v>
      </c>
      <c r="AD466" s="2617" t="s">
        <v>1534</v>
      </c>
      <c r="AE466" s="3253" t="s">
        <v>1534</v>
      </c>
      <c r="AF466" s="2578"/>
    </row>
    <row r="467" spans="2:32" s="2884" customFormat="1" ht="16.5" customHeight="1" x14ac:dyDescent="0.2">
      <c r="B467" s="4525" t="s">
        <v>1109</v>
      </c>
      <c r="C467" s="4526"/>
      <c r="D467" s="3149" t="s">
        <v>1534</v>
      </c>
      <c r="E467" s="3149" t="s">
        <v>1534</v>
      </c>
      <c r="F467" s="3149" t="s">
        <v>1534</v>
      </c>
      <c r="G467" s="2647" t="s">
        <v>6627</v>
      </c>
      <c r="H467" s="2647" t="s">
        <v>1534</v>
      </c>
      <c r="I467" s="3058">
        <v>9.9000000000000005E-2</v>
      </c>
      <c r="J467" s="3058">
        <v>9.9000000000000005E-2</v>
      </c>
      <c r="K467" s="3150" t="s">
        <v>1534</v>
      </c>
      <c r="L467" s="2647" t="s">
        <v>1534</v>
      </c>
      <c r="M467" s="2647" t="s">
        <v>1534</v>
      </c>
      <c r="N467" s="2647" t="s">
        <v>1534</v>
      </c>
      <c r="O467" s="3406">
        <v>0.24640000000000004</v>
      </c>
      <c r="P467" s="3406">
        <v>0.16800000000000001</v>
      </c>
      <c r="Q467" s="2647" t="s">
        <v>1534</v>
      </c>
      <c r="R467" s="3150" t="s">
        <v>1534</v>
      </c>
      <c r="S467" s="3150" t="s">
        <v>1534</v>
      </c>
      <c r="T467" s="3150" t="s">
        <v>1534</v>
      </c>
      <c r="U467" s="3058">
        <v>6.720000000000001E-2</v>
      </c>
      <c r="V467" s="3150" t="s">
        <v>1534</v>
      </c>
      <c r="W467" s="3150" t="s">
        <v>1534</v>
      </c>
      <c r="X467" s="3150" t="s">
        <v>1534</v>
      </c>
      <c r="Y467" s="3058">
        <v>6.720000000000001E-2</v>
      </c>
      <c r="Z467" s="3150" t="s">
        <v>1534</v>
      </c>
      <c r="AA467" s="3150" t="s">
        <v>1534</v>
      </c>
      <c r="AB467" s="3058">
        <v>0.112</v>
      </c>
      <c r="AC467" s="2617" t="s">
        <v>1534</v>
      </c>
      <c r="AD467" s="2617" t="s">
        <v>1534</v>
      </c>
      <c r="AE467" s="3253" t="s">
        <v>1534</v>
      </c>
      <c r="AF467" s="2578"/>
    </row>
    <row r="468" spans="2:32" s="2884" customFormat="1" ht="16.5" customHeight="1" x14ac:dyDescent="0.2">
      <c r="B468" s="4525" t="s">
        <v>1113</v>
      </c>
      <c r="C468" s="4526"/>
      <c r="D468" s="3149" t="s">
        <v>1534</v>
      </c>
      <c r="E468" s="3149" t="s">
        <v>1534</v>
      </c>
      <c r="F468" s="3149" t="s">
        <v>1534</v>
      </c>
      <c r="G468" s="2647" t="s">
        <v>6628</v>
      </c>
      <c r="H468" s="2647" t="s">
        <v>1534</v>
      </c>
      <c r="I468" s="3058">
        <v>9.6000000000000002E-2</v>
      </c>
      <c r="J468" s="3058">
        <v>9.6000000000000002E-2</v>
      </c>
      <c r="K468" s="3150" t="s">
        <v>1534</v>
      </c>
      <c r="L468" s="2647" t="s">
        <v>1534</v>
      </c>
      <c r="M468" s="2647" t="s">
        <v>1534</v>
      </c>
      <c r="N468" s="2647" t="s">
        <v>1534</v>
      </c>
      <c r="O468" s="3406">
        <v>0.24640000000000004</v>
      </c>
      <c r="P468" s="3406">
        <v>0.16800000000000001</v>
      </c>
      <c r="Q468" s="2647" t="s">
        <v>1534</v>
      </c>
      <c r="R468" s="3150" t="s">
        <v>1534</v>
      </c>
      <c r="S468" s="3150" t="s">
        <v>1534</v>
      </c>
      <c r="T468" s="3150" t="s">
        <v>1534</v>
      </c>
      <c r="U468" s="3058">
        <v>6.720000000000001E-2</v>
      </c>
      <c r="V468" s="3150" t="s">
        <v>1534</v>
      </c>
      <c r="W468" s="3150" t="s">
        <v>1534</v>
      </c>
      <c r="X468" s="3150" t="s">
        <v>1534</v>
      </c>
      <c r="Y468" s="3058">
        <v>6.720000000000001E-2</v>
      </c>
      <c r="Z468" s="3150" t="s">
        <v>1534</v>
      </c>
      <c r="AA468" s="3150" t="s">
        <v>1534</v>
      </c>
      <c r="AB468" s="3058">
        <v>0.112</v>
      </c>
      <c r="AC468" s="2617" t="s">
        <v>1534</v>
      </c>
      <c r="AD468" s="2617" t="s">
        <v>1534</v>
      </c>
      <c r="AE468" s="3253" t="s">
        <v>1534</v>
      </c>
      <c r="AF468" s="2578"/>
    </row>
    <row r="469" spans="2:32" s="2884" customFormat="1" ht="16.5" customHeight="1" x14ac:dyDescent="0.2">
      <c r="B469" s="4525" t="s">
        <v>1117</v>
      </c>
      <c r="C469" s="4526"/>
      <c r="D469" s="3149" t="s">
        <v>1534</v>
      </c>
      <c r="E469" s="3149" t="s">
        <v>1534</v>
      </c>
      <c r="F469" s="3149" t="s">
        <v>1534</v>
      </c>
      <c r="G469" s="2647" t="s">
        <v>6629</v>
      </c>
      <c r="H469" s="2647" t="s">
        <v>1534</v>
      </c>
      <c r="I469" s="3058">
        <v>9.4E-2</v>
      </c>
      <c r="J469" s="3058">
        <v>9.4E-2</v>
      </c>
      <c r="K469" s="3150" t="s">
        <v>1534</v>
      </c>
      <c r="L469" s="2647" t="s">
        <v>1534</v>
      </c>
      <c r="M469" s="2647" t="s">
        <v>1534</v>
      </c>
      <c r="N469" s="2647" t="s">
        <v>1534</v>
      </c>
      <c r="O469" s="3406">
        <v>0.24640000000000004</v>
      </c>
      <c r="P469" s="3406">
        <v>0.16800000000000001</v>
      </c>
      <c r="Q469" s="2647" t="s">
        <v>1534</v>
      </c>
      <c r="R469" s="3150" t="s">
        <v>1534</v>
      </c>
      <c r="S469" s="3150" t="s">
        <v>1534</v>
      </c>
      <c r="T469" s="3150" t="s">
        <v>1534</v>
      </c>
      <c r="U469" s="3058">
        <v>6.720000000000001E-2</v>
      </c>
      <c r="V469" s="3150" t="s">
        <v>1534</v>
      </c>
      <c r="W469" s="3150" t="s">
        <v>1534</v>
      </c>
      <c r="X469" s="3150" t="s">
        <v>1534</v>
      </c>
      <c r="Y469" s="3058">
        <v>6.720000000000001E-2</v>
      </c>
      <c r="Z469" s="3150" t="s">
        <v>1534</v>
      </c>
      <c r="AA469" s="3150" t="s">
        <v>1534</v>
      </c>
      <c r="AB469" s="3058">
        <v>0.112</v>
      </c>
      <c r="AC469" s="2617" t="s">
        <v>1534</v>
      </c>
      <c r="AD469" s="2617" t="s">
        <v>1534</v>
      </c>
      <c r="AE469" s="3253" t="s">
        <v>1534</v>
      </c>
      <c r="AF469" s="2578"/>
    </row>
    <row r="470" spans="2:32" s="2884" customFormat="1" ht="16.5" customHeight="1" x14ac:dyDescent="0.2">
      <c r="B470" s="4525" t="s">
        <v>6630</v>
      </c>
      <c r="C470" s="4526"/>
      <c r="D470" s="3149" t="s">
        <v>1534</v>
      </c>
      <c r="E470" s="3149" t="s">
        <v>1534</v>
      </c>
      <c r="F470" s="3150" t="s">
        <v>1534</v>
      </c>
      <c r="G470" s="2647" t="s">
        <v>6631</v>
      </c>
      <c r="H470" s="2647" t="s">
        <v>1534</v>
      </c>
      <c r="I470" s="3058">
        <v>0.2016</v>
      </c>
      <c r="J470" s="3058">
        <v>0.2016</v>
      </c>
      <c r="K470" s="3150" t="s">
        <v>1534</v>
      </c>
      <c r="L470" s="2647" t="s">
        <v>1534</v>
      </c>
      <c r="M470" s="2647" t="s">
        <v>1534</v>
      </c>
      <c r="N470" s="2647" t="s">
        <v>1534</v>
      </c>
      <c r="O470" s="3406">
        <v>0.2016</v>
      </c>
      <c r="P470" s="3406">
        <v>0.2016</v>
      </c>
      <c r="Q470" s="2647" t="s">
        <v>1534</v>
      </c>
      <c r="R470" s="3150" t="s">
        <v>1534</v>
      </c>
      <c r="S470" s="3150" t="s">
        <v>1534</v>
      </c>
      <c r="T470" s="3150" t="s">
        <v>1534</v>
      </c>
      <c r="U470" s="3058">
        <v>6.720000000000001E-2</v>
      </c>
      <c r="V470" s="3150" t="s">
        <v>1534</v>
      </c>
      <c r="W470" s="3150" t="s">
        <v>1534</v>
      </c>
      <c r="X470" s="3150" t="s">
        <v>1534</v>
      </c>
      <c r="Y470" s="3058">
        <v>6.720000000000001E-2</v>
      </c>
      <c r="Z470" s="3150" t="s">
        <v>1534</v>
      </c>
      <c r="AA470" s="3150" t="s">
        <v>1534</v>
      </c>
      <c r="AB470" s="3058">
        <v>0.112</v>
      </c>
      <c r="AC470" s="2617" t="s">
        <v>1534</v>
      </c>
      <c r="AD470" s="2617" t="s">
        <v>1534</v>
      </c>
      <c r="AE470" s="3253" t="s">
        <v>1534</v>
      </c>
      <c r="AF470" s="2578"/>
    </row>
    <row r="471" spans="2:32" s="2884" customFormat="1" ht="16.5" customHeight="1" x14ac:dyDescent="0.2">
      <c r="B471" s="4525" t="s">
        <v>1121</v>
      </c>
      <c r="C471" s="4526"/>
      <c r="D471" s="3149" t="s">
        <v>1534</v>
      </c>
      <c r="E471" s="3149" t="s">
        <v>1534</v>
      </c>
      <c r="F471" s="3150" t="s">
        <v>1534</v>
      </c>
      <c r="G471" s="2647" t="s">
        <v>6607</v>
      </c>
      <c r="H471" s="2647" t="s">
        <v>1534</v>
      </c>
      <c r="I471" s="3058">
        <v>0.13440000000000002</v>
      </c>
      <c r="J471" s="3058">
        <v>0.13440000000000002</v>
      </c>
      <c r="K471" s="3150" t="s">
        <v>1534</v>
      </c>
      <c r="L471" s="2647" t="s">
        <v>1534</v>
      </c>
      <c r="M471" s="2647" t="s">
        <v>1534</v>
      </c>
      <c r="N471" s="2647" t="s">
        <v>1534</v>
      </c>
      <c r="O471" s="3406">
        <v>0.24640000000000004</v>
      </c>
      <c r="P471" s="3406">
        <v>0.16800000000000001</v>
      </c>
      <c r="Q471" s="2647" t="s">
        <v>1534</v>
      </c>
      <c r="R471" s="3150" t="s">
        <v>1534</v>
      </c>
      <c r="S471" s="3150" t="s">
        <v>1534</v>
      </c>
      <c r="T471" s="3150" t="s">
        <v>1534</v>
      </c>
      <c r="U471" s="3058">
        <v>6.720000000000001E-2</v>
      </c>
      <c r="V471" s="3150" t="s">
        <v>1534</v>
      </c>
      <c r="W471" s="3150" t="s">
        <v>1534</v>
      </c>
      <c r="X471" s="3150" t="s">
        <v>1534</v>
      </c>
      <c r="Y471" s="3058">
        <v>6.720000000000001E-2</v>
      </c>
      <c r="Z471" s="3150" t="s">
        <v>1534</v>
      </c>
      <c r="AA471" s="3150" t="s">
        <v>1534</v>
      </c>
      <c r="AB471" s="3058">
        <v>0.112</v>
      </c>
      <c r="AC471" s="2617" t="s">
        <v>1534</v>
      </c>
      <c r="AD471" s="2617" t="s">
        <v>1534</v>
      </c>
      <c r="AE471" s="3253" t="s">
        <v>1534</v>
      </c>
      <c r="AF471" s="2578"/>
    </row>
    <row r="472" spans="2:32" s="2884" customFormat="1" ht="16.5" customHeight="1" x14ac:dyDescent="0.2">
      <c r="B472" s="4525" t="s">
        <v>1123</v>
      </c>
      <c r="C472" s="4526"/>
      <c r="D472" s="3149" t="s">
        <v>1534</v>
      </c>
      <c r="E472" s="3149" t="s">
        <v>1534</v>
      </c>
      <c r="F472" s="3150" t="s">
        <v>1534</v>
      </c>
      <c r="G472" s="2647" t="s">
        <v>6608</v>
      </c>
      <c r="H472" s="2647" t="s">
        <v>1534</v>
      </c>
      <c r="I472" s="3058">
        <v>0.13440000000000002</v>
      </c>
      <c r="J472" s="3058">
        <v>0.13440000000000002</v>
      </c>
      <c r="K472" s="3150" t="s">
        <v>1534</v>
      </c>
      <c r="L472" s="2647" t="s">
        <v>1534</v>
      </c>
      <c r="M472" s="2647" t="s">
        <v>1534</v>
      </c>
      <c r="N472" s="2647" t="s">
        <v>1534</v>
      </c>
      <c r="O472" s="3406">
        <v>0.24640000000000004</v>
      </c>
      <c r="P472" s="3406">
        <v>0.16800000000000001</v>
      </c>
      <c r="Q472" s="2647" t="s">
        <v>1534</v>
      </c>
      <c r="R472" s="3150" t="s">
        <v>1534</v>
      </c>
      <c r="S472" s="3150" t="s">
        <v>1534</v>
      </c>
      <c r="T472" s="3150" t="s">
        <v>1534</v>
      </c>
      <c r="U472" s="3058">
        <v>6.720000000000001E-2</v>
      </c>
      <c r="V472" s="3150" t="s">
        <v>1534</v>
      </c>
      <c r="W472" s="3150" t="s">
        <v>1534</v>
      </c>
      <c r="X472" s="3150" t="s">
        <v>1534</v>
      </c>
      <c r="Y472" s="3058">
        <v>6.720000000000001E-2</v>
      </c>
      <c r="Z472" s="3150" t="s">
        <v>1534</v>
      </c>
      <c r="AA472" s="3150" t="s">
        <v>1534</v>
      </c>
      <c r="AB472" s="3058">
        <v>0.112</v>
      </c>
      <c r="AC472" s="2617" t="s">
        <v>1534</v>
      </c>
      <c r="AD472" s="2617" t="s">
        <v>1534</v>
      </c>
      <c r="AE472" s="3253" t="s">
        <v>1534</v>
      </c>
      <c r="AF472" s="2578"/>
    </row>
    <row r="473" spans="2:32" s="2884" customFormat="1" ht="16.5" customHeight="1" x14ac:dyDescent="0.2">
      <c r="B473" s="4525" t="s">
        <v>1128</v>
      </c>
      <c r="C473" s="4526"/>
      <c r="D473" s="3149" t="s">
        <v>1534</v>
      </c>
      <c r="E473" s="3149" t="s">
        <v>1534</v>
      </c>
      <c r="F473" s="3149" t="s">
        <v>1534</v>
      </c>
      <c r="G473" s="2647" t="s">
        <v>6632</v>
      </c>
      <c r="H473" s="2647" t="s">
        <v>1534</v>
      </c>
      <c r="I473" s="3058">
        <v>0.13440000000000002</v>
      </c>
      <c r="J473" s="3058">
        <v>0.13440000000000002</v>
      </c>
      <c r="K473" s="3150" t="s">
        <v>1534</v>
      </c>
      <c r="L473" s="2647" t="s">
        <v>1534</v>
      </c>
      <c r="M473" s="2647" t="s">
        <v>1534</v>
      </c>
      <c r="N473" s="2647" t="s">
        <v>1534</v>
      </c>
      <c r="O473" s="3406">
        <v>0.24640000000000004</v>
      </c>
      <c r="P473" s="3406">
        <v>0.16800000000000001</v>
      </c>
      <c r="Q473" s="2647" t="s">
        <v>1534</v>
      </c>
      <c r="R473" s="3150" t="s">
        <v>1534</v>
      </c>
      <c r="S473" s="3150" t="s">
        <v>1534</v>
      </c>
      <c r="T473" s="3150" t="s">
        <v>1534</v>
      </c>
      <c r="U473" s="3058">
        <v>6.720000000000001E-2</v>
      </c>
      <c r="V473" s="3150" t="s">
        <v>1534</v>
      </c>
      <c r="W473" s="3150" t="s">
        <v>1534</v>
      </c>
      <c r="X473" s="3150" t="s">
        <v>1534</v>
      </c>
      <c r="Y473" s="3058">
        <v>6.720000000000001E-2</v>
      </c>
      <c r="Z473" s="3150" t="s">
        <v>1534</v>
      </c>
      <c r="AA473" s="3150" t="s">
        <v>1534</v>
      </c>
      <c r="AB473" s="3058">
        <v>0.112</v>
      </c>
      <c r="AC473" s="2617" t="s">
        <v>1534</v>
      </c>
      <c r="AD473" s="2617" t="s">
        <v>1534</v>
      </c>
      <c r="AE473" s="3253" t="s">
        <v>1534</v>
      </c>
      <c r="AF473" s="2578"/>
    </row>
    <row r="474" spans="2:32" s="2884" customFormat="1" ht="16.5" customHeight="1" x14ac:dyDescent="0.2">
      <c r="B474" s="4525" t="s">
        <v>1671</v>
      </c>
      <c r="C474" s="4526"/>
      <c r="D474" s="3149" t="s">
        <v>1534</v>
      </c>
      <c r="E474" s="3149" t="s">
        <v>1534</v>
      </c>
      <c r="F474" s="3149" t="s">
        <v>1534</v>
      </c>
      <c r="G474" s="2647" t="s">
        <v>6632</v>
      </c>
      <c r="H474" s="2647" t="s">
        <v>1534</v>
      </c>
      <c r="I474" s="3058">
        <v>0.13440000000000002</v>
      </c>
      <c r="J474" s="3058">
        <v>0.13440000000000002</v>
      </c>
      <c r="K474" s="3150" t="s">
        <v>1534</v>
      </c>
      <c r="L474" s="2647" t="s">
        <v>1534</v>
      </c>
      <c r="M474" s="2647" t="s">
        <v>1534</v>
      </c>
      <c r="N474" s="2647" t="s">
        <v>1534</v>
      </c>
      <c r="O474" s="3406">
        <v>0.24640000000000004</v>
      </c>
      <c r="P474" s="3406">
        <v>0.16800000000000001</v>
      </c>
      <c r="Q474" s="2647" t="s">
        <v>1534</v>
      </c>
      <c r="R474" s="3150" t="s">
        <v>1534</v>
      </c>
      <c r="S474" s="3150" t="s">
        <v>1534</v>
      </c>
      <c r="T474" s="3150" t="s">
        <v>1534</v>
      </c>
      <c r="U474" s="3058">
        <v>6.720000000000001E-2</v>
      </c>
      <c r="V474" s="3150" t="s">
        <v>1534</v>
      </c>
      <c r="W474" s="3150" t="s">
        <v>1534</v>
      </c>
      <c r="X474" s="3150" t="s">
        <v>1534</v>
      </c>
      <c r="Y474" s="3058">
        <v>6.720000000000001E-2</v>
      </c>
      <c r="Z474" s="3150" t="s">
        <v>1534</v>
      </c>
      <c r="AA474" s="3150" t="s">
        <v>1534</v>
      </c>
      <c r="AB474" s="3058">
        <v>0.112</v>
      </c>
      <c r="AC474" s="2617" t="s">
        <v>1534</v>
      </c>
      <c r="AD474" s="2617" t="s">
        <v>1534</v>
      </c>
      <c r="AE474" s="3253" t="s">
        <v>1534</v>
      </c>
      <c r="AF474" s="2578"/>
    </row>
    <row r="475" spans="2:32" s="2884" customFormat="1" ht="16.5" customHeight="1" x14ac:dyDescent="0.2">
      <c r="B475" s="4525" t="s">
        <v>1673</v>
      </c>
      <c r="C475" s="4526"/>
      <c r="D475" s="3149" t="s">
        <v>1534</v>
      </c>
      <c r="E475" s="3149" t="s">
        <v>1534</v>
      </c>
      <c r="F475" s="3149" t="s">
        <v>1534</v>
      </c>
      <c r="G475" s="2647" t="s">
        <v>6633</v>
      </c>
      <c r="H475" s="2647" t="s">
        <v>1534</v>
      </c>
      <c r="I475" s="3058">
        <v>0.13440000000000002</v>
      </c>
      <c r="J475" s="3058">
        <v>0.13440000000000002</v>
      </c>
      <c r="K475" s="3150" t="s">
        <v>1534</v>
      </c>
      <c r="L475" s="2647" t="s">
        <v>1534</v>
      </c>
      <c r="M475" s="2647" t="s">
        <v>1534</v>
      </c>
      <c r="N475" s="2647" t="s">
        <v>1534</v>
      </c>
      <c r="O475" s="3406">
        <v>0.24640000000000004</v>
      </c>
      <c r="P475" s="3406">
        <v>0.16800000000000001</v>
      </c>
      <c r="Q475" s="2647" t="s">
        <v>1534</v>
      </c>
      <c r="R475" s="3150" t="s">
        <v>1534</v>
      </c>
      <c r="S475" s="3150" t="s">
        <v>1534</v>
      </c>
      <c r="T475" s="3150" t="s">
        <v>1534</v>
      </c>
      <c r="U475" s="3058">
        <v>6.720000000000001E-2</v>
      </c>
      <c r="V475" s="3150" t="s">
        <v>1534</v>
      </c>
      <c r="W475" s="3150" t="s">
        <v>1534</v>
      </c>
      <c r="X475" s="3150" t="s">
        <v>1534</v>
      </c>
      <c r="Y475" s="3058">
        <v>6.720000000000001E-2</v>
      </c>
      <c r="Z475" s="3150" t="s">
        <v>1534</v>
      </c>
      <c r="AA475" s="3150" t="s">
        <v>1534</v>
      </c>
      <c r="AB475" s="3058">
        <v>0.112</v>
      </c>
      <c r="AC475" s="2617" t="s">
        <v>1534</v>
      </c>
      <c r="AD475" s="2617" t="s">
        <v>1534</v>
      </c>
      <c r="AE475" s="3253" t="s">
        <v>1534</v>
      </c>
      <c r="AF475" s="2578"/>
    </row>
    <row r="476" spans="2:32" s="2884" customFormat="1" ht="16.5" customHeight="1" x14ac:dyDescent="0.2">
      <c r="B476" s="4525" t="s">
        <v>1680</v>
      </c>
      <c r="C476" s="4526"/>
      <c r="D476" s="3149" t="s">
        <v>1534</v>
      </c>
      <c r="E476" s="3149" t="s">
        <v>1534</v>
      </c>
      <c r="F476" s="3149" t="s">
        <v>1534</v>
      </c>
      <c r="G476" s="2647" t="s">
        <v>6634</v>
      </c>
      <c r="H476" s="2647" t="s">
        <v>1534</v>
      </c>
      <c r="I476" s="3058">
        <v>0.12320000000000002</v>
      </c>
      <c r="J476" s="3058">
        <v>0.12320000000000002</v>
      </c>
      <c r="K476" s="3150" t="s">
        <v>1534</v>
      </c>
      <c r="L476" s="2647" t="s">
        <v>1534</v>
      </c>
      <c r="M476" s="2647" t="s">
        <v>1534</v>
      </c>
      <c r="N476" s="2647" t="s">
        <v>1534</v>
      </c>
      <c r="O476" s="3406">
        <v>0.24640000000000004</v>
      </c>
      <c r="P476" s="3406">
        <v>0.16800000000000001</v>
      </c>
      <c r="Q476" s="2647" t="s">
        <v>1534</v>
      </c>
      <c r="R476" s="3150" t="s">
        <v>1534</v>
      </c>
      <c r="S476" s="3150" t="s">
        <v>1534</v>
      </c>
      <c r="T476" s="3150" t="s">
        <v>1534</v>
      </c>
      <c r="U476" s="3058">
        <v>6.720000000000001E-2</v>
      </c>
      <c r="V476" s="3150" t="s">
        <v>1534</v>
      </c>
      <c r="W476" s="3150" t="s">
        <v>1534</v>
      </c>
      <c r="X476" s="3150" t="s">
        <v>1534</v>
      </c>
      <c r="Y476" s="3058">
        <v>6.720000000000001E-2</v>
      </c>
      <c r="Z476" s="3150" t="s">
        <v>1534</v>
      </c>
      <c r="AA476" s="3150" t="s">
        <v>1534</v>
      </c>
      <c r="AB476" s="3058">
        <v>0.112</v>
      </c>
      <c r="AC476" s="2617" t="s">
        <v>1534</v>
      </c>
      <c r="AD476" s="2617" t="s">
        <v>1534</v>
      </c>
      <c r="AE476" s="3253" t="s">
        <v>1534</v>
      </c>
      <c r="AF476" s="2578"/>
    </row>
    <row r="477" spans="2:32" s="2884" customFormat="1" ht="16.5" customHeight="1" x14ac:dyDescent="0.2">
      <c r="B477" s="4525" t="s">
        <v>1091</v>
      </c>
      <c r="C477" s="4526"/>
      <c r="D477" s="3149" t="s">
        <v>1534</v>
      </c>
      <c r="E477" s="3149" t="s">
        <v>1534</v>
      </c>
      <c r="F477" s="3149" t="s">
        <v>1534</v>
      </c>
      <c r="G477" s="2647" t="s">
        <v>6635</v>
      </c>
      <c r="H477" s="2647" t="s">
        <v>1534</v>
      </c>
      <c r="I477" s="3058">
        <v>0.121</v>
      </c>
      <c r="J477" s="3058">
        <v>0.121</v>
      </c>
      <c r="K477" s="3150" t="s">
        <v>1534</v>
      </c>
      <c r="L477" s="2647" t="s">
        <v>1534</v>
      </c>
      <c r="M477" s="2647" t="s">
        <v>1534</v>
      </c>
      <c r="N477" s="2647" t="s">
        <v>1534</v>
      </c>
      <c r="O477" s="3406">
        <v>0.24640000000000004</v>
      </c>
      <c r="P477" s="3406">
        <v>0.16800000000000001</v>
      </c>
      <c r="Q477" s="2647" t="s">
        <v>1534</v>
      </c>
      <c r="R477" s="3150" t="s">
        <v>1534</v>
      </c>
      <c r="S477" s="3150" t="s">
        <v>1534</v>
      </c>
      <c r="T477" s="3150" t="s">
        <v>1534</v>
      </c>
      <c r="U477" s="3058">
        <v>6.720000000000001E-2</v>
      </c>
      <c r="V477" s="3150" t="s">
        <v>1534</v>
      </c>
      <c r="W477" s="3150" t="s">
        <v>1534</v>
      </c>
      <c r="X477" s="3150" t="s">
        <v>1534</v>
      </c>
      <c r="Y477" s="3058">
        <v>6.720000000000001E-2</v>
      </c>
      <c r="Z477" s="3150" t="s">
        <v>1534</v>
      </c>
      <c r="AA477" s="3150" t="s">
        <v>1534</v>
      </c>
      <c r="AB477" s="3058">
        <v>0.112</v>
      </c>
      <c r="AC477" s="2617" t="s">
        <v>1534</v>
      </c>
      <c r="AD477" s="2617" t="s">
        <v>1534</v>
      </c>
      <c r="AE477" s="3253" t="s">
        <v>1534</v>
      </c>
      <c r="AF477" s="2578"/>
    </row>
    <row r="478" spans="2:32" s="2884" customFormat="1" ht="16.5" customHeight="1" x14ac:dyDescent="0.2">
      <c r="B478" s="4525" t="s">
        <v>1132</v>
      </c>
      <c r="C478" s="4526"/>
      <c r="D478" s="3149" t="s">
        <v>1534</v>
      </c>
      <c r="E478" s="3149" t="s">
        <v>1534</v>
      </c>
      <c r="F478" s="3149" t="s">
        <v>1534</v>
      </c>
      <c r="G478" s="2647" t="s">
        <v>6626</v>
      </c>
      <c r="H478" s="2647" t="s">
        <v>1534</v>
      </c>
      <c r="I478" s="3058">
        <v>0.108</v>
      </c>
      <c r="J478" s="3058">
        <v>0.108</v>
      </c>
      <c r="K478" s="3150" t="s">
        <v>1534</v>
      </c>
      <c r="L478" s="2647" t="s">
        <v>1534</v>
      </c>
      <c r="M478" s="2647" t="s">
        <v>1534</v>
      </c>
      <c r="N478" s="2647" t="s">
        <v>1534</v>
      </c>
      <c r="O478" s="3406">
        <v>0.24640000000000004</v>
      </c>
      <c r="P478" s="3406">
        <v>0.16800000000000001</v>
      </c>
      <c r="Q478" s="2647" t="s">
        <v>1534</v>
      </c>
      <c r="R478" s="3150" t="s">
        <v>1534</v>
      </c>
      <c r="S478" s="3150" t="s">
        <v>1534</v>
      </c>
      <c r="T478" s="3150" t="s">
        <v>1534</v>
      </c>
      <c r="U478" s="3058">
        <v>6.720000000000001E-2</v>
      </c>
      <c r="V478" s="3150" t="s">
        <v>1534</v>
      </c>
      <c r="W478" s="3150" t="s">
        <v>1534</v>
      </c>
      <c r="X478" s="3150" t="s">
        <v>1534</v>
      </c>
      <c r="Y478" s="3058">
        <v>6.720000000000001E-2</v>
      </c>
      <c r="Z478" s="3150" t="s">
        <v>1534</v>
      </c>
      <c r="AA478" s="3150" t="s">
        <v>1534</v>
      </c>
      <c r="AB478" s="3058">
        <v>0.112</v>
      </c>
      <c r="AC478" s="2617" t="s">
        <v>1534</v>
      </c>
      <c r="AD478" s="2617" t="s">
        <v>1534</v>
      </c>
      <c r="AE478" s="3253" t="s">
        <v>1534</v>
      </c>
      <c r="AF478" s="2578"/>
    </row>
    <row r="479" spans="2:32" s="2884" customFormat="1" ht="16.5" customHeight="1" x14ac:dyDescent="0.2">
      <c r="B479" s="4525" t="s">
        <v>1121</v>
      </c>
      <c r="C479" s="4526"/>
      <c r="D479" s="3149" t="s">
        <v>1534</v>
      </c>
      <c r="E479" s="3149" t="s">
        <v>1534</v>
      </c>
      <c r="F479" s="3149" t="s">
        <v>1534</v>
      </c>
      <c r="G479" s="2647" t="s">
        <v>6607</v>
      </c>
      <c r="H479" s="2647" t="s">
        <v>1534</v>
      </c>
      <c r="I479" s="3058">
        <v>0.13440000000000002</v>
      </c>
      <c r="J479" s="3058">
        <v>0.13440000000000002</v>
      </c>
      <c r="K479" s="3150" t="s">
        <v>1534</v>
      </c>
      <c r="L479" s="2647" t="s">
        <v>1534</v>
      </c>
      <c r="M479" s="2647" t="s">
        <v>1534</v>
      </c>
      <c r="N479" s="2647" t="s">
        <v>1534</v>
      </c>
      <c r="O479" s="3406">
        <v>0.24640000000000004</v>
      </c>
      <c r="P479" s="3406">
        <v>0.16800000000000001</v>
      </c>
      <c r="Q479" s="2647" t="s">
        <v>1534</v>
      </c>
      <c r="R479" s="3150" t="s">
        <v>1534</v>
      </c>
      <c r="S479" s="3150" t="s">
        <v>1534</v>
      </c>
      <c r="T479" s="3150" t="s">
        <v>1534</v>
      </c>
      <c r="U479" s="3058">
        <v>6.720000000000001E-2</v>
      </c>
      <c r="V479" s="3150" t="s">
        <v>1534</v>
      </c>
      <c r="W479" s="3150" t="s">
        <v>1534</v>
      </c>
      <c r="X479" s="3150" t="s">
        <v>1534</v>
      </c>
      <c r="Y479" s="3058">
        <v>6.720000000000001E-2</v>
      </c>
      <c r="Z479" s="3150" t="s">
        <v>1534</v>
      </c>
      <c r="AA479" s="3150" t="s">
        <v>1534</v>
      </c>
      <c r="AB479" s="3058">
        <v>0.112</v>
      </c>
      <c r="AC479" s="2617" t="s">
        <v>1534</v>
      </c>
      <c r="AD479" s="2617" t="s">
        <v>1534</v>
      </c>
      <c r="AE479" s="3253" t="s">
        <v>1534</v>
      </c>
      <c r="AF479" s="2578"/>
    </row>
    <row r="480" spans="2:32" s="2884" customFormat="1" ht="16.5" customHeight="1" thickBot="1" x14ac:dyDescent="0.25">
      <c r="B480" s="4544" t="s">
        <v>1123</v>
      </c>
      <c r="C480" s="4545"/>
      <c r="D480" s="3158" t="s">
        <v>1534</v>
      </c>
      <c r="E480" s="3158" t="s">
        <v>1534</v>
      </c>
      <c r="F480" s="3158" t="s">
        <v>1534</v>
      </c>
      <c r="G480" s="2650" t="s">
        <v>6608</v>
      </c>
      <c r="H480" s="2650" t="s">
        <v>1534</v>
      </c>
      <c r="I480" s="3160">
        <v>0.13440000000000002</v>
      </c>
      <c r="J480" s="3160">
        <v>0.13440000000000002</v>
      </c>
      <c r="K480" s="3159" t="s">
        <v>1534</v>
      </c>
      <c r="L480" s="2650" t="s">
        <v>1534</v>
      </c>
      <c r="M480" s="2650" t="s">
        <v>1534</v>
      </c>
      <c r="N480" s="2650" t="s">
        <v>1534</v>
      </c>
      <c r="O480" s="2952">
        <v>0.24640000000000004</v>
      </c>
      <c r="P480" s="2952">
        <v>0.16800000000000001</v>
      </c>
      <c r="Q480" s="2650" t="s">
        <v>1534</v>
      </c>
      <c r="R480" s="3159" t="s">
        <v>1534</v>
      </c>
      <c r="S480" s="3159" t="s">
        <v>1534</v>
      </c>
      <c r="T480" s="3159" t="s">
        <v>1534</v>
      </c>
      <c r="U480" s="3160">
        <v>6.720000000000001E-2</v>
      </c>
      <c r="V480" s="3159" t="s">
        <v>1534</v>
      </c>
      <c r="W480" s="3159" t="s">
        <v>1534</v>
      </c>
      <c r="X480" s="3159" t="s">
        <v>1534</v>
      </c>
      <c r="Y480" s="3160">
        <v>6.720000000000001E-2</v>
      </c>
      <c r="Z480" s="3159" t="s">
        <v>1534</v>
      </c>
      <c r="AA480" s="3159" t="s">
        <v>1534</v>
      </c>
      <c r="AB480" s="3160">
        <v>0.112</v>
      </c>
      <c r="AC480" s="2679" t="s">
        <v>1534</v>
      </c>
      <c r="AD480" s="2679" t="s">
        <v>1534</v>
      </c>
      <c r="AE480" s="2680" t="s">
        <v>1534</v>
      </c>
      <c r="AF480" s="2578"/>
    </row>
    <row r="481" spans="2:32" s="2884" customFormat="1" x14ac:dyDescent="0.2">
      <c r="B481" s="2642"/>
      <c r="C481" s="2572"/>
      <c r="D481" s="2572"/>
      <c r="E481" s="2572"/>
      <c r="F481" s="2572"/>
      <c r="G481" s="2573"/>
      <c r="H481" s="2573"/>
      <c r="I481" s="2573"/>
      <c r="J481" s="2573"/>
      <c r="K481" s="2572"/>
      <c r="L481" s="2573"/>
      <c r="M481" s="2573"/>
      <c r="N481" s="2573"/>
      <c r="O481" s="2573"/>
      <c r="P481" s="2573"/>
      <c r="Q481" s="2639"/>
      <c r="R481" s="2639"/>
      <c r="S481" s="2639"/>
      <c r="T481" s="2639"/>
      <c r="U481" s="2639"/>
      <c r="V481" s="2639"/>
      <c r="W481" s="2639"/>
      <c r="X481" s="2639"/>
      <c r="Y481" s="2639"/>
      <c r="Z481" s="2639"/>
      <c r="AA481" s="2639"/>
      <c r="AB481" s="2639"/>
      <c r="AC481" s="2639"/>
      <c r="AD481" s="2639"/>
      <c r="AE481" s="2639"/>
      <c r="AF481" s="2578"/>
    </row>
    <row r="482" spans="2:32" s="2884" customFormat="1" x14ac:dyDescent="0.2">
      <c r="B482" s="3673" t="s">
        <v>5002</v>
      </c>
      <c r="C482" s="3674"/>
      <c r="D482" s="3675" t="s">
        <v>6588</v>
      </c>
      <c r="E482" s="3675"/>
      <c r="F482" s="3675"/>
      <c r="G482" s="3675"/>
      <c r="H482" s="3675"/>
      <c r="I482" s="2640"/>
      <c r="J482" s="2640"/>
      <c r="K482" s="2640"/>
      <c r="L482" s="2640"/>
      <c r="M482" s="2640"/>
      <c r="N482" s="2640"/>
      <c r="O482" s="2640"/>
      <c r="P482" s="2640"/>
      <c r="Q482" s="2639"/>
      <c r="R482" s="2639"/>
      <c r="S482" s="2639"/>
      <c r="T482" s="2639"/>
      <c r="U482" s="2639"/>
      <c r="V482" s="2639"/>
      <c r="W482" s="2639"/>
      <c r="X482" s="2639"/>
      <c r="Y482" s="2639"/>
      <c r="Z482" s="2639"/>
      <c r="AA482" s="2639"/>
      <c r="AB482" s="2639"/>
      <c r="AC482" s="2639"/>
      <c r="AD482" s="2639"/>
      <c r="AE482" s="2639"/>
      <c r="AF482" s="2578"/>
    </row>
    <row r="483" spans="2:32" s="2884" customFormat="1" x14ac:dyDescent="0.2">
      <c r="B483" s="3673" t="s">
        <v>5003</v>
      </c>
      <c r="C483" s="3674"/>
      <c r="D483" s="3675" t="s">
        <v>6588</v>
      </c>
      <c r="E483" s="3675"/>
      <c r="F483" s="3675"/>
      <c r="G483" s="3675"/>
      <c r="H483" s="3675"/>
      <c r="I483" s="2640"/>
      <c r="J483" s="2640"/>
      <c r="K483" s="2640"/>
      <c r="L483" s="2640"/>
      <c r="M483" s="2640"/>
      <c r="N483" s="2640"/>
      <c r="O483" s="2640"/>
      <c r="P483" s="2640"/>
      <c r="Q483" s="2639"/>
      <c r="R483" s="2639"/>
      <c r="S483" s="2639"/>
      <c r="T483" s="2639"/>
      <c r="U483" s="2639"/>
      <c r="V483" s="2639"/>
      <c r="W483" s="2639"/>
      <c r="X483" s="2639"/>
      <c r="Y483" s="2639"/>
      <c r="Z483" s="2639"/>
      <c r="AA483" s="2639"/>
      <c r="AB483" s="2639"/>
      <c r="AC483" s="2639"/>
      <c r="AD483" s="2639"/>
      <c r="AE483" s="2639"/>
      <c r="AF483" s="2578"/>
    </row>
    <row r="484" spans="2:32" s="2884" customFormat="1" ht="13.5" thickBot="1" x14ac:dyDescent="0.25">
      <c r="B484" s="3454"/>
      <c r="C484" s="3453"/>
      <c r="D484" s="3453"/>
      <c r="E484" s="3453"/>
      <c r="F484" s="3453"/>
      <c r="G484" s="2643"/>
      <c r="H484" s="2643"/>
      <c r="I484" s="2643"/>
      <c r="J484" s="2643"/>
      <c r="K484" s="2643"/>
      <c r="L484" s="2643"/>
      <c r="M484" s="2643"/>
      <c r="N484" s="2643"/>
      <c r="O484" s="2643"/>
      <c r="P484" s="2643"/>
      <c r="Q484" s="2643"/>
      <c r="R484" s="2643"/>
      <c r="S484" s="2643"/>
      <c r="T484" s="2643"/>
      <c r="U484" s="2643"/>
      <c r="V484" s="2643"/>
      <c r="W484" s="2643"/>
      <c r="X484" s="2643"/>
      <c r="Y484" s="2643"/>
      <c r="Z484" s="2643"/>
      <c r="AA484" s="2643"/>
      <c r="AB484" s="2643"/>
      <c r="AC484" s="2643"/>
      <c r="AD484" s="2643"/>
      <c r="AE484" s="2643"/>
      <c r="AF484" s="2583"/>
    </row>
    <row r="485" spans="2:32" s="2884" customFormat="1" x14ac:dyDescent="0.2">
      <c r="B485" s="2783" t="str">
        <f>+B449</f>
        <v>.</v>
      </c>
    </row>
    <row r="486" spans="2:32" s="2884" customFormat="1" ht="13.5" thickBot="1" x14ac:dyDescent="0.25"/>
    <row r="487" spans="2:32" s="2884" customFormat="1" ht="20.25" x14ac:dyDescent="0.2">
      <c r="B487" s="3623" t="s">
        <v>5075</v>
      </c>
      <c r="C487" s="3624"/>
      <c r="D487" s="3624"/>
      <c r="E487" s="3624"/>
      <c r="F487" s="3624"/>
      <c r="G487" s="3624"/>
      <c r="H487" s="3624"/>
      <c r="I487" s="3624"/>
      <c r="J487" s="3624"/>
      <c r="K487" s="3624"/>
      <c r="L487" s="3624"/>
      <c r="M487" s="3624"/>
      <c r="N487" s="3624"/>
      <c r="O487" s="3624"/>
      <c r="P487" s="3624"/>
      <c r="Q487" s="3624"/>
      <c r="R487" s="3624"/>
      <c r="S487" s="3624"/>
      <c r="T487" s="3624"/>
      <c r="U487" s="3624"/>
      <c r="V487" s="3624"/>
      <c r="W487" s="3624"/>
      <c r="X487" s="3624"/>
      <c r="Y487" s="3624"/>
      <c r="Z487" s="3624"/>
      <c r="AA487" s="3624"/>
      <c r="AB487" s="3624"/>
      <c r="AC487" s="3624"/>
      <c r="AD487" s="3624"/>
      <c r="AE487" s="3624"/>
      <c r="AF487" s="3625"/>
    </row>
    <row r="488" spans="2:32" s="2884" customFormat="1" x14ac:dyDescent="0.2">
      <c r="B488" s="3451"/>
      <c r="C488" s="3452"/>
      <c r="D488" s="3452"/>
      <c r="E488" s="3452"/>
      <c r="F488" s="3452"/>
      <c r="G488" s="2577"/>
      <c r="H488" s="2577"/>
      <c r="I488" s="2577"/>
      <c r="J488" s="2577"/>
      <c r="K488" s="2577"/>
      <c r="L488" s="2577"/>
      <c r="M488" s="2577"/>
      <c r="N488" s="2577"/>
      <c r="O488" s="2577"/>
      <c r="P488" s="2577"/>
      <c r="Q488" s="2577"/>
      <c r="R488" s="2577"/>
      <c r="S488" s="2577"/>
      <c r="T488" s="2577"/>
      <c r="U488" s="2577"/>
      <c r="V488" s="2577"/>
      <c r="W488" s="2577"/>
      <c r="X488" s="2577"/>
      <c r="Y488" s="2577"/>
      <c r="Z488" s="2577"/>
      <c r="AA488" s="2577"/>
      <c r="AB488" s="2577"/>
      <c r="AC488" s="2577"/>
      <c r="AD488" s="2577"/>
      <c r="AE488" s="2577"/>
      <c r="AF488" s="2578"/>
    </row>
    <row r="489" spans="2:32" s="2884" customFormat="1" x14ac:dyDescent="0.2">
      <c r="B489" s="2641" t="s">
        <v>5095</v>
      </c>
      <c r="C489" s="3452"/>
      <c r="D489" s="3676" t="s">
        <v>6615</v>
      </c>
      <c r="E489" s="3676"/>
      <c r="F489" s="3676"/>
      <c r="G489" s="2577"/>
      <c r="H489" s="2577"/>
      <c r="I489" s="2577"/>
      <c r="J489" s="2577"/>
      <c r="K489" s="2577"/>
      <c r="L489" s="2577"/>
      <c r="M489" s="2577"/>
      <c r="N489" s="2577"/>
      <c r="O489" s="2577"/>
      <c r="P489" s="2577"/>
      <c r="Q489" s="2577"/>
      <c r="R489" s="2577"/>
      <c r="S489" s="2577"/>
      <c r="T489" s="2577"/>
      <c r="U489" s="2577"/>
      <c r="V489" s="2577"/>
      <c r="W489" s="2577"/>
      <c r="X489" s="2577"/>
      <c r="Y489" s="2577"/>
      <c r="Z489" s="2577"/>
      <c r="AA489" s="2577"/>
      <c r="AB489" s="2577"/>
      <c r="AC489" s="2577"/>
      <c r="AD489" s="2577"/>
      <c r="AE489" s="2577"/>
      <c r="AF489" s="2578"/>
    </row>
    <row r="490" spans="2:32" s="2884" customFormat="1" x14ac:dyDescent="0.2">
      <c r="B490" s="3677" t="s">
        <v>5078</v>
      </c>
      <c r="C490" s="3678"/>
      <c r="D490" s="3629">
        <v>41671</v>
      </c>
      <c r="E490" s="3629"/>
      <c r="F490" s="3629"/>
      <c r="G490" s="2577"/>
      <c r="H490" s="2577"/>
      <c r="I490" s="2577"/>
      <c r="J490" s="2577"/>
      <c r="K490" s="2577"/>
      <c r="L490" s="2577"/>
      <c r="M490" s="2577"/>
      <c r="N490" s="2577"/>
      <c r="O490" s="2577"/>
      <c r="P490" s="2577"/>
      <c r="Q490" s="2577"/>
      <c r="R490" s="2577"/>
      <c r="S490" s="2577"/>
      <c r="T490" s="2577"/>
      <c r="U490" s="2577"/>
      <c r="V490" s="2577"/>
      <c r="W490" s="2577"/>
      <c r="X490" s="2577"/>
      <c r="Y490" s="2577"/>
      <c r="Z490" s="2577"/>
      <c r="AA490" s="2577"/>
      <c r="AB490" s="2577"/>
      <c r="AC490" s="2577"/>
      <c r="AD490" s="2577"/>
      <c r="AE490" s="2577"/>
      <c r="AF490" s="2578"/>
    </row>
    <row r="491" spans="2:32" s="2884" customFormat="1" ht="12.75" customHeight="1" x14ac:dyDescent="0.2">
      <c r="B491" s="3657" t="s">
        <v>5076</v>
      </c>
      <c r="C491" s="3658"/>
      <c r="D491" s="4519">
        <v>41698</v>
      </c>
      <c r="E491" s="4519"/>
      <c r="F491" s="4519"/>
      <c r="G491" s="2577"/>
      <c r="H491" s="2577"/>
      <c r="I491" s="2577"/>
      <c r="J491" s="2577"/>
      <c r="K491" s="2577"/>
      <c r="L491" s="2577"/>
      <c r="M491" s="2577"/>
      <c r="N491" s="2577"/>
      <c r="O491" s="2577"/>
      <c r="P491" s="2577"/>
      <c r="Q491" s="2577"/>
      <c r="R491" s="2577"/>
      <c r="S491" s="2577"/>
      <c r="T491" s="2577"/>
      <c r="U491" s="2577"/>
      <c r="V491" s="2577"/>
      <c r="W491" s="2577"/>
      <c r="X491" s="2577"/>
      <c r="Y491" s="2577"/>
      <c r="Z491" s="2577"/>
      <c r="AA491" s="2577"/>
      <c r="AB491" s="2577"/>
      <c r="AC491" s="2577"/>
      <c r="AD491" s="2577"/>
      <c r="AE491" s="2577"/>
      <c r="AF491" s="2578"/>
    </row>
    <row r="492" spans="2:32" s="2884" customFormat="1" ht="12.75" customHeight="1" thickBot="1" x14ac:dyDescent="0.25">
      <c r="B492" s="3451"/>
      <c r="C492" s="3452"/>
      <c r="D492" s="3452"/>
      <c r="E492" s="3452"/>
      <c r="F492" s="3452"/>
      <c r="G492" s="2577"/>
      <c r="H492" s="2577"/>
      <c r="I492" s="2577"/>
      <c r="J492" s="2577"/>
      <c r="K492" s="2577"/>
      <c r="L492" s="2577"/>
      <c r="M492" s="2577"/>
      <c r="N492" s="2577"/>
      <c r="O492" s="2577"/>
      <c r="P492" s="2577"/>
      <c r="Q492" s="2577"/>
      <c r="R492" s="2577"/>
      <c r="S492" s="2577"/>
      <c r="T492" s="2577"/>
      <c r="U492" s="2577"/>
      <c r="V492" s="2577"/>
      <c r="W492" s="2577"/>
      <c r="X492" s="2577"/>
      <c r="Y492" s="2577"/>
      <c r="Z492" s="2577"/>
      <c r="AA492" s="2577"/>
      <c r="AB492" s="2577"/>
      <c r="AC492" s="2577"/>
      <c r="AD492" s="2577"/>
      <c r="AE492" s="2577"/>
      <c r="AF492" s="2578"/>
    </row>
    <row r="493" spans="2:32" s="2884" customFormat="1" ht="45.75" customHeight="1" thickBot="1" x14ac:dyDescent="0.25">
      <c r="B493" s="3659" t="s">
        <v>5077</v>
      </c>
      <c r="C493" s="3710"/>
      <c r="D493" s="3661" t="s">
        <v>6616</v>
      </c>
      <c r="E493" s="3662"/>
      <c r="F493" s="3662"/>
      <c r="G493" s="3662"/>
      <c r="H493" s="3662"/>
      <c r="I493" s="3662"/>
      <c r="J493" s="3662"/>
      <c r="K493" s="3662"/>
      <c r="L493" s="3662"/>
      <c r="M493" s="3662"/>
      <c r="N493" s="3662"/>
      <c r="O493" s="3662"/>
      <c r="P493" s="3662"/>
      <c r="Q493" s="3663"/>
      <c r="R493" s="2577"/>
      <c r="S493" s="2577"/>
      <c r="T493" s="2577"/>
      <c r="U493" s="2577"/>
      <c r="V493" s="2577"/>
      <c r="W493" s="2577"/>
      <c r="X493" s="2577"/>
      <c r="Y493" s="2577"/>
      <c r="Z493" s="2577"/>
      <c r="AA493" s="2577"/>
      <c r="AB493" s="2577"/>
      <c r="AC493" s="2577"/>
      <c r="AD493" s="2577"/>
      <c r="AE493" s="2577"/>
      <c r="AF493" s="2578"/>
    </row>
    <row r="494" spans="2:32" s="2884" customFormat="1" ht="13.5" customHeight="1" thickBot="1" x14ac:dyDescent="0.25">
      <c r="B494" s="3451"/>
      <c r="C494" s="3452"/>
      <c r="D494" s="3452"/>
      <c r="E494" s="3452"/>
      <c r="F494" s="3452"/>
      <c r="G494" s="2577"/>
      <c r="H494" s="2577"/>
      <c r="I494" s="2577"/>
      <c r="J494" s="2577"/>
      <c r="K494" s="2577"/>
      <c r="L494" s="2577"/>
      <c r="M494" s="2577"/>
      <c r="N494" s="2577"/>
      <c r="O494" s="2577"/>
      <c r="P494" s="2577"/>
      <c r="Q494" s="2577"/>
      <c r="R494" s="2643"/>
      <c r="S494" s="2577"/>
      <c r="T494" s="2577"/>
      <c r="U494" s="2577"/>
      <c r="V494" s="2577"/>
      <c r="W494" s="2577"/>
      <c r="X494" s="2577"/>
      <c r="Y494" s="2577"/>
      <c r="Z494" s="2577"/>
      <c r="AA494" s="2577"/>
      <c r="AB494" s="2577"/>
      <c r="AC494" s="2577"/>
      <c r="AD494" s="2577"/>
      <c r="AE494" s="2577"/>
      <c r="AF494" s="2578"/>
    </row>
    <row r="495" spans="2:32" s="2884" customFormat="1" ht="13.5" thickBot="1" x14ac:dyDescent="0.25">
      <c r="B495" s="3679" t="s">
        <v>5079</v>
      </c>
      <c r="C495" s="3680"/>
      <c r="D495" s="3655" t="s">
        <v>5080</v>
      </c>
      <c r="E495" s="3683" t="s">
        <v>224</v>
      </c>
      <c r="F495" s="3684"/>
      <c r="G495" s="3684"/>
      <c r="H495" s="3684"/>
      <c r="I495" s="3684"/>
      <c r="J495" s="3684"/>
      <c r="K495" s="3684"/>
      <c r="L495" s="3684"/>
      <c r="M495" s="3684"/>
      <c r="N495" s="3684"/>
      <c r="O495" s="3684"/>
      <c r="P495" s="3685"/>
      <c r="Q495" s="3686" t="s">
        <v>340</v>
      </c>
      <c r="R495" s="3687"/>
      <c r="S495" s="3688"/>
      <c r="T495" s="3688"/>
      <c r="U495" s="3688"/>
      <c r="V495" s="3688"/>
      <c r="W495" s="3688"/>
      <c r="X495" s="3688"/>
      <c r="Y495" s="3689"/>
      <c r="Z495" s="3686" t="s">
        <v>225</v>
      </c>
      <c r="AA495" s="3688"/>
      <c r="AB495" s="3689"/>
      <c r="AC495" s="3690" t="s">
        <v>4999</v>
      </c>
      <c r="AD495" s="3691"/>
      <c r="AE495" s="3692"/>
      <c r="AF495" s="2578"/>
    </row>
    <row r="496" spans="2:32" s="2884" customFormat="1" ht="13.5" customHeight="1" thickBot="1" x14ac:dyDescent="0.25">
      <c r="B496" s="3681"/>
      <c r="C496" s="3682"/>
      <c r="D496" s="3655"/>
      <c r="E496" s="3655" t="s">
        <v>5017</v>
      </c>
      <c r="F496" s="3655" t="s">
        <v>5018</v>
      </c>
      <c r="G496" s="3640" t="s">
        <v>5020</v>
      </c>
      <c r="H496" s="3640" t="s">
        <v>5081</v>
      </c>
      <c r="I496" s="3693" t="s">
        <v>5082</v>
      </c>
      <c r="J496" s="3693" t="s">
        <v>5083</v>
      </c>
      <c r="K496" s="3693" t="s">
        <v>5023</v>
      </c>
      <c r="L496" s="3693"/>
      <c r="M496" s="3693" t="s">
        <v>5084</v>
      </c>
      <c r="N496" s="3693" t="s">
        <v>5085</v>
      </c>
      <c r="O496" s="3693" t="s">
        <v>5086</v>
      </c>
      <c r="P496" s="3693" t="s">
        <v>5087</v>
      </c>
      <c r="Q496" s="3638" t="s">
        <v>5029</v>
      </c>
      <c r="R496" s="3638" t="s">
        <v>5030</v>
      </c>
      <c r="S496" s="3638" t="s">
        <v>5031</v>
      </c>
      <c r="T496" s="3638" t="s">
        <v>5088</v>
      </c>
      <c r="U496" s="3638" t="s">
        <v>5089</v>
      </c>
      <c r="V496" s="3638" t="s">
        <v>5034</v>
      </c>
      <c r="W496" s="3638" t="s">
        <v>5036</v>
      </c>
      <c r="X496" s="3640" t="s">
        <v>5090</v>
      </c>
      <c r="Y496" s="3640" t="s">
        <v>5091</v>
      </c>
      <c r="Z496" s="3638" t="s">
        <v>5092</v>
      </c>
      <c r="AA496" s="3638" t="s">
        <v>5093</v>
      </c>
      <c r="AB496" s="3638" t="s">
        <v>5094</v>
      </c>
      <c r="AC496" s="3638" t="s">
        <v>1154</v>
      </c>
      <c r="AD496" s="3638" t="s">
        <v>5000</v>
      </c>
      <c r="AE496" s="3638" t="s">
        <v>5001</v>
      </c>
      <c r="AF496" s="2578"/>
    </row>
    <row r="497" spans="2:32" s="2884" customFormat="1" ht="13.5" customHeight="1" thickBot="1" x14ac:dyDescent="0.25">
      <c r="B497" s="3681"/>
      <c r="C497" s="3682"/>
      <c r="D497" s="3638"/>
      <c r="E497" s="3638"/>
      <c r="F497" s="3638"/>
      <c r="G497" s="3637"/>
      <c r="H497" s="3637"/>
      <c r="I497" s="3640"/>
      <c r="J497" s="3640"/>
      <c r="K497" s="3449" t="s">
        <v>5043</v>
      </c>
      <c r="L497" s="3450" t="s">
        <v>2798</v>
      </c>
      <c r="M497" s="3640"/>
      <c r="N497" s="3640"/>
      <c r="O497" s="3640"/>
      <c r="P497" s="3640"/>
      <c r="Q497" s="3639"/>
      <c r="R497" s="3639"/>
      <c r="S497" s="3639"/>
      <c r="T497" s="3639"/>
      <c r="U497" s="3639"/>
      <c r="V497" s="3639"/>
      <c r="W497" s="3639"/>
      <c r="X497" s="3637"/>
      <c r="Y497" s="3637"/>
      <c r="Z497" s="3639"/>
      <c r="AA497" s="3639"/>
      <c r="AB497" s="3639"/>
      <c r="AC497" s="3639"/>
      <c r="AD497" s="3639"/>
      <c r="AE497" s="3639"/>
      <c r="AF497" s="2578"/>
    </row>
    <row r="498" spans="2:32" s="2884" customFormat="1" ht="60.75" thickBot="1" x14ac:dyDescent="0.25">
      <c r="B498" s="4521" t="s">
        <v>6617</v>
      </c>
      <c r="C498" s="4522"/>
      <c r="D498" s="3608"/>
      <c r="E498" s="3027"/>
      <c r="F498" s="3168"/>
      <c r="G498" s="2963"/>
      <c r="H498" s="2963"/>
      <c r="I498" s="3027"/>
      <c r="J498" s="3027"/>
      <c r="K498" s="3168"/>
      <c r="L498" s="2963"/>
      <c r="M498" s="3027"/>
      <c r="N498" s="3027"/>
      <c r="O498" s="3027"/>
      <c r="P498" s="3027"/>
      <c r="Q498" s="3027"/>
      <c r="R498" s="3168"/>
      <c r="S498" s="3168"/>
      <c r="T498" s="3027"/>
      <c r="U498" s="3027"/>
      <c r="V498" s="3168"/>
      <c r="W498" s="3168"/>
      <c r="X498" s="3027"/>
      <c r="Y498" s="3027"/>
      <c r="Z498" s="2993" t="s">
        <v>6618</v>
      </c>
      <c r="AA498" s="2993" t="s">
        <v>6619</v>
      </c>
      <c r="AB498" s="2994">
        <v>0.1</v>
      </c>
      <c r="AC498" s="2995"/>
      <c r="AD498" s="2995"/>
      <c r="AE498" s="2996"/>
      <c r="AF498" s="2578"/>
    </row>
    <row r="499" spans="2:32" s="2884" customFormat="1" x14ac:dyDescent="0.2">
      <c r="B499" s="2642"/>
      <c r="C499" s="2572"/>
      <c r="D499" s="2572"/>
      <c r="E499" s="2572"/>
      <c r="F499" s="2572"/>
      <c r="G499" s="2573"/>
      <c r="H499" s="2573"/>
      <c r="I499" s="2573"/>
      <c r="J499" s="2573"/>
      <c r="K499" s="2572"/>
      <c r="L499" s="2573"/>
      <c r="M499" s="2573"/>
      <c r="N499" s="2573"/>
      <c r="O499" s="2573"/>
      <c r="P499" s="2573"/>
      <c r="Q499" s="2639"/>
      <c r="R499" s="2639"/>
      <c r="S499" s="2639"/>
      <c r="T499" s="2639"/>
      <c r="U499" s="2639"/>
      <c r="V499" s="2639"/>
      <c r="W499" s="2639"/>
      <c r="X499" s="2639"/>
      <c r="Y499" s="2639"/>
      <c r="Z499" s="2639"/>
      <c r="AA499" s="2639"/>
      <c r="AB499" s="2639"/>
      <c r="AC499" s="2639"/>
      <c r="AD499" s="2639"/>
      <c r="AE499" s="2639"/>
      <c r="AF499" s="2578"/>
    </row>
    <row r="500" spans="2:32" s="2884" customFormat="1" x14ac:dyDescent="0.2">
      <c r="B500" s="3673" t="s">
        <v>5002</v>
      </c>
      <c r="C500" s="3674"/>
      <c r="D500" s="3675" t="s">
        <v>1534</v>
      </c>
      <c r="E500" s="3675"/>
      <c r="F500" s="3675"/>
      <c r="G500" s="3675"/>
      <c r="H500" s="3675"/>
      <c r="I500" s="2640"/>
      <c r="J500" s="2640"/>
      <c r="K500" s="2640"/>
      <c r="L500" s="2640"/>
      <c r="M500" s="2640"/>
      <c r="N500" s="2640"/>
      <c r="O500" s="2640"/>
      <c r="P500" s="2640"/>
      <c r="Q500" s="2639"/>
      <c r="R500" s="2639"/>
      <c r="S500" s="2639"/>
      <c r="T500" s="2639"/>
      <c r="U500" s="2639"/>
      <c r="V500" s="2639"/>
      <c r="W500" s="2639"/>
      <c r="X500" s="2639"/>
      <c r="Y500" s="2639"/>
      <c r="Z500" s="2639"/>
      <c r="AA500" s="2639"/>
      <c r="AB500" s="2639"/>
      <c r="AC500" s="2639"/>
      <c r="AD500" s="2639"/>
      <c r="AE500" s="2639"/>
      <c r="AF500" s="2578"/>
    </row>
    <row r="501" spans="2:32" s="2884" customFormat="1" x14ac:dyDescent="0.2">
      <c r="B501" s="3673" t="s">
        <v>5003</v>
      </c>
      <c r="C501" s="3674"/>
      <c r="D501" s="3675" t="s">
        <v>1534</v>
      </c>
      <c r="E501" s="3675"/>
      <c r="F501" s="3675"/>
      <c r="G501" s="3675"/>
      <c r="H501" s="3675"/>
      <c r="I501" s="2640"/>
      <c r="J501" s="2640"/>
      <c r="K501" s="2640"/>
      <c r="L501" s="2640"/>
      <c r="M501" s="2640"/>
      <c r="N501" s="2640"/>
      <c r="O501" s="2640"/>
      <c r="P501" s="2640"/>
      <c r="Q501" s="2639"/>
      <c r="R501" s="2639"/>
      <c r="S501" s="2639"/>
      <c r="T501" s="2639"/>
      <c r="U501" s="2639"/>
      <c r="V501" s="2639"/>
      <c r="W501" s="2639"/>
      <c r="X501" s="2639"/>
      <c r="Y501" s="2639"/>
      <c r="Z501" s="2639"/>
      <c r="AA501" s="2639"/>
      <c r="AB501" s="2639"/>
      <c r="AC501" s="2639"/>
      <c r="AD501" s="2639"/>
      <c r="AE501" s="2639"/>
      <c r="AF501" s="2578"/>
    </row>
    <row r="502" spans="2:32" s="2884" customFormat="1" ht="13.5" thickBot="1" x14ac:dyDescent="0.25">
      <c r="B502" s="3454"/>
      <c r="C502" s="3453"/>
      <c r="D502" s="3453"/>
      <c r="E502" s="3453"/>
      <c r="F502" s="3453"/>
      <c r="G502" s="2643"/>
      <c r="H502" s="2643"/>
      <c r="I502" s="2643"/>
      <c r="J502" s="2643"/>
      <c r="K502" s="2643"/>
      <c r="L502" s="2643"/>
      <c r="M502" s="2643"/>
      <c r="N502" s="2643"/>
      <c r="O502" s="2643"/>
      <c r="P502" s="2643"/>
      <c r="Q502" s="2643"/>
      <c r="R502" s="2643"/>
      <c r="S502" s="2643"/>
      <c r="T502" s="2643"/>
      <c r="U502" s="2643"/>
      <c r="V502" s="2643"/>
      <c r="W502" s="2643"/>
      <c r="X502" s="2643"/>
      <c r="Y502" s="2643"/>
      <c r="Z502" s="2643"/>
      <c r="AA502" s="2643"/>
      <c r="AB502" s="2643"/>
      <c r="AC502" s="2643"/>
      <c r="AD502" s="2643"/>
      <c r="AE502" s="2643"/>
      <c r="AF502" s="2583"/>
    </row>
    <row r="503" spans="2:32" s="2884" customFormat="1" x14ac:dyDescent="0.2">
      <c r="B503" s="2783" t="str">
        <f>+B485</f>
        <v>.</v>
      </c>
    </row>
    <row r="504" spans="2:32" s="2884" customFormat="1" ht="13.5" thickBot="1" x14ac:dyDescent="0.25"/>
    <row r="505" spans="2:32" s="2884" customFormat="1" ht="20.25" x14ac:dyDescent="0.2">
      <c r="B505" s="3623" t="s">
        <v>5075</v>
      </c>
      <c r="C505" s="3624"/>
      <c r="D505" s="3624"/>
      <c r="E505" s="3624"/>
      <c r="F505" s="3624"/>
      <c r="G505" s="3624"/>
      <c r="H505" s="3624"/>
      <c r="I505" s="3624"/>
      <c r="J505" s="3624"/>
      <c r="K505" s="3624"/>
      <c r="L505" s="3624"/>
      <c r="M505" s="3624"/>
      <c r="N505" s="3624"/>
      <c r="O505" s="3624"/>
      <c r="P505" s="3624"/>
      <c r="Q505" s="3624"/>
      <c r="R505" s="3624"/>
      <c r="S505" s="3624"/>
      <c r="T505" s="3624"/>
      <c r="U505" s="3624"/>
      <c r="V505" s="3624"/>
      <c r="W505" s="3624"/>
      <c r="X505" s="3624"/>
      <c r="Y505" s="3624"/>
      <c r="Z505" s="3624"/>
      <c r="AA505" s="3624"/>
      <c r="AB505" s="3624"/>
      <c r="AC505" s="3624"/>
      <c r="AD505" s="3624"/>
      <c r="AE505" s="3624"/>
      <c r="AF505" s="3625"/>
    </row>
    <row r="506" spans="2:32" s="2884" customFormat="1" x14ac:dyDescent="0.2">
      <c r="B506" s="3451"/>
      <c r="C506" s="3452"/>
      <c r="D506" s="3452"/>
      <c r="E506" s="3452"/>
      <c r="F506" s="3452"/>
      <c r="G506" s="2577"/>
      <c r="H506" s="2577"/>
      <c r="I506" s="2577"/>
      <c r="J506" s="2577"/>
      <c r="K506" s="2577"/>
      <c r="L506" s="2577"/>
      <c r="M506" s="2577"/>
      <c r="N506" s="2577"/>
      <c r="O506" s="2577"/>
      <c r="P506" s="2577"/>
      <c r="Q506" s="2577"/>
      <c r="R506" s="2577"/>
      <c r="S506" s="2577"/>
      <c r="T506" s="2577"/>
      <c r="U506" s="2577"/>
      <c r="V506" s="2577"/>
      <c r="W506" s="2577"/>
      <c r="X506" s="2577"/>
      <c r="Y506" s="2577"/>
      <c r="Z506" s="2577"/>
      <c r="AA506" s="2577"/>
      <c r="AB506" s="2577"/>
      <c r="AC506" s="2577"/>
      <c r="AD506" s="2577"/>
      <c r="AE506" s="2577"/>
      <c r="AF506" s="2578"/>
    </row>
    <row r="507" spans="2:32" s="2884" customFormat="1" x14ac:dyDescent="0.2">
      <c r="B507" s="2641" t="s">
        <v>5095</v>
      </c>
      <c r="C507" s="3452"/>
      <c r="D507" s="3676" t="s">
        <v>6613</v>
      </c>
      <c r="E507" s="3676"/>
      <c r="F507" s="3676"/>
      <c r="G507" s="2577"/>
      <c r="H507" s="2577"/>
      <c r="I507" s="2577"/>
      <c r="J507" s="2577"/>
      <c r="K507" s="2577"/>
      <c r="L507" s="2577"/>
      <c r="M507" s="2577"/>
      <c r="N507" s="2577"/>
      <c r="O507" s="2577"/>
      <c r="P507" s="2577"/>
      <c r="Q507" s="2577"/>
      <c r="R507" s="2577"/>
      <c r="S507" s="2577"/>
      <c r="T507" s="2577"/>
      <c r="U507" s="2577"/>
      <c r="V507" s="2577"/>
      <c r="W507" s="2577"/>
      <c r="X507" s="2577"/>
      <c r="Y507" s="2577"/>
      <c r="Z507" s="2577"/>
      <c r="AA507" s="2577"/>
      <c r="AB507" s="2577"/>
      <c r="AC507" s="2577"/>
      <c r="AD507" s="2577"/>
      <c r="AE507" s="2577"/>
      <c r="AF507" s="2578"/>
    </row>
    <row r="508" spans="2:32" s="2884" customFormat="1" x14ac:dyDescent="0.2">
      <c r="B508" s="3677" t="s">
        <v>5078</v>
      </c>
      <c r="C508" s="3678"/>
      <c r="D508" s="3709">
        <v>41671</v>
      </c>
      <c r="E508" s="3709"/>
      <c r="F508" s="3709"/>
      <c r="G508" s="2577"/>
      <c r="H508" s="2577"/>
      <c r="I508" s="2577"/>
      <c r="J508" s="2577"/>
      <c r="K508" s="2577"/>
      <c r="L508" s="2577"/>
      <c r="M508" s="2577"/>
      <c r="N508" s="2577"/>
      <c r="O508" s="2577"/>
      <c r="P508" s="2577"/>
      <c r="Q508" s="2577"/>
      <c r="R508" s="2577"/>
      <c r="S508" s="2577"/>
      <c r="T508" s="2577"/>
      <c r="U508" s="2577"/>
      <c r="V508" s="2577"/>
      <c r="W508" s="2577"/>
      <c r="X508" s="2577"/>
      <c r="Y508" s="2577"/>
      <c r="Z508" s="2577"/>
      <c r="AA508" s="2577"/>
      <c r="AB508" s="2577"/>
      <c r="AC508" s="2577"/>
      <c r="AD508" s="2577"/>
      <c r="AE508" s="2577"/>
      <c r="AF508" s="2578"/>
    </row>
    <row r="509" spans="2:32" s="2884" customFormat="1" x14ac:dyDescent="0.2">
      <c r="B509" s="3657" t="s">
        <v>5076</v>
      </c>
      <c r="C509" s="3658"/>
      <c r="D509" s="4498">
        <v>41698</v>
      </c>
      <c r="E509" s="4498"/>
      <c r="F509" s="4498"/>
      <c r="G509" s="2577"/>
      <c r="H509" s="2577"/>
      <c r="I509" s="2577"/>
      <c r="J509" s="2577"/>
      <c r="K509" s="2577"/>
      <c r="L509" s="2577"/>
      <c r="M509" s="2577"/>
      <c r="N509" s="2577"/>
      <c r="O509" s="2577"/>
      <c r="P509" s="2577"/>
      <c r="Q509" s="2577"/>
      <c r="R509" s="2577"/>
      <c r="S509" s="2577"/>
      <c r="T509" s="2577"/>
      <c r="U509" s="2577"/>
      <c r="V509" s="2577"/>
      <c r="W509" s="2577"/>
      <c r="X509" s="2577"/>
      <c r="Y509" s="2577"/>
      <c r="Z509" s="2577"/>
      <c r="AA509" s="2577"/>
      <c r="AB509" s="2577"/>
      <c r="AC509" s="2577"/>
      <c r="AD509" s="2577"/>
      <c r="AE509" s="2577"/>
      <c r="AF509" s="2578"/>
    </row>
    <row r="510" spans="2:32" s="2884" customFormat="1" ht="13.5" thickBot="1" x14ac:dyDescent="0.25">
      <c r="B510" s="3451"/>
      <c r="C510" s="3452"/>
      <c r="D510" s="3452"/>
      <c r="E510" s="3452"/>
      <c r="F510" s="3452"/>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2577"/>
      <c r="AB510" s="2577"/>
      <c r="AC510" s="2577"/>
      <c r="AD510" s="2577"/>
      <c r="AE510" s="2577"/>
      <c r="AF510" s="2578"/>
    </row>
    <row r="511" spans="2:32" s="2884" customFormat="1" ht="30" customHeight="1" thickBot="1" x14ac:dyDescent="0.25">
      <c r="B511" s="3659" t="s">
        <v>5077</v>
      </c>
      <c r="C511" s="3710"/>
      <c r="D511" s="3661" t="s">
        <v>6614</v>
      </c>
      <c r="E511" s="3662"/>
      <c r="F511" s="3662"/>
      <c r="G511" s="3662"/>
      <c r="H511" s="3662"/>
      <c r="I511" s="3662"/>
      <c r="J511" s="3662"/>
      <c r="K511" s="3662"/>
      <c r="L511" s="3662"/>
      <c r="M511" s="3662"/>
      <c r="N511" s="3662"/>
      <c r="O511" s="3662"/>
      <c r="P511" s="3662"/>
      <c r="Q511" s="3663"/>
      <c r="R511" s="2577"/>
      <c r="S511" s="2577"/>
      <c r="T511" s="2577"/>
      <c r="U511" s="2577"/>
      <c r="V511" s="2577"/>
      <c r="W511" s="2577"/>
      <c r="X511" s="2577"/>
      <c r="Y511" s="2577"/>
      <c r="Z511" s="2577"/>
      <c r="AA511" s="2577"/>
      <c r="AB511" s="2577"/>
      <c r="AC511" s="2577"/>
      <c r="AD511" s="2577"/>
      <c r="AE511" s="2577"/>
      <c r="AF511" s="2578"/>
    </row>
    <row r="512" spans="2:32" s="2884" customFormat="1" ht="13.5" thickBot="1" x14ac:dyDescent="0.25">
      <c r="B512" s="3451"/>
      <c r="C512" s="3452"/>
      <c r="D512" s="3452"/>
      <c r="E512" s="3452"/>
      <c r="F512" s="3452"/>
      <c r="G512" s="2577"/>
      <c r="H512" s="2577"/>
      <c r="I512" s="2577"/>
      <c r="J512" s="2577"/>
      <c r="K512" s="2577"/>
      <c r="L512" s="2577"/>
      <c r="M512" s="2577"/>
      <c r="N512" s="2577"/>
      <c r="O512" s="2577"/>
      <c r="P512" s="2577"/>
      <c r="Q512" s="2577"/>
      <c r="R512" s="2643"/>
      <c r="S512" s="2577"/>
      <c r="T512" s="2577"/>
      <c r="U512" s="2577"/>
      <c r="V512" s="2577"/>
      <c r="W512" s="2577"/>
      <c r="X512" s="2577"/>
      <c r="Y512" s="2577"/>
      <c r="Z512" s="2577"/>
      <c r="AA512" s="2577"/>
      <c r="AB512" s="2577"/>
      <c r="AC512" s="2577"/>
      <c r="AD512" s="2577"/>
      <c r="AE512" s="2577"/>
      <c r="AF512" s="2578"/>
    </row>
    <row r="513" spans="2:32" s="2884" customFormat="1" ht="13.5" thickBot="1" x14ac:dyDescent="0.25">
      <c r="B513" s="3679" t="s">
        <v>5079</v>
      </c>
      <c r="C513" s="3680"/>
      <c r="D513" s="3655" t="s">
        <v>5080</v>
      </c>
      <c r="E513" s="3683" t="s">
        <v>224</v>
      </c>
      <c r="F513" s="3684"/>
      <c r="G513" s="3684"/>
      <c r="H513" s="3684"/>
      <c r="I513" s="3684"/>
      <c r="J513" s="3684"/>
      <c r="K513" s="3684"/>
      <c r="L513" s="3684"/>
      <c r="M513" s="3684"/>
      <c r="N513" s="3684"/>
      <c r="O513" s="3684"/>
      <c r="P513" s="3685"/>
      <c r="Q513" s="3686" t="s">
        <v>340</v>
      </c>
      <c r="R513" s="3687"/>
      <c r="S513" s="3688"/>
      <c r="T513" s="3688"/>
      <c r="U513" s="3688"/>
      <c r="V513" s="3688"/>
      <c r="W513" s="3688"/>
      <c r="X513" s="3688"/>
      <c r="Y513" s="3689"/>
      <c r="Z513" s="3686" t="s">
        <v>225</v>
      </c>
      <c r="AA513" s="3688"/>
      <c r="AB513" s="3689"/>
      <c r="AC513" s="3690" t="s">
        <v>4999</v>
      </c>
      <c r="AD513" s="3691"/>
      <c r="AE513" s="3692"/>
      <c r="AF513" s="2578"/>
    </row>
    <row r="514" spans="2:32" s="2884" customFormat="1" ht="13.5" thickBot="1" x14ac:dyDescent="0.25">
      <c r="B514" s="3681"/>
      <c r="C514" s="3682"/>
      <c r="D514" s="3655"/>
      <c r="E514" s="3655" t="s">
        <v>5017</v>
      </c>
      <c r="F514" s="3655" t="s">
        <v>5018</v>
      </c>
      <c r="G514" s="3640" t="s">
        <v>5020</v>
      </c>
      <c r="H514" s="3640" t="s">
        <v>5081</v>
      </c>
      <c r="I514" s="3693" t="s">
        <v>5082</v>
      </c>
      <c r="J514" s="3693" t="s">
        <v>5083</v>
      </c>
      <c r="K514" s="3693" t="s">
        <v>5023</v>
      </c>
      <c r="L514" s="3693"/>
      <c r="M514" s="3693" t="s">
        <v>5084</v>
      </c>
      <c r="N514" s="3693" t="s">
        <v>5085</v>
      </c>
      <c r="O514" s="3693" t="s">
        <v>5086</v>
      </c>
      <c r="P514" s="3693" t="s">
        <v>5087</v>
      </c>
      <c r="Q514" s="3638" t="s">
        <v>5029</v>
      </c>
      <c r="R514" s="3638" t="s">
        <v>5030</v>
      </c>
      <c r="S514" s="3638" t="s">
        <v>5031</v>
      </c>
      <c r="T514" s="3638" t="s">
        <v>5088</v>
      </c>
      <c r="U514" s="3638" t="s">
        <v>5089</v>
      </c>
      <c r="V514" s="3638" t="s">
        <v>5034</v>
      </c>
      <c r="W514" s="3638" t="s">
        <v>5036</v>
      </c>
      <c r="X514" s="3640" t="s">
        <v>5090</v>
      </c>
      <c r="Y514" s="3640" t="s">
        <v>5091</v>
      </c>
      <c r="Z514" s="3638" t="s">
        <v>5092</v>
      </c>
      <c r="AA514" s="3638" t="s">
        <v>5093</v>
      </c>
      <c r="AB514" s="3638" t="s">
        <v>5094</v>
      </c>
      <c r="AC514" s="3638" t="s">
        <v>1154</v>
      </c>
      <c r="AD514" s="3638" t="s">
        <v>5000</v>
      </c>
      <c r="AE514" s="3638" t="s">
        <v>5001</v>
      </c>
      <c r="AF514" s="2578"/>
    </row>
    <row r="515" spans="2:32" s="2884" customFormat="1" ht="13.5" thickBot="1" x14ac:dyDescent="0.25">
      <c r="B515" s="3681"/>
      <c r="C515" s="3682"/>
      <c r="D515" s="3638"/>
      <c r="E515" s="3638"/>
      <c r="F515" s="3638"/>
      <c r="G515" s="3637"/>
      <c r="H515" s="3637"/>
      <c r="I515" s="3640"/>
      <c r="J515" s="3640"/>
      <c r="K515" s="3449" t="s">
        <v>5043</v>
      </c>
      <c r="L515" s="3450" t="s">
        <v>2798</v>
      </c>
      <c r="M515" s="3640"/>
      <c r="N515" s="3640"/>
      <c r="O515" s="3640"/>
      <c r="P515" s="3640"/>
      <c r="Q515" s="3639"/>
      <c r="R515" s="3639"/>
      <c r="S515" s="3639"/>
      <c r="T515" s="3639"/>
      <c r="U515" s="3639"/>
      <c r="V515" s="3639"/>
      <c r="W515" s="3639"/>
      <c r="X515" s="3637"/>
      <c r="Y515" s="3637"/>
      <c r="Z515" s="3639"/>
      <c r="AA515" s="3639"/>
      <c r="AB515" s="3639"/>
      <c r="AC515" s="3639"/>
      <c r="AD515" s="3639"/>
      <c r="AE515" s="3639"/>
      <c r="AF515" s="2578"/>
    </row>
    <row r="516" spans="2:32" s="2884" customFormat="1" x14ac:dyDescent="0.2">
      <c r="B516" s="3641" t="s">
        <v>6520</v>
      </c>
      <c r="C516" s="3642"/>
      <c r="D516" s="3154" t="s">
        <v>1534</v>
      </c>
      <c r="E516" s="3154" t="s">
        <v>1534</v>
      </c>
      <c r="F516" s="3155" t="s">
        <v>1534</v>
      </c>
      <c r="G516" s="2657">
        <v>63</v>
      </c>
      <c r="H516" s="2657" t="s">
        <v>1534</v>
      </c>
      <c r="I516" s="3338">
        <v>0.16800000000000001</v>
      </c>
      <c r="J516" s="3338">
        <v>0.16800000000000001</v>
      </c>
      <c r="K516" s="3155" t="s">
        <v>1534</v>
      </c>
      <c r="L516" s="2657" t="s">
        <v>1534</v>
      </c>
      <c r="M516" s="2657" t="s">
        <v>1534</v>
      </c>
      <c r="N516" s="2657" t="s">
        <v>1534</v>
      </c>
      <c r="O516" s="3338">
        <v>0.16800000000000001</v>
      </c>
      <c r="P516" s="3338">
        <v>0.16800000000000001</v>
      </c>
      <c r="Q516" s="2657" t="s">
        <v>1534</v>
      </c>
      <c r="R516" s="3155" t="s">
        <v>1534</v>
      </c>
      <c r="S516" s="3065" t="s">
        <v>1136</v>
      </c>
      <c r="T516" s="3156">
        <v>2.8000000000000004E-2</v>
      </c>
      <c r="U516" s="3156">
        <v>6.720000000000001E-2</v>
      </c>
      <c r="V516" s="3155" t="s">
        <v>1534</v>
      </c>
      <c r="W516" s="3155" t="s">
        <v>1534</v>
      </c>
      <c r="X516" s="3155" t="s">
        <v>1534</v>
      </c>
      <c r="Y516" s="3156">
        <v>6.720000000000001E-2</v>
      </c>
      <c r="Z516" s="3065" t="s">
        <v>49</v>
      </c>
      <c r="AA516" s="3156">
        <v>3.6999999999999998E-2</v>
      </c>
      <c r="AB516" s="3156">
        <v>0.112</v>
      </c>
      <c r="AC516" s="2658" t="s">
        <v>1534</v>
      </c>
      <c r="AD516" s="2658" t="s">
        <v>1534</v>
      </c>
      <c r="AE516" s="3251" t="s">
        <v>1534</v>
      </c>
      <c r="AF516" s="2578"/>
    </row>
    <row r="517" spans="2:32" s="2884" customFormat="1" x14ac:dyDescent="0.2">
      <c r="B517" s="4469" t="s">
        <v>6522</v>
      </c>
      <c r="C517" s="4536"/>
      <c r="D517" s="3149" t="s">
        <v>1534</v>
      </c>
      <c r="E517" s="3149" t="s">
        <v>1534</v>
      </c>
      <c r="F517" s="3150" t="s">
        <v>1534</v>
      </c>
      <c r="G517" s="2647">
        <v>93</v>
      </c>
      <c r="H517" s="2647" t="s">
        <v>1534</v>
      </c>
      <c r="I517" s="3347">
        <v>0.16800000000000001</v>
      </c>
      <c r="J517" s="3347">
        <v>0.16800000000000001</v>
      </c>
      <c r="K517" s="3150" t="s">
        <v>1534</v>
      </c>
      <c r="L517" s="2647" t="s">
        <v>1534</v>
      </c>
      <c r="M517" s="2647" t="s">
        <v>1534</v>
      </c>
      <c r="N517" s="2647" t="s">
        <v>1534</v>
      </c>
      <c r="O517" s="3347">
        <v>0.16800000000000001</v>
      </c>
      <c r="P517" s="3347">
        <v>0.16800000000000001</v>
      </c>
      <c r="Q517" s="2647" t="s">
        <v>1534</v>
      </c>
      <c r="R517" s="3150" t="s">
        <v>1534</v>
      </c>
      <c r="S517" s="3059" t="s">
        <v>5540</v>
      </c>
      <c r="T517" s="3058">
        <v>2.8000000000000004E-2</v>
      </c>
      <c r="U517" s="3058">
        <v>6.720000000000001E-2</v>
      </c>
      <c r="V517" s="3150" t="s">
        <v>1534</v>
      </c>
      <c r="W517" s="3150" t="s">
        <v>1534</v>
      </c>
      <c r="X517" s="3150" t="s">
        <v>1534</v>
      </c>
      <c r="Y517" s="3058">
        <v>6.720000000000001E-2</v>
      </c>
      <c r="Z517" s="3059" t="s">
        <v>49</v>
      </c>
      <c r="AA517" s="3058">
        <v>3.6999999999999998E-2</v>
      </c>
      <c r="AB517" s="3058">
        <v>0.112</v>
      </c>
      <c r="AC517" s="2617" t="s">
        <v>1534</v>
      </c>
      <c r="AD517" s="2617" t="s">
        <v>1534</v>
      </c>
      <c r="AE517" s="3253" t="s">
        <v>1534</v>
      </c>
      <c r="AF517" s="2578"/>
    </row>
    <row r="518" spans="2:32" s="2884" customFormat="1" x14ac:dyDescent="0.2">
      <c r="B518" s="4469" t="s">
        <v>6524</v>
      </c>
      <c r="C518" s="4536"/>
      <c r="D518" s="3149" t="s">
        <v>1534</v>
      </c>
      <c r="E518" s="3149" t="s">
        <v>1534</v>
      </c>
      <c r="F518" s="3150" t="s">
        <v>1534</v>
      </c>
      <c r="G518" s="2647">
        <v>101</v>
      </c>
      <c r="H518" s="2647" t="s">
        <v>1534</v>
      </c>
      <c r="I518" s="3347">
        <v>0.16800000000000001</v>
      </c>
      <c r="J518" s="3347">
        <v>0.16800000000000001</v>
      </c>
      <c r="K518" s="3150" t="s">
        <v>1534</v>
      </c>
      <c r="L518" s="2647" t="s">
        <v>1534</v>
      </c>
      <c r="M518" s="2647" t="s">
        <v>1534</v>
      </c>
      <c r="N518" s="2647" t="s">
        <v>1534</v>
      </c>
      <c r="O518" s="3347">
        <v>0.16800000000000001</v>
      </c>
      <c r="P518" s="3347">
        <v>0.16800000000000001</v>
      </c>
      <c r="Q518" s="2647" t="s">
        <v>1534</v>
      </c>
      <c r="R518" s="3150" t="s">
        <v>1534</v>
      </c>
      <c r="S518" s="3059" t="s">
        <v>5545</v>
      </c>
      <c r="T518" s="3058">
        <v>2.8000000000000004E-2</v>
      </c>
      <c r="U518" s="3058">
        <v>6.720000000000001E-2</v>
      </c>
      <c r="V518" s="3150" t="s">
        <v>1534</v>
      </c>
      <c r="W518" s="3150" t="s">
        <v>1534</v>
      </c>
      <c r="X518" s="3150" t="s">
        <v>1534</v>
      </c>
      <c r="Y518" s="3058">
        <v>6.720000000000001E-2</v>
      </c>
      <c r="Z518" s="3059" t="s">
        <v>51</v>
      </c>
      <c r="AA518" s="3058">
        <v>3.6999999999999998E-2</v>
      </c>
      <c r="AB518" s="3058">
        <v>0.112</v>
      </c>
      <c r="AC518" s="2617" t="s">
        <v>1534</v>
      </c>
      <c r="AD518" s="2617" t="s">
        <v>1534</v>
      </c>
      <c r="AE518" s="3253" t="s">
        <v>1534</v>
      </c>
      <c r="AF518" s="2578"/>
    </row>
    <row r="519" spans="2:32" s="2884" customFormat="1" x14ac:dyDescent="0.2">
      <c r="B519" s="4469" t="s">
        <v>6526</v>
      </c>
      <c r="C519" s="4536"/>
      <c r="D519" s="3149" t="s">
        <v>1534</v>
      </c>
      <c r="E519" s="3149" t="s">
        <v>1534</v>
      </c>
      <c r="F519" s="3150" t="s">
        <v>1534</v>
      </c>
      <c r="G519" s="2647">
        <v>109</v>
      </c>
      <c r="H519" s="2647" t="s">
        <v>1534</v>
      </c>
      <c r="I519" s="3347">
        <v>0.16800000000000001</v>
      </c>
      <c r="J519" s="3347">
        <v>0.16800000000000001</v>
      </c>
      <c r="K519" s="3150" t="s">
        <v>1534</v>
      </c>
      <c r="L519" s="2647" t="s">
        <v>1534</v>
      </c>
      <c r="M519" s="2647" t="s">
        <v>1534</v>
      </c>
      <c r="N519" s="2647" t="s">
        <v>1534</v>
      </c>
      <c r="O519" s="3347">
        <v>0.16800000000000001</v>
      </c>
      <c r="P519" s="3347">
        <v>0.16800000000000001</v>
      </c>
      <c r="Q519" s="2647" t="s">
        <v>1534</v>
      </c>
      <c r="R519" s="3150" t="s">
        <v>1534</v>
      </c>
      <c r="S519" s="3059" t="s">
        <v>5550</v>
      </c>
      <c r="T519" s="3058">
        <v>2.8000000000000004E-2</v>
      </c>
      <c r="U519" s="3058">
        <v>6.720000000000001E-2</v>
      </c>
      <c r="V519" s="3150" t="s">
        <v>1534</v>
      </c>
      <c r="W519" s="3150" t="s">
        <v>1534</v>
      </c>
      <c r="X519" s="3150" t="s">
        <v>1534</v>
      </c>
      <c r="Y519" s="3058">
        <v>6.720000000000001E-2</v>
      </c>
      <c r="Z519" s="3059" t="s">
        <v>406</v>
      </c>
      <c r="AA519" s="3058">
        <v>3.6999999999999998E-2</v>
      </c>
      <c r="AB519" s="3058">
        <v>0.112</v>
      </c>
      <c r="AC519" s="2617" t="s">
        <v>1534</v>
      </c>
      <c r="AD519" s="2617" t="s">
        <v>1534</v>
      </c>
      <c r="AE519" s="3253" t="s">
        <v>1534</v>
      </c>
      <c r="AF519" s="2578"/>
    </row>
    <row r="520" spans="2:32" s="2884" customFormat="1" x14ac:dyDescent="0.2">
      <c r="B520" s="4469" t="s">
        <v>6528</v>
      </c>
      <c r="C520" s="4536"/>
      <c r="D520" s="3149" t="s">
        <v>1534</v>
      </c>
      <c r="E520" s="3149" t="s">
        <v>1534</v>
      </c>
      <c r="F520" s="3150" t="s">
        <v>1534</v>
      </c>
      <c r="G520" s="2647">
        <v>150</v>
      </c>
      <c r="H520" s="2647" t="s">
        <v>1534</v>
      </c>
      <c r="I520" s="3347">
        <v>0.16800000000000001</v>
      </c>
      <c r="J520" s="3347">
        <v>0.16800000000000001</v>
      </c>
      <c r="K520" s="3150" t="s">
        <v>1534</v>
      </c>
      <c r="L520" s="2647" t="s">
        <v>1534</v>
      </c>
      <c r="M520" s="2647" t="s">
        <v>1534</v>
      </c>
      <c r="N520" s="2647" t="s">
        <v>1534</v>
      </c>
      <c r="O520" s="3347">
        <v>0.16800000000000001</v>
      </c>
      <c r="P520" s="3347">
        <v>0.16800000000000001</v>
      </c>
      <c r="Q520" s="2647" t="s">
        <v>1534</v>
      </c>
      <c r="R520" s="3150" t="s">
        <v>1534</v>
      </c>
      <c r="S520" s="3059" t="s">
        <v>1133</v>
      </c>
      <c r="T520" s="3058">
        <v>2.8000000000000004E-2</v>
      </c>
      <c r="U520" s="3058">
        <v>6.720000000000001E-2</v>
      </c>
      <c r="V520" s="3150" t="s">
        <v>1534</v>
      </c>
      <c r="W520" s="3150" t="s">
        <v>1534</v>
      </c>
      <c r="X520" s="3150" t="s">
        <v>1534</v>
      </c>
      <c r="Y520" s="3058">
        <v>6.720000000000001E-2</v>
      </c>
      <c r="Z520" s="3059" t="s">
        <v>5104</v>
      </c>
      <c r="AA520" s="3058">
        <v>3.6999999999999998E-2</v>
      </c>
      <c r="AB520" s="3058">
        <v>0.112</v>
      </c>
      <c r="AC520" s="2617" t="s">
        <v>1534</v>
      </c>
      <c r="AD520" s="2617" t="s">
        <v>1534</v>
      </c>
      <c r="AE520" s="3253" t="s">
        <v>1534</v>
      </c>
      <c r="AF520" s="2578"/>
    </row>
    <row r="521" spans="2:32" s="2884" customFormat="1" x14ac:dyDescent="0.2">
      <c r="B521" s="4469" t="s">
        <v>6530</v>
      </c>
      <c r="C521" s="4536"/>
      <c r="D521" s="3149" t="s">
        <v>1534</v>
      </c>
      <c r="E521" s="3149" t="s">
        <v>1534</v>
      </c>
      <c r="F521" s="3150" t="s">
        <v>1534</v>
      </c>
      <c r="G521" s="2647">
        <v>190</v>
      </c>
      <c r="H521" s="2647" t="s">
        <v>1534</v>
      </c>
      <c r="I521" s="3347">
        <v>0.15680000000000002</v>
      </c>
      <c r="J521" s="3347">
        <v>0.15680000000000002</v>
      </c>
      <c r="K521" s="3150" t="s">
        <v>1534</v>
      </c>
      <c r="L521" s="2647" t="s">
        <v>1534</v>
      </c>
      <c r="M521" s="2647" t="s">
        <v>1534</v>
      </c>
      <c r="N521" s="2647" t="s">
        <v>1534</v>
      </c>
      <c r="O521" s="3347">
        <v>0.16800000000000001</v>
      </c>
      <c r="P521" s="3347">
        <v>0.16800000000000001</v>
      </c>
      <c r="Q521" s="2647" t="s">
        <v>1534</v>
      </c>
      <c r="R521" s="3150" t="s">
        <v>1534</v>
      </c>
      <c r="S521" s="3059" t="s">
        <v>1135</v>
      </c>
      <c r="T521" s="3058">
        <v>2.8000000000000004E-2</v>
      </c>
      <c r="U521" s="3058">
        <v>6.720000000000001E-2</v>
      </c>
      <c r="V521" s="3150" t="s">
        <v>1534</v>
      </c>
      <c r="W521" s="3150" t="s">
        <v>1534</v>
      </c>
      <c r="X521" s="3150" t="s">
        <v>1534</v>
      </c>
      <c r="Y521" s="3058">
        <v>6.720000000000001E-2</v>
      </c>
      <c r="Z521" s="3059" t="s">
        <v>5520</v>
      </c>
      <c r="AA521" s="3058">
        <v>3.6999999999999998E-2</v>
      </c>
      <c r="AB521" s="3058">
        <v>0.112</v>
      </c>
      <c r="AC521" s="2617" t="s">
        <v>1534</v>
      </c>
      <c r="AD521" s="2617" t="s">
        <v>1534</v>
      </c>
      <c r="AE521" s="3253" t="s">
        <v>1534</v>
      </c>
      <c r="AF521" s="2578"/>
    </row>
    <row r="522" spans="2:32" s="2884" customFormat="1" x14ac:dyDescent="0.2">
      <c r="B522" s="4469" t="s">
        <v>6532</v>
      </c>
      <c r="C522" s="4536"/>
      <c r="D522" s="3149" t="s">
        <v>1534</v>
      </c>
      <c r="E522" s="3149" t="s">
        <v>1534</v>
      </c>
      <c r="F522" s="3150" t="s">
        <v>1534</v>
      </c>
      <c r="G522" s="2647">
        <v>238</v>
      </c>
      <c r="H522" s="2647" t="s">
        <v>1534</v>
      </c>
      <c r="I522" s="3347">
        <v>0.15680000000000002</v>
      </c>
      <c r="J522" s="3347">
        <v>0.15680000000000002</v>
      </c>
      <c r="K522" s="3150" t="s">
        <v>1534</v>
      </c>
      <c r="L522" s="2647" t="s">
        <v>1534</v>
      </c>
      <c r="M522" s="2647" t="s">
        <v>1534</v>
      </c>
      <c r="N522" s="2647" t="s">
        <v>1534</v>
      </c>
      <c r="O522" s="3347">
        <v>0.16800000000000001</v>
      </c>
      <c r="P522" s="3347">
        <v>0.16800000000000001</v>
      </c>
      <c r="Q522" s="2647" t="s">
        <v>1534</v>
      </c>
      <c r="R522" s="3150" t="s">
        <v>1534</v>
      </c>
      <c r="S522" s="3059" t="s">
        <v>1135</v>
      </c>
      <c r="T522" s="3058">
        <v>2.8000000000000004E-2</v>
      </c>
      <c r="U522" s="3058">
        <v>6.720000000000001E-2</v>
      </c>
      <c r="V522" s="3150" t="s">
        <v>1534</v>
      </c>
      <c r="W522" s="3150" t="s">
        <v>1534</v>
      </c>
      <c r="X522" s="3150" t="s">
        <v>1534</v>
      </c>
      <c r="Y522" s="3058">
        <v>6.720000000000001E-2</v>
      </c>
      <c r="Z522" s="3059" t="s">
        <v>56</v>
      </c>
      <c r="AA522" s="3058">
        <v>3.6999999999999998E-2</v>
      </c>
      <c r="AB522" s="3058">
        <v>0.112</v>
      </c>
      <c r="AC522" s="2617" t="s">
        <v>1534</v>
      </c>
      <c r="AD522" s="2617" t="s">
        <v>1534</v>
      </c>
      <c r="AE522" s="3253" t="s">
        <v>1534</v>
      </c>
      <c r="AF522" s="2578"/>
    </row>
    <row r="523" spans="2:32" s="2884" customFormat="1" x14ac:dyDescent="0.2">
      <c r="B523" s="4469" t="s">
        <v>6534</v>
      </c>
      <c r="C523" s="4536"/>
      <c r="D523" s="3149" t="s">
        <v>1534</v>
      </c>
      <c r="E523" s="3149" t="s">
        <v>1534</v>
      </c>
      <c r="F523" s="3150" t="s">
        <v>1534</v>
      </c>
      <c r="G523" s="2647">
        <v>288</v>
      </c>
      <c r="H523" s="2647" t="s">
        <v>1534</v>
      </c>
      <c r="I523" s="3347">
        <v>0.14560000000000001</v>
      </c>
      <c r="J523" s="3347">
        <v>0.14560000000000001</v>
      </c>
      <c r="K523" s="3150" t="s">
        <v>1534</v>
      </c>
      <c r="L523" s="2647" t="s">
        <v>1534</v>
      </c>
      <c r="M523" s="2647" t="s">
        <v>1534</v>
      </c>
      <c r="N523" s="2647" t="s">
        <v>1534</v>
      </c>
      <c r="O523" s="3347">
        <v>0.16800000000000001</v>
      </c>
      <c r="P523" s="3347">
        <v>0.16800000000000001</v>
      </c>
      <c r="Q523" s="2647" t="s">
        <v>1534</v>
      </c>
      <c r="R523" s="3150" t="s">
        <v>1534</v>
      </c>
      <c r="S523" s="3059" t="s">
        <v>1119</v>
      </c>
      <c r="T523" s="3058">
        <v>2.8000000000000004E-2</v>
      </c>
      <c r="U523" s="3058">
        <v>6.720000000000001E-2</v>
      </c>
      <c r="V523" s="3150" t="s">
        <v>1534</v>
      </c>
      <c r="W523" s="3150" t="s">
        <v>1534</v>
      </c>
      <c r="X523" s="3150" t="s">
        <v>1534</v>
      </c>
      <c r="Y523" s="3058">
        <v>6.720000000000001E-2</v>
      </c>
      <c r="Z523" s="3059" t="s">
        <v>5529</v>
      </c>
      <c r="AA523" s="3058">
        <v>3.6999999999999998E-2</v>
      </c>
      <c r="AB523" s="3058">
        <v>0.112</v>
      </c>
      <c r="AC523" s="2617" t="s">
        <v>1534</v>
      </c>
      <c r="AD523" s="2617" t="s">
        <v>1534</v>
      </c>
      <c r="AE523" s="3253" t="s">
        <v>1534</v>
      </c>
      <c r="AF523" s="2578"/>
    </row>
    <row r="524" spans="2:32" s="2884" customFormat="1" x14ac:dyDescent="0.2">
      <c r="B524" s="4469" t="s">
        <v>6536</v>
      </c>
      <c r="C524" s="4536"/>
      <c r="D524" s="3149" t="s">
        <v>1534</v>
      </c>
      <c r="E524" s="3149" t="s">
        <v>1534</v>
      </c>
      <c r="F524" s="3150" t="s">
        <v>1534</v>
      </c>
      <c r="G524" s="2647">
        <v>430</v>
      </c>
      <c r="H524" s="2647" t="s">
        <v>1534</v>
      </c>
      <c r="I524" s="3347">
        <v>0.13440000000000002</v>
      </c>
      <c r="J524" s="3347">
        <v>0.13440000000000002</v>
      </c>
      <c r="K524" s="3150" t="s">
        <v>1534</v>
      </c>
      <c r="L524" s="2647" t="s">
        <v>1534</v>
      </c>
      <c r="M524" s="2647" t="s">
        <v>1534</v>
      </c>
      <c r="N524" s="2647" t="s">
        <v>1534</v>
      </c>
      <c r="O524" s="3347">
        <v>0.15680000000000002</v>
      </c>
      <c r="P524" s="3347">
        <v>0.15680000000000002</v>
      </c>
      <c r="Q524" s="2647" t="s">
        <v>1534</v>
      </c>
      <c r="R524" s="3150" t="s">
        <v>1534</v>
      </c>
      <c r="S524" s="3059" t="s">
        <v>5534</v>
      </c>
      <c r="T524" s="3058">
        <v>2.8000000000000004E-2</v>
      </c>
      <c r="U524" s="3058">
        <v>6.720000000000001E-2</v>
      </c>
      <c r="V524" s="3150" t="s">
        <v>1534</v>
      </c>
      <c r="W524" s="3150" t="s">
        <v>1534</v>
      </c>
      <c r="X524" s="3150" t="s">
        <v>1534</v>
      </c>
      <c r="Y524" s="3058">
        <v>6.720000000000001E-2</v>
      </c>
      <c r="Z524" s="3059" t="s">
        <v>58</v>
      </c>
      <c r="AA524" s="3058">
        <v>3.6999999999999998E-2</v>
      </c>
      <c r="AB524" s="3058">
        <v>0.112</v>
      </c>
      <c r="AC524" s="2617" t="s">
        <v>1534</v>
      </c>
      <c r="AD524" s="2617" t="s">
        <v>1534</v>
      </c>
      <c r="AE524" s="3253" t="s">
        <v>1534</v>
      </c>
      <c r="AF524" s="2578"/>
    </row>
    <row r="525" spans="2:32" s="2884" customFormat="1" x14ac:dyDescent="0.2">
      <c r="B525" s="4469" t="s">
        <v>6538</v>
      </c>
      <c r="C525" s="4536"/>
      <c r="D525" s="3149" t="s">
        <v>1534</v>
      </c>
      <c r="E525" s="3149" t="s">
        <v>1534</v>
      </c>
      <c r="F525" s="3150" t="s">
        <v>1534</v>
      </c>
      <c r="G525" s="2647">
        <v>96</v>
      </c>
      <c r="H525" s="2647" t="s">
        <v>1534</v>
      </c>
      <c r="I525" s="3347">
        <v>0.16800000000000001</v>
      </c>
      <c r="J525" s="3347">
        <v>0.16800000000000001</v>
      </c>
      <c r="K525" s="3150" t="s">
        <v>1534</v>
      </c>
      <c r="L525" s="2647" t="s">
        <v>1534</v>
      </c>
      <c r="M525" s="2647" t="s">
        <v>1534</v>
      </c>
      <c r="N525" s="2647" t="s">
        <v>1534</v>
      </c>
      <c r="O525" s="3347">
        <v>0.15680000000000002</v>
      </c>
      <c r="P525" s="3347">
        <v>0.15680000000000002</v>
      </c>
      <c r="Q525" s="2647" t="s">
        <v>1534</v>
      </c>
      <c r="R525" s="3150" t="s">
        <v>1534</v>
      </c>
      <c r="S525" s="3059" t="s">
        <v>1136</v>
      </c>
      <c r="T525" s="3058">
        <v>2.8000000000000004E-2</v>
      </c>
      <c r="U525" s="3058">
        <v>6.720000000000001E-2</v>
      </c>
      <c r="V525" s="3150" t="s">
        <v>1534</v>
      </c>
      <c r="W525" s="3150" t="s">
        <v>1534</v>
      </c>
      <c r="X525" s="3150" t="s">
        <v>1534</v>
      </c>
      <c r="Y525" s="3058">
        <v>6.720000000000001E-2</v>
      </c>
      <c r="Z525" s="3059" t="s">
        <v>49</v>
      </c>
      <c r="AA525" s="3058">
        <v>3.6999999999999998E-2</v>
      </c>
      <c r="AB525" s="3058">
        <v>0.112</v>
      </c>
      <c r="AC525" s="2617" t="s">
        <v>1534</v>
      </c>
      <c r="AD525" s="2617" t="s">
        <v>1534</v>
      </c>
      <c r="AE525" s="3253" t="s">
        <v>1534</v>
      </c>
      <c r="AF525" s="2578"/>
    </row>
    <row r="526" spans="2:32" s="2884" customFormat="1" x14ac:dyDescent="0.2">
      <c r="B526" s="4469" t="s">
        <v>6540</v>
      </c>
      <c r="C526" s="4536"/>
      <c r="D526" s="3149" t="s">
        <v>1534</v>
      </c>
      <c r="E526" s="3149" t="s">
        <v>1534</v>
      </c>
      <c r="F526" s="3150" t="s">
        <v>1534</v>
      </c>
      <c r="G526" s="2647">
        <v>104</v>
      </c>
      <c r="H526" s="2647" t="s">
        <v>1534</v>
      </c>
      <c r="I526" s="3347">
        <v>0.16800000000000001</v>
      </c>
      <c r="J526" s="3347">
        <v>0.16800000000000001</v>
      </c>
      <c r="K526" s="3150" t="s">
        <v>1534</v>
      </c>
      <c r="L526" s="2647" t="s">
        <v>1534</v>
      </c>
      <c r="M526" s="2647" t="s">
        <v>1534</v>
      </c>
      <c r="N526" s="2647" t="s">
        <v>1534</v>
      </c>
      <c r="O526" s="3347">
        <v>0.15680000000000002</v>
      </c>
      <c r="P526" s="3347">
        <v>0.15680000000000002</v>
      </c>
      <c r="Q526" s="2647" t="s">
        <v>1534</v>
      </c>
      <c r="R526" s="3150" t="s">
        <v>1534</v>
      </c>
      <c r="S526" s="3059" t="s">
        <v>5540</v>
      </c>
      <c r="T526" s="3058">
        <v>2.8000000000000004E-2</v>
      </c>
      <c r="U526" s="3058">
        <v>6.720000000000001E-2</v>
      </c>
      <c r="V526" s="3150" t="s">
        <v>1534</v>
      </c>
      <c r="W526" s="3150" t="s">
        <v>1534</v>
      </c>
      <c r="X526" s="3150" t="s">
        <v>1534</v>
      </c>
      <c r="Y526" s="3058">
        <v>6.720000000000001E-2</v>
      </c>
      <c r="Z526" s="3059" t="s">
        <v>51</v>
      </c>
      <c r="AA526" s="3058">
        <v>3.6999999999999998E-2</v>
      </c>
      <c r="AB526" s="3058">
        <v>0.112</v>
      </c>
      <c r="AC526" s="2617" t="s">
        <v>1534</v>
      </c>
      <c r="AD526" s="2617" t="s">
        <v>1534</v>
      </c>
      <c r="AE526" s="3253" t="s">
        <v>1534</v>
      </c>
      <c r="AF526" s="2578"/>
    </row>
    <row r="527" spans="2:32" s="2884" customFormat="1" x14ac:dyDescent="0.2">
      <c r="B527" s="4469" t="s">
        <v>6542</v>
      </c>
      <c r="C527" s="4536"/>
      <c r="D527" s="3149" t="s">
        <v>1534</v>
      </c>
      <c r="E527" s="3149" t="s">
        <v>1534</v>
      </c>
      <c r="F527" s="3150" t="s">
        <v>1534</v>
      </c>
      <c r="G527" s="2647">
        <v>134</v>
      </c>
      <c r="H527" s="2647" t="s">
        <v>1534</v>
      </c>
      <c r="I527" s="3347">
        <v>0.16800000000000001</v>
      </c>
      <c r="J527" s="3347">
        <v>0.16800000000000001</v>
      </c>
      <c r="K527" s="3150" t="s">
        <v>1534</v>
      </c>
      <c r="L527" s="2647" t="s">
        <v>1534</v>
      </c>
      <c r="M527" s="2647" t="s">
        <v>1534</v>
      </c>
      <c r="N527" s="2647" t="s">
        <v>1534</v>
      </c>
      <c r="O527" s="3347">
        <v>0.15680000000000002</v>
      </c>
      <c r="P527" s="3347">
        <v>0.15680000000000002</v>
      </c>
      <c r="Q527" s="2647" t="s">
        <v>1534</v>
      </c>
      <c r="R527" s="3150" t="s">
        <v>1534</v>
      </c>
      <c r="S527" s="3059" t="s">
        <v>5545</v>
      </c>
      <c r="T527" s="3058">
        <v>2.8000000000000004E-2</v>
      </c>
      <c r="U527" s="3058">
        <v>6.720000000000001E-2</v>
      </c>
      <c r="V527" s="3150" t="s">
        <v>1534</v>
      </c>
      <c r="W527" s="3150" t="s">
        <v>1534</v>
      </c>
      <c r="X527" s="3150" t="s">
        <v>1534</v>
      </c>
      <c r="Y527" s="3058">
        <v>6.720000000000001E-2</v>
      </c>
      <c r="Z527" s="3059" t="s">
        <v>51</v>
      </c>
      <c r="AA527" s="3058">
        <v>3.6999999999999998E-2</v>
      </c>
      <c r="AB527" s="3058">
        <v>0.112</v>
      </c>
      <c r="AC527" s="2617" t="s">
        <v>1534</v>
      </c>
      <c r="AD527" s="2617" t="s">
        <v>1534</v>
      </c>
      <c r="AE527" s="3253" t="s">
        <v>1534</v>
      </c>
      <c r="AF527" s="2578"/>
    </row>
    <row r="528" spans="2:32" s="2884" customFormat="1" x14ac:dyDescent="0.2">
      <c r="B528" s="4469" t="s">
        <v>6544</v>
      </c>
      <c r="C528" s="4536"/>
      <c r="D528" s="3149" t="s">
        <v>1534</v>
      </c>
      <c r="E528" s="3149" t="s">
        <v>1534</v>
      </c>
      <c r="F528" s="3150" t="s">
        <v>1534</v>
      </c>
      <c r="G528" s="2647">
        <v>142</v>
      </c>
      <c r="H528" s="2647" t="s">
        <v>1534</v>
      </c>
      <c r="I528" s="3347">
        <v>0.16800000000000001</v>
      </c>
      <c r="J528" s="3347">
        <v>0.16800000000000001</v>
      </c>
      <c r="K528" s="3150" t="s">
        <v>1534</v>
      </c>
      <c r="L528" s="2647" t="s">
        <v>1534</v>
      </c>
      <c r="M528" s="2647" t="s">
        <v>1534</v>
      </c>
      <c r="N528" s="2647" t="s">
        <v>1534</v>
      </c>
      <c r="O528" s="3347">
        <v>0.14560000000000001</v>
      </c>
      <c r="P528" s="3347">
        <v>0.14560000000000001</v>
      </c>
      <c r="Q528" s="2647" t="s">
        <v>1534</v>
      </c>
      <c r="R528" s="3150" t="s">
        <v>1534</v>
      </c>
      <c r="S528" s="3059" t="s">
        <v>5550</v>
      </c>
      <c r="T528" s="3058">
        <v>2.8000000000000004E-2</v>
      </c>
      <c r="U528" s="3058">
        <v>6.720000000000001E-2</v>
      </c>
      <c r="V528" s="3150" t="s">
        <v>1534</v>
      </c>
      <c r="W528" s="3150" t="s">
        <v>1534</v>
      </c>
      <c r="X528" s="3150" t="s">
        <v>1534</v>
      </c>
      <c r="Y528" s="3058">
        <v>6.720000000000001E-2</v>
      </c>
      <c r="Z528" s="3059" t="s">
        <v>406</v>
      </c>
      <c r="AA528" s="3058">
        <v>3.6999999999999998E-2</v>
      </c>
      <c r="AB528" s="3058">
        <v>0.112</v>
      </c>
      <c r="AC528" s="2617" t="s">
        <v>1534</v>
      </c>
      <c r="AD528" s="2617" t="s">
        <v>1534</v>
      </c>
      <c r="AE528" s="3253" t="s">
        <v>1534</v>
      </c>
      <c r="AF528" s="2578"/>
    </row>
    <row r="529" spans="2:32" s="2884" customFormat="1" x14ac:dyDescent="0.2">
      <c r="B529" s="4469" t="s">
        <v>6546</v>
      </c>
      <c r="C529" s="4536"/>
      <c r="D529" s="3149" t="s">
        <v>1534</v>
      </c>
      <c r="E529" s="3149" t="s">
        <v>1534</v>
      </c>
      <c r="F529" s="3150" t="s">
        <v>1534</v>
      </c>
      <c r="G529" s="2647">
        <v>183</v>
      </c>
      <c r="H529" s="2647" t="s">
        <v>1534</v>
      </c>
      <c r="I529" s="3347">
        <v>0.16800000000000001</v>
      </c>
      <c r="J529" s="3347">
        <v>0.16800000000000001</v>
      </c>
      <c r="K529" s="3150" t="s">
        <v>1534</v>
      </c>
      <c r="L529" s="2647" t="s">
        <v>1534</v>
      </c>
      <c r="M529" s="2647" t="s">
        <v>1534</v>
      </c>
      <c r="N529" s="2647" t="s">
        <v>1534</v>
      </c>
      <c r="O529" s="3347">
        <v>0.14560000000000001</v>
      </c>
      <c r="P529" s="3347">
        <v>0.14560000000000001</v>
      </c>
      <c r="Q529" s="2647" t="s">
        <v>1534</v>
      </c>
      <c r="R529" s="3150" t="s">
        <v>1534</v>
      </c>
      <c r="S529" s="3059" t="s">
        <v>1133</v>
      </c>
      <c r="T529" s="3058">
        <v>2.8000000000000004E-2</v>
      </c>
      <c r="U529" s="3058">
        <v>6.720000000000001E-2</v>
      </c>
      <c r="V529" s="3150" t="s">
        <v>1534</v>
      </c>
      <c r="W529" s="3150" t="s">
        <v>1534</v>
      </c>
      <c r="X529" s="3150" t="s">
        <v>1534</v>
      </c>
      <c r="Y529" s="3058">
        <v>6.720000000000001E-2</v>
      </c>
      <c r="Z529" s="3059" t="s">
        <v>5104</v>
      </c>
      <c r="AA529" s="3058">
        <v>3.6999999999999998E-2</v>
      </c>
      <c r="AB529" s="3058">
        <v>0.112</v>
      </c>
      <c r="AC529" s="2617" t="s">
        <v>1534</v>
      </c>
      <c r="AD529" s="2617" t="s">
        <v>1534</v>
      </c>
      <c r="AE529" s="3253" t="s">
        <v>1534</v>
      </c>
      <c r="AF529" s="2578"/>
    </row>
    <row r="530" spans="2:32" s="2884" customFormat="1" x14ac:dyDescent="0.2">
      <c r="B530" s="4469" t="s">
        <v>6548</v>
      </c>
      <c r="C530" s="4536"/>
      <c r="D530" s="3149" t="s">
        <v>1534</v>
      </c>
      <c r="E530" s="3149" t="s">
        <v>1534</v>
      </c>
      <c r="F530" s="3150" t="s">
        <v>1534</v>
      </c>
      <c r="G530" s="2647">
        <v>226</v>
      </c>
      <c r="H530" s="2647" t="s">
        <v>1534</v>
      </c>
      <c r="I530" s="3347">
        <v>0.15680000000000002</v>
      </c>
      <c r="J530" s="3347">
        <v>0.15680000000000002</v>
      </c>
      <c r="K530" s="3150" t="s">
        <v>1534</v>
      </c>
      <c r="L530" s="2647" t="s">
        <v>1534</v>
      </c>
      <c r="M530" s="2647" t="s">
        <v>1534</v>
      </c>
      <c r="N530" s="2647" t="s">
        <v>1534</v>
      </c>
      <c r="O530" s="3347">
        <v>0.13440000000000002</v>
      </c>
      <c r="P530" s="3347">
        <v>0.13440000000000002</v>
      </c>
      <c r="Q530" s="2647" t="s">
        <v>1534</v>
      </c>
      <c r="R530" s="3150" t="s">
        <v>1534</v>
      </c>
      <c r="S530" s="3059" t="s">
        <v>1135</v>
      </c>
      <c r="T530" s="3058">
        <v>2.8000000000000004E-2</v>
      </c>
      <c r="U530" s="3058">
        <v>6.720000000000001E-2</v>
      </c>
      <c r="V530" s="3150" t="s">
        <v>1534</v>
      </c>
      <c r="W530" s="3150" t="s">
        <v>1534</v>
      </c>
      <c r="X530" s="3150" t="s">
        <v>1534</v>
      </c>
      <c r="Y530" s="3058">
        <v>6.720000000000001E-2</v>
      </c>
      <c r="Z530" s="3059" t="s">
        <v>5520</v>
      </c>
      <c r="AA530" s="3058">
        <v>3.6999999999999998E-2</v>
      </c>
      <c r="AB530" s="3058">
        <v>0.112</v>
      </c>
      <c r="AC530" s="2617" t="s">
        <v>1534</v>
      </c>
      <c r="AD530" s="2617" t="s">
        <v>1534</v>
      </c>
      <c r="AE530" s="3253" t="s">
        <v>1534</v>
      </c>
      <c r="AF530" s="2578"/>
    </row>
    <row r="531" spans="2:32" s="2884" customFormat="1" x14ac:dyDescent="0.2">
      <c r="B531" s="4469" t="s">
        <v>6550</v>
      </c>
      <c r="C531" s="4536"/>
      <c r="D531" s="3149" t="s">
        <v>1534</v>
      </c>
      <c r="E531" s="3149" t="s">
        <v>1534</v>
      </c>
      <c r="F531" s="3150" t="s">
        <v>1534</v>
      </c>
      <c r="G531" s="2647">
        <v>274</v>
      </c>
      <c r="H531" s="2647" t="s">
        <v>1534</v>
      </c>
      <c r="I531" s="3347">
        <v>0.15680000000000002</v>
      </c>
      <c r="J531" s="3347">
        <v>0.15680000000000002</v>
      </c>
      <c r="K531" s="3150" t="s">
        <v>1534</v>
      </c>
      <c r="L531" s="2647" t="s">
        <v>1534</v>
      </c>
      <c r="M531" s="2647" t="s">
        <v>1534</v>
      </c>
      <c r="N531" s="2647" t="s">
        <v>1534</v>
      </c>
      <c r="O531" s="3347">
        <v>0.13440000000000002</v>
      </c>
      <c r="P531" s="3347">
        <v>0.13440000000000002</v>
      </c>
      <c r="Q531" s="2647" t="s">
        <v>1534</v>
      </c>
      <c r="R531" s="3150" t="s">
        <v>1534</v>
      </c>
      <c r="S531" s="3059" t="s">
        <v>1135</v>
      </c>
      <c r="T531" s="3058">
        <v>2.8000000000000004E-2</v>
      </c>
      <c r="U531" s="3058">
        <v>6.720000000000001E-2</v>
      </c>
      <c r="V531" s="3150" t="s">
        <v>1534</v>
      </c>
      <c r="W531" s="3150" t="s">
        <v>1534</v>
      </c>
      <c r="X531" s="3150" t="s">
        <v>1534</v>
      </c>
      <c r="Y531" s="3058">
        <v>6.720000000000001E-2</v>
      </c>
      <c r="Z531" s="3059" t="s">
        <v>56</v>
      </c>
      <c r="AA531" s="3058">
        <v>3.6999999999999998E-2</v>
      </c>
      <c r="AB531" s="3058">
        <v>0.112</v>
      </c>
      <c r="AC531" s="2617" t="s">
        <v>1534</v>
      </c>
      <c r="AD531" s="2617" t="s">
        <v>1534</v>
      </c>
      <c r="AE531" s="3253" t="s">
        <v>1534</v>
      </c>
      <c r="AF531" s="2578"/>
    </row>
    <row r="532" spans="2:32" s="2884" customFormat="1" x14ac:dyDescent="0.2">
      <c r="B532" s="4469" t="s">
        <v>6552</v>
      </c>
      <c r="C532" s="4536"/>
      <c r="D532" s="3149" t="s">
        <v>1534</v>
      </c>
      <c r="E532" s="3149" t="s">
        <v>1534</v>
      </c>
      <c r="F532" s="3150" t="s">
        <v>1534</v>
      </c>
      <c r="G532" s="2647">
        <v>327</v>
      </c>
      <c r="H532" s="2647" t="s">
        <v>1534</v>
      </c>
      <c r="I532" s="3347">
        <v>0.14560000000000001</v>
      </c>
      <c r="J532" s="3347">
        <v>0.14560000000000001</v>
      </c>
      <c r="K532" s="3150" t="s">
        <v>1534</v>
      </c>
      <c r="L532" s="2647" t="s">
        <v>1534</v>
      </c>
      <c r="M532" s="2647" t="s">
        <v>1534</v>
      </c>
      <c r="N532" s="2647" t="s">
        <v>1534</v>
      </c>
      <c r="O532" s="3347">
        <v>0.16800000000000001</v>
      </c>
      <c r="P532" s="3347">
        <v>0.16800000000000001</v>
      </c>
      <c r="Q532" s="2647" t="s">
        <v>1534</v>
      </c>
      <c r="R532" s="3150" t="s">
        <v>1534</v>
      </c>
      <c r="S532" s="3059" t="s">
        <v>1119</v>
      </c>
      <c r="T532" s="3058">
        <v>2.8000000000000004E-2</v>
      </c>
      <c r="U532" s="3058">
        <v>6.720000000000001E-2</v>
      </c>
      <c r="V532" s="3150" t="s">
        <v>1534</v>
      </c>
      <c r="W532" s="3150" t="s">
        <v>1534</v>
      </c>
      <c r="X532" s="3150" t="s">
        <v>1534</v>
      </c>
      <c r="Y532" s="3058">
        <v>6.720000000000001E-2</v>
      </c>
      <c r="Z532" s="3059" t="s">
        <v>5529</v>
      </c>
      <c r="AA532" s="3058">
        <v>3.6999999999999998E-2</v>
      </c>
      <c r="AB532" s="3058">
        <v>0.112</v>
      </c>
      <c r="AC532" s="2617" t="s">
        <v>1534</v>
      </c>
      <c r="AD532" s="2617" t="s">
        <v>1534</v>
      </c>
      <c r="AE532" s="3253" t="s">
        <v>1534</v>
      </c>
      <c r="AF532" s="2578"/>
    </row>
    <row r="533" spans="2:32" s="2884" customFormat="1" x14ac:dyDescent="0.2">
      <c r="B533" s="4469" t="s">
        <v>6554</v>
      </c>
      <c r="C533" s="4536"/>
      <c r="D533" s="3149" t="s">
        <v>1534</v>
      </c>
      <c r="E533" s="3149" t="s">
        <v>1534</v>
      </c>
      <c r="F533" s="3150" t="s">
        <v>1534</v>
      </c>
      <c r="G533" s="2647">
        <v>472</v>
      </c>
      <c r="H533" s="2647" t="s">
        <v>1534</v>
      </c>
      <c r="I533" s="3347">
        <v>0.13440000000000002</v>
      </c>
      <c r="J533" s="3347">
        <v>0.13440000000000002</v>
      </c>
      <c r="K533" s="3150" t="s">
        <v>1534</v>
      </c>
      <c r="L533" s="2647" t="s">
        <v>1534</v>
      </c>
      <c r="M533" s="2647" t="s">
        <v>1534</v>
      </c>
      <c r="N533" s="2647" t="s">
        <v>1534</v>
      </c>
      <c r="O533" s="3347">
        <v>0.16800000000000001</v>
      </c>
      <c r="P533" s="3347">
        <v>0.16800000000000001</v>
      </c>
      <c r="Q533" s="2647" t="s">
        <v>1534</v>
      </c>
      <c r="R533" s="3150" t="s">
        <v>1534</v>
      </c>
      <c r="S533" s="3059" t="s">
        <v>5534</v>
      </c>
      <c r="T533" s="3058">
        <v>2.8000000000000004E-2</v>
      </c>
      <c r="U533" s="3058">
        <v>6.720000000000001E-2</v>
      </c>
      <c r="V533" s="3150" t="s">
        <v>1534</v>
      </c>
      <c r="W533" s="3150" t="s">
        <v>1534</v>
      </c>
      <c r="X533" s="3150" t="s">
        <v>1534</v>
      </c>
      <c r="Y533" s="3058">
        <v>6.720000000000001E-2</v>
      </c>
      <c r="Z533" s="3059" t="s">
        <v>58</v>
      </c>
      <c r="AA533" s="3058">
        <v>3.6999999999999998E-2</v>
      </c>
      <c r="AB533" s="3058">
        <v>0.112</v>
      </c>
      <c r="AC533" s="2617" t="s">
        <v>1534</v>
      </c>
      <c r="AD533" s="2617" t="s">
        <v>1534</v>
      </c>
      <c r="AE533" s="3253" t="s">
        <v>1534</v>
      </c>
      <c r="AF533" s="2578"/>
    </row>
    <row r="534" spans="2:32" s="2884" customFormat="1" x14ac:dyDescent="0.2">
      <c r="B534" s="4469" t="s">
        <v>6482</v>
      </c>
      <c r="C534" s="4536"/>
      <c r="D534" s="3149" t="s">
        <v>1534</v>
      </c>
      <c r="E534" s="3149" t="s">
        <v>1534</v>
      </c>
      <c r="F534" s="3150" t="s">
        <v>1534</v>
      </c>
      <c r="G534" s="2647">
        <v>63</v>
      </c>
      <c r="H534" s="2647" t="s">
        <v>1534</v>
      </c>
      <c r="I534" s="3347">
        <v>0.16800000000000001</v>
      </c>
      <c r="J534" s="3347">
        <v>0.16800000000000001</v>
      </c>
      <c r="K534" s="3150" t="s">
        <v>1534</v>
      </c>
      <c r="L534" s="2647" t="s">
        <v>1534</v>
      </c>
      <c r="M534" s="2647" t="s">
        <v>1534</v>
      </c>
      <c r="N534" s="2647" t="s">
        <v>1534</v>
      </c>
      <c r="O534" s="3347">
        <v>0.16800000000000001</v>
      </c>
      <c r="P534" s="3347">
        <v>0.16800000000000001</v>
      </c>
      <c r="Q534" s="2647" t="s">
        <v>1534</v>
      </c>
      <c r="R534" s="3150" t="s">
        <v>1534</v>
      </c>
      <c r="S534" s="3059" t="s">
        <v>1136</v>
      </c>
      <c r="T534" s="3058">
        <v>2.8000000000000004E-2</v>
      </c>
      <c r="U534" s="3058">
        <v>6.720000000000001E-2</v>
      </c>
      <c r="V534" s="3150" t="s">
        <v>1534</v>
      </c>
      <c r="W534" s="3150" t="s">
        <v>1534</v>
      </c>
      <c r="X534" s="3150" t="s">
        <v>1534</v>
      </c>
      <c r="Y534" s="3058">
        <v>6.720000000000001E-2</v>
      </c>
      <c r="Z534" s="3059" t="s">
        <v>49</v>
      </c>
      <c r="AA534" s="3058">
        <v>3.6999999999999998E-2</v>
      </c>
      <c r="AB534" s="3058">
        <v>0.112</v>
      </c>
      <c r="AC534" s="2617" t="s">
        <v>1534</v>
      </c>
      <c r="AD534" s="2617" t="s">
        <v>1534</v>
      </c>
      <c r="AE534" s="3253" t="s">
        <v>1534</v>
      </c>
      <c r="AF534" s="2578"/>
    </row>
    <row r="535" spans="2:32" s="2884" customFormat="1" x14ac:dyDescent="0.2">
      <c r="B535" s="4469" t="s">
        <v>6484</v>
      </c>
      <c r="C535" s="4536"/>
      <c r="D535" s="3149" t="s">
        <v>1534</v>
      </c>
      <c r="E535" s="3149" t="s">
        <v>1534</v>
      </c>
      <c r="F535" s="3150" t="s">
        <v>1534</v>
      </c>
      <c r="G535" s="2647">
        <v>93</v>
      </c>
      <c r="H535" s="2647" t="s">
        <v>1534</v>
      </c>
      <c r="I535" s="3347">
        <v>0.16800000000000001</v>
      </c>
      <c r="J535" s="3347">
        <v>0.16800000000000001</v>
      </c>
      <c r="K535" s="3150" t="s">
        <v>1534</v>
      </c>
      <c r="L535" s="2647" t="s">
        <v>1534</v>
      </c>
      <c r="M535" s="2647" t="s">
        <v>1534</v>
      </c>
      <c r="N535" s="2647" t="s">
        <v>1534</v>
      </c>
      <c r="O535" s="3347">
        <v>0.16800000000000001</v>
      </c>
      <c r="P535" s="3347">
        <v>0.16800000000000001</v>
      </c>
      <c r="Q535" s="2647" t="s">
        <v>1534</v>
      </c>
      <c r="R535" s="3150" t="s">
        <v>1534</v>
      </c>
      <c r="S535" s="3059" t="s">
        <v>5540</v>
      </c>
      <c r="T535" s="3058">
        <v>2.8000000000000004E-2</v>
      </c>
      <c r="U535" s="3058">
        <v>6.720000000000001E-2</v>
      </c>
      <c r="V535" s="3150" t="s">
        <v>1534</v>
      </c>
      <c r="W535" s="3150" t="s">
        <v>1534</v>
      </c>
      <c r="X535" s="3150" t="s">
        <v>1534</v>
      </c>
      <c r="Y535" s="3058">
        <v>6.720000000000001E-2</v>
      </c>
      <c r="Z535" s="3059" t="s">
        <v>49</v>
      </c>
      <c r="AA535" s="3058">
        <v>3.6999999999999998E-2</v>
      </c>
      <c r="AB535" s="3058">
        <v>0.112</v>
      </c>
      <c r="AC535" s="2617" t="s">
        <v>1534</v>
      </c>
      <c r="AD535" s="2617" t="s">
        <v>1534</v>
      </c>
      <c r="AE535" s="3253" t="s">
        <v>1534</v>
      </c>
      <c r="AF535" s="2578"/>
    </row>
    <row r="536" spans="2:32" s="2884" customFormat="1" x14ac:dyDescent="0.2">
      <c r="B536" s="4469" t="s">
        <v>6486</v>
      </c>
      <c r="C536" s="4536"/>
      <c r="D536" s="3149" t="s">
        <v>1534</v>
      </c>
      <c r="E536" s="3149" t="s">
        <v>1534</v>
      </c>
      <c r="F536" s="3150" t="s">
        <v>1534</v>
      </c>
      <c r="G536" s="2647">
        <v>101</v>
      </c>
      <c r="H536" s="2647" t="s">
        <v>1534</v>
      </c>
      <c r="I536" s="3347">
        <v>0.16800000000000001</v>
      </c>
      <c r="J536" s="3347">
        <v>0.16800000000000001</v>
      </c>
      <c r="K536" s="3150" t="s">
        <v>1534</v>
      </c>
      <c r="L536" s="2647" t="s">
        <v>1534</v>
      </c>
      <c r="M536" s="2647" t="s">
        <v>1534</v>
      </c>
      <c r="N536" s="2647" t="s">
        <v>1534</v>
      </c>
      <c r="O536" s="3347">
        <v>0.16800000000000001</v>
      </c>
      <c r="P536" s="3347">
        <v>0.16800000000000001</v>
      </c>
      <c r="Q536" s="2647" t="s">
        <v>1534</v>
      </c>
      <c r="R536" s="3150" t="s">
        <v>1534</v>
      </c>
      <c r="S536" s="3059" t="s">
        <v>5545</v>
      </c>
      <c r="T536" s="3058">
        <v>2.8000000000000004E-2</v>
      </c>
      <c r="U536" s="3058">
        <v>6.720000000000001E-2</v>
      </c>
      <c r="V536" s="3150" t="s">
        <v>1534</v>
      </c>
      <c r="W536" s="3150" t="s">
        <v>1534</v>
      </c>
      <c r="X536" s="3150" t="s">
        <v>1534</v>
      </c>
      <c r="Y536" s="3058">
        <v>6.720000000000001E-2</v>
      </c>
      <c r="Z536" s="3059" t="s">
        <v>51</v>
      </c>
      <c r="AA536" s="3058">
        <v>3.6999999999999998E-2</v>
      </c>
      <c r="AB536" s="3058">
        <v>0.112</v>
      </c>
      <c r="AC536" s="2617" t="s">
        <v>1534</v>
      </c>
      <c r="AD536" s="2617" t="s">
        <v>1534</v>
      </c>
      <c r="AE536" s="3253" t="s">
        <v>1534</v>
      </c>
      <c r="AF536" s="2578"/>
    </row>
    <row r="537" spans="2:32" s="2884" customFormat="1" x14ac:dyDescent="0.2">
      <c r="B537" s="4469" t="s">
        <v>6488</v>
      </c>
      <c r="C537" s="4536"/>
      <c r="D537" s="3149" t="s">
        <v>1534</v>
      </c>
      <c r="E537" s="3149" t="s">
        <v>1534</v>
      </c>
      <c r="F537" s="3150" t="s">
        <v>1534</v>
      </c>
      <c r="G537" s="2647">
        <v>109</v>
      </c>
      <c r="H537" s="2647" t="s">
        <v>1534</v>
      </c>
      <c r="I537" s="3347">
        <v>0.16800000000000001</v>
      </c>
      <c r="J537" s="3347">
        <v>0.16800000000000001</v>
      </c>
      <c r="K537" s="3150" t="s">
        <v>1534</v>
      </c>
      <c r="L537" s="2647" t="s">
        <v>1534</v>
      </c>
      <c r="M537" s="2647" t="s">
        <v>1534</v>
      </c>
      <c r="N537" s="2647" t="s">
        <v>1534</v>
      </c>
      <c r="O537" s="3347">
        <v>0.16800000000000001</v>
      </c>
      <c r="P537" s="3347">
        <v>0.16800000000000001</v>
      </c>
      <c r="Q537" s="2647" t="s">
        <v>1534</v>
      </c>
      <c r="R537" s="3150" t="s">
        <v>1534</v>
      </c>
      <c r="S537" s="3059" t="s">
        <v>5550</v>
      </c>
      <c r="T537" s="3058">
        <v>2.8000000000000004E-2</v>
      </c>
      <c r="U537" s="3058">
        <v>6.720000000000001E-2</v>
      </c>
      <c r="V537" s="3150" t="s">
        <v>1534</v>
      </c>
      <c r="W537" s="3150" t="s">
        <v>1534</v>
      </c>
      <c r="X537" s="3150" t="s">
        <v>1534</v>
      </c>
      <c r="Y537" s="3058">
        <v>6.720000000000001E-2</v>
      </c>
      <c r="Z537" s="3059" t="s">
        <v>406</v>
      </c>
      <c r="AA537" s="3058">
        <v>3.6999999999999998E-2</v>
      </c>
      <c r="AB537" s="3058">
        <v>0.112</v>
      </c>
      <c r="AC537" s="2617" t="s">
        <v>1534</v>
      </c>
      <c r="AD537" s="2617" t="s">
        <v>1534</v>
      </c>
      <c r="AE537" s="3253" t="s">
        <v>1534</v>
      </c>
      <c r="AF537" s="2578"/>
    </row>
    <row r="538" spans="2:32" s="2884" customFormat="1" x14ac:dyDescent="0.2">
      <c r="B538" s="4469" t="s">
        <v>6490</v>
      </c>
      <c r="C538" s="4536"/>
      <c r="D538" s="3149" t="s">
        <v>1534</v>
      </c>
      <c r="E538" s="3149" t="s">
        <v>1534</v>
      </c>
      <c r="F538" s="3150" t="s">
        <v>1534</v>
      </c>
      <c r="G538" s="2647">
        <v>150</v>
      </c>
      <c r="H538" s="2647" t="s">
        <v>1534</v>
      </c>
      <c r="I538" s="3347">
        <v>0.16800000000000001</v>
      </c>
      <c r="J538" s="3347">
        <v>0.16800000000000001</v>
      </c>
      <c r="K538" s="3150" t="s">
        <v>1534</v>
      </c>
      <c r="L538" s="2647" t="s">
        <v>1534</v>
      </c>
      <c r="M538" s="2647" t="s">
        <v>1534</v>
      </c>
      <c r="N538" s="2647" t="s">
        <v>1534</v>
      </c>
      <c r="O538" s="3347">
        <v>0.16800000000000001</v>
      </c>
      <c r="P538" s="3347">
        <v>0.16800000000000001</v>
      </c>
      <c r="Q538" s="2647" t="s">
        <v>1534</v>
      </c>
      <c r="R538" s="3150" t="s">
        <v>1534</v>
      </c>
      <c r="S538" s="3059" t="s">
        <v>1133</v>
      </c>
      <c r="T538" s="3058">
        <v>2.8000000000000004E-2</v>
      </c>
      <c r="U538" s="3058">
        <v>6.720000000000001E-2</v>
      </c>
      <c r="V538" s="3150" t="s">
        <v>1534</v>
      </c>
      <c r="W538" s="3150" t="s">
        <v>1534</v>
      </c>
      <c r="X538" s="3150" t="s">
        <v>1534</v>
      </c>
      <c r="Y538" s="3058">
        <v>6.720000000000001E-2</v>
      </c>
      <c r="Z538" s="3059" t="s">
        <v>5104</v>
      </c>
      <c r="AA538" s="3058">
        <v>3.6999999999999998E-2</v>
      </c>
      <c r="AB538" s="3058">
        <v>0.112</v>
      </c>
      <c r="AC538" s="2617" t="s">
        <v>1534</v>
      </c>
      <c r="AD538" s="2617" t="s">
        <v>1534</v>
      </c>
      <c r="AE538" s="3253" t="s">
        <v>1534</v>
      </c>
      <c r="AF538" s="2578"/>
    </row>
    <row r="539" spans="2:32" s="2884" customFormat="1" x14ac:dyDescent="0.2">
      <c r="B539" s="4469" t="s">
        <v>6492</v>
      </c>
      <c r="C539" s="4536"/>
      <c r="D539" s="3149" t="s">
        <v>1534</v>
      </c>
      <c r="E539" s="3149" t="s">
        <v>1534</v>
      </c>
      <c r="F539" s="3150" t="s">
        <v>1534</v>
      </c>
      <c r="G539" s="2647">
        <v>190</v>
      </c>
      <c r="H539" s="2647" t="s">
        <v>1534</v>
      </c>
      <c r="I539" s="3347">
        <v>0.15680000000000002</v>
      </c>
      <c r="J539" s="3347">
        <v>0.15680000000000002</v>
      </c>
      <c r="K539" s="3150" t="s">
        <v>1534</v>
      </c>
      <c r="L539" s="2647" t="s">
        <v>1534</v>
      </c>
      <c r="M539" s="2647" t="s">
        <v>1534</v>
      </c>
      <c r="N539" s="2647" t="s">
        <v>1534</v>
      </c>
      <c r="O539" s="3347">
        <v>0.16800000000000001</v>
      </c>
      <c r="P539" s="3347">
        <v>0.16800000000000001</v>
      </c>
      <c r="Q539" s="2647" t="s">
        <v>1534</v>
      </c>
      <c r="R539" s="3150" t="s">
        <v>1534</v>
      </c>
      <c r="S539" s="3059" t="s">
        <v>1135</v>
      </c>
      <c r="T539" s="3058">
        <v>2.8000000000000004E-2</v>
      </c>
      <c r="U539" s="3058">
        <v>6.720000000000001E-2</v>
      </c>
      <c r="V539" s="3150" t="s">
        <v>1534</v>
      </c>
      <c r="W539" s="3150" t="s">
        <v>1534</v>
      </c>
      <c r="X539" s="3150" t="s">
        <v>1534</v>
      </c>
      <c r="Y539" s="3058">
        <v>6.720000000000001E-2</v>
      </c>
      <c r="Z539" s="3059" t="s">
        <v>5520</v>
      </c>
      <c r="AA539" s="3058">
        <v>3.6999999999999998E-2</v>
      </c>
      <c r="AB539" s="3058">
        <v>0.112</v>
      </c>
      <c r="AC539" s="2617" t="s">
        <v>1534</v>
      </c>
      <c r="AD539" s="2617" t="s">
        <v>1534</v>
      </c>
      <c r="AE539" s="3253" t="s">
        <v>1534</v>
      </c>
      <c r="AF539" s="2578"/>
    </row>
    <row r="540" spans="2:32" s="2884" customFormat="1" x14ac:dyDescent="0.2">
      <c r="B540" s="4469" t="s">
        <v>6494</v>
      </c>
      <c r="C540" s="4536"/>
      <c r="D540" s="3149" t="s">
        <v>1534</v>
      </c>
      <c r="E540" s="3149" t="s">
        <v>1534</v>
      </c>
      <c r="F540" s="3150" t="s">
        <v>1534</v>
      </c>
      <c r="G540" s="2647">
        <v>238</v>
      </c>
      <c r="H540" s="2647" t="s">
        <v>1534</v>
      </c>
      <c r="I540" s="3347">
        <v>0.15680000000000002</v>
      </c>
      <c r="J540" s="3347">
        <v>0.15680000000000002</v>
      </c>
      <c r="K540" s="3150" t="s">
        <v>1534</v>
      </c>
      <c r="L540" s="2647" t="s">
        <v>1534</v>
      </c>
      <c r="M540" s="2647" t="s">
        <v>1534</v>
      </c>
      <c r="N540" s="2647" t="s">
        <v>1534</v>
      </c>
      <c r="O540" s="3347">
        <v>0.16800000000000001</v>
      </c>
      <c r="P540" s="3347">
        <v>0.16800000000000001</v>
      </c>
      <c r="Q540" s="2647" t="s">
        <v>1534</v>
      </c>
      <c r="R540" s="3150" t="s">
        <v>1534</v>
      </c>
      <c r="S540" s="3059" t="s">
        <v>1135</v>
      </c>
      <c r="T540" s="3058">
        <v>2.8000000000000004E-2</v>
      </c>
      <c r="U540" s="3058">
        <v>6.720000000000001E-2</v>
      </c>
      <c r="V540" s="3150" t="s">
        <v>1534</v>
      </c>
      <c r="W540" s="3150" t="s">
        <v>1534</v>
      </c>
      <c r="X540" s="3150" t="s">
        <v>1534</v>
      </c>
      <c r="Y540" s="3058">
        <v>6.720000000000001E-2</v>
      </c>
      <c r="Z540" s="3059" t="s">
        <v>56</v>
      </c>
      <c r="AA540" s="3058">
        <v>3.6999999999999998E-2</v>
      </c>
      <c r="AB540" s="3058">
        <v>0.112</v>
      </c>
      <c r="AC540" s="2617" t="s">
        <v>1534</v>
      </c>
      <c r="AD540" s="2617" t="s">
        <v>1534</v>
      </c>
      <c r="AE540" s="3253" t="s">
        <v>1534</v>
      </c>
      <c r="AF540" s="2578"/>
    </row>
    <row r="541" spans="2:32" s="2884" customFormat="1" x14ac:dyDescent="0.2">
      <c r="B541" s="4469" t="s">
        <v>6496</v>
      </c>
      <c r="C541" s="4536"/>
      <c r="D541" s="3149" t="s">
        <v>1534</v>
      </c>
      <c r="E541" s="3149" t="s">
        <v>1534</v>
      </c>
      <c r="F541" s="3150" t="s">
        <v>1534</v>
      </c>
      <c r="G541" s="2647">
        <v>288</v>
      </c>
      <c r="H541" s="2647" t="s">
        <v>1534</v>
      </c>
      <c r="I541" s="3347">
        <v>0.14560000000000001</v>
      </c>
      <c r="J541" s="3347">
        <v>0.14560000000000001</v>
      </c>
      <c r="K541" s="3150" t="s">
        <v>1534</v>
      </c>
      <c r="L541" s="2647" t="s">
        <v>1534</v>
      </c>
      <c r="M541" s="2647" t="s">
        <v>1534</v>
      </c>
      <c r="N541" s="2647" t="s">
        <v>1534</v>
      </c>
      <c r="O541" s="3347">
        <v>0.16800000000000001</v>
      </c>
      <c r="P541" s="3347">
        <v>0.16800000000000001</v>
      </c>
      <c r="Q541" s="2647" t="s">
        <v>1534</v>
      </c>
      <c r="R541" s="3150" t="s">
        <v>1534</v>
      </c>
      <c r="S541" s="3059" t="s">
        <v>1119</v>
      </c>
      <c r="T541" s="3058">
        <v>2.8000000000000004E-2</v>
      </c>
      <c r="U541" s="3058">
        <v>6.720000000000001E-2</v>
      </c>
      <c r="V541" s="3150" t="s">
        <v>1534</v>
      </c>
      <c r="W541" s="3150" t="s">
        <v>1534</v>
      </c>
      <c r="X541" s="3150" t="s">
        <v>1534</v>
      </c>
      <c r="Y541" s="3058">
        <v>6.720000000000001E-2</v>
      </c>
      <c r="Z541" s="3059" t="s">
        <v>5529</v>
      </c>
      <c r="AA541" s="3058">
        <v>3.6999999999999998E-2</v>
      </c>
      <c r="AB541" s="3058">
        <v>0.112</v>
      </c>
      <c r="AC541" s="2617" t="s">
        <v>1534</v>
      </c>
      <c r="AD541" s="2617" t="s">
        <v>1534</v>
      </c>
      <c r="AE541" s="3253" t="s">
        <v>1534</v>
      </c>
      <c r="AF541" s="2578"/>
    </row>
    <row r="542" spans="2:32" s="2884" customFormat="1" x14ac:dyDescent="0.2">
      <c r="B542" s="4469" t="s">
        <v>6498</v>
      </c>
      <c r="C542" s="4536"/>
      <c r="D542" s="3149" t="s">
        <v>1534</v>
      </c>
      <c r="E542" s="3149" t="s">
        <v>1534</v>
      </c>
      <c r="F542" s="3150" t="s">
        <v>1534</v>
      </c>
      <c r="G542" s="2647">
        <v>430</v>
      </c>
      <c r="H542" s="2647" t="s">
        <v>1534</v>
      </c>
      <c r="I542" s="3347">
        <v>0.13440000000000002</v>
      </c>
      <c r="J542" s="3347">
        <v>0.13440000000000002</v>
      </c>
      <c r="K542" s="3150" t="s">
        <v>1534</v>
      </c>
      <c r="L542" s="2647" t="s">
        <v>1534</v>
      </c>
      <c r="M542" s="2647" t="s">
        <v>1534</v>
      </c>
      <c r="N542" s="2647" t="s">
        <v>1534</v>
      </c>
      <c r="O542" s="3347">
        <v>0.15680000000000002</v>
      </c>
      <c r="P542" s="3347">
        <v>0.15680000000000002</v>
      </c>
      <c r="Q542" s="2647" t="s">
        <v>1534</v>
      </c>
      <c r="R542" s="3150" t="s">
        <v>1534</v>
      </c>
      <c r="S542" s="3059" t="s">
        <v>5534</v>
      </c>
      <c r="T542" s="3058">
        <v>2.8000000000000004E-2</v>
      </c>
      <c r="U542" s="3058">
        <v>6.720000000000001E-2</v>
      </c>
      <c r="V542" s="3150" t="s">
        <v>1534</v>
      </c>
      <c r="W542" s="3150" t="s">
        <v>1534</v>
      </c>
      <c r="X542" s="3150" t="s">
        <v>1534</v>
      </c>
      <c r="Y542" s="3058">
        <v>6.720000000000001E-2</v>
      </c>
      <c r="Z542" s="3059" t="s">
        <v>58</v>
      </c>
      <c r="AA542" s="3058">
        <v>3.6999999999999998E-2</v>
      </c>
      <c r="AB542" s="3058">
        <v>0.112</v>
      </c>
      <c r="AC542" s="2617" t="s">
        <v>1534</v>
      </c>
      <c r="AD542" s="2617" t="s">
        <v>1534</v>
      </c>
      <c r="AE542" s="3253" t="s">
        <v>1534</v>
      </c>
      <c r="AF542" s="2578"/>
    </row>
    <row r="543" spans="2:32" s="2884" customFormat="1" x14ac:dyDescent="0.2">
      <c r="B543" s="4469" t="s">
        <v>6500</v>
      </c>
      <c r="C543" s="4536"/>
      <c r="D543" s="3149" t="s">
        <v>1534</v>
      </c>
      <c r="E543" s="3149" t="s">
        <v>1534</v>
      </c>
      <c r="F543" s="3150" t="s">
        <v>1534</v>
      </c>
      <c r="G543" s="2647">
        <v>96</v>
      </c>
      <c r="H543" s="2647" t="s">
        <v>1534</v>
      </c>
      <c r="I543" s="3347">
        <v>0.16800000000000001</v>
      </c>
      <c r="J543" s="3347">
        <v>0.16800000000000001</v>
      </c>
      <c r="K543" s="3150" t="s">
        <v>1534</v>
      </c>
      <c r="L543" s="2647" t="s">
        <v>1534</v>
      </c>
      <c r="M543" s="2647" t="s">
        <v>1534</v>
      </c>
      <c r="N543" s="2647" t="s">
        <v>1534</v>
      </c>
      <c r="O543" s="3347">
        <v>0.15680000000000002</v>
      </c>
      <c r="P543" s="3347">
        <v>0.15680000000000002</v>
      </c>
      <c r="Q543" s="2647" t="s">
        <v>1534</v>
      </c>
      <c r="R543" s="3150" t="s">
        <v>1534</v>
      </c>
      <c r="S543" s="3059" t="s">
        <v>1136</v>
      </c>
      <c r="T543" s="3058">
        <v>2.8000000000000004E-2</v>
      </c>
      <c r="U543" s="3058">
        <v>6.720000000000001E-2</v>
      </c>
      <c r="V543" s="3150" t="s">
        <v>1534</v>
      </c>
      <c r="W543" s="3150" t="s">
        <v>1534</v>
      </c>
      <c r="X543" s="3150" t="s">
        <v>1534</v>
      </c>
      <c r="Y543" s="3058">
        <v>6.720000000000001E-2</v>
      </c>
      <c r="Z543" s="3059" t="s">
        <v>49</v>
      </c>
      <c r="AA543" s="3058">
        <v>3.6999999999999998E-2</v>
      </c>
      <c r="AB543" s="3058">
        <v>0.112</v>
      </c>
      <c r="AC543" s="2617" t="s">
        <v>1534</v>
      </c>
      <c r="AD543" s="2617" t="s">
        <v>1534</v>
      </c>
      <c r="AE543" s="3253" t="s">
        <v>1534</v>
      </c>
      <c r="AF543" s="2578"/>
    </row>
    <row r="544" spans="2:32" s="2884" customFormat="1" x14ac:dyDescent="0.2">
      <c r="B544" s="4469" t="s">
        <v>6502</v>
      </c>
      <c r="C544" s="4536"/>
      <c r="D544" s="3149" t="s">
        <v>1534</v>
      </c>
      <c r="E544" s="3149" t="s">
        <v>1534</v>
      </c>
      <c r="F544" s="3150" t="s">
        <v>1534</v>
      </c>
      <c r="G544" s="2647">
        <v>104</v>
      </c>
      <c r="H544" s="2647" t="s">
        <v>1534</v>
      </c>
      <c r="I544" s="3347">
        <v>0.16800000000000001</v>
      </c>
      <c r="J544" s="3347">
        <v>0.16800000000000001</v>
      </c>
      <c r="K544" s="3150" t="s">
        <v>1534</v>
      </c>
      <c r="L544" s="2647" t="s">
        <v>1534</v>
      </c>
      <c r="M544" s="2647" t="s">
        <v>1534</v>
      </c>
      <c r="N544" s="2647" t="s">
        <v>1534</v>
      </c>
      <c r="O544" s="3347">
        <v>0.15680000000000002</v>
      </c>
      <c r="P544" s="3347">
        <v>0.15680000000000002</v>
      </c>
      <c r="Q544" s="2647" t="s">
        <v>1534</v>
      </c>
      <c r="R544" s="3150" t="s">
        <v>1534</v>
      </c>
      <c r="S544" s="3059" t="s">
        <v>5540</v>
      </c>
      <c r="T544" s="3058">
        <v>2.8000000000000004E-2</v>
      </c>
      <c r="U544" s="3058">
        <v>6.720000000000001E-2</v>
      </c>
      <c r="V544" s="3150" t="s">
        <v>1534</v>
      </c>
      <c r="W544" s="3150" t="s">
        <v>1534</v>
      </c>
      <c r="X544" s="3150" t="s">
        <v>1534</v>
      </c>
      <c r="Y544" s="3058">
        <v>6.720000000000001E-2</v>
      </c>
      <c r="Z544" s="3059" t="s">
        <v>51</v>
      </c>
      <c r="AA544" s="3058">
        <v>3.6999999999999998E-2</v>
      </c>
      <c r="AB544" s="3058">
        <v>0.112</v>
      </c>
      <c r="AC544" s="2617" t="s">
        <v>1534</v>
      </c>
      <c r="AD544" s="2617" t="s">
        <v>1534</v>
      </c>
      <c r="AE544" s="3253" t="s">
        <v>1534</v>
      </c>
      <c r="AF544" s="2578"/>
    </row>
    <row r="545" spans="2:32" s="2884" customFormat="1" x14ac:dyDescent="0.2">
      <c r="B545" s="4469" t="s">
        <v>6504</v>
      </c>
      <c r="C545" s="4536"/>
      <c r="D545" s="3149" t="s">
        <v>1534</v>
      </c>
      <c r="E545" s="3149" t="s">
        <v>1534</v>
      </c>
      <c r="F545" s="3150" t="s">
        <v>1534</v>
      </c>
      <c r="G545" s="2647">
        <v>134</v>
      </c>
      <c r="H545" s="2647" t="s">
        <v>1534</v>
      </c>
      <c r="I545" s="3347">
        <v>0.16800000000000001</v>
      </c>
      <c r="J545" s="3347">
        <v>0.16800000000000001</v>
      </c>
      <c r="K545" s="3150" t="s">
        <v>1534</v>
      </c>
      <c r="L545" s="2647" t="s">
        <v>1534</v>
      </c>
      <c r="M545" s="2647" t="s">
        <v>1534</v>
      </c>
      <c r="N545" s="2647" t="s">
        <v>1534</v>
      </c>
      <c r="O545" s="3347">
        <v>0.15680000000000002</v>
      </c>
      <c r="P545" s="3347">
        <v>0.15680000000000002</v>
      </c>
      <c r="Q545" s="2647" t="s">
        <v>1534</v>
      </c>
      <c r="R545" s="3150" t="s">
        <v>1534</v>
      </c>
      <c r="S545" s="3059" t="s">
        <v>5545</v>
      </c>
      <c r="T545" s="3058">
        <v>2.8000000000000004E-2</v>
      </c>
      <c r="U545" s="3058">
        <v>6.720000000000001E-2</v>
      </c>
      <c r="V545" s="3150" t="s">
        <v>1534</v>
      </c>
      <c r="W545" s="3150" t="s">
        <v>1534</v>
      </c>
      <c r="X545" s="3150" t="s">
        <v>1534</v>
      </c>
      <c r="Y545" s="3058">
        <v>6.720000000000001E-2</v>
      </c>
      <c r="Z545" s="3059" t="s">
        <v>51</v>
      </c>
      <c r="AA545" s="3058">
        <v>3.6999999999999998E-2</v>
      </c>
      <c r="AB545" s="3058">
        <v>0.112</v>
      </c>
      <c r="AC545" s="2617" t="s">
        <v>1534</v>
      </c>
      <c r="AD545" s="2617" t="s">
        <v>1534</v>
      </c>
      <c r="AE545" s="3253" t="s">
        <v>1534</v>
      </c>
      <c r="AF545" s="2578"/>
    </row>
    <row r="546" spans="2:32" s="2884" customFormat="1" x14ac:dyDescent="0.2">
      <c r="B546" s="4469" t="s">
        <v>6506</v>
      </c>
      <c r="C546" s="4536"/>
      <c r="D546" s="3149" t="s">
        <v>1534</v>
      </c>
      <c r="E546" s="3149" t="s">
        <v>1534</v>
      </c>
      <c r="F546" s="3150" t="s">
        <v>1534</v>
      </c>
      <c r="G546" s="2647">
        <v>142</v>
      </c>
      <c r="H546" s="2647" t="s">
        <v>1534</v>
      </c>
      <c r="I546" s="3347">
        <v>0.16800000000000001</v>
      </c>
      <c r="J546" s="3347">
        <v>0.16800000000000001</v>
      </c>
      <c r="K546" s="3150" t="s">
        <v>1534</v>
      </c>
      <c r="L546" s="2647" t="s">
        <v>1534</v>
      </c>
      <c r="M546" s="2647" t="s">
        <v>1534</v>
      </c>
      <c r="N546" s="2647" t="s">
        <v>1534</v>
      </c>
      <c r="O546" s="3347">
        <v>0.14560000000000001</v>
      </c>
      <c r="P546" s="3347">
        <v>0.14560000000000001</v>
      </c>
      <c r="Q546" s="2647" t="s">
        <v>1534</v>
      </c>
      <c r="R546" s="3150" t="s">
        <v>1534</v>
      </c>
      <c r="S546" s="3059" t="s">
        <v>5550</v>
      </c>
      <c r="T546" s="3058">
        <v>2.8000000000000004E-2</v>
      </c>
      <c r="U546" s="3058">
        <v>6.720000000000001E-2</v>
      </c>
      <c r="V546" s="3150" t="s">
        <v>1534</v>
      </c>
      <c r="W546" s="3150" t="s">
        <v>1534</v>
      </c>
      <c r="X546" s="3150" t="s">
        <v>1534</v>
      </c>
      <c r="Y546" s="3058">
        <v>6.720000000000001E-2</v>
      </c>
      <c r="Z546" s="3059" t="s">
        <v>406</v>
      </c>
      <c r="AA546" s="3058">
        <v>3.6999999999999998E-2</v>
      </c>
      <c r="AB546" s="3058">
        <v>0.112</v>
      </c>
      <c r="AC546" s="2617" t="s">
        <v>1534</v>
      </c>
      <c r="AD546" s="2617" t="s">
        <v>1534</v>
      </c>
      <c r="AE546" s="3253" t="s">
        <v>1534</v>
      </c>
      <c r="AF546" s="2578"/>
    </row>
    <row r="547" spans="2:32" s="2884" customFormat="1" x14ac:dyDescent="0.2">
      <c r="B547" s="4469" t="s">
        <v>6508</v>
      </c>
      <c r="C547" s="4536"/>
      <c r="D547" s="3149" t="s">
        <v>1534</v>
      </c>
      <c r="E547" s="3149" t="s">
        <v>1534</v>
      </c>
      <c r="F547" s="3150" t="s">
        <v>1534</v>
      </c>
      <c r="G547" s="2647">
        <v>183</v>
      </c>
      <c r="H547" s="2647" t="s">
        <v>1534</v>
      </c>
      <c r="I547" s="3347">
        <v>0.16800000000000001</v>
      </c>
      <c r="J547" s="3347">
        <v>0.16800000000000001</v>
      </c>
      <c r="K547" s="3150" t="s">
        <v>1534</v>
      </c>
      <c r="L547" s="2647" t="s">
        <v>1534</v>
      </c>
      <c r="M547" s="2647" t="s">
        <v>1534</v>
      </c>
      <c r="N547" s="2647" t="s">
        <v>1534</v>
      </c>
      <c r="O547" s="3347">
        <v>0.14560000000000001</v>
      </c>
      <c r="P547" s="3347">
        <v>0.14560000000000001</v>
      </c>
      <c r="Q547" s="2647" t="s">
        <v>1534</v>
      </c>
      <c r="R547" s="3150" t="s">
        <v>1534</v>
      </c>
      <c r="S547" s="3059" t="s">
        <v>1133</v>
      </c>
      <c r="T547" s="3058">
        <v>2.8000000000000004E-2</v>
      </c>
      <c r="U547" s="3058">
        <v>6.720000000000001E-2</v>
      </c>
      <c r="V547" s="3150" t="s">
        <v>1534</v>
      </c>
      <c r="W547" s="3150" t="s">
        <v>1534</v>
      </c>
      <c r="X547" s="3150" t="s">
        <v>1534</v>
      </c>
      <c r="Y547" s="3058">
        <v>6.720000000000001E-2</v>
      </c>
      <c r="Z547" s="3059" t="s">
        <v>5104</v>
      </c>
      <c r="AA547" s="3058">
        <v>3.6999999999999998E-2</v>
      </c>
      <c r="AB547" s="3058">
        <v>0.112</v>
      </c>
      <c r="AC547" s="2617" t="s">
        <v>1534</v>
      </c>
      <c r="AD547" s="2617" t="s">
        <v>1534</v>
      </c>
      <c r="AE547" s="3253" t="s">
        <v>1534</v>
      </c>
      <c r="AF547" s="2578"/>
    </row>
    <row r="548" spans="2:32" s="2884" customFormat="1" x14ac:dyDescent="0.2">
      <c r="B548" s="4469" t="s">
        <v>6510</v>
      </c>
      <c r="C548" s="4536"/>
      <c r="D548" s="3149" t="s">
        <v>1534</v>
      </c>
      <c r="E548" s="3149" t="s">
        <v>1534</v>
      </c>
      <c r="F548" s="3150" t="s">
        <v>1534</v>
      </c>
      <c r="G548" s="2647">
        <v>226</v>
      </c>
      <c r="H548" s="2647" t="s">
        <v>1534</v>
      </c>
      <c r="I548" s="3347">
        <v>0.15680000000000002</v>
      </c>
      <c r="J548" s="3347">
        <v>0.15680000000000002</v>
      </c>
      <c r="K548" s="3150" t="s">
        <v>1534</v>
      </c>
      <c r="L548" s="2647" t="s">
        <v>1534</v>
      </c>
      <c r="M548" s="2647" t="s">
        <v>1534</v>
      </c>
      <c r="N548" s="2647" t="s">
        <v>1534</v>
      </c>
      <c r="O548" s="3347">
        <v>0.13440000000000002</v>
      </c>
      <c r="P548" s="3347">
        <v>0.13440000000000002</v>
      </c>
      <c r="Q548" s="2647" t="s">
        <v>1534</v>
      </c>
      <c r="R548" s="3150" t="s">
        <v>1534</v>
      </c>
      <c r="S548" s="3059" t="s">
        <v>1135</v>
      </c>
      <c r="T548" s="3058">
        <v>2.8000000000000004E-2</v>
      </c>
      <c r="U548" s="3058">
        <v>6.720000000000001E-2</v>
      </c>
      <c r="V548" s="3150" t="s">
        <v>1534</v>
      </c>
      <c r="W548" s="3150" t="s">
        <v>1534</v>
      </c>
      <c r="X548" s="3150" t="s">
        <v>1534</v>
      </c>
      <c r="Y548" s="3058">
        <v>6.720000000000001E-2</v>
      </c>
      <c r="Z548" s="3059" t="s">
        <v>5520</v>
      </c>
      <c r="AA548" s="3058">
        <v>3.6999999999999998E-2</v>
      </c>
      <c r="AB548" s="3058">
        <v>0.112</v>
      </c>
      <c r="AC548" s="2617" t="s">
        <v>1534</v>
      </c>
      <c r="AD548" s="2617" t="s">
        <v>1534</v>
      </c>
      <c r="AE548" s="3253" t="s">
        <v>1534</v>
      </c>
      <c r="AF548" s="2578"/>
    </row>
    <row r="549" spans="2:32" s="2884" customFormat="1" x14ac:dyDescent="0.2">
      <c r="B549" s="4469" t="s">
        <v>6512</v>
      </c>
      <c r="C549" s="4536"/>
      <c r="D549" s="3149" t="s">
        <v>1534</v>
      </c>
      <c r="E549" s="3149" t="s">
        <v>1534</v>
      </c>
      <c r="F549" s="3150" t="s">
        <v>1534</v>
      </c>
      <c r="G549" s="2647">
        <v>274</v>
      </c>
      <c r="H549" s="2647" t="s">
        <v>1534</v>
      </c>
      <c r="I549" s="3347">
        <v>0.15680000000000002</v>
      </c>
      <c r="J549" s="3347">
        <v>0.15680000000000002</v>
      </c>
      <c r="K549" s="3150" t="s">
        <v>1534</v>
      </c>
      <c r="L549" s="2647" t="s">
        <v>1534</v>
      </c>
      <c r="M549" s="2647" t="s">
        <v>1534</v>
      </c>
      <c r="N549" s="2647" t="s">
        <v>1534</v>
      </c>
      <c r="O549" s="3347">
        <v>0.13440000000000002</v>
      </c>
      <c r="P549" s="3347">
        <v>0.13440000000000002</v>
      </c>
      <c r="Q549" s="2647" t="s">
        <v>1534</v>
      </c>
      <c r="R549" s="3150" t="s">
        <v>1534</v>
      </c>
      <c r="S549" s="3059" t="s">
        <v>1135</v>
      </c>
      <c r="T549" s="3058">
        <v>2.8000000000000004E-2</v>
      </c>
      <c r="U549" s="3058">
        <v>6.720000000000001E-2</v>
      </c>
      <c r="V549" s="3150" t="s">
        <v>1534</v>
      </c>
      <c r="W549" s="3150" t="s">
        <v>1534</v>
      </c>
      <c r="X549" s="3150" t="s">
        <v>1534</v>
      </c>
      <c r="Y549" s="3058">
        <v>6.720000000000001E-2</v>
      </c>
      <c r="Z549" s="3059" t="s">
        <v>56</v>
      </c>
      <c r="AA549" s="3058">
        <v>3.6999999999999998E-2</v>
      </c>
      <c r="AB549" s="3058">
        <v>0.112</v>
      </c>
      <c r="AC549" s="2617" t="s">
        <v>1534</v>
      </c>
      <c r="AD549" s="2617" t="s">
        <v>1534</v>
      </c>
      <c r="AE549" s="3253" t="s">
        <v>1534</v>
      </c>
      <c r="AF549" s="2578"/>
    </row>
    <row r="550" spans="2:32" s="2884" customFormat="1" x14ac:dyDescent="0.2">
      <c r="B550" s="4469" t="s">
        <v>6514</v>
      </c>
      <c r="C550" s="4536"/>
      <c r="D550" s="3149" t="s">
        <v>1534</v>
      </c>
      <c r="E550" s="3149" t="s">
        <v>1534</v>
      </c>
      <c r="F550" s="3150" t="s">
        <v>1534</v>
      </c>
      <c r="G550" s="2647">
        <v>327</v>
      </c>
      <c r="H550" s="2647" t="s">
        <v>1534</v>
      </c>
      <c r="I550" s="3347">
        <v>0.14560000000000001</v>
      </c>
      <c r="J550" s="3347">
        <v>0.14560000000000001</v>
      </c>
      <c r="K550" s="3150" t="s">
        <v>1534</v>
      </c>
      <c r="L550" s="2647" t="s">
        <v>1534</v>
      </c>
      <c r="M550" s="2647" t="s">
        <v>1534</v>
      </c>
      <c r="N550" s="2647" t="s">
        <v>1534</v>
      </c>
      <c r="O550" s="3347">
        <v>0.16800000000000001</v>
      </c>
      <c r="P550" s="3347">
        <v>0.16800000000000001</v>
      </c>
      <c r="Q550" s="2647" t="s">
        <v>1534</v>
      </c>
      <c r="R550" s="3150" t="s">
        <v>1534</v>
      </c>
      <c r="S550" s="3059" t="s">
        <v>1119</v>
      </c>
      <c r="T550" s="3058">
        <v>2.8000000000000004E-2</v>
      </c>
      <c r="U550" s="3058">
        <v>6.720000000000001E-2</v>
      </c>
      <c r="V550" s="3150" t="s">
        <v>1534</v>
      </c>
      <c r="W550" s="3150" t="s">
        <v>1534</v>
      </c>
      <c r="X550" s="3150" t="s">
        <v>1534</v>
      </c>
      <c r="Y550" s="3058">
        <v>6.720000000000001E-2</v>
      </c>
      <c r="Z550" s="3059" t="s">
        <v>5529</v>
      </c>
      <c r="AA550" s="3058">
        <v>3.6999999999999998E-2</v>
      </c>
      <c r="AB550" s="3058">
        <v>0.112</v>
      </c>
      <c r="AC550" s="2617" t="s">
        <v>1534</v>
      </c>
      <c r="AD550" s="2617" t="s">
        <v>1534</v>
      </c>
      <c r="AE550" s="3253" t="s">
        <v>1534</v>
      </c>
      <c r="AF550" s="2578"/>
    </row>
    <row r="551" spans="2:32" s="2884" customFormat="1" ht="13.5" thickBot="1" x14ac:dyDescent="0.25">
      <c r="B551" s="4469" t="s">
        <v>6516</v>
      </c>
      <c r="C551" s="4536"/>
      <c r="D551" s="3158" t="s">
        <v>1534</v>
      </c>
      <c r="E551" s="3158" t="s">
        <v>1534</v>
      </c>
      <c r="F551" s="3159" t="s">
        <v>1534</v>
      </c>
      <c r="G551" s="2650">
        <v>472</v>
      </c>
      <c r="H551" s="2650" t="s">
        <v>1534</v>
      </c>
      <c r="I551" s="3073">
        <v>0.13440000000000002</v>
      </c>
      <c r="J551" s="3073">
        <v>0.13440000000000002</v>
      </c>
      <c r="K551" s="3159" t="s">
        <v>1534</v>
      </c>
      <c r="L551" s="2650" t="s">
        <v>1534</v>
      </c>
      <c r="M551" s="2650" t="s">
        <v>1534</v>
      </c>
      <c r="N551" s="2650" t="s">
        <v>1534</v>
      </c>
      <c r="O551" s="3073">
        <v>0.16800000000000001</v>
      </c>
      <c r="P551" s="3073">
        <v>0.16800000000000001</v>
      </c>
      <c r="Q551" s="2650" t="s">
        <v>1534</v>
      </c>
      <c r="R551" s="3159" t="s">
        <v>1534</v>
      </c>
      <c r="S551" s="3074" t="s">
        <v>5534</v>
      </c>
      <c r="T551" s="3160">
        <v>2.8000000000000004E-2</v>
      </c>
      <c r="U551" s="3160">
        <v>6.720000000000001E-2</v>
      </c>
      <c r="V551" s="3159" t="s">
        <v>1534</v>
      </c>
      <c r="W551" s="3159" t="s">
        <v>1534</v>
      </c>
      <c r="X551" s="3159" t="s">
        <v>1534</v>
      </c>
      <c r="Y551" s="3160">
        <v>6.720000000000001E-2</v>
      </c>
      <c r="Z551" s="3074" t="s">
        <v>58</v>
      </c>
      <c r="AA551" s="3160">
        <v>3.6999999999999998E-2</v>
      </c>
      <c r="AB551" s="3160">
        <v>0.112</v>
      </c>
      <c r="AC551" s="2679" t="s">
        <v>1534</v>
      </c>
      <c r="AD551" s="2679" t="s">
        <v>1534</v>
      </c>
      <c r="AE551" s="2680" t="s">
        <v>1534</v>
      </c>
      <c r="AF551" s="2578"/>
    </row>
    <row r="552" spans="2:32" s="2884" customFormat="1" x14ac:dyDescent="0.2">
      <c r="B552" s="2642"/>
      <c r="C552" s="2572"/>
      <c r="D552" s="2572"/>
      <c r="E552" s="2572"/>
      <c r="F552" s="2572"/>
      <c r="G552" s="2573"/>
      <c r="H552" s="2573"/>
      <c r="I552" s="2573"/>
      <c r="J552" s="2573"/>
      <c r="K552" s="2572"/>
      <c r="L552" s="2573"/>
      <c r="M552" s="2573"/>
      <c r="N552" s="2573"/>
      <c r="O552" s="2573"/>
      <c r="P552" s="2573"/>
      <c r="Q552" s="2639"/>
      <c r="R552" s="2639"/>
      <c r="S552" s="2639"/>
      <c r="T552" s="2639"/>
      <c r="U552" s="2639"/>
      <c r="V552" s="2639"/>
      <c r="W552" s="2639"/>
      <c r="X552" s="2639"/>
      <c r="Y552" s="2639"/>
      <c r="Z552" s="2639"/>
      <c r="AA552" s="2639"/>
      <c r="AB552" s="2639"/>
      <c r="AC552" s="2639"/>
      <c r="AD552" s="2639"/>
      <c r="AE552" s="2639"/>
      <c r="AF552" s="2578"/>
    </row>
    <row r="553" spans="2:32" s="2884" customFormat="1" x14ac:dyDescent="0.2">
      <c r="B553" s="3673" t="s">
        <v>5002</v>
      </c>
      <c r="C553" s="3674"/>
      <c r="D553" s="3675" t="s">
        <v>10</v>
      </c>
      <c r="E553" s="3675"/>
      <c r="F553" s="3675"/>
      <c r="G553" s="3675"/>
      <c r="H553" s="3675"/>
      <c r="I553" s="2640"/>
      <c r="J553" s="2640"/>
      <c r="K553" s="2640"/>
      <c r="L553" s="2640"/>
      <c r="M553" s="2640"/>
      <c r="N553" s="2640"/>
      <c r="O553" s="2640"/>
      <c r="P553" s="2640"/>
      <c r="Q553" s="2639"/>
      <c r="R553" s="2639"/>
      <c r="S553" s="2639"/>
      <c r="T553" s="2639"/>
      <c r="U553" s="2639"/>
      <c r="V553" s="2639"/>
      <c r="W553" s="2639"/>
      <c r="X553" s="2639"/>
      <c r="Y553" s="2639"/>
      <c r="Z553" s="2639"/>
      <c r="AA553" s="2639"/>
      <c r="AB553" s="2639"/>
      <c r="AC553" s="2639"/>
      <c r="AD553" s="2639"/>
      <c r="AE553" s="2639"/>
      <c r="AF553" s="2578"/>
    </row>
    <row r="554" spans="2:32" s="2884" customFormat="1" ht="14.25" x14ac:dyDescent="0.2">
      <c r="B554" s="3673" t="s">
        <v>5003</v>
      </c>
      <c r="C554" s="3674"/>
      <c r="D554" s="4520" t="s">
        <v>6588</v>
      </c>
      <c r="E554" s="4520"/>
      <c r="F554" s="4520"/>
      <c r="G554" s="4520"/>
      <c r="H554" s="4520"/>
      <c r="I554" s="2640"/>
      <c r="J554" s="2640"/>
      <c r="K554" s="2640"/>
      <c r="L554" s="2640"/>
      <c r="M554" s="2640"/>
      <c r="N554" s="2640"/>
      <c r="O554" s="2640"/>
      <c r="P554" s="2640"/>
      <c r="Q554" s="2639"/>
      <c r="R554" s="2639"/>
      <c r="S554" s="2639"/>
      <c r="T554" s="2639"/>
      <c r="U554" s="2639"/>
      <c r="V554" s="2639"/>
      <c r="W554" s="2639"/>
      <c r="X554" s="2639"/>
      <c r="Y554" s="2639"/>
      <c r="Z554" s="2639"/>
      <c r="AA554" s="2639"/>
      <c r="AB554" s="2639"/>
      <c r="AC554" s="2639"/>
      <c r="AD554" s="2639"/>
      <c r="AE554" s="2639"/>
      <c r="AF554" s="2578"/>
    </row>
    <row r="555" spans="2:32" s="2884" customFormat="1" ht="13.5" thickBot="1" x14ac:dyDescent="0.25">
      <c r="B555" s="3454"/>
      <c r="C555" s="3453"/>
      <c r="D555" s="3453"/>
      <c r="E555" s="3453"/>
      <c r="F555" s="3453"/>
      <c r="G555" s="2643"/>
      <c r="H555" s="2643"/>
      <c r="I555" s="2643"/>
      <c r="J555" s="2643"/>
      <c r="K555" s="2643"/>
      <c r="L555" s="2643"/>
      <c r="M555" s="2643"/>
      <c r="N555" s="2643"/>
      <c r="O555" s="2643"/>
      <c r="P555" s="2643"/>
      <c r="Q555" s="2643"/>
      <c r="R555" s="2643"/>
      <c r="S555" s="2643"/>
      <c r="T555" s="2643"/>
      <c r="U555" s="2643"/>
      <c r="V555" s="2643"/>
      <c r="W555" s="2643"/>
      <c r="X555" s="2643"/>
      <c r="Y555" s="2643"/>
      <c r="Z555" s="2643"/>
      <c r="AA555" s="2643"/>
      <c r="AB555" s="2643"/>
      <c r="AC555" s="2643"/>
      <c r="AD555" s="2643"/>
      <c r="AE555" s="2643"/>
      <c r="AF555" s="2583"/>
    </row>
    <row r="556" spans="2:32" s="2884" customFormat="1" x14ac:dyDescent="0.2">
      <c r="B556" s="2783" t="str">
        <f>+B503</f>
        <v>.</v>
      </c>
    </row>
    <row r="557" spans="2:32" s="2884" customFormat="1" ht="13.5" thickBot="1" x14ac:dyDescent="0.25"/>
    <row r="558" spans="2:32" s="2884" customFormat="1" ht="20.25" x14ac:dyDescent="0.2">
      <c r="B558" s="3623" t="s">
        <v>5075</v>
      </c>
      <c r="C558" s="3624"/>
      <c r="D558" s="3624"/>
      <c r="E558" s="3624"/>
      <c r="F558" s="3624"/>
      <c r="G558" s="3624"/>
      <c r="H558" s="3624"/>
      <c r="I558" s="3624"/>
      <c r="J558" s="3624"/>
      <c r="K558" s="3624"/>
      <c r="L558" s="3624"/>
      <c r="M558" s="3624"/>
      <c r="N558" s="3624"/>
      <c r="O558" s="3624"/>
      <c r="P558" s="3624"/>
      <c r="Q558" s="3624"/>
      <c r="R558" s="3624"/>
      <c r="S558" s="3624"/>
      <c r="T558" s="3624"/>
      <c r="U558" s="3624"/>
      <c r="V558" s="3624"/>
      <c r="W558" s="3624"/>
      <c r="X558" s="3624"/>
      <c r="Y558" s="3624"/>
      <c r="Z558" s="3624"/>
      <c r="AA558" s="3624"/>
      <c r="AB558" s="3624"/>
      <c r="AC558" s="3624"/>
      <c r="AD558" s="3624"/>
      <c r="AE558" s="3624"/>
      <c r="AF558" s="3625"/>
    </row>
    <row r="559" spans="2:32" s="2884" customFormat="1" x14ac:dyDescent="0.2">
      <c r="B559" s="3451"/>
      <c r="C559" s="3452"/>
      <c r="D559" s="3452"/>
      <c r="E559" s="3452"/>
      <c r="F559" s="3452"/>
      <c r="G559" s="2577"/>
      <c r="H559" s="2577"/>
      <c r="I559" s="2577"/>
      <c r="J559" s="2577"/>
      <c r="K559" s="2577"/>
      <c r="L559" s="2577"/>
      <c r="M559" s="2577"/>
      <c r="N559" s="2577"/>
      <c r="O559" s="2577"/>
      <c r="P559" s="2577"/>
      <c r="Q559" s="2577"/>
      <c r="R559" s="2577"/>
      <c r="S559" s="2577"/>
      <c r="T559" s="2577"/>
      <c r="U559" s="2577"/>
      <c r="V559" s="2577"/>
      <c r="W559" s="2577"/>
      <c r="X559" s="2577"/>
      <c r="Y559" s="2577"/>
      <c r="Z559" s="2577"/>
      <c r="AA559" s="2577"/>
      <c r="AB559" s="2577"/>
      <c r="AC559" s="2577"/>
      <c r="AD559" s="2577"/>
      <c r="AE559" s="2577"/>
      <c r="AF559" s="2578"/>
    </row>
    <row r="560" spans="2:32" s="2884" customFormat="1" ht="12.75" customHeight="1" x14ac:dyDescent="0.2">
      <c r="B560" s="2641" t="s">
        <v>5095</v>
      </c>
      <c r="C560" s="3452"/>
      <c r="D560" s="3676" t="s">
        <v>6609</v>
      </c>
      <c r="E560" s="3676"/>
      <c r="F560" s="3676"/>
      <c r="G560" s="2577"/>
      <c r="H560" s="2577"/>
      <c r="I560" s="2577"/>
      <c r="J560" s="2577"/>
      <c r="K560" s="2577"/>
      <c r="L560" s="2577"/>
      <c r="M560" s="2577"/>
      <c r="N560" s="2577"/>
      <c r="O560" s="2577"/>
      <c r="P560" s="2577"/>
      <c r="Q560" s="2577"/>
      <c r="R560" s="2577"/>
      <c r="S560" s="2577"/>
      <c r="T560" s="2577"/>
      <c r="U560" s="2577"/>
      <c r="V560" s="2577"/>
      <c r="W560" s="2577"/>
      <c r="X560" s="2577"/>
      <c r="Y560" s="2577"/>
      <c r="Z560" s="2577"/>
      <c r="AA560" s="2577"/>
      <c r="AB560" s="2577"/>
      <c r="AC560" s="2577"/>
      <c r="AD560" s="2577"/>
      <c r="AE560" s="2577"/>
      <c r="AF560" s="2578"/>
    </row>
    <row r="561" spans="2:32" s="2884" customFormat="1" ht="12.75" customHeight="1" x14ac:dyDescent="0.2">
      <c r="B561" s="3677" t="s">
        <v>5078</v>
      </c>
      <c r="C561" s="3678"/>
      <c r="D561" s="3709">
        <v>41671</v>
      </c>
      <c r="E561" s="3709"/>
      <c r="F561" s="3709"/>
      <c r="G561" s="2577"/>
      <c r="H561" s="2577"/>
      <c r="I561" s="2577"/>
      <c r="J561" s="2577"/>
      <c r="K561" s="2577"/>
      <c r="L561" s="2577"/>
      <c r="M561" s="2577"/>
      <c r="N561" s="2577"/>
      <c r="O561" s="2577"/>
      <c r="P561" s="2577"/>
      <c r="Q561" s="2577"/>
      <c r="R561" s="2577"/>
      <c r="S561" s="2577"/>
      <c r="T561" s="2577"/>
      <c r="U561" s="2577"/>
      <c r="V561" s="2577"/>
      <c r="W561" s="2577"/>
      <c r="X561" s="2577"/>
      <c r="Y561" s="2577"/>
      <c r="Z561" s="2577"/>
      <c r="AA561" s="2577"/>
      <c r="AB561" s="2577"/>
      <c r="AC561" s="2577"/>
      <c r="AD561" s="2577"/>
      <c r="AE561" s="2577"/>
      <c r="AF561" s="2578"/>
    </row>
    <row r="562" spans="2:32" s="2884" customFormat="1" x14ac:dyDescent="0.2">
      <c r="B562" s="3657" t="s">
        <v>5076</v>
      </c>
      <c r="C562" s="3658"/>
      <c r="D562" s="4498">
        <v>41698</v>
      </c>
      <c r="E562" s="4498"/>
      <c r="F562" s="4498"/>
      <c r="G562" s="2577"/>
      <c r="H562" s="2577"/>
      <c r="I562" s="2577"/>
      <c r="J562" s="2577"/>
      <c r="K562" s="2577"/>
      <c r="L562" s="2577"/>
      <c r="M562" s="2577"/>
      <c r="N562" s="2577"/>
      <c r="O562" s="2577"/>
      <c r="P562" s="2577"/>
      <c r="Q562" s="2577"/>
      <c r="R562" s="2577"/>
      <c r="S562" s="2577"/>
      <c r="T562" s="2577"/>
      <c r="U562" s="2577"/>
      <c r="V562" s="2577"/>
      <c r="W562" s="2577"/>
      <c r="X562" s="2577"/>
      <c r="Y562" s="2577"/>
      <c r="Z562" s="2577"/>
      <c r="AA562" s="2577"/>
      <c r="AB562" s="2577"/>
      <c r="AC562" s="2577"/>
      <c r="AD562" s="2577"/>
      <c r="AE562" s="2577"/>
      <c r="AF562" s="2578"/>
    </row>
    <row r="563" spans="2:32" s="2884" customFormat="1" ht="13.5" customHeight="1" thickBot="1" x14ac:dyDescent="0.25">
      <c r="B563" s="3451"/>
      <c r="C563" s="3452"/>
      <c r="D563" s="3452"/>
      <c r="E563" s="3452"/>
      <c r="F563" s="3452"/>
      <c r="G563" s="2577"/>
      <c r="H563" s="2577"/>
      <c r="I563" s="2577"/>
      <c r="J563" s="2577"/>
      <c r="K563" s="2577"/>
      <c r="L563" s="2577"/>
      <c r="M563" s="2577"/>
      <c r="N563" s="2577"/>
      <c r="O563" s="2577"/>
      <c r="P563" s="2577"/>
      <c r="Q563" s="2577"/>
      <c r="R563" s="2577"/>
      <c r="S563" s="2577"/>
      <c r="T563" s="2577"/>
      <c r="U563" s="2577"/>
      <c r="V563" s="2577"/>
      <c r="W563" s="2577"/>
      <c r="X563" s="2577"/>
      <c r="Y563" s="2577"/>
      <c r="Z563" s="2577"/>
      <c r="AA563" s="2577"/>
      <c r="AB563" s="2577"/>
      <c r="AC563" s="2577"/>
      <c r="AD563" s="2577"/>
      <c r="AE563" s="2577"/>
      <c r="AF563" s="2578"/>
    </row>
    <row r="564" spans="2:32" s="2884" customFormat="1" ht="78.75" customHeight="1" thickBot="1" x14ac:dyDescent="0.25">
      <c r="B564" s="3659" t="s">
        <v>5077</v>
      </c>
      <c r="C564" s="3710"/>
      <c r="D564" s="3661" t="s">
        <v>6610</v>
      </c>
      <c r="E564" s="3662"/>
      <c r="F564" s="3662"/>
      <c r="G564" s="3662"/>
      <c r="H564" s="3662"/>
      <c r="I564" s="3662"/>
      <c r="J564" s="3662"/>
      <c r="K564" s="3662"/>
      <c r="L564" s="3662"/>
      <c r="M564" s="3662"/>
      <c r="N564" s="3662"/>
      <c r="O564" s="3662"/>
      <c r="P564" s="3662"/>
      <c r="Q564" s="3663"/>
      <c r="R564" s="2577"/>
      <c r="S564" s="2577"/>
      <c r="T564" s="2577"/>
      <c r="U564" s="2577"/>
      <c r="V564" s="2577"/>
      <c r="W564" s="2577"/>
      <c r="X564" s="2577"/>
      <c r="Y564" s="2577"/>
      <c r="Z564" s="2577"/>
      <c r="AA564" s="2577"/>
      <c r="AB564" s="2577"/>
      <c r="AC564" s="2577"/>
      <c r="AD564" s="2577"/>
      <c r="AE564" s="2577"/>
      <c r="AF564" s="2578"/>
    </row>
    <row r="565" spans="2:32" s="2884" customFormat="1" ht="12.75" customHeight="1" thickBot="1" x14ac:dyDescent="0.25">
      <c r="B565" s="3451"/>
      <c r="C565" s="3452"/>
      <c r="D565" s="3452"/>
      <c r="E565" s="3452"/>
      <c r="F565" s="3452"/>
      <c r="G565" s="2577"/>
      <c r="H565" s="2577"/>
      <c r="I565" s="2577"/>
      <c r="J565" s="2577"/>
      <c r="K565" s="2577"/>
      <c r="L565" s="2577"/>
      <c r="M565" s="2577"/>
      <c r="N565" s="2577"/>
      <c r="O565" s="2577"/>
      <c r="P565" s="2577"/>
      <c r="Q565" s="2577"/>
      <c r="R565" s="2643"/>
      <c r="S565" s="2577"/>
      <c r="T565" s="2577"/>
      <c r="U565" s="2577"/>
      <c r="V565" s="2577"/>
      <c r="W565" s="2577"/>
      <c r="X565" s="2577"/>
      <c r="Y565" s="2577"/>
      <c r="Z565" s="2577"/>
      <c r="AA565" s="2577"/>
      <c r="AB565" s="2577"/>
      <c r="AC565" s="2577"/>
      <c r="AD565" s="2577"/>
      <c r="AE565" s="2577"/>
      <c r="AF565" s="2578"/>
    </row>
    <row r="566" spans="2:32" s="2884" customFormat="1" ht="13.5" customHeight="1" thickBot="1" x14ac:dyDescent="0.25">
      <c r="B566" s="3679" t="s">
        <v>5079</v>
      </c>
      <c r="C566" s="3680"/>
      <c r="D566" s="3655" t="s">
        <v>5080</v>
      </c>
      <c r="E566" s="3683" t="s">
        <v>224</v>
      </c>
      <c r="F566" s="3684"/>
      <c r="G566" s="3684"/>
      <c r="H566" s="3684"/>
      <c r="I566" s="3684"/>
      <c r="J566" s="3684"/>
      <c r="K566" s="3684"/>
      <c r="L566" s="3684"/>
      <c r="M566" s="3684"/>
      <c r="N566" s="3684"/>
      <c r="O566" s="3684"/>
      <c r="P566" s="3685"/>
      <c r="Q566" s="3686" t="s">
        <v>340</v>
      </c>
      <c r="R566" s="3687"/>
      <c r="S566" s="3688"/>
      <c r="T566" s="3688"/>
      <c r="U566" s="3688"/>
      <c r="V566" s="3688"/>
      <c r="W566" s="3688"/>
      <c r="X566" s="3688"/>
      <c r="Y566" s="3689"/>
      <c r="Z566" s="3686" t="s">
        <v>225</v>
      </c>
      <c r="AA566" s="3688"/>
      <c r="AB566" s="3689"/>
      <c r="AC566" s="3690" t="s">
        <v>4999</v>
      </c>
      <c r="AD566" s="3691"/>
      <c r="AE566" s="3692"/>
      <c r="AF566" s="2578"/>
    </row>
    <row r="567" spans="2:32" s="2884" customFormat="1" ht="13.5" customHeight="1" thickBot="1" x14ac:dyDescent="0.25">
      <c r="B567" s="3681"/>
      <c r="C567" s="3682"/>
      <c r="D567" s="3655"/>
      <c r="E567" s="3655" t="s">
        <v>5017</v>
      </c>
      <c r="F567" s="3655" t="s">
        <v>5018</v>
      </c>
      <c r="G567" s="3640" t="s">
        <v>5020</v>
      </c>
      <c r="H567" s="3640" t="s">
        <v>5081</v>
      </c>
      <c r="I567" s="3693" t="s">
        <v>5082</v>
      </c>
      <c r="J567" s="3693" t="s">
        <v>5083</v>
      </c>
      <c r="K567" s="3693" t="s">
        <v>5023</v>
      </c>
      <c r="L567" s="3693"/>
      <c r="M567" s="3693" t="s">
        <v>5084</v>
      </c>
      <c r="N567" s="3693" t="s">
        <v>5085</v>
      </c>
      <c r="O567" s="3693" t="s">
        <v>5086</v>
      </c>
      <c r="P567" s="3693" t="s">
        <v>5087</v>
      </c>
      <c r="Q567" s="3638" t="s">
        <v>5029</v>
      </c>
      <c r="R567" s="3638" t="s">
        <v>5030</v>
      </c>
      <c r="S567" s="3638" t="s">
        <v>5031</v>
      </c>
      <c r="T567" s="3638" t="s">
        <v>5088</v>
      </c>
      <c r="U567" s="3638" t="s">
        <v>5089</v>
      </c>
      <c r="V567" s="3638" t="s">
        <v>5034</v>
      </c>
      <c r="W567" s="3638" t="s">
        <v>5036</v>
      </c>
      <c r="X567" s="3640" t="s">
        <v>5090</v>
      </c>
      <c r="Y567" s="3640" t="s">
        <v>5091</v>
      </c>
      <c r="Z567" s="3638" t="s">
        <v>5092</v>
      </c>
      <c r="AA567" s="3638" t="s">
        <v>5093</v>
      </c>
      <c r="AB567" s="3638" t="s">
        <v>5094</v>
      </c>
      <c r="AC567" s="3638" t="s">
        <v>1154</v>
      </c>
      <c r="AD567" s="3638" t="s">
        <v>5000</v>
      </c>
      <c r="AE567" s="3638" t="s">
        <v>5001</v>
      </c>
      <c r="AF567" s="2578"/>
    </row>
    <row r="568" spans="2:32" s="2884" customFormat="1" ht="13.5" thickBot="1" x14ac:dyDescent="0.25">
      <c r="B568" s="3681"/>
      <c r="C568" s="3682"/>
      <c r="D568" s="3638"/>
      <c r="E568" s="3638"/>
      <c r="F568" s="3638"/>
      <c r="G568" s="3637"/>
      <c r="H568" s="3637"/>
      <c r="I568" s="3640"/>
      <c r="J568" s="3640"/>
      <c r="K568" s="3449" t="s">
        <v>5043</v>
      </c>
      <c r="L568" s="3450" t="s">
        <v>2798</v>
      </c>
      <c r="M568" s="3640"/>
      <c r="N568" s="3640"/>
      <c r="O568" s="3640"/>
      <c r="P568" s="3640"/>
      <c r="Q568" s="3639"/>
      <c r="R568" s="3639"/>
      <c r="S568" s="3639"/>
      <c r="T568" s="3639"/>
      <c r="U568" s="3639"/>
      <c r="V568" s="3639"/>
      <c r="W568" s="3639"/>
      <c r="X568" s="3637"/>
      <c r="Y568" s="3637"/>
      <c r="Z568" s="3639"/>
      <c r="AA568" s="3639"/>
      <c r="AB568" s="3639"/>
      <c r="AC568" s="3639"/>
      <c r="AD568" s="3639"/>
      <c r="AE568" s="3639"/>
      <c r="AF568" s="2578"/>
    </row>
    <row r="569" spans="2:32" s="2884" customFormat="1" x14ac:dyDescent="0.2">
      <c r="B569" s="4486" t="s">
        <v>6387</v>
      </c>
      <c r="C569" s="4487"/>
      <c r="D569" s="3154" t="s">
        <v>1534</v>
      </c>
      <c r="E569" s="3154" t="s">
        <v>1534</v>
      </c>
      <c r="F569" s="3154" t="s">
        <v>1534</v>
      </c>
      <c r="G569" s="3155">
        <f>6/0.18</f>
        <v>33.333333333333336</v>
      </c>
      <c r="H569" s="3154" t="s">
        <v>1534</v>
      </c>
      <c r="I569" s="3156">
        <v>0.18</v>
      </c>
      <c r="J569" s="3154" t="s">
        <v>1534</v>
      </c>
      <c r="K569" s="3154" t="s">
        <v>1534</v>
      </c>
      <c r="L569" s="3154" t="s">
        <v>1534</v>
      </c>
      <c r="M569" s="3154" t="s">
        <v>1534</v>
      </c>
      <c r="N569" s="3154" t="s">
        <v>1534</v>
      </c>
      <c r="O569" s="3154" t="s">
        <v>1534</v>
      </c>
      <c r="P569" s="3154" t="s">
        <v>1534</v>
      </c>
      <c r="Q569" s="3154" t="s">
        <v>1534</v>
      </c>
      <c r="R569" s="3154" t="s">
        <v>1534</v>
      </c>
      <c r="S569" s="3154" t="s">
        <v>1534</v>
      </c>
      <c r="T569" s="3154" t="s">
        <v>1534</v>
      </c>
      <c r="U569" s="3154" t="s">
        <v>1534</v>
      </c>
      <c r="V569" s="3154" t="s">
        <v>1534</v>
      </c>
      <c r="W569" s="3154" t="s">
        <v>1534</v>
      </c>
      <c r="X569" s="3154" t="s">
        <v>1534</v>
      </c>
      <c r="Y569" s="3154" t="s">
        <v>1534</v>
      </c>
      <c r="Z569" s="3154" t="s">
        <v>1534</v>
      </c>
      <c r="AA569" s="3154" t="s">
        <v>1534</v>
      </c>
      <c r="AB569" s="3154" t="s">
        <v>1534</v>
      </c>
      <c r="AC569" s="3154" t="s">
        <v>1534</v>
      </c>
      <c r="AD569" s="3154" t="s">
        <v>1534</v>
      </c>
      <c r="AE569" s="3157" t="s">
        <v>1534</v>
      </c>
      <c r="AF569" s="2578"/>
    </row>
    <row r="570" spans="2:32" s="2884" customFormat="1" ht="13.5" customHeight="1" thickBot="1" x14ac:dyDescent="0.25">
      <c r="B570" s="3711" t="s">
        <v>6611</v>
      </c>
      <c r="C570" s="3712"/>
      <c r="D570" s="3158" t="s">
        <v>1534</v>
      </c>
      <c r="E570" s="3158" t="s">
        <v>1534</v>
      </c>
      <c r="F570" s="3158" t="s">
        <v>1534</v>
      </c>
      <c r="G570" s="3159" t="s">
        <v>1534</v>
      </c>
      <c r="H570" s="3158" t="s">
        <v>1534</v>
      </c>
      <c r="I570" s="3158" t="s">
        <v>1534</v>
      </c>
      <c r="J570" s="3158" t="s">
        <v>1534</v>
      </c>
      <c r="K570" s="3158" t="s">
        <v>1534</v>
      </c>
      <c r="L570" s="3158" t="s">
        <v>1534</v>
      </c>
      <c r="M570" s="3158" t="s">
        <v>1534</v>
      </c>
      <c r="N570" s="3158" t="s">
        <v>1534</v>
      </c>
      <c r="O570" s="3158" t="s">
        <v>1534</v>
      </c>
      <c r="P570" s="3158" t="s">
        <v>1534</v>
      </c>
      <c r="Q570" s="3158" t="s">
        <v>1534</v>
      </c>
      <c r="R570" s="3158" t="s">
        <v>1534</v>
      </c>
      <c r="S570" s="3158" t="s">
        <v>1534</v>
      </c>
      <c r="T570" s="3158" t="s">
        <v>1534</v>
      </c>
      <c r="U570" s="3158" t="s">
        <v>1534</v>
      </c>
      <c r="V570" s="3158" t="s">
        <v>1534</v>
      </c>
      <c r="W570" s="3158" t="s">
        <v>1534</v>
      </c>
      <c r="X570" s="3158" t="s">
        <v>1534</v>
      </c>
      <c r="Y570" s="3158" t="s">
        <v>1534</v>
      </c>
      <c r="Z570" s="3158" t="s">
        <v>6612</v>
      </c>
      <c r="AA570" s="3519">
        <v>0</v>
      </c>
      <c r="AB570" s="3520">
        <v>0.5</v>
      </c>
      <c r="AC570" s="3158" t="s">
        <v>1534</v>
      </c>
      <c r="AD570" s="3158" t="s">
        <v>1534</v>
      </c>
      <c r="AE570" s="3161" t="s">
        <v>1534</v>
      </c>
      <c r="AF570" s="2578"/>
    </row>
    <row r="571" spans="2:32" s="2884" customFormat="1" ht="13.5" customHeight="1" x14ac:dyDescent="0.2">
      <c r="B571" s="2642"/>
      <c r="C571" s="2572"/>
      <c r="D571" s="2572"/>
      <c r="E571" s="2572"/>
      <c r="F571" s="2572"/>
      <c r="G571" s="2573"/>
      <c r="H571" s="2573"/>
      <c r="I571" s="2573"/>
      <c r="J571" s="2573"/>
      <c r="K571" s="2572"/>
      <c r="L571" s="2573"/>
      <c r="M571" s="2573"/>
      <c r="N571" s="2573"/>
      <c r="O571" s="2573"/>
      <c r="P571" s="2573"/>
      <c r="Q571" s="2639"/>
      <c r="R571" s="2639"/>
      <c r="S571" s="2639"/>
      <c r="T571" s="2639"/>
      <c r="U571" s="2639"/>
      <c r="V571" s="2639"/>
      <c r="W571" s="2639"/>
      <c r="X571" s="2639"/>
      <c r="Y571" s="2639"/>
      <c r="Z571" s="2639"/>
      <c r="AA571" s="2639"/>
      <c r="AB571" s="2639"/>
      <c r="AC571" s="2639"/>
      <c r="AD571" s="2639"/>
      <c r="AE571" s="2639"/>
      <c r="AF571" s="2578"/>
    </row>
    <row r="572" spans="2:32" s="2884" customFormat="1" x14ac:dyDescent="0.2">
      <c r="B572" s="3673" t="s">
        <v>5002</v>
      </c>
      <c r="C572" s="3674"/>
      <c r="D572" s="3675" t="s">
        <v>5096</v>
      </c>
      <c r="E572" s="3675"/>
      <c r="F572" s="3675"/>
      <c r="G572" s="3675"/>
      <c r="H572" s="3675"/>
      <c r="I572" s="2640"/>
      <c r="J572" s="2640"/>
      <c r="K572" s="2640"/>
      <c r="L572" s="2640"/>
      <c r="M572" s="2640"/>
      <c r="N572" s="2640"/>
      <c r="O572" s="2640"/>
      <c r="P572" s="2640"/>
      <c r="Q572" s="2639"/>
      <c r="R572" s="2639"/>
      <c r="S572" s="2639"/>
      <c r="T572" s="2639"/>
      <c r="U572" s="2639"/>
      <c r="V572" s="2639"/>
      <c r="W572" s="2639"/>
      <c r="X572" s="2639"/>
      <c r="Y572" s="2639"/>
      <c r="Z572" s="2639"/>
      <c r="AA572" s="2639"/>
      <c r="AB572" s="2639"/>
      <c r="AC572" s="2639"/>
      <c r="AD572" s="2639"/>
      <c r="AE572" s="2639"/>
      <c r="AF572" s="2578"/>
    </row>
    <row r="573" spans="2:32" s="2884" customFormat="1" x14ac:dyDescent="0.2">
      <c r="B573" s="3673" t="s">
        <v>5003</v>
      </c>
      <c r="C573" s="3674"/>
      <c r="D573" s="3675" t="s">
        <v>1517</v>
      </c>
      <c r="E573" s="3675"/>
      <c r="F573" s="3675"/>
      <c r="G573" s="3675"/>
      <c r="H573" s="3675"/>
      <c r="I573" s="2640"/>
      <c r="J573" s="2640"/>
      <c r="K573" s="2640"/>
      <c r="L573" s="2640"/>
      <c r="M573" s="2640"/>
      <c r="N573" s="2640"/>
      <c r="O573" s="2640"/>
      <c r="P573" s="2640"/>
      <c r="Q573" s="2639"/>
      <c r="R573" s="2639"/>
      <c r="S573" s="2639"/>
      <c r="T573" s="2639"/>
      <c r="U573" s="2639"/>
      <c r="V573" s="2639"/>
      <c r="W573" s="2639"/>
      <c r="X573" s="2639"/>
      <c r="Y573" s="2639"/>
      <c r="Z573" s="2639"/>
      <c r="AA573" s="2639"/>
      <c r="AB573" s="2639"/>
      <c r="AC573" s="2639"/>
      <c r="AD573" s="2639"/>
      <c r="AE573" s="2639"/>
      <c r="AF573" s="2578"/>
    </row>
    <row r="574" spans="2:32" s="2884" customFormat="1" ht="13.5" thickBot="1" x14ac:dyDescent="0.25">
      <c r="B574" s="3454"/>
      <c r="C574" s="3453"/>
      <c r="D574" s="3453"/>
      <c r="E574" s="3453"/>
      <c r="F574" s="3453"/>
      <c r="G574" s="2643"/>
      <c r="H574" s="2643"/>
      <c r="I574" s="2643"/>
      <c r="J574" s="2643"/>
      <c r="K574" s="2643"/>
      <c r="L574" s="2643"/>
      <c r="M574" s="2643"/>
      <c r="N574" s="2643"/>
      <c r="O574" s="2643"/>
      <c r="P574" s="2643"/>
      <c r="Q574" s="2643"/>
      <c r="R574" s="2643"/>
      <c r="S574" s="2643"/>
      <c r="T574" s="2643"/>
      <c r="U574" s="2643"/>
      <c r="V574" s="2643"/>
      <c r="W574" s="2643"/>
      <c r="X574" s="2643"/>
      <c r="Y574" s="2643"/>
      <c r="Z574" s="2643"/>
      <c r="AA574" s="2643"/>
      <c r="AB574" s="2643"/>
      <c r="AC574" s="2643"/>
      <c r="AD574" s="2643"/>
      <c r="AE574" s="2643"/>
      <c r="AF574" s="2583"/>
    </row>
    <row r="575" spans="2:32" s="2884" customFormat="1" x14ac:dyDescent="0.2">
      <c r="B575" s="2783" t="str">
        <f>+B556</f>
        <v>.</v>
      </c>
    </row>
    <row r="576" spans="2:32" s="2884" customFormat="1" ht="13.5" thickBot="1" x14ac:dyDescent="0.25">
      <c r="B576" s="2783"/>
    </row>
    <row r="577" spans="2:32" s="2884" customFormat="1" ht="20.25" x14ac:dyDescent="0.2">
      <c r="B577" s="3623" t="s">
        <v>5075</v>
      </c>
      <c r="C577" s="3624"/>
      <c r="D577" s="3624"/>
      <c r="E577" s="3624"/>
      <c r="F577" s="3624"/>
      <c r="G577" s="3624"/>
      <c r="H577" s="3624"/>
      <c r="I577" s="3624"/>
      <c r="J577" s="3624"/>
      <c r="K577" s="3624"/>
      <c r="L577" s="3624"/>
      <c r="M577" s="3624"/>
      <c r="N577" s="3624"/>
      <c r="O577" s="3624"/>
      <c r="P577" s="3624"/>
      <c r="Q577" s="3624"/>
      <c r="R577" s="3624"/>
      <c r="S577" s="3624"/>
      <c r="T577" s="3624"/>
      <c r="U577" s="3624"/>
      <c r="V577" s="3624"/>
      <c r="W577" s="3624"/>
      <c r="X577" s="3624"/>
      <c r="Y577" s="3624"/>
      <c r="Z577" s="3624"/>
      <c r="AA577" s="3624"/>
      <c r="AB577" s="3624"/>
      <c r="AC577" s="3624"/>
      <c r="AD577" s="3624"/>
      <c r="AE577" s="3624"/>
      <c r="AF577" s="3625"/>
    </row>
    <row r="578" spans="2:32" s="2884" customFormat="1" x14ac:dyDescent="0.2">
      <c r="B578" s="3451"/>
      <c r="C578" s="3452"/>
      <c r="D578" s="3452"/>
      <c r="E578" s="3452"/>
      <c r="F578" s="3452"/>
      <c r="G578" s="2577"/>
      <c r="H578" s="2577"/>
      <c r="I578" s="2577"/>
      <c r="J578" s="2577"/>
      <c r="K578" s="2577"/>
      <c r="L578" s="2577"/>
      <c r="M578" s="2577"/>
      <c r="N578" s="2577"/>
      <c r="O578" s="2577"/>
      <c r="P578" s="2577"/>
      <c r="Q578" s="2577"/>
      <c r="R578" s="2577"/>
      <c r="S578" s="2577"/>
      <c r="T578" s="2577"/>
      <c r="U578" s="2577"/>
      <c r="V578" s="2577"/>
      <c r="W578" s="2577"/>
      <c r="X578" s="2577"/>
      <c r="Y578" s="2577"/>
      <c r="Z578" s="2577"/>
      <c r="AA578" s="2577"/>
      <c r="AB578" s="2577"/>
      <c r="AC578" s="2577"/>
      <c r="AD578" s="2577"/>
      <c r="AE578" s="2577"/>
      <c r="AF578" s="2578"/>
    </row>
    <row r="579" spans="2:32" s="2884" customFormat="1" x14ac:dyDescent="0.2">
      <c r="B579" s="2641" t="s">
        <v>5095</v>
      </c>
      <c r="C579" s="3452"/>
      <c r="D579" s="3676" t="s">
        <v>6605</v>
      </c>
      <c r="E579" s="3676"/>
      <c r="F579" s="3676"/>
      <c r="G579" s="2577"/>
      <c r="H579" s="2577"/>
      <c r="I579" s="2577"/>
      <c r="J579" s="2577"/>
      <c r="K579" s="2577"/>
      <c r="L579" s="2577"/>
      <c r="M579" s="2577"/>
      <c r="N579" s="2577"/>
      <c r="O579" s="2577"/>
      <c r="P579" s="2577"/>
      <c r="Q579" s="2577"/>
      <c r="R579" s="2577"/>
      <c r="S579" s="2577"/>
      <c r="T579" s="2577"/>
      <c r="U579" s="2577"/>
      <c r="V579" s="2577"/>
      <c r="W579" s="2577"/>
      <c r="X579" s="2577"/>
      <c r="Y579" s="2577"/>
      <c r="Z579" s="2577"/>
      <c r="AA579" s="2577"/>
      <c r="AB579" s="2577"/>
      <c r="AC579" s="2577"/>
      <c r="AD579" s="2577"/>
      <c r="AE579" s="2577"/>
      <c r="AF579" s="2578"/>
    </row>
    <row r="580" spans="2:32" s="2884" customFormat="1" x14ac:dyDescent="0.2">
      <c r="B580" s="3677" t="s">
        <v>5078</v>
      </c>
      <c r="C580" s="3678"/>
      <c r="D580" s="3709">
        <v>41671</v>
      </c>
      <c r="E580" s="3709"/>
      <c r="F580" s="3709"/>
      <c r="G580" s="2577"/>
      <c r="H580" s="2577"/>
      <c r="I580" s="2577"/>
      <c r="J580" s="2577"/>
      <c r="K580" s="2577"/>
      <c r="L580" s="2577"/>
      <c r="M580" s="2577"/>
      <c r="N580" s="2577"/>
      <c r="O580" s="2577"/>
      <c r="P580" s="2577"/>
      <c r="Q580" s="2577"/>
      <c r="R580" s="2577"/>
      <c r="S580" s="2577"/>
      <c r="T580" s="2577"/>
      <c r="U580" s="2577"/>
      <c r="V580" s="2577"/>
      <c r="W580" s="2577"/>
      <c r="X580" s="2577"/>
      <c r="Y580" s="2577"/>
      <c r="Z580" s="2577"/>
      <c r="AA580" s="2577"/>
      <c r="AB580" s="2577"/>
      <c r="AC580" s="2577"/>
      <c r="AD580" s="2577"/>
      <c r="AE580" s="2577"/>
      <c r="AF580" s="2578"/>
    </row>
    <row r="581" spans="2:32" s="2884" customFormat="1" x14ac:dyDescent="0.2">
      <c r="B581" s="3657" t="s">
        <v>5076</v>
      </c>
      <c r="C581" s="3658"/>
      <c r="D581" s="4498">
        <v>41698</v>
      </c>
      <c r="E581" s="4498"/>
      <c r="F581" s="4498"/>
      <c r="G581" s="2577"/>
      <c r="H581" s="2577"/>
      <c r="I581" s="2577"/>
      <c r="J581" s="2577"/>
      <c r="K581" s="2577"/>
      <c r="L581" s="2577"/>
      <c r="M581" s="2577"/>
      <c r="N581" s="2577"/>
      <c r="O581" s="2577"/>
      <c r="P581" s="2577"/>
      <c r="Q581" s="2577"/>
      <c r="R581" s="2577"/>
      <c r="S581" s="2577"/>
      <c r="T581" s="2577"/>
      <c r="U581" s="2577"/>
      <c r="V581" s="2577"/>
      <c r="W581" s="2577"/>
      <c r="X581" s="2577"/>
      <c r="Y581" s="2577"/>
      <c r="Z581" s="2577"/>
      <c r="AA581" s="2577"/>
      <c r="AB581" s="2577"/>
      <c r="AC581" s="2577"/>
      <c r="AD581" s="2577"/>
      <c r="AE581" s="2577"/>
      <c r="AF581" s="2578"/>
    </row>
    <row r="582" spans="2:32" s="2884" customFormat="1" ht="13.5" thickBot="1" x14ac:dyDescent="0.25">
      <c r="B582" s="3451"/>
      <c r="C582" s="3452"/>
      <c r="D582" s="3452"/>
      <c r="E582" s="3452"/>
      <c r="F582" s="3452"/>
      <c r="G582" s="2577"/>
      <c r="H582" s="2577"/>
      <c r="I582" s="2577"/>
      <c r="J582" s="2577"/>
      <c r="K582" s="2577"/>
      <c r="L582" s="2577"/>
      <c r="M582" s="2577"/>
      <c r="N582" s="2577"/>
      <c r="O582" s="2577"/>
      <c r="P582" s="2577"/>
      <c r="Q582" s="2577"/>
      <c r="R582" s="2577"/>
      <c r="S582" s="2577"/>
      <c r="T582" s="2577"/>
      <c r="U582" s="2577"/>
      <c r="V582" s="2577"/>
      <c r="W582" s="2577"/>
      <c r="X582" s="2577"/>
      <c r="Y582" s="2577"/>
      <c r="Z582" s="2577"/>
      <c r="AA582" s="2577"/>
      <c r="AB582" s="2577"/>
      <c r="AC582" s="2577"/>
      <c r="AD582" s="2577"/>
      <c r="AE582" s="2577"/>
      <c r="AF582" s="2578"/>
    </row>
    <row r="583" spans="2:32" s="2884" customFormat="1" ht="27.75" customHeight="1" thickBot="1" x14ac:dyDescent="0.25">
      <c r="B583" s="3659" t="s">
        <v>5077</v>
      </c>
      <c r="C583" s="3710"/>
      <c r="D583" s="3661" t="s">
        <v>6606</v>
      </c>
      <c r="E583" s="3662"/>
      <c r="F583" s="3662"/>
      <c r="G583" s="3662"/>
      <c r="H583" s="3662"/>
      <c r="I583" s="3662"/>
      <c r="J583" s="3662"/>
      <c r="K583" s="3662"/>
      <c r="L583" s="3662"/>
      <c r="M583" s="3662"/>
      <c r="N583" s="3662"/>
      <c r="O583" s="3662"/>
      <c r="P583" s="3662"/>
      <c r="Q583" s="3663"/>
      <c r="R583" s="2577"/>
      <c r="S583" s="2577"/>
      <c r="T583" s="2577"/>
      <c r="U583" s="2577"/>
      <c r="V583" s="2577"/>
      <c r="W583" s="2577"/>
      <c r="X583" s="2577"/>
      <c r="Y583" s="2577"/>
      <c r="Z583" s="2577"/>
      <c r="AA583" s="2577"/>
      <c r="AB583" s="2577"/>
      <c r="AC583" s="2577"/>
      <c r="AD583" s="2577"/>
      <c r="AE583" s="2577"/>
      <c r="AF583" s="2578"/>
    </row>
    <row r="584" spans="2:32" s="2884" customFormat="1" ht="13.5" thickBot="1" x14ac:dyDescent="0.25">
      <c r="B584" s="3451"/>
      <c r="C584" s="3452"/>
      <c r="D584" s="3452"/>
      <c r="E584" s="3452"/>
      <c r="F584" s="3452"/>
      <c r="G584" s="2577"/>
      <c r="H584" s="2577"/>
      <c r="I584" s="2577"/>
      <c r="J584" s="2577"/>
      <c r="K584" s="2577"/>
      <c r="L584" s="2577"/>
      <c r="M584" s="2577"/>
      <c r="N584" s="2577"/>
      <c r="O584" s="2577"/>
      <c r="P584" s="2577"/>
      <c r="Q584" s="2577"/>
      <c r="R584" s="2643"/>
      <c r="S584" s="2577"/>
      <c r="T584" s="2577"/>
      <c r="U584" s="2577"/>
      <c r="V584" s="2577"/>
      <c r="W584" s="2577"/>
      <c r="X584" s="2577"/>
      <c r="Y584" s="2577"/>
      <c r="Z584" s="2577"/>
      <c r="AA584" s="2577"/>
      <c r="AB584" s="2577"/>
      <c r="AC584" s="2577"/>
      <c r="AD584" s="2577"/>
      <c r="AE584" s="2577"/>
      <c r="AF584" s="2578"/>
    </row>
    <row r="585" spans="2:32" s="2884" customFormat="1" ht="13.5" thickBot="1" x14ac:dyDescent="0.25">
      <c r="B585" s="3679" t="s">
        <v>5079</v>
      </c>
      <c r="C585" s="3680"/>
      <c r="D585" s="3655" t="s">
        <v>5080</v>
      </c>
      <c r="E585" s="3683" t="s">
        <v>224</v>
      </c>
      <c r="F585" s="3684"/>
      <c r="G585" s="3684"/>
      <c r="H585" s="3684"/>
      <c r="I585" s="3684"/>
      <c r="J585" s="3684"/>
      <c r="K585" s="3684"/>
      <c r="L585" s="3684"/>
      <c r="M585" s="3684"/>
      <c r="N585" s="3684"/>
      <c r="O585" s="3684"/>
      <c r="P585" s="3685"/>
      <c r="Q585" s="3686" t="s">
        <v>340</v>
      </c>
      <c r="R585" s="3687"/>
      <c r="S585" s="3688"/>
      <c r="T585" s="3688"/>
      <c r="U585" s="3688"/>
      <c r="V585" s="3688"/>
      <c r="W585" s="3688"/>
      <c r="X585" s="3688"/>
      <c r="Y585" s="3689"/>
      <c r="Z585" s="3686" t="s">
        <v>225</v>
      </c>
      <c r="AA585" s="3688"/>
      <c r="AB585" s="3689"/>
      <c r="AC585" s="3690" t="s">
        <v>4999</v>
      </c>
      <c r="AD585" s="3691"/>
      <c r="AE585" s="3692"/>
      <c r="AF585" s="2578"/>
    </row>
    <row r="586" spans="2:32" s="2884" customFormat="1" ht="13.5" thickBot="1" x14ac:dyDescent="0.25">
      <c r="B586" s="3681"/>
      <c r="C586" s="3682"/>
      <c r="D586" s="3655"/>
      <c r="E586" s="3655" t="s">
        <v>5017</v>
      </c>
      <c r="F586" s="3655" t="s">
        <v>5018</v>
      </c>
      <c r="G586" s="3640" t="s">
        <v>5020</v>
      </c>
      <c r="H586" s="3640" t="s">
        <v>5081</v>
      </c>
      <c r="I586" s="3693" t="s">
        <v>5082</v>
      </c>
      <c r="J586" s="3693" t="s">
        <v>5083</v>
      </c>
      <c r="K586" s="3693" t="s">
        <v>5023</v>
      </c>
      <c r="L586" s="3693"/>
      <c r="M586" s="3693" t="s">
        <v>5084</v>
      </c>
      <c r="N586" s="3693" t="s">
        <v>5085</v>
      </c>
      <c r="O586" s="3693" t="s">
        <v>5086</v>
      </c>
      <c r="P586" s="3693" t="s">
        <v>5087</v>
      </c>
      <c r="Q586" s="3638" t="s">
        <v>5029</v>
      </c>
      <c r="R586" s="3638" t="s">
        <v>5030</v>
      </c>
      <c r="S586" s="3638" t="s">
        <v>5031</v>
      </c>
      <c r="T586" s="3638" t="s">
        <v>5088</v>
      </c>
      <c r="U586" s="3638" t="s">
        <v>5089</v>
      </c>
      <c r="V586" s="3638" t="s">
        <v>5034</v>
      </c>
      <c r="W586" s="3638" t="s">
        <v>5036</v>
      </c>
      <c r="X586" s="3640" t="s">
        <v>5090</v>
      </c>
      <c r="Y586" s="3640" t="s">
        <v>5091</v>
      </c>
      <c r="Z586" s="3638" t="s">
        <v>5092</v>
      </c>
      <c r="AA586" s="3638" t="s">
        <v>5093</v>
      </c>
      <c r="AB586" s="3638" t="s">
        <v>5094</v>
      </c>
      <c r="AC586" s="3638" t="s">
        <v>1154</v>
      </c>
      <c r="AD586" s="3638" t="s">
        <v>5000</v>
      </c>
      <c r="AE586" s="3638" t="s">
        <v>5001</v>
      </c>
      <c r="AF586" s="2578"/>
    </row>
    <row r="587" spans="2:32" s="2884" customFormat="1" ht="13.5" thickBot="1" x14ac:dyDescent="0.25">
      <c r="B587" s="3681"/>
      <c r="C587" s="3682"/>
      <c r="D587" s="3638"/>
      <c r="E587" s="3638"/>
      <c r="F587" s="3638"/>
      <c r="G587" s="3637"/>
      <c r="H587" s="3637"/>
      <c r="I587" s="3640"/>
      <c r="J587" s="3640"/>
      <c r="K587" s="3449" t="s">
        <v>5043</v>
      </c>
      <c r="L587" s="3450" t="s">
        <v>2798</v>
      </c>
      <c r="M587" s="3640"/>
      <c r="N587" s="3640"/>
      <c r="O587" s="3640"/>
      <c r="P587" s="3640"/>
      <c r="Q587" s="3639"/>
      <c r="R587" s="3639"/>
      <c r="S587" s="3639"/>
      <c r="T587" s="3639"/>
      <c r="U587" s="3639"/>
      <c r="V587" s="3639"/>
      <c r="W587" s="3639"/>
      <c r="X587" s="3637"/>
      <c r="Y587" s="3637"/>
      <c r="Z587" s="3639"/>
      <c r="AA587" s="3639"/>
      <c r="AB587" s="3639"/>
      <c r="AC587" s="3639"/>
      <c r="AD587" s="3639"/>
      <c r="AE587" s="3639"/>
      <c r="AF587" s="2578"/>
    </row>
    <row r="588" spans="2:32" s="2884" customFormat="1" x14ac:dyDescent="0.2">
      <c r="B588" s="3641" t="s">
        <v>1121</v>
      </c>
      <c r="C588" s="3642"/>
      <c r="D588" s="3154" t="s">
        <v>1534</v>
      </c>
      <c r="E588" s="3154" t="s">
        <v>1534</v>
      </c>
      <c r="F588" s="3155" t="s">
        <v>1534</v>
      </c>
      <c r="G588" s="2657" t="s">
        <v>6607</v>
      </c>
      <c r="H588" s="2657" t="s">
        <v>1534</v>
      </c>
      <c r="I588" s="3338">
        <v>0.13440000000000002</v>
      </c>
      <c r="J588" s="3338">
        <v>0.13440000000000002</v>
      </c>
      <c r="K588" s="3155" t="s">
        <v>1534</v>
      </c>
      <c r="L588" s="2657" t="s">
        <v>1534</v>
      </c>
      <c r="M588" s="2657" t="s">
        <v>1534</v>
      </c>
      <c r="N588" s="2657" t="s">
        <v>1534</v>
      </c>
      <c r="O588" s="3338">
        <v>0.24640000000000004</v>
      </c>
      <c r="P588" s="3338">
        <v>0.16800000000000001</v>
      </c>
      <c r="Q588" s="2657" t="s">
        <v>1534</v>
      </c>
      <c r="R588" s="3155" t="s">
        <v>1534</v>
      </c>
      <c r="S588" s="3065" t="s">
        <v>1534</v>
      </c>
      <c r="T588" s="3156" t="s">
        <v>1534</v>
      </c>
      <c r="U588" s="3156">
        <v>6.720000000000001E-2</v>
      </c>
      <c r="V588" s="3155" t="s">
        <v>1534</v>
      </c>
      <c r="W588" s="3155" t="s">
        <v>1534</v>
      </c>
      <c r="X588" s="3155" t="s">
        <v>1534</v>
      </c>
      <c r="Y588" s="3156">
        <v>6.720000000000001E-2</v>
      </c>
      <c r="Z588" s="3065" t="s">
        <v>1534</v>
      </c>
      <c r="AA588" s="3156" t="s">
        <v>1534</v>
      </c>
      <c r="AB588" s="3156">
        <v>0.112</v>
      </c>
      <c r="AC588" s="2658" t="s">
        <v>1534</v>
      </c>
      <c r="AD588" s="2658" t="s">
        <v>1534</v>
      </c>
      <c r="AE588" s="3251" t="s">
        <v>1534</v>
      </c>
      <c r="AF588" s="2578"/>
    </row>
    <row r="589" spans="2:32" s="2884" customFormat="1" ht="13.5" thickBot="1" x14ac:dyDescent="0.25">
      <c r="B589" s="4473" t="s">
        <v>1123</v>
      </c>
      <c r="C589" s="4474"/>
      <c r="D589" s="3158" t="s">
        <v>1534</v>
      </c>
      <c r="E589" s="3158" t="s">
        <v>1534</v>
      </c>
      <c r="F589" s="3159" t="s">
        <v>1534</v>
      </c>
      <c r="G589" s="2650" t="s">
        <v>6608</v>
      </c>
      <c r="H589" s="2650" t="s">
        <v>1534</v>
      </c>
      <c r="I589" s="3073">
        <v>0.13440000000000002</v>
      </c>
      <c r="J589" s="3073">
        <v>0.13440000000000002</v>
      </c>
      <c r="K589" s="3159" t="s">
        <v>1534</v>
      </c>
      <c r="L589" s="2650" t="s">
        <v>1534</v>
      </c>
      <c r="M589" s="2650" t="s">
        <v>1534</v>
      </c>
      <c r="N589" s="2650" t="s">
        <v>1534</v>
      </c>
      <c r="O589" s="3073">
        <v>0.24640000000000004</v>
      </c>
      <c r="P589" s="3073">
        <v>0.16800000000000001</v>
      </c>
      <c r="Q589" s="2650" t="s">
        <v>1534</v>
      </c>
      <c r="R589" s="3159" t="s">
        <v>1534</v>
      </c>
      <c r="S589" s="3074" t="s">
        <v>1534</v>
      </c>
      <c r="T589" s="3160" t="s">
        <v>1534</v>
      </c>
      <c r="U589" s="3160">
        <v>6.720000000000001E-2</v>
      </c>
      <c r="V589" s="3159" t="s">
        <v>1534</v>
      </c>
      <c r="W589" s="3159" t="s">
        <v>1534</v>
      </c>
      <c r="X589" s="3159" t="s">
        <v>1534</v>
      </c>
      <c r="Y589" s="3160">
        <v>6.720000000000001E-2</v>
      </c>
      <c r="Z589" s="3074" t="s">
        <v>1534</v>
      </c>
      <c r="AA589" s="3160" t="s">
        <v>1534</v>
      </c>
      <c r="AB589" s="3160">
        <v>0.112</v>
      </c>
      <c r="AC589" s="2679" t="s">
        <v>1534</v>
      </c>
      <c r="AD589" s="2679" t="s">
        <v>1534</v>
      </c>
      <c r="AE589" s="2680" t="s">
        <v>1534</v>
      </c>
      <c r="AF589" s="2578"/>
    </row>
    <row r="590" spans="2:32" s="2884" customFormat="1" x14ac:dyDescent="0.2">
      <c r="B590" s="2642"/>
      <c r="C590" s="2572"/>
      <c r="D590" s="2572"/>
      <c r="E590" s="2572"/>
      <c r="F590" s="2572"/>
      <c r="G590" s="2573"/>
      <c r="H590" s="2573"/>
      <c r="I590" s="2573"/>
      <c r="J590" s="2573"/>
      <c r="K590" s="2572"/>
      <c r="L590" s="2573"/>
      <c r="M590" s="2573"/>
      <c r="N590" s="2573"/>
      <c r="O590" s="2573"/>
      <c r="P590" s="2573"/>
      <c r="Q590" s="2639"/>
      <c r="R590" s="2639"/>
      <c r="S590" s="2639"/>
      <c r="T590" s="2639"/>
      <c r="U590" s="2639"/>
      <c r="V590" s="2639"/>
      <c r="W590" s="2639"/>
      <c r="X590" s="2639"/>
      <c r="Y590" s="2639"/>
      <c r="Z590" s="2639"/>
      <c r="AA590" s="2639"/>
      <c r="AB590" s="2639"/>
      <c r="AC590" s="2639"/>
      <c r="AD590" s="2639"/>
      <c r="AE590" s="2639"/>
      <c r="AF590" s="2578"/>
    </row>
    <row r="591" spans="2:32" s="2884" customFormat="1" x14ac:dyDescent="0.2">
      <c r="B591" s="3673" t="s">
        <v>5002</v>
      </c>
      <c r="C591" s="3674"/>
      <c r="D591" s="3675" t="s">
        <v>10</v>
      </c>
      <c r="E591" s="3675"/>
      <c r="F591" s="3675"/>
      <c r="G591" s="3675"/>
      <c r="H591" s="3675"/>
      <c r="I591" s="2640"/>
      <c r="J591" s="2640"/>
      <c r="K591" s="2640"/>
      <c r="L591" s="2640"/>
      <c r="M591" s="2640"/>
      <c r="N591" s="2640"/>
      <c r="O591" s="2640"/>
      <c r="P591" s="2640"/>
      <c r="Q591" s="2639"/>
      <c r="R591" s="2639"/>
      <c r="S591" s="2639"/>
      <c r="T591" s="2639"/>
      <c r="U591" s="2639"/>
      <c r="V591" s="2639"/>
      <c r="W591" s="2639"/>
      <c r="X591" s="2639"/>
      <c r="Y591" s="2639"/>
      <c r="Z591" s="2639"/>
      <c r="AA591" s="2639"/>
      <c r="AB591" s="2639"/>
      <c r="AC591" s="2639"/>
      <c r="AD591" s="2639"/>
      <c r="AE591" s="2639"/>
      <c r="AF591" s="2578"/>
    </row>
    <row r="592" spans="2:32" s="2884" customFormat="1" ht="14.25" x14ac:dyDescent="0.2">
      <c r="B592" s="3673" t="s">
        <v>5003</v>
      </c>
      <c r="C592" s="3674"/>
      <c r="D592" s="4520" t="s">
        <v>6588</v>
      </c>
      <c r="E592" s="4520"/>
      <c r="F592" s="4520"/>
      <c r="G592" s="4520"/>
      <c r="H592" s="4520"/>
      <c r="I592" s="2640"/>
      <c r="J592" s="2640"/>
      <c r="K592" s="2640"/>
      <c r="L592" s="2640"/>
      <c r="M592" s="2640"/>
      <c r="N592" s="2640"/>
      <c r="O592" s="2640"/>
      <c r="P592" s="2640"/>
      <c r="Q592" s="2639"/>
      <c r="R592" s="2639"/>
      <c r="S592" s="2639"/>
      <c r="T592" s="2639"/>
      <c r="U592" s="2639"/>
      <c r="V592" s="2639"/>
      <c r="W592" s="2639"/>
      <c r="X592" s="2639"/>
      <c r="Y592" s="2639"/>
      <c r="Z592" s="2639"/>
      <c r="AA592" s="2639"/>
      <c r="AB592" s="2639"/>
      <c r="AC592" s="2639"/>
      <c r="AD592" s="2639"/>
      <c r="AE592" s="2639"/>
      <c r="AF592" s="2578"/>
    </row>
    <row r="593" spans="2:32" s="2884" customFormat="1" ht="13.5" thickBot="1" x14ac:dyDescent="0.25">
      <c r="B593" s="3454"/>
      <c r="C593" s="3453"/>
      <c r="D593" s="3453"/>
      <c r="E593" s="3453"/>
      <c r="F593" s="3453"/>
      <c r="G593" s="2643"/>
      <c r="H593" s="2643"/>
      <c r="I593" s="2643"/>
      <c r="J593" s="2643"/>
      <c r="K593" s="2643"/>
      <c r="L593" s="2643"/>
      <c r="M593" s="2643"/>
      <c r="N593" s="2643"/>
      <c r="O593" s="2643"/>
      <c r="P593" s="2643"/>
      <c r="Q593" s="2643"/>
      <c r="R593" s="2643"/>
      <c r="S593" s="2643"/>
      <c r="T593" s="2643"/>
      <c r="U593" s="2643"/>
      <c r="V593" s="2643"/>
      <c r="W593" s="2643"/>
      <c r="X593" s="2643"/>
      <c r="Y593" s="2643"/>
      <c r="Z593" s="2643"/>
      <c r="AA593" s="2643"/>
      <c r="AB593" s="2643"/>
      <c r="AC593" s="2643"/>
      <c r="AD593" s="2643"/>
      <c r="AE593" s="2643"/>
      <c r="AF593" s="2583"/>
    </row>
    <row r="594" spans="2:32" s="2884" customFormat="1" x14ac:dyDescent="0.2">
      <c r="B594" s="2783" t="str">
        <f>+B575</f>
        <v>.</v>
      </c>
    </row>
    <row r="595" spans="2:32" s="2884" customFormat="1" ht="13.5" thickBot="1" x14ac:dyDescent="0.25"/>
    <row r="596" spans="2:32" s="2884" customFormat="1" ht="20.25" x14ac:dyDescent="0.2">
      <c r="B596" s="3623" t="s">
        <v>5075</v>
      </c>
      <c r="C596" s="3624"/>
      <c r="D596" s="3624"/>
      <c r="E596" s="3624"/>
      <c r="F596" s="3624"/>
      <c r="G596" s="3624"/>
      <c r="H596" s="3624"/>
      <c r="I596" s="3624"/>
      <c r="J596" s="3624"/>
      <c r="K596" s="3624"/>
      <c r="L596" s="3624"/>
      <c r="M596" s="3624"/>
      <c r="N596" s="3624"/>
      <c r="O596" s="3624"/>
      <c r="P596" s="3624"/>
      <c r="Q596" s="3624"/>
      <c r="R596" s="3624"/>
      <c r="S596" s="3624"/>
      <c r="T596" s="3624"/>
      <c r="U596" s="3624"/>
      <c r="V596" s="3624"/>
      <c r="W596" s="3624"/>
      <c r="X596" s="3624"/>
      <c r="Y596" s="3624"/>
      <c r="Z596" s="3624"/>
      <c r="AA596" s="3624"/>
      <c r="AB596" s="3624"/>
      <c r="AC596" s="3624"/>
      <c r="AD596" s="3624"/>
      <c r="AE596" s="3624"/>
      <c r="AF596" s="3625"/>
    </row>
    <row r="597" spans="2:32" s="2884" customFormat="1" x14ac:dyDescent="0.2">
      <c r="B597" s="3451"/>
      <c r="C597" s="3452"/>
      <c r="D597" s="3452"/>
      <c r="E597" s="3452"/>
      <c r="F597" s="3452"/>
      <c r="G597" s="2577"/>
      <c r="H597" s="2577"/>
      <c r="I597" s="2577"/>
      <c r="J597" s="2577"/>
      <c r="K597" s="2577"/>
      <c r="L597" s="2577"/>
      <c r="M597" s="2577"/>
      <c r="N597" s="2577"/>
      <c r="O597" s="2577"/>
      <c r="P597" s="2577"/>
      <c r="Q597" s="2577"/>
      <c r="R597" s="2577"/>
      <c r="S597" s="2577"/>
      <c r="T597" s="2577"/>
      <c r="U597" s="2577"/>
      <c r="V597" s="2577"/>
      <c r="W597" s="2577"/>
      <c r="X597" s="2577"/>
      <c r="Y597" s="2577"/>
      <c r="Z597" s="2577"/>
      <c r="AA597" s="2577"/>
      <c r="AB597" s="2577"/>
      <c r="AC597" s="2577"/>
      <c r="AD597" s="2577"/>
      <c r="AE597" s="2577"/>
      <c r="AF597" s="2578"/>
    </row>
    <row r="598" spans="2:32" s="2884" customFormat="1" x14ac:dyDescent="0.2">
      <c r="B598" s="2641" t="s">
        <v>5095</v>
      </c>
      <c r="C598" s="3452"/>
      <c r="D598" s="3676" t="s">
        <v>6596</v>
      </c>
      <c r="E598" s="3676"/>
      <c r="F598" s="3676"/>
      <c r="G598" s="2577"/>
      <c r="H598" s="2577"/>
      <c r="I598" s="2577"/>
      <c r="J598" s="2577"/>
      <c r="K598" s="2577"/>
      <c r="L598" s="2577"/>
      <c r="M598" s="2577"/>
      <c r="N598" s="2577"/>
      <c r="O598" s="2577"/>
      <c r="P598" s="2577"/>
      <c r="Q598" s="2577"/>
      <c r="R598" s="2577"/>
      <c r="S598" s="2577"/>
      <c r="T598" s="2577"/>
      <c r="U598" s="2577"/>
      <c r="V598" s="2577"/>
      <c r="W598" s="2577"/>
      <c r="X598" s="2577"/>
      <c r="Y598" s="2577"/>
      <c r="Z598" s="2577"/>
      <c r="AA598" s="2577"/>
      <c r="AB598" s="2577"/>
      <c r="AC598" s="2577"/>
      <c r="AD598" s="2577"/>
      <c r="AE598" s="2577"/>
      <c r="AF598" s="2578"/>
    </row>
    <row r="599" spans="2:32" s="2884" customFormat="1" x14ac:dyDescent="0.2">
      <c r="B599" s="3677" t="s">
        <v>5078</v>
      </c>
      <c r="C599" s="3678"/>
      <c r="D599" s="3709">
        <v>41671</v>
      </c>
      <c r="E599" s="3709"/>
      <c r="F599" s="3709"/>
      <c r="G599" s="2577"/>
      <c r="H599" s="2577"/>
      <c r="I599" s="2577"/>
      <c r="J599" s="2577"/>
      <c r="K599" s="2577"/>
      <c r="L599" s="2577"/>
      <c r="M599" s="2577"/>
      <c r="N599" s="2577"/>
      <c r="O599" s="2577"/>
      <c r="P599" s="2577"/>
      <c r="Q599" s="2577"/>
      <c r="R599" s="2577"/>
      <c r="S599" s="2577"/>
      <c r="T599" s="2577"/>
      <c r="U599" s="2577"/>
      <c r="V599" s="2577"/>
      <c r="W599" s="2577"/>
      <c r="X599" s="2577"/>
      <c r="Y599" s="2577"/>
      <c r="Z599" s="2577"/>
      <c r="AA599" s="2577"/>
      <c r="AB599" s="2577"/>
      <c r="AC599" s="2577"/>
      <c r="AD599" s="2577"/>
      <c r="AE599" s="2577"/>
      <c r="AF599" s="2578"/>
    </row>
    <row r="600" spans="2:32" s="2884" customFormat="1" x14ac:dyDescent="0.2">
      <c r="B600" s="3657" t="s">
        <v>5076</v>
      </c>
      <c r="C600" s="3658"/>
      <c r="D600" s="4498">
        <v>41698</v>
      </c>
      <c r="E600" s="4498"/>
      <c r="F600" s="4498"/>
      <c r="G600" s="2577"/>
      <c r="H600" s="2577"/>
      <c r="I600" s="2577"/>
      <c r="J600" s="2577"/>
      <c r="K600" s="2577"/>
      <c r="L600" s="2577"/>
      <c r="M600" s="2577"/>
      <c r="N600" s="2577"/>
      <c r="O600" s="2577"/>
      <c r="P600" s="2577"/>
      <c r="Q600" s="2577"/>
      <c r="R600" s="2577"/>
      <c r="S600" s="2577"/>
      <c r="T600" s="2577"/>
      <c r="U600" s="2577"/>
      <c r="V600" s="2577"/>
      <c r="W600" s="2577"/>
      <c r="X600" s="2577"/>
      <c r="Y600" s="2577"/>
      <c r="Z600" s="2577"/>
      <c r="AA600" s="2577"/>
      <c r="AB600" s="2577"/>
      <c r="AC600" s="2577"/>
      <c r="AD600" s="2577"/>
      <c r="AE600" s="2577"/>
      <c r="AF600" s="2578"/>
    </row>
    <row r="601" spans="2:32" s="2884" customFormat="1" ht="13.5" thickBot="1" x14ac:dyDescent="0.25">
      <c r="B601" s="3451"/>
      <c r="C601" s="3452"/>
      <c r="D601" s="3452"/>
      <c r="E601" s="3452"/>
      <c r="F601" s="3452"/>
      <c r="G601" s="2577"/>
      <c r="H601" s="2577"/>
      <c r="I601" s="2577"/>
      <c r="J601" s="2577"/>
      <c r="K601" s="2577"/>
      <c r="L601" s="2577"/>
      <c r="M601" s="2577"/>
      <c r="N601" s="2577"/>
      <c r="O601" s="2577"/>
      <c r="P601" s="2577"/>
      <c r="Q601" s="2577"/>
      <c r="R601" s="2577"/>
      <c r="S601" s="2577"/>
      <c r="T601" s="2577"/>
      <c r="U601" s="2577"/>
      <c r="V601" s="2577"/>
      <c r="W601" s="2577"/>
      <c r="X601" s="2577"/>
      <c r="Y601" s="2577"/>
      <c r="Z601" s="2577"/>
      <c r="AA601" s="2577"/>
      <c r="AB601" s="2577"/>
      <c r="AC601" s="2577"/>
      <c r="AD601" s="2577"/>
      <c r="AE601" s="2577"/>
      <c r="AF601" s="2578"/>
    </row>
    <row r="602" spans="2:32" s="2884" customFormat="1" ht="33.75" customHeight="1" thickBot="1" x14ac:dyDescent="0.25">
      <c r="B602" s="3659" t="s">
        <v>5077</v>
      </c>
      <c r="C602" s="3710"/>
      <c r="D602" s="3661" t="s">
        <v>6597</v>
      </c>
      <c r="E602" s="3662"/>
      <c r="F602" s="3662"/>
      <c r="G602" s="3662"/>
      <c r="H602" s="3662"/>
      <c r="I602" s="3662"/>
      <c r="J602" s="3662"/>
      <c r="K602" s="3662"/>
      <c r="L602" s="3662"/>
      <c r="M602" s="3662"/>
      <c r="N602" s="3662"/>
      <c r="O602" s="3662"/>
      <c r="P602" s="3662"/>
      <c r="Q602" s="3663"/>
      <c r="R602" s="2577"/>
      <c r="S602" s="2577"/>
      <c r="T602" s="2577"/>
      <c r="U602" s="2577"/>
      <c r="V602" s="2577"/>
      <c r="W602" s="2577"/>
      <c r="X602" s="2577"/>
      <c r="Y602" s="2577"/>
      <c r="Z602" s="2577"/>
      <c r="AA602" s="2577"/>
      <c r="AB602" s="2577"/>
      <c r="AC602" s="2577"/>
      <c r="AD602" s="2577"/>
      <c r="AE602" s="2577"/>
      <c r="AF602" s="2578"/>
    </row>
    <row r="603" spans="2:32" s="2884" customFormat="1" ht="13.5" thickBot="1" x14ac:dyDescent="0.25">
      <c r="B603" s="3451"/>
      <c r="C603" s="3452"/>
      <c r="D603" s="3452"/>
      <c r="E603" s="3452"/>
      <c r="F603" s="3452"/>
      <c r="G603" s="2577"/>
      <c r="H603" s="2577"/>
      <c r="I603" s="2577"/>
      <c r="J603" s="2577"/>
      <c r="K603" s="2577"/>
      <c r="L603" s="2577"/>
      <c r="M603" s="2577"/>
      <c r="N603" s="2577"/>
      <c r="O603" s="2577"/>
      <c r="P603" s="2577"/>
      <c r="Q603" s="2577"/>
      <c r="R603" s="2643"/>
      <c r="S603" s="2577"/>
      <c r="T603" s="2577"/>
      <c r="U603" s="2577"/>
      <c r="V603" s="2577"/>
      <c r="W603" s="2577"/>
      <c r="X603" s="2577"/>
      <c r="Y603" s="2577"/>
      <c r="Z603" s="2577"/>
      <c r="AA603" s="2577"/>
      <c r="AB603" s="2577"/>
      <c r="AC603" s="2577"/>
      <c r="AD603" s="2577"/>
      <c r="AE603" s="2577"/>
      <c r="AF603" s="2578"/>
    </row>
    <row r="604" spans="2:32" s="2884" customFormat="1" ht="13.5" thickBot="1" x14ac:dyDescent="0.25">
      <c r="B604" s="3679" t="s">
        <v>5079</v>
      </c>
      <c r="C604" s="3680"/>
      <c r="D604" s="3655" t="s">
        <v>5080</v>
      </c>
      <c r="E604" s="3683" t="s">
        <v>224</v>
      </c>
      <c r="F604" s="3684"/>
      <c r="G604" s="3684"/>
      <c r="H604" s="3684"/>
      <c r="I604" s="3684"/>
      <c r="J604" s="3684"/>
      <c r="K604" s="3684"/>
      <c r="L604" s="3684"/>
      <c r="M604" s="3684"/>
      <c r="N604" s="3684"/>
      <c r="O604" s="3684"/>
      <c r="P604" s="3685"/>
      <c r="Q604" s="3686" t="s">
        <v>340</v>
      </c>
      <c r="R604" s="3687"/>
      <c r="S604" s="3688"/>
      <c r="T604" s="3688"/>
      <c r="U604" s="3688"/>
      <c r="V604" s="3688"/>
      <c r="W604" s="3688"/>
      <c r="X604" s="3688"/>
      <c r="Y604" s="3689"/>
      <c r="Z604" s="3686" t="s">
        <v>225</v>
      </c>
      <c r="AA604" s="3688"/>
      <c r="AB604" s="3689"/>
      <c r="AC604" s="3690" t="s">
        <v>4999</v>
      </c>
      <c r="AD604" s="3691"/>
      <c r="AE604" s="3692"/>
      <c r="AF604" s="2578"/>
    </row>
    <row r="605" spans="2:32" s="2884" customFormat="1" ht="13.5" thickBot="1" x14ac:dyDescent="0.25">
      <c r="B605" s="3681"/>
      <c r="C605" s="3682"/>
      <c r="D605" s="3655"/>
      <c r="E605" s="3655" t="s">
        <v>5017</v>
      </c>
      <c r="F605" s="3655" t="s">
        <v>5018</v>
      </c>
      <c r="G605" s="3640" t="s">
        <v>5020</v>
      </c>
      <c r="H605" s="3640" t="s">
        <v>5081</v>
      </c>
      <c r="I605" s="3693" t="s">
        <v>5082</v>
      </c>
      <c r="J605" s="3693" t="s">
        <v>5083</v>
      </c>
      <c r="K605" s="3693" t="s">
        <v>5023</v>
      </c>
      <c r="L605" s="3693"/>
      <c r="M605" s="3693" t="s">
        <v>5084</v>
      </c>
      <c r="N605" s="3693" t="s">
        <v>5085</v>
      </c>
      <c r="O605" s="3693" t="s">
        <v>5086</v>
      </c>
      <c r="P605" s="3693" t="s">
        <v>5087</v>
      </c>
      <c r="Q605" s="3638" t="s">
        <v>5029</v>
      </c>
      <c r="R605" s="3638" t="s">
        <v>5030</v>
      </c>
      <c r="S605" s="3638" t="s">
        <v>5031</v>
      </c>
      <c r="T605" s="3638" t="s">
        <v>5088</v>
      </c>
      <c r="U605" s="3638" t="s">
        <v>5089</v>
      </c>
      <c r="V605" s="3638" t="s">
        <v>5034</v>
      </c>
      <c r="W605" s="3638" t="s">
        <v>5036</v>
      </c>
      <c r="X605" s="3640" t="s">
        <v>5090</v>
      </c>
      <c r="Y605" s="3640" t="s">
        <v>5091</v>
      </c>
      <c r="Z605" s="3638" t="s">
        <v>5092</v>
      </c>
      <c r="AA605" s="3638" t="s">
        <v>5093</v>
      </c>
      <c r="AB605" s="3638" t="s">
        <v>5094</v>
      </c>
      <c r="AC605" s="3638" t="s">
        <v>1154</v>
      </c>
      <c r="AD605" s="3638" t="s">
        <v>5000</v>
      </c>
      <c r="AE605" s="3638" t="s">
        <v>5001</v>
      </c>
      <c r="AF605" s="2578"/>
    </row>
    <row r="606" spans="2:32" s="2884" customFormat="1" ht="13.5" thickBot="1" x14ac:dyDescent="0.25">
      <c r="B606" s="3681"/>
      <c r="C606" s="3682"/>
      <c r="D606" s="3638"/>
      <c r="E606" s="3638"/>
      <c r="F606" s="3638"/>
      <c r="G606" s="3637"/>
      <c r="H606" s="3637"/>
      <c r="I606" s="3640"/>
      <c r="J606" s="3640"/>
      <c r="K606" s="3449" t="s">
        <v>5043</v>
      </c>
      <c r="L606" s="3450" t="s">
        <v>2798</v>
      </c>
      <c r="M606" s="3640"/>
      <c r="N606" s="3640"/>
      <c r="O606" s="3640"/>
      <c r="P606" s="3640"/>
      <c r="Q606" s="3639"/>
      <c r="R606" s="3639"/>
      <c r="S606" s="3639"/>
      <c r="T606" s="3639"/>
      <c r="U606" s="3639"/>
      <c r="V606" s="3639"/>
      <c r="W606" s="3639"/>
      <c r="X606" s="3637"/>
      <c r="Y606" s="3637"/>
      <c r="Z606" s="3639"/>
      <c r="AA606" s="3639"/>
      <c r="AB606" s="3639"/>
      <c r="AC606" s="3639"/>
      <c r="AD606" s="3639"/>
      <c r="AE606" s="3639"/>
      <c r="AF606" s="2578"/>
    </row>
    <row r="607" spans="2:32" s="2884" customFormat="1" x14ac:dyDescent="0.2">
      <c r="B607" s="3641" t="s">
        <v>6598</v>
      </c>
      <c r="C607" s="3642"/>
      <c r="D607" s="3154" t="s">
        <v>1534</v>
      </c>
      <c r="E607" s="3154" t="s">
        <v>1534</v>
      </c>
      <c r="F607" s="3155" t="s">
        <v>1534</v>
      </c>
      <c r="G607" s="2657" t="s">
        <v>6599</v>
      </c>
      <c r="H607" s="2657" t="s">
        <v>1534</v>
      </c>
      <c r="I607" s="3338">
        <v>0.13440000000000002</v>
      </c>
      <c r="J607" s="3338">
        <v>0.13440000000000002</v>
      </c>
      <c r="K607" s="3155" t="s">
        <v>1534</v>
      </c>
      <c r="L607" s="2657" t="s">
        <v>1534</v>
      </c>
      <c r="M607" s="2657" t="s">
        <v>1534</v>
      </c>
      <c r="N607" s="2657" t="s">
        <v>1534</v>
      </c>
      <c r="O607" s="3338">
        <v>0.24640000000000004</v>
      </c>
      <c r="P607" s="3338">
        <v>0.16800000000000001</v>
      </c>
      <c r="Q607" s="2657" t="s">
        <v>1534</v>
      </c>
      <c r="R607" s="3155" t="s">
        <v>1534</v>
      </c>
      <c r="S607" s="3065" t="s">
        <v>1534</v>
      </c>
      <c r="T607" s="3156" t="s">
        <v>1534</v>
      </c>
      <c r="U607" s="3156" t="s">
        <v>1534</v>
      </c>
      <c r="V607" s="3155" t="s">
        <v>1534</v>
      </c>
      <c r="W607" s="3155" t="s">
        <v>1534</v>
      </c>
      <c r="X607" s="3155" t="s">
        <v>1534</v>
      </c>
      <c r="Y607" s="3156" t="s">
        <v>1534</v>
      </c>
      <c r="Z607" s="3065" t="s">
        <v>49</v>
      </c>
      <c r="AA607" s="3156">
        <v>3.6999999999999998E-2</v>
      </c>
      <c r="AB607" s="3156">
        <v>0.112</v>
      </c>
      <c r="AC607" s="2658" t="s">
        <v>1534</v>
      </c>
      <c r="AD607" s="2658" t="s">
        <v>1534</v>
      </c>
      <c r="AE607" s="3251" t="s">
        <v>1534</v>
      </c>
      <c r="AF607" s="2578"/>
    </row>
    <row r="608" spans="2:32" s="2884" customFormat="1" x14ac:dyDescent="0.2">
      <c r="B608" s="4469" t="s">
        <v>6600</v>
      </c>
      <c r="C608" s="4536"/>
      <c r="D608" s="3149" t="s">
        <v>1534</v>
      </c>
      <c r="E608" s="3149" t="s">
        <v>1534</v>
      </c>
      <c r="F608" s="3150" t="s">
        <v>1534</v>
      </c>
      <c r="G608" s="2647" t="s">
        <v>6599</v>
      </c>
      <c r="H608" s="2647" t="s">
        <v>1534</v>
      </c>
      <c r="I608" s="3347">
        <v>0.13440000000000002</v>
      </c>
      <c r="J608" s="3347">
        <v>0.13440000000000002</v>
      </c>
      <c r="K608" s="3150" t="s">
        <v>1534</v>
      </c>
      <c r="L608" s="2647" t="s">
        <v>1534</v>
      </c>
      <c r="M608" s="2647" t="s">
        <v>1534</v>
      </c>
      <c r="N608" s="2647" t="s">
        <v>1534</v>
      </c>
      <c r="O608" s="3347">
        <v>0.24640000000000004</v>
      </c>
      <c r="P608" s="3347">
        <v>0.16800000000000001</v>
      </c>
      <c r="Q608" s="2647" t="s">
        <v>1534</v>
      </c>
      <c r="R608" s="3150" t="s">
        <v>1534</v>
      </c>
      <c r="S608" s="3059" t="s">
        <v>1534</v>
      </c>
      <c r="T608" s="3058" t="s">
        <v>1534</v>
      </c>
      <c r="U608" s="3058" t="s">
        <v>1534</v>
      </c>
      <c r="V608" s="3150" t="s">
        <v>1534</v>
      </c>
      <c r="W608" s="3150" t="s">
        <v>1534</v>
      </c>
      <c r="X608" s="3150" t="s">
        <v>1534</v>
      </c>
      <c r="Y608" s="3058" t="s">
        <v>1534</v>
      </c>
      <c r="Z608" s="3059" t="s">
        <v>49</v>
      </c>
      <c r="AA608" s="3058">
        <v>3.6999999999999998E-2</v>
      </c>
      <c r="AB608" s="3058">
        <v>0.112</v>
      </c>
      <c r="AC608" s="2617" t="s">
        <v>1534</v>
      </c>
      <c r="AD608" s="2617" t="s">
        <v>1534</v>
      </c>
      <c r="AE608" s="3253" t="s">
        <v>1534</v>
      </c>
      <c r="AF608" s="2578"/>
    </row>
    <row r="609" spans="2:32" s="2884" customFormat="1" x14ac:dyDescent="0.2">
      <c r="B609" s="4469" t="s">
        <v>6601</v>
      </c>
      <c r="C609" s="4536"/>
      <c r="D609" s="3149" t="s">
        <v>1534</v>
      </c>
      <c r="E609" s="3149" t="s">
        <v>1534</v>
      </c>
      <c r="F609" s="3150" t="s">
        <v>1534</v>
      </c>
      <c r="G609" s="2647" t="s">
        <v>6602</v>
      </c>
      <c r="H609" s="2647" t="s">
        <v>1534</v>
      </c>
      <c r="I609" s="3347">
        <f>0.1*1.12</f>
        <v>0.11200000000000002</v>
      </c>
      <c r="J609" s="3347">
        <f>0.1*1.12</f>
        <v>0.11200000000000002</v>
      </c>
      <c r="K609" s="3150" t="s">
        <v>1534</v>
      </c>
      <c r="L609" s="2647" t="s">
        <v>1534</v>
      </c>
      <c r="M609" s="2647" t="s">
        <v>1534</v>
      </c>
      <c r="N609" s="2647" t="s">
        <v>1534</v>
      </c>
      <c r="O609" s="3347">
        <v>0.24640000000000004</v>
      </c>
      <c r="P609" s="3347">
        <v>0.16800000000000001</v>
      </c>
      <c r="Q609" s="2647" t="s">
        <v>1534</v>
      </c>
      <c r="R609" s="3150" t="s">
        <v>1534</v>
      </c>
      <c r="S609" s="3059" t="s">
        <v>1534</v>
      </c>
      <c r="T609" s="3058" t="s">
        <v>1534</v>
      </c>
      <c r="U609" s="3058" t="s">
        <v>1534</v>
      </c>
      <c r="V609" s="3150" t="s">
        <v>1534</v>
      </c>
      <c r="W609" s="3150" t="s">
        <v>1534</v>
      </c>
      <c r="X609" s="3150" t="s">
        <v>1534</v>
      </c>
      <c r="Y609" s="3058" t="s">
        <v>1534</v>
      </c>
      <c r="Z609" s="3059" t="s">
        <v>6603</v>
      </c>
      <c r="AA609" s="3058">
        <f>(9.99/450)*1.12</f>
        <v>2.4864000000000004E-2</v>
      </c>
      <c r="AB609" s="3058">
        <v>0.112</v>
      </c>
      <c r="AC609" s="2617" t="s">
        <v>1534</v>
      </c>
      <c r="AD609" s="2617" t="s">
        <v>1534</v>
      </c>
      <c r="AE609" s="3253" t="s">
        <v>1534</v>
      </c>
      <c r="AF609" s="2578"/>
    </row>
    <row r="610" spans="2:32" s="2884" customFormat="1" ht="17.25" customHeight="1" thickBot="1" x14ac:dyDescent="0.25">
      <c r="B610" s="4473" t="s">
        <v>6604</v>
      </c>
      <c r="C610" s="4474"/>
      <c r="D610" s="3158" t="s">
        <v>1534</v>
      </c>
      <c r="E610" s="3158" t="s">
        <v>1534</v>
      </c>
      <c r="F610" s="3159" t="s">
        <v>1534</v>
      </c>
      <c r="G610" s="2650" t="s">
        <v>6602</v>
      </c>
      <c r="H610" s="2650" t="s">
        <v>1534</v>
      </c>
      <c r="I610" s="3073">
        <f>0.1*1.12</f>
        <v>0.11200000000000002</v>
      </c>
      <c r="J610" s="3073">
        <f>0.1*1.12</f>
        <v>0.11200000000000002</v>
      </c>
      <c r="K610" s="3159" t="s">
        <v>1534</v>
      </c>
      <c r="L610" s="2650" t="s">
        <v>1534</v>
      </c>
      <c r="M610" s="2650" t="s">
        <v>1534</v>
      </c>
      <c r="N610" s="2650" t="s">
        <v>1534</v>
      </c>
      <c r="O610" s="3073">
        <v>0.24640000000000004</v>
      </c>
      <c r="P610" s="3073">
        <v>0.16800000000000001</v>
      </c>
      <c r="Q610" s="2650" t="s">
        <v>1534</v>
      </c>
      <c r="R610" s="3159" t="s">
        <v>1534</v>
      </c>
      <c r="S610" s="3074" t="s">
        <v>1534</v>
      </c>
      <c r="T610" s="3160" t="s">
        <v>1534</v>
      </c>
      <c r="U610" s="3160" t="s">
        <v>1534</v>
      </c>
      <c r="V610" s="3159" t="s">
        <v>1534</v>
      </c>
      <c r="W610" s="3159" t="s">
        <v>1534</v>
      </c>
      <c r="X610" s="3159" t="s">
        <v>1534</v>
      </c>
      <c r="Y610" s="3160" t="s">
        <v>1534</v>
      </c>
      <c r="Z610" s="3074" t="s">
        <v>6603</v>
      </c>
      <c r="AA610" s="3160">
        <f>(9.99/450)*1.12</f>
        <v>2.4864000000000004E-2</v>
      </c>
      <c r="AB610" s="3160">
        <v>0.112</v>
      </c>
      <c r="AC610" s="2679" t="s">
        <v>1534</v>
      </c>
      <c r="AD610" s="2679" t="s">
        <v>1534</v>
      </c>
      <c r="AE610" s="2680" t="s">
        <v>1534</v>
      </c>
      <c r="AF610" s="2578"/>
    </row>
    <row r="611" spans="2:32" s="2884" customFormat="1" x14ac:dyDescent="0.2">
      <c r="B611" s="2642"/>
      <c r="C611" s="2572"/>
      <c r="D611" s="2572"/>
      <c r="E611" s="2572"/>
      <c r="F611" s="2572"/>
      <c r="G611" s="2573"/>
      <c r="H611" s="2573"/>
      <c r="I611" s="2573"/>
      <c r="J611" s="2573"/>
      <c r="K611" s="2572"/>
      <c r="L611" s="2573"/>
      <c r="M611" s="2573"/>
      <c r="N611" s="2573"/>
      <c r="O611" s="2573"/>
      <c r="P611" s="2573"/>
      <c r="Q611" s="2639"/>
      <c r="R611" s="2639"/>
      <c r="S611" s="2639"/>
      <c r="T611" s="2639"/>
      <c r="U611" s="2639"/>
      <c r="V611" s="2639"/>
      <c r="W611" s="2639"/>
      <c r="X611" s="2639"/>
      <c r="Y611" s="2639"/>
      <c r="Z611" s="2639"/>
      <c r="AA611" s="2639"/>
      <c r="AB611" s="2639"/>
      <c r="AC611" s="2639"/>
      <c r="AD611" s="2639"/>
      <c r="AE611" s="2639"/>
      <c r="AF611" s="2578"/>
    </row>
    <row r="612" spans="2:32" s="2884" customFormat="1" x14ac:dyDescent="0.2">
      <c r="B612" s="3673" t="s">
        <v>5002</v>
      </c>
      <c r="C612" s="3674"/>
      <c r="D612" s="3675" t="s">
        <v>10</v>
      </c>
      <c r="E612" s="3675"/>
      <c r="F612" s="3675"/>
      <c r="G612" s="3675"/>
      <c r="H612" s="3675"/>
      <c r="I612" s="2640"/>
      <c r="J612" s="2640"/>
      <c r="K612" s="2640"/>
      <c r="L612" s="2640"/>
      <c r="M612" s="2640"/>
      <c r="N612" s="2640"/>
      <c r="O612" s="2640"/>
      <c r="P612" s="2640"/>
      <c r="Q612" s="2639"/>
      <c r="R612" s="2639"/>
      <c r="S612" s="2639"/>
      <c r="T612" s="2639"/>
      <c r="U612" s="2639"/>
      <c r="V612" s="2639"/>
      <c r="W612" s="2639"/>
      <c r="X612" s="2639"/>
      <c r="Y612" s="2639"/>
      <c r="Z612" s="2639"/>
      <c r="AA612" s="2639"/>
      <c r="AB612" s="2639"/>
      <c r="AC612" s="2639"/>
      <c r="AD612" s="2639"/>
      <c r="AE612" s="2639"/>
      <c r="AF612" s="2578"/>
    </row>
    <row r="613" spans="2:32" s="2884" customFormat="1" ht="14.25" x14ac:dyDescent="0.2">
      <c r="B613" s="3673" t="s">
        <v>5003</v>
      </c>
      <c r="C613" s="3674"/>
      <c r="D613" s="4520" t="s">
        <v>6588</v>
      </c>
      <c r="E613" s="4520"/>
      <c r="F613" s="4520"/>
      <c r="G613" s="4520"/>
      <c r="H613" s="4520"/>
      <c r="I613" s="2640"/>
      <c r="J613" s="2640"/>
      <c r="K613" s="2640"/>
      <c r="L613" s="2640"/>
      <c r="M613" s="2640"/>
      <c r="N613" s="2640"/>
      <c r="O613" s="2640"/>
      <c r="P613" s="2640"/>
      <c r="Q613" s="2639"/>
      <c r="R613" s="2639"/>
      <c r="S613" s="2639"/>
      <c r="T613" s="2639"/>
      <c r="U613" s="2639"/>
      <c r="V613" s="2639"/>
      <c r="W613" s="2639"/>
      <c r="X613" s="2639"/>
      <c r="Y613" s="2639"/>
      <c r="Z613" s="2639"/>
      <c r="AA613" s="2639"/>
      <c r="AB613" s="2639"/>
      <c r="AC613" s="2639"/>
      <c r="AD613" s="2639"/>
      <c r="AE613" s="2639"/>
      <c r="AF613" s="2578"/>
    </row>
    <row r="614" spans="2:32" s="2884" customFormat="1" ht="13.5" thickBot="1" x14ac:dyDescent="0.25">
      <c r="B614" s="3454"/>
      <c r="C614" s="3453"/>
      <c r="D614" s="3453"/>
      <c r="E614" s="3453"/>
      <c r="F614" s="3453"/>
      <c r="G614" s="2643"/>
      <c r="H614" s="2643"/>
      <c r="I614" s="2643"/>
      <c r="J614" s="2643"/>
      <c r="K614" s="2643"/>
      <c r="L614" s="2643"/>
      <c r="M614" s="2643"/>
      <c r="N614" s="2643"/>
      <c r="O614" s="2643"/>
      <c r="P614" s="2643"/>
      <c r="Q614" s="2643"/>
      <c r="R614" s="2643"/>
      <c r="S614" s="2643"/>
      <c r="T614" s="2643"/>
      <c r="U614" s="2643"/>
      <c r="V614" s="2643"/>
      <c r="W614" s="2643"/>
      <c r="X614" s="2643"/>
      <c r="Y614" s="2643"/>
      <c r="Z614" s="2643"/>
      <c r="AA614" s="2643"/>
      <c r="AB614" s="2643"/>
      <c r="AC614" s="2643"/>
      <c r="AD614" s="2643"/>
      <c r="AE614" s="2643"/>
      <c r="AF614" s="2583"/>
    </row>
    <row r="615" spans="2:32" s="2884" customFormat="1" x14ac:dyDescent="0.2">
      <c r="B615" s="2783" t="str">
        <f>+B594</f>
        <v>.</v>
      </c>
    </row>
    <row r="616" spans="2:32" s="2884" customFormat="1" ht="13.5" thickBot="1" x14ac:dyDescent="0.25"/>
    <row r="617" spans="2:32" s="2884" customFormat="1" ht="20.25" x14ac:dyDescent="0.2">
      <c r="B617" s="3623" t="s">
        <v>5075</v>
      </c>
      <c r="C617" s="3624"/>
      <c r="D617" s="3624"/>
      <c r="E617" s="3624"/>
      <c r="F617" s="3624"/>
      <c r="G617" s="3624"/>
      <c r="H617" s="3624"/>
      <c r="I617" s="3624"/>
      <c r="J617" s="3624"/>
      <c r="K617" s="3624"/>
      <c r="L617" s="3624"/>
      <c r="M617" s="3624"/>
      <c r="N617" s="3624"/>
      <c r="O617" s="3624"/>
      <c r="P617" s="3624"/>
      <c r="Q617" s="3624"/>
      <c r="R617" s="3624"/>
      <c r="S617" s="3624"/>
      <c r="T617" s="3624"/>
      <c r="U617" s="3624"/>
      <c r="V617" s="3624"/>
      <c r="W617" s="3624"/>
      <c r="X617" s="3624"/>
      <c r="Y617" s="3624"/>
      <c r="Z617" s="3624"/>
      <c r="AA617" s="3624"/>
      <c r="AB617" s="3624"/>
      <c r="AC617" s="3624"/>
      <c r="AD617" s="3624"/>
      <c r="AE617" s="3624"/>
      <c r="AF617" s="3625"/>
    </row>
    <row r="618" spans="2:32" s="2884" customFormat="1" x14ac:dyDescent="0.2">
      <c r="B618" s="3451"/>
      <c r="C618" s="3452"/>
      <c r="D618" s="3452"/>
      <c r="E618" s="3452"/>
      <c r="F618" s="3452"/>
      <c r="G618" s="2577"/>
      <c r="H618" s="2577"/>
      <c r="I618" s="2577"/>
      <c r="J618" s="2577"/>
      <c r="K618" s="2577"/>
      <c r="L618" s="2577"/>
      <c r="M618" s="2577"/>
      <c r="N618" s="2577"/>
      <c r="O618" s="2577"/>
      <c r="P618" s="2577"/>
      <c r="Q618" s="2577"/>
      <c r="R618" s="2577"/>
      <c r="S618" s="2577"/>
      <c r="T618" s="2577"/>
      <c r="U618" s="2577"/>
      <c r="V618" s="2577"/>
      <c r="W618" s="2577"/>
      <c r="X618" s="2577"/>
      <c r="Y618" s="2577"/>
      <c r="Z618" s="2577"/>
      <c r="AA618" s="2577"/>
      <c r="AB618" s="2577"/>
      <c r="AC618" s="2577"/>
      <c r="AD618" s="2577"/>
      <c r="AE618" s="2577"/>
      <c r="AF618" s="2578"/>
    </row>
    <row r="619" spans="2:32" s="2884" customFormat="1" x14ac:dyDescent="0.2">
      <c r="B619" s="2641" t="s">
        <v>5095</v>
      </c>
      <c r="C619" s="3452"/>
      <c r="D619" s="3676" t="s">
        <v>6594</v>
      </c>
      <c r="E619" s="3676"/>
      <c r="F619" s="3676"/>
      <c r="G619" s="2577"/>
      <c r="H619" s="2577"/>
      <c r="I619" s="2577"/>
      <c r="J619" s="2577"/>
      <c r="K619" s="2577"/>
      <c r="L619" s="2577"/>
      <c r="M619" s="2577"/>
      <c r="N619" s="2577"/>
      <c r="O619" s="2577"/>
      <c r="P619" s="2577"/>
      <c r="Q619" s="2577"/>
      <c r="R619" s="2577"/>
      <c r="S619" s="2577"/>
      <c r="T619" s="2577"/>
      <c r="U619" s="2577"/>
      <c r="V619" s="2577"/>
      <c r="W619" s="2577"/>
      <c r="X619" s="2577"/>
      <c r="Y619" s="2577"/>
      <c r="Z619" s="2577"/>
      <c r="AA619" s="2577"/>
      <c r="AB619" s="2577"/>
      <c r="AC619" s="2577"/>
      <c r="AD619" s="2577"/>
      <c r="AE619" s="2577"/>
      <c r="AF619" s="2578"/>
    </row>
    <row r="620" spans="2:32" s="2884" customFormat="1" x14ac:dyDescent="0.2">
      <c r="B620" s="3677" t="s">
        <v>5078</v>
      </c>
      <c r="C620" s="3678"/>
      <c r="D620" s="3629">
        <v>41671</v>
      </c>
      <c r="E620" s="3629"/>
      <c r="F620" s="3629"/>
      <c r="G620" s="2577"/>
      <c r="H620" s="2577"/>
      <c r="I620" s="2577"/>
      <c r="J620" s="2577"/>
      <c r="K620" s="2577"/>
      <c r="L620" s="2577"/>
      <c r="M620" s="2577"/>
      <c r="N620" s="2577"/>
      <c r="O620" s="2577"/>
      <c r="P620" s="2577"/>
      <c r="Q620" s="2577"/>
      <c r="R620" s="2577"/>
      <c r="S620" s="2577"/>
      <c r="T620" s="2577"/>
      <c r="U620" s="2577"/>
      <c r="V620" s="2577"/>
      <c r="W620" s="2577"/>
      <c r="X620" s="2577"/>
      <c r="Y620" s="2577"/>
      <c r="Z620" s="2577"/>
      <c r="AA620" s="2577"/>
      <c r="AB620" s="2577"/>
      <c r="AC620" s="2577"/>
      <c r="AD620" s="2577"/>
      <c r="AE620" s="2577"/>
      <c r="AF620" s="2578"/>
    </row>
    <row r="621" spans="2:32" s="2884" customFormat="1" x14ac:dyDescent="0.2">
      <c r="B621" s="3657" t="s">
        <v>5076</v>
      </c>
      <c r="C621" s="3658"/>
      <c r="D621" s="4519">
        <v>41698</v>
      </c>
      <c r="E621" s="4519"/>
      <c r="F621" s="4519"/>
      <c r="G621" s="2577"/>
      <c r="H621" s="2577"/>
      <c r="I621" s="2577"/>
      <c r="J621" s="2577"/>
      <c r="K621" s="2577"/>
      <c r="L621" s="2577"/>
      <c r="M621" s="2577"/>
      <c r="N621" s="2577"/>
      <c r="O621" s="2577"/>
      <c r="P621" s="2577"/>
      <c r="Q621" s="2577"/>
      <c r="R621" s="2577"/>
      <c r="S621" s="2577"/>
      <c r="T621" s="2577"/>
      <c r="U621" s="2577"/>
      <c r="V621" s="2577"/>
      <c r="W621" s="2577"/>
      <c r="X621" s="2577"/>
      <c r="Y621" s="2577"/>
      <c r="Z621" s="2577"/>
      <c r="AA621" s="2577"/>
      <c r="AB621" s="2577"/>
      <c r="AC621" s="2577"/>
      <c r="AD621" s="2577"/>
      <c r="AE621" s="2577"/>
      <c r="AF621" s="2578"/>
    </row>
    <row r="622" spans="2:32" s="2884" customFormat="1" ht="13.5" thickBot="1" x14ac:dyDescent="0.25">
      <c r="B622" s="3451"/>
      <c r="C622" s="3452"/>
      <c r="D622" s="3452"/>
      <c r="E622" s="3452"/>
      <c r="F622" s="3452"/>
      <c r="G622" s="2577"/>
      <c r="H622" s="2577"/>
      <c r="I622" s="2577"/>
      <c r="J622" s="2577"/>
      <c r="K622" s="2577"/>
      <c r="L622" s="2577"/>
      <c r="M622" s="2577"/>
      <c r="N622" s="2577"/>
      <c r="O622" s="2577"/>
      <c r="P622" s="2577"/>
      <c r="Q622" s="2577"/>
      <c r="R622" s="2577"/>
      <c r="S622" s="2577"/>
      <c r="T622" s="2577"/>
      <c r="U622" s="2577"/>
      <c r="V622" s="2577"/>
      <c r="W622" s="2577"/>
      <c r="X622" s="2577"/>
      <c r="Y622" s="2577"/>
      <c r="Z622" s="2577"/>
      <c r="AA622" s="2577"/>
      <c r="AB622" s="2577"/>
      <c r="AC622" s="2577"/>
      <c r="AD622" s="2577"/>
      <c r="AE622" s="2577"/>
      <c r="AF622" s="2578"/>
    </row>
    <row r="623" spans="2:32" s="2884" customFormat="1" ht="73.5" customHeight="1" thickBot="1" x14ac:dyDescent="0.25">
      <c r="B623" s="3659" t="s">
        <v>5077</v>
      </c>
      <c r="C623" s="3710"/>
      <c r="D623" s="3661" t="s">
        <v>6595</v>
      </c>
      <c r="E623" s="3662"/>
      <c r="F623" s="3662"/>
      <c r="G623" s="3662"/>
      <c r="H623" s="3662"/>
      <c r="I623" s="3662"/>
      <c r="J623" s="3662"/>
      <c r="K623" s="3662"/>
      <c r="L623" s="3662"/>
      <c r="M623" s="3662"/>
      <c r="N623" s="3662"/>
      <c r="O623" s="3662"/>
      <c r="P623" s="3662"/>
      <c r="Q623" s="3663"/>
      <c r="R623" s="2577"/>
      <c r="S623" s="2577"/>
      <c r="T623" s="2577"/>
      <c r="U623" s="2577"/>
      <c r="V623" s="2577"/>
      <c r="W623" s="2577"/>
      <c r="X623" s="2577"/>
      <c r="Y623" s="2577"/>
      <c r="Z623" s="2577"/>
      <c r="AA623" s="2577"/>
      <c r="AB623" s="2577"/>
      <c r="AC623" s="2577"/>
      <c r="AD623" s="2577"/>
      <c r="AE623" s="2577"/>
      <c r="AF623" s="2578"/>
    </row>
    <row r="624" spans="2:32" s="2884" customFormat="1" ht="13.5" thickBot="1" x14ac:dyDescent="0.25">
      <c r="B624" s="3451"/>
      <c r="C624" s="3452"/>
      <c r="D624" s="3452"/>
      <c r="E624" s="3452"/>
      <c r="F624" s="3452"/>
      <c r="G624" s="2577"/>
      <c r="H624" s="2577"/>
      <c r="I624" s="2577"/>
      <c r="J624" s="2577"/>
      <c r="K624" s="2577"/>
      <c r="L624" s="2577"/>
      <c r="M624" s="2577"/>
      <c r="N624" s="2577"/>
      <c r="O624" s="2577"/>
      <c r="P624" s="2577"/>
      <c r="Q624" s="2577"/>
      <c r="R624" s="2643"/>
      <c r="S624" s="2577"/>
      <c r="T624" s="2577"/>
      <c r="U624" s="2577"/>
      <c r="V624" s="2577"/>
      <c r="W624" s="2577"/>
      <c r="X624" s="2577"/>
      <c r="Y624" s="2577"/>
      <c r="Z624" s="2577"/>
      <c r="AA624" s="2577"/>
      <c r="AB624" s="2577"/>
      <c r="AC624" s="2577"/>
      <c r="AD624" s="2577"/>
      <c r="AE624" s="2577"/>
      <c r="AF624" s="2578"/>
    </row>
    <row r="625" spans="2:32" s="2884" customFormat="1" ht="13.5" thickBot="1" x14ac:dyDescent="0.25">
      <c r="B625" s="3679" t="s">
        <v>5079</v>
      </c>
      <c r="C625" s="3680"/>
      <c r="D625" s="3655" t="s">
        <v>5080</v>
      </c>
      <c r="E625" s="3683" t="s">
        <v>224</v>
      </c>
      <c r="F625" s="3684"/>
      <c r="G625" s="3684"/>
      <c r="H625" s="3684"/>
      <c r="I625" s="3684"/>
      <c r="J625" s="3684"/>
      <c r="K625" s="3684"/>
      <c r="L625" s="3684"/>
      <c r="M625" s="3684"/>
      <c r="N625" s="3684"/>
      <c r="O625" s="3684"/>
      <c r="P625" s="3685"/>
      <c r="Q625" s="3686" t="s">
        <v>340</v>
      </c>
      <c r="R625" s="3687"/>
      <c r="S625" s="3688"/>
      <c r="T625" s="3688"/>
      <c r="U625" s="3688"/>
      <c r="V625" s="3688"/>
      <c r="W625" s="3688"/>
      <c r="X625" s="3688"/>
      <c r="Y625" s="3689"/>
      <c r="Z625" s="3686" t="s">
        <v>225</v>
      </c>
      <c r="AA625" s="3688"/>
      <c r="AB625" s="3689"/>
      <c r="AC625" s="3690" t="s">
        <v>4999</v>
      </c>
      <c r="AD625" s="3691"/>
      <c r="AE625" s="3692"/>
      <c r="AF625" s="2578"/>
    </row>
    <row r="626" spans="2:32" s="2884" customFormat="1" ht="13.5" thickBot="1" x14ac:dyDescent="0.25">
      <c r="B626" s="3681"/>
      <c r="C626" s="3682"/>
      <c r="D626" s="3655"/>
      <c r="E626" s="3655" t="s">
        <v>5017</v>
      </c>
      <c r="F626" s="3655" t="s">
        <v>5018</v>
      </c>
      <c r="G626" s="3640" t="s">
        <v>5020</v>
      </c>
      <c r="H626" s="3640" t="s">
        <v>5081</v>
      </c>
      <c r="I626" s="3693" t="s">
        <v>5082</v>
      </c>
      <c r="J626" s="3693" t="s">
        <v>5083</v>
      </c>
      <c r="K626" s="3693" t="s">
        <v>5023</v>
      </c>
      <c r="L626" s="3693"/>
      <c r="M626" s="3693" t="s">
        <v>5084</v>
      </c>
      <c r="N626" s="3693" t="s">
        <v>5085</v>
      </c>
      <c r="O626" s="3693" t="s">
        <v>5086</v>
      </c>
      <c r="P626" s="3693" t="s">
        <v>5087</v>
      </c>
      <c r="Q626" s="3638" t="s">
        <v>5029</v>
      </c>
      <c r="R626" s="3638" t="s">
        <v>5030</v>
      </c>
      <c r="S626" s="3638" t="s">
        <v>5031</v>
      </c>
      <c r="T626" s="3638" t="s">
        <v>5088</v>
      </c>
      <c r="U626" s="3638" t="s">
        <v>5089</v>
      </c>
      <c r="V626" s="3638" t="s">
        <v>5034</v>
      </c>
      <c r="W626" s="3638" t="s">
        <v>5036</v>
      </c>
      <c r="X626" s="3640" t="s">
        <v>5090</v>
      </c>
      <c r="Y626" s="3640" t="s">
        <v>5091</v>
      </c>
      <c r="Z626" s="3638" t="s">
        <v>5092</v>
      </c>
      <c r="AA626" s="3638" t="s">
        <v>5093</v>
      </c>
      <c r="AB626" s="3638" t="s">
        <v>5094</v>
      </c>
      <c r="AC626" s="3638" t="s">
        <v>1154</v>
      </c>
      <c r="AD626" s="3638" t="s">
        <v>5000</v>
      </c>
      <c r="AE626" s="3638" t="s">
        <v>5001</v>
      </c>
      <c r="AF626" s="2578"/>
    </row>
    <row r="627" spans="2:32" s="2884" customFormat="1" ht="13.5" thickBot="1" x14ac:dyDescent="0.25">
      <c r="B627" s="3681"/>
      <c r="C627" s="3682"/>
      <c r="D627" s="3638"/>
      <c r="E627" s="3638"/>
      <c r="F627" s="3638"/>
      <c r="G627" s="3637"/>
      <c r="H627" s="3637"/>
      <c r="I627" s="3640"/>
      <c r="J627" s="3640"/>
      <c r="K627" s="3449" t="s">
        <v>5043</v>
      </c>
      <c r="L627" s="3450" t="s">
        <v>2798</v>
      </c>
      <c r="M627" s="3640"/>
      <c r="N627" s="3640"/>
      <c r="O627" s="3640"/>
      <c r="P627" s="3640"/>
      <c r="Q627" s="3639"/>
      <c r="R627" s="3639"/>
      <c r="S627" s="3639"/>
      <c r="T627" s="3639"/>
      <c r="U627" s="3639"/>
      <c r="V627" s="3639"/>
      <c r="W627" s="3639"/>
      <c r="X627" s="3637"/>
      <c r="Y627" s="3637"/>
      <c r="Z627" s="3639"/>
      <c r="AA627" s="3639"/>
      <c r="AB627" s="3639"/>
      <c r="AC627" s="3639"/>
      <c r="AD627" s="3639"/>
      <c r="AE627" s="3639"/>
      <c r="AF627" s="2578"/>
    </row>
    <row r="628" spans="2:32" s="2884" customFormat="1" ht="60.75" thickBot="1" x14ac:dyDescent="0.25">
      <c r="B628" s="4514" t="s">
        <v>6594</v>
      </c>
      <c r="C628" s="4515"/>
      <c r="D628" s="3607"/>
      <c r="E628" s="3027"/>
      <c r="F628" s="3168"/>
      <c r="G628" s="2963"/>
      <c r="H628" s="2963"/>
      <c r="I628" s="3027"/>
      <c r="J628" s="3027"/>
      <c r="K628" s="3168"/>
      <c r="L628" s="2963"/>
      <c r="M628" s="3027"/>
      <c r="N628" s="3027"/>
      <c r="O628" s="3027"/>
      <c r="P628" s="3027"/>
      <c r="Q628" s="3027"/>
      <c r="R628" s="3168"/>
      <c r="S628" s="3168"/>
      <c r="T628" s="3027"/>
      <c r="U628" s="3027"/>
      <c r="V628" s="3168"/>
      <c r="W628" s="3168"/>
      <c r="X628" s="3027"/>
      <c r="Y628" s="3027"/>
      <c r="Z628" s="2993" t="s">
        <v>5819</v>
      </c>
      <c r="AA628" s="2993" t="s">
        <v>5820</v>
      </c>
      <c r="AB628" s="2994">
        <v>0.1</v>
      </c>
      <c r="AC628" s="2995"/>
      <c r="AD628" s="2995"/>
      <c r="AE628" s="2996"/>
      <c r="AF628" s="2578"/>
    </row>
    <row r="629" spans="2:32" s="2884" customFormat="1" x14ac:dyDescent="0.2">
      <c r="B629" s="2642"/>
      <c r="C629" s="2572"/>
      <c r="D629" s="2572"/>
      <c r="E629" s="2572"/>
      <c r="F629" s="2572"/>
      <c r="G629" s="2573"/>
      <c r="H629" s="2573"/>
      <c r="I629" s="2573"/>
      <c r="J629" s="2573"/>
      <c r="K629" s="2572"/>
      <c r="L629" s="2573"/>
      <c r="M629" s="2573"/>
      <c r="N629" s="2573"/>
      <c r="O629" s="2573"/>
      <c r="P629" s="2573"/>
      <c r="Q629" s="2639"/>
      <c r="R629" s="2639"/>
      <c r="S629" s="2639"/>
      <c r="T629" s="2639"/>
      <c r="U629" s="2639"/>
      <c r="V629" s="2639"/>
      <c r="W629" s="2639"/>
      <c r="X629" s="2639"/>
      <c r="Y629" s="2639"/>
      <c r="Z629" s="2639"/>
      <c r="AA629" s="2639"/>
      <c r="AB629" s="2639"/>
      <c r="AC629" s="2639"/>
      <c r="AD629" s="2639"/>
      <c r="AE629" s="2639"/>
      <c r="AF629" s="2578"/>
    </row>
    <row r="630" spans="2:32" s="2884" customFormat="1" x14ac:dyDescent="0.2">
      <c r="B630" s="3673" t="s">
        <v>5002</v>
      </c>
      <c r="C630" s="3674"/>
      <c r="D630" s="3675" t="s">
        <v>1534</v>
      </c>
      <c r="E630" s="3675"/>
      <c r="F630" s="3675"/>
      <c r="G630" s="3675"/>
      <c r="H630" s="3675"/>
      <c r="I630" s="2640"/>
      <c r="J630" s="2640"/>
      <c r="K630" s="2640"/>
      <c r="L630" s="2640"/>
      <c r="M630" s="2640"/>
      <c r="N630" s="2640"/>
      <c r="O630" s="2640"/>
      <c r="P630" s="2640"/>
      <c r="Q630" s="2639"/>
      <c r="R630" s="2639"/>
      <c r="S630" s="2639"/>
      <c r="T630" s="2639"/>
      <c r="U630" s="2639"/>
      <c r="V630" s="2639"/>
      <c r="W630" s="2639"/>
      <c r="X630" s="2639"/>
      <c r="Y630" s="2639"/>
      <c r="Z630" s="2639"/>
      <c r="AA630" s="2639"/>
      <c r="AB630" s="2639"/>
      <c r="AC630" s="2639"/>
      <c r="AD630" s="2639"/>
      <c r="AE630" s="2639"/>
      <c r="AF630" s="2578"/>
    </row>
    <row r="631" spans="2:32" s="2884" customFormat="1" x14ac:dyDescent="0.2">
      <c r="B631" s="3673" t="s">
        <v>5003</v>
      </c>
      <c r="C631" s="3674"/>
      <c r="D631" s="3675" t="s">
        <v>1534</v>
      </c>
      <c r="E631" s="3675"/>
      <c r="F631" s="3675"/>
      <c r="G631" s="3675"/>
      <c r="H631" s="3675"/>
      <c r="I631" s="2640"/>
      <c r="J631" s="2640"/>
      <c r="K631" s="2640"/>
      <c r="L631" s="2640"/>
      <c r="M631" s="2640"/>
      <c r="N631" s="2640"/>
      <c r="O631" s="2640"/>
      <c r="P631" s="2640"/>
      <c r="Q631" s="2639"/>
      <c r="R631" s="2639"/>
      <c r="S631" s="2639"/>
      <c r="T631" s="2639"/>
      <c r="U631" s="2639"/>
      <c r="V631" s="2639"/>
      <c r="W631" s="2639"/>
      <c r="X631" s="2639"/>
      <c r="Y631" s="2639"/>
      <c r="Z631" s="2639"/>
      <c r="AA631" s="2639"/>
      <c r="AB631" s="2639"/>
      <c r="AC631" s="2639"/>
      <c r="AD631" s="2639"/>
      <c r="AE631" s="2639"/>
      <c r="AF631" s="2578"/>
    </row>
    <row r="632" spans="2:32" s="2884" customFormat="1" ht="13.5" thickBot="1" x14ac:dyDescent="0.25">
      <c r="B632" s="3454"/>
      <c r="C632" s="3453"/>
      <c r="D632" s="3453"/>
      <c r="E632" s="3453"/>
      <c r="F632" s="3453"/>
      <c r="G632" s="2643"/>
      <c r="H632" s="2643"/>
      <c r="I632" s="2643"/>
      <c r="J632" s="2643"/>
      <c r="K632" s="2643"/>
      <c r="L632" s="2643"/>
      <c r="M632" s="2643"/>
      <c r="N632" s="2643"/>
      <c r="O632" s="2643"/>
      <c r="P632" s="2643"/>
      <c r="Q632" s="2643"/>
      <c r="R632" s="2643"/>
      <c r="S632" s="2643"/>
      <c r="T632" s="2643"/>
      <c r="U632" s="2643"/>
      <c r="V632" s="2643"/>
      <c r="W632" s="2643"/>
      <c r="X632" s="2643"/>
      <c r="Y632" s="2643"/>
      <c r="Z632" s="2643"/>
      <c r="AA632" s="2643"/>
      <c r="AB632" s="2643"/>
      <c r="AC632" s="2643"/>
      <c r="AD632" s="2643"/>
      <c r="AE632" s="2643"/>
      <c r="AF632" s="2583"/>
    </row>
    <row r="633" spans="2:32" s="2884" customFormat="1" x14ac:dyDescent="0.2">
      <c r="B633" s="2783" t="str">
        <f>+B615</f>
        <v>.</v>
      </c>
    </row>
    <row r="634" spans="2:32" s="2884" customFormat="1" ht="13.5" thickBot="1" x14ac:dyDescent="0.25"/>
    <row r="635" spans="2:32" s="2884" customFormat="1" ht="20.25" x14ac:dyDescent="0.2">
      <c r="B635" s="3623" t="s">
        <v>5075</v>
      </c>
      <c r="C635" s="3624"/>
      <c r="D635" s="3624"/>
      <c r="E635" s="3624"/>
      <c r="F635" s="3624"/>
      <c r="G635" s="3624"/>
      <c r="H635" s="3624"/>
      <c r="I635" s="3624"/>
      <c r="J635" s="3624"/>
      <c r="K635" s="3624"/>
      <c r="L635" s="3624"/>
      <c r="M635" s="3624"/>
      <c r="N635" s="3624"/>
      <c r="O635" s="3624"/>
      <c r="P635" s="3624"/>
      <c r="Q635" s="3624"/>
      <c r="R635" s="3624"/>
      <c r="S635" s="3624"/>
      <c r="T635" s="3624"/>
      <c r="U635" s="3624"/>
      <c r="V635" s="3624"/>
      <c r="W635" s="3624"/>
      <c r="X635" s="3624"/>
      <c r="Y635" s="3624"/>
      <c r="Z635" s="3624"/>
      <c r="AA635" s="3624"/>
      <c r="AB635" s="3624"/>
      <c r="AC635" s="3624"/>
      <c r="AD635" s="3624"/>
      <c r="AE635" s="3624"/>
      <c r="AF635" s="3625"/>
    </row>
    <row r="636" spans="2:32" s="2884" customFormat="1" x14ac:dyDescent="0.2">
      <c r="B636" s="3451"/>
      <c r="C636" s="3452"/>
      <c r="D636" s="3452"/>
      <c r="E636" s="3452"/>
      <c r="F636" s="3452"/>
      <c r="G636" s="2577"/>
      <c r="H636" s="2577"/>
      <c r="I636" s="2577"/>
      <c r="J636" s="2577"/>
      <c r="K636" s="2577"/>
      <c r="L636" s="2577"/>
      <c r="M636" s="2577"/>
      <c r="N636" s="2577"/>
      <c r="O636" s="2577"/>
      <c r="P636" s="2577"/>
      <c r="Q636" s="2577"/>
      <c r="R636" s="2577"/>
      <c r="S636" s="2577"/>
      <c r="T636" s="2577"/>
      <c r="U636" s="2577"/>
      <c r="V636" s="2577"/>
      <c r="W636" s="2577"/>
      <c r="X636" s="2577"/>
      <c r="Y636" s="2577"/>
      <c r="Z636" s="2577"/>
      <c r="AA636" s="2577"/>
      <c r="AB636" s="2577"/>
      <c r="AC636" s="2577"/>
      <c r="AD636" s="2577"/>
      <c r="AE636" s="2577"/>
      <c r="AF636" s="2578"/>
    </row>
    <row r="637" spans="2:32" s="2884" customFormat="1" x14ac:dyDescent="0.2">
      <c r="B637" s="2641" t="s">
        <v>5095</v>
      </c>
      <c r="C637" s="3452"/>
      <c r="D637" s="3676" t="s">
        <v>6589</v>
      </c>
      <c r="E637" s="3676"/>
      <c r="F637" s="3676"/>
      <c r="G637" s="2577"/>
      <c r="H637" s="2577"/>
      <c r="I637" s="2577"/>
      <c r="J637" s="2577"/>
      <c r="K637" s="2577"/>
      <c r="L637" s="2577"/>
      <c r="M637" s="2577"/>
      <c r="N637" s="2577"/>
      <c r="O637" s="2577"/>
      <c r="P637" s="2577"/>
      <c r="Q637" s="2577"/>
      <c r="R637" s="2577"/>
      <c r="S637" s="2577"/>
      <c r="T637" s="2577"/>
      <c r="U637" s="2577"/>
      <c r="V637" s="2577"/>
      <c r="W637" s="2577"/>
      <c r="X637" s="2577"/>
      <c r="Y637" s="2577"/>
      <c r="Z637" s="2577"/>
      <c r="AA637" s="2577"/>
      <c r="AB637" s="2577"/>
      <c r="AC637" s="2577"/>
      <c r="AD637" s="2577"/>
      <c r="AE637" s="2577"/>
      <c r="AF637" s="2578"/>
    </row>
    <row r="638" spans="2:32" s="2884" customFormat="1" x14ac:dyDescent="0.2">
      <c r="B638" s="3677" t="s">
        <v>5078</v>
      </c>
      <c r="C638" s="3678"/>
      <c r="D638" s="3709">
        <v>41671</v>
      </c>
      <c r="E638" s="3709"/>
      <c r="F638" s="3709"/>
      <c r="G638" s="2577"/>
      <c r="H638" s="2577"/>
      <c r="I638" s="2577"/>
      <c r="J638" s="2577"/>
      <c r="K638" s="2577"/>
      <c r="L638" s="2577"/>
      <c r="M638" s="2577"/>
      <c r="N638" s="2577"/>
      <c r="O638" s="2577"/>
      <c r="P638" s="2577"/>
      <c r="Q638" s="2577"/>
      <c r="R638" s="2577"/>
      <c r="S638" s="2577"/>
      <c r="T638" s="2577"/>
      <c r="U638" s="2577"/>
      <c r="V638" s="2577"/>
      <c r="W638" s="2577"/>
      <c r="X638" s="2577"/>
      <c r="Y638" s="2577"/>
      <c r="Z638" s="2577"/>
      <c r="AA638" s="2577"/>
      <c r="AB638" s="2577"/>
      <c r="AC638" s="2577"/>
      <c r="AD638" s="2577"/>
      <c r="AE638" s="2577"/>
      <c r="AF638" s="2578"/>
    </row>
    <row r="639" spans="2:32" s="2884" customFormat="1" x14ac:dyDescent="0.2">
      <c r="B639" s="3657" t="s">
        <v>5076</v>
      </c>
      <c r="C639" s="3658"/>
      <c r="D639" s="4498">
        <v>41698</v>
      </c>
      <c r="E639" s="4498"/>
      <c r="F639" s="4498"/>
      <c r="G639" s="2577"/>
      <c r="H639" s="2577"/>
      <c r="I639" s="2577"/>
      <c r="J639" s="2577"/>
      <c r="K639" s="2577"/>
      <c r="L639" s="2577"/>
      <c r="M639" s="2577"/>
      <c r="N639" s="2577"/>
      <c r="O639" s="2577"/>
      <c r="P639" s="2577"/>
      <c r="Q639" s="2577"/>
      <c r="R639" s="2577"/>
      <c r="S639" s="2577"/>
      <c r="T639" s="2577"/>
      <c r="U639" s="2577"/>
      <c r="V639" s="2577"/>
      <c r="W639" s="2577"/>
      <c r="X639" s="2577"/>
      <c r="Y639" s="2577"/>
      <c r="Z639" s="2577"/>
      <c r="AA639" s="2577"/>
      <c r="AB639" s="2577"/>
      <c r="AC639" s="2577"/>
      <c r="AD639" s="2577"/>
      <c r="AE639" s="2577"/>
      <c r="AF639" s="2578"/>
    </row>
    <row r="640" spans="2:32" s="2884" customFormat="1" ht="13.5" thickBot="1" x14ac:dyDescent="0.25">
      <c r="B640" s="3451"/>
      <c r="C640" s="3452"/>
      <c r="D640" s="3452"/>
      <c r="E640" s="3452"/>
      <c r="F640" s="3452"/>
      <c r="G640" s="2577"/>
      <c r="H640" s="2577"/>
      <c r="I640" s="2577"/>
      <c r="J640" s="2577"/>
      <c r="K640" s="2577"/>
      <c r="L640" s="2577"/>
      <c r="M640" s="2577"/>
      <c r="N640" s="2577"/>
      <c r="O640" s="2577"/>
      <c r="P640" s="2577"/>
      <c r="Q640" s="2577"/>
      <c r="R640" s="2577"/>
      <c r="S640" s="2577"/>
      <c r="T640" s="2577"/>
      <c r="U640" s="2577"/>
      <c r="V640" s="2577"/>
      <c r="W640" s="2577"/>
      <c r="X640" s="2577"/>
      <c r="Y640" s="2577"/>
      <c r="Z640" s="2577"/>
      <c r="AA640" s="2577"/>
      <c r="AB640" s="2577"/>
      <c r="AC640" s="2577"/>
      <c r="AD640" s="2577"/>
      <c r="AE640" s="2577"/>
      <c r="AF640" s="2578"/>
    </row>
    <row r="641" spans="2:32" s="2884" customFormat="1" ht="29.25" customHeight="1" thickBot="1" x14ac:dyDescent="0.25">
      <c r="B641" s="3659" t="s">
        <v>5077</v>
      </c>
      <c r="C641" s="3710"/>
      <c r="D641" s="3661" t="s">
        <v>6590</v>
      </c>
      <c r="E641" s="3662"/>
      <c r="F641" s="3662"/>
      <c r="G641" s="3662"/>
      <c r="H641" s="3662"/>
      <c r="I641" s="3662"/>
      <c r="J641" s="3662"/>
      <c r="K641" s="3662"/>
      <c r="L641" s="3662"/>
      <c r="M641" s="3662"/>
      <c r="N641" s="3662"/>
      <c r="O641" s="3662"/>
      <c r="P641" s="3662"/>
      <c r="Q641" s="3663"/>
      <c r="R641" s="2577"/>
      <c r="S641" s="2577"/>
      <c r="T641" s="2577"/>
      <c r="U641" s="2577"/>
      <c r="V641" s="2577"/>
      <c r="W641" s="2577"/>
      <c r="X641" s="2577"/>
      <c r="Y641" s="2577"/>
      <c r="Z641" s="2577"/>
      <c r="AA641" s="2577"/>
      <c r="AB641" s="2577"/>
      <c r="AC641" s="2577"/>
      <c r="AD641" s="2577"/>
      <c r="AE641" s="2577"/>
      <c r="AF641" s="2578"/>
    </row>
    <row r="642" spans="2:32" s="2884" customFormat="1" ht="13.5" thickBot="1" x14ac:dyDescent="0.25">
      <c r="B642" s="3451"/>
      <c r="C642" s="3452"/>
      <c r="D642" s="3452"/>
      <c r="E642" s="3452"/>
      <c r="F642" s="3452"/>
      <c r="G642" s="2577"/>
      <c r="H642" s="2577"/>
      <c r="I642" s="2577"/>
      <c r="J642" s="2577"/>
      <c r="K642" s="2577"/>
      <c r="L642" s="2577"/>
      <c r="M642" s="2577"/>
      <c r="N642" s="2577"/>
      <c r="O642" s="2577"/>
      <c r="P642" s="2577"/>
      <c r="Q642" s="2577"/>
      <c r="R642" s="2643"/>
      <c r="S642" s="2577"/>
      <c r="T642" s="2577"/>
      <c r="U642" s="2577"/>
      <c r="V642" s="2577"/>
      <c r="W642" s="2577"/>
      <c r="X642" s="2577"/>
      <c r="Y642" s="2577"/>
      <c r="Z642" s="2577"/>
      <c r="AA642" s="2577"/>
      <c r="AB642" s="2577"/>
      <c r="AC642" s="2577"/>
      <c r="AD642" s="2577"/>
      <c r="AE642" s="2577"/>
      <c r="AF642" s="2578"/>
    </row>
    <row r="643" spans="2:32" s="2884" customFormat="1" ht="13.5" thickBot="1" x14ac:dyDescent="0.25">
      <c r="B643" s="3679" t="s">
        <v>5079</v>
      </c>
      <c r="C643" s="3680"/>
      <c r="D643" s="3655" t="s">
        <v>5080</v>
      </c>
      <c r="E643" s="3683" t="s">
        <v>224</v>
      </c>
      <c r="F643" s="3684"/>
      <c r="G643" s="3684"/>
      <c r="H643" s="3684"/>
      <c r="I643" s="3684"/>
      <c r="J643" s="3684"/>
      <c r="K643" s="3684"/>
      <c r="L643" s="3684"/>
      <c r="M643" s="3684"/>
      <c r="N643" s="3684"/>
      <c r="O643" s="3684"/>
      <c r="P643" s="3685"/>
      <c r="Q643" s="3686" t="s">
        <v>340</v>
      </c>
      <c r="R643" s="3687"/>
      <c r="S643" s="3688"/>
      <c r="T643" s="3688"/>
      <c r="U643" s="3688"/>
      <c r="V643" s="3688"/>
      <c r="W643" s="3688"/>
      <c r="X643" s="3688"/>
      <c r="Y643" s="3689"/>
      <c r="Z643" s="3686" t="s">
        <v>225</v>
      </c>
      <c r="AA643" s="3688"/>
      <c r="AB643" s="3689"/>
      <c r="AC643" s="3690" t="s">
        <v>4999</v>
      </c>
      <c r="AD643" s="3691"/>
      <c r="AE643" s="3692"/>
      <c r="AF643" s="2578"/>
    </row>
    <row r="644" spans="2:32" s="2884" customFormat="1" ht="13.5" thickBot="1" x14ac:dyDescent="0.25">
      <c r="B644" s="3681"/>
      <c r="C644" s="3682"/>
      <c r="D644" s="3655"/>
      <c r="E644" s="3655" t="s">
        <v>5017</v>
      </c>
      <c r="F644" s="3655" t="s">
        <v>5018</v>
      </c>
      <c r="G644" s="3640" t="s">
        <v>5020</v>
      </c>
      <c r="H644" s="3640" t="s">
        <v>5081</v>
      </c>
      <c r="I644" s="3693" t="s">
        <v>5082</v>
      </c>
      <c r="J644" s="3693" t="s">
        <v>5083</v>
      </c>
      <c r="K644" s="3693" t="s">
        <v>5023</v>
      </c>
      <c r="L644" s="3693"/>
      <c r="M644" s="3693" t="s">
        <v>5084</v>
      </c>
      <c r="N644" s="3693" t="s">
        <v>5085</v>
      </c>
      <c r="O644" s="3693" t="s">
        <v>5086</v>
      </c>
      <c r="P644" s="3693" t="s">
        <v>5087</v>
      </c>
      <c r="Q644" s="3638" t="s">
        <v>5029</v>
      </c>
      <c r="R644" s="3638" t="s">
        <v>5030</v>
      </c>
      <c r="S644" s="3638" t="s">
        <v>5031</v>
      </c>
      <c r="T644" s="3638" t="s">
        <v>5088</v>
      </c>
      <c r="U644" s="3638" t="s">
        <v>5089</v>
      </c>
      <c r="V644" s="3638" t="s">
        <v>5034</v>
      </c>
      <c r="W644" s="3638" t="s">
        <v>5036</v>
      </c>
      <c r="X644" s="3640" t="s">
        <v>5090</v>
      </c>
      <c r="Y644" s="3640" t="s">
        <v>5091</v>
      </c>
      <c r="Z644" s="3638" t="s">
        <v>5092</v>
      </c>
      <c r="AA644" s="3638" t="s">
        <v>5093</v>
      </c>
      <c r="AB644" s="3638" t="s">
        <v>5094</v>
      </c>
      <c r="AC644" s="3638" t="s">
        <v>1154</v>
      </c>
      <c r="AD644" s="3638" t="s">
        <v>5000</v>
      </c>
      <c r="AE644" s="3638" t="s">
        <v>5001</v>
      </c>
      <c r="AF644" s="2578"/>
    </row>
    <row r="645" spans="2:32" s="2884" customFormat="1" ht="13.5" thickBot="1" x14ac:dyDescent="0.25">
      <c r="B645" s="3681"/>
      <c r="C645" s="3682"/>
      <c r="D645" s="3638"/>
      <c r="E645" s="3638"/>
      <c r="F645" s="3638"/>
      <c r="G645" s="3637"/>
      <c r="H645" s="3637"/>
      <c r="I645" s="3640"/>
      <c r="J645" s="3640"/>
      <c r="K645" s="3449" t="s">
        <v>5043</v>
      </c>
      <c r="L645" s="3450" t="s">
        <v>2798</v>
      </c>
      <c r="M645" s="3640"/>
      <c r="N645" s="3640"/>
      <c r="O645" s="3640"/>
      <c r="P645" s="3640"/>
      <c r="Q645" s="3639"/>
      <c r="R645" s="3639"/>
      <c r="S645" s="3639"/>
      <c r="T645" s="3639"/>
      <c r="U645" s="3639"/>
      <c r="V645" s="3639"/>
      <c r="W645" s="3639"/>
      <c r="X645" s="3637"/>
      <c r="Y645" s="3637"/>
      <c r="Z645" s="3639"/>
      <c r="AA645" s="3639"/>
      <c r="AB645" s="3639"/>
      <c r="AC645" s="3639"/>
      <c r="AD645" s="3639"/>
      <c r="AE645" s="3639"/>
      <c r="AF645" s="2578"/>
    </row>
    <row r="646" spans="2:32" s="2884" customFormat="1" x14ac:dyDescent="0.2">
      <c r="B646" s="3743" t="s">
        <v>1122</v>
      </c>
      <c r="C646" s="3744"/>
      <c r="D646" s="3154" t="s">
        <v>1534</v>
      </c>
      <c r="E646" s="3154" t="s">
        <v>1534</v>
      </c>
      <c r="F646" s="3155" t="s">
        <v>1534</v>
      </c>
      <c r="G646" s="2657" t="s">
        <v>6591</v>
      </c>
      <c r="H646" s="2657" t="s">
        <v>1534</v>
      </c>
      <c r="I646" s="3156">
        <v>0.13440000000000002</v>
      </c>
      <c r="J646" s="3156">
        <v>0.13440000000000002</v>
      </c>
      <c r="K646" s="3155" t="s">
        <v>1534</v>
      </c>
      <c r="L646" s="2657" t="s">
        <v>1534</v>
      </c>
      <c r="M646" s="2657" t="s">
        <v>1534</v>
      </c>
      <c r="N646" s="2657" t="s">
        <v>1534</v>
      </c>
      <c r="O646" s="3405">
        <v>0.24640000000000004</v>
      </c>
      <c r="P646" s="3405">
        <v>0.16800000000000001</v>
      </c>
      <c r="Q646" s="2657" t="s">
        <v>1534</v>
      </c>
      <c r="R646" s="3155" t="s">
        <v>1534</v>
      </c>
      <c r="S646" s="3155" t="s">
        <v>1119</v>
      </c>
      <c r="T646" s="3156">
        <v>2.8000000000000004E-2</v>
      </c>
      <c r="U646" s="3156">
        <f>0.06*1.12</f>
        <v>6.720000000000001E-2</v>
      </c>
      <c r="V646" s="3155" t="s">
        <v>1534</v>
      </c>
      <c r="W646" s="3155" t="s">
        <v>1534</v>
      </c>
      <c r="X646" s="3155" t="s">
        <v>1534</v>
      </c>
      <c r="Y646" s="3156">
        <f>0.06*1.12</f>
        <v>6.720000000000001E-2</v>
      </c>
      <c r="Z646" s="3155" t="s">
        <v>1534</v>
      </c>
      <c r="AA646" s="3155" t="s">
        <v>1534</v>
      </c>
      <c r="AB646" s="3155" t="s">
        <v>1534</v>
      </c>
      <c r="AC646" s="2658" t="s">
        <v>1534</v>
      </c>
      <c r="AD646" s="2658" t="s">
        <v>1534</v>
      </c>
      <c r="AE646" s="3251" t="s">
        <v>1534</v>
      </c>
      <c r="AF646" s="2578"/>
    </row>
    <row r="647" spans="2:32" s="2884" customFormat="1" x14ac:dyDescent="0.2">
      <c r="B647" s="3749" t="s">
        <v>1124</v>
      </c>
      <c r="C647" s="3750"/>
      <c r="D647" s="3149" t="s">
        <v>1534</v>
      </c>
      <c r="E647" s="3149" t="s">
        <v>1534</v>
      </c>
      <c r="F647" s="3150" t="s">
        <v>1534</v>
      </c>
      <c r="G647" s="2647" t="s">
        <v>6592</v>
      </c>
      <c r="H647" s="2647" t="s">
        <v>1534</v>
      </c>
      <c r="I647" s="3058">
        <v>0.13440000000000002</v>
      </c>
      <c r="J647" s="3058">
        <v>0.13440000000000002</v>
      </c>
      <c r="K647" s="3150" t="s">
        <v>1534</v>
      </c>
      <c r="L647" s="2647" t="s">
        <v>1534</v>
      </c>
      <c r="M647" s="2647" t="s">
        <v>1534</v>
      </c>
      <c r="N647" s="2647" t="s">
        <v>1534</v>
      </c>
      <c r="O647" s="3406">
        <v>0.24640000000000004</v>
      </c>
      <c r="P647" s="3406">
        <v>0.16800000000000001</v>
      </c>
      <c r="Q647" s="2647" t="s">
        <v>1534</v>
      </c>
      <c r="R647" s="3150" t="s">
        <v>1534</v>
      </c>
      <c r="S647" s="3150" t="s">
        <v>1125</v>
      </c>
      <c r="T647" s="3058">
        <v>2.8000000000000004E-2</v>
      </c>
      <c r="U647" s="3058">
        <v>6.720000000000001E-2</v>
      </c>
      <c r="V647" s="3150" t="s">
        <v>1534</v>
      </c>
      <c r="W647" s="3150" t="s">
        <v>1534</v>
      </c>
      <c r="X647" s="3150" t="s">
        <v>1534</v>
      </c>
      <c r="Y647" s="3058">
        <v>6.720000000000001E-2</v>
      </c>
      <c r="Z647" s="3150" t="s">
        <v>1534</v>
      </c>
      <c r="AA647" s="3150" t="s">
        <v>1534</v>
      </c>
      <c r="AB647" s="3150" t="s">
        <v>1534</v>
      </c>
      <c r="AC647" s="2617" t="s">
        <v>1534</v>
      </c>
      <c r="AD647" s="2617" t="s">
        <v>1534</v>
      </c>
      <c r="AE647" s="3253" t="s">
        <v>1534</v>
      </c>
      <c r="AF647" s="2578"/>
    </row>
    <row r="648" spans="2:32" s="2884" customFormat="1" ht="24" customHeight="1" thickBot="1" x14ac:dyDescent="0.25">
      <c r="B648" s="3753" t="s">
        <v>1126</v>
      </c>
      <c r="C648" s="3754"/>
      <c r="D648" s="3158" t="s">
        <v>1534</v>
      </c>
      <c r="E648" s="3158" t="s">
        <v>1534</v>
      </c>
      <c r="F648" s="3159" t="s">
        <v>1534</v>
      </c>
      <c r="G648" s="2650" t="s">
        <v>6593</v>
      </c>
      <c r="H648" s="2650" t="s">
        <v>1534</v>
      </c>
      <c r="I648" s="3160">
        <v>0.13440000000000002</v>
      </c>
      <c r="J648" s="3160">
        <v>0.13440000000000002</v>
      </c>
      <c r="K648" s="3159" t="s">
        <v>1534</v>
      </c>
      <c r="L648" s="3159" t="s">
        <v>1534</v>
      </c>
      <c r="M648" s="2650" t="s">
        <v>1534</v>
      </c>
      <c r="N648" s="2650" t="s">
        <v>1534</v>
      </c>
      <c r="O648" s="2952">
        <v>0.24640000000000004</v>
      </c>
      <c r="P648" s="2952">
        <v>0.16800000000000001</v>
      </c>
      <c r="Q648" s="2650" t="s">
        <v>1534</v>
      </c>
      <c r="R648" s="3159" t="s">
        <v>1534</v>
      </c>
      <c r="S648" s="3159" t="s">
        <v>1127</v>
      </c>
      <c r="T648" s="3160">
        <v>2.8000000000000004E-2</v>
      </c>
      <c r="U648" s="3160">
        <v>6.720000000000001E-2</v>
      </c>
      <c r="V648" s="3159" t="s">
        <v>1534</v>
      </c>
      <c r="W648" s="3159" t="s">
        <v>1534</v>
      </c>
      <c r="X648" s="3159" t="s">
        <v>1534</v>
      </c>
      <c r="Y648" s="3160">
        <v>6.720000000000001E-2</v>
      </c>
      <c r="Z648" s="3159" t="s">
        <v>1534</v>
      </c>
      <c r="AA648" s="3159" t="s">
        <v>1534</v>
      </c>
      <c r="AB648" s="3159" t="s">
        <v>1534</v>
      </c>
      <c r="AC648" s="2679" t="s">
        <v>1534</v>
      </c>
      <c r="AD648" s="2679" t="s">
        <v>1534</v>
      </c>
      <c r="AE648" s="2680" t="s">
        <v>1534</v>
      </c>
      <c r="AF648" s="2578"/>
    </row>
    <row r="649" spans="2:32" s="2884" customFormat="1" x14ac:dyDescent="0.2">
      <c r="B649" s="2642"/>
      <c r="C649" s="2572"/>
      <c r="D649" s="2572"/>
      <c r="E649" s="2572"/>
      <c r="F649" s="2572"/>
      <c r="G649" s="2573"/>
      <c r="H649" s="2573"/>
      <c r="I649" s="2573"/>
      <c r="J649" s="2573"/>
      <c r="K649" s="2572"/>
      <c r="L649" s="2573"/>
      <c r="M649" s="2573"/>
      <c r="N649" s="2573"/>
      <c r="O649" s="2573"/>
      <c r="P649" s="2573"/>
      <c r="Q649" s="2639"/>
      <c r="R649" s="2639"/>
      <c r="S649" s="2639"/>
      <c r="T649" s="2639"/>
      <c r="U649" s="2639"/>
      <c r="V649" s="2639"/>
      <c r="W649" s="2639"/>
      <c r="X649" s="2639"/>
      <c r="Y649" s="2639"/>
      <c r="Z649" s="2639"/>
      <c r="AA649" s="2639"/>
      <c r="AB649" s="2639"/>
      <c r="AC649" s="2639"/>
      <c r="AD649" s="2639"/>
      <c r="AE649" s="2639"/>
      <c r="AF649" s="2578"/>
    </row>
    <row r="650" spans="2:32" s="2884" customFormat="1" x14ac:dyDescent="0.2">
      <c r="B650" s="3673" t="s">
        <v>5002</v>
      </c>
      <c r="C650" s="3674"/>
      <c r="D650" s="3675" t="s">
        <v>10</v>
      </c>
      <c r="E650" s="3675"/>
      <c r="F650" s="3675"/>
      <c r="G650" s="3675"/>
      <c r="H650" s="3675"/>
      <c r="I650" s="2640"/>
      <c r="J650" s="2640"/>
      <c r="K650" s="2640"/>
      <c r="L650" s="2640"/>
      <c r="M650" s="2640"/>
      <c r="N650" s="2640"/>
      <c r="O650" s="2640"/>
      <c r="P650" s="2640"/>
      <c r="Q650" s="2639"/>
      <c r="R650" s="2639"/>
      <c r="S650" s="2639"/>
      <c r="T650" s="2639"/>
      <c r="U650" s="2639"/>
      <c r="V650" s="2639"/>
      <c r="W650" s="2639"/>
      <c r="X650" s="2639"/>
      <c r="Y650" s="2639"/>
      <c r="Z650" s="2639"/>
      <c r="AA650" s="2639"/>
      <c r="AB650" s="2639"/>
      <c r="AC650" s="2639"/>
      <c r="AD650" s="2639"/>
      <c r="AE650" s="2639"/>
      <c r="AF650" s="2578"/>
    </row>
    <row r="651" spans="2:32" s="2884" customFormat="1" ht="14.25" x14ac:dyDescent="0.2">
      <c r="B651" s="3673" t="s">
        <v>5003</v>
      </c>
      <c r="C651" s="3674"/>
      <c r="D651" s="4520" t="s">
        <v>6588</v>
      </c>
      <c r="E651" s="4520"/>
      <c r="F651" s="4520"/>
      <c r="G651" s="4520"/>
      <c r="H651" s="4520"/>
      <c r="I651" s="2640"/>
      <c r="J651" s="2640"/>
      <c r="K651" s="2640"/>
      <c r="L651" s="2640"/>
      <c r="M651" s="2640"/>
      <c r="N651" s="2640"/>
      <c r="O651" s="2640"/>
      <c r="P651" s="2640"/>
      <c r="Q651" s="2639"/>
      <c r="R651" s="2639"/>
      <c r="S651" s="2639"/>
      <c r="T651" s="2639"/>
      <c r="U651" s="2639"/>
      <c r="V651" s="2639"/>
      <c r="W651" s="2639"/>
      <c r="X651" s="2639"/>
      <c r="Y651" s="2639"/>
      <c r="Z651" s="2639"/>
      <c r="AA651" s="2639"/>
      <c r="AB651" s="2639"/>
      <c r="AC651" s="2639"/>
      <c r="AD651" s="2639"/>
      <c r="AE651" s="2639"/>
      <c r="AF651" s="2578"/>
    </row>
    <row r="652" spans="2:32" s="2884" customFormat="1" ht="13.5" thickBot="1" x14ac:dyDescent="0.25">
      <c r="B652" s="3454"/>
      <c r="C652" s="3453"/>
      <c r="D652" s="3453"/>
      <c r="E652" s="3453"/>
      <c r="F652" s="3453"/>
      <c r="G652" s="2643"/>
      <c r="H652" s="2643"/>
      <c r="I652" s="2643"/>
      <c r="J652" s="2643"/>
      <c r="K652" s="2643"/>
      <c r="L652" s="2643"/>
      <c r="M652" s="2643"/>
      <c r="N652" s="2643"/>
      <c r="O652" s="2643"/>
      <c r="P652" s="2643"/>
      <c r="Q652" s="2643"/>
      <c r="R652" s="2643"/>
      <c r="S652" s="2643"/>
      <c r="T652" s="2643"/>
      <c r="U652" s="2643"/>
      <c r="V652" s="2643"/>
      <c r="W652" s="2643"/>
      <c r="X652" s="2643"/>
      <c r="Y652" s="2643"/>
      <c r="Z652" s="2643"/>
      <c r="AA652" s="2643"/>
      <c r="AB652" s="2643"/>
      <c r="AC652" s="2643"/>
      <c r="AD652" s="2643"/>
      <c r="AE652" s="2643"/>
      <c r="AF652" s="2583"/>
    </row>
    <row r="653" spans="2:32" s="2884" customFormat="1" x14ac:dyDescent="0.2">
      <c r="B653" s="2783" t="str">
        <f>+B633</f>
        <v>.</v>
      </c>
    </row>
    <row r="654" spans="2:32" s="2884" customFormat="1" ht="13.5" thickBot="1" x14ac:dyDescent="0.25"/>
    <row r="655" spans="2:32" s="2884" customFormat="1" ht="20.25" x14ac:dyDescent="0.2">
      <c r="B655" s="3623" t="s">
        <v>5075</v>
      </c>
      <c r="C655" s="3624"/>
      <c r="D655" s="3624"/>
      <c r="E655" s="3624"/>
      <c r="F655" s="3624"/>
      <c r="G655" s="3624"/>
      <c r="H655" s="3624"/>
      <c r="I655" s="3624"/>
      <c r="J655" s="3624"/>
      <c r="K655" s="3624"/>
      <c r="L655" s="3624"/>
      <c r="M655" s="3624"/>
      <c r="N655" s="3624"/>
      <c r="O655" s="3624"/>
      <c r="P655" s="3624"/>
      <c r="Q655" s="3624"/>
      <c r="R655" s="3624"/>
      <c r="S655" s="3624"/>
      <c r="T655" s="3624"/>
      <c r="U655" s="3624"/>
      <c r="V655" s="3624"/>
      <c r="W655" s="3624"/>
      <c r="X655" s="3624"/>
      <c r="Y655" s="3624"/>
      <c r="Z655" s="3624"/>
      <c r="AA655" s="3624"/>
      <c r="AB655" s="3624"/>
      <c r="AC655" s="3624"/>
      <c r="AD655" s="3624"/>
      <c r="AE655" s="3624"/>
      <c r="AF655" s="3625"/>
    </row>
    <row r="656" spans="2:32" s="2884" customFormat="1" x14ac:dyDescent="0.2">
      <c r="B656" s="3451"/>
      <c r="C656" s="3452"/>
      <c r="D656" s="3452"/>
      <c r="E656" s="3452"/>
      <c r="F656" s="3452"/>
      <c r="G656" s="2577"/>
      <c r="H656" s="2577"/>
      <c r="I656" s="2577"/>
      <c r="J656" s="2577"/>
      <c r="K656" s="2577"/>
      <c r="L656" s="2577"/>
      <c r="M656" s="2577"/>
      <c r="N656" s="2577"/>
      <c r="O656" s="2577"/>
      <c r="P656" s="2577"/>
      <c r="Q656" s="2577"/>
      <c r="R656" s="2577"/>
      <c r="S656" s="2577"/>
      <c r="T656" s="2577"/>
      <c r="U656" s="2577"/>
      <c r="V656" s="2577"/>
      <c r="W656" s="2577"/>
      <c r="X656" s="2577"/>
      <c r="Y656" s="2577"/>
      <c r="Z656" s="2577"/>
      <c r="AA656" s="2577"/>
      <c r="AB656" s="2577"/>
      <c r="AC656" s="2577"/>
      <c r="AD656" s="2577"/>
      <c r="AE656" s="2577"/>
      <c r="AF656" s="2578"/>
    </row>
    <row r="657" spans="2:32" s="2884" customFormat="1" x14ac:dyDescent="0.2">
      <c r="B657" s="2641" t="s">
        <v>5095</v>
      </c>
      <c r="C657" s="3452"/>
      <c r="D657" s="3676" t="s">
        <v>6586</v>
      </c>
      <c r="E657" s="3676"/>
      <c r="F657" s="3676"/>
      <c r="G657" s="2577"/>
      <c r="H657" s="2577"/>
      <c r="I657" s="2577"/>
      <c r="J657" s="2577"/>
      <c r="K657" s="2577"/>
      <c r="L657" s="2577"/>
      <c r="M657" s="2577"/>
      <c r="N657" s="2577"/>
      <c r="O657" s="2577"/>
      <c r="P657" s="2577"/>
      <c r="Q657" s="2577"/>
      <c r="R657" s="2577"/>
      <c r="S657" s="2577"/>
      <c r="T657" s="2577"/>
      <c r="U657" s="2577"/>
      <c r="V657" s="2577"/>
      <c r="W657" s="2577"/>
      <c r="X657" s="2577"/>
      <c r="Y657" s="2577"/>
      <c r="Z657" s="2577"/>
      <c r="AA657" s="2577"/>
      <c r="AB657" s="2577"/>
      <c r="AC657" s="2577"/>
      <c r="AD657" s="2577"/>
      <c r="AE657" s="2577"/>
      <c r="AF657" s="2578"/>
    </row>
    <row r="658" spans="2:32" s="2884" customFormat="1" x14ac:dyDescent="0.2">
      <c r="B658" s="3677" t="s">
        <v>5078</v>
      </c>
      <c r="C658" s="3678"/>
      <c r="D658" s="3709">
        <v>41671</v>
      </c>
      <c r="E658" s="3709"/>
      <c r="F658" s="3709"/>
      <c r="G658" s="2577"/>
      <c r="H658" s="2577"/>
      <c r="I658" s="2577"/>
      <c r="J658" s="2577"/>
      <c r="K658" s="2577"/>
      <c r="L658" s="2577"/>
      <c r="M658" s="2577"/>
      <c r="N658" s="2577"/>
      <c r="O658" s="2577"/>
      <c r="P658" s="2577"/>
      <c r="Q658" s="2577"/>
      <c r="R658" s="2577"/>
      <c r="S658" s="2577"/>
      <c r="T658" s="2577"/>
      <c r="U658" s="2577"/>
      <c r="V658" s="2577"/>
      <c r="W658" s="2577"/>
      <c r="X658" s="2577"/>
      <c r="Y658" s="2577"/>
      <c r="Z658" s="2577"/>
      <c r="AA658" s="2577"/>
      <c r="AB658" s="2577"/>
      <c r="AC658" s="2577"/>
      <c r="AD658" s="2577"/>
      <c r="AE658" s="2577"/>
      <c r="AF658" s="2578"/>
    </row>
    <row r="659" spans="2:32" s="2884" customFormat="1" x14ac:dyDescent="0.2">
      <c r="B659" s="3657" t="s">
        <v>5076</v>
      </c>
      <c r="C659" s="3658"/>
      <c r="D659" s="4498">
        <v>41698</v>
      </c>
      <c r="E659" s="4498"/>
      <c r="F659" s="4498"/>
      <c r="G659" s="2577"/>
      <c r="H659" s="2577"/>
      <c r="I659" s="2577"/>
      <c r="J659" s="2577"/>
      <c r="K659" s="2577"/>
      <c r="L659" s="2577"/>
      <c r="M659" s="2577"/>
      <c r="N659" s="2577"/>
      <c r="O659" s="2577"/>
      <c r="P659" s="2577"/>
      <c r="Q659" s="2577"/>
      <c r="R659" s="2577"/>
      <c r="S659" s="2577"/>
      <c r="T659" s="2577"/>
      <c r="U659" s="2577"/>
      <c r="V659" s="2577"/>
      <c r="W659" s="2577"/>
      <c r="X659" s="2577"/>
      <c r="Y659" s="2577"/>
      <c r="Z659" s="2577"/>
      <c r="AA659" s="2577"/>
      <c r="AB659" s="2577"/>
      <c r="AC659" s="2577"/>
      <c r="AD659" s="2577"/>
      <c r="AE659" s="2577"/>
      <c r="AF659" s="2578"/>
    </row>
    <row r="660" spans="2:32" s="2884" customFormat="1" ht="13.5" thickBot="1" x14ac:dyDescent="0.25">
      <c r="B660" s="3451"/>
      <c r="C660" s="3452"/>
      <c r="D660" s="3452"/>
      <c r="E660" s="3452"/>
      <c r="F660" s="3452"/>
      <c r="G660" s="2577"/>
      <c r="H660" s="2577"/>
      <c r="I660" s="2577"/>
      <c r="J660" s="2577"/>
      <c r="K660" s="2577"/>
      <c r="L660" s="2577"/>
      <c r="M660" s="2577"/>
      <c r="N660" s="2577"/>
      <c r="O660" s="2577"/>
      <c r="P660" s="2577"/>
      <c r="Q660" s="2577"/>
      <c r="R660" s="2577"/>
      <c r="S660" s="2577"/>
      <c r="T660" s="2577"/>
      <c r="U660" s="2577"/>
      <c r="V660" s="2577"/>
      <c r="W660" s="2577"/>
      <c r="X660" s="2577"/>
      <c r="Y660" s="2577"/>
      <c r="Z660" s="2577"/>
      <c r="AA660" s="2577"/>
      <c r="AB660" s="2577"/>
      <c r="AC660" s="2577"/>
      <c r="AD660" s="2577"/>
      <c r="AE660" s="2577"/>
      <c r="AF660" s="2578"/>
    </row>
    <row r="661" spans="2:32" s="2884" customFormat="1" ht="46.5" customHeight="1" thickBot="1" x14ac:dyDescent="0.25">
      <c r="B661" s="3659" t="s">
        <v>5077</v>
      </c>
      <c r="C661" s="3710"/>
      <c r="D661" s="3661" t="s">
        <v>6587</v>
      </c>
      <c r="E661" s="3662"/>
      <c r="F661" s="3662"/>
      <c r="G661" s="3662"/>
      <c r="H661" s="3662"/>
      <c r="I661" s="3662"/>
      <c r="J661" s="3662"/>
      <c r="K661" s="3662"/>
      <c r="L661" s="3662"/>
      <c r="M661" s="3662"/>
      <c r="N661" s="3662"/>
      <c r="O661" s="3662"/>
      <c r="P661" s="3662"/>
      <c r="Q661" s="3663"/>
      <c r="R661" s="2577"/>
      <c r="S661" s="2577"/>
      <c r="T661" s="2577"/>
      <c r="U661" s="2577"/>
      <c r="V661" s="2577"/>
      <c r="W661" s="2577"/>
      <c r="X661" s="2577"/>
      <c r="Y661" s="2577"/>
      <c r="Z661" s="2577"/>
      <c r="AA661" s="2577"/>
      <c r="AB661" s="2577"/>
      <c r="AC661" s="2577"/>
      <c r="AD661" s="2577"/>
      <c r="AE661" s="2577"/>
      <c r="AF661" s="2578"/>
    </row>
    <row r="662" spans="2:32" s="2884" customFormat="1" ht="13.5" thickBot="1" x14ac:dyDescent="0.25">
      <c r="B662" s="3451"/>
      <c r="C662" s="3452"/>
      <c r="D662" s="3452"/>
      <c r="E662" s="3452"/>
      <c r="F662" s="3452"/>
      <c r="G662" s="2577"/>
      <c r="H662" s="2577"/>
      <c r="I662" s="2577"/>
      <c r="J662" s="2577"/>
      <c r="K662" s="2577"/>
      <c r="L662" s="2577"/>
      <c r="M662" s="2577"/>
      <c r="N662" s="2577"/>
      <c r="O662" s="2577"/>
      <c r="P662" s="2577"/>
      <c r="Q662" s="2577"/>
      <c r="R662" s="2643"/>
      <c r="S662" s="2577"/>
      <c r="T662" s="2577"/>
      <c r="U662" s="2577"/>
      <c r="V662" s="2577"/>
      <c r="W662" s="2577"/>
      <c r="X662" s="2577"/>
      <c r="Y662" s="2577"/>
      <c r="Z662" s="2577"/>
      <c r="AA662" s="2577"/>
      <c r="AB662" s="2577"/>
      <c r="AC662" s="2577"/>
      <c r="AD662" s="2577"/>
      <c r="AE662" s="2577"/>
      <c r="AF662" s="2578"/>
    </row>
    <row r="663" spans="2:32" s="2884" customFormat="1" ht="13.5" thickBot="1" x14ac:dyDescent="0.25">
      <c r="B663" s="3679" t="s">
        <v>5079</v>
      </c>
      <c r="C663" s="3680"/>
      <c r="D663" s="3655" t="s">
        <v>5080</v>
      </c>
      <c r="E663" s="3683" t="s">
        <v>224</v>
      </c>
      <c r="F663" s="3684"/>
      <c r="G663" s="3684"/>
      <c r="H663" s="3684"/>
      <c r="I663" s="3684"/>
      <c r="J663" s="3684"/>
      <c r="K663" s="3684"/>
      <c r="L663" s="3684"/>
      <c r="M663" s="3684"/>
      <c r="N663" s="3684"/>
      <c r="O663" s="3684"/>
      <c r="P663" s="3685"/>
      <c r="Q663" s="3686" t="s">
        <v>340</v>
      </c>
      <c r="R663" s="3687"/>
      <c r="S663" s="3688"/>
      <c r="T663" s="3688"/>
      <c r="U663" s="3688"/>
      <c r="V663" s="3688"/>
      <c r="W663" s="3688"/>
      <c r="X663" s="3688"/>
      <c r="Y663" s="3689"/>
      <c r="Z663" s="3686" t="s">
        <v>225</v>
      </c>
      <c r="AA663" s="3688"/>
      <c r="AB663" s="3689"/>
      <c r="AC663" s="3690" t="s">
        <v>4999</v>
      </c>
      <c r="AD663" s="3691"/>
      <c r="AE663" s="3692"/>
      <c r="AF663" s="2578"/>
    </row>
    <row r="664" spans="2:32" s="2884" customFormat="1" ht="18.75" customHeight="1" thickBot="1" x14ac:dyDescent="0.25">
      <c r="B664" s="3681"/>
      <c r="C664" s="3682"/>
      <c r="D664" s="3655"/>
      <c r="E664" s="3655" t="s">
        <v>5017</v>
      </c>
      <c r="F664" s="3655" t="s">
        <v>5018</v>
      </c>
      <c r="G664" s="3640" t="s">
        <v>5020</v>
      </c>
      <c r="H664" s="3640" t="s">
        <v>5081</v>
      </c>
      <c r="I664" s="3693" t="s">
        <v>5082</v>
      </c>
      <c r="J664" s="3693" t="s">
        <v>5083</v>
      </c>
      <c r="K664" s="3693" t="s">
        <v>5023</v>
      </c>
      <c r="L664" s="3693"/>
      <c r="M664" s="3693" t="s">
        <v>5084</v>
      </c>
      <c r="N664" s="3693" t="s">
        <v>5085</v>
      </c>
      <c r="O664" s="3693" t="s">
        <v>5086</v>
      </c>
      <c r="P664" s="3693" t="s">
        <v>5087</v>
      </c>
      <c r="Q664" s="3638" t="s">
        <v>5029</v>
      </c>
      <c r="R664" s="3638" t="s">
        <v>5030</v>
      </c>
      <c r="S664" s="3638" t="s">
        <v>5031</v>
      </c>
      <c r="T664" s="3638" t="s">
        <v>5088</v>
      </c>
      <c r="U664" s="3638" t="s">
        <v>5089</v>
      </c>
      <c r="V664" s="3638" t="s">
        <v>5034</v>
      </c>
      <c r="W664" s="3638" t="s">
        <v>5036</v>
      </c>
      <c r="X664" s="3640" t="s">
        <v>5090</v>
      </c>
      <c r="Y664" s="3640" t="s">
        <v>5091</v>
      </c>
      <c r="Z664" s="3638" t="s">
        <v>5092</v>
      </c>
      <c r="AA664" s="3638" t="s">
        <v>5093</v>
      </c>
      <c r="AB664" s="3638" t="s">
        <v>5094</v>
      </c>
      <c r="AC664" s="3638" t="s">
        <v>1154</v>
      </c>
      <c r="AD664" s="3638" t="s">
        <v>5000</v>
      </c>
      <c r="AE664" s="3638" t="s">
        <v>5001</v>
      </c>
      <c r="AF664" s="2578"/>
    </row>
    <row r="665" spans="2:32" s="2884" customFormat="1" ht="19.5" customHeight="1" thickBot="1" x14ac:dyDescent="0.25">
      <c r="B665" s="3681"/>
      <c r="C665" s="3682"/>
      <c r="D665" s="3638"/>
      <c r="E665" s="3638"/>
      <c r="F665" s="3638"/>
      <c r="G665" s="3637"/>
      <c r="H665" s="3637"/>
      <c r="I665" s="3640"/>
      <c r="J665" s="3640"/>
      <c r="K665" s="3449" t="s">
        <v>5043</v>
      </c>
      <c r="L665" s="3450" t="s">
        <v>2798</v>
      </c>
      <c r="M665" s="3640"/>
      <c r="N665" s="3640"/>
      <c r="O665" s="3640"/>
      <c r="P665" s="3640"/>
      <c r="Q665" s="3639"/>
      <c r="R665" s="3639"/>
      <c r="S665" s="3639"/>
      <c r="T665" s="3639"/>
      <c r="U665" s="3639"/>
      <c r="V665" s="3639"/>
      <c r="W665" s="3639"/>
      <c r="X665" s="3637"/>
      <c r="Y665" s="3637"/>
      <c r="Z665" s="3639"/>
      <c r="AA665" s="3639"/>
      <c r="AB665" s="3639"/>
      <c r="AC665" s="3639"/>
      <c r="AD665" s="3639"/>
      <c r="AE665" s="3639"/>
      <c r="AF665" s="2578"/>
    </row>
    <row r="666" spans="2:32" s="2884" customFormat="1" ht="19.5" customHeight="1" x14ac:dyDescent="0.2">
      <c r="B666" s="3641" t="s">
        <v>6345</v>
      </c>
      <c r="C666" s="3642"/>
      <c r="D666" s="3154" t="s">
        <v>1534</v>
      </c>
      <c r="E666" s="3154" t="s">
        <v>1534</v>
      </c>
      <c r="F666" s="3155" t="s">
        <v>1534</v>
      </c>
      <c r="G666" s="2657">
        <v>63</v>
      </c>
      <c r="H666" s="2657" t="s">
        <v>1534</v>
      </c>
      <c r="I666" s="3338">
        <v>0.16800000000000001</v>
      </c>
      <c r="J666" s="3338">
        <v>0.16800000000000001</v>
      </c>
      <c r="K666" s="3155" t="s">
        <v>1534</v>
      </c>
      <c r="L666" s="2657" t="s">
        <v>1534</v>
      </c>
      <c r="M666" s="2657" t="s">
        <v>1534</v>
      </c>
      <c r="N666" s="2657" t="s">
        <v>1534</v>
      </c>
      <c r="O666" s="3338">
        <v>0.16800000000000001</v>
      </c>
      <c r="P666" s="3338">
        <v>0.16800000000000001</v>
      </c>
      <c r="Q666" s="2657" t="s">
        <v>1534</v>
      </c>
      <c r="R666" s="3155" t="s">
        <v>1534</v>
      </c>
      <c r="S666" s="3065" t="s">
        <v>1136</v>
      </c>
      <c r="T666" s="3156">
        <v>2.8000000000000004E-2</v>
      </c>
      <c r="U666" s="3156">
        <v>6.720000000000001E-2</v>
      </c>
      <c r="V666" s="3155" t="s">
        <v>1534</v>
      </c>
      <c r="W666" s="3155" t="s">
        <v>1534</v>
      </c>
      <c r="X666" s="3155" t="s">
        <v>1534</v>
      </c>
      <c r="Y666" s="3156">
        <v>6.720000000000001E-2</v>
      </c>
      <c r="Z666" s="3065" t="s">
        <v>49</v>
      </c>
      <c r="AA666" s="3156">
        <v>3.6999999999999998E-2</v>
      </c>
      <c r="AB666" s="3156">
        <v>0.112</v>
      </c>
      <c r="AC666" s="2658" t="s">
        <v>1534</v>
      </c>
      <c r="AD666" s="2658" t="s">
        <v>1534</v>
      </c>
      <c r="AE666" s="3251" t="s">
        <v>1534</v>
      </c>
      <c r="AF666" s="2578"/>
    </row>
    <row r="667" spans="2:32" s="2884" customFormat="1" ht="19.5" customHeight="1" x14ac:dyDescent="0.2">
      <c r="B667" s="4469" t="s">
        <v>6347</v>
      </c>
      <c r="C667" s="4536"/>
      <c r="D667" s="3149" t="s">
        <v>1534</v>
      </c>
      <c r="E667" s="3149" t="s">
        <v>1534</v>
      </c>
      <c r="F667" s="3150" t="s">
        <v>1534</v>
      </c>
      <c r="G667" s="2647">
        <v>93</v>
      </c>
      <c r="H667" s="2647" t="s">
        <v>1534</v>
      </c>
      <c r="I667" s="3347">
        <v>0.16800000000000001</v>
      </c>
      <c r="J667" s="3347">
        <v>0.16800000000000001</v>
      </c>
      <c r="K667" s="3150" t="s">
        <v>1534</v>
      </c>
      <c r="L667" s="2647" t="s">
        <v>1534</v>
      </c>
      <c r="M667" s="2647" t="s">
        <v>1534</v>
      </c>
      <c r="N667" s="2647" t="s">
        <v>1534</v>
      </c>
      <c r="O667" s="3347">
        <v>0.16800000000000001</v>
      </c>
      <c r="P667" s="3347">
        <v>0.16800000000000001</v>
      </c>
      <c r="Q667" s="2647" t="s">
        <v>1534</v>
      </c>
      <c r="R667" s="3150" t="s">
        <v>1534</v>
      </c>
      <c r="S667" s="3059" t="s">
        <v>5540</v>
      </c>
      <c r="T667" s="3058">
        <v>2.8000000000000004E-2</v>
      </c>
      <c r="U667" s="3058">
        <v>6.720000000000001E-2</v>
      </c>
      <c r="V667" s="3150" t="s">
        <v>1534</v>
      </c>
      <c r="W667" s="3150" t="s">
        <v>1534</v>
      </c>
      <c r="X667" s="3150" t="s">
        <v>1534</v>
      </c>
      <c r="Y667" s="3058">
        <v>6.720000000000001E-2</v>
      </c>
      <c r="Z667" s="3059" t="s">
        <v>49</v>
      </c>
      <c r="AA667" s="3058">
        <v>3.6999999999999998E-2</v>
      </c>
      <c r="AB667" s="3058">
        <v>0.112</v>
      </c>
      <c r="AC667" s="2617" t="s">
        <v>1534</v>
      </c>
      <c r="AD667" s="2617" t="s">
        <v>1534</v>
      </c>
      <c r="AE667" s="3253" t="s">
        <v>1534</v>
      </c>
      <c r="AF667" s="2578"/>
    </row>
    <row r="668" spans="2:32" s="2884" customFormat="1" ht="19.5" customHeight="1" x14ac:dyDescent="0.2">
      <c r="B668" s="4469" t="s">
        <v>6349</v>
      </c>
      <c r="C668" s="4536"/>
      <c r="D668" s="3149" t="s">
        <v>1534</v>
      </c>
      <c r="E668" s="3149" t="s">
        <v>1534</v>
      </c>
      <c r="F668" s="3150" t="s">
        <v>1534</v>
      </c>
      <c r="G668" s="2647">
        <v>101</v>
      </c>
      <c r="H668" s="2647" t="s">
        <v>1534</v>
      </c>
      <c r="I668" s="3347">
        <v>0.16800000000000001</v>
      </c>
      <c r="J668" s="3347">
        <v>0.16800000000000001</v>
      </c>
      <c r="K668" s="3150" t="s">
        <v>1534</v>
      </c>
      <c r="L668" s="2647" t="s">
        <v>1534</v>
      </c>
      <c r="M668" s="2647" t="s">
        <v>1534</v>
      </c>
      <c r="N668" s="2647" t="s">
        <v>1534</v>
      </c>
      <c r="O668" s="3347">
        <v>0.16800000000000001</v>
      </c>
      <c r="P668" s="3347">
        <v>0.16800000000000001</v>
      </c>
      <c r="Q668" s="2647" t="s">
        <v>1534</v>
      </c>
      <c r="R668" s="3150" t="s">
        <v>1534</v>
      </c>
      <c r="S668" s="3059" t="s">
        <v>5545</v>
      </c>
      <c r="T668" s="3058">
        <v>2.8000000000000004E-2</v>
      </c>
      <c r="U668" s="3058">
        <v>6.720000000000001E-2</v>
      </c>
      <c r="V668" s="3150" t="s">
        <v>1534</v>
      </c>
      <c r="W668" s="3150" t="s">
        <v>1534</v>
      </c>
      <c r="X668" s="3150" t="s">
        <v>1534</v>
      </c>
      <c r="Y668" s="3058">
        <v>6.720000000000001E-2</v>
      </c>
      <c r="Z668" s="3059" t="s">
        <v>51</v>
      </c>
      <c r="AA668" s="3058">
        <v>3.6999999999999998E-2</v>
      </c>
      <c r="AB668" s="3058">
        <v>0.112</v>
      </c>
      <c r="AC668" s="2617" t="s">
        <v>1534</v>
      </c>
      <c r="AD668" s="2617" t="s">
        <v>1534</v>
      </c>
      <c r="AE668" s="3253" t="s">
        <v>1534</v>
      </c>
      <c r="AF668" s="2578"/>
    </row>
    <row r="669" spans="2:32" s="2884" customFormat="1" ht="19.5" customHeight="1" x14ac:dyDescent="0.2">
      <c r="B669" s="4469" t="s">
        <v>6351</v>
      </c>
      <c r="C669" s="4536"/>
      <c r="D669" s="3149" t="s">
        <v>1534</v>
      </c>
      <c r="E669" s="3149" t="s">
        <v>1534</v>
      </c>
      <c r="F669" s="3150" t="s">
        <v>1534</v>
      </c>
      <c r="G669" s="2647">
        <v>109</v>
      </c>
      <c r="H669" s="2647" t="s">
        <v>1534</v>
      </c>
      <c r="I669" s="3347">
        <v>0.16800000000000001</v>
      </c>
      <c r="J669" s="3347">
        <v>0.16800000000000001</v>
      </c>
      <c r="K669" s="3150" t="s">
        <v>1534</v>
      </c>
      <c r="L669" s="2647" t="s">
        <v>1534</v>
      </c>
      <c r="M669" s="2647" t="s">
        <v>1534</v>
      </c>
      <c r="N669" s="2647" t="s">
        <v>1534</v>
      </c>
      <c r="O669" s="3347">
        <v>0.16800000000000001</v>
      </c>
      <c r="P669" s="3347">
        <v>0.16800000000000001</v>
      </c>
      <c r="Q669" s="2647" t="s">
        <v>1534</v>
      </c>
      <c r="R669" s="3150" t="s">
        <v>1534</v>
      </c>
      <c r="S669" s="3059" t="s">
        <v>5550</v>
      </c>
      <c r="T669" s="3058">
        <v>2.8000000000000004E-2</v>
      </c>
      <c r="U669" s="3058">
        <v>6.720000000000001E-2</v>
      </c>
      <c r="V669" s="3150" t="s">
        <v>1534</v>
      </c>
      <c r="W669" s="3150" t="s">
        <v>1534</v>
      </c>
      <c r="X669" s="3150" t="s">
        <v>1534</v>
      </c>
      <c r="Y669" s="3058">
        <v>6.720000000000001E-2</v>
      </c>
      <c r="Z669" s="3059" t="s">
        <v>406</v>
      </c>
      <c r="AA669" s="3058">
        <v>3.6999999999999998E-2</v>
      </c>
      <c r="AB669" s="3058">
        <v>0.112</v>
      </c>
      <c r="AC669" s="2617" t="s">
        <v>1534</v>
      </c>
      <c r="AD669" s="2617" t="s">
        <v>1534</v>
      </c>
      <c r="AE669" s="3253" t="s">
        <v>1534</v>
      </c>
      <c r="AF669" s="2578"/>
    </row>
    <row r="670" spans="2:32" s="2884" customFormat="1" ht="19.5" customHeight="1" x14ac:dyDescent="0.2">
      <c r="B670" s="4469" t="s">
        <v>6353</v>
      </c>
      <c r="C670" s="4536"/>
      <c r="D670" s="3149" t="s">
        <v>1534</v>
      </c>
      <c r="E670" s="3149" t="s">
        <v>1534</v>
      </c>
      <c r="F670" s="3150" t="s">
        <v>1534</v>
      </c>
      <c r="G670" s="2647">
        <v>150</v>
      </c>
      <c r="H670" s="2647" t="s">
        <v>1534</v>
      </c>
      <c r="I670" s="3347">
        <v>0.16800000000000001</v>
      </c>
      <c r="J670" s="3347">
        <v>0.16800000000000001</v>
      </c>
      <c r="K670" s="3150" t="s">
        <v>1534</v>
      </c>
      <c r="L670" s="2647" t="s">
        <v>1534</v>
      </c>
      <c r="M670" s="2647" t="s">
        <v>1534</v>
      </c>
      <c r="N670" s="2647" t="s">
        <v>1534</v>
      </c>
      <c r="O670" s="3347">
        <v>0.16800000000000001</v>
      </c>
      <c r="P670" s="3347">
        <v>0.16800000000000001</v>
      </c>
      <c r="Q670" s="2647" t="s">
        <v>1534</v>
      </c>
      <c r="R670" s="3150" t="s">
        <v>1534</v>
      </c>
      <c r="S670" s="3059" t="s">
        <v>1133</v>
      </c>
      <c r="T670" s="3058">
        <v>2.8000000000000004E-2</v>
      </c>
      <c r="U670" s="3058">
        <v>6.720000000000001E-2</v>
      </c>
      <c r="V670" s="3150" t="s">
        <v>1534</v>
      </c>
      <c r="W670" s="3150" t="s">
        <v>1534</v>
      </c>
      <c r="X670" s="3150" t="s">
        <v>1534</v>
      </c>
      <c r="Y670" s="3058">
        <v>6.720000000000001E-2</v>
      </c>
      <c r="Z670" s="3059" t="s">
        <v>5104</v>
      </c>
      <c r="AA670" s="3058">
        <v>3.6999999999999998E-2</v>
      </c>
      <c r="AB670" s="3058">
        <v>0.112</v>
      </c>
      <c r="AC670" s="2617" t="s">
        <v>1534</v>
      </c>
      <c r="AD670" s="2617" t="s">
        <v>1534</v>
      </c>
      <c r="AE670" s="3253" t="s">
        <v>1534</v>
      </c>
      <c r="AF670" s="2578"/>
    </row>
    <row r="671" spans="2:32" s="2884" customFormat="1" ht="19.5" customHeight="1" x14ac:dyDescent="0.2">
      <c r="B671" s="4469" t="s">
        <v>6355</v>
      </c>
      <c r="C671" s="4536"/>
      <c r="D671" s="3149" t="s">
        <v>1534</v>
      </c>
      <c r="E671" s="3149" t="s">
        <v>1534</v>
      </c>
      <c r="F671" s="3150" t="s">
        <v>1534</v>
      </c>
      <c r="G671" s="2647">
        <v>190</v>
      </c>
      <c r="H671" s="2647" t="s">
        <v>1534</v>
      </c>
      <c r="I671" s="3347">
        <v>0.15680000000000002</v>
      </c>
      <c r="J671" s="3347">
        <v>0.15680000000000002</v>
      </c>
      <c r="K671" s="3150" t="s">
        <v>1534</v>
      </c>
      <c r="L671" s="2647" t="s">
        <v>1534</v>
      </c>
      <c r="M671" s="2647" t="s">
        <v>1534</v>
      </c>
      <c r="N671" s="2647" t="s">
        <v>1534</v>
      </c>
      <c r="O671" s="3347">
        <v>0.16800000000000001</v>
      </c>
      <c r="P671" s="3347">
        <v>0.16800000000000001</v>
      </c>
      <c r="Q671" s="2647" t="s">
        <v>1534</v>
      </c>
      <c r="R671" s="3150" t="s">
        <v>1534</v>
      </c>
      <c r="S671" s="3059" t="s">
        <v>1135</v>
      </c>
      <c r="T671" s="3058">
        <v>2.8000000000000004E-2</v>
      </c>
      <c r="U671" s="3058">
        <v>6.720000000000001E-2</v>
      </c>
      <c r="V671" s="3150" t="s">
        <v>1534</v>
      </c>
      <c r="W671" s="3150" t="s">
        <v>1534</v>
      </c>
      <c r="X671" s="3150" t="s">
        <v>1534</v>
      </c>
      <c r="Y671" s="3058">
        <v>6.720000000000001E-2</v>
      </c>
      <c r="Z671" s="3059" t="s">
        <v>5520</v>
      </c>
      <c r="AA671" s="3058">
        <v>3.6999999999999998E-2</v>
      </c>
      <c r="AB671" s="3058">
        <v>0.112</v>
      </c>
      <c r="AC671" s="2617" t="s">
        <v>1534</v>
      </c>
      <c r="AD671" s="2617" t="s">
        <v>1534</v>
      </c>
      <c r="AE671" s="3253" t="s">
        <v>1534</v>
      </c>
      <c r="AF671" s="2578"/>
    </row>
    <row r="672" spans="2:32" s="2884" customFormat="1" ht="19.5" customHeight="1" x14ac:dyDescent="0.2">
      <c r="B672" s="4469" t="s">
        <v>6357</v>
      </c>
      <c r="C672" s="4536"/>
      <c r="D672" s="3149" t="s">
        <v>1534</v>
      </c>
      <c r="E672" s="3149" t="s">
        <v>1534</v>
      </c>
      <c r="F672" s="3150" t="s">
        <v>1534</v>
      </c>
      <c r="G672" s="2647">
        <v>238</v>
      </c>
      <c r="H672" s="2647" t="s">
        <v>1534</v>
      </c>
      <c r="I672" s="3347">
        <v>0.15680000000000002</v>
      </c>
      <c r="J672" s="3347">
        <v>0.15680000000000002</v>
      </c>
      <c r="K672" s="3150" t="s">
        <v>1534</v>
      </c>
      <c r="L672" s="2647" t="s">
        <v>1534</v>
      </c>
      <c r="M672" s="2647" t="s">
        <v>1534</v>
      </c>
      <c r="N672" s="2647" t="s">
        <v>1534</v>
      </c>
      <c r="O672" s="3347">
        <v>0.16800000000000001</v>
      </c>
      <c r="P672" s="3347">
        <v>0.16800000000000001</v>
      </c>
      <c r="Q672" s="2647" t="s">
        <v>1534</v>
      </c>
      <c r="R672" s="3150" t="s">
        <v>1534</v>
      </c>
      <c r="S672" s="3059" t="s">
        <v>1135</v>
      </c>
      <c r="T672" s="3058">
        <v>2.8000000000000004E-2</v>
      </c>
      <c r="U672" s="3058">
        <v>6.720000000000001E-2</v>
      </c>
      <c r="V672" s="3150" t="s">
        <v>1534</v>
      </c>
      <c r="W672" s="3150" t="s">
        <v>1534</v>
      </c>
      <c r="X672" s="3150" t="s">
        <v>1534</v>
      </c>
      <c r="Y672" s="3058">
        <v>6.720000000000001E-2</v>
      </c>
      <c r="Z672" s="3059" t="s">
        <v>56</v>
      </c>
      <c r="AA672" s="3058">
        <v>3.6999999999999998E-2</v>
      </c>
      <c r="AB672" s="3058">
        <v>0.112</v>
      </c>
      <c r="AC672" s="2617" t="s">
        <v>1534</v>
      </c>
      <c r="AD672" s="2617" t="s">
        <v>1534</v>
      </c>
      <c r="AE672" s="3253" t="s">
        <v>1534</v>
      </c>
      <c r="AF672" s="2578"/>
    </row>
    <row r="673" spans="2:32" s="2884" customFormat="1" ht="19.5" customHeight="1" x14ac:dyDescent="0.2">
      <c r="B673" s="4469" t="s">
        <v>6359</v>
      </c>
      <c r="C673" s="4536"/>
      <c r="D673" s="3149" t="s">
        <v>1534</v>
      </c>
      <c r="E673" s="3149" t="s">
        <v>1534</v>
      </c>
      <c r="F673" s="3150" t="s">
        <v>1534</v>
      </c>
      <c r="G673" s="2647">
        <v>288</v>
      </c>
      <c r="H673" s="2647" t="s">
        <v>1534</v>
      </c>
      <c r="I673" s="3347">
        <v>0.14560000000000001</v>
      </c>
      <c r="J673" s="3347">
        <v>0.14560000000000001</v>
      </c>
      <c r="K673" s="3150" t="s">
        <v>1534</v>
      </c>
      <c r="L673" s="2647" t="s">
        <v>1534</v>
      </c>
      <c r="M673" s="2647" t="s">
        <v>1534</v>
      </c>
      <c r="N673" s="2647" t="s">
        <v>1534</v>
      </c>
      <c r="O673" s="3347">
        <v>0.16800000000000001</v>
      </c>
      <c r="P673" s="3347">
        <v>0.16800000000000001</v>
      </c>
      <c r="Q673" s="2647" t="s">
        <v>1534</v>
      </c>
      <c r="R673" s="3150" t="s">
        <v>1534</v>
      </c>
      <c r="S673" s="3059" t="s">
        <v>1119</v>
      </c>
      <c r="T673" s="3058">
        <v>2.8000000000000004E-2</v>
      </c>
      <c r="U673" s="3058">
        <v>6.720000000000001E-2</v>
      </c>
      <c r="V673" s="3150" t="s">
        <v>1534</v>
      </c>
      <c r="W673" s="3150" t="s">
        <v>1534</v>
      </c>
      <c r="X673" s="3150" t="s">
        <v>1534</v>
      </c>
      <c r="Y673" s="3058">
        <v>6.720000000000001E-2</v>
      </c>
      <c r="Z673" s="3059" t="s">
        <v>5529</v>
      </c>
      <c r="AA673" s="3058">
        <v>3.6999999999999998E-2</v>
      </c>
      <c r="AB673" s="3058">
        <v>0.112</v>
      </c>
      <c r="AC673" s="2617" t="s">
        <v>1534</v>
      </c>
      <c r="AD673" s="2617" t="s">
        <v>1534</v>
      </c>
      <c r="AE673" s="3253" t="s">
        <v>1534</v>
      </c>
      <c r="AF673" s="2578"/>
    </row>
    <row r="674" spans="2:32" s="2884" customFormat="1" ht="19.5" customHeight="1" x14ac:dyDescent="0.2">
      <c r="B674" s="4469" t="s">
        <v>6361</v>
      </c>
      <c r="C674" s="4536"/>
      <c r="D674" s="3149" t="s">
        <v>1534</v>
      </c>
      <c r="E674" s="3149" t="s">
        <v>1534</v>
      </c>
      <c r="F674" s="3150" t="s">
        <v>1534</v>
      </c>
      <c r="G674" s="2647">
        <v>430</v>
      </c>
      <c r="H674" s="2647" t="s">
        <v>1534</v>
      </c>
      <c r="I674" s="3347">
        <v>0.13440000000000002</v>
      </c>
      <c r="J674" s="3347">
        <v>0.13440000000000002</v>
      </c>
      <c r="K674" s="3150" t="s">
        <v>1534</v>
      </c>
      <c r="L674" s="2647" t="s">
        <v>1534</v>
      </c>
      <c r="M674" s="2647" t="s">
        <v>1534</v>
      </c>
      <c r="N674" s="2647" t="s">
        <v>1534</v>
      </c>
      <c r="O674" s="3347">
        <v>0.15680000000000002</v>
      </c>
      <c r="P674" s="3347">
        <v>0.15680000000000002</v>
      </c>
      <c r="Q674" s="2647" t="s">
        <v>1534</v>
      </c>
      <c r="R674" s="3150" t="s">
        <v>1534</v>
      </c>
      <c r="S674" s="3059" t="s">
        <v>5534</v>
      </c>
      <c r="T674" s="3058">
        <v>2.8000000000000004E-2</v>
      </c>
      <c r="U674" s="3058">
        <v>6.720000000000001E-2</v>
      </c>
      <c r="V674" s="3150" t="s">
        <v>1534</v>
      </c>
      <c r="W674" s="3150" t="s">
        <v>1534</v>
      </c>
      <c r="X674" s="3150" t="s">
        <v>1534</v>
      </c>
      <c r="Y674" s="3058">
        <v>6.720000000000001E-2</v>
      </c>
      <c r="Z674" s="3059" t="s">
        <v>58</v>
      </c>
      <c r="AA674" s="3058">
        <v>3.6999999999999998E-2</v>
      </c>
      <c r="AB674" s="3058">
        <v>0.112</v>
      </c>
      <c r="AC674" s="2617" t="s">
        <v>1534</v>
      </c>
      <c r="AD674" s="2617" t="s">
        <v>1534</v>
      </c>
      <c r="AE674" s="3253" t="s">
        <v>1534</v>
      </c>
      <c r="AF674" s="2578"/>
    </row>
    <row r="675" spans="2:32" s="2884" customFormat="1" ht="19.5" customHeight="1" x14ac:dyDescent="0.2">
      <c r="B675" s="4469" t="s">
        <v>6363</v>
      </c>
      <c r="C675" s="4536"/>
      <c r="D675" s="3149" t="s">
        <v>1534</v>
      </c>
      <c r="E675" s="3149" t="s">
        <v>1534</v>
      </c>
      <c r="F675" s="3150" t="s">
        <v>1534</v>
      </c>
      <c r="G675" s="2647">
        <v>96</v>
      </c>
      <c r="H675" s="2647" t="s">
        <v>1534</v>
      </c>
      <c r="I675" s="3347">
        <v>0.16800000000000001</v>
      </c>
      <c r="J675" s="3347">
        <v>0.16800000000000001</v>
      </c>
      <c r="K675" s="3150" t="s">
        <v>1534</v>
      </c>
      <c r="L675" s="2647" t="s">
        <v>1534</v>
      </c>
      <c r="M675" s="2647" t="s">
        <v>1534</v>
      </c>
      <c r="N675" s="2647" t="s">
        <v>1534</v>
      </c>
      <c r="O675" s="3347">
        <v>0.15680000000000002</v>
      </c>
      <c r="P675" s="3347">
        <v>0.15680000000000002</v>
      </c>
      <c r="Q675" s="2647" t="s">
        <v>1534</v>
      </c>
      <c r="R675" s="3150" t="s">
        <v>1534</v>
      </c>
      <c r="S675" s="3059" t="s">
        <v>1136</v>
      </c>
      <c r="T675" s="3058">
        <v>2.8000000000000004E-2</v>
      </c>
      <c r="U675" s="3058">
        <v>6.720000000000001E-2</v>
      </c>
      <c r="V675" s="3150" t="s">
        <v>1534</v>
      </c>
      <c r="W675" s="3150" t="s">
        <v>1534</v>
      </c>
      <c r="X675" s="3150" t="s">
        <v>1534</v>
      </c>
      <c r="Y675" s="3058">
        <v>6.720000000000001E-2</v>
      </c>
      <c r="Z675" s="3059" t="s">
        <v>49</v>
      </c>
      <c r="AA675" s="3058">
        <v>3.6999999999999998E-2</v>
      </c>
      <c r="AB675" s="3058">
        <v>0.112</v>
      </c>
      <c r="AC675" s="2617" t="s">
        <v>1534</v>
      </c>
      <c r="AD675" s="2617" t="s">
        <v>1534</v>
      </c>
      <c r="AE675" s="3253" t="s">
        <v>1534</v>
      </c>
      <c r="AF675" s="2578"/>
    </row>
    <row r="676" spans="2:32" s="2884" customFormat="1" ht="19.5" customHeight="1" x14ac:dyDescent="0.2">
      <c r="B676" s="4469" t="s">
        <v>6365</v>
      </c>
      <c r="C676" s="4536"/>
      <c r="D676" s="3149" t="s">
        <v>1534</v>
      </c>
      <c r="E676" s="3149" t="s">
        <v>1534</v>
      </c>
      <c r="F676" s="3150" t="s">
        <v>1534</v>
      </c>
      <c r="G676" s="2647">
        <v>104</v>
      </c>
      <c r="H676" s="2647" t="s">
        <v>1534</v>
      </c>
      <c r="I676" s="3347">
        <v>0.16800000000000001</v>
      </c>
      <c r="J676" s="3347">
        <v>0.16800000000000001</v>
      </c>
      <c r="K676" s="3150" t="s">
        <v>1534</v>
      </c>
      <c r="L676" s="2647" t="s">
        <v>1534</v>
      </c>
      <c r="M676" s="2647" t="s">
        <v>1534</v>
      </c>
      <c r="N676" s="2647" t="s">
        <v>1534</v>
      </c>
      <c r="O676" s="3347">
        <v>0.15680000000000002</v>
      </c>
      <c r="P676" s="3347">
        <v>0.15680000000000002</v>
      </c>
      <c r="Q676" s="2647" t="s">
        <v>1534</v>
      </c>
      <c r="R676" s="3150" t="s">
        <v>1534</v>
      </c>
      <c r="S676" s="3059" t="s">
        <v>5540</v>
      </c>
      <c r="T676" s="3058">
        <v>2.8000000000000004E-2</v>
      </c>
      <c r="U676" s="3058">
        <v>6.720000000000001E-2</v>
      </c>
      <c r="V676" s="3150" t="s">
        <v>1534</v>
      </c>
      <c r="W676" s="3150" t="s">
        <v>1534</v>
      </c>
      <c r="X676" s="3150" t="s">
        <v>1534</v>
      </c>
      <c r="Y676" s="3058">
        <v>6.720000000000001E-2</v>
      </c>
      <c r="Z676" s="3059" t="s">
        <v>51</v>
      </c>
      <c r="AA676" s="3058">
        <v>3.6999999999999998E-2</v>
      </c>
      <c r="AB676" s="3058">
        <v>0.112</v>
      </c>
      <c r="AC676" s="2617" t="s">
        <v>1534</v>
      </c>
      <c r="AD676" s="2617" t="s">
        <v>1534</v>
      </c>
      <c r="AE676" s="3253" t="s">
        <v>1534</v>
      </c>
      <c r="AF676" s="2578"/>
    </row>
    <row r="677" spans="2:32" s="2884" customFormat="1" ht="19.5" customHeight="1" x14ac:dyDescent="0.2">
      <c r="B677" s="4469" t="s">
        <v>6367</v>
      </c>
      <c r="C677" s="4536"/>
      <c r="D677" s="3149" t="s">
        <v>1534</v>
      </c>
      <c r="E677" s="3149" t="s">
        <v>1534</v>
      </c>
      <c r="F677" s="3150" t="s">
        <v>1534</v>
      </c>
      <c r="G677" s="2647">
        <v>134</v>
      </c>
      <c r="H677" s="2647" t="s">
        <v>1534</v>
      </c>
      <c r="I677" s="3347">
        <v>0.16800000000000001</v>
      </c>
      <c r="J677" s="3347">
        <v>0.16800000000000001</v>
      </c>
      <c r="K677" s="3150" t="s">
        <v>1534</v>
      </c>
      <c r="L677" s="2647" t="s">
        <v>1534</v>
      </c>
      <c r="M677" s="2647" t="s">
        <v>1534</v>
      </c>
      <c r="N677" s="2647" t="s">
        <v>1534</v>
      </c>
      <c r="O677" s="3347">
        <v>0.15680000000000002</v>
      </c>
      <c r="P677" s="3347">
        <v>0.15680000000000002</v>
      </c>
      <c r="Q677" s="2647" t="s">
        <v>1534</v>
      </c>
      <c r="R677" s="3150" t="s">
        <v>1534</v>
      </c>
      <c r="S677" s="3059" t="s">
        <v>5545</v>
      </c>
      <c r="T677" s="3058">
        <v>2.8000000000000004E-2</v>
      </c>
      <c r="U677" s="3058">
        <v>6.720000000000001E-2</v>
      </c>
      <c r="V677" s="3150" t="s">
        <v>1534</v>
      </c>
      <c r="W677" s="3150" t="s">
        <v>1534</v>
      </c>
      <c r="X677" s="3150" t="s">
        <v>1534</v>
      </c>
      <c r="Y677" s="3058">
        <v>6.720000000000001E-2</v>
      </c>
      <c r="Z677" s="3059" t="s">
        <v>51</v>
      </c>
      <c r="AA677" s="3058">
        <v>3.6999999999999998E-2</v>
      </c>
      <c r="AB677" s="3058">
        <v>0.112</v>
      </c>
      <c r="AC677" s="2617" t="s">
        <v>1534</v>
      </c>
      <c r="AD677" s="2617" t="s">
        <v>1534</v>
      </c>
      <c r="AE677" s="3253" t="s">
        <v>1534</v>
      </c>
      <c r="AF677" s="2578"/>
    </row>
    <row r="678" spans="2:32" s="2884" customFormat="1" ht="19.5" customHeight="1" x14ac:dyDescent="0.2">
      <c r="B678" s="4469" t="s">
        <v>6369</v>
      </c>
      <c r="C678" s="4536"/>
      <c r="D678" s="3149" t="s">
        <v>1534</v>
      </c>
      <c r="E678" s="3149" t="s">
        <v>1534</v>
      </c>
      <c r="F678" s="3150" t="s">
        <v>1534</v>
      </c>
      <c r="G678" s="2647">
        <v>142</v>
      </c>
      <c r="H678" s="2647" t="s">
        <v>1534</v>
      </c>
      <c r="I678" s="3347">
        <v>0.16800000000000001</v>
      </c>
      <c r="J678" s="3347">
        <v>0.16800000000000001</v>
      </c>
      <c r="K678" s="3150" t="s">
        <v>1534</v>
      </c>
      <c r="L678" s="2647" t="s">
        <v>1534</v>
      </c>
      <c r="M678" s="2647" t="s">
        <v>1534</v>
      </c>
      <c r="N678" s="2647" t="s">
        <v>1534</v>
      </c>
      <c r="O678" s="3347">
        <v>0.14560000000000001</v>
      </c>
      <c r="P678" s="3347">
        <v>0.14560000000000001</v>
      </c>
      <c r="Q678" s="2647" t="s">
        <v>1534</v>
      </c>
      <c r="R678" s="3150" t="s">
        <v>1534</v>
      </c>
      <c r="S678" s="3059" t="s">
        <v>5550</v>
      </c>
      <c r="T678" s="3058">
        <v>2.8000000000000004E-2</v>
      </c>
      <c r="U678" s="3058">
        <v>6.720000000000001E-2</v>
      </c>
      <c r="V678" s="3150" t="s">
        <v>1534</v>
      </c>
      <c r="W678" s="3150" t="s">
        <v>1534</v>
      </c>
      <c r="X678" s="3150" t="s">
        <v>1534</v>
      </c>
      <c r="Y678" s="3058">
        <v>6.720000000000001E-2</v>
      </c>
      <c r="Z678" s="3059" t="s">
        <v>406</v>
      </c>
      <c r="AA678" s="3058">
        <v>3.6999999999999998E-2</v>
      </c>
      <c r="AB678" s="3058">
        <v>0.112</v>
      </c>
      <c r="AC678" s="2617" t="s">
        <v>1534</v>
      </c>
      <c r="AD678" s="2617" t="s">
        <v>1534</v>
      </c>
      <c r="AE678" s="3253" t="s">
        <v>1534</v>
      </c>
      <c r="AF678" s="2578"/>
    </row>
    <row r="679" spans="2:32" s="2884" customFormat="1" ht="19.5" customHeight="1" x14ac:dyDescent="0.2">
      <c r="B679" s="4469" t="s">
        <v>6371</v>
      </c>
      <c r="C679" s="4536"/>
      <c r="D679" s="3149" t="s">
        <v>1534</v>
      </c>
      <c r="E679" s="3149" t="s">
        <v>1534</v>
      </c>
      <c r="F679" s="3150" t="s">
        <v>1534</v>
      </c>
      <c r="G679" s="2647">
        <v>183</v>
      </c>
      <c r="H679" s="2647" t="s">
        <v>1534</v>
      </c>
      <c r="I679" s="3347">
        <v>0.16800000000000001</v>
      </c>
      <c r="J679" s="3347">
        <v>0.16800000000000001</v>
      </c>
      <c r="K679" s="3150" t="s">
        <v>1534</v>
      </c>
      <c r="L679" s="2647" t="s">
        <v>1534</v>
      </c>
      <c r="M679" s="2647" t="s">
        <v>1534</v>
      </c>
      <c r="N679" s="2647" t="s">
        <v>1534</v>
      </c>
      <c r="O679" s="3347">
        <v>0.14560000000000001</v>
      </c>
      <c r="P679" s="3347">
        <v>0.14560000000000001</v>
      </c>
      <c r="Q679" s="2647" t="s">
        <v>1534</v>
      </c>
      <c r="R679" s="3150" t="s">
        <v>1534</v>
      </c>
      <c r="S679" s="3059" t="s">
        <v>1133</v>
      </c>
      <c r="T679" s="3058">
        <v>2.8000000000000004E-2</v>
      </c>
      <c r="U679" s="3058">
        <v>6.720000000000001E-2</v>
      </c>
      <c r="V679" s="3150" t="s">
        <v>1534</v>
      </c>
      <c r="W679" s="3150" t="s">
        <v>1534</v>
      </c>
      <c r="X679" s="3150" t="s">
        <v>1534</v>
      </c>
      <c r="Y679" s="3058">
        <v>6.720000000000001E-2</v>
      </c>
      <c r="Z679" s="3059" t="s">
        <v>5104</v>
      </c>
      <c r="AA679" s="3058">
        <v>3.6999999999999998E-2</v>
      </c>
      <c r="AB679" s="3058">
        <v>0.112</v>
      </c>
      <c r="AC679" s="2617" t="s">
        <v>1534</v>
      </c>
      <c r="AD679" s="2617" t="s">
        <v>1534</v>
      </c>
      <c r="AE679" s="3253" t="s">
        <v>1534</v>
      </c>
      <c r="AF679" s="2578"/>
    </row>
    <row r="680" spans="2:32" s="2884" customFormat="1" ht="19.5" customHeight="1" x14ac:dyDescent="0.2">
      <c r="B680" s="4469" t="s">
        <v>6373</v>
      </c>
      <c r="C680" s="4536"/>
      <c r="D680" s="3149" t="s">
        <v>1534</v>
      </c>
      <c r="E680" s="3149" t="s">
        <v>1534</v>
      </c>
      <c r="F680" s="3150" t="s">
        <v>1534</v>
      </c>
      <c r="G680" s="2647">
        <v>226</v>
      </c>
      <c r="H680" s="2647" t="s">
        <v>1534</v>
      </c>
      <c r="I680" s="3347">
        <v>0.15680000000000002</v>
      </c>
      <c r="J680" s="3347">
        <v>0.15680000000000002</v>
      </c>
      <c r="K680" s="3150" t="s">
        <v>1534</v>
      </c>
      <c r="L680" s="2647" t="s">
        <v>1534</v>
      </c>
      <c r="M680" s="2647" t="s">
        <v>1534</v>
      </c>
      <c r="N680" s="2647" t="s">
        <v>1534</v>
      </c>
      <c r="O680" s="3347">
        <v>0.13440000000000002</v>
      </c>
      <c r="P680" s="3347">
        <v>0.13440000000000002</v>
      </c>
      <c r="Q680" s="2647" t="s">
        <v>1534</v>
      </c>
      <c r="R680" s="3150" t="s">
        <v>1534</v>
      </c>
      <c r="S680" s="3059" t="s">
        <v>1135</v>
      </c>
      <c r="T680" s="3058">
        <v>2.8000000000000004E-2</v>
      </c>
      <c r="U680" s="3058">
        <v>6.720000000000001E-2</v>
      </c>
      <c r="V680" s="3150" t="s">
        <v>1534</v>
      </c>
      <c r="W680" s="3150" t="s">
        <v>1534</v>
      </c>
      <c r="X680" s="3150" t="s">
        <v>1534</v>
      </c>
      <c r="Y680" s="3058">
        <v>6.720000000000001E-2</v>
      </c>
      <c r="Z680" s="3059" t="s">
        <v>5520</v>
      </c>
      <c r="AA680" s="3058">
        <v>3.6999999999999998E-2</v>
      </c>
      <c r="AB680" s="3058">
        <v>0.112</v>
      </c>
      <c r="AC680" s="2617" t="s">
        <v>1534</v>
      </c>
      <c r="AD680" s="2617" t="s">
        <v>1534</v>
      </c>
      <c r="AE680" s="3253" t="s">
        <v>1534</v>
      </c>
      <c r="AF680" s="2578"/>
    </row>
    <row r="681" spans="2:32" s="2884" customFormat="1" ht="19.5" customHeight="1" x14ac:dyDescent="0.2">
      <c r="B681" s="4469" t="s">
        <v>6375</v>
      </c>
      <c r="C681" s="4536"/>
      <c r="D681" s="3149" t="s">
        <v>1534</v>
      </c>
      <c r="E681" s="3149" t="s">
        <v>1534</v>
      </c>
      <c r="F681" s="3150" t="s">
        <v>1534</v>
      </c>
      <c r="G681" s="2647">
        <v>274</v>
      </c>
      <c r="H681" s="2647" t="s">
        <v>1534</v>
      </c>
      <c r="I681" s="3347">
        <v>0.15680000000000002</v>
      </c>
      <c r="J681" s="3347">
        <v>0.15680000000000002</v>
      </c>
      <c r="K681" s="3150" t="s">
        <v>1534</v>
      </c>
      <c r="L681" s="2647" t="s">
        <v>1534</v>
      </c>
      <c r="M681" s="2647" t="s">
        <v>1534</v>
      </c>
      <c r="N681" s="2647" t="s">
        <v>1534</v>
      </c>
      <c r="O681" s="3347">
        <v>0.13440000000000002</v>
      </c>
      <c r="P681" s="3347">
        <v>0.13440000000000002</v>
      </c>
      <c r="Q681" s="2647" t="s">
        <v>1534</v>
      </c>
      <c r="R681" s="3150" t="s">
        <v>1534</v>
      </c>
      <c r="S681" s="3059" t="s">
        <v>1135</v>
      </c>
      <c r="T681" s="3058">
        <v>2.8000000000000004E-2</v>
      </c>
      <c r="U681" s="3058">
        <v>6.720000000000001E-2</v>
      </c>
      <c r="V681" s="3150" t="s">
        <v>1534</v>
      </c>
      <c r="W681" s="3150" t="s">
        <v>1534</v>
      </c>
      <c r="X681" s="3150" t="s">
        <v>1534</v>
      </c>
      <c r="Y681" s="3058">
        <v>6.720000000000001E-2</v>
      </c>
      <c r="Z681" s="3059" t="s">
        <v>56</v>
      </c>
      <c r="AA681" s="3058">
        <v>3.6999999999999998E-2</v>
      </c>
      <c r="AB681" s="3058">
        <v>0.112</v>
      </c>
      <c r="AC681" s="2617" t="s">
        <v>1534</v>
      </c>
      <c r="AD681" s="2617" t="s">
        <v>1534</v>
      </c>
      <c r="AE681" s="3253" t="s">
        <v>1534</v>
      </c>
      <c r="AF681" s="2578"/>
    </row>
    <row r="682" spans="2:32" s="2884" customFormat="1" ht="19.5" customHeight="1" x14ac:dyDescent="0.2">
      <c r="B682" s="4469" t="s">
        <v>6377</v>
      </c>
      <c r="C682" s="4536"/>
      <c r="D682" s="3149" t="s">
        <v>1534</v>
      </c>
      <c r="E682" s="3149" t="s">
        <v>1534</v>
      </c>
      <c r="F682" s="3150" t="s">
        <v>1534</v>
      </c>
      <c r="G682" s="2647">
        <v>327</v>
      </c>
      <c r="H682" s="2647" t="s">
        <v>1534</v>
      </c>
      <c r="I682" s="3347">
        <v>0.14560000000000001</v>
      </c>
      <c r="J682" s="3347">
        <v>0.14560000000000001</v>
      </c>
      <c r="K682" s="3150" t="s">
        <v>1534</v>
      </c>
      <c r="L682" s="2647" t="s">
        <v>1534</v>
      </c>
      <c r="M682" s="2647" t="s">
        <v>1534</v>
      </c>
      <c r="N682" s="2647" t="s">
        <v>1534</v>
      </c>
      <c r="O682" s="3347">
        <v>0.16800000000000001</v>
      </c>
      <c r="P682" s="3347">
        <v>0.16800000000000001</v>
      </c>
      <c r="Q682" s="2647" t="s">
        <v>1534</v>
      </c>
      <c r="R682" s="3150" t="s">
        <v>1534</v>
      </c>
      <c r="S682" s="3059" t="s">
        <v>1119</v>
      </c>
      <c r="T682" s="3058">
        <v>2.8000000000000004E-2</v>
      </c>
      <c r="U682" s="3058">
        <v>6.720000000000001E-2</v>
      </c>
      <c r="V682" s="3150" t="s">
        <v>1534</v>
      </c>
      <c r="W682" s="3150" t="s">
        <v>1534</v>
      </c>
      <c r="X682" s="3150" t="s">
        <v>1534</v>
      </c>
      <c r="Y682" s="3058">
        <v>6.720000000000001E-2</v>
      </c>
      <c r="Z682" s="3059" t="s">
        <v>5529</v>
      </c>
      <c r="AA682" s="3058">
        <v>3.6999999999999998E-2</v>
      </c>
      <c r="AB682" s="3058">
        <v>0.112</v>
      </c>
      <c r="AC682" s="2617" t="s">
        <v>1534</v>
      </c>
      <c r="AD682" s="2617" t="s">
        <v>1534</v>
      </c>
      <c r="AE682" s="3253" t="s">
        <v>1534</v>
      </c>
      <c r="AF682" s="2578"/>
    </row>
    <row r="683" spans="2:32" s="2884" customFormat="1" ht="19.5" customHeight="1" x14ac:dyDescent="0.2">
      <c r="B683" s="4469" t="s">
        <v>6379</v>
      </c>
      <c r="C683" s="4536"/>
      <c r="D683" s="3149" t="s">
        <v>1534</v>
      </c>
      <c r="E683" s="3149" t="s">
        <v>1534</v>
      </c>
      <c r="F683" s="3150" t="s">
        <v>1534</v>
      </c>
      <c r="G683" s="2647">
        <v>472</v>
      </c>
      <c r="H683" s="2647" t="s">
        <v>1534</v>
      </c>
      <c r="I683" s="3347">
        <v>0.13440000000000002</v>
      </c>
      <c r="J683" s="3347">
        <v>0.13440000000000002</v>
      </c>
      <c r="K683" s="3150" t="s">
        <v>1534</v>
      </c>
      <c r="L683" s="2647" t="s">
        <v>1534</v>
      </c>
      <c r="M683" s="2647" t="s">
        <v>1534</v>
      </c>
      <c r="N683" s="2647" t="s">
        <v>1534</v>
      </c>
      <c r="O683" s="3347">
        <v>0.16800000000000001</v>
      </c>
      <c r="P683" s="3347">
        <v>0.16800000000000001</v>
      </c>
      <c r="Q683" s="2647" t="s">
        <v>1534</v>
      </c>
      <c r="R683" s="3150" t="s">
        <v>1534</v>
      </c>
      <c r="S683" s="3059" t="s">
        <v>5534</v>
      </c>
      <c r="T683" s="3058">
        <v>2.8000000000000004E-2</v>
      </c>
      <c r="U683" s="3058">
        <v>6.720000000000001E-2</v>
      </c>
      <c r="V683" s="3150" t="s">
        <v>1534</v>
      </c>
      <c r="W683" s="3150" t="s">
        <v>1534</v>
      </c>
      <c r="X683" s="3150" t="s">
        <v>1534</v>
      </c>
      <c r="Y683" s="3058">
        <v>6.720000000000001E-2</v>
      </c>
      <c r="Z683" s="3059" t="s">
        <v>58</v>
      </c>
      <c r="AA683" s="3058">
        <v>3.6999999999999998E-2</v>
      </c>
      <c r="AB683" s="3058">
        <v>0.112</v>
      </c>
      <c r="AC683" s="2617" t="s">
        <v>1534</v>
      </c>
      <c r="AD683" s="2617" t="s">
        <v>1534</v>
      </c>
      <c r="AE683" s="3253" t="s">
        <v>1534</v>
      </c>
      <c r="AF683" s="2578"/>
    </row>
    <row r="684" spans="2:32" s="2884" customFormat="1" ht="19.5" customHeight="1" x14ac:dyDescent="0.2">
      <c r="B684" s="4469" t="s">
        <v>6296</v>
      </c>
      <c r="C684" s="4536"/>
      <c r="D684" s="3149" t="s">
        <v>1534</v>
      </c>
      <c r="E684" s="3149" t="s">
        <v>1534</v>
      </c>
      <c r="F684" s="3150" t="s">
        <v>1534</v>
      </c>
      <c r="G684" s="2647">
        <v>63</v>
      </c>
      <c r="H684" s="2647" t="s">
        <v>1534</v>
      </c>
      <c r="I684" s="3347">
        <v>0.16800000000000001</v>
      </c>
      <c r="J684" s="3347">
        <v>0.16800000000000001</v>
      </c>
      <c r="K684" s="3150" t="s">
        <v>1534</v>
      </c>
      <c r="L684" s="2647" t="s">
        <v>1534</v>
      </c>
      <c r="M684" s="2647" t="s">
        <v>1534</v>
      </c>
      <c r="N684" s="2647" t="s">
        <v>1534</v>
      </c>
      <c r="O684" s="3347">
        <v>0.16800000000000001</v>
      </c>
      <c r="P684" s="3347">
        <v>0.16800000000000001</v>
      </c>
      <c r="Q684" s="2647" t="s">
        <v>1534</v>
      </c>
      <c r="R684" s="3150" t="s">
        <v>1534</v>
      </c>
      <c r="S684" s="3059" t="s">
        <v>1136</v>
      </c>
      <c r="T684" s="3058">
        <v>2.8000000000000004E-2</v>
      </c>
      <c r="U684" s="3058">
        <v>6.720000000000001E-2</v>
      </c>
      <c r="V684" s="3150" t="s">
        <v>1534</v>
      </c>
      <c r="W684" s="3150" t="s">
        <v>1534</v>
      </c>
      <c r="X684" s="3150" t="s">
        <v>1534</v>
      </c>
      <c r="Y684" s="3058">
        <v>6.720000000000001E-2</v>
      </c>
      <c r="Z684" s="3059" t="s">
        <v>49</v>
      </c>
      <c r="AA684" s="3058">
        <v>3.6999999999999998E-2</v>
      </c>
      <c r="AB684" s="3058">
        <v>0.112</v>
      </c>
      <c r="AC684" s="2617" t="s">
        <v>1534</v>
      </c>
      <c r="AD684" s="2617" t="s">
        <v>1534</v>
      </c>
      <c r="AE684" s="3253" t="s">
        <v>1534</v>
      </c>
      <c r="AF684" s="2578"/>
    </row>
    <row r="685" spans="2:32" s="2884" customFormat="1" ht="19.5" customHeight="1" x14ac:dyDescent="0.2">
      <c r="B685" s="4469" t="s">
        <v>6299</v>
      </c>
      <c r="C685" s="4536"/>
      <c r="D685" s="3149" t="s">
        <v>1534</v>
      </c>
      <c r="E685" s="3149" t="s">
        <v>1534</v>
      </c>
      <c r="F685" s="3150" t="s">
        <v>1534</v>
      </c>
      <c r="G685" s="2647">
        <v>93</v>
      </c>
      <c r="H685" s="2647" t="s">
        <v>1534</v>
      </c>
      <c r="I685" s="3347">
        <v>0.16800000000000001</v>
      </c>
      <c r="J685" s="3347">
        <v>0.16800000000000001</v>
      </c>
      <c r="K685" s="3150" t="s">
        <v>1534</v>
      </c>
      <c r="L685" s="2647" t="s">
        <v>1534</v>
      </c>
      <c r="M685" s="2647" t="s">
        <v>1534</v>
      </c>
      <c r="N685" s="2647" t="s">
        <v>1534</v>
      </c>
      <c r="O685" s="3347">
        <v>0.16800000000000001</v>
      </c>
      <c r="P685" s="3347">
        <v>0.16800000000000001</v>
      </c>
      <c r="Q685" s="2647" t="s">
        <v>1534</v>
      </c>
      <c r="R685" s="3150" t="s">
        <v>1534</v>
      </c>
      <c r="S685" s="3059" t="s">
        <v>5540</v>
      </c>
      <c r="T685" s="3058">
        <v>2.8000000000000004E-2</v>
      </c>
      <c r="U685" s="3058">
        <v>6.720000000000001E-2</v>
      </c>
      <c r="V685" s="3150" t="s">
        <v>1534</v>
      </c>
      <c r="W685" s="3150" t="s">
        <v>1534</v>
      </c>
      <c r="X685" s="3150" t="s">
        <v>1534</v>
      </c>
      <c r="Y685" s="3058">
        <v>6.720000000000001E-2</v>
      </c>
      <c r="Z685" s="3059" t="s">
        <v>49</v>
      </c>
      <c r="AA685" s="3058">
        <v>3.6999999999999998E-2</v>
      </c>
      <c r="AB685" s="3058">
        <v>0.112</v>
      </c>
      <c r="AC685" s="2617" t="s">
        <v>1534</v>
      </c>
      <c r="AD685" s="2617" t="s">
        <v>1534</v>
      </c>
      <c r="AE685" s="3253" t="s">
        <v>1534</v>
      </c>
      <c r="AF685" s="2578"/>
    </row>
    <row r="686" spans="2:32" s="2884" customFormat="1" ht="19.5" customHeight="1" x14ac:dyDescent="0.2">
      <c r="B686" s="4469" t="s">
        <v>6301</v>
      </c>
      <c r="C686" s="4536"/>
      <c r="D686" s="3149" t="s">
        <v>1534</v>
      </c>
      <c r="E686" s="3149" t="s">
        <v>1534</v>
      </c>
      <c r="F686" s="3150" t="s">
        <v>1534</v>
      </c>
      <c r="G686" s="2647">
        <v>101</v>
      </c>
      <c r="H686" s="2647" t="s">
        <v>1534</v>
      </c>
      <c r="I686" s="3347">
        <v>0.16800000000000001</v>
      </c>
      <c r="J686" s="3347">
        <v>0.16800000000000001</v>
      </c>
      <c r="K686" s="3150" t="s">
        <v>1534</v>
      </c>
      <c r="L686" s="2647" t="s">
        <v>1534</v>
      </c>
      <c r="M686" s="2647" t="s">
        <v>1534</v>
      </c>
      <c r="N686" s="2647" t="s">
        <v>1534</v>
      </c>
      <c r="O686" s="3347">
        <v>0.16800000000000001</v>
      </c>
      <c r="P686" s="3347">
        <v>0.16800000000000001</v>
      </c>
      <c r="Q686" s="2647" t="s">
        <v>1534</v>
      </c>
      <c r="R686" s="3150" t="s">
        <v>1534</v>
      </c>
      <c r="S686" s="3059" t="s">
        <v>5545</v>
      </c>
      <c r="T686" s="3058">
        <v>2.8000000000000004E-2</v>
      </c>
      <c r="U686" s="3058">
        <v>6.720000000000001E-2</v>
      </c>
      <c r="V686" s="3150" t="s">
        <v>1534</v>
      </c>
      <c r="W686" s="3150" t="s">
        <v>1534</v>
      </c>
      <c r="X686" s="3150" t="s">
        <v>1534</v>
      </c>
      <c r="Y686" s="3058">
        <v>6.720000000000001E-2</v>
      </c>
      <c r="Z686" s="3059" t="s">
        <v>51</v>
      </c>
      <c r="AA686" s="3058">
        <v>3.6999999999999998E-2</v>
      </c>
      <c r="AB686" s="3058">
        <v>0.112</v>
      </c>
      <c r="AC686" s="2617" t="s">
        <v>1534</v>
      </c>
      <c r="AD686" s="2617" t="s">
        <v>1534</v>
      </c>
      <c r="AE686" s="3253" t="s">
        <v>1534</v>
      </c>
      <c r="AF686" s="2578"/>
    </row>
    <row r="687" spans="2:32" s="2884" customFormat="1" ht="19.5" customHeight="1" x14ac:dyDescent="0.2">
      <c r="B687" s="4469" t="s">
        <v>6304</v>
      </c>
      <c r="C687" s="4536"/>
      <c r="D687" s="3149" t="s">
        <v>1534</v>
      </c>
      <c r="E687" s="3149" t="s">
        <v>1534</v>
      </c>
      <c r="F687" s="3150" t="s">
        <v>1534</v>
      </c>
      <c r="G687" s="2647">
        <v>109</v>
      </c>
      <c r="H687" s="2647" t="s">
        <v>1534</v>
      </c>
      <c r="I687" s="3347">
        <v>0.16800000000000001</v>
      </c>
      <c r="J687" s="3347">
        <v>0.16800000000000001</v>
      </c>
      <c r="K687" s="3150" t="s">
        <v>1534</v>
      </c>
      <c r="L687" s="2647" t="s">
        <v>1534</v>
      </c>
      <c r="M687" s="2647" t="s">
        <v>1534</v>
      </c>
      <c r="N687" s="2647" t="s">
        <v>1534</v>
      </c>
      <c r="O687" s="3347">
        <v>0.16800000000000001</v>
      </c>
      <c r="P687" s="3347">
        <v>0.16800000000000001</v>
      </c>
      <c r="Q687" s="2647" t="s">
        <v>1534</v>
      </c>
      <c r="R687" s="3150" t="s">
        <v>1534</v>
      </c>
      <c r="S687" s="3059" t="s">
        <v>5550</v>
      </c>
      <c r="T687" s="3058">
        <v>2.8000000000000004E-2</v>
      </c>
      <c r="U687" s="3058">
        <v>6.720000000000001E-2</v>
      </c>
      <c r="V687" s="3150" t="s">
        <v>1534</v>
      </c>
      <c r="W687" s="3150" t="s">
        <v>1534</v>
      </c>
      <c r="X687" s="3150" t="s">
        <v>1534</v>
      </c>
      <c r="Y687" s="3058">
        <v>6.720000000000001E-2</v>
      </c>
      <c r="Z687" s="3059" t="s">
        <v>406</v>
      </c>
      <c r="AA687" s="3058">
        <v>3.6999999999999998E-2</v>
      </c>
      <c r="AB687" s="3058">
        <v>0.112</v>
      </c>
      <c r="AC687" s="2617" t="s">
        <v>1534</v>
      </c>
      <c r="AD687" s="2617" t="s">
        <v>1534</v>
      </c>
      <c r="AE687" s="3253" t="s">
        <v>1534</v>
      </c>
      <c r="AF687" s="2578"/>
    </row>
    <row r="688" spans="2:32" s="2884" customFormat="1" ht="19.5" customHeight="1" x14ac:dyDescent="0.2">
      <c r="B688" s="4469" t="s">
        <v>6307</v>
      </c>
      <c r="C688" s="4536"/>
      <c r="D688" s="3149" t="s">
        <v>1534</v>
      </c>
      <c r="E688" s="3149" t="s">
        <v>1534</v>
      </c>
      <c r="F688" s="3150" t="s">
        <v>1534</v>
      </c>
      <c r="G688" s="2647">
        <v>150</v>
      </c>
      <c r="H688" s="2647" t="s">
        <v>1534</v>
      </c>
      <c r="I688" s="3347">
        <v>0.16800000000000001</v>
      </c>
      <c r="J688" s="3347">
        <v>0.16800000000000001</v>
      </c>
      <c r="K688" s="3150" t="s">
        <v>1534</v>
      </c>
      <c r="L688" s="2647" t="s">
        <v>1534</v>
      </c>
      <c r="M688" s="2647" t="s">
        <v>1534</v>
      </c>
      <c r="N688" s="2647" t="s">
        <v>1534</v>
      </c>
      <c r="O688" s="3347">
        <v>0.16800000000000001</v>
      </c>
      <c r="P688" s="3347">
        <v>0.16800000000000001</v>
      </c>
      <c r="Q688" s="2647" t="s">
        <v>1534</v>
      </c>
      <c r="R688" s="3150" t="s">
        <v>1534</v>
      </c>
      <c r="S688" s="3059" t="s">
        <v>1133</v>
      </c>
      <c r="T688" s="3058">
        <v>2.8000000000000004E-2</v>
      </c>
      <c r="U688" s="3058">
        <v>6.720000000000001E-2</v>
      </c>
      <c r="V688" s="3150" t="s">
        <v>1534</v>
      </c>
      <c r="W688" s="3150" t="s">
        <v>1534</v>
      </c>
      <c r="X688" s="3150" t="s">
        <v>1534</v>
      </c>
      <c r="Y688" s="3058">
        <v>6.720000000000001E-2</v>
      </c>
      <c r="Z688" s="3059" t="s">
        <v>5104</v>
      </c>
      <c r="AA688" s="3058">
        <v>3.6999999999999998E-2</v>
      </c>
      <c r="AB688" s="3058">
        <v>0.112</v>
      </c>
      <c r="AC688" s="2617" t="s">
        <v>1534</v>
      </c>
      <c r="AD688" s="2617" t="s">
        <v>1534</v>
      </c>
      <c r="AE688" s="3253" t="s">
        <v>1534</v>
      </c>
      <c r="AF688" s="2578"/>
    </row>
    <row r="689" spans="2:32" s="2884" customFormat="1" ht="19.5" customHeight="1" x14ac:dyDescent="0.2">
      <c r="B689" s="4469" t="s">
        <v>6311</v>
      </c>
      <c r="C689" s="4536"/>
      <c r="D689" s="3149" t="s">
        <v>1534</v>
      </c>
      <c r="E689" s="3149" t="s">
        <v>1534</v>
      </c>
      <c r="F689" s="3150" t="s">
        <v>1534</v>
      </c>
      <c r="G689" s="2647">
        <v>190</v>
      </c>
      <c r="H689" s="2647" t="s">
        <v>1534</v>
      </c>
      <c r="I689" s="3347">
        <v>0.15680000000000002</v>
      </c>
      <c r="J689" s="3347">
        <v>0.15680000000000002</v>
      </c>
      <c r="K689" s="3150" t="s">
        <v>1534</v>
      </c>
      <c r="L689" s="2647" t="s">
        <v>1534</v>
      </c>
      <c r="M689" s="2647" t="s">
        <v>1534</v>
      </c>
      <c r="N689" s="2647" t="s">
        <v>1534</v>
      </c>
      <c r="O689" s="3347">
        <v>0.16800000000000001</v>
      </c>
      <c r="P689" s="3347">
        <v>0.16800000000000001</v>
      </c>
      <c r="Q689" s="2647" t="s">
        <v>1534</v>
      </c>
      <c r="R689" s="3150" t="s">
        <v>1534</v>
      </c>
      <c r="S689" s="3059" t="s">
        <v>1135</v>
      </c>
      <c r="T689" s="3058">
        <v>2.8000000000000004E-2</v>
      </c>
      <c r="U689" s="3058">
        <v>6.720000000000001E-2</v>
      </c>
      <c r="V689" s="3150" t="s">
        <v>1534</v>
      </c>
      <c r="W689" s="3150" t="s">
        <v>1534</v>
      </c>
      <c r="X689" s="3150" t="s">
        <v>1534</v>
      </c>
      <c r="Y689" s="3058">
        <v>6.720000000000001E-2</v>
      </c>
      <c r="Z689" s="3059" t="s">
        <v>5520</v>
      </c>
      <c r="AA689" s="3058">
        <v>3.6999999999999998E-2</v>
      </c>
      <c r="AB689" s="3058">
        <v>0.112</v>
      </c>
      <c r="AC689" s="2617" t="s">
        <v>1534</v>
      </c>
      <c r="AD689" s="2617" t="s">
        <v>1534</v>
      </c>
      <c r="AE689" s="3253" t="s">
        <v>1534</v>
      </c>
      <c r="AF689" s="2578"/>
    </row>
    <row r="690" spans="2:32" s="2884" customFormat="1" ht="19.5" customHeight="1" x14ac:dyDescent="0.2">
      <c r="B690" s="4469" t="s">
        <v>6315</v>
      </c>
      <c r="C690" s="4536"/>
      <c r="D690" s="3149" t="s">
        <v>1534</v>
      </c>
      <c r="E690" s="3149" t="s">
        <v>1534</v>
      </c>
      <c r="F690" s="3150" t="s">
        <v>1534</v>
      </c>
      <c r="G690" s="2647">
        <v>238</v>
      </c>
      <c r="H690" s="2647" t="s">
        <v>1534</v>
      </c>
      <c r="I690" s="3347">
        <v>0.15680000000000002</v>
      </c>
      <c r="J690" s="3347">
        <v>0.15680000000000002</v>
      </c>
      <c r="K690" s="3150" t="s">
        <v>1534</v>
      </c>
      <c r="L690" s="2647" t="s">
        <v>1534</v>
      </c>
      <c r="M690" s="2647" t="s">
        <v>1534</v>
      </c>
      <c r="N690" s="2647" t="s">
        <v>1534</v>
      </c>
      <c r="O690" s="3347">
        <v>0.16800000000000001</v>
      </c>
      <c r="P690" s="3347">
        <v>0.16800000000000001</v>
      </c>
      <c r="Q690" s="2647" t="s">
        <v>1534</v>
      </c>
      <c r="R690" s="3150" t="s">
        <v>1534</v>
      </c>
      <c r="S690" s="3059" t="s">
        <v>1135</v>
      </c>
      <c r="T690" s="3058">
        <v>2.8000000000000004E-2</v>
      </c>
      <c r="U690" s="3058">
        <v>6.720000000000001E-2</v>
      </c>
      <c r="V690" s="3150" t="s">
        <v>1534</v>
      </c>
      <c r="W690" s="3150" t="s">
        <v>1534</v>
      </c>
      <c r="X690" s="3150" t="s">
        <v>1534</v>
      </c>
      <c r="Y690" s="3058">
        <v>6.720000000000001E-2</v>
      </c>
      <c r="Z690" s="3059" t="s">
        <v>56</v>
      </c>
      <c r="AA690" s="3058">
        <v>3.6999999999999998E-2</v>
      </c>
      <c r="AB690" s="3058">
        <v>0.112</v>
      </c>
      <c r="AC690" s="2617" t="s">
        <v>1534</v>
      </c>
      <c r="AD690" s="2617" t="s">
        <v>1534</v>
      </c>
      <c r="AE690" s="3253" t="s">
        <v>1534</v>
      </c>
      <c r="AF690" s="2578"/>
    </row>
    <row r="691" spans="2:32" s="2884" customFormat="1" ht="19.5" customHeight="1" x14ac:dyDescent="0.2">
      <c r="B691" s="4469" t="s">
        <v>6319</v>
      </c>
      <c r="C691" s="4536"/>
      <c r="D691" s="3149" t="s">
        <v>1534</v>
      </c>
      <c r="E691" s="3149" t="s">
        <v>1534</v>
      </c>
      <c r="F691" s="3150" t="s">
        <v>1534</v>
      </c>
      <c r="G691" s="2647">
        <v>288</v>
      </c>
      <c r="H691" s="2647" t="s">
        <v>1534</v>
      </c>
      <c r="I691" s="3347">
        <v>0.14560000000000001</v>
      </c>
      <c r="J691" s="3347">
        <v>0.14560000000000001</v>
      </c>
      <c r="K691" s="3150" t="s">
        <v>1534</v>
      </c>
      <c r="L691" s="2647" t="s">
        <v>1534</v>
      </c>
      <c r="M691" s="2647" t="s">
        <v>1534</v>
      </c>
      <c r="N691" s="2647" t="s">
        <v>1534</v>
      </c>
      <c r="O691" s="3347">
        <v>0.16800000000000001</v>
      </c>
      <c r="P691" s="3347">
        <v>0.16800000000000001</v>
      </c>
      <c r="Q691" s="2647" t="s">
        <v>1534</v>
      </c>
      <c r="R691" s="3150" t="s">
        <v>1534</v>
      </c>
      <c r="S691" s="3059" t="s">
        <v>1119</v>
      </c>
      <c r="T691" s="3058">
        <v>2.8000000000000004E-2</v>
      </c>
      <c r="U691" s="3058">
        <v>6.720000000000001E-2</v>
      </c>
      <c r="V691" s="3150" t="s">
        <v>1534</v>
      </c>
      <c r="W691" s="3150" t="s">
        <v>1534</v>
      </c>
      <c r="X691" s="3150" t="s">
        <v>1534</v>
      </c>
      <c r="Y691" s="3058">
        <v>6.720000000000001E-2</v>
      </c>
      <c r="Z691" s="3059" t="s">
        <v>5529</v>
      </c>
      <c r="AA691" s="3058">
        <v>3.6999999999999998E-2</v>
      </c>
      <c r="AB691" s="3058">
        <v>0.112</v>
      </c>
      <c r="AC691" s="2617" t="s">
        <v>1534</v>
      </c>
      <c r="AD691" s="2617" t="s">
        <v>1534</v>
      </c>
      <c r="AE691" s="3253" t="s">
        <v>1534</v>
      </c>
      <c r="AF691" s="2578"/>
    </row>
    <row r="692" spans="2:32" s="2884" customFormat="1" ht="19.5" customHeight="1" x14ac:dyDescent="0.2">
      <c r="B692" s="4469" t="s">
        <v>6322</v>
      </c>
      <c r="C692" s="4536"/>
      <c r="D692" s="3149" t="s">
        <v>1534</v>
      </c>
      <c r="E692" s="3149" t="s">
        <v>1534</v>
      </c>
      <c r="F692" s="3150" t="s">
        <v>1534</v>
      </c>
      <c r="G692" s="2647">
        <v>430</v>
      </c>
      <c r="H692" s="2647" t="s">
        <v>1534</v>
      </c>
      <c r="I692" s="3347">
        <v>0.13440000000000002</v>
      </c>
      <c r="J692" s="3347">
        <v>0.13440000000000002</v>
      </c>
      <c r="K692" s="3150" t="s">
        <v>1534</v>
      </c>
      <c r="L692" s="2647" t="s">
        <v>1534</v>
      </c>
      <c r="M692" s="2647" t="s">
        <v>1534</v>
      </c>
      <c r="N692" s="2647" t="s">
        <v>1534</v>
      </c>
      <c r="O692" s="3347">
        <v>0.15680000000000002</v>
      </c>
      <c r="P692" s="3347">
        <v>0.15680000000000002</v>
      </c>
      <c r="Q692" s="2647" t="s">
        <v>1534</v>
      </c>
      <c r="R692" s="3150" t="s">
        <v>1534</v>
      </c>
      <c r="S692" s="3059" t="s">
        <v>5534</v>
      </c>
      <c r="T692" s="3058">
        <v>2.8000000000000004E-2</v>
      </c>
      <c r="U692" s="3058">
        <v>6.720000000000001E-2</v>
      </c>
      <c r="V692" s="3150" t="s">
        <v>1534</v>
      </c>
      <c r="W692" s="3150" t="s">
        <v>1534</v>
      </c>
      <c r="X692" s="3150" t="s">
        <v>1534</v>
      </c>
      <c r="Y692" s="3058">
        <v>6.720000000000001E-2</v>
      </c>
      <c r="Z692" s="3059" t="s">
        <v>58</v>
      </c>
      <c r="AA692" s="3058">
        <v>3.6999999999999998E-2</v>
      </c>
      <c r="AB692" s="3058">
        <v>0.112</v>
      </c>
      <c r="AC692" s="2617" t="s">
        <v>1534</v>
      </c>
      <c r="AD692" s="2617" t="s">
        <v>1534</v>
      </c>
      <c r="AE692" s="3253" t="s">
        <v>1534</v>
      </c>
      <c r="AF692" s="2578"/>
    </row>
    <row r="693" spans="2:32" s="2884" customFormat="1" ht="19.5" customHeight="1" x14ac:dyDescent="0.2">
      <c r="B693" s="4469" t="s">
        <v>6325</v>
      </c>
      <c r="C693" s="4536"/>
      <c r="D693" s="3149" t="s">
        <v>1534</v>
      </c>
      <c r="E693" s="3149" t="s">
        <v>1534</v>
      </c>
      <c r="F693" s="3150" t="s">
        <v>1534</v>
      </c>
      <c r="G693" s="2647">
        <v>96</v>
      </c>
      <c r="H693" s="2647" t="s">
        <v>1534</v>
      </c>
      <c r="I693" s="3347">
        <v>0.16800000000000001</v>
      </c>
      <c r="J693" s="3347">
        <v>0.16800000000000001</v>
      </c>
      <c r="K693" s="3150" t="s">
        <v>1534</v>
      </c>
      <c r="L693" s="2647" t="s">
        <v>1534</v>
      </c>
      <c r="M693" s="2647" t="s">
        <v>1534</v>
      </c>
      <c r="N693" s="2647" t="s">
        <v>1534</v>
      </c>
      <c r="O693" s="3347">
        <v>0.15680000000000002</v>
      </c>
      <c r="P693" s="3347">
        <v>0.15680000000000002</v>
      </c>
      <c r="Q693" s="2647" t="s">
        <v>1534</v>
      </c>
      <c r="R693" s="3150" t="s">
        <v>1534</v>
      </c>
      <c r="S693" s="3059" t="s">
        <v>1136</v>
      </c>
      <c r="T693" s="3058">
        <v>2.8000000000000004E-2</v>
      </c>
      <c r="U693" s="3058">
        <v>6.720000000000001E-2</v>
      </c>
      <c r="V693" s="3150" t="s">
        <v>1534</v>
      </c>
      <c r="W693" s="3150" t="s">
        <v>1534</v>
      </c>
      <c r="X693" s="3150" t="s">
        <v>1534</v>
      </c>
      <c r="Y693" s="3058">
        <v>6.720000000000001E-2</v>
      </c>
      <c r="Z693" s="3059" t="s">
        <v>49</v>
      </c>
      <c r="AA693" s="3058">
        <v>3.6999999999999998E-2</v>
      </c>
      <c r="AB693" s="3058">
        <v>0.112</v>
      </c>
      <c r="AC693" s="2617" t="s">
        <v>1534</v>
      </c>
      <c r="AD693" s="2617" t="s">
        <v>1534</v>
      </c>
      <c r="AE693" s="3253" t="s">
        <v>1534</v>
      </c>
      <c r="AF693" s="2578"/>
    </row>
    <row r="694" spans="2:32" s="2884" customFormat="1" ht="19.5" customHeight="1" x14ac:dyDescent="0.2">
      <c r="B694" s="4469" t="s">
        <v>6327</v>
      </c>
      <c r="C694" s="4536"/>
      <c r="D694" s="3149" t="s">
        <v>1534</v>
      </c>
      <c r="E694" s="3149" t="s">
        <v>1534</v>
      </c>
      <c r="F694" s="3150" t="s">
        <v>1534</v>
      </c>
      <c r="G694" s="2647">
        <v>104</v>
      </c>
      <c r="H694" s="2647" t="s">
        <v>1534</v>
      </c>
      <c r="I694" s="3347">
        <v>0.16800000000000001</v>
      </c>
      <c r="J694" s="3347">
        <v>0.16800000000000001</v>
      </c>
      <c r="K694" s="3150" t="s">
        <v>1534</v>
      </c>
      <c r="L694" s="2647" t="s">
        <v>1534</v>
      </c>
      <c r="M694" s="2647" t="s">
        <v>1534</v>
      </c>
      <c r="N694" s="2647" t="s">
        <v>1534</v>
      </c>
      <c r="O694" s="3347">
        <v>0.15680000000000002</v>
      </c>
      <c r="P694" s="3347">
        <v>0.15680000000000002</v>
      </c>
      <c r="Q694" s="2647" t="s">
        <v>1534</v>
      </c>
      <c r="R694" s="3150" t="s">
        <v>1534</v>
      </c>
      <c r="S694" s="3059" t="s">
        <v>5540</v>
      </c>
      <c r="T694" s="3058">
        <v>2.8000000000000004E-2</v>
      </c>
      <c r="U694" s="3058">
        <v>6.720000000000001E-2</v>
      </c>
      <c r="V694" s="3150" t="s">
        <v>1534</v>
      </c>
      <c r="W694" s="3150" t="s">
        <v>1534</v>
      </c>
      <c r="X694" s="3150" t="s">
        <v>1534</v>
      </c>
      <c r="Y694" s="3058">
        <v>6.720000000000001E-2</v>
      </c>
      <c r="Z694" s="3059" t="s">
        <v>51</v>
      </c>
      <c r="AA694" s="3058">
        <v>3.6999999999999998E-2</v>
      </c>
      <c r="AB694" s="3058">
        <v>0.112</v>
      </c>
      <c r="AC694" s="2617" t="s">
        <v>1534</v>
      </c>
      <c r="AD694" s="2617" t="s">
        <v>1534</v>
      </c>
      <c r="AE694" s="3253" t="s">
        <v>1534</v>
      </c>
      <c r="AF694" s="2578"/>
    </row>
    <row r="695" spans="2:32" s="2884" customFormat="1" ht="19.5" customHeight="1" x14ac:dyDescent="0.2">
      <c r="B695" s="4469" t="s">
        <v>6329</v>
      </c>
      <c r="C695" s="4536"/>
      <c r="D695" s="3149" t="s">
        <v>1534</v>
      </c>
      <c r="E695" s="3149" t="s">
        <v>1534</v>
      </c>
      <c r="F695" s="3150" t="s">
        <v>1534</v>
      </c>
      <c r="G695" s="2647">
        <v>134</v>
      </c>
      <c r="H695" s="2647" t="s">
        <v>1534</v>
      </c>
      <c r="I695" s="3347">
        <v>0.16800000000000001</v>
      </c>
      <c r="J695" s="3347">
        <v>0.16800000000000001</v>
      </c>
      <c r="K695" s="3150" t="s">
        <v>1534</v>
      </c>
      <c r="L695" s="2647" t="s">
        <v>1534</v>
      </c>
      <c r="M695" s="2647" t="s">
        <v>1534</v>
      </c>
      <c r="N695" s="2647" t="s">
        <v>1534</v>
      </c>
      <c r="O695" s="3347">
        <v>0.15680000000000002</v>
      </c>
      <c r="P695" s="3347">
        <v>0.15680000000000002</v>
      </c>
      <c r="Q695" s="2647" t="s">
        <v>1534</v>
      </c>
      <c r="R695" s="3150" t="s">
        <v>1534</v>
      </c>
      <c r="S695" s="3059" t="s">
        <v>5545</v>
      </c>
      <c r="T695" s="3058">
        <v>2.8000000000000004E-2</v>
      </c>
      <c r="U695" s="3058">
        <v>6.720000000000001E-2</v>
      </c>
      <c r="V695" s="3150" t="s">
        <v>1534</v>
      </c>
      <c r="W695" s="3150" t="s">
        <v>1534</v>
      </c>
      <c r="X695" s="3150" t="s">
        <v>1534</v>
      </c>
      <c r="Y695" s="3058">
        <v>6.720000000000001E-2</v>
      </c>
      <c r="Z695" s="3059" t="s">
        <v>51</v>
      </c>
      <c r="AA695" s="3058">
        <v>3.6999999999999998E-2</v>
      </c>
      <c r="AB695" s="3058">
        <v>0.112</v>
      </c>
      <c r="AC695" s="2617" t="s">
        <v>1534</v>
      </c>
      <c r="AD695" s="2617" t="s">
        <v>1534</v>
      </c>
      <c r="AE695" s="3253" t="s">
        <v>1534</v>
      </c>
      <c r="AF695" s="2578"/>
    </row>
    <row r="696" spans="2:32" s="2884" customFormat="1" ht="19.5" customHeight="1" x14ac:dyDescent="0.2">
      <c r="B696" s="4469" t="s">
        <v>6331</v>
      </c>
      <c r="C696" s="4536"/>
      <c r="D696" s="3149" t="s">
        <v>1534</v>
      </c>
      <c r="E696" s="3149" t="s">
        <v>1534</v>
      </c>
      <c r="F696" s="3150" t="s">
        <v>1534</v>
      </c>
      <c r="G696" s="2647">
        <v>142</v>
      </c>
      <c r="H696" s="2647" t="s">
        <v>1534</v>
      </c>
      <c r="I696" s="3347">
        <v>0.16800000000000001</v>
      </c>
      <c r="J696" s="3347">
        <v>0.16800000000000001</v>
      </c>
      <c r="K696" s="3150" t="s">
        <v>1534</v>
      </c>
      <c r="L696" s="2647" t="s">
        <v>1534</v>
      </c>
      <c r="M696" s="2647" t="s">
        <v>1534</v>
      </c>
      <c r="N696" s="2647" t="s">
        <v>1534</v>
      </c>
      <c r="O696" s="3347">
        <v>0.14560000000000001</v>
      </c>
      <c r="P696" s="3347">
        <v>0.14560000000000001</v>
      </c>
      <c r="Q696" s="2647" t="s">
        <v>1534</v>
      </c>
      <c r="R696" s="3150" t="s">
        <v>1534</v>
      </c>
      <c r="S696" s="3059" t="s">
        <v>5550</v>
      </c>
      <c r="T696" s="3058">
        <v>2.8000000000000004E-2</v>
      </c>
      <c r="U696" s="3058">
        <v>6.720000000000001E-2</v>
      </c>
      <c r="V696" s="3150" t="s">
        <v>1534</v>
      </c>
      <c r="W696" s="3150" t="s">
        <v>1534</v>
      </c>
      <c r="X696" s="3150" t="s">
        <v>1534</v>
      </c>
      <c r="Y696" s="3058">
        <v>6.720000000000001E-2</v>
      </c>
      <c r="Z696" s="3059" t="s">
        <v>406</v>
      </c>
      <c r="AA696" s="3058">
        <v>3.6999999999999998E-2</v>
      </c>
      <c r="AB696" s="3058">
        <v>0.112</v>
      </c>
      <c r="AC696" s="2617" t="s">
        <v>1534</v>
      </c>
      <c r="AD696" s="2617" t="s">
        <v>1534</v>
      </c>
      <c r="AE696" s="3253" t="s">
        <v>1534</v>
      </c>
      <c r="AF696" s="2578"/>
    </row>
    <row r="697" spans="2:32" s="2884" customFormat="1" ht="19.5" customHeight="1" x14ac:dyDescent="0.2">
      <c r="B697" s="4469" t="s">
        <v>6333</v>
      </c>
      <c r="C697" s="4536"/>
      <c r="D697" s="3149" t="s">
        <v>1534</v>
      </c>
      <c r="E697" s="3149" t="s">
        <v>1534</v>
      </c>
      <c r="F697" s="3150" t="s">
        <v>1534</v>
      </c>
      <c r="G697" s="2647">
        <v>183</v>
      </c>
      <c r="H697" s="2647" t="s">
        <v>1534</v>
      </c>
      <c r="I697" s="3347">
        <v>0.16800000000000001</v>
      </c>
      <c r="J697" s="3347">
        <v>0.16800000000000001</v>
      </c>
      <c r="K697" s="3150" t="s">
        <v>1534</v>
      </c>
      <c r="L697" s="2647" t="s">
        <v>1534</v>
      </c>
      <c r="M697" s="2647" t="s">
        <v>1534</v>
      </c>
      <c r="N697" s="2647" t="s">
        <v>1534</v>
      </c>
      <c r="O697" s="3347">
        <v>0.14560000000000001</v>
      </c>
      <c r="P697" s="3347">
        <v>0.14560000000000001</v>
      </c>
      <c r="Q697" s="2647" t="s">
        <v>1534</v>
      </c>
      <c r="R697" s="3150" t="s">
        <v>1534</v>
      </c>
      <c r="S697" s="3059" t="s">
        <v>1133</v>
      </c>
      <c r="T697" s="3058">
        <v>2.8000000000000004E-2</v>
      </c>
      <c r="U697" s="3058">
        <v>6.720000000000001E-2</v>
      </c>
      <c r="V697" s="3150" t="s">
        <v>1534</v>
      </c>
      <c r="W697" s="3150" t="s">
        <v>1534</v>
      </c>
      <c r="X697" s="3150" t="s">
        <v>1534</v>
      </c>
      <c r="Y697" s="3058">
        <v>6.720000000000001E-2</v>
      </c>
      <c r="Z697" s="3059" t="s">
        <v>5104</v>
      </c>
      <c r="AA697" s="3058">
        <v>3.6999999999999998E-2</v>
      </c>
      <c r="AB697" s="3058">
        <v>0.112</v>
      </c>
      <c r="AC697" s="2617" t="s">
        <v>1534</v>
      </c>
      <c r="AD697" s="2617" t="s">
        <v>1534</v>
      </c>
      <c r="AE697" s="3253" t="s">
        <v>1534</v>
      </c>
      <c r="AF697" s="2578"/>
    </row>
    <row r="698" spans="2:32" s="2884" customFormat="1" ht="19.5" customHeight="1" x14ac:dyDescent="0.2">
      <c r="B698" s="4469" t="s">
        <v>6335</v>
      </c>
      <c r="C698" s="4536"/>
      <c r="D698" s="3149" t="s">
        <v>1534</v>
      </c>
      <c r="E698" s="3149" t="s">
        <v>1534</v>
      </c>
      <c r="F698" s="3150" t="s">
        <v>1534</v>
      </c>
      <c r="G698" s="2647">
        <v>226</v>
      </c>
      <c r="H698" s="2647" t="s">
        <v>1534</v>
      </c>
      <c r="I698" s="3347">
        <v>0.15680000000000002</v>
      </c>
      <c r="J698" s="3347">
        <v>0.15680000000000002</v>
      </c>
      <c r="K698" s="3150" t="s">
        <v>1534</v>
      </c>
      <c r="L698" s="2647" t="s">
        <v>1534</v>
      </c>
      <c r="M698" s="2647" t="s">
        <v>1534</v>
      </c>
      <c r="N698" s="2647" t="s">
        <v>1534</v>
      </c>
      <c r="O698" s="3347">
        <v>0.13440000000000002</v>
      </c>
      <c r="P698" s="3347">
        <v>0.13440000000000002</v>
      </c>
      <c r="Q698" s="2647" t="s">
        <v>1534</v>
      </c>
      <c r="R698" s="3150" t="s">
        <v>1534</v>
      </c>
      <c r="S698" s="3059" t="s">
        <v>1135</v>
      </c>
      <c r="T698" s="3058">
        <v>2.8000000000000004E-2</v>
      </c>
      <c r="U698" s="3058">
        <v>6.720000000000001E-2</v>
      </c>
      <c r="V698" s="3150" t="s">
        <v>1534</v>
      </c>
      <c r="W698" s="3150" t="s">
        <v>1534</v>
      </c>
      <c r="X698" s="3150" t="s">
        <v>1534</v>
      </c>
      <c r="Y698" s="3058">
        <v>6.720000000000001E-2</v>
      </c>
      <c r="Z698" s="3059" t="s">
        <v>5520</v>
      </c>
      <c r="AA698" s="3058">
        <v>3.6999999999999998E-2</v>
      </c>
      <c r="AB698" s="3058">
        <v>0.112</v>
      </c>
      <c r="AC698" s="2617" t="s">
        <v>1534</v>
      </c>
      <c r="AD698" s="2617" t="s">
        <v>1534</v>
      </c>
      <c r="AE698" s="3253" t="s">
        <v>1534</v>
      </c>
      <c r="AF698" s="2578"/>
    </row>
    <row r="699" spans="2:32" s="2884" customFormat="1" ht="19.5" customHeight="1" x14ac:dyDescent="0.2">
      <c r="B699" s="4469" t="s">
        <v>6337</v>
      </c>
      <c r="C699" s="4536"/>
      <c r="D699" s="3149" t="s">
        <v>1534</v>
      </c>
      <c r="E699" s="3149" t="s">
        <v>1534</v>
      </c>
      <c r="F699" s="3150" t="s">
        <v>1534</v>
      </c>
      <c r="G699" s="2647">
        <v>274</v>
      </c>
      <c r="H699" s="2647" t="s">
        <v>1534</v>
      </c>
      <c r="I699" s="3347">
        <v>0.15680000000000002</v>
      </c>
      <c r="J699" s="3347">
        <v>0.15680000000000002</v>
      </c>
      <c r="K699" s="3150" t="s">
        <v>1534</v>
      </c>
      <c r="L699" s="2647" t="s">
        <v>1534</v>
      </c>
      <c r="M699" s="2647" t="s">
        <v>1534</v>
      </c>
      <c r="N699" s="2647" t="s">
        <v>1534</v>
      </c>
      <c r="O699" s="3347">
        <v>0.13440000000000002</v>
      </c>
      <c r="P699" s="3347">
        <v>0.13440000000000002</v>
      </c>
      <c r="Q699" s="2647" t="s">
        <v>1534</v>
      </c>
      <c r="R699" s="3150" t="s">
        <v>1534</v>
      </c>
      <c r="S699" s="3059" t="s">
        <v>1135</v>
      </c>
      <c r="T699" s="3058">
        <v>2.8000000000000004E-2</v>
      </c>
      <c r="U699" s="3058">
        <v>6.720000000000001E-2</v>
      </c>
      <c r="V699" s="3150" t="s">
        <v>1534</v>
      </c>
      <c r="W699" s="3150" t="s">
        <v>1534</v>
      </c>
      <c r="X699" s="3150" t="s">
        <v>1534</v>
      </c>
      <c r="Y699" s="3058">
        <v>6.720000000000001E-2</v>
      </c>
      <c r="Z699" s="3059" t="s">
        <v>56</v>
      </c>
      <c r="AA699" s="3058">
        <v>3.6999999999999998E-2</v>
      </c>
      <c r="AB699" s="3058">
        <v>0.112</v>
      </c>
      <c r="AC699" s="2617" t="s">
        <v>1534</v>
      </c>
      <c r="AD699" s="2617" t="s">
        <v>1534</v>
      </c>
      <c r="AE699" s="3253" t="s">
        <v>1534</v>
      </c>
      <c r="AF699" s="2578"/>
    </row>
    <row r="700" spans="2:32" s="2884" customFormat="1" ht="19.5" customHeight="1" x14ac:dyDescent="0.2">
      <c r="B700" s="4469" t="s">
        <v>6339</v>
      </c>
      <c r="C700" s="4536"/>
      <c r="D700" s="3149" t="s">
        <v>1534</v>
      </c>
      <c r="E700" s="3149" t="s">
        <v>1534</v>
      </c>
      <c r="F700" s="3150" t="s">
        <v>1534</v>
      </c>
      <c r="G700" s="2647">
        <v>327</v>
      </c>
      <c r="H700" s="2647" t="s">
        <v>1534</v>
      </c>
      <c r="I700" s="3347">
        <v>0.14560000000000001</v>
      </c>
      <c r="J700" s="3347">
        <v>0.14560000000000001</v>
      </c>
      <c r="K700" s="3150" t="s">
        <v>1534</v>
      </c>
      <c r="L700" s="2647" t="s">
        <v>1534</v>
      </c>
      <c r="M700" s="2647" t="s">
        <v>1534</v>
      </c>
      <c r="N700" s="2647" t="s">
        <v>1534</v>
      </c>
      <c r="O700" s="3347">
        <v>0.16800000000000001</v>
      </c>
      <c r="P700" s="3347">
        <v>0.16800000000000001</v>
      </c>
      <c r="Q700" s="2647" t="s">
        <v>1534</v>
      </c>
      <c r="R700" s="3150" t="s">
        <v>1534</v>
      </c>
      <c r="S700" s="3059" t="s">
        <v>1119</v>
      </c>
      <c r="T700" s="3058">
        <v>2.8000000000000004E-2</v>
      </c>
      <c r="U700" s="3058">
        <v>6.720000000000001E-2</v>
      </c>
      <c r="V700" s="3150" t="s">
        <v>1534</v>
      </c>
      <c r="W700" s="3150" t="s">
        <v>1534</v>
      </c>
      <c r="X700" s="3150" t="s">
        <v>1534</v>
      </c>
      <c r="Y700" s="3058">
        <v>6.720000000000001E-2</v>
      </c>
      <c r="Z700" s="3059" t="s">
        <v>5529</v>
      </c>
      <c r="AA700" s="3058">
        <v>3.6999999999999998E-2</v>
      </c>
      <c r="AB700" s="3058">
        <v>0.112</v>
      </c>
      <c r="AC700" s="2617" t="s">
        <v>1534</v>
      </c>
      <c r="AD700" s="2617" t="s">
        <v>1534</v>
      </c>
      <c r="AE700" s="3253" t="s">
        <v>1534</v>
      </c>
      <c r="AF700" s="2578"/>
    </row>
    <row r="701" spans="2:32" s="2884" customFormat="1" ht="19.5" customHeight="1" thickBot="1" x14ac:dyDescent="0.25">
      <c r="B701" s="4469" t="s">
        <v>6341</v>
      </c>
      <c r="C701" s="4536"/>
      <c r="D701" s="3158" t="s">
        <v>1534</v>
      </c>
      <c r="E701" s="3158" t="s">
        <v>1534</v>
      </c>
      <c r="F701" s="3159" t="s">
        <v>1534</v>
      </c>
      <c r="G701" s="2650">
        <v>472</v>
      </c>
      <c r="H701" s="2650" t="s">
        <v>1534</v>
      </c>
      <c r="I701" s="3073">
        <v>0.13440000000000002</v>
      </c>
      <c r="J701" s="3073">
        <v>0.13440000000000002</v>
      </c>
      <c r="K701" s="3159" t="s">
        <v>1534</v>
      </c>
      <c r="L701" s="2650" t="s">
        <v>1534</v>
      </c>
      <c r="M701" s="2650" t="s">
        <v>1534</v>
      </c>
      <c r="N701" s="2650" t="s">
        <v>1534</v>
      </c>
      <c r="O701" s="3073">
        <v>0.16800000000000001</v>
      </c>
      <c r="P701" s="3073">
        <v>0.16800000000000001</v>
      </c>
      <c r="Q701" s="2650" t="s">
        <v>1534</v>
      </c>
      <c r="R701" s="3159" t="s">
        <v>1534</v>
      </c>
      <c r="S701" s="3074" t="s">
        <v>5534</v>
      </c>
      <c r="T701" s="3160">
        <v>2.8000000000000004E-2</v>
      </c>
      <c r="U701" s="3160">
        <v>6.720000000000001E-2</v>
      </c>
      <c r="V701" s="3159" t="s">
        <v>1534</v>
      </c>
      <c r="W701" s="3159" t="s">
        <v>1534</v>
      </c>
      <c r="X701" s="3159" t="s">
        <v>1534</v>
      </c>
      <c r="Y701" s="3160">
        <v>6.720000000000001E-2</v>
      </c>
      <c r="Z701" s="3074" t="s">
        <v>58</v>
      </c>
      <c r="AA701" s="3160">
        <v>3.6999999999999998E-2</v>
      </c>
      <c r="AB701" s="3160">
        <v>0.112</v>
      </c>
      <c r="AC701" s="2679" t="s">
        <v>1534</v>
      </c>
      <c r="AD701" s="2679" t="s">
        <v>1534</v>
      </c>
      <c r="AE701" s="2680" t="s">
        <v>1534</v>
      </c>
      <c r="AF701" s="2578"/>
    </row>
    <row r="702" spans="2:32" s="2884" customFormat="1" x14ac:dyDescent="0.2">
      <c r="B702" s="2642"/>
      <c r="C702" s="2572"/>
      <c r="D702" s="2572"/>
      <c r="E702" s="2572"/>
      <c r="F702" s="2572"/>
      <c r="G702" s="2573"/>
      <c r="H702" s="2573"/>
      <c r="I702" s="2573"/>
      <c r="J702" s="2573"/>
      <c r="K702" s="2572"/>
      <c r="L702" s="2573"/>
      <c r="M702" s="2573"/>
      <c r="N702" s="2573"/>
      <c r="O702" s="2573"/>
      <c r="P702" s="2573"/>
      <c r="Q702" s="2639"/>
      <c r="R702" s="2639"/>
      <c r="S702" s="2639"/>
      <c r="T702" s="2639"/>
      <c r="U702" s="2639"/>
      <c r="V702" s="2639"/>
      <c r="W702" s="2639"/>
      <c r="X702" s="2639"/>
      <c r="Y702" s="2639"/>
      <c r="Z702" s="2639"/>
      <c r="AA702" s="2639"/>
      <c r="AB702" s="2639"/>
      <c r="AC702" s="2639"/>
      <c r="AD702" s="2639"/>
      <c r="AE702" s="2639"/>
      <c r="AF702" s="2578"/>
    </row>
    <row r="703" spans="2:32" s="2884" customFormat="1" x14ac:dyDescent="0.2">
      <c r="B703" s="3673" t="s">
        <v>5002</v>
      </c>
      <c r="C703" s="3674"/>
      <c r="D703" s="3675" t="s">
        <v>10</v>
      </c>
      <c r="E703" s="3675"/>
      <c r="F703" s="3675"/>
      <c r="G703" s="3675"/>
      <c r="H703" s="3675"/>
      <c r="I703" s="2640"/>
      <c r="J703" s="2640"/>
      <c r="K703" s="2640"/>
      <c r="L703" s="2640"/>
      <c r="M703" s="2640"/>
      <c r="N703" s="2640"/>
      <c r="O703" s="2640"/>
      <c r="P703" s="2640"/>
      <c r="Q703" s="2639"/>
      <c r="R703" s="2639"/>
      <c r="S703" s="2639"/>
      <c r="T703" s="2639"/>
      <c r="U703" s="2639"/>
      <c r="V703" s="2639"/>
      <c r="W703" s="2639"/>
      <c r="X703" s="2639"/>
      <c r="Y703" s="2639"/>
      <c r="Z703" s="2639"/>
      <c r="AA703" s="2639"/>
      <c r="AB703" s="2639"/>
      <c r="AC703" s="2639"/>
      <c r="AD703" s="2639"/>
      <c r="AE703" s="2639"/>
      <c r="AF703" s="2578"/>
    </row>
    <row r="704" spans="2:32" s="2884" customFormat="1" ht="14.25" x14ac:dyDescent="0.2">
      <c r="B704" s="3673" t="s">
        <v>5003</v>
      </c>
      <c r="C704" s="3674"/>
      <c r="D704" s="4520" t="s">
        <v>6588</v>
      </c>
      <c r="E704" s="4520"/>
      <c r="F704" s="4520"/>
      <c r="G704" s="4520"/>
      <c r="H704" s="4520"/>
      <c r="I704" s="2640"/>
      <c r="J704" s="2640"/>
      <c r="K704" s="2640"/>
      <c r="L704" s="2640"/>
      <c r="M704" s="2640"/>
      <c r="N704" s="2640"/>
      <c r="O704" s="2640"/>
      <c r="P704" s="2640"/>
      <c r="Q704" s="2639"/>
      <c r="R704" s="2639"/>
      <c r="S704" s="2639"/>
      <c r="T704" s="2639"/>
      <c r="U704" s="2639"/>
      <c r="V704" s="2639"/>
      <c r="W704" s="2639"/>
      <c r="X704" s="2639"/>
      <c r="Y704" s="2639"/>
      <c r="Z704" s="2639"/>
      <c r="AA704" s="2639"/>
      <c r="AB704" s="2639"/>
      <c r="AC704" s="2639"/>
      <c r="AD704" s="2639"/>
      <c r="AE704" s="2639"/>
      <c r="AF704" s="2578"/>
    </row>
    <row r="705" spans="2:32" s="2884" customFormat="1" ht="13.5" thickBot="1" x14ac:dyDescent="0.25">
      <c r="B705" s="3454"/>
      <c r="C705" s="3453"/>
      <c r="D705" s="3453"/>
      <c r="E705" s="3453"/>
      <c r="F705" s="3453"/>
      <c r="G705" s="2643"/>
      <c r="H705" s="2643"/>
      <c r="I705" s="2643"/>
      <c r="J705" s="2643"/>
      <c r="K705" s="2643"/>
      <c r="L705" s="2643"/>
      <c r="M705" s="2643"/>
      <c r="N705" s="2643"/>
      <c r="O705" s="2643"/>
      <c r="P705" s="2643"/>
      <c r="Q705" s="2643"/>
      <c r="R705" s="2643"/>
      <c r="S705" s="2643"/>
      <c r="T705" s="2643"/>
      <c r="U705" s="2643"/>
      <c r="V705" s="2643"/>
      <c r="W705" s="2643"/>
      <c r="X705" s="2643"/>
      <c r="Y705" s="2643"/>
      <c r="Z705" s="2643"/>
      <c r="AA705" s="2643"/>
      <c r="AB705" s="2643"/>
      <c r="AC705" s="2643"/>
      <c r="AD705" s="2643"/>
      <c r="AE705" s="2643"/>
      <c r="AF705" s="2583"/>
    </row>
    <row r="706" spans="2:32" s="2884" customFormat="1" x14ac:dyDescent="0.2">
      <c r="B706" s="2783" t="str">
        <f>+B653</f>
        <v>.</v>
      </c>
    </row>
    <row r="707" spans="2:32" s="2884" customFormat="1" ht="13.5" thickBot="1" x14ac:dyDescent="0.25"/>
    <row r="708" spans="2:32" s="2884" customFormat="1" ht="20.25" x14ac:dyDescent="0.2">
      <c r="B708" s="3623" t="s">
        <v>5075</v>
      </c>
      <c r="C708" s="3624"/>
      <c r="D708" s="3624"/>
      <c r="E708" s="3624"/>
      <c r="F708" s="3624"/>
      <c r="G708" s="3624"/>
      <c r="H708" s="3624"/>
      <c r="I708" s="3624"/>
      <c r="J708" s="3624"/>
      <c r="K708" s="3624"/>
      <c r="L708" s="3624"/>
      <c r="M708" s="3624"/>
      <c r="N708" s="3624"/>
      <c r="O708" s="3624"/>
      <c r="P708" s="3624"/>
      <c r="Q708" s="3624"/>
      <c r="R708" s="3624"/>
      <c r="S708" s="3624"/>
      <c r="T708" s="3624"/>
      <c r="U708" s="3624"/>
      <c r="V708" s="3624"/>
      <c r="W708" s="3624"/>
      <c r="X708" s="3624"/>
      <c r="Y708" s="3624"/>
      <c r="Z708" s="3624"/>
      <c r="AA708" s="3624"/>
      <c r="AB708" s="3624"/>
      <c r="AC708" s="3624"/>
      <c r="AD708" s="3624"/>
      <c r="AE708" s="3624"/>
      <c r="AF708" s="3625"/>
    </row>
    <row r="709" spans="2:32" s="2884" customFormat="1" x14ac:dyDescent="0.2">
      <c r="B709" s="3451"/>
      <c r="C709" s="3452"/>
      <c r="D709" s="3452"/>
      <c r="E709" s="3452"/>
      <c r="F709" s="3452"/>
      <c r="G709" s="2577"/>
      <c r="H709" s="2577"/>
      <c r="I709" s="2577"/>
      <c r="J709" s="2577"/>
      <c r="K709" s="2577"/>
      <c r="L709" s="2577"/>
      <c r="M709" s="2577"/>
      <c r="N709" s="2577"/>
      <c r="O709" s="2577"/>
      <c r="P709" s="2577"/>
      <c r="Q709" s="2577"/>
      <c r="R709" s="2577"/>
      <c r="S709" s="2577"/>
      <c r="T709" s="2577"/>
      <c r="U709" s="2577"/>
      <c r="V709" s="2577"/>
      <c r="W709" s="2577"/>
      <c r="X709" s="2577"/>
      <c r="Y709" s="2577"/>
      <c r="Z709" s="2577"/>
      <c r="AA709" s="2577"/>
      <c r="AB709" s="2577"/>
      <c r="AC709" s="2577"/>
      <c r="AD709" s="2577"/>
      <c r="AE709" s="2577"/>
      <c r="AF709" s="2578"/>
    </row>
    <row r="710" spans="2:32" s="2884" customFormat="1" x14ac:dyDescent="0.2">
      <c r="B710" s="2641" t="s">
        <v>5095</v>
      </c>
      <c r="C710" s="3452"/>
      <c r="D710" s="3676" t="s">
        <v>6584</v>
      </c>
      <c r="E710" s="3676"/>
      <c r="F710" s="3676"/>
      <c r="G710" s="2577"/>
      <c r="H710" s="2577"/>
      <c r="I710" s="2577"/>
      <c r="J710" s="2577"/>
      <c r="K710" s="2577"/>
      <c r="L710" s="2577"/>
      <c r="M710" s="2577"/>
      <c r="N710" s="2577"/>
      <c r="O710" s="2577"/>
      <c r="P710" s="2577"/>
      <c r="Q710" s="2577"/>
      <c r="R710" s="2577"/>
      <c r="S710" s="2577"/>
      <c r="T710" s="2577"/>
      <c r="U710" s="2577"/>
      <c r="V710" s="2577"/>
      <c r="W710" s="2577"/>
      <c r="X710" s="2577"/>
      <c r="Y710" s="2577"/>
      <c r="Z710" s="2577"/>
      <c r="AA710" s="2577"/>
      <c r="AB710" s="2577"/>
      <c r="AC710" s="2577"/>
      <c r="AD710" s="2577"/>
      <c r="AE710" s="2577"/>
      <c r="AF710" s="2578"/>
    </row>
    <row r="711" spans="2:32" s="2884" customFormat="1" x14ac:dyDescent="0.2">
      <c r="B711" s="3677" t="s">
        <v>5078</v>
      </c>
      <c r="C711" s="3678"/>
      <c r="D711" s="3709">
        <v>41671</v>
      </c>
      <c r="E711" s="3709"/>
      <c r="F711" s="3709"/>
      <c r="G711" s="2577"/>
      <c r="H711" s="2577"/>
      <c r="I711" s="2577"/>
      <c r="J711" s="2577"/>
      <c r="K711" s="2577"/>
      <c r="L711" s="2577"/>
      <c r="M711" s="2577"/>
      <c r="N711" s="2577"/>
      <c r="O711" s="2577"/>
      <c r="P711" s="2577"/>
      <c r="Q711" s="2577"/>
      <c r="R711" s="2577"/>
      <c r="S711" s="2577"/>
      <c r="T711" s="2577"/>
      <c r="U711" s="2577"/>
      <c r="V711" s="2577"/>
      <c r="W711" s="2577"/>
      <c r="X711" s="2577"/>
      <c r="Y711" s="2577"/>
      <c r="Z711" s="2577"/>
      <c r="AA711" s="2577"/>
      <c r="AB711" s="2577"/>
      <c r="AC711" s="2577"/>
      <c r="AD711" s="2577"/>
      <c r="AE711" s="2577"/>
      <c r="AF711" s="2578"/>
    </row>
    <row r="712" spans="2:32" s="2884" customFormat="1" x14ac:dyDescent="0.2">
      <c r="B712" s="3657" t="s">
        <v>5076</v>
      </c>
      <c r="C712" s="3658"/>
      <c r="D712" s="4498">
        <v>41698</v>
      </c>
      <c r="E712" s="4498"/>
      <c r="F712" s="4498"/>
      <c r="G712" s="2577"/>
      <c r="H712" s="2577"/>
      <c r="I712" s="2577"/>
      <c r="J712" s="2577"/>
      <c r="K712" s="2577"/>
      <c r="L712" s="2577"/>
      <c r="M712" s="2577"/>
      <c r="N712" s="2577"/>
      <c r="O712" s="2577"/>
      <c r="P712" s="2577"/>
      <c r="Q712" s="2577"/>
      <c r="R712" s="2577"/>
      <c r="S712" s="2577"/>
      <c r="T712" s="2577"/>
      <c r="U712" s="2577"/>
      <c r="V712" s="2577"/>
      <c r="W712" s="2577"/>
      <c r="X712" s="2577"/>
      <c r="Y712" s="2577"/>
      <c r="Z712" s="2577"/>
      <c r="AA712" s="2577"/>
      <c r="AB712" s="2577"/>
      <c r="AC712" s="2577"/>
      <c r="AD712" s="2577"/>
      <c r="AE712" s="2577"/>
      <c r="AF712" s="2578"/>
    </row>
    <row r="713" spans="2:32" s="2884" customFormat="1" ht="13.5" thickBot="1" x14ac:dyDescent="0.25">
      <c r="B713" s="3451"/>
      <c r="C713" s="3452"/>
      <c r="D713" s="3452"/>
      <c r="E713" s="3452"/>
      <c r="F713" s="3452"/>
      <c r="G713" s="2577"/>
      <c r="H713" s="2577"/>
      <c r="I713" s="2577"/>
      <c r="J713" s="2577"/>
      <c r="K713" s="2577"/>
      <c r="L713" s="2577"/>
      <c r="M713" s="2577"/>
      <c r="N713" s="2577"/>
      <c r="O713" s="2577"/>
      <c r="P713" s="2577"/>
      <c r="Q713" s="2577"/>
      <c r="R713" s="2577"/>
      <c r="S713" s="2577"/>
      <c r="T713" s="2577"/>
      <c r="U713" s="2577"/>
      <c r="V713" s="2577"/>
      <c r="W713" s="2577"/>
      <c r="X713" s="2577"/>
      <c r="Y713" s="2577"/>
      <c r="Z713" s="2577"/>
      <c r="AA713" s="2577"/>
      <c r="AB713" s="2577"/>
      <c r="AC713" s="2577"/>
      <c r="AD713" s="2577"/>
      <c r="AE713" s="2577"/>
      <c r="AF713" s="2578"/>
    </row>
    <row r="714" spans="2:32" s="2884" customFormat="1" ht="94.5" customHeight="1" thickBot="1" x14ac:dyDescent="0.25">
      <c r="B714" s="3659" t="s">
        <v>5077</v>
      </c>
      <c r="C714" s="3710"/>
      <c r="D714" s="3661" t="s">
        <v>6585</v>
      </c>
      <c r="E714" s="3662"/>
      <c r="F714" s="3662"/>
      <c r="G714" s="3662"/>
      <c r="H714" s="3662"/>
      <c r="I714" s="3662"/>
      <c r="J714" s="3662"/>
      <c r="K714" s="3662"/>
      <c r="L714" s="3662"/>
      <c r="M714" s="3662"/>
      <c r="N714" s="3662"/>
      <c r="O714" s="3662"/>
      <c r="P714" s="3662"/>
      <c r="Q714" s="3663"/>
      <c r="R714" s="2577"/>
      <c r="S714" s="2577"/>
      <c r="T714" s="2577"/>
      <c r="U714" s="2577"/>
      <c r="V714" s="2577"/>
      <c r="W714" s="2577"/>
      <c r="X714" s="2577"/>
      <c r="Y714" s="2577"/>
      <c r="Z714" s="2577"/>
      <c r="AA714" s="2577"/>
      <c r="AB714" s="2577"/>
      <c r="AC714" s="2577"/>
      <c r="AD714" s="2577"/>
      <c r="AE714" s="2577"/>
      <c r="AF714" s="2578"/>
    </row>
    <row r="715" spans="2:32" s="2884" customFormat="1" ht="13.5" thickBot="1" x14ac:dyDescent="0.25">
      <c r="B715" s="3451"/>
      <c r="C715" s="3452"/>
      <c r="D715" s="3452"/>
      <c r="E715" s="3452"/>
      <c r="F715" s="3452"/>
      <c r="G715" s="2577"/>
      <c r="H715" s="2577"/>
      <c r="I715" s="2577"/>
      <c r="J715" s="2577"/>
      <c r="K715" s="2577"/>
      <c r="L715" s="2577"/>
      <c r="M715" s="2577"/>
      <c r="N715" s="2577"/>
      <c r="O715" s="2577"/>
      <c r="P715" s="2577"/>
      <c r="Q715" s="2577"/>
      <c r="R715" s="2643"/>
      <c r="S715" s="2577"/>
      <c r="T715" s="2577"/>
      <c r="U715" s="2577"/>
      <c r="V715" s="2577"/>
      <c r="W715" s="2577"/>
      <c r="X715" s="2577"/>
      <c r="Y715" s="2577"/>
      <c r="Z715" s="2577"/>
      <c r="AA715" s="2577"/>
      <c r="AB715" s="2577"/>
      <c r="AC715" s="2577"/>
      <c r="AD715" s="2577"/>
      <c r="AE715" s="2577"/>
      <c r="AF715" s="2578"/>
    </row>
    <row r="716" spans="2:32" s="2884" customFormat="1" ht="13.5" thickBot="1" x14ac:dyDescent="0.25">
      <c r="B716" s="3679" t="s">
        <v>5079</v>
      </c>
      <c r="C716" s="3680"/>
      <c r="D716" s="3655" t="s">
        <v>5080</v>
      </c>
      <c r="E716" s="3683" t="s">
        <v>224</v>
      </c>
      <c r="F716" s="3684"/>
      <c r="G716" s="3684"/>
      <c r="H716" s="3684"/>
      <c r="I716" s="3684"/>
      <c r="J716" s="3684"/>
      <c r="K716" s="3684"/>
      <c r="L716" s="3684"/>
      <c r="M716" s="3684"/>
      <c r="N716" s="3684"/>
      <c r="O716" s="3684"/>
      <c r="P716" s="3685"/>
      <c r="Q716" s="3686" t="s">
        <v>340</v>
      </c>
      <c r="R716" s="3687"/>
      <c r="S716" s="3688"/>
      <c r="T716" s="3688"/>
      <c r="U716" s="3688"/>
      <c r="V716" s="3688"/>
      <c r="W716" s="3688"/>
      <c r="X716" s="3688"/>
      <c r="Y716" s="3689"/>
      <c r="Z716" s="3686" t="s">
        <v>225</v>
      </c>
      <c r="AA716" s="3688"/>
      <c r="AB716" s="3689"/>
      <c r="AC716" s="3690" t="s">
        <v>4999</v>
      </c>
      <c r="AD716" s="3691"/>
      <c r="AE716" s="3692"/>
      <c r="AF716" s="2578"/>
    </row>
    <row r="717" spans="2:32" s="2884" customFormat="1" ht="13.5" thickBot="1" x14ac:dyDescent="0.25">
      <c r="B717" s="3681"/>
      <c r="C717" s="3682"/>
      <c r="D717" s="3655"/>
      <c r="E717" s="3655" t="s">
        <v>5017</v>
      </c>
      <c r="F717" s="3655" t="s">
        <v>5018</v>
      </c>
      <c r="G717" s="3640" t="s">
        <v>5020</v>
      </c>
      <c r="H717" s="3640" t="s">
        <v>5081</v>
      </c>
      <c r="I717" s="3693" t="s">
        <v>5082</v>
      </c>
      <c r="J717" s="3693" t="s">
        <v>5083</v>
      </c>
      <c r="K717" s="3693" t="s">
        <v>5023</v>
      </c>
      <c r="L717" s="3693"/>
      <c r="M717" s="3693" t="s">
        <v>5084</v>
      </c>
      <c r="N717" s="3693" t="s">
        <v>5085</v>
      </c>
      <c r="O717" s="3693" t="s">
        <v>5086</v>
      </c>
      <c r="P717" s="3693" t="s">
        <v>5087</v>
      </c>
      <c r="Q717" s="3638" t="s">
        <v>5029</v>
      </c>
      <c r="R717" s="3638" t="s">
        <v>5030</v>
      </c>
      <c r="S717" s="3638" t="s">
        <v>5031</v>
      </c>
      <c r="T717" s="3638" t="s">
        <v>5088</v>
      </c>
      <c r="U717" s="3638" t="s">
        <v>5089</v>
      </c>
      <c r="V717" s="3638" t="s">
        <v>5034</v>
      </c>
      <c r="W717" s="3638" t="s">
        <v>5036</v>
      </c>
      <c r="X717" s="3640" t="s">
        <v>5090</v>
      </c>
      <c r="Y717" s="3640" t="s">
        <v>5091</v>
      </c>
      <c r="Z717" s="3638" t="s">
        <v>5092</v>
      </c>
      <c r="AA717" s="3638" t="s">
        <v>5093</v>
      </c>
      <c r="AB717" s="3638" t="s">
        <v>5094</v>
      </c>
      <c r="AC717" s="3638" t="s">
        <v>1154</v>
      </c>
      <c r="AD717" s="3638" t="s">
        <v>5000</v>
      </c>
      <c r="AE717" s="3638" t="s">
        <v>5001</v>
      </c>
      <c r="AF717" s="2578"/>
    </row>
    <row r="718" spans="2:32" s="2884" customFormat="1" ht="13.5" thickBot="1" x14ac:dyDescent="0.25">
      <c r="B718" s="3681"/>
      <c r="C718" s="3682"/>
      <c r="D718" s="3638"/>
      <c r="E718" s="3638"/>
      <c r="F718" s="3638"/>
      <c r="G718" s="3637"/>
      <c r="H718" s="3637"/>
      <c r="I718" s="3640"/>
      <c r="J718" s="3640"/>
      <c r="K718" s="3449" t="s">
        <v>5043</v>
      </c>
      <c r="L718" s="3450" t="s">
        <v>2798</v>
      </c>
      <c r="M718" s="3640"/>
      <c r="N718" s="3640"/>
      <c r="O718" s="3640"/>
      <c r="P718" s="3640"/>
      <c r="Q718" s="3639"/>
      <c r="R718" s="3639"/>
      <c r="S718" s="3639"/>
      <c r="T718" s="3639"/>
      <c r="U718" s="3639"/>
      <c r="V718" s="3639"/>
      <c r="W718" s="3639"/>
      <c r="X718" s="3637"/>
      <c r="Y718" s="3637"/>
      <c r="Z718" s="3639"/>
      <c r="AA718" s="3639"/>
      <c r="AB718" s="3639"/>
      <c r="AC718" s="3639"/>
      <c r="AD718" s="3639"/>
      <c r="AE718" s="3639"/>
      <c r="AF718" s="2578"/>
    </row>
    <row r="719" spans="2:32" s="2884" customFormat="1" x14ac:dyDescent="0.2">
      <c r="B719" s="4535" t="s">
        <v>6387</v>
      </c>
      <c r="C719" s="4535"/>
      <c r="D719" s="3165" t="s">
        <v>1534</v>
      </c>
      <c r="E719" s="3166" t="s">
        <v>1534</v>
      </c>
      <c r="F719" s="3167" t="s">
        <v>1534</v>
      </c>
      <c r="G719" s="2741">
        <f>6/0.18</f>
        <v>33.333333333333336</v>
      </c>
      <c r="H719" s="2741" t="s">
        <v>1534</v>
      </c>
      <c r="I719" s="3602">
        <v>0.18</v>
      </c>
      <c r="J719" s="3166" t="s">
        <v>1534</v>
      </c>
      <c r="K719" s="3167" t="s">
        <v>1534</v>
      </c>
      <c r="L719" s="2741" t="s">
        <v>1534</v>
      </c>
      <c r="M719" s="3166" t="s">
        <v>1534</v>
      </c>
      <c r="N719" s="3166" t="s">
        <v>1534</v>
      </c>
      <c r="O719" s="3166" t="s">
        <v>1534</v>
      </c>
      <c r="P719" s="3166" t="s">
        <v>1534</v>
      </c>
      <c r="Q719" s="3166" t="s">
        <v>1534</v>
      </c>
      <c r="R719" s="3167" t="s">
        <v>1534</v>
      </c>
      <c r="S719" s="3167" t="s">
        <v>1534</v>
      </c>
      <c r="T719" s="3166" t="s">
        <v>1534</v>
      </c>
      <c r="U719" s="3166" t="s">
        <v>1534</v>
      </c>
      <c r="V719" s="3166" t="s">
        <v>1534</v>
      </c>
      <c r="W719" s="3167">
        <v>30</v>
      </c>
      <c r="X719" s="3166">
        <v>0.06</v>
      </c>
      <c r="Y719" s="3166" t="s">
        <v>1534</v>
      </c>
      <c r="Z719" s="3167">
        <v>30</v>
      </c>
      <c r="AA719" s="2676" t="s">
        <v>1534</v>
      </c>
      <c r="AB719" s="3166">
        <v>0.5</v>
      </c>
      <c r="AC719" s="2676" t="s">
        <v>1534</v>
      </c>
      <c r="AD719" s="2676" t="s">
        <v>1534</v>
      </c>
      <c r="AE719" s="2676" t="s">
        <v>1534</v>
      </c>
      <c r="AF719" s="2578"/>
    </row>
    <row r="720" spans="2:32" s="2884" customFormat="1" ht="19.5" customHeight="1" thickBot="1" x14ac:dyDescent="0.25">
      <c r="B720" s="4518" t="s">
        <v>6558</v>
      </c>
      <c r="C720" s="4518"/>
      <c r="D720" s="3574" t="s">
        <v>1534</v>
      </c>
      <c r="E720" s="3603" t="s">
        <v>1534</v>
      </c>
      <c r="F720" s="3604" t="s">
        <v>1534</v>
      </c>
      <c r="G720" s="2637">
        <f>6/0.16</f>
        <v>37.5</v>
      </c>
      <c r="H720" s="2637" t="s">
        <v>1534</v>
      </c>
      <c r="I720" s="3605">
        <v>0.16</v>
      </c>
      <c r="J720" s="3603" t="s">
        <v>1534</v>
      </c>
      <c r="K720" s="3604" t="s">
        <v>1534</v>
      </c>
      <c r="L720" s="2637" t="s">
        <v>1534</v>
      </c>
      <c r="M720" s="3603" t="s">
        <v>1534</v>
      </c>
      <c r="N720" s="3603" t="s">
        <v>1534</v>
      </c>
      <c r="O720" s="3603" t="s">
        <v>1534</v>
      </c>
      <c r="P720" s="3603" t="s">
        <v>1534</v>
      </c>
      <c r="Q720" s="3603" t="s">
        <v>1534</v>
      </c>
      <c r="R720" s="3604" t="s">
        <v>1534</v>
      </c>
      <c r="S720" s="3604" t="s">
        <v>1534</v>
      </c>
      <c r="T720" s="3603" t="s">
        <v>1534</v>
      </c>
      <c r="U720" s="3603" t="s">
        <v>1534</v>
      </c>
      <c r="V720" s="3603" t="s">
        <v>1534</v>
      </c>
      <c r="W720" s="3604">
        <v>30</v>
      </c>
      <c r="X720" s="3606">
        <v>0.06</v>
      </c>
      <c r="Y720" s="3603" t="s">
        <v>1534</v>
      </c>
      <c r="Z720" s="3604">
        <v>30</v>
      </c>
      <c r="AA720" s="2853" t="s">
        <v>1534</v>
      </c>
      <c r="AB720" s="3603">
        <v>0.5</v>
      </c>
      <c r="AC720" s="2853" t="s">
        <v>1534</v>
      </c>
      <c r="AD720" s="2853" t="s">
        <v>1534</v>
      </c>
      <c r="AE720" s="2853" t="s">
        <v>1534</v>
      </c>
      <c r="AF720" s="2578"/>
    </row>
    <row r="721" spans="2:32" s="2884" customFormat="1" x14ac:dyDescent="0.2">
      <c r="B721" s="2642"/>
      <c r="C721" s="2572"/>
      <c r="D721" s="2572"/>
      <c r="E721" s="2572"/>
      <c r="F721" s="2572"/>
      <c r="G721" s="2573"/>
      <c r="H721" s="2573"/>
      <c r="I721" s="2573"/>
      <c r="J721" s="2573"/>
      <c r="K721" s="2572"/>
      <c r="L721" s="2573"/>
      <c r="M721" s="2573"/>
      <c r="N721" s="2573"/>
      <c r="O721" s="2573"/>
      <c r="P721" s="2573"/>
      <c r="Q721" s="2639"/>
      <c r="R721" s="2639"/>
      <c r="S721" s="2639"/>
      <c r="T721" s="2639"/>
      <c r="U721" s="2639"/>
      <c r="V721" s="2639"/>
      <c r="W721" s="2639"/>
      <c r="X721" s="2639"/>
      <c r="Y721" s="2639"/>
      <c r="Z721" s="2639"/>
      <c r="AA721" s="2639"/>
      <c r="AB721" s="2639"/>
      <c r="AC721" s="2639"/>
      <c r="AD721" s="2639"/>
      <c r="AE721" s="2639"/>
      <c r="AF721" s="2578"/>
    </row>
    <row r="722" spans="2:32" s="2884" customFormat="1" x14ac:dyDescent="0.2">
      <c r="B722" s="3673" t="s">
        <v>5002</v>
      </c>
      <c r="C722" s="3674"/>
      <c r="D722" s="3675" t="s">
        <v>5096</v>
      </c>
      <c r="E722" s="3675"/>
      <c r="F722" s="3675"/>
      <c r="G722" s="3675"/>
      <c r="H722" s="3675"/>
      <c r="I722" s="2640"/>
      <c r="J722" s="2640"/>
      <c r="K722" s="2640"/>
      <c r="L722" s="2640"/>
      <c r="M722" s="2640"/>
      <c r="N722" s="2640"/>
      <c r="O722" s="2640"/>
      <c r="P722" s="2640"/>
      <c r="Q722" s="2639"/>
      <c r="R722" s="2639"/>
      <c r="S722" s="2639"/>
      <c r="T722" s="2639"/>
      <c r="U722" s="2639"/>
      <c r="V722" s="2639"/>
      <c r="W722" s="2639"/>
      <c r="X722" s="2639"/>
      <c r="Y722" s="2639"/>
      <c r="Z722" s="2639"/>
      <c r="AA722" s="2639"/>
      <c r="AB722" s="2639"/>
      <c r="AC722" s="2639"/>
      <c r="AD722" s="2639"/>
      <c r="AE722" s="2639"/>
      <c r="AF722" s="2578"/>
    </row>
    <row r="723" spans="2:32" s="2884" customFormat="1" x14ac:dyDescent="0.2">
      <c r="B723" s="3673" t="s">
        <v>5003</v>
      </c>
      <c r="C723" s="3674"/>
      <c r="D723" s="3675" t="s">
        <v>1517</v>
      </c>
      <c r="E723" s="3675"/>
      <c r="F723" s="3675"/>
      <c r="G723" s="3675"/>
      <c r="H723" s="3675"/>
      <c r="I723" s="2640"/>
      <c r="J723" s="2640"/>
      <c r="K723" s="2640"/>
      <c r="L723" s="2640"/>
      <c r="M723" s="2640"/>
      <c r="N723" s="2640"/>
      <c r="O723" s="2640"/>
      <c r="P723" s="2640"/>
      <c r="Q723" s="2639"/>
      <c r="R723" s="2639"/>
      <c r="S723" s="2639"/>
      <c r="T723" s="2639"/>
      <c r="U723" s="2639"/>
      <c r="V723" s="2639"/>
      <c r="W723" s="2639"/>
      <c r="X723" s="2639"/>
      <c r="Y723" s="2639"/>
      <c r="Z723" s="2639"/>
      <c r="AA723" s="2639"/>
      <c r="AB723" s="2639"/>
      <c r="AC723" s="2639"/>
      <c r="AD723" s="2639"/>
      <c r="AE723" s="2639"/>
      <c r="AF723" s="2578"/>
    </row>
    <row r="724" spans="2:32" s="2884" customFormat="1" ht="13.5" thickBot="1" x14ac:dyDescent="0.25">
      <c r="B724" s="3454"/>
      <c r="C724" s="3453"/>
      <c r="D724" s="3453"/>
      <c r="E724" s="3453"/>
      <c r="F724" s="3453"/>
      <c r="G724" s="2643"/>
      <c r="H724" s="2643"/>
      <c r="I724" s="2643"/>
      <c r="J724" s="2643"/>
      <c r="K724" s="2643"/>
      <c r="L724" s="2643"/>
      <c r="M724" s="2643"/>
      <c r="N724" s="2643"/>
      <c r="O724" s="2643"/>
      <c r="P724" s="2643"/>
      <c r="Q724" s="2643"/>
      <c r="R724" s="2643"/>
      <c r="S724" s="2643"/>
      <c r="T724" s="2643"/>
      <c r="U724" s="2643"/>
      <c r="V724" s="2643"/>
      <c r="W724" s="2643"/>
      <c r="X724" s="2643"/>
      <c r="Y724" s="2643"/>
      <c r="Z724" s="2643"/>
      <c r="AA724" s="2643"/>
      <c r="AB724" s="2643"/>
      <c r="AC724" s="2643"/>
      <c r="AD724" s="2643"/>
      <c r="AE724" s="2643"/>
      <c r="AF724" s="2583"/>
    </row>
    <row r="725" spans="2:32" s="2884" customFormat="1" x14ac:dyDescent="0.2">
      <c r="B725" s="2783" t="str">
        <f>+B706</f>
        <v>.</v>
      </c>
    </row>
    <row r="726" spans="2:32" s="2884" customFormat="1" ht="13.5" thickBot="1" x14ac:dyDescent="0.25"/>
    <row r="727" spans="2:32" s="2884" customFormat="1" ht="20.25" x14ac:dyDescent="0.2">
      <c r="B727" s="3623" t="s">
        <v>5075</v>
      </c>
      <c r="C727" s="3624"/>
      <c r="D727" s="3624"/>
      <c r="E727" s="3624"/>
      <c r="F727" s="3624"/>
      <c r="G727" s="3624"/>
      <c r="H727" s="3624"/>
      <c r="I727" s="3624"/>
      <c r="J727" s="3624"/>
      <c r="K727" s="3624"/>
      <c r="L727" s="3624"/>
      <c r="M727" s="3624"/>
      <c r="N727" s="3624"/>
      <c r="O727" s="3624"/>
      <c r="P727" s="3624"/>
      <c r="Q727" s="3624"/>
      <c r="R727" s="3624"/>
      <c r="S727" s="3624"/>
      <c r="T727" s="3624"/>
      <c r="U727" s="3624"/>
      <c r="V727" s="3624"/>
      <c r="W727" s="3624"/>
      <c r="X727" s="3624"/>
      <c r="Y727" s="3624"/>
      <c r="Z727" s="3624"/>
      <c r="AA727" s="3624"/>
      <c r="AB727" s="3624"/>
      <c r="AC727" s="3624"/>
      <c r="AD727" s="3624"/>
      <c r="AE727" s="3624"/>
      <c r="AF727" s="3625"/>
    </row>
    <row r="728" spans="2:32" s="2884" customFormat="1" x14ac:dyDescent="0.2">
      <c r="B728" s="3451"/>
      <c r="C728" s="3452"/>
      <c r="D728" s="3452"/>
      <c r="E728" s="3452"/>
      <c r="F728" s="3452"/>
      <c r="G728" s="2577"/>
      <c r="H728" s="2577"/>
      <c r="I728" s="2577"/>
      <c r="J728" s="2577"/>
      <c r="K728" s="2577"/>
      <c r="L728" s="2577"/>
      <c r="M728" s="2577"/>
      <c r="N728" s="2577"/>
      <c r="O728" s="2577"/>
      <c r="P728" s="2577"/>
      <c r="Q728" s="2577"/>
      <c r="R728" s="2577"/>
      <c r="S728" s="2577"/>
      <c r="T728" s="2577"/>
      <c r="U728" s="2577"/>
      <c r="V728" s="2577"/>
      <c r="W728" s="2577"/>
      <c r="X728" s="2577"/>
      <c r="Y728" s="2577"/>
      <c r="Z728" s="2577"/>
      <c r="AA728" s="2577"/>
      <c r="AB728" s="2577"/>
      <c r="AC728" s="2577"/>
      <c r="AD728" s="2577"/>
      <c r="AE728" s="2577"/>
      <c r="AF728" s="2578"/>
    </row>
    <row r="729" spans="2:32" s="2884" customFormat="1" x14ac:dyDescent="0.2">
      <c r="B729" s="2641" t="s">
        <v>5095</v>
      </c>
      <c r="C729" s="3452"/>
      <c r="D729" s="3676" t="s">
        <v>6580</v>
      </c>
      <c r="E729" s="3676"/>
      <c r="F729" s="3676"/>
      <c r="G729" s="2577"/>
      <c r="H729" s="2577"/>
      <c r="I729" s="2577"/>
      <c r="J729" s="2577"/>
      <c r="K729" s="2577"/>
      <c r="L729" s="2577"/>
      <c r="M729" s="2577"/>
      <c r="N729" s="2577"/>
      <c r="O729" s="2577"/>
      <c r="P729" s="2577"/>
      <c r="Q729" s="2577"/>
      <c r="R729" s="2577"/>
      <c r="S729" s="2577"/>
      <c r="T729" s="2577"/>
      <c r="U729" s="2577"/>
      <c r="V729" s="2577"/>
      <c r="W729" s="2577"/>
      <c r="X729" s="2577"/>
      <c r="Y729" s="2577"/>
      <c r="Z729" s="2577"/>
      <c r="AA729" s="2577"/>
      <c r="AB729" s="2577"/>
      <c r="AC729" s="2577"/>
      <c r="AD729" s="2577"/>
      <c r="AE729" s="2577"/>
      <c r="AF729" s="2578"/>
    </row>
    <row r="730" spans="2:32" s="2884" customFormat="1" x14ac:dyDescent="0.2">
      <c r="B730" s="3677" t="s">
        <v>5078</v>
      </c>
      <c r="C730" s="3678"/>
      <c r="D730" s="3629">
        <v>41671</v>
      </c>
      <c r="E730" s="3629"/>
      <c r="F730" s="3629"/>
      <c r="G730" s="2577"/>
      <c r="H730" s="2577"/>
      <c r="I730" s="2577"/>
      <c r="J730" s="2577"/>
      <c r="K730" s="2577"/>
      <c r="L730" s="2577"/>
      <c r="M730" s="2577"/>
      <c r="N730" s="2577"/>
      <c r="O730" s="2577"/>
      <c r="P730" s="2577"/>
      <c r="Q730" s="2577"/>
      <c r="R730" s="2577"/>
      <c r="S730" s="2577"/>
      <c r="T730" s="2577"/>
      <c r="U730" s="2577"/>
      <c r="V730" s="2577"/>
      <c r="W730" s="2577"/>
      <c r="X730" s="2577"/>
      <c r="Y730" s="2577"/>
      <c r="Z730" s="2577"/>
      <c r="AA730" s="2577"/>
      <c r="AB730" s="2577"/>
      <c r="AC730" s="2577"/>
      <c r="AD730" s="2577"/>
      <c r="AE730" s="2577"/>
      <c r="AF730" s="2578"/>
    </row>
    <row r="731" spans="2:32" s="2884" customFormat="1" x14ac:dyDescent="0.2">
      <c r="B731" s="3657" t="s">
        <v>5076</v>
      </c>
      <c r="C731" s="3658"/>
      <c r="D731" s="4519">
        <v>41698</v>
      </c>
      <c r="E731" s="4519"/>
      <c r="F731" s="4519"/>
      <c r="G731" s="2577"/>
      <c r="H731" s="2577"/>
      <c r="I731" s="2577"/>
      <c r="J731" s="2577"/>
      <c r="K731" s="2577"/>
      <c r="L731" s="2577"/>
      <c r="M731" s="2577"/>
      <c r="N731" s="2577"/>
      <c r="O731" s="2577"/>
      <c r="P731" s="2577"/>
      <c r="Q731" s="2577"/>
      <c r="R731" s="2577"/>
      <c r="S731" s="2577"/>
      <c r="T731" s="2577"/>
      <c r="U731" s="2577"/>
      <c r="V731" s="2577"/>
      <c r="W731" s="2577"/>
      <c r="X731" s="2577"/>
      <c r="Y731" s="2577"/>
      <c r="Z731" s="2577"/>
      <c r="AA731" s="2577"/>
      <c r="AB731" s="2577"/>
      <c r="AC731" s="2577"/>
      <c r="AD731" s="2577"/>
      <c r="AE731" s="2577"/>
      <c r="AF731" s="2578"/>
    </row>
    <row r="732" spans="2:32" s="2884" customFormat="1" ht="13.5" thickBot="1" x14ac:dyDescent="0.25">
      <c r="B732" s="3451"/>
      <c r="C732" s="3452"/>
      <c r="D732" s="3452"/>
      <c r="E732" s="3452"/>
      <c r="F732" s="3452"/>
      <c r="G732" s="2577"/>
      <c r="H732" s="2577"/>
      <c r="I732" s="2577"/>
      <c r="J732" s="2577"/>
      <c r="K732" s="2577"/>
      <c r="L732" s="2577"/>
      <c r="M732" s="2577"/>
      <c r="N732" s="2577"/>
      <c r="O732" s="2577"/>
      <c r="P732" s="2577"/>
      <c r="Q732" s="2577"/>
      <c r="R732" s="2577"/>
      <c r="S732" s="2577"/>
      <c r="T732" s="2577"/>
      <c r="U732" s="2577"/>
      <c r="V732" s="2577"/>
      <c r="W732" s="2577"/>
      <c r="X732" s="2577"/>
      <c r="Y732" s="2577"/>
      <c r="Z732" s="2577"/>
      <c r="AA732" s="2577"/>
      <c r="AB732" s="2577"/>
      <c r="AC732" s="2577"/>
      <c r="AD732" s="2577"/>
      <c r="AE732" s="2577"/>
      <c r="AF732" s="2578"/>
    </row>
    <row r="733" spans="2:32" s="2884" customFormat="1" ht="59.25" customHeight="1" thickBot="1" x14ac:dyDescent="0.25">
      <c r="B733" s="3659" t="s">
        <v>5077</v>
      </c>
      <c r="C733" s="3710"/>
      <c r="D733" s="3661" t="s">
        <v>6581</v>
      </c>
      <c r="E733" s="3662"/>
      <c r="F733" s="3662"/>
      <c r="G733" s="3662"/>
      <c r="H733" s="3662"/>
      <c r="I733" s="3662"/>
      <c r="J733" s="3662"/>
      <c r="K733" s="3662"/>
      <c r="L733" s="3662"/>
      <c r="M733" s="3662"/>
      <c r="N733" s="3662"/>
      <c r="O733" s="3662"/>
      <c r="P733" s="3662"/>
      <c r="Q733" s="3663"/>
      <c r="R733" s="2577"/>
      <c r="S733" s="2577"/>
      <c r="T733" s="2577"/>
      <c r="U733" s="2577"/>
      <c r="V733" s="2577"/>
      <c r="W733" s="2577"/>
      <c r="X733" s="2577"/>
      <c r="Y733" s="2577"/>
      <c r="Z733" s="2577"/>
      <c r="AA733" s="2577"/>
      <c r="AB733" s="2577"/>
      <c r="AC733" s="2577"/>
      <c r="AD733" s="2577"/>
      <c r="AE733" s="2577"/>
      <c r="AF733" s="2578"/>
    </row>
    <row r="734" spans="2:32" s="2884" customFormat="1" ht="13.5" thickBot="1" x14ac:dyDescent="0.25">
      <c r="B734" s="3451"/>
      <c r="C734" s="3452"/>
      <c r="D734" s="3452"/>
      <c r="E734" s="3452"/>
      <c r="F734" s="3452"/>
      <c r="G734" s="2577"/>
      <c r="H734" s="2577"/>
      <c r="I734" s="2577"/>
      <c r="J734" s="2577"/>
      <c r="K734" s="2577"/>
      <c r="L734" s="2577"/>
      <c r="M734" s="2577"/>
      <c r="N734" s="2577"/>
      <c r="O734" s="2577"/>
      <c r="P734" s="2577"/>
      <c r="Q734" s="2577"/>
      <c r="R734" s="2643"/>
      <c r="S734" s="2577"/>
      <c r="T734" s="2577"/>
      <c r="U734" s="2577"/>
      <c r="V734" s="2577"/>
      <c r="W734" s="2577"/>
      <c r="X734" s="2577"/>
      <c r="Y734" s="2577"/>
      <c r="Z734" s="2577"/>
      <c r="AA734" s="2577"/>
      <c r="AB734" s="2577"/>
      <c r="AC734" s="2577"/>
      <c r="AD734" s="2577"/>
      <c r="AE734" s="2577"/>
      <c r="AF734" s="2578"/>
    </row>
    <row r="735" spans="2:32" s="2884" customFormat="1" ht="13.5" thickBot="1" x14ac:dyDescent="0.25">
      <c r="B735" s="3679" t="s">
        <v>5079</v>
      </c>
      <c r="C735" s="3680"/>
      <c r="D735" s="3655" t="s">
        <v>5080</v>
      </c>
      <c r="E735" s="3683" t="s">
        <v>224</v>
      </c>
      <c r="F735" s="3684"/>
      <c r="G735" s="3684"/>
      <c r="H735" s="3684"/>
      <c r="I735" s="3684"/>
      <c r="J735" s="3684"/>
      <c r="K735" s="3684"/>
      <c r="L735" s="3684"/>
      <c r="M735" s="3684"/>
      <c r="N735" s="3684"/>
      <c r="O735" s="3684"/>
      <c r="P735" s="3685"/>
      <c r="Q735" s="3686" t="s">
        <v>340</v>
      </c>
      <c r="R735" s="3687"/>
      <c r="S735" s="3688"/>
      <c r="T735" s="3688"/>
      <c r="U735" s="3688"/>
      <c r="V735" s="3688"/>
      <c r="W735" s="3688"/>
      <c r="X735" s="3688"/>
      <c r="Y735" s="3689"/>
      <c r="Z735" s="3686" t="s">
        <v>225</v>
      </c>
      <c r="AA735" s="3688"/>
      <c r="AB735" s="3689"/>
      <c r="AC735" s="3690" t="s">
        <v>4999</v>
      </c>
      <c r="AD735" s="3691"/>
      <c r="AE735" s="3692"/>
      <c r="AF735" s="2578"/>
    </row>
    <row r="736" spans="2:32" s="2884" customFormat="1" ht="13.5" thickBot="1" x14ac:dyDescent="0.25">
      <c r="B736" s="3681"/>
      <c r="C736" s="3682"/>
      <c r="D736" s="3655"/>
      <c r="E736" s="3655" t="s">
        <v>5017</v>
      </c>
      <c r="F736" s="3655" t="s">
        <v>5018</v>
      </c>
      <c r="G736" s="3640" t="s">
        <v>5020</v>
      </c>
      <c r="H736" s="3640" t="s">
        <v>5081</v>
      </c>
      <c r="I736" s="3693" t="s">
        <v>5082</v>
      </c>
      <c r="J736" s="3693" t="s">
        <v>5083</v>
      </c>
      <c r="K736" s="3693" t="s">
        <v>5023</v>
      </c>
      <c r="L736" s="3693"/>
      <c r="M736" s="3693" t="s">
        <v>5084</v>
      </c>
      <c r="N736" s="3693" t="s">
        <v>5085</v>
      </c>
      <c r="O736" s="3693" t="s">
        <v>5086</v>
      </c>
      <c r="P736" s="3693" t="s">
        <v>5087</v>
      </c>
      <c r="Q736" s="3638" t="s">
        <v>5029</v>
      </c>
      <c r="R736" s="3638" t="s">
        <v>5030</v>
      </c>
      <c r="S736" s="3638" t="s">
        <v>5031</v>
      </c>
      <c r="T736" s="3638" t="s">
        <v>5088</v>
      </c>
      <c r="U736" s="3638" t="s">
        <v>5089</v>
      </c>
      <c r="V736" s="3638" t="s">
        <v>5034</v>
      </c>
      <c r="W736" s="3638" t="s">
        <v>5036</v>
      </c>
      <c r="X736" s="3640" t="s">
        <v>5090</v>
      </c>
      <c r="Y736" s="3640" t="s">
        <v>5091</v>
      </c>
      <c r="Z736" s="3638" t="s">
        <v>5092</v>
      </c>
      <c r="AA736" s="3638" t="s">
        <v>5093</v>
      </c>
      <c r="AB736" s="3638" t="s">
        <v>5094</v>
      </c>
      <c r="AC736" s="3638" t="s">
        <v>1154</v>
      </c>
      <c r="AD736" s="3638" t="s">
        <v>5000</v>
      </c>
      <c r="AE736" s="3638" t="s">
        <v>5001</v>
      </c>
      <c r="AF736" s="2578"/>
    </row>
    <row r="737" spans="2:32" s="2884" customFormat="1" ht="13.5" thickBot="1" x14ac:dyDescent="0.25">
      <c r="B737" s="3681"/>
      <c r="C737" s="3682"/>
      <c r="D737" s="3638"/>
      <c r="E737" s="3638"/>
      <c r="F737" s="3638"/>
      <c r="G737" s="3637"/>
      <c r="H737" s="3637"/>
      <c r="I737" s="3640"/>
      <c r="J737" s="3640"/>
      <c r="K737" s="3449" t="s">
        <v>5043</v>
      </c>
      <c r="L737" s="3450" t="s">
        <v>2798</v>
      </c>
      <c r="M737" s="3640"/>
      <c r="N737" s="3640"/>
      <c r="O737" s="3640"/>
      <c r="P737" s="3640"/>
      <c r="Q737" s="3639"/>
      <c r="R737" s="3639"/>
      <c r="S737" s="3639"/>
      <c r="T737" s="3639"/>
      <c r="U737" s="3639"/>
      <c r="V737" s="3639"/>
      <c r="W737" s="3639"/>
      <c r="X737" s="3637"/>
      <c r="Y737" s="3637"/>
      <c r="Z737" s="3639"/>
      <c r="AA737" s="3639"/>
      <c r="AB737" s="3639"/>
      <c r="AC737" s="3639"/>
      <c r="AD737" s="3639"/>
      <c r="AE737" s="3639"/>
      <c r="AF737" s="2578"/>
    </row>
    <row r="738" spans="2:32" s="2884" customFormat="1" ht="38.25" customHeight="1" thickBot="1" x14ac:dyDescent="0.25">
      <c r="B738" s="4514" t="s">
        <v>6580</v>
      </c>
      <c r="C738" s="4515"/>
      <c r="D738" s="3601"/>
      <c r="E738" s="3153"/>
      <c r="F738" s="3172"/>
      <c r="G738" s="3430"/>
      <c r="H738" s="3430"/>
      <c r="I738" s="3153"/>
      <c r="J738" s="3153"/>
      <c r="K738" s="3172"/>
      <c r="L738" s="3430"/>
      <c r="M738" s="3153"/>
      <c r="N738" s="3153"/>
      <c r="O738" s="3153"/>
      <c r="P738" s="3153"/>
      <c r="Q738" s="3153"/>
      <c r="R738" s="3172"/>
      <c r="S738" s="3172"/>
      <c r="T738" s="3153"/>
      <c r="U738" s="3153"/>
      <c r="V738" s="3172"/>
      <c r="W738" s="3172"/>
      <c r="X738" s="3153"/>
      <c r="Y738" s="3153"/>
      <c r="Z738" s="3521" t="s">
        <v>6582</v>
      </c>
      <c r="AA738" s="3521" t="s">
        <v>6583</v>
      </c>
      <c r="AB738" s="3522">
        <v>0.1</v>
      </c>
      <c r="AC738" s="3431"/>
      <c r="AD738" s="3431"/>
      <c r="AE738" s="3431"/>
      <c r="AF738" s="2578"/>
    </row>
    <row r="739" spans="2:32" s="2884" customFormat="1" x14ac:dyDescent="0.2">
      <c r="B739" s="2642"/>
      <c r="C739" s="2572"/>
      <c r="D739" s="2572"/>
      <c r="E739" s="2572"/>
      <c r="F739" s="2572"/>
      <c r="G739" s="2573"/>
      <c r="H739" s="2573"/>
      <c r="I739" s="2573"/>
      <c r="J739" s="2573"/>
      <c r="K739" s="2572"/>
      <c r="L739" s="2573"/>
      <c r="M739" s="2573"/>
      <c r="N739" s="2573"/>
      <c r="O739" s="2573"/>
      <c r="P739" s="2573"/>
      <c r="Q739" s="2639"/>
      <c r="R739" s="2639"/>
      <c r="S739" s="2639"/>
      <c r="T739" s="2639"/>
      <c r="U739" s="2639"/>
      <c r="V739" s="2639"/>
      <c r="W739" s="2639"/>
      <c r="X739" s="2639"/>
      <c r="Y739" s="2639"/>
      <c r="Z739" s="2639"/>
      <c r="AA739" s="2639"/>
      <c r="AB739" s="2639"/>
      <c r="AC739" s="2639"/>
      <c r="AD739" s="2639"/>
      <c r="AE739" s="2639"/>
      <c r="AF739" s="2578"/>
    </row>
    <row r="740" spans="2:32" s="2884" customFormat="1" x14ac:dyDescent="0.2">
      <c r="B740" s="3673" t="s">
        <v>5002</v>
      </c>
      <c r="C740" s="3674"/>
      <c r="D740" s="3675" t="s">
        <v>1534</v>
      </c>
      <c r="E740" s="3675"/>
      <c r="F740" s="3675"/>
      <c r="G740" s="3675"/>
      <c r="H740" s="3675"/>
      <c r="I740" s="2640"/>
      <c r="J740" s="2640"/>
      <c r="K740" s="2640"/>
      <c r="L740" s="2640"/>
      <c r="M740" s="2640"/>
      <c r="N740" s="2640"/>
      <c r="O740" s="2640"/>
      <c r="P740" s="2640"/>
      <c r="Q740" s="2639"/>
      <c r="R740" s="2639"/>
      <c r="S740" s="2639"/>
      <c r="T740" s="2639"/>
      <c r="U740" s="2639"/>
      <c r="V740" s="2639"/>
      <c r="W740" s="2639"/>
      <c r="X740" s="2639"/>
      <c r="Y740" s="2639"/>
      <c r="Z740" s="2639"/>
      <c r="AA740" s="2639"/>
      <c r="AB740" s="2639"/>
      <c r="AC740" s="2639"/>
      <c r="AD740" s="2639"/>
      <c r="AE740" s="2639"/>
      <c r="AF740" s="2578"/>
    </row>
    <row r="741" spans="2:32" s="2884" customFormat="1" x14ac:dyDescent="0.2">
      <c r="B741" s="3673" t="s">
        <v>5003</v>
      </c>
      <c r="C741" s="3674"/>
      <c r="D741" s="3675" t="s">
        <v>1534</v>
      </c>
      <c r="E741" s="3675"/>
      <c r="F741" s="3675"/>
      <c r="G741" s="3675"/>
      <c r="H741" s="3675"/>
      <c r="I741" s="2640"/>
      <c r="J741" s="2640"/>
      <c r="K741" s="2640"/>
      <c r="L741" s="2640"/>
      <c r="M741" s="2640"/>
      <c r="N741" s="2640"/>
      <c r="O741" s="2640"/>
      <c r="P741" s="2640"/>
      <c r="Q741" s="2639"/>
      <c r="R741" s="2639"/>
      <c r="S741" s="2639"/>
      <c r="T741" s="2639"/>
      <c r="U741" s="2639"/>
      <c r="V741" s="2639"/>
      <c r="W741" s="2639"/>
      <c r="X741" s="2639"/>
      <c r="Y741" s="2639"/>
      <c r="Z741" s="2639"/>
      <c r="AA741" s="2639"/>
      <c r="AB741" s="2639"/>
      <c r="AC741" s="2639"/>
      <c r="AD741" s="2639"/>
      <c r="AE741" s="2639"/>
      <c r="AF741" s="2578"/>
    </row>
    <row r="742" spans="2:32" s="2884" customFormat="1" ht="13.5" thickBot="1" x14ac:dyDescent="0.25">
      <c r="B742" s="3454"/>
      <c r="C742" s="3453"/>
      <c r="D742" s="3453"/>
      <c r="E742" s="3453"/>
      <c r="F742" s="3453"/>
      <c r="G742" s="2643"/>
      <c r="H742" s="2643"/>
      <c r="I742" s="2643"/>
      <c r="J742" s="2643"/>
      <c r="K742" s="2643"/>
      <c r="L742" s="2643"/>
      <c r="M742" s="2643"/>
      <c r="N742" s="2643"/>
      <c r="O742" s="2643"/>
      <c r="P742" s="2643"/>
      <c r="Q742" s="2643"/>
      <c r="R742" s="2643"/>
      <c r="S742" s="2643"/>
      <c r="T742" s="2643"/>
      <c r="U742" s="2643"/>
      <c r="V742" s="2643"/>
      <c r="W742" s="2643"/>
      <c r="X742" s="2643"/>
      <c r="Y742" s="2643"/>
      <c r="Z742" s="2643"/>
      <c r="AA742" s="2643"/>
      <c r="AB742" s="2643"/>
      <c r="AC742" s="2643"/>
      <c r="AD742" s="2643"/>
      <c r="AE742" s="2643"/>
      <c r="AF742" s="2583"/>
    </row>
    <row r="743" spans="2:32" s="2884" customFormat="1" x14ac:dyDescent="0.2">
      <c r="B743" s="2783" t="str">
        <f>+B725</f>
        <v>.</v>
      </c>
    </row>
    <row r="744" spans="2:32" s="2884" customFormat="1" ht="13.5" thickBot="1" x14ac:dyDescent="0.25"/>
    <row r="745" spans="2:32" s="2884" customFormat="1" ht="20.25" x14ac:dyDescent="0.2">
      <c r="B745" s="3623" t="s">
        <v>5075</v>
      </c>
      <c r="C745" s="3624"/>
      <c r="D745" s="3624"/>
      <c r="E745" s="3624"/>
      <c r="F745" s="3624"/>
      <c r="G745" s="3624"/>
      <c r="H745" s="3624"/>
      <c r="I745" s="3624"/>
      <c r="J745" s="3624"/>
      <c r="K745" s="3624"/>
      <c r="L745" s="3624"/>
      <c r="M745" s="3624"/>
      <c r="N745" s="3624"/>
      <c r="O745" s="3624"/>
      <c r="P745" s="3624"/>
      <c r="Q745" s="3624"/>
      <c r="R745" s="3624"/>
      <c r="S745" s="3624"/>
      <c r="T745" s="3624"/>
      <c r="U745" s="3624"/>
      <c r="V745" s="3624"/>
      <c r="W745" s="3624"/>
      <c r="X745" s="3624"/>
      <c r="Y745" s="3624"/>
      <c r="Z745" s="3624"/>
      <c r="AA745" s="3624"/>
      <c r="AB745" s="3624"/>
      <c r="AC745" s="3624"/>
      <c r="AD745" s="3624"/>
      <c r="AE745" s="3624"/>
      <c r="AF745" s="3625"/>
    </row>
    <row r="746" spans="2:32" s="2884" customFormat="1" x14ac:dyDescent="0.2">
      <c r="B746" s="3451"/>
      <c r="C746" s="3452"/>
      <c r="D746" s="3452"/>
      <c r="E746" s="3452"/>
      <c r="F746" s="3452"/>
      <c r="G746" s="2577"/>
      <c r="H746" s="2577"/>
      <c r="I746" s="2577"/>
      <c r="J746" s="2577"/>
      <c r="K746" s="2577"/>
      <c r="L746" s="2577"/>
      <c r="M746" s="2577"/>
      <c r="N746" s="2577"/>
      <c r="O746" s="2577"/>
      <c r="P746" s="2577"/>
      <c r="Q746" s="2577"/>
      <c r="R746" s="2577"/>
      <c r="S746" s="2577"/>
      <c r="T746" s="2577"/>
      <c r="U746" s="2577"/>
      <c r="V746" s="2577"/>
      <c r="W746" s="2577"/>
      <c r="X746" s="2577"/>
      <c r="Y746" s="2577"/>
      <c r="Z746" s="2577"/>
      <c r="AA746" s="2577"/>
      <c r="AB746" s="2577"/>
      <c r="AC746" s="2577"/>
      <c r="AD746" s="2577"/>
      <c r="AE746" s="2577"/>
      <c r="AF746" s="2578"/>
    </row>
    <row r="747" spans="2:32" s="2884" customFormat="1" ht="21.75" customHeight="1" x14ac:dyDescent="0.2">
      <c r="B747" s="2641" t="s">
        <v>5095</v>
      </c>
      <c r="C747" s="3452"/>
      <c r="D747" s="3676" t="s">
        <v>6577</v>
      </c>
      <c r="E747" s="3676"/>
      <c r="F747" s="3676"/>
      <c r="G747" s="2577"/>
      <c r="H747" s="2577"/>
      <c r="I747" s="2577"/>
      <c r="J747" s="2577"/>
      <c r="K747" s="2577"/>
      <c r="L747" s="2577"/>
      <c r="M747" s="2577"/>
      <c r="N747" s="2577"/>
      <c r="O747" s="2577"/>
      <c r="P747" s="2577"/>
      <c r="Q747" s="2577"/>
      <c r="R747" s="2577"/>
      <c r="S747" s="2577"/>
      <c r="T747" s="2577"/>
      <c r="U747" s="2577"/>
      <c r="V747" s="2577"/>
      <c r="W747" s="2577"/>
      <c r="X747" s="2577"/>
      <c r="Y747" s="2577"/>
      <c r="Z747" s="2577"/>
      <c r="AA747" s="2577"/>
      <c r="AB747" s="2577"/>
      <c r="AC747" s="2577"/>
      <c r="AD747" s="2577"/>
      <c r="AE747" s="2577"/>
      <c r="AF747" s="2578"/>
    </row>
    <row r="748" spans="2:32" s="2884" customFormat="1" x14ac:dyDescent="0.2">
      <c r="B748" s="3677" t="s">
        <v>5078</v>
      </c>
      <c r="C748" s="3678"/>
      <c r="D748" s="4512">
        <v>41671</v>
      </c>
      <c r="E748" s="4512"/>
      <c r="F748" s="4512"/>
      <c r="G748" s="2577"/>
      <c r="H748" s="2577"/>
      <c r="I748" s="2577"/>
      <c r="J748" s="2577"/>
      <c r="K748" s="2577"/>
      <c r="L748" s="2577"/>
      <c r="M748" s="2577"/>
      <c r="N748" s="2577"/>
      <c r="O748" s="2577"/>
      <c r="P748" s="2577"/>
      <c r="Q748" s="2577"/>
      <c r="R748" s="2577"/>
      <c r="S748" s="2577"/>
      <c r="T748" s="2577"/>
      <c r="U748" s="2577"/>
      <c r="V748" s="2577"/>
      <c r="W748" s="2577"/>
      <c r="X748" s="2577"/>
      <c r="Y748" s="2577"/>
      <c r="Z748" s="2577"/>
      <c r="AA748" s="2577"/>
      <c r="AB748" s="2577"/>
      <c r="AC748" s="2577"/>
      <c r="AD748" s="2577"/>
      <c r="AE748" s="2577"/>
      <c r="AF748" s="2578"/>
    </row>
    <row r="749" spans="2:32" s="2884" customFormat="1" x14ac:dyDescent="0.2">
      <c r="B749" s="3657" t="s">
        <v>5076</v>
      </c>
      <c r="C749" s="3658"/>
      <c r="D749" s="4513">
        <v>41698</v>
      </c>
      <c r="E749" s="4513"/>
      <c r="F749" s="4513"/>
      <c r="G749" s="2577"/>
      <c r="H749" s="2577"/>
      <c r="I749" s="2577"/>
      <c r="J749" s="2577"/>
      <c r="K749" s="2577"/>
      <c r="L749" s="2577"/>
      <c r="M749" s="2577"/>
      <c r="N749" s="2577"/>
      <c r="O749" s="2577"/>
      <c r="P749" s="2577"/>
      <c r="Q749" s="2577"/>
      <c r="R749" s="2577"/>
      <c r="S749" s="2577"/>
      <c r="T749" s="2577"/>
      <c r="U749" s="2577"/>
      <c r="V749" s="2577"/>
      <c r="W749" s="2577"/>
      <c r="X749" s="2577"/>
      <c r="Y749" s="2577"/>
      <c r="Z749" s="2577"/>
      <c r="AA749" s="2577"/>
      <c r="AB749" s="2577"/>
      <c r="AC749" s="2577"/>
      <c r="AD749" s="2577"/>
      <c r="AE749" s="2577"/>
      <c r="AF749" s="2578"/>
    </row>
    <row r="750" spans="2:32" s="2884" customFormat="1" ht="13.5" thickBot="1" x14ac:dyDescent="0.25">
      <c r="B750" s="3451"/>
      <c r="C750" s="3452"/>
      <c r="D750" s="3452"/>
      <c r="E750" s="3452"/>
      <c r="F750" s="3452"/>
      <c r="G750" s="2577"/>
      <c r="H750" s="2577"/>
      <c r="I750" s="2577"/>
      <c r="J750" s="2577"/>
      <c r="K750" s="2577"/>
      <c r="L750" s="2577"/>
      <c r="M750" s="2577"/>
      <c r="N750" s="2577"/>
      <c r="O750" s="2577"/>
      <c r="P750" s="2577"/>
      <c r="Q750" s="2577"/>
      <c r="R750" s="2577"/>
      <c r="S750" s="2577"/>
      <c r="T750" s="2577"/>
      <c r="U750" s="2577"/>
      <c r="V750" s="2577"/>
      <c r="W750" s="2577"/>
      <c r="X750" s="2577"/>
      <c r="Y750" s="2577"/>
      <c r="Z750" s="2577"/>
      <c r="AA750" s="2577"/>
      <c r="AB750" s="2577"/>
      <c r="AC750" s="2577"/>
      <c r="AD750" s="2577"/>
      <c r="AE750" s="2577"/>
      <c r="AF750" s="2578"/>
    </row>
    <row r="751" spans="2:32" s="2884" customFormat="1" ht="156" customHeight="1" thickBot="1" x14ac:dyDescent="0.25">
      <c r="B751" s="3659" t="s">
        <v>5077</v>
      </c>
      <c r="C751" s="3710"/>
      <c r="D751" s="3661" t="s">
        <v>6578</v>
      </c>
      <c r="E751" s="3662"/>
      <c r="F751" s="3662"/>
      <c r="G751" s="3662"/>
      <c r="H751" s="3662"/>
      <c r="I751" s="3662"/>
      <c r="J751" s="3662"/>
      <c r="K751" s="3662"/>
      <c r="L751" s="3662"/>
      <c r="M751" s="3662"/>
      <c r="N751" s="3662"/>
      <c r="O751" s="3662"/>
      <c r="P751" s="3662"/>
      <c r="Q751" s="3663"/>
      <c r="R751" s="2577"/>
      <c r="S751" s="2577"/>
      <c r="T751" s="2577"/>
      <c r="U751" s="2577"/>
      <c r="V751" s="2577"/>
      <c r="W751" s="2577"/>
      <c r="X751" s="2577"/>
      <c r="Y751" s="2577"/>
      <c r="Z751" s="2577"/>
      <c r="AA751" s="2577"/>
      <c r="AB751" s="2577"/>
      <c r="AC751" s="2577"/>
      <c r="AD751" s="2577"/>
      <c r="AE751" s="2577"/>
      <c r="AF751" s="2578"/>
    </row>
    <row r="752" spans="2:32" s="2884" customFormat="1" ht="12.75" customHeight="1" thickBot="1" x14ac:dyDescent="0.25">
      <c r="B752" s="3451"/>
      <c r="C752" s="3452"/>
      <c r="D752" s="3452"/>
      <c r="E752" s="3452"/>
      <c r="F752" s="3452"/>
      <c r="G752" s="2577"/>
      <c r="H752" s="2577"/>
      <c r="I752" s="2577"/>
      <c r="J752" s="2577"/>
      <c r="K752" s="2577"/>
      <c r="L752" s="2577"/>
      <c r="M752" s="2577"/>
      <c r="N752" s="2577"/>
      <c r="O752" s="2577"/>
      <c r="P752" s="2577"/>
      <c r="Q752" s="2577"/>
      <c r="R752" s="2643"/>
      <c r="S752" s="2577"/>
      <c r="T752" s="2577"/>
      <c r="U752" s="2577"/>
      <c r="V752" s="2577"/>
      <c r="W752" s="2577"/>
      <c r="X752" s="2577"/>
      <c r="Y752" s="2577"/>
      <c r="Z752" s="2577"/>
      <c r="AA752" s="2577"/>
      <c r="AB752" s="2577"/>
      <c r="AC752" s="2577"/>
      <c r="AD752" s="2577"/>
      <c r="AE752" s="2577"/>
      <c r="AF752" s="2578"/>
    </row>
    <row r="753" spans="2:32" s="2884" customFormat="1" ht="13.5" thickBot="1" x14ac:dyDescent="0.25">
      <c r="B753" s="3679" t="s">
        <v>5079</v>
      </c>
      <c r="C753" s="3680"/>
      <c r="D753" s="3655" t="s">
        <v>5080</v>
      </c>
      <c r="E753" s="3683" t="s">
        <v>224</v>
      </c>
      <c r="F753" s="3684"/>
      <c r="G753" s="3684"/>
      <c r="H753" s="3684"/>
      <c r="I753" s="3684"/>
      <c r="J753" s="3684"/>
      <c r="K753" s="3684"/>
      <c r="L753" s="3684"/>
      <c r="M753" s="3684"/>
      <c r="N753" s="3684"/>
      <c r="O753" s="3684"/>
      <c r="P753" s="3685"/>
      <c r="Q753" s="3686" t="s">
        <v>340</v>
      </c>
      <c r="R753" s="3687"/>
      <c r="S753" s="3688"/>
      <c r="T753" s="3688"/>
      <c r="U753" s="3688"/>
      <c r="V753" s="3688"/>
      <c r="W753" s="3688"/>
      <c r="X753" s="3688"/>
      <c r="Y753" s="3689"/>
      <c r="Z753" s="3686" t="s">
        <v>225</v>
      </c>
      <c r="AA753" s="3688"/>
      <c r="AB753" s="3689"/>
      <c r="AC753" s="3690" t="s">
        <v>4999</v>
      </c>
      <c r="AD753" s="3691"/>
      <c r="AE753" s="3692"/>
      <c r="AF753" s="2578"/>
    </row>
    <row r="754" spans="2:32" s="2884" customFormat="1" ht="13.5" customHeight="1" thickBot="1" x14ac:dyDescent="0.25">
      <c r="B754" s="3681"/>
      <c r="C754" s="3682"/>
      <c r="D754" s="3655"/>
      <c r="E754" s="3655" t="s">
        <v>5017</v>
      </c>
      <c r="F754" s="3655" t="s">
        <v>5018</v>
      </c>
      <c r="G754" s="3640" t="s">
        <v>5020</v>
      </c>
      <c r="H754" s="3640" t="s">
        <v>5081</v>
      </c>
      <c r="I754" s="3693" t="s">
        <v>5082</v>
      </c>
      <c r="J754" s="3693" t="s">
        <v>5083</v>
      </c>
      <c r="K754" s="3693" t="s">
        <v>5023</v>
      </c>
      <c r="L754" s="3693"/>
      <c r="M754" s="3693" t="s">
        <v>5084</v>
      </c>
      <c r="N754" s="3693" t="s">
        <v>5085</v>
      </c>
      <c r="O754" s="3693" t="s">
        <v>5086</v>
      </c>
      <c r="P754" s="3693" t="s">
        <v>5087</v>
      </c>
      <c r="Q754" s="3638" t="s">
        <v>5029</v>
      </c>
      <c r="R754" s="3638" t="s">
        <v>5030</v>
      </c>
      <c r="S754" s="3638" t="s">
        <v>5031</v>
      </c>
      <c r="T754" s="3638" t="s">
        <v>5088</v>
      </c>
      <c r="U754" s="3638" t="s">
        <v>5089</v>
      </c>
      <c r="V754" s="3638" t="s">
        <v>5034</v>
      </c>
      <c r="W754" s="3638" t="s">
        <v>5036</v>
      </c>
      <c r="X754" s="3640" t="s">
        <v>5090</v>
      </c>
      <c r="Y754" s="3640" t="s">
        <v>5091</v>
      </c>
      <c r="Z754" s="3638" t="s">
        <v>5092</v>
      </c>
      <c r="AA754" s="3638" t="s">
        <v>5093</v>
      </c>
      <c r="AB754" s="3638" t="s">
        <v>5094</v>
      </c>
      <c r="AC754" s="3638" t="s">
        <v>1154</v>
      </c>
      <c r="AD754" s="3638" t="s">
        <v>5000</v>
      </c>
      <c r="AE754" s="3638" t="s">
        <v>5001</v>
      </c>
      <c r="AF754" s="2578"/>
    </row>
    <row r="755" spans="2:32" s="2884" customFormat="1" ht="17.25" customHeight="1" thickBot="1" x14ac:dyDescent="0.25">
      <c r="B755" s="3681"/>
      <c r="C755" s="3682"/>
      <c r="D755" s="3638"/>
      <c r="E755" s="3638"/>
      <c r="F755" s="3638"/>
      <c r="G755" s="3637"/>
      <c r="H755" s="3637"/>
      <c r="I755" s="3640"/>
      <c r="J755" s="3640"/>
      <c r="K755" s="3449" t="s">
        <v>5043</v>
      </c>
      <c r="L755" s="3450" t="s">
        <v>2798</v>
      </c>
      <c r="M755" s="3640"/>
      <c r="N755" s="3640"/>
      <c r="O755" s="3640"/>
      <c r="P755" s="3640"/>
      <c r="Q755" s="3639"/>
      <c r="R755" s="3639"/>
      <c r="S755" s="3639"/>
      <c r="T755" s="3639"/>
      <c r="U755" s="3639"/>
      <c r="V755" s="3639"/>
      <c r="W755" s="3639"/>
      <c r="X755" s="3637"/>
      <c r="Y755" s="3637"/>
      <c r="Z755" s="3639"/>
      <c r="AA755" s="3639"/>
      <c r="AB755" s="3639"/>
      <c r="AC755" s="3639"/>
      <c r="AD755" s="3639"/>
      <c r="AE755" s="3639"/>
      <c r="AF755" s="2578"/>
    </row>
    <row r="756" spans="2:32" s="2884" customFormat="1" ht="13.5" customHeight="1" thickBot="1" x14ac:dyDescent="0.25">
      <c r="B756" s="4516" t="s">
        <v>6579</v>
      </c>
      <c r="C756" s="4517"/>
      <c r="D756" s="3514" t="s">
        <v>1534</v>
      </c>
      <c r="E756" s="3514" t="s">
        <v>1534</v>
      </c>
      <c r="F756" s="3514" t="s">
        <v>1534</v>
      </c>
      <c r="G756" s="3514" t="s">
        <v>1534</v>
      </c>
      <c r="H756" s="3514" t="s">
        <v>1534</v>
      </c>
      <c r="I756" s="3514" t="s">
        <v>1534</v>
      </c>
      <c r="J756" s="3514" t="s">
        <v>1534</v>
      </c>
      <c r="K756" s="3514" t="s">
        <v>1534</v>
      </c>
      <c r="L756" s="3514" t="s">
        <v>1534</v>
      </c>
      <c r="M756" s="3514" t="s">
        <v>1534</v>
      </c>
      <c r="N756" s="3514" t="s">
        <v>1534</v>
      </c>
      <c r="O756" s="3514" t="s">
        <v>1534</v>
      </c>
      <c r="P756" s="3514" t="s">
        <v>1534</v>
      </c>
      <c r="Q756" s="3514" t="s">
        <v>1534</v>
      </c>
      <c r="R756" s="3514" t="s">
        <v>1534</v>
      </c>
      <c r="S756" s="3514" t="s">
        <v>1534</v>
      </c>
      <c r="T756" s="3514" t="s">
        <v>1534</v>
      </c>
      <c r="U756" s="3514" t="s">
        <v>1534</v>
      </c>
      <c r="V756" s="3514" t="s">
        <v>1534</v>
      </c>
      <c r="W756" s="3514" t="s">
        <v>1534</v>
      </c>
      <c r="X756" s="3514" t="s">
        <v>1534</v>
      </c>
      <c r="Y756" s="3514" t="s">
        <v>1534</v>
      </c>
      <c r="Z756" s="3515" t="s">
        <v>3003</v>
      </c>
      <c r="AA756" s="3516">
        <f>1/20</f>
        <v>0.05</v>
      </c>
      <c r="AB756" s="3516">
        <v>0.112</v>
      </c>
      <c r="AC756" s="3517" t="s">
        <v>1534</v>
      </c>
      <c r="AD756" s="3517" t="s">
        <v>1534</v>
      </c>
      <c r="AE756" s="3518" t="s">
        <v>1534</v>
      </c>
      <c r="AF756" s="2578"/>
    </row>
    <row r="757" spans="2:32" s="2884" customFormat="1" ht="13.5" customHeight="1" x14ac:dyDescent="0.2">
      <c r="B757" s="2642"/>
      <c r="C757" s="2572"/>
      <c r="D757" s="2572"/>
      <c r="E757" s="2572"/>
      <c r="F757" s="2572"/>
      <c r="G757" s="2573"/>
      <c r="H757" s="2573"/>
      <c r="I757" s="2573"/>
      <c r="J757" s="2573"/>
      <c r="K757" s="2572"/>
      <c r="L757" s="2573"/>
      <c r="M757" s="2573"/>
      <c r="N757" s="2573"/>
      <c r="O757" s="2573"/>
      <c r="P757" s="2573"/>
      <c r="Q757" s="2639"/>
      <c r="R757" s="2639"/>
      <c r="S757" s="2639"/>
      <c r="T757" s="2639"/>
      <c r="U757" s="2639"/>
      <c r="V757" s="2639"/>
      <c r="W757" s="2639"/>
      <c r="X757" s="2639"/>
      <c r="Y757" s="2639"/>
      <c r="Z757" s="2639"/>
      <c r="AA757" s="2639"/>
      <c r="AB757" s="2639"/>
      <c r="AC757" s="2639"/>
      <c r="AD757" s="2639"/>
      <c r="AE757" s="2639"/>
      <c r="AF757" s="2578"/>
    </row>
    <row r="758" spans="2:32" s="2884" customFormat="1" x14ac:dyDescent="0.2">
      <c r="B758" s="3673" t="s">
        <v>5002</v>
      </c>
      <c r="C758" s="3674"/>
      <c r="D758" s="4511" t="s">
        <v>1534</v>
      </c>
      <c r="E758" s="4511"/>
      <c r="F758" s="4511"/>
      <c r="G758" s="4511"/>
      <c r="H758" s="4511"/>
      <c r="I758" s="2640"/>
      <c r="J758" s="2640"/>
      <c r="K758" s="2640"/>
      <c r="L758" s="2640"/>
      <c r="M758" s="2640"/>
      <c r="N758" s="2640"/>
      <c r="O758" s="2640"/>
      <c r="P758" s="2640"/>
      <c r="Q758" s="2639"/>
      <c r="R758" s="2639"/>
      <c r="S758" s="2639"/>
      <c r="T758" s="2639"/>
      <c r="U758" s="2639"/>
      <c r="V758" s="2639"/>
      <c r="W758" s="2639"/>
      <c r="X758" s="2639"/>
      <c r="Y758" s="2639"/>
      <c r="Z758" s="2639"/>
      <c r="AA758" s="2639"/>
      <c r="AB758" s="2639"/>
      <c r="AC758" s="2639"/>
      <c r="AD758" s="2639"/>
      <c r="AE758" s="2639"/>
      <c r="AF758" s="2578"/>
    </row>
    <row r="759" spans="2:32" s="2884" customFormat="1" x14ac:dyDescent="0.2">
      <c r="B759" s="3673" t="s">
        <v>5003</v>
      </c>
      <c r="C759" s="3674"/>
      <c r="D759" s="4511" t="s">
        <v>10</v>
      </c>
      <c r="E759" s="4511"/>
      <c r="F759" s="4511"/>
      <c r="G759" s="4511"/>
      <c r="H759" s="4511"/>
      <c r="I759" s="2640"/>
      <c r="J759" s="2640"/>
      <c r="K759" s="2640"/>
      <c r="L759" s="2640"/>
      <c r="M759" s="2640"/>
      <c r="N759" s="2640"/>
      <c r="O759" s="2640"/>
      <c r="P759" s="2640"/>
      <c r="Q759" s="2639"/>
      <c r="R759" s="2639"/>
      <c r="S759" s="2639"/>
      <c r="T759" s="2639"/>
      <c r="U759" s="2639"/>
      <c r="V759" s="2639"/>
      <c r="W759" s="2639"/>
      <c r="X759" s="2639"/>
      <c r="Y759" s="2639"/>
      <c r="Z759" s="2639"/>
      <c r="AA759" s="2639"/>
      <c r="AB759" s="2639"/>
      <c r="AC759" s="2639"/>
      <c r="AD759" s="2639"/>
      <c r="AE759" s="2639"/>
      <c r="AF759" s="2578"/>
    </row>
    <row r="760" spans="2:32" s="2884" customFormat="1" ht="13.5" thickBot="1" x14ac:dyDescent="0.25">
      <c r="B760" s="3454"/>
      <c r="C760" s="3453"/>
      <c r="D760" s="3453"/>
      <c r="E760" s="3453"/>
      <c r="F760" s="3453"/>
      <c r="G760" s="2643"/>
      <c r="H760" s="2643"/>
      <c r="I760" s="2643"/>
      <c r="J760" s="2643"/>
      <c r="K760" s="2643"/>
      <c r="L760" s="2643"/>
      <c r="M760" s="2643"/>
      <c r="N760" s="2643"/>
      <c r="O760" s="2643"/>
      <c r="P760" s="2643"/>
      <c r="Q760" s="2643"/>
      <c r="R760" s="2643"/>
      <c r="S760" s="2643"/>
      <c r="T760" s="2643"/>
      <c r="U760" s="2643"/>
      <c r="V760" s="2643"/>
      <c r="W760" s="2643"/>
      <c r="X760" s="2643"/>
      <c r="Y760" s="2643"/>
      <c r="Z760" s="2643"/>
      <c r="AA760" s="2643"/>
      <c r="AB760" s="2643"/>
      <c r="AC760" s="2643"/>
      <c r="AD760" s="2643"/>
      <c r="AE760" s="2643"/>
      <c r="AF760" s="2583"/>
    </row>
    <row r="761" spans="2:32" s="2884" customFormat="1" x14ac:dyDescent="0.2">
      <c r="B761" s="2783" t="str">
        <f>+B743</f>
        <v>.</v>
      </c>
    </row>
    <row r="762" spans="2:32" s="2884" customFormat="1" ht="13.5" thickBot="1" x14ac:dyDescent="0.25"/>
    <row r="763" spans="2:32" s="2884" customFormat="1" ht="20.25" x14ac:dyDescent="0.2">
      <c r="B763" s="3623" t="s">
        <v>5075</v>
      </c>
      <c r="C763" s="3624"/>
      <c r="D763" s="3624"/>
      <c r="E763" s="3624"/>
      <c r="F763" s="3624"/>
      <c r="G763" s="3624"/>
      <c r="H763" s="3624"/>
      <c r="I763" s="3624"/>
      <c r="J763" s="3624"/>
      <c r="K763" s="3624"/>
      <c r="L763" s="3624"/>
      <c r="M763" s="3624"/>
      <c r="N763" s="3624"/>
      <c r="O763" s="3624"/>
      <c r="P763" s="3624"/>
      <c r="Q763" s="3624"/>
      <c r="R763" s="3624"/>
      <c r="S763" s="3624"/>
      <c r="T763" s="3624"/>
      <c r="U763" s="3624"/>
      <c r="V763" s="3624"/>
      <c r="W763" s="3624"/>
      <c r="X763" s="3624"/>
      <c r="Y763" s="3624"/>
      <c r="Z763" s="3624"/>
      <c r="AA763" s="3624"/>
      <c r="AB763" s="3624"/>
      <c r="AC763" s="3624"/>
      <c r="AD763" s="3624"/>
      <c r="AE763" s="3624"/>
      <c r="AF763" s="3625"/>
    </row>
    <row r="764" spans="2:32" s="2884" customFormat="1" x14ac:dyDescent="0.2">
      <c r="B764" s="3451"/>
      <c r="C764" s="3452"/>
      <c r="D764" s="3452"/>
      <c r="E764" s="3452"/>
      <c r="F764" s="3452"/>
      <c r="G764" s="2577"/>
      <c r="H764" s="2577"/>
      <c r="I764" s="2577"/>
      <c r="J764" s="2577"/>
      <c r="K764" s="2577"/>
      <c r="L764" s="2577"/>
      <c r="M764" s="2577"/>
      <c r="N764" s="2577"/>
      <c r="O764" s="2577"/>
      <c r="P764" s="2577"/>
      <c r="Q764" s="2577"/>
      <c r="R764" s="2577"/>
      <c r="S764" s="2577"/>
      <c r="T764" s="2577"/>
      <c r="U764" s="2577"/>
      <c r="V764" s="2577"/>
      <c r="W764" s="2577"/>
      <c r="X764" s="2577"/>
      <c r="Y764" s="2577"/>
      <c r="Z764" s="2577"/>
      <c r="AA764" s="2577"/>
      <c r="AB764" s="2577"/>
      <c r="AC764" s="2577"/>
      <c r="AD764" s="2577"/>
      <c r="AE764" s="2577"/>
      <c r="AF764" s="2578"/>
    </row>
    <row r="765" spans="2:32" s="2884" customFormat="1" x14ac:dyDescent="0.2">
      <c r="B765" s="2641" t="s">
        <v>5095</v>
      </c>
      <c r="C765" s="3452"/>
      <c r="D765" s="3676" t="s">
        <v>6574</v>
      </c>
      <c r="E765" s="3676"/>
      <c r="F765" s="3676"/>
      <c r="G765" s="2577"/>
      <c r="H765" s="2577"/>
      <c r="I765" s="2577"/>
      <c r="J765" s="2577"/>
      <c r="K765" s="2577"/>
      <c r="L765" s="2577"/>
      <c r="M765" s="2577"/>
      <c r="N765" s="2577"/>
      <c r="O765" s="2577"/>
      <c r="P765" s="2577"/>
      <c r="Q765" s="2577"/>
      <c r="R765" s="2577"/>
      <c r="S765" s="2577"/>
      <c r="T765" s="2577"/>
      <c r="U765" s="2577"/>
      <c r="V765" s="2577"/>
      <c r="W765" s="2577"/>
      <c r="X765" s="2577"/>
      <c r="Y765" s="2577"/>
      <c r="Z765" s="2577"/>
      <c r="AA765" s="2577"/>
      <c r="AB765" s="2577"/>
      <c r="AC765" s="2577"/>
      <c r="AD765" s="2577"/>
      <c r="AE765" s="2577"/>
      <c r="AF765" s="2578"/>
    </row>
    <row r="766" spans="2:32" s="2884" customFormat="1" x14ac:dyDescent="0.2">
      <c r="B766" s="3677" t="s">
        <v>5078</v>
      </c>
      <c r="C766" s="3678"/>
      <c r="D766" s="4512">
        <v>41671</v>
      </c>
      <c r="E766" s="4512"/>
      <c r="F766" s="4512"/>
      <c r="G766" s="2577"/>
      <c r="H766" s="2577"/>
      <c r="I766" s="2577"/>
      <c r="J766" s="2577"/>
      <c r="K766" s="2577"/>
      <c r="L766" s="2577"/>
      <c r="M766" s="2577"/>
      <c r="N766" s="2577"/>
      <c r="O766" s="2577"/>
      <c r="P766" s="2577"/>
      <c r="Q766" s="2577"/>
      <c r="R766" s="2577"/>
      <c r="S766" s="2577"/>
      <c r="T766" s="2577"/>
      <c r="U766" s="2577"/>
      <c r="V766" s="2577"/>
      <c r="W766" s="2577"/>
      <c r="X766" s="2577"/>
      <c r="Y766" s="2577"/>
      <c r="Z766" s="2577"/>
      <c r="AA766" s="2577"/>
      <c r="AB766" s="2577"/>
      <c r="AC766" s="2577"/>
      <c r="AD766" s="2577"/>
      <c r="AE766" s="2577"/>
      <c r="AF766" s="2578"/>
    </row>
    <row r="767" spans="2:32" s="2884" customFormat="1" x14ac:dyDescent="0.2">
      <c r="B767" s="3657" t="s">
        <v>5076</v>
      </c>
      <c r="C767" s="3658"/>
      <c r="D767" s="4513">
        <v>41698</v>
      </c>
      <c r="E767" s="4513"/>
      <c r="F767" s="4513"/>
      <c r="G767" s="2577"/>
      <c r="H767" s="2577"/>
      <c r="I767" s="2577"/>
      <c r="J767" s="2577"/>
      <c r="K767" s="2577"/>
      <c r="L767" s="2577"/>
      <c r="M767" s="2577"/>
      <c r="N767" s="2577"/>
      <c r="O767" s="2577"/>
      <c r="P767" s="2577"/>
      <c r="Q767" s="2577"/>
      <c r="R767" s="2577"/>
      <c r="S767" s="2577"/>
      <c r="T767" s="2577"/>
      <c r="U767" s="2577"/>
      <c r="V767" s="2577"/>
      <c r="W767" s="2577"/>
      <c r="X767" s="2577"/>
      <c r="Y767" s="2577"/>
      <c r="Z767" s="2577"/>
      <c r="AA767" s="2577"/>
      <c r="AB767" s="2577"/>
      <c r="AC767" s="2577"/>
      <c r="AD767" s="2577"/>
      <c r="AE767" s="2577"/>
      <c r="AF767" s="2578"/>
    </row>
    <row r="768" spans="2:32" s="2884" customFormat="1" ht="13.5" thickBot="1" x14ac:dyDescent="0.25">
      <c r="B768" s="3451"/>
      <c r="C768" s="3452"/>
      <c r="D768" s="3452"/>
      <c r="E768" s="3452"/>
      <c r="F768" s="3452"/>
      <c r="G768" s="2577"/>
      <c r="H768" s="2577"/>
      <c r="I768" s="2577"/>
      <c r="J768" s="2577"/>
      <c r="K768" s="2577"/>
      <c r="L768" s="2577"/>
      <c r="M768" s="2577"/>
      <c r="N768" s="2577"/>
      <c r="O768" s="2577"/>
      <c r="P768" s="2577"/>
      <c r="Q768" s="2577"/>
      <c r="R768" s="2577"/>
      <c r="S768" s="2577"/>
      <c r="T768" s="2577"/>
      <c r="U768" s="2577"/>
      <c r="V768" s="2577"/>
      <c r="W768" s="2577"/>
      <c r="X768" s="2577"/>
      <c r="Y768" s="2577"/>
      <c r="Z768" s="2577"/>
      <c r="AA768" s="2577"/>
      <c r="AB768" s="2577"/>
      <c r="AC768" s="2577"/>
      <c r="AD768" s="2577"/>
      <c r="AE768" s="2577"/>
      <c r="AF768" s="2578"/>
    </row>
    <row r="769" spans="2:32" s="2884" customFormat="1" ht="102" customHeight="1" thickBot="1" x14ac:dyDescent="0.25">
      <c r="B769" s="3659" t="s">
        <v>5077</v>
      </c>
      <c r="C769" s="3710"/>
      <c r="D769" s="3661" t="s">
        <v>6575</v>
      </c>
      <c r="E769" s="3662"/>
      <c r="F769" s="3662"/>
      <c r="G769" s="3662"/>
      <c r="H769" s="3662"/>
      <c r="I769" s="3662"/>
      <c r="J769" s="3662"/>
      <c r="K769" s="3662"/>
      <c r="L769" s="3662"/>
      <c r="M769" s="3662"/>
      <c r="N769" s="3662"/>
      <c r="O769" s="3662"/>
      <c r="P769" s="3662"/>
      <c r="Q769" s="3663"/>
      <c r="R769" s="2577"/>
      <c r="S769" s="2577"/>
      <c r="T769" s="2577"/>
      <c r="U769" s="2577"/>
      <c r="V769" s="2577"/>
      <c r="W769" s="2577"/>
      <c r="X769" s="2577"/>
      <c r="Y769" s="2577"/>
      <c r="Z769" s="2577"/>
      <c r="AA769" s="2577"/>
      <c r="AB769" s="2577"/>
      <c r="AC769" s="2577"/>
      <c r="AD769" s="2577"/>
      <c r="AE769" s="2577"/>
      <c r="AF769" s="2578"/>
    </row>
    <row r="770" spans="2:32" s="2884" customFormat="1" ht="13.5" thickBot="1" x14ac:dyDescent="0.25">
      <c r="B770" s="3451"/>
      <c r="C770" s="3452"/>
      <c r="D770" s="3452"/>
      <c r="E770" s="3452"/>
      <c r="F770" s="3452"/>
      <c r="G770" s="2577"/>
      <c r="H770" s="2577"/>
      <c r="I770" s="2577"/>
      <c r="J770" s="2577"/>
      <c r="K770" s="2577"/>
      <c r="L770" s="2577"/>
      <c r="M770" s="2577"/>
      <c r="N770" s="2577"/>
      <c r="O770" s="2577"/>
      <c r="P770" s="2577"/>
      <c r="Q770" s="2577"/>
      <c r="R770" s="2643"/>
      <c r="S770" s="2577"/>
      <c r="T770" s="2577"/>
      <c r="U770" s="2577"/>
      <c r="V770" s="2577"/>
      <c r="W770" s="2577"/>
      <c r="X770" s="2577"/>
      <c r="Y770" s="2577"/>
      <c r="Z770" s="2577"/>
      <c r="AA770" s="2577"/>
      <c r="AB770" s="2577"/>
      <c r="AC770" s="2577"/>
      <c r="AD770" s="2577"/>
      <c r="AE770" s="2577"/>
      <c r="AF770" s="2578"/>
    </row>
    <row r="771" spans="2:32" s="2884" customFormat="1" ht="13.5" thickBot="1" x14ac:dyDescent="0.25">
      <c r="B771" s="3679" t="s">
        <v>5079</v>
      </c>
      <c r="C771" s="3680"/>
      <c r="D771" s="3655" t="s">
        <v>5080</v>
      </c>
      <c r="E771" s="3683" t="s">
        <v>224</v>
      </c>
      <c r="F771" s="3684"/>
      <c r="G771" s="3684"/>
      <c r="H771" s="3684"/>
      <c r="I771" s="3684"/>
      <c r="J771" s="3684"/>
      <c r="K771" s="3684"/>
      <c r="L771" s="3684"/>
      <c r="M771" s="3684"/>
      <c r="N771" s="3684"/>
      <c r="O771" s="3684"/>
      <c r="P771" s="3685"/>
      <c r="Q771" s="3686" t="s">
        <v>340</v>
      </c>
      <c r="R771" s="3687"/>
      <c r="S771" s="3688"/>
      <c r="T771" s="3688"/>
      <c r="U771" s="3688"/>
      <c r="V771" s="3688"/>
      <c r="W771" s="3688"/>
      <c r="X771" s="3688"/>
      <c r="Y771" s="3689"/>
      <c r="Z771" s="3686" t="s">
        <v>225</v>
      </c>
      <c r="AA771" s="3688"/>
      <c r="AB771" s="3689"/>
      <c r="AC771" s="3690" t="s">
        <v>4999</v>
      </c>
      <c r="AD771" s="3691"/>
      <c r="AE771" s="3692"/>
      <c r="AF771" s="2578"/>
    </row>
    <row r="772" spans="2:32" s="2884" customFormat="1" ht="13.5" thickBot="1" x14ac:dyDescent="0.25">
      <c r="B772" s="3681"/>
      <c r="C772" s="3682"/>
      <c r="D772" s="3655"/>
      <c r="E772" s="3655" t="s">
        <v>5017</v>
      </c>
      <c r="F772" s="3655" t="s">
        <v>5018</v>
      </c>
      <c r="G772" s="3640" t="s">
        <v>5020</v>
      </c>
      <c r="H772" s="3640" t="s">
        <v>5081</v>
      </c>
      <c r="I772" s="3693" t="s">
        <v>5082</v>
      </c>
      <c r="J772" s="3693" t="s">
        <v>5083</v>
      </c>
      <c r="K772" s="3693" t="s">
        <v>5023</v>
      </c>
      <c r="L772" s="3693"/>
      <c r="M772" s="3693" t="s">
        <v>5084</v>
      </c>
      <c r="N772" s="3693" t="s">
        <v>5085</v>
      </c>
      <c r="O772" s="3693" t="s">
        <v>5086</v>
      </c>
      <c r="P772" s="3693" t="s">
        <v>5087</v>
      </c>
      <c r="Q772" s="3638" t="s">
        <v>5029</v>
      </c>
      <c r="R772" s="3638" t="s">
        <v>5030</v>
      </c>
      <c r="S772" s="3638" t="s">
        <v>5031</v>
      </c>
      <c r="T772" s="3638" t="s">
        <v>5088</v>
      </c>
      <c r="U772" s="3638" t="s">
        <v>5089</v>
      </c>
      <c r="V772" s="3638" t="s">
        <v>5034</v>
      </c>
      <c r="W772" s="3638" t="s">
        <v>5036</v>
      </c>
      <c r="X772" s="3640" t="s">
        <v>5090</v>
      </c>
      <c r="Y772" s="3640" t="s">
        <v>5091</v>
      </c>
      <c r="Z772" s="3638" t="s">
        <v>5092</v>
      </c>
      <c r="AA772" s="3638" t="s">
        <v>5093</v>
      </c>
      <c r="AB772" s="3638" t="s">
        <v>5094</v>
      </c>
      <c r="AC772" s="3638" t="s">
        <v>1154</v>
      </c>
      <c r="AD772" s="3638" t="s">
        <v>5000</v>
      </c>
      <c r="AE772" s="3638" t="s">
        <v>5001</v>
      </c>
      <c r="AF772" s="2578"/>
    </row>
    <row r="773" spans="2:32" s="2884" customFormat="1" ht="13.5" thickBot="1" x14ac:dyDescent="0.25">
      <c r="B773" s="3681"/>
      <c r="C773" s="3682"/>
      <c r="D773" s="3638"/>
      <c r="E773" s="3638"/>
      <c r="F773" s="3638"/>
      <c r="G773" s="3637"/>
      <c r="H773" s="3637"/>
      <c r="I773" s="3640"/>
      <c r="J773" s="3640"/>
      <c r="K773" s="3449" t="s">
        <v>5043</v>
      </c>
      <c r="L773" s="3450" t="s">
        <v>2798</v>
      </c>
      <c r="M773" s="3640"/>
      <c r="N773" s="3640"/>
      <c r="O773" s="3640"/>
      <c r="P773" s="3640"/>
      <c r="Q773" s="3639"/>
      <c r="R773" s="3639"/>
      <c r="S773" s="3639"/>
      <c r="T773" s="3639"/>
      <c r="U773" s="3639"/>
      <c r="V773" s="3639"/>
      <c r="W773" s="3639"/>
      <c r="X773" s="3637"/>
      <c r="Y773" s="3637"/>
      <c r="Z773" s="3639"/>
      <c r="AA773" s="3639"/>
      <c r="AB773" s="3639"/>
      <c r="AC773" s="3639"/>
      <c r="AD773" s="3639"/>
      <c r="AE773" s="3639"/>
      <c r="AF773" s="2578"/>
    </row>
    <row r="774" spans="2:32" s="2884" customFormat="1" ht="13.5" thickBot="1" x14ac:dyDescent="0.25">
      <c r="B774" s="4509" t="s">
        <v>6576</v>
      </c>
      <c r="C774" s="4510"/>
      <c r="D774" s="3162" t="s">
        <v>1534</v>
      </c>
      <c r="E774" s="3162" t="s">
        <v>1534</v>
      </c>
      <c r="F774" s="3162" t="s">
        <v>1534</v>
      </c>
      <c r="G774" s="3162" t="s">
        <v>1534</v>
      </c>
      <c r="H774" s="3162" t="s">
        <v>1534</v>
      </c>
      <c r="I774" s="3162" t="s">
        <v>1534</v>
      </c>
      <c r="J774" s="3162" t="s">
        <v>1534</v>
      </c>
      <c r="K774" s="3162" t="s">
        <v>1534</v>
      </c>
      <c r="L774" s="3162" t="s">
        <v>1534</v>
      </c>
      <c r="M774" s="3162" t="s">
        <v>1534</v>
      </c>
      <c r="N774" s="3162" t="s">
        <v>1534</v>
      </c>
      <c r="O774" s="3162" t="s">
        <v>1534</v>
      </c>
      <c r="P774" s="3162" t="s">
        <v>1534</v>
      </c>
      <c r="Q774" s="3162" t="s">
        <v>1534</v>
      </c>
      <c r="R774" s="3162" t="s">
        <v>1534</v>
      </c>
      <c r="S774" s="3162" t="s">
        <v>1534</v>
      </c>
      <c r="T774" s="3162" t="s">
        <v>1534</v>
      </c>
      <c r="U774" s="3162" t="s">
        <v>1534</v>
      </c>
      <c r="V774" s="3162" t="s">
        <v>1534</v>
      </c>
      <c r="W774" s="3162" t="s">
        <v>1534</v>
      </c>
      <c r="X774" s="3162" t="s">
        <v>1534</v>
      </c>
      <c r="Y774" s="3162" t="s">
        <v>1534</v>
      </c>
      <c r="Z774" s="3163" t="s">
        <v>765</v>
      </c>
      <c r="AA774" s="3164">
        <f>1/15</f>
        <v>6.6666666666666666E-2</v>
      </c>
      <c r="AB774" s="3164">
        <v>0.56000000000000005</v>
      </c>
      <c r="AC774" s="3407" t="s">
        <v>1534</v>
      </c>
      <c r="AD774" s="3407" t="s">
        <v>1534</v>
      </c>
      <c r="AE774" s="3407" t="s">
        <v>1534</v>
      </c>
      <c r="AF774" s="2578"/>
    </row>
    <row r="775" spans="2:32" s="2884" customFormat="1" x14ac:dyDescent="0.2">
      <c r="B775" s="2642"/>
      <c r="C775" s="2572"/>
      <c r="D775" s="2572"/>
      <c r="E775" s="2572"/>
      <c r="F775" s="2572"/>
      <c r="G775" s="2573"/>
      <c r="H775" s="2573"/>
      <c r="I775" s="2573"/>
      <c r="J775" s="2573"/>
      <c r="K775" s="2572"/>
      <c r="L775" s="2573"/>
      <c r="M775" s="2573"/>
      <c r="N775" s="2573"/>
      <c r="O775" s="2573"/>
      <c r="P775" s="2573"/>
      <c r="Q775" s="2639"/>
      <c r="R775" s="2639"/>
      <c r="S775" s="2639"/>
      <c r="T775" s="2639"/>
      <c r="U775" s="2639"/>
      <c r="V775" s="2639"/>
      <c r="W775" s="2639"/>
      <c r="X775" s="2639"/>
      <c r="Y775" s="2639"/>
      <c r="Z775" s="2639"/>
      <c r="AA775" s="2639"/>
      <c r="AB775" s="2639"/>
      <c r="AC775" s="2639"/>
      <c r="AD775" s="2639"/>
      <c r="AE775" s="2639"/>
      <c r="AF775" s="2578"/>
    </row>
    <row r="776" spans="2:32" s="2884" customFormat="1" x14ac:dyDescent="0.2">
      <c r="B776" s="3673" t="s">
        <v>5002</v>
      </c>
      <c r="C776" s="3674"/>
      <c r="D776" s="4511" t="s">
        <v>1534</v>
      </c>
      <c r="E776" s="4511"/>
      <c r="F776" s="4511"/>
      <c r="G776" s="4511"/>
      <c r="H776" s="4511"/>
      <c r="I776" s="2640"/>
      <c r="J776" s="2640"/>
      <c r="K776" s="2640"/>
      <c r="L776" s="2640"/>
      <c r="M776" s="2640"/>
      <c r="N776" s="2640"/>
      <c r="O776" s="2640"/>
      <c r="P776" s="2640"/>
      <c r="Q776" s="2639"/>
      <c r="R776" s="2639"/>
      <c r="S776" s="2639"/>
      <c r="T776" s="2639"/>
      <c r="U776" s="2639"/>
      <c r="V776" s="2639"/>
      <c r="W776" s="2639"/>
      <c r="X776" s="2639"/>
      <c r="Y776" s="2639"/>
      <c r="Z776" s="2639"/>
      <c r="AA776" s="2639"/>
      <c r="AB776" s="2639"/>
      <c r="AC776" s="2639"/>
      <c r="AD776" s="2639"/>
      <c r="AE776" s="2639"/>
      <c r="AF776" s="2578"/>
    </row>
    <row r="777" spans="2:32" s="2884" customFormat="1" x14ac:dyDescent="0.2">
      <c r="B777" s="3673" t="s">
        <v>5003</v>
      </c>
      <c r="C777" s="3674"/>
      <c r="D777" s="4511" t="s">
        <v>10</v>
      </c>
      <c r="E777" s="4511"/>
      <c r="F777" s="4511"/>
      <c r="G777" s="4511"/>
      <c r="H777" s="4511"/>
      <c r="I777" s="2640"/>
      <c r="J777" s="2640"/>
      <c r="K777" s="2640"/>
      <c r="L777" s="2640"/>
      <c r="M777" s="2640"/>
      <c r="N777" s="2640"/>
      <c r="O777" s="2640"/>
      <c r="P777" s="2640"/>
      <c r="Q777" s="2639"/>
      <c r="R777" s="2639"/>
      <c r="S777" s="2639"/>
      <c r="T777" s="2639"/>
      <c r="U777" s="2639"/>
      <c r="V777" s="2639"/>
      <c r="W777" s="2639"/>
      <c r="X777" s="2639"/>
      <c r="Y777" s="2639"/>
      <c r="Z777" s="2639"/>
      <c r="AA777" s="2639"/>
      <c r="AB777" s="2639"/>
      <c r="AC777" s="2639"/>
      <c r="AD777" s="2639"/>
      <c r="AE777" s="2639"/>
      <c r="AF777" s="2578"/>
    </row>
    <row r="778" spans="2:32" s="2884" customFormat="1" ht="13.5" thickBot="1" x14ac:dyDescent="0.25">
      <c r="B778" s="3454"/>
      <c r="C778" s="3453"/>
      <c r="D778" s="3453"/>
      <c r="E778" s="3453"/>
      <c r="F778" s="3453"/>
      <c r="G778" s="2643"/>
      <c r="H778" s="2643"/>
      <c r="I778" s="2643"/>
      <c r="J778" s="2643"/>
      <c r="K778" s="2643"/>
      <c r="L778" s="2643"/>
      <c r="M778" s="2643"/>
      <c r="N778" s="2643"/>
      <c r="O778" s="2643"/>
      <c r="P778" s="2643"/>
      <c r="Q778" s="2643"/>
      <c r="R778" s="2643"/>
      <c r="S778" s="2643"/>
      <c r="T778" s="2643"/>
      <c r="U778" s="2643"/>
      <c r="V778" s="2643"/>
      <c r="W778" s="2643"/>
      <c r="X778" s="2643"/>
      <c r="Y778" s="2643"/>
      <c r="Z778" s="2643"/>
      <c r="AA778" s="2643"/>
      <c r="AB778" s="2643"/>
      <c r="AC778" s="2643"/>
      <c r="AD778" s="2643"/>
      <c r="AE778" s="2643"/>
      <c r="AF778" s="2583"/>
    </row>
    <row r="779" spans="2:32" s="2884" customFormat="1" x14ac:dyDescent="0.2">
      <c r="B779" s="2783" t="str">
        <f>+B761</f>
        <v>.</v>
      </c>
    </row>
    <row r="780" spans="2:32" s="2884" customFormat="1" ht="13.5" thickBot="1" x14ac:dyDescent="0.25"/>
    <row r="781" spans="2:32" s="2884" customFormat="1" ht="20.25" x14ac:dyDescent="0.2">
      <c r="B781" s="3623" t="s">
        <v>5075</v>
      </c>
      <c r="C781" s="3624"/>
      <c r="D781" s="3624"/>
      <c r="E781" s="3624"/>
      <c r="F781" s="3624"/>
      <c r="G781" s="3624"/>
      <c r="H781" s="3624"/>
      <c r="I781" s="3624"/>
      <c r="J781" s="3624"/>
      <c r="K781" s="3624"/>
      <c r="L781" s="3624"/>
      <c r="M781" s="3624"/>
      <c r="N781" s="3624"/>
      <c r="O781" s="3624"/>
      <c r="P781" s="3624"/>
      <c r="Q781" s="3624"/>
      <c r="R781" s="3624"/>
      <c r="S781" s="3624"/>
      <c r="T781" s="3624"/>
      <c r="U781" s="3624"/>
      <c r="V781" s="3624"/>
      <c r="W781" s="3624"/>
      <c r="X781" s="3624"/>
      <c r="Y781" s="3624"/>
      <c r="Z781" s="3624"/>
      <c r="AA781" s="3624"/>
      <c r="AB781" s="3624"/>
      <c r="AC781" s="3624"/>
      <c r="AD781" s="3624"/>
      <c r="AE781" s="3624"/>
      <c r="AF781" s="3625"/>
    </row>
    <row r="782" spans="2:32" s="2884" customFormat="1" x14ac:dyDescent="0.2">
      <c r="B782" s="3398"/>
      <c r="C782" s="3399"/>
      <c r="D782" s="3399"/>
      <c r="E782" s="3399"/>
      <c r="F782" s="3399"/>
      <c r="G782" s="2577"/>
      <c r="H782" s="2577"/>
      <c r="I782" s="2577"/>
      <c r="J782" s="2577"/>
      <c r="K782" s="2577"/>
      <c r="L782" s="2577"/>
      <c r="M782" s="2577"/>
      <c r="N782" s="2577"/>
      <c r="O782" s="2577"/>
      <c r="P782" s="2577"/>
      <c r="Q782" s="2577"/>
      <c r="R782" s="2577"/>
      <c r="S782" s="2577"/>
      <c r="T782" s="2577"/>
      <c r="U782" s="2577"/>
      <c r="V782" s="2577"/>
      <c r="W782" s="2577"/>
      <c r="X782" s="2577"/>
      <c r="Y782" s="2577"/>
      <c r="Z782" s="2577"/>
      <c r="AA782" s="2577"/>
      <c r="AB782" s="2577"/>
      <c r="AC782" s="2577"/>
      <c r="AD782" s="2577"/>
      <c r="AE782" s="2577"/>
      <c r="AF782" s="2578"/>
    </row>
    <row r="783" spans="2:32" s="2884" customFormat="1" x14ac:dyDescent="0.2">
      <c r="B783" s="2641" t="s">
        <v>5095</v>
      </c>
      <c r="C783" s="3399"/>
      <c r="D783" s="3676" t="s">
        <v>6570</v>
      </c>
      <c r="E783" s="3676"/>
      <c r="F783" s="3676"/>
      <c r="G783" s="2577"/>
      <c r="H783" s="2577"/>
      <c r="I783" s="2577"/>
      <c r="J783" s="2577"/>
      <c r="K783" s="2577"/>
      <c r="L783" s="2577"/>
      <c r="M783" s="2577"/>
      <c r="N783" s="2577"/>
      <c r="O783" s="2577"/>
      <c r="P783" s="2577"/>
      <c r="Q783" s="2577"/>
      <c r="R783" s="2577"/>
      <c r="S783" s="2577"/>
      <c r="T783" s="2577"/>
      <c r="U783" s="2577"/>
      <c r="V783" s="2577"/>
      <c r="W783" s="2577"/>
      <c r="X783" s="2577"/>
      <c r="Y783" s="2577"/>
      <c r="Z783" s="2577"/>
      <c r="AA783" s="2577"/>
      <c r="AB783" s="2577"/>
      <c r="AC783" s="2577"/>
      <c r="AD783" s="2577"/>
      <c r="AE783" s="2577"/>
      <c r="AF783" s="2578"/>
    </row>
    <row r="784" spans="2:32" s="2884" customFormat="1" x14ac:dyDescent="0.2">
      <c r="B784" s="3677" t="s">
        <v>5078</v>
      </c>
      <c r="C784" s="3678"/>
      <c r="D784" s="3709">
        <v>41671</v>
      </c>
      <c r="E784" s="3709"/>
      <c r="F784" s="3709"/>
      <c r="G784" s="2577"/>
      <c r="H784" s="2577"/>
      <c r="I784" s="2577"/>
      <c r="J784" s="2577"/>
      <c r="K784" s="2577"/>
      <c r="L784" s="2577"/>
      <c r="M784" s="2577"/>
      <c r="N784" s="2577"/>
      <c r="O784" s="2577"/>
      <c r="P784" s="2577"/>
      <c r="Q784" s="2577"/>
      <c r="R784" s="2577"/>
      <c r="S784" s="2577"/>
      <c r="T784" s="2577"/>
      <c r="U784" s="2577"/>
      <c r="V784" s="2577"/>
      <c r="W784" s="2577"/>
      <c r="X784" s="2577"/>
      <c r="Y784" s="2577"/>
      <c r="Z784" s="2577"/>
      <c r="AA784" s="2577"/>
      <c r="AB784" s="2577"/>
      <c r="AC784" s="2577"/>
      <c r="AD784" s="2577"/>
      <c r="AE784" s="2577"/>
      <c r="AF784" s="2578"/>
    </row>
    <row r="785" spans="2:32" s="2884" customFormat="1" ht="12.75" customHeight="1" x14ac:dyDescent="0.2">
      <c r="B785" s="3657" t="s">
        <v>5076</v>
      </c>
      <c r="C785" s="3658"/>
      <c r="D785" s="4498">
        <v>41698</v>
      </c>
      <c r="E785" s="4498"/>
      <c r="F785" s="4498"/>
      <c r="G785" s="2577"/>
      <c r="H785" s="2577"/>
      <c r="I785" s="2577"/>
      <c r="J785" s="2577"/>
      <c r="K785" s="2577"/>
      <c r="L785" s="2577"/>
      <c r="M785" s="2577"/>
      <c r="N785" s="2577"/>
      <c r="O785" s="2577"/>
      <c r="P785" s="2577"/>
      <c r="Q785" s="2577"/>
      <c r="R785" s="2577"/>
      <c r="S785" s="2577"/>
      <c r="T785" s="2577"/>
      <c r="U785" s="2577"/>
      <c r="V785" s="2577"/>
      <c r="W785" s="2577"/>
      <c r="X785" s="2577"/>
      <c r="Y785" s="2577"/>
      <c r="Z785" s="2577"/>
      <c r="AA785" s="2577"/>
      <c r="AB785" s="2577"/>
      <c r="AC785" s="2577"/>
      <c r="AD785" s="2577"/>
      <c r="AE785" s="2577"/>
      <c r="AF785" s="2578"/>
    </row>
    <row r="786" spans="2:32" s="2884" customFormat="1" ht="12.75" customHeight="1" thickBot="1" x14ac:dyDescent="0.25">
      <c r="B786" s="3398"/>
      <c r="C786" s="3399"/>
      <c r="D786" s="3399"/>
      <c r="E786" s="3399"/>
      <c r="F786" s="3399"/>
      <c r="G786" s="2577"/>
      <c r="H786" s="2577"/>
      <c r="I786" s="2577"/>
      <c r="J786" s="2577"/>
      <c r="K786" s="2577"/>
      <c r="L786" s="2577"/>
      <c r="M786" s="2577"/>
      <c r="N786" s="2577"/>
      <c r="O786" s="2577"/>
      <c r="P786" s="2577"/>
      <c r="Q786" s="2577"/>
      <c r="R786" s="2577"/>
      <c r="S786" s="2577"/>
      <c r="T786" s="2577"/>
      <c r="U786" s="2577"/>
      <c r="V786" s="2577"/>
      <c r="W786" s="2577"/>
      <c r="X786" s="2577"/>
      <c r="Y786" s="2577"/>
      <c r="Z786" s="2577"/>
      <c r="AA786" s="2577"/>
      <c r="AB786" s="2577"/>
      <c r="AC786" s="2577"/>
      <c r="AD786" s="2577"/>
      <c r="AE786" s="2577"/>
      <c r="AF786" s="2578"/>
    </row>
    <row r="787" spans="2:32" s="2884" customFormat="1" ht="42.75" customHeight="1" thickBot="1" x14ac:dyDescent="0.25">
      <c r="B787" s="3659" t="s">
        <v>5077</v>
      </c>
      <c r="C787" s="3710"/>
      <c r="D787" s="3661" t="s">
        <v>6571</v>
      </c>
      <c r="E787" s="3662"/>
      <c r="F787" s="3662"/>
      <c r="G787" s="3662"/>
      <c r="H787" s="3662"/>
      <c r="I787" s="3662"/>
      <c r="J787" s="3662"/>
      <c r="K787" s="3662"/>
      <c r="L787" s="3662"/>
      <c r="M787" s="3662"/>
      <c r="N787" s="3662"/>
      <c r="O787" s="3662"/>
      <c r="P787" s="3662"/>
      <c r="Q787" s="3663"/>
      <c r="R787" s="2577"/>
      <c r="S787" s="2577"/>
      <c r="T787" s="2577"/>
      <c r="U787" s="2577"/>
      <c r="V787" s="2577"/>
      <c r="W787" s="2577"/>
      <c r="X787" s="2577"/>
      <c r="Y787" s="2577"/>
      <c r="Z787" s="2577"/>
      <c r="AA787" s="2577"/>
      <c r="AB787" s="2577"/>
      <c r="AC787" s="2577"/>
      <c r="AD787" s="2577"/>
      <c r="AE787" s="2577"/>
      <c r="AF787" s="2578"/>
    </row>
    <row r="788" spans="2:32" s="2884" customFormat="1" ht="13.5" customHeight="1" thickBot="1" x14ac:dyDescent="0.25">
      <c r="B788" s="3398"/>
      <c r="C788" s="3399"/>
      <c r="D788" s="3399"/>
      <c r="E788" s="3399"/>
      <c r="F788" s="3399"/>
      <c r="G788" s="2577"/>
      <c r="H788" s="2577"/>
      <c r="I788" s="2577"/>
      <c r="J788" s="2577"/>
      <c r="K788" s="2577"/>
      <c r="L788" s="2577"/>
      <c r="M788" s="2577"/>
      <c r="N788" s="2577"/>
      <c r="O788" s="2577"/>
      <c r="P788" s="2577"/>
      <c r="Q788" s="2577"/>
      <c r="R788" s="2643"/>
      <c r="S788" s="2577"/>
      <c r="T788" s="2577"/>
      <c r="U788" s="2577"/>
      <c r="V788" s="2577"/>
      <c r="W788" s="2577"/>
      <c r="X788" s="2577"/>
      <c r="Y788" s="2577"/>
      <c r="Z788" s="2577"/>
      <c r="AA788" s="2577"/>
      <c r="AB788" s="2577"/>
      <c r="AC788" s="2577"/>
      <c r="AD788" s="2577"/>
      <c r="AE788" s="2577"/>
      <c r="AF788" s="2578"/>
    </row>
    <row r="789" spans="2:32" s="2884" customFormat="1" ht="13.5" thickBot="1" x14ac:dyDescent="0.25">
      <c r="B789" s="3679" t="s">
        <v>5079</v>
      </c>
      <c r="C789" s="3680"/>
      <c r="D789" s="3655" t="s">
        <v>5080</v>
      </c>
      <c r="E789" s="3683" t="s">
        <v>224</v>
      </c>
      <c r="F789" s="3684"/>
      <c r="G789" s="3684"/>
      <c r="H789" s="3684"/>
      <c r="I789" s="3684"/>
      <c r="J789" s="3684"/>
      <c r="K789" s="3684"/>
      <c r="L789" s="3684"/>
      <c r="M789" s="3684"/>
      <c r="N789" s="3684"/>
      <c r="O789" s="3684"/>
      <c r="P789" s="3685"/>
      <c r="Q789" s="3686" t="s">
        <v>340</v>
      </c>
      <c r="R789" s="3687"/>
      <c r="S789" s="3688"/>
      <c r="T789" s="3688"/>
      <c r="U789" s="3688"/>
      <c r="V789" s="3688"/>
      <c r="W789" s="3688"/>
      <c r="X789" s="3688"/>
      <c r="Y789" s="3689"/>
      <c r="Z789" s="3686" t="s">
        <v>225</v>
      </c>
      <c r="AA789" s="3688"/>
      <c r="AB789" s="3689"/>
      <c r="AC789" s="3690" t="s">
        <v>4999</v>
      </c>
      <c r="AD789" s="3691"/>
      <c r="AE789" s="3692"/>
      <c r="AF789" s="2578"/>
    </row>
    <row r="790" spans="2:32" s="2884" customFormat="1" ht="13.5" customHeight="1" thickBot="1" x14ac:dyDescent="0.25">
      <c r="B790" s="3681"/>
      <c r="C790" s="3682"/>
      <c r="D790" s="3655"/>
      <c r="E790" s="3655" t="s">
        <v>5017</v>
      </c>
      <c r="F790" s="3655" t="s">
        <v>5018</v>
      </c>
      <c r="G790" s="3640" t="s">
        <v>5020</v>
      </c>
      <c r="H790" s="3640" t="s">
        <v>5081</v>
      </c>
      <c r="I790" s="3693" t="s">
        <v>5082</v>
      </c>
      <c r="J790" s="3693" t="s">
        <v>5083</v>
      </c>
      <c r="K790" s="3693" t="s">
        <v>5023</v>
      </c>
      <c r="L790" s="3693"/>
      <c r="M790" s="3693" t="s">
        <v>5084</v>
      </c>
      <c r="N790" s="3693" t="s">
        <v>5085</v>
      </c>
      <c r="O790" s="3693" t="s">
        <v>5086</v>
      </c>
      <c r="P790" s="3693" t="s">
        <v>5087</v>
      </c>
      <c r="Q790" s="3638" t="s">
        <v>5029</v>
      </c>
      <c r="R790" s="3638" t="s">
        <v>5030</v>
      </c>
      <c r="S790" s="3638" t="s">
        <v>5031</v>
      </c>
      <c r="T790" s="3638" t="s">
        <v>5088</v>
      </c>
      <c r="U790" s="3638" t="s">
        <v>5089</v>
      </c>
      <c r="V790" s="3638" t="s">
        <v>5034</v>
      </c>
      <c r="W790" s="3638" t="s">
        <v>5036</v>
      </c>
      <c r="X790" s="3640" t="s">
        <v>5090</v>
      </c>
      <c r="Y790" s="3640" t="s">
        <v>5091</v>
      </c>
      <c r="Z790" s="3638" t="s">
        <v>5092</v>
      </c>
      <c r="AA790" s="3638" t="s">
        <v>5093</v>
      </c>
      <c r="AB790" s="3638" t="s">
        <v>5094</v>
      </c>
      <c r="AC790" s="3638" t="s">
        <v>1154</v>
      </c>
      <c r="AD790" s="3638" t="s">
        <v>5000</v>
      </c>
      <c r="AE790" s="3638" t="s">
        <v>5001</v>
      </c>
      <c r="AF790" s="2578"/>
    </row>
    <row r="791" spans="2:32" s="2884" customFormat="1" ht="13.5" customHeight="1" thickBot="1" x14ac:dyDescent="0.25">
      <c r="B791" s="3681"/>
      <c r="C791" s="3682"/>
      <c r="D791" s="3638"/>
      <c r="E791" s="3638"/>
      <c r="F791" s="3638"/>
      <c r="G791" s="3637"/>
      <c r="H791" s="3637"/>
      <c r="I791" s="3640"/>
      <c r="J791" s="3640"/>
      <c r="K791" s="3400" t="s">
        <v>5043</v>
      </c>
      <c r="L791" s="3401" t="s">
        <v>2798</v>
      </c>
      <c r="M791" s="3640"/>
      <c r="N791" s="3640"/>
      <c r="O791" s="3640"/>
      <c r="P791" s="3640"/>
      <c r="Q791" s="3639"/>
      <c r="R791" s="3639"/>
      <c r="S791" s="3639"/>
      <c r="T791" s="3639"/>
      <c r="U791" s="3639"/>
      <c r="V791" s="3639"/>
      <c r="W791" s="3639"/>
      <c r="X791" s="3637"/>
      <c r="Y791" s="3637"/>
      <c r="Z791" s="3639"/>
      <c r="AA791" s="3639"/>
      <c r="AB791" s="3639"/>
      <c r="AC791" s="3639"/>
      <c r="AD791" s="3639"/>
      <c r="AE791" s="3639"/>
      <c r="AF791" s="2578"/>
    </row>
    <row r="792" spans="2:32" s="2884" customFormat="1" ht="17.25" customHeight="1" thickBot="1" x14ac:dyDescent="0.25">
      <c r="B792" s="3671" t="s">
        <v>6572</v>
      </c>
      <c r="C792" s="3672"/>
      <c r="D792" s="3153" t="s">
        <v>1534</v>
      </c>
      <c r="E792" s="3153" t="s">
        <v>1534</v>
      </c>
      <c r="F792" s="3153" t="s">
        <v>1534</v>
      </c>
      <c r="G792" s="3153" t="s">
        <v>1534</v>
      </c>
      <c r="H792" s="3153" t="s">
        <v>1534</v>
      </c>
      <c r="I792" s="3153">
        <v>0.1</v>
      </c>
      <c r="J792" s="3153" t="s">
        <v>1534</v>
      </c>
      <c r="K792" s="3153" t="s">
        <v>1534</v>
      </c>
      <c r="L792" s="3153" t="s">
        <v>1534</v>
      </c>
      <c r="M792" s="3153">
        <v>0.1</v>
      </c>
      <c r="N792" s="3153">
        <v>0.1</v>
      </c>
      <c r="O792" s="3153" t="s">
        <v>1534</v>
      </c>
      <c r="P792" s="3153" t="s">
        <v>1534</v>
      </c>
      <c r="Q792" s="3153" t="s">
        <v>1534</v>
      </c>
      <c r="R792" s="3153" t="s">
        <v>1534</v>
      </c>
      <c r="S792" s="3153" t="s">
        <v>1534</v>
      </c>
      <c r="T792" s="3153" t="s">
        <v>1534</v>
      </c>
      <c r="U792" s="3153" t="s">
        <v>1534</v>
      </c>
      <c r="V792" s="3153" t="s">
        <v>1534</v>
      </c>
      <c r="W792" s="3153" t="s">
        <v>1534</v>
      </c>
      <c r="X792" s="3153" t="s">
        <v>1534</v>
      </c>
      <c r="Y792" s="3153" t="s">
        <v>1534</v>
      </c>
      <c r="Z792" s="3153" t="s">
        <v>1534</v>
      </c>
      <c r="AA792" s="3153" t="s">
        <v>1534</v>
      </c>
      <c r="AB792" s="3153" t="s">
        <v>1534</v>
      </c>
      <c r="AC792" s="3153" t="s">
        <v>1534</v>
      </c>
      <c r="AD792" s="3153" t="s">
        <v>1534</v>
      </c>
      <c r="AE792" s="3153" t="s">
        <v>1534</v>
      </c>
      <c r="AF792" s="2578"/>
    </row>
    <row r="793" spans="2:32" s="2884" customFormat="1" x14ac:dyDescent="0.2">
      <c r="B793" s="2642"/>
      <c r="C793" s="2572"/>
      <c r="D793" s="2572"/>
      <c r="E793" s="2572"/>
      <c r="F793" s="2572"/>
      <c r="G793" s="2573"/>
      <c r="H793" s="2573"/>
      <c r="I793" s="2573"/>
      <c r="J793" s="2573"/>
      <c r="K793" s="2572"/>
      <c r="L793" s="2573"/>
      <c r="M793" s="2573"/>
      <c r="N793" s="2573"/>
      <c r="O793" s="2573"/>
      <c r="P793" s="2573"/>
      <c r="Q793" s="2639"/>
      <c r="R793" s="2639"/>
      <c r="S793" s="2639"/>
      <c r="T793" s="2639"/>
      <c r="U793" s="2639"/>
      <c r="V793" s="2639"/>
      <c r="W793" s="2639"/>
      <c r="X793" s="2639"/>
      <c r="Y793" s="2639"/>
      <c r="Z793" s="2639"/>
      <c r="AA793" s="2639"/>
      <c r="AB793" s="2639"/>
      <c r="AC793" s="2639"/>
      <c r="AD793" s="2639"/>
      <c r="AE793" s="2639"/>
      <c r="AF793" s="2578"/>
    </row>
    <row r="794" spans="2:32" s="2884" customFormat="1" x14ac:dyDescent="0.2">
      <c r="B794" s="3673" t="s">
        <v>5002</v>
      </c>
      <c r="C794" s="3674"/>
      <c r="D794" s="3675" t="s">
        <v>6573</v>
      </c>
      <c r="E794" s="3675"/>
      <c r="F794" s="3675"/>
      <c r="G794" s="3675"/>
      <c r="H794" s="3675"/>
      <c r="I794" s="2640"/>
      <c r="J794" s="2640"/>
      <c r="K794" s="2640"/>
      <c r="L794" s="2640"/>
      <c r="M794" s="2640"/>
      <c r="N794" s="2640"/>
      <c r="O794" s="2640"/>
      <c r="P794" s="2640"/>
      <c r="Q794" s="2639"/>
      <c r="R794" s="2639"/>
      <c r="S794" s="2639"/>
      <c r="T794" s="2639"/>
      <c r="U794" s="2639"/>
      <c r="V794" s="2639"/>
      <c r="W794" s="2639"/>
      <c r="X794" s="2639"/>
      <c r="Y794" s="2639"/>
      <c r="Z794" s="2639"/>
      <c r="AA794" s="2639"/>
      <c r="AB794" s="2639"/>
      <c r="AC794" s="2639"/>
      <c r="AD794" s="2639"/>
      <c r="AE794" s="2639"/>
      <c r="AF794" s="2578"/>
    </row>
    <row r="795" spans="2:32" s="2884" customFormat="1" x14ac:dyDescent="0.2">
      <c r="B795" s="3673" t="s">
        <v>5003</v>
      </c>
      <c r="C795" s="3674"/>
      <c r="D795" s="3675" t="s">
        <v>5099</v>
      </c>
      <c r="E795" s="3675"/>
      <c r="F795" s="3675"/>
      <c r="G795" s="3675"/>
      <c r="H795" s="3675"/>
      <c r="I795" s="2640"/>
      <c r="J795" s="2640"/>
      <c r="K795" s="2640"/>
      <c r="L795" s="2640"/>
      <c r="M795" s="2640"/>
      <c r="N795" s="2640"/>
      <c r="O795" s="2640"/>
      <c r="P795" s="2640"/>
      <c r="Q795" s="2639"/>
      <c r="R795" s="2639"/>
      <c r="S795" s="2639"/>
      <c r="T795" s="2639"/>
      <c r="U795" s="2639"/>
      <c r="V795" s="2639"/>
      <c r="W795" s="2639"/>
      <c r="X795" s="2639"/>
      <c r="Y795" s="2639"/>
      <c r="Z795" s="2639"/>
      <c r="AA795" s="2639"/>
      <c r="AB795" s="2639"/>
      <c r="AC795" s="2639"/>
      <c r="AD795" s="2639"/>
      <c r="AE795" s="2639"/>
      <c r="AF795" s="2578"/>
    </row>
    <row r="796" spans="2:32" s="2884" customFormat="1" ht="13.5" thickBot="1" x14ac:dyDescent="0.25">
      <c r="B796" s="3402"/>
      <c r="C796" s="3403"/>
      <c r="D796" s="3403"/>
      <c r="E796" s="3403"/>
      <c r="F796" s="3403"/>
      <c r="G796" s="2643"/>
      <c r="H796" s="2643"/>
      <c r="I796" s="2643"/>
      <c r="J796" s="2643"/>
      <c r="K796" s="2643"/>
      <c r="L796" s="2643"/>
      <c r="M796" s="2643"/>
      <c r="N796" s="2643"/>
      <c r="O796" s="2643"/>
      <c r="P796" s="2643"/>
      <c r="Q796" s="2643"/>
      <c r="R796" s="2643"/>
      <c r="S796" s="2643"/>
      <c r="T796" s="2643"/>
      <c r="U796" s="2643"/>
      <c r="V796" s="2643"/>
      <c r="W796" s="2643"/>
      <c r="X796" s="2643"/>
      <c r="Y796" s="2643"/>
      <c r="Z796" s="2643"/>
      <c r="AA796" s="2643"/>
      <c r="AB796" s="2643"/>
      <c r="AC796" s="2643"/>
      <c r="AD796" s="2643"/>
      <c r="AE796" s="2643"/>
      <c r="AF796" s="2583"/>
    </row>
    <row r="797" spans="2:32" s="2884" customFormat="1" x14ac:dyDescent="0.2">
      <c r="B797" s="2783" t="str">
        <f>+B779</f>
        <v>.</v>
      </c>
    </row>
    <row r="798" spans="2:32" s="2884" customFormat="1" ht="13.5" thickBot="1" x14ac:dyDescent="0.25"/>
    <row r="799" spans="2:32" s="2884" customFormat="1" ht="20.25" x14ac:dyDescent="0.2">
      <c r="B799" s="3623" t="s">
        <v>5075</v>
      </c>
      <c r="C799" s="3624"/>
      <c r="D799" s="3624"/>
      <c r="E799" s="3624"/>
      <c r="F799" s="3624"/>
      <c r="G799" s="3624"/>
      <c r="H799" s="3624"/>
      <c r="I799" s="3624"/>
      <c r="J799" s="3624"/>
      <c r="K799" s="3624"/>
      <c r="L799" s="3624"/>
      <c r="M799" s="3624"/>
      <c r="N799" s="3624"/>
      <c r="O799" s="3624"/>
      <c r="P799" s="3624"/>
      <c r="Q799" s="3624"/>
      <c r="R799" s="3624"/>
      <c r="S799" s="3624"/>
      <c r="T799" s="3624"/>
      <c r="U799" s="3624"/>
      <c r="V799" s="3624"/>
      <c r="W799" s="3624"/>
      <c r="X799" s="3624"/>
      <c r="Y799" s="3624"/>
      <c r="Z799" s="3624"/>
      <c r="AA799" s="3624"/>
      <c r="AB799" s="3624"/>
      <c r="AC799" s="3624"/>
      <c r="AD799" s="3624"/>
      <c r="AE799" s="3624"/>
      <c r="AF799" s="3625"/>
    </row>
    <row r="800" spans="2:32" s="2884" customFormat="1" x14ac:dyDescent="0.2">
      <c r="B800" s="3398"/>
      <c r="C800" s="3399"/>
      <c r="D800" s="3399"/>
      <c r="E800" s="3399"/>
      <c r="F800" s="3399"/>
      <c r="G800" s="2577"/>
      <c r="H800" s="2577"/>
      <c r="I800" s="2577"/>
      <c r="J800" s="2577"/>
      <c r="K800" s="2577"/>
      <c r="L800" s="2577"/>
      <c r="M800" s="2577"/>
      <c r="N800" s="2577"/>
      <c r="O800" s="2577"/>
      <c r="P800" s="2577"/>
      <c r="Q800" s="2577"/>
      <c r="R800" s="2577"/>
      <c r="S800" s="2577"/>
      <c r="T800" s="2577"/>
      <c r="U800" s="2577"/>
      <c r="V800" s="2577"/>
      <c r="W800" s="2577"/>
      <c r="X800" s="2577"/>
      <c r="Y800" s="2577"/>
      <c r="Z800" s="2577"/>
      <c r="AA800" s="2577"/>
      <c r="AB800" s="2577"/>
      <c r="AC800" s="2577"/>
      <c r="AD800" s="2577"/>
      <c r="AE800" s="2577"/>
      <c r="AF800" s="2578"/>
    </row>
    <row r="801" spans="2:32" s="2884" customFormat="1" x14ac:dyDescent="0.2">
      <c r="B801" s="2641" t="s">
        <v>5095</v>
      </c>
      <c r="C801" s="3399"/>
      <c r="D801" s="3676" t="s">
        <v>6564</v>
      </c>
      <c r="E801" s="3676"/>
      <c r="F801" s="3676"/>
      <c r="G801" s="2577"/>
      <c r="H801" s="2577"/>
      <c r="I801" s="2577"/>
      <c r="J801" s="2577"/>
      <c r="K801" s="2577"/>
      <c r="L801" s="2577"/>
      <c r="M801" s="2577"/>
      <c r="N801" s="2577"/>
      <c r="O801" s="2577"/>
      <c r="P801" s="2577"/>
      <c r="Q801" s="2577"/>
      <c r="R801" s="2577"/>
      <c r="S801" s="2577"/>
      <c r="T801" s="2577"/>
      <c r="U801" s="2577"/>
      <c r="V801" s="2577"/>
      <c r="W801" s="2577"/>
      <c r="X801" s="2577"/>
      <c r="Y801" s="2577"/>
      <c r="Z801" s="2577"/>
      <c r="AA801" s="2577"/>
      <c r="AB801" s="2577"/>
      <c r="AC801" s="2577"/>
      <c r="AD801" s="2577"/>
      <c r="AE801" s="2577"/>
      <c r="AF801" s="2578"/>
    </row>
    <row r="802" spans="2:32" s="2884" customFormat="1" x14ac:dyDescent="0.2">
      <c r="B802" s="3677" t="s">
        <v>5078</v>
      </c>
      <c r="C802" s="3678"/>
      <c r="D802" s="3709">
        <v>41671</v>
      </c>
      <c r="E802" s="3709"/>
      <c r="F802" s="3709"/>
      <c r="G802" s="2577"/>
      <c r="H802" s="2577"/>
      <c r="I802" s="2577"/>
      <c r="J802" s="2577"/>
      <c r="K802" s="2577"/>
      <c r="L802" s="2577"/>
      <c r="M802" s="2577"/>
      <c r="N802" s="2577"/>
      <c r="O802" s="2577"/>
      <c r="P802" s="2577"/>
      <c r="Q802" s="2577"/>
      <c r="R802" s="2577"/>
      <c r="S802" s="2577"/>
      <c r="T802" s="2577"/>
      <c r="U802" s="2577"/>
      <c r="V802" s="2577"/>
      <c r="W802" s="2577"/>
      <c r="X802" s="2577"/>
      <c r="Y802" s="2577"/>
      <c r="Z802" s="2577"/>
      <c r="AA802" s="2577"/>
      <c r="AB802" s="2577"/>
      <c r="AC802" s="2577"/>
      <c r="AD802" s="2577"/>
      <c r="AE802" s="2577"/>
      <c r="AF802" s="2578"/>
    </row>
    <row r="803" spans="2:32" s="2884" customFormat="1" ht="12.75" customHeight="1" x14ac:dyDescent="0.2">
      <c r="B803" s="3657" t="s">
        <v>5076</v>
      </c>
      <c r="C803" s="3658"/>
      <c r="D803" s="4498">
        <v>41698</v>
      </c>
      <c r="E803" s="4498"/>
      <c r="F803" s="4498"/>
      <c r="G803" s="2577"/>
      <c r="H803" s="2577"/>
      <c r="I803" s="2577"/>
      <c r="J803" s="2577"/>
      <c r="K803" s="2577"/>
      <c r="L803" s="2577"/>
      <c r="M803" s="2577"/>
      <c r="N803" s="2577"/>
      <c r="O803" s="2577"/>
      <c r="P803" s="2577"/>
      <c r="Q803" s="2577"/>
      <c r="R803" s="2577"/>
      <c r="S803" s="2577"/>
      <c r="T803" s="2577"/>
      <c r="U803" s="2577"/>
      <c r="V803" s="2577"/>
      <c r="W803" s="2577"/>
      <c r="X803" s="2577"/>
      <c r="Y803" s="2577"/>
      <c r="Z803" s="2577"/>
      <c r="AA803" s="2577"/>
      <c r="AB803" s="2577"/>
      <c r="AC803" s="2577"/>
      <c r="AD803" s="2577"/>
      <c r="AE803" s="2577"/>
      <c r="AF803" s="2578"/>
    </row>
    <row r="804" spans="2:32" s="2884" customFormat="1" ht="12.75" customHeight="1" thickBot="1" x14ac:dyDescent="0.25">
      <c r="B804" s="3398"/>
      <c r="C804" s="3399"/>
      <c r="D804" s="3399"/>
      <c r="E804" s="3399"/>
      <c r="F804" s="3399"/>
      <c r="G804" s="2577"/>
      <c r="H804" s="2577"/>
      <c r="I804" s="2577"/>
      <c r="J804" s="2577"/>
      <c r="K804" s="2577"/>
      <c r="L804" s="2577"/>
      <c r="M804" s="2577"/>
      <c r="N804" s="2577"/>
      <c r="O804" s="2577"/>
      <c r="P804" s="2577"/>
      <c r="Q804" s="2577"/>
      <c r="R804" s="2577"/>
      <c r="S804" s="2577"/>
      <c r="T804" s="2577"/>
      <c r="U804" s="2577"/>
      <c r="V804" s="2577"/>
      <c r="W804" s="2577"/>
      <c r="X804" s="2577"/>
      <c r="Y804" s="2577"/>
      <c r="Z804" s="2577"/>
      <c r="AA804" s="2577"/>
      <c r="AB804" s="2577"/>
      <c r="AC804" s="2577"/>
      <c r="AD804" s="2577"/>
      <c r="AE804" s="2577"/>
      <c r="AF804" s="2578"/>
    </row>
    <row r="805" spans="2:32" s="2884" customFormat="1" ht="43.5" customHeight="1" thickBot="1" x14ac:dyDescent="0.25">
      <c r="B805" s="3659" t="s">
        <v>5077</v>
      </c>
      <c r="C805" s="3710"/>
      <c r="D805" s="3661" t="s">
        <v>6568</v>
      </c>
      <c r="E805" s="3662"/>
      <c r="F805" s="3662"/>
      <c r="G805" s="3662"/>
      <c r="H805" s="3662"/>
      <c r="I805" s="3662"/>
      <c r="J805" s="3662"/>
      <c r="K805" s="3662"/>
      <c r="L805" s="3662"/>
      <c r="M805" s="3662"/>
      <c r="N805" s="3662"/>
      <c r="O805" s="3662"/>
      <c r="P805" s="3662"/>
      <c r="Q805" s="3663"/>
      <c r="R805" s="2577"/>
      <c r="S805" s="2577"/>
      <c r="T805" s="2577"/>
      <c r="U805" s="2577"/>
      <c r="V805" s="2577"/>
      <c r="W805" s="2577"/>
      <c r="X805" s="2577"/>
      <c r="Y805" s="2577"/>
      <c r="Z805" s="2577"/>
      <c r="AA805" s="2577"/>
      <c r="AB805" s="2577"/>
      <c r="AC805" s="2577"/>
      <c r="AD805" s="2577"/>
      <c r="AE805" s="2577"/>
      <c r="AF805" s="2578"/>
    </row>
    <row r="806" spans="2:32" s="2884" customFormat="1" ht="13.5" customHeight="1" thickBot="1" x14ac:dyDescent="0.25">
      <c r="B806" s="3398"/>
      <c r="C806" s="3399"/>
      <c r="D806" s="3399"/>
      <c r="E806" s="3399"/>
      <c r="F806" s="3399"/>
      <c r="G806" s="2577"/>
      <c r="H806" s="2577"/>
      <c r="I806" s="2577"/>
      <c r="J806" s="2577"/>
      <c r="K806" s="2577"/>
      <c r="L806" s="2577"/>
      <c r="M806" s="2577"/>
      <c r="N806" s="2577"/>
      <c r="O806" s="2577"/>
      <c r="P806" s="2577"/>
      <c r="Q806" s="2577"/>
      <c r="R806" s="2643"/>
      <c r="S806" s="2577"/>
      <c r="T806" s="2577"/>
      <c r="U806" s="2577"/>
      <c r="V806" s="2577"/>
      <c r="W806" s="2577"/>
      <c r="X806" s="2577"/>
      <c r="Y806" s="2577"/>
      <c r="Z806" s="2577"/>
      <c r="AA806" s="2577"/>
      <c r="AB806" s="2577"/>
      <c r="AC806" s="2577"/>
      <c r="AD806" s="2577"/>
      <c r="AE806" s="2577"/>
      <c r="AF806" s="2578"/>
    </row>
    <row r="807" spans="2:32" s="2884" customFormat="1" ht="13.5" thickBot="1" x14ac:dyDescent="0.25">
      <c r="B807" s="3679" t="s">
        <v>5079</v>
      </c>
      <c r="C807" s="3680"/>
      <c r="D807" s="3655" t="s">
        <v>5080</v>
      </c>
      <c r="E807" s="3683" t="s">
        <v>224</v>
      </c>
      <c r="F807" s="3684"/>
      <c r="G807" s="3684"/>
      <c r="H807" s="3684"/>
      <c r="I807" s="3684"/>
      <c r="J807" s="3684"/>
      <c r="K807" s="3684"/>
      <c r="L807" s="3684"/>
      <c r="M807" s="3684"/>
      <c r="N807" s="3684"/>
      <c r="O807" s="3684"/>
      <c r="P807" s="3685"/>
      <c r="Q807" s="3686" t="s">
        <v>340</v>
      </c>
      <c r="R807" s="3687"/>
      <c r="S807" s="3688"/>
      <c r="T807" s="3688"/>
      <c r="U807" s="3688"/>
      <c r="V807" s="3688"/>
      <c r="W807" s="3688"/>
      <c r="X807" s="3688"/>
      <c r="Y807" s="3689"/>
      <c r="Z807" s="3686" t="s">
        <v>225</v>
      </c>
      <c r="AA807" s="3688"/>
      <c r="AB807" s="3689"/>
      <c r="AC807" s="3690" t="s">
        <v>4999</v>
      </c>
      <c r="AD807" s="3691"/>
      <c r="AE807" s="3692"/>
      <c r="AF807" s="2578"/>
    </row>
    <row r="808" spans="2:32" s="2884" customFormat="1" ht="13.5" customHeight="1" thickBot="1" x14ac:dyDescent="0.25">
      <c r="B808" s="3681"/>
      <c r="C808" s="3682"/>
      <c r="D808" s="3655"/>
      <c r="E808" s="3655" t="s">
        <v>5017</v>
      </c>
      <c r="F808" s="3655" t="s">
        <v>5018</v>
      </c>
      <c r="G808" s="3640" t="s">
        <v>5020</v>
      </c>
      <c r="H808" s="3640" t="s">
        <v>5081</v>
      </c>
      <c r="I808" s="3693" t="s">
        <v>5082</v>
      </c>
      <c r="J808" s="3693" t="s">
        <v>5083</v>
      </c>
      <c r="K808" s="3693" t="s">
        <v>5023</v>
      </c>
      <c r="L808" s="3693"/>
      <c r="M808" s="3693" t="s">
        <v>5084</v>
      </c>
      <c r="N808" s="3693" t="s">
        <v>5085</v>
      </c>
      <c r="O808" s="3693" t="s">
        <v>5086</v>
      </c>
      <c r="P808" s="3693" t="s">
        <v>5087</v>
      </c>
      <c r="Q808" s="3638" t="s">
        <v>5029</v>
      </c>
      <c r="R808" s="3638" t="s">
        <v>5030</v>
      </c>
      <c r="S808" s="3638" t="s">
        <v>5031</v>
      </c>
      <c r="T808" s="3638" t="s">
        <v>5088</v>
      </c>
      <c r="U808" s="3638" t="s">
        <v>5089</v>
      </c>
      <c r="V808" s="3638" t="s">
        <v>5034</v>
      </c>
      <c r="W808" s="3638" t="s">
        <v>5036</v>
      </c>
      <c r="X808" s="3640" t="s">
        <v>5090</v>
      </c>
      <c r="Y808" s="3640" t="s">
        <v>5091</v>
      </c>
      <c r="Z808" s="3638" t="s">
        <v>5092</v>
      </c>
      <c r="AA808" s="3638" t="s">
        <v>5093</v>
      </c>
      <c r="AB808" s="3638" t="s">
        <v>5094</v>
      </c>
      <c r="AC808" s="3638" t="s">
        <v>1154</v>
      </c>
      <c r="AD808" s="3638" t="s">
        <v>5000</v>
      </c>
      <c r="AE808" s="3638" t="s">
        <v>5001</v>
      </c>
      <c r="AF808" s="2578"/>
    </row>
    <row r="809" spans="2:32" s="2884" customFormat="1" ht="13.5" customHeight="1" thickBot="1" x14ac:dyDescent="0.25">
      <c r="B809" s="3681"/>
      <c r="C809" s="3682"/>
      <c r="D809" s="3638"/>
      <c r="E809" s="3638"/>
      <c r="F809" s="3638"/>
      <c r="G809" s="3637"/>
      <c r="H809" s="3637"/>
      <c r="I809" s="3640"/>
      <c r="J809" s="3640"/>
      <c r="K809" s="3400" t="s">
        <v>5043</v>
      </c>
      <c r="L809" s="3401" t="s">
        <v>2798</v>
      </c>
      <c r="M809" s="3640"/>
      <c r="N809" s="3640"/>
      <c r="O809" s="3640"/>
      <c r="P809" s="3640"/>
      <c r="Q809" s="3639"/>
      <c r="R809" s="3639"/>
      <c r="S809" s="3639"/>
      <c r="T809" s="3639"/>
      <c r="U809" s="3639"/>
      <c r="V809" s="3639"/>
      <c r="W809" s="3639"/>
      <c r="X809" s="3637"/>
      <c r="Y809" s="3637"/>
      <c r="Z809" s="3639"/>
      <c r="AA809" s="3639"/>
      <c r="AB809" s="3639"/>
      <c r="AC809" s="3639"/>
      <c r="AD809" s="3639"/>
      <c r="AE809" s="3639"/>
      <c r="AF809" s="2578"/>
    </row>
    <row r="810" spans="2:32" s="2884" customFormat="1" ht="13.5" customHeight="1" thickBot="1" x14ac:dyDescent="0.25">
      <c r="B810" s="4499" t="s">
        <v>6569</v>
      </c>
      <c r="C810" s="4499"/>
      <c r="D810" s="3153" t="s">
        <v>1534</v>
      </c>
      <c r="E810" s="3153" t="s">
        <v>1534</v>
      </c>
      <c r="F810" s="3153" t="s">
        <v>1534</v>
      </c>
      <c r="G810" s="3153" t="s">
        <v>1534</v>
      </c>
      <c r="H810" s="3153" t="s">
        <v>1534</v>
      </c>
      <c r="I810" s="3153">
        <v>0.04</v>
      </c>
      <c r="J810" s="3153">
        <v>0.12</v>
      </c>
      <c r="K810" s="3153" t="s">
        <v>1534</v>
      </c>
      <c r="L810" s="3153" t="s">
        <v>1534</v>
      </c>
      <c r="M810" s="3153" t="s">
        <v>1534</v>
      </c>
      <c r="N810" s="3153" t="s">
        <v>1534</v>
      </c>
      <c r="O810" s="3153" t="s">
        <v>1534</v>
      </c>
      <c r="P810" s="3153" t="s">
        <v>1534</v>
      </c>
      <c r="Q810" s="3153" t="s">
        <v>1534</v>
      </c>
      <c r="R810" s="3153" t="s">
        <v>1534</v>
      </c>
      <c r="S810" s="3153" t="s">
        <v>1534</v>
      </c>
      <c r="T810" s="3153" t="s">
        <v>1534</v>
      </c>
      <c r="U810" s="3153" t="s">
        <v>1534</v>
      </c>
      <c r="V810" s="3153" t="s">
        <v>1534</v>
      </c>
      <c r="W810" s="3153" t="s">
        <v>1534</v>
      </c>
      <c r="X810" s="3153" t="s">
        <v>1534</v>
      </c>
      <c r="Y810" s="3153" t="s">
        <v>1534</v>
      </c>
      <c r="Z810" s="3153" t="s">
        <v>1534</v>
      </c>
      <c r="AA810" s="3153" t="s">
        <v>1534</v>
      </c>
      <c r="AB810" s="3153" t="s">
        <v>1534</v>
      </c>
      <c r="AC810" s="3153" t="s">
        <v>1534</v>
      </c>
      <c r="AD810" s="3153" t="s">
        <v>1534</v>
      </c>
      <c r="AE810" s="3153" t="s">
        <v>1534</v>
      </c>
      <c r="AF810" s="2578"/>
    </row>
    <row r="811" spans="2:32" s="2884" customFormat="1" x14ac:dyDescent="0.2">
      <c r="B811" s="2642"/>
      <c r="C811" s="2572"/>
      <c r="D811" s="2572"/>
      <c r="E811" s="2572"/>
      <c r="F811" s="2572"/>
      <c r="G811" s="2573"/>
      <c r="H811" s="2573"/>
      <c r="I811" s="2573"/>
      <c r="J811" s="2573"/>
      <c r="K811" s="2572"/>
      <c r="L811" s="2573"/>
      <c r="M811" s="2573"/>
      <c r="N811" s="2573"/>
      <c r="O811" s="2573"/>
      <c r="P811" s="2573"/>
      <c r="Q811" s="2639"/>
      <c r="R811" s="2639"/>
      <c r="S811" s="2639"/>
      <c r="T811" s="2639"/>
      <c r="U811" s="2639"/>
      <c r="V811" s="2639"/>
      <c r="W811" s="2639"/>
      <c r="X811" s="2639"/>
      <c r="Y811" s="2639"/>
      <c r="Z811" s="2639"/>
      <c r="AA811" s="2639"/>
      <c r="AB811" s="2639"/>
      <c r="AC811" s="2639"/>
      <c r="AD811" s="2639"/>
      <c r="AE811" s="2639"/>
      <c r="AF811" s="2578"/>
    </row>
    <row r="812" spans="2:32" s="2884" customFormat="1" x14ac:dyDescent="0.2">
      <c r="B812" s="3673" t="s">
        <v>5002</v>
      </c>
      <c r="C812" s="3674"/>
      <c r="D812" s="3675" t="s">
        <v>1534</v>
      </c>
      <c r="E812" s="3675"/>
      <c r="F812" s="3675"/>
      <c r="G812" s="3675"/>
      <c r="H812" s="3675"/>
      <c r="I812" s="2640"/>
      <c r="J812" s="2640"/>
      <c r="K812" s="2640"/>
      <c r="L812" s="2640"/>
      <c r="M812" s="2640"/>
      <c r="N812" s="2640"/>
      <c r="O812" s="2640"/>
      <c r="P812" s="2640"/>
      <c r="Q812" s="2639"/>
      <c r="R812" s="2639"/>
      <c r="S812" s="2639"/>
      <c r="T812" s="2639"/>
      <c r="U812" s="2639"/>
      <c r="V812" s="2639"/>
      <c r="W812" s="2639"/>
      <c r="X812" s="2639"/>
      <c r="Y812" s="2639"/>
      <c r="Z812" s="2639"/>
      <c r="AA812" s="2639"/>
      <c r="AB812" s="2639"/>
      <c r="AC812" s="2639"/>
      <c r="AD812" s="2639"/>
      <c r="AE812" s="2639"/>
      <c r="AF812" s="2578"/>
    </row>
    <row r="813" spans="2:32" s="2884" customFormat="1" x14ac:dyDescent="0.2">
      <c r="B813" s="3673" t="s">
        <v>5003</v>
      </c>
      <c r="C813" s="3674"/>
      <c r="D813" s="3675" t="s">
        <v>5099</v>
      </c>
      <c r="E813" s="3675"/>
      <c r="F813" s="3675"/>
      <c r="G813" s="3675"/>
      <c r="H813" s="3675"/>
      <c r="I813" s="2640"/>
      <c r="J813" s="2640"/>
      <c r="K813" s="2640"/>
      <c r="L813" s="2640"/>
      <c r="M813" s="2640"/>
      <c r="N813" s="2640"/>
      <c r="O813" s="2640"/>
      <c r="P813" s="2640"/>
      <c r="Q813" s="2639"/>
      <c r="R813" s="2639"/>
      <c r="S813" s="2639"/>
      <c r="T813" s="2639"/>
      <c r="U813" s="2639"/>
      <c r="V813" s="2639"/>
      <c r="W813" s="2639"/>
      <c r="X813" s="2639"/>
      <c r="Y813" s="2639"/>
      <c r="Z813" s="2639"/>
      <c r="AA813" s="2639"/>
      <c r="AB813" s="2639"/>
      <c r="AC813" s="2639"/>
      <c r="AD813" s="2639"/>
      <c r="AE813" s="2639"/>
      <c r="AF813" s="2578"/>
    </row>
    <row r="814" spans="2:32" s="2884" customFormat="1" ht="13.5" thickBot="1" x14ac:dyDescent="0.25">
      <c r="B814" s="3402"/>
      <c r="C814" s="3403"/>
      <c r="D814" s="3403"/>
      <c r="E814" s="3403"/>
      <c r="F814" s="3403"/>
      <c r="G814" s="2643"/>
      <c r="H814" s="2643"/>
      <c r="I814" s="2643"/>
      <c r="J814" s="2643"/>
      <c r="K814" s="2643"/>
      <c r="L814" s="2643"/>
      <c r="M814" s="2643"/>
      <c r="N814" s="2643"/>
      <c r="O814" s="2643"/>
      <c r="P814" s="2643"/>
      <c r="Q814" s="2643"/>
      <c r="R814" s="2643"/>
      <c r="S814" s="2643"/>
      <c r="T814" s="2643"/>
      <c r="U814" s="2643"/>
      <c r="V814" s="2643"/>
      <c r="W814" s="2643"/>
      <c r="X814" s="2643"/>
      <c r="Y814" s="2643"/>
      <c r="Z814" s="2643"/>
      <c r="AA814" s="2643"/>
      <c r="AB814" s="2643"/>
      <c r="AC814" s="2643"/>
      <c r="AD814" s="2643"/>
      <c r="AE814" s="2643"/>
      <c r="AF814" s="2583"/>
    </row>
    <row r="815" spans="2:32" s="2884" customFormat="1" x14ac:dyDescent="0.2">
      <c r="B815" s="2783" t="str">
        <f>+B797</f>
        <v>.</v>
      </c>
    </row>
    <row r="816" spans="2:32" s="2884" customFormat="1" ht="13.5" thickBot="1" x14ac:dyDescent="0.25"/>
    <row r="817" spans="2:32" s="2884" customFormat="1" ht="20.25" x14ac:dyDescent="0.2">
      <c r="B817" s="3623" t="s">
        <v>5075</v>
      </c>
      <c r="C817" s="3624"/>
      <c r="D817" s="3624"/>
      <c r="E817" s="3624"/>
      <c r="F817" s="3624"/>
      <c r="G817" s="3624"/>
      <c r="H817" s="3624"/>
      <c r="I817" s="3624"/>
      <c r="J817" s="3624"/>
      <c r="K817" s="3624"/>
      <c r="L817" s="3624"/>
      <c r="M817" s="3624"/>
      <c r="N817" s="3624"/>
      <c r="O817" s="3624"/>
      <c r="P817" s="3624"/>
      <c r="Q817" s="3624"/>
      <c r="R817" s="3624"/>
      <c r="S817" s="3624"/>
      <c r="T817" s="3624"/>
      <c r="U817" s="3624"/>
      <c r="V817" s="3624"/>
      <c r="W817" s="3624"/>
      <c r="X817" s="3624"/>
      <c r="Y817" s="3624"/>
      <c r="Z817" s="3624"/>
      <c r="AA817" s="3624"/>
      <c r="AB817" s="3624"/>
      <c r="AC817" s="3624"/>
      <c r="AD817" s="3624"/>
      <c r="AE817" s="3624"/>
      <c r="AF817" s="3625"/>
    </row>
    <row r="818" spans="2:32" s="2884" customFormat="1" x14ac:dyDescent="0.2">
      <c r="B818" s="3398"/>
      <c r="C818" s="3399"/>
      <c r="D818" s="3399"/>
      <c r="E818" s="3399"/>
      <c r="F818" s="3399"/>
      <c r="G818" s="2577"/>
      <c r="H818" s="2577"/>
      <c r="I818" s="2577"/>
      <c r="J818" s="2577"/>
      <c r="K818" s="2577"/>
      <c r="L818" s="2577"/>
      <c r="M818" s="2577"/>
      <c r="N818" s="2577"/>
      <c r="O818" s="2577"/>
      <c r="P818" s="2577"/>
      <c r="Q818" s="2577"/>
      <c r="R818" s="2577"/>
      <c r="S818" s="2577"/>
      <c r="T818" s="2577"/>
      <c r="U818" s="2577"/>
      <c r="V818" s="2577"/>
      <c r="W818" s="2577"/>
      <c r="X818" s="2577"/>
      <c r="Y818" s="2577"/>
      <c r="Z818" s="2577"/>
      <c r="AA818" s="2577"/>
      <c r="AB818" s="2577"/>
      <c r="AC818" s="2577"/>
      <c r="AD818" s="2577"/>
      <c r="AE818" s="2577"/>
      <c r="AF818" s="2578"/>
    </row>
    <row r="819" spans="2:32" s="2884" customFormat="1" x14ac:dyDescent="0.2">
      <c r="B819" s="2641" t="s">
        <v>5095</v>
      </c>
      <c r="C819" s="3399"/>
      <c r="D819" s="3676" t="s">
        <v>6564</v>
      </c>
      <c r="E819" s="3676"/>
      <c r="F819" s="3676"/>
      <c r="G819" s="2577"/>
      <c r="H819" s="2577"/>
      <c r="I819" s="2577"/>
      <c r="J819" s="2577"/>
      <c r="K819" s="2577"/>
      <c r="L819" s="2577"/>
      <c r="M819" s="2577"/>
      <c r="N819" s="2577"/>
      <c r="O819" s="2577"/>
      <c r="P819" s="2577"/>
      <c r="Q819" s="2577"/>
      <c r="R819" s="2577"/>
      <c r="S819" s="2577"/>
      <c r="T819" s="2577"/>
      <c r="U819" s="2577"/>
      <c r="V819" s="2577"/>
      <c r="W819" s="2577"/>
      <c r="X819" s="2577"/>
      <c r="Y819" s="2577"/>
      <c r="Z819" s="2577"/>
      <c r="AA819" s="2577"/>
      <c r="AB819" s="2577"/>
      <c r="AC819" s="2577"/>
      <c r="AD819" s="2577"/>
      <c r="AE819" s="2577"/>
      <c r="AF819" s="2578"/>
    </row>
    <row r="820" spans="2:32" s="2884" customFormat="1" x14ac:dyDescent="0.2">
      <c r="B820" s="3677" t="s">
        <v>5078</v>
      </c>
      <c r="C820" s="3678"/>
      <c r="D820" s="3709">
        <v>41671</v>
      </c>
      <c r="E820" s="3709"/>
      <c r="F820" s="3709"/>
      <c r="G820" s="2577"/>
      <c r="H820" s="2577"/>
      <c r="I820" s="2577"/>
      <c r="J820" s="2577"/>
      <c r="K820" s="2577"/>
      <c r="L820" s="2577"/>
      <c r="M820" s="2577"/>
      <c r="N820" s="2577"/>
      <c r="O820" s="2577"/>
      <c r="P820" s="2577"/>
      <c r="Q820" s="2577"/>
      <c r="R820" s="2577"/>
      <c r="S820" s="2577"/>
      <c r="T820" s="2577"/>
      <c r="U820" s="2577"/>
      <c r="V820" s="2577"/>
      <c r="W820" s="2577"/>
      <c r="X820" s="2577"/>
      <c r="Y820" s="2577"/>
      <c r="Z820" s="2577"/>
      <c r="AA820" s="2577"/>
      <c r="AB820" s="2577"/>
      <c r="AC820" s="2577"/>
      <c r="AD820" s="2577"/>
      <c r="AE820" s="2577"/>
      <c r="AF820" s="2578"/>
    </row>
    <row r="821" spans="2:32" s="2884" customFormat="1" x14ac:dyDescent="0.2">
      <c r="B821" s="3657" t="s">
        <v>5076</v>
      </c>
      <c r="C821" s="3658"/>
      <c r="D821" s="4498">
        <v>41698</v>
      </c>
      <c r="E821" s="4498"/>
      <c r="F821" s="4498"/>
      <c r="G821" s="2577"/>
      <c r="H821" s="2577"/>
      <c r="I821" s="2577"/>
      <c r="J821" s="2577"/>
      <c r="K821" s="2577"/>
      <c r="L821" s="2577"/>
      <c r="M821" s="2577"/>
      <c r="N821" s="2577"/>
      <c r="O821" s="2577"/>
      <c r="P821" s="2577"/>
      <c r="Q821" s="2577"/>
      <c r="R821" s="2577"/>
      <c r="S821" s="2577"/>
      <c r="T821" s="2577"/>
      <c r="U821" s="2577"/>
      <c r="V821" s="2577"/>
      <c r="W821" s="2577"/>
      <c r="X821" s="2577"/>
      <c r="Y821" s="2577"/>
      <c r="Z821" s="2577"/>
      <c r="AA821" s="2577"/>
      <c r="AB821" s="2577"/>
      <c r="AC821" s="2577"/>
      <c r="AD821" s="2577"/>
      <c r="AE821" s="2577"/>
      <c r="AF821" s="2578"/>
    </row>
    <row r="822" spans="2:32" s="2884" customFormat="1" ht="13.5" thickBot="1" x14ac:dyDescent="0.25">
      <c r="B822" s="3398"/>
      <c r="C822" s="3399"/>
      <c r="D822" s="3399"/>
      <c r="E822" s="3399"/>
      <c r="F822" s="3399"/>
      <c r="G822" s="2577"/>
      <c r="H822" s="2577"/>
      <c r="I822" s="2577"/>
      <c r="J822" s="2577"/>
      <c r="K822" s="2577"/>
      <c r="L822" s="2577"/>
      <c r="M822" s="2577"/>
      <c r="N822" s="2577"/>
      <c r="O822" s="2577"/>
      <c r="P822" s="2577"/>
      <c r="Q822" s="2577"/>
      <c r="R822" s="2577"/>
      <c r="S822" s="2577"/>
      <c r="T822" s="2577"/>
      <c r="U822" s="2577"/>
      <c r="V822" s="2577"/>
      <c r="W822" s="2577"/>
      <c r="X822" s="2577"/>
      <c r="Y822" s="2577"/>
      <c r="Z822" s="2577"/>
      <c r="AA822" s="2577"/>
      <c r="AB822" s="2577"/>
      <c r="AC822" s="2577"/>
      <c r="AD822" s="2577"/>
      <c r="AE822" s="2577"/>
      <c r="AF822" s="2578"/>
    </row>
    <row r="823" spans="2:32" s="2884" customFormat="1" ht="48.75" customHeight="1" thickBot="1" x14ac:dyDescent="0.25">
      <c r="B823" s="3659" t="s">
        <v>5077</v>
      </c>
      <c r="C823" s="3710"/>
      <c r="D823" s="3661" t="s">
        <v>6565</v>
      </c>
      <c r="E823" s="3662"/>
      <c r="F823" s="3662"/>
      <c r="G823" s="3662"/>
      <c r="H823" s="3662"/>
      <c r="I823" s="3662"/>
      <c r="J823" s="3662"/>
      <c r="K823" s="3662"/>
      <c r="L823" s="3662"/>
      <c r="M823" s="3662"/>
      <c r="N823" s="3662"/>
      <c r="O823" s="3662"/>
      <c r="P823" s="3662"/>
      <c r="Q823" s="3663"/>
      <c r="R823" s="2577"/>
      <c r="S823" s="2577"/>
      <c r="T823" s="2577"/>
      <c r="U823" s="2577"/>
      <c r="V823" s="2577"/>
      <c r="W823" s="2577"/>
      <c r="X823" s="2577"/>
      <c r="Y823" s="2577"/>
      <c r="Z823" s="2577"/>
      <c r="AA823" s="2577"/>
      <c r="AB823" s="2577"/>
      <c r="AC823" s="2577"/>
      <c r="AD823" s="2577"/>
      <c r="AE823" s="2577"/>
      <c r="AF823" s="2578"/>
    </row>
    <row r="824" spans="2:32" s="2884" customFormat="1" ht="13.5" thickBot="1" x14ac:dyDescent="0.25">
      <c r="B824" s="3398"/>
      <c r="C824" s="3399"/>
      <c r="D824" s="3399"/>
      <c r="E824" s="3399"/>
      <c r="F824" s="3399"/>
      <c r="G824" s="2577"/>
      <c r="H824" s="2577"/>
      <c r="I824" s="2577"/>
      <c r="J824" s="2577"/>
      <c r="K824" s="2577"/>
      <c r="L824" s="2577"/>
      <c r="M824" s="2577"/>
      <c r="N824" s="2577"/>
      <c r="O824" s="2577"/>
      <c r="P824" s="2577"/>
      <c r="Q824" s="2577"/>
      <c r="R824" s="2643"/>
      <c r="S824" s="2577"/>
      <c r="T824" s="2577"/>
      <c r="U824" s="2577"/>
      <c r="V824" s="2577"/>
      <c r="W824" s="2577"/>
      <c r="X824" s="2577"/>
      <c r="Y824" s="2577"/>
      <c r="Z824" s="2577"/>
      <c r="AA824" s="2577"/>
      <c r="AB824" s="2577"/>
      <c r="AC824" s="2577"/>
      <c r="AD824" s="2577"/>
      <c r="AE824" s="2577"/>
      <c r="AF824" s="2578"/>
    </row>
    <row r="825" spans="2:32" s="2884" customFormat="1" ht="13.5" thickBot="1" x14ac:dyDescent="0.25">
      <c r="B825" s="3679" t="s">
        <v>5079</v>
      </c>
      <c r="C825" s="3680"/>
      <c r="D825" s="3655" t="s">
        <v>5080</v>
      </c>
      <c r="E825" s="3683" t="s">
        <v>224</v>
      </c>
      <c r="F825" s="3684"/>
      <c r="G825" s="3684"/>
      <c r="H825" s="3684"/>
      <c r="I825" s="3684"/>
      <c r="J825" s="3684"/>
      <c r="K825" s="3684"/>
      <c r="L825" s="3684"/>
      <c r="M825" s="3684"/>
      <c r="N825" s="3684"/>
      <c r="O825" s="3684"/>
      <c r="P825" s="3685"/>
      <c r="Q825" s="3686" t="s">
        <v>340</v>
      </c>
      <c r="R825" s="3687"/>
      <c r="S825" s="3688"/>
      <c r="T825" s="3688"/>
      <c r="U825" s="3688"/>
      <c r="V825" s="3688"/>
      <c r="W825" s="3688"/>
      <c r="X825" s="3688"/>
      <c r="Y825" s="3689"/>
      <c r="Z825" s="3686" t="s">
        <v>225</v>
      </c>
      <c r="AA825" s="3688"/>
      <c r="AB825" s="3689"/>
      <c r="AC825" s="3690" t="s">
        <v>4999</v>
      </c>
      <c r="AD825" s="3691"/>
      <c r="AE825" s="3692"/>
      <c r="AF825" s="2578"/>
    </row>
    <row r="826" spans="2:32" s="2884" customFormat="1" ht="13.5" thickBot="1" x14ac:dyDescent="0.25">
      <c r="B826" s="3681"/>
      <c r="C826" s="3682"/>
      <c r="D826" s="3655"/>
      <c r="E826" s="3655" t="s">
        <v>5017</v>
      </c>
      <c r="F826" s="3655" t="s">
        <v>5018</v>
      </c>
      <c r="G826" s="3640" t="s">
        <v>5020</v>
      </c>
      <c r="H826" s="3640" t="s">
        <v>5081</v>
      </c>
      <c r="I826" s="3693" t="s">
        <v>5082</v>
      </c>
      <c r="J826" s="3693" t="s">
        <v>5083</v>
      </c>
      <c r="K826" s="3693" t="s">
        <v>5023</v>
      </c>
      <c r="L826" s="3693"/>
      <c r="M826" s="3693" t="s">
        <v>5084</v>
      </c>
      <c r="N826" s="3693" t="s">
        <v>5085</v>
      </c>
      <c r="O826" s="3693" t="s">
        <v>5086</v>
      </c>
      <c r="P826" s="3693" t="s">
        <v>5087</v>
      </c>
      <c r="Q826" s="3638" t="s">
        <v>5029</v>
      </c>
      <c r="R826" s="3638" t="s">
        <v>5030</v>
      </c>
      <c r="S826" s="3638" t="s">
        <v>5031</v>
      </c>
      <c r="T826" s="3638" t="s">
        <v>5088</v>
      </c>
      <c r="U826" s="3638" t="s">
        <v>5089</v>
      </c>
      <c r="V826" s="3638" t="s">
        <v>5034</v>
      </c>
      <c r="W826" s="3638" t="s">
        <v>5036</v>
      </c>
      <c r="X826" s="3640" t="s">
        <v>5090</v>
      </c>
      <c r="Y826" s="3640" t="s">
        <v>5091</v>
      </c>
      <c r="Z826" s="3638" t="s">
        <v>5092</v>
      </c>
      <c r="AA826" s="3638" t="s">
        <v>5093</v>
      </c>
      <c r="AB826" s="3638" t="s">
        <v>5094</v>
      </c>
      <c r="AC826" s="3638" t="s">
        <v>1154</v>
      </c>
      <c r="AD826" s="3638" t="s">
        <v>5000</v>
      </c>
      <c r="AE826" s="3638" t="s">
        <v>5001</v>
      </c>
      <c r="AF826" s="2578"/>
    </row>
    <row r="827" spans="2:32" s="2884" customFormat="1" ht="13.5" thickBot="1" x14ac:dyDescent="0.25">
      <c r="B827" s="3681"/>
      <c r="C827" s="3682"/>
      <c r="D827" s="3638"/>
      <c r="E827" s="3638"/>
      <c r="F827" s="3638"/>
      <c r="G827" s="3637"/>
      <c r="H827" s="3637"/>
      <c r="I827" s="3640"/>
      <c r="J827" s="3640"/>
      <c r="K827" s="3400" t="s">
        <v>5043</v>
      </c>
      <c r="L827" s="3401" t="s">
        <v>2798</v>
      </c>
      <c r="M827" s="3640"/>
      <c r="N827" s="3640"/>
      <c r="O827" s="3640"/>
      <c r="P827" s="3640"/>
      <c r="Q827" s="3639"/>
      <c r="R827" s="3639"/>
      <c r="S827" s="3639"/>
      <c r="T827" s="3639"/>
      <c r="U827" s="3639"/>
      <c r="V827" s="3639"/>
      <c r="W827" s="3639"/>
      <c r="X827" s="3637"/>
      <c r="Y827" s="3637"/>
      <c r="Z827" s="3639"/>
      <c r="AA827" s="3639"/>
      <c r="AB827" s="3639"/>
      <c r="AC827" s="3639"/>
      <c r="AD827" s="3639"/>
      <c r="AE827" s="3639"/>
      <c r="AF827" s="2578"/>
    </row>
    <row r="828" spans="2:32" s="2884" customFormat="1" ht="13.5" thickBot="1" x14ac:dyDescent="0.25">
      <c r="B828" s="3671" t="s">
        <v>6566</v>
      </c>
      <c r="C828" s="3672"/>
      <c r="D828" s="3153" t="s">
        <v>1534</v>
      </c>
      <c r="E828" s="3153" t="s">
        <v>1534</v>
      </c>
      <c r="F828" s="3153" t="s">
        <v>1534</v>
      </c>
      <c r="G828" s="3153" t="s">
        <v>1534</v>
      </c>
      <c r="H828" s="3153" t="s">
        <v>1534</v>
      </c>
      <c r="I828" s="3153">
        <v>0.05</v>
      </c>
      <c r="J828" s="3600">
        <v>0.16</v>
      </c>
      <c r="K828" s="3153" t="s">
        <v>1534</v>
      </c>
      <c r="L828" s="3153" t="s">
        <v>1534</v>
      </c>
      <c r="M828" s="3153" t="s">
        <v>1534</v>
      </c>
      <c r="N828" s="3153" t="s">
        <v>1534</v>
      </c>
      <c r="O828" s="3153" t="s">
        <v>1534</v>
      </c>
      <c r="P828" s="3153" t="s">
        <v>1534</v>
      </c>
      <c r="Q828" s="3153" t="s">
        <v>1534</v>
      </c>
      <c r="R828" s="3153" t="s">
        <v>1534</v>
      </c>
      <c r="S828" s="3153" t="s">
        <v>1534</v>
      </c>
      <c r="T828" s="3153" t="s">
        <v>1534</v>
      </c>
      <c r="U828" s="3153" t="s">
        <v>1534</v>
      </c>
      <c r="V828" s="3153" t="s">
        <v>1534</v>
      </c>
      <c r="W828" s="3153" t="s">
        <v>1534</v>
      </c>
      <c r="X828" s="3153" t="s">
        <v>1534</v>
      </c>
      <c r="Y828" s="3153" t="s">
        <v>1534</v>
      </c>
      <c r="Z828" s="3153" t="s">
        <v>1534</v>
      </c>
      <c r="AA828" s="3153" t="s">
        <v>1534</v>
      </c>
      <c r="AB828" s="3153" t="s">
        <v>1534</v>
      </c>
      <c r="AC828" s="3153" t="s">
        <v>1534</v>
      </c>
      <c r="AD828" s="3153" t="s">
        <v>1534</v>
      </c>
      <c r="AE828" s="3153" t="s">
        <v>1534</v>
      </c>
      <c r="AF828" s="2578"/>
    </row>
    <row r="829" spans="2:32" s="2884" customFormat="1" x14ac:dyDescent="0.2">
      <c r="B829" s="2642"/>
      <c r="C829" s="2572"/>
      <c r="D829" s="2572"/>
      <c r="E829" s="2572"/>
      <c r="F829" s="2572"/>
      <c r="G829" s="2573"/>
      <c r="H829" s="2573"/>
      <c r="I829" s="2573"/>
      <c r="J829" s="2573"/>
      <c r="K829" s="2572"/>
      <c r="L829" s="2573"/>
      <c r="M829" s="2573"/>
      <c r="N829" s="2573"/>
      <c r="O829" s="2573"/>
      <c r="P829" s="2573"/>
      <c r="Q829" s="2639"/>
      <c r="R829" s="2639"/>
      <c r="S829" s="2639"/>
      <c r="T829" s="2639"/>
      <c r="U829" s="2639"/>
      <c r="V829" s="2639"/>
      <c r="W829" s="2639"/>
      <c r="X829" s="2639"/>
      <c r="Y829" s="2639"/>
      <c r="Z829" s="2639"/>
      <c r="AA829" s="2639"/>
      <c r="AB829" s="2639"/>
      <c r="AC829" s="2639"/>
      <c r="AD829" s="2639"/>
      <c r="AE829" s="2639"/>
      <c r="AF829" s="2578"/>
    </row>
    <row r="830" spans="2:32" s="2884" customFormat="1" x14ac:dyDescent="0.2">
      <c r="B830" s="3673" t="s">
        <v>5002</v>
      </c>
      <c r="C830" s="3674"/>
      <c r="D830" s="3675" t="s">
        <v>1534</v>
      </c>
      <c r="E830" s="3675"/>
      <c r="F830" s="3675"/>
      <c r="G830" s="3675"/>
      <c r="H830" s="3675"/>
      <c r="I830" s="2640"/>
      <c r="J830" s="2640"/>
      <c r="K830" s="2640"/>
      <c r="L830" s="2640"/>
      <c r="M830" s="2640"/>
      <c r="N830" s="2640"/>
      <c r="O830" s="2640"/>
      <c r="P830" s="2640"/>
      <c r="Q830" s="2639"/>
      <c r="R830" s="2639"/>
      <c r="S830" s="2639"/>
      <c r="T830" s="2639"/>
      <c r="U830" s="2639"/>
      <c r="V830" s="2639"/>
      <c r="W830" s="2639"/>
      <c r="X830" s="2639"/>
      <c r="Y830" s="2639"/>
      <c r="Z830" s="2639"/>
      <c r="AA830" s="2639"/>
      <c r="AB830" s="2639"/>
      <c r="AC830" s="2639"/>
      <c r="AD830" s="2639"/>
      <c r="AE830" s="2639"/>
      <c r="AF830" s="2578"/>
    </row>
    <row r="831" spans="2:32" s="2884" customFormat="1" x14ac:dyDescent="0.2">
      <c r="B831" s="3673" t="s">
        <v>5003</v>
      </c>
      <c r="C831" s="3674"/>
      <c r="D831" s="3675" t="s">
        <v>6567</v>
      </c>
      <c r="E831" s="3675"/>
      <c r="F831" s="3675"/>
      <c r="G831" s="3675"/>
      <c r="H831" s="3675"/>
      <c r="I831" s="2640"/>
      <c r="J831" s="2640"/>
      <c r="K831" s="2640"/>
      <c r="L831" s="2640"/>
      <c r="M831" s="2640"/>
      <c r="N831" s="2640"/>
      <c r="O831" s="2640"/>
      <c r="P831" s="2640"/>
      <c r="Q831" s="2639"/>
      <c r="R831" s="2639"/>
      <c r="S831" s="2639"/>
      <c r="T831" s="2639"/>
      <c r="U831" s="2639"/>
      <c r="V831" s="2639"/>
      <c r="W831" s="2639"/>
      <c r="X831" s="2639"/>
      <c r="Y831" s="2639"/>
      <c r="Z831" s="2639"/>
      <c r="AA831" s="2639"/>
      <c r="AB831" s="2639"/>
      <c r="AC831" s="2639"/>
      <c r="AD831" s="2639"/>
      <c r="AE831" s="2639"/>
      <c r="AF831" s="2578"/>
    </row>
    <row r="832" spans="2:32" s="2884" customFormat="1" ht="13.5" thickBot="1" x14ac:dyDescent="0.25">
      <c r="B832" s="3402"/>
      <c r="C832" s="3403"/>
      <c r="D832" s="3403"/>
      <c r="E832" s="3403"/>
      <c r="F832" s="3403"/>
      <c r="G832" s="2643"/>
      <c r="H832" s="2643"/>
      <c r="I832" s="2643"/>
      <c r="J832" s="2643"/>
      <c r="K832" s="2643"/>
      <c r="L832" s="2643"/>
      <c r="M832" s="2643"/>
      <c r="N832" s="2643"/>
      <c r="O832" s="2643"/>
      <c r="P832" s="2643"/>
      <c r="Q832" s="2643"/>
      <c r="R832" s="2643"/>
      <c r="S832" s="2643"/>
      <c r="T832" s="2643"/>
      <c r="U832" s="2643"/>
      <c r="V832" s="2643"/>
      <c r="W832" s="2643"/>
      <c r="X832" s="2643"/>
      <c r="Y832" s="2643"/>
      <c r="Z832" s="2643"/>
      <c r="AA832" s="2643"/>
      <c r="AB832" s="2643"/>
      <c r="AC832" s="2643"/>
      <c r="AD832" s="2643"/>
      <c r="AE832" s="2643"/>
      <c r="AF832" s="2583"/>
    </row>
    <row r="833" spans="2:32" s="2884" customFormat="1" x14ac:dyDescent="0.2">
      <c r="B833" s="2783" t="str">
        <f>+B815</f>
        <v>.</v>
      </c>
    </row>
    <row r="834" spans="2:32" s="2884" customFormat="1" ht="13.5" thickBot="1" x14ac:dyDescent="0.25"/>
    <row r="835" spans="2:32" s="2884" customFormat="1" ht="20.25" x14ac:dyDescent="0.2">
      <c r="B835" s="3623" t="s">
        <v>5075</v>
      </c>
      <c r="C835" s="3624"/>
      <c r="D835" s="3624"/>
      <c r="E835" s="3624"/>
      <c r="F835" s="3624"/>
      <c r="G835" s="3624"/>
      <c r="H835" s="3624"/>
      <c r="I835" s="3624"/>
      <c r="J835" s="3624"/>
      <c r="K835" s="3624"/>
      <c r="L835" s="3624"/>
      <c r="M835" s="3624"/>
      <c r="N835" s="3624"/>
      <c r="O835" s="3624"/>
      <c r="P835" s="3624"/>
      <c r="Q835" s="3624"/>
      <c r="R835" s="3624"/>
      <c r="S835" s="3624"/>
      <c r="T835" s="3624"/>
      <c r="U835" s="3624"/>
      <c r="V835" s="3624"/>
      <c r="W835" s="3624"/>
      <c r="X835" s="3624"/>
      <c r="Y835" s="3624"/>
      <c r="Z835" s="3624"/>
      <c r="AA835" s="3624"/>
      <c r="AB835" s="3624"/>
      <c r="AC835" s="3624"/>
      <c r="AD835" s="3624"/>
      <c r="AE835" s="3624"/>
      <c r="AF835" s="3625"/>
    </row>
    <row r="836" spans="2:32" s="2884" customFormat="1" x14ac:dyDescent="0.2">
      <c r="B836" s="3398"/>
      <c r="C836" s="3399"/>
      <c r="D836" s="3399"/>
      <c r="E836" s="3399"/>
      <c r="F836" s="3399"/>
      <c r="G836" s="2577"/>
      <c r="H836" s="2577"/>
      <c r="I836" s="2577"/>
      <c r="J836" s="2577"/>
      <c r="K836" s="2577"/>
      <c r="L836" s="2577"/>
      <c r="M836" s="2577"/>
      <c r="N836" s="2577"/>
      <c r="O836" s="2577"/>
      <c r="P836" s="2577"/>
      <c r="Q836" s="2577"/>
      <c r="R836" s="2577"/>
      <c r="S836" s="2577"/>
      <c r="T836" s="2577"/>
      <c r="U836" s="2577"/>
      <c r="V836" s="2577"/>
      <c r="W836" s="2577"/>
      <c r="X836" s="2577"/>
      <c r="Y836" s="2577"/>
      <c r="Z836" s="2577"/>
      <c r="AA836" s="2577"/>
      <c r="AB836" s="2577"/>
      <c r="AC836" s="2577"/>
      <c r="AD836" s="2577"/>
      <c r="AE836" s="2577"/>
      <c r="AF836" s="2578"/>
    </row>
    <row r="837" spans="2:32" s="2884" customFormat="1" x14ac:dyDescent="0.2">
      <c r="B837" s="2641" t="s">
        <v>5095</v>
      </c>
      <c r="C837" s="3399"/>
      <c r="D837" s="3676" t="s">
        <v>6556</v>
      </c>
      <c r="E837" s="3676"/>
      <c r="F837" s="3676"/>
      <c r="G837" s="2577"/>
      <c r="H837" s="2577"/>
      <c r="I837" s="2577"/>
      <c r="J837" s="2577"/>
      <c r="K837" s="2577"/>
      <c r="L837" s="2577"/>
      <c r="M837" s="2577"/>
      <c r="N837" s="2577"/>
      <c r="O837" s="2577"/>
      <c r="P837" s="2577"/>
      <c r="Q837" s="2577"/>
      <c r="R837" s="2577"/>
      <c r="S837" s="2577"/>
      <c r="T837" s="2577"/>
      <c r="U837" s="2577"/>
      <c r="V837" s="2577"/>
      <c r="W837" s="2577"/>
      <c r="X837" s="2577"/>
      <c r="Y837" s="2577"/>
      <c r="Z837" s="2577"/>
      <c r="AA837" s="2577"/>
      <c r="AB837" s="2577"/>
      <c r="AC837" s="2577"/>
      <c r="AD837" s="2577"/>
      <c r="AE837" s="2577"/>
      <c r="AF837" s="2578"/>
    </row>
    <row r="838" spans="2:32" s="2884" customFormat="1" x14ac:dyDescent="0.2">
      <c r="B838" s="3677" t="s">
        <v>5078</v>
      </c>
      <c r="C838" s="3678"/>
      <c r="D838" s="3709">
        <v>41683</v>
      </c>
      <c r="E838" s="3709"/>
      <c r="F838" s="3709"/>
      <c r="G838" s="2577"/>
      <c r="H838" s="2577"/>
      <c r="I838" s="2577"/>
      <c r="J838" s="2577"/>
      <c r="K838" s="2577"/>
      <c r="L838" s="2577"/>
      <c r="M838" s="2577"/>
      <c r="N838" s="2577"/>
      <c r="O838" s="2577"/>
      <c r="P838" s="2577"/>
      <c r="Q838" s="2577"/>
      <c r="R838" s="2577"/>
      <c r="S838" s="2577"/>
      <c r="T838" s="2577"/>
      <c r="U838" s="2577"/>
      <c r="V838" s="2577"/>
      <c r="W838" s="2577"/>
      <c r="X838" s="2577"/>
      <c r="Y838" s="2577"/>
      <c r="Z838" s="2577"/>
      <c r="AA838" s="2577"/>
      <c r="AB838" s="2577"/>
      <c r="AC838" s="2577"/>
      <c r="AD838" s="2577"/>
      <c r="AE838" s="2577"/>
      <c r="AF838" s="2578"/>
    </row>
    <row r="839" spans="2:32" s="2884" customFormat="1" x14ac:dyDescent="0.2">
      <c r="B839" s="3657" t="s">
        <v>5076</v>
      </c>
      <c r="C839" s="3658"/>
      <c r="D839" s="3709">
        <v>41683</v>
      </c>
      <c r="E839" s="3709"/>
      <c r="F839" s="3709"/>
      <c r="G839" s="2577"/>
      <c r="H839" s="2577"/>
      <c r="I839" s="2577"/>
      <c r="J839" s="2577"/>
      <c r="K839" s="2577"/>
      <c r="L839" s="2577"/>
      <c r="M839" s="2577"/>
      <c r="N839" s="2577"/>
      <c r="O839" s="2577"/>
      <c r="P839" s="2577"/>
      <c r="Q839" s="2577"/>
      <c r="R839" s="2577"/>
      <c r="S839" s="2577"/>
      <c r="T839" s="2577"/>
      <c r="U839" s="2577"/>
      <c r="V839" s="2577"/>
      <c r="W839" s="2577"/>
      <c r="X839" s="2577"/>
      <c r="Y839" s="2577"/>
      <c r="Z839" s="2577"/>
      <c r="AA839" s="2577"/>
      <c r="AB839" s="2577"/>
      <c r="AC839" s="2577"/>
      <c r="AD839" s="2577"/>
      <c r="AE839" s="2577"/>
      <c r="AF839" s="2578"/>
    </row>
    <row r="840" spans="2:32" s="2884" customFormat="1" ht="13.5" thickBot="1" x14ac:dyDescent="0.25">
      <c r="B840" s="3398"/>
      <c r="C840" s="3399"/>
      <c r="D840" s="3399"/>
      <c r="E840" s="3399"/>
      <c r="F840" s="3399"/>
      <c r="G840" s="2577"/>
      <c r="H840" s="2577"/>
      <c r="I840" s="2577"/>
      <c r="J840" s="2577"/>
      <c r="K840" s="2577"/>
      <c r="L840" s="2577"/>
      <c r="M840" s="2577"/>
      <c r="N840" s="2577"/>
      <c r="O840" s="2577"/>
      <c r="P840" s="2577"/>
      <c r="Q840" s="2577"/>
      <c r="R840" s="2577"/>
      <c r="S840" s="2577"/>
      <c r="T840" s="2577"/>
      <c r="U840" s="2577"/>
      <c r="V840" s="2577"/>
      <c r="W840" s="2577"/>
      <c r="X840" s="2577"/>
      <c r="Y840" s="2577"/>
      <c r="Z840" s="2577"/>
      <c r="AA840" s="2577"/>
      <c r="AB840" s="2577"/>
      <c r="AC840" s="2577"/>
      <c r="AD840" s="2577"/>
      <c r="AE840" s="2577"/>
      <c r="AF840" s="2578"/>
    </row>
    <row r="841" spans="2:32" s="2884" customFormat="1" ht="84" customHeight="1" thickBot="1" x14ac:dyDescent="0.25">
      <c r="B841" s="3659" t="s">
        <v>5077</v>
      </c>
      <c r="C841" s="3710"/>
      <c r="D841" s="3661" t="s">
        <v>6563</v>
      </c>
      <c r="E841" s="3662"/>
      <c r="F841" s="3662"/>
      <c r="G841" s="3662"/>
      <c r="H841" s="3662"/>
      <c r="I841" s="3662"/>
      <c r="J841" s="3662"/>
      <c r="K841" s="3662"/>
      <c r="L841" s="3662"/>
      <c r="M841" s="3662"/>
      <c r="N841" s="3662"/>
      <c r="O841" s="3662"/>
      <c r="P841" s="3662"/>
      <c r="Q841" s="3663"/>
      <c r="R841" s="2577"/>
      <c r="S841" s="2577"/>
      <c r="T841" s="2577"/>
      <c r="U841" s="2577"/>
      <c r="V841" s="2577"/>
      <c r="W841" s="2577"/>
      <c r="X841" s="2577"/>
      <c r="Y841" s="2577"/>
      <c r="Z841" s="2577"/>
      <c r="AA841" s="2577"/>
      <c r="AB841" s="2577"/>
      <c r="AC841" s="2577"/>
      <c r="AD841" s="2577"/>
      <c r="AE841" s="2577"/>
      <c r="AF841" s="2578"/>
    </row>
    <row r="842" spans="2:32" s="2884" customFormat="1" ht="13.5" thickBot="1" x14ac:dyDescent="0.25">
      <c r="B842" s="3398"/>
      <c r="C842" s="3399"/>
      <c r="D842" s="3399"/>
      <c r="E842" s="3399"/>
      <c r="F842" s="3399"/>
      <c r="G842" s="2577"/>
      <c r="H842" s="2577"/>
      <c r="I842" s="2577"/>
      <c r="J842" s="2577"/>
      <c r="K842" s="2577"/>
      <c r="L842" s="2577"/>
      <c r="M842" s="2577"/>
      <c r="N842" s="2577"/>
      <c r="O842" s="2577"/>
      <c r="P842" s="2577"/>
      <c r="Q842" s="2577"/>
      <c r="R842" s="2643"/>
      <c r="S842" s="2577"/>
      <c r="T842" s="2577"/>
      <c r="U842" s="2577"/>
      <c r="V842" s="2577"/>
      <c r="W842" s="2577"/>
      <c r="X842" s="2577"/>
      <c r="Y842" s="2577"/>
      <c r="Z842" s="2577"/>
      <c r="AA842" s="2577"/>
      <c r="AB842" s="2577"/>
      <c r="AC842" s="2577"/>
      <c r="AD842" s="2577"/>
      <c r="AE842" s="2577"/>
      <c r="AF842" s="2578"/>
    </row>
    <row r="843" spans="2:32" s="2884" customFormat="1" ht="13.5" thickBot="1" x14ac:dyDescent="0.25">
      <c r="B843" s="3679" t="s">
        <v>5079</v>
      </c>
      <c r="C843" s="3680"/>
      <c r="D843" s="3655" t="s">
        <v>5080</v>
      </c>
      <c r="E843" s="3683" t="s">
        <v>224</v>
      </c>
      <c r="F843" s="3684"/>
      <c r="G843" s="3684"/>
      <c r="H843" s="3684"/>
      <c r="I843" s="3684"/>
      <c r="J843" s="3684"/>
      <c r="K843" s="3684"/>
      <c r="L843" s="3684"/>
      <c r="M843" s="3684"/>
      <c r="N843" s="3684"/>
      <c r="O843" s="3684"/>
      <c r="P843" s="3685"/>
      <c r="Q843" s="3686" t="s">
        <v>340</v>
      </c>
      <c r="R843" s="3687"/>
      <c r="S843" s="3688"/>
      <c r="T843" s="3688"/>
      <c r="U843" s="3688"/>
      <c r="V843" s="3688"/>
      <c r="W843" s="3688"/>
      <c r="X843" s="3688"/>
      <c r="Y843" s="3689"/>
      <c r="Z843" s="3686" t="s">
        <v>225</v>
      </c>
      <c r="AA843" s="3688"/>
      <c r="AB843" s="3689"/>
      <c r="AC843" s="3690" t="s">
        <v>4999</v>
      </c>
      <c r="AD843" s="3691"/>
      <c r="AE843" s="3692"/>
      <c r="AF843" s="2578"/>
    </row>
    <row r="844" spans="2:32" s="2884" customFormat="1" ht="13.5" thickBot="1" x14ac:dyDescent="0.25">
      <c r="B844" s="3681"/>
      <c r="C844" s="3682"/>
      <c r="D844" s="3655"/>
      <c r="E844" s="3655" t="s">
        <v>5017</v>
      </c>
      <c r="F844" s="3655" t="s">
        <v>5018</v>
      </c>
      <c r="G844" s="3640" t="s">
        <v>5020</v>
      </c>
      <c r="H844" s="3640" t="s">
        <v>5081</v>
      </c>
      <c r="I844" s="3693" t="s">
        <v>5082</v>
      </c>
      <c r="J844" s="3693" t="s">
        <v>5083</v>
      </c>
      <c r="K844" s="3693" t="s">
        <v>5023</v>
      </c>
      <c r="L844" s="3693"/>
      <c r="M844" s="3693" t="s">
        <v>5084</v>
      </c>
      <c r="N844" s="3693" t="s">
        <v>5085</v>
      </c>
      <c r="O844" s="3693" t="s">
        <v>5086</v>
      </c>
      <c r="P844" s="3693" t="s">
        <v>5087</v>
      </c>
      <c r="Q844" s="3638" t="s">
        <v>5029</v>
      </c>
      <c r="R844" s="3638" t="s">
        <v>5030</v>
      </c>
      <c r="S844" s="3638" t="s">
        <v>5031</v>
      </c>
      <c r="T844" s="3638" t="s">
        <v>5088</v>
      </c>
      <c r="U844" s="3638" t="s">
        <v>5089</v>
      </c>
      <c r="V844" s="3638" t="s">
        <v>5034</v>
      </c>
      <c r="W844" s="3638" t="s">
        <v>5036</v>
      </c>
      <c r="X844" s="3640" t="s">
        <v>5090</v>
      </c>
      <c r="Y844" s="3640" t="s">
        <v>5091</v>
      </c>
      <c r="Z844" s="3638" t="s">
        <v>5092</v>
      </c>
      <c r="AA844" s="3638" t="s">
        <v>5093</v>
      </c>
      <c r="AB844" s="3638" t="s">
        <v>5094</v>
      </c>
      <c r="AC844" s="3638" t="s">
        <v>1154</v>
      </c>
      <c r="AD844" s="3638" t="s">
        <v>5000</v>
      </c>
      <c r="AE844" s="3638" t="s">
        <v>5001</v>
      </c>
      <c r="AF844" s="2578"/>
    </row>
    <row r="845" spans="2:32" s="2884" customFormat="1" ht="13.5" thickBot="1" x14ac:dyDescent="0.25">
      <c r="B845" s="3681"/>
      <c r="C845" s="3682"/>
      <c r="D845" s="3638"/>
      <c r="E845" s="3638"/>
      <c r="F845" s="3638"/>
      <c r="G845" s="3637"/>
      <c r="H845" s="3637"/>
      <c r="I845" s="3640"/>
      <c r="J845" s="3640"/>
      <c r="K845" s="3400" t="s">
        <v>5043</v>
      </c>
      <c r="L845" s="3401" t="s">
        <v>2798</v>
      </c>
      <c r="M845" s="3640"/>
      <c r="N845" s="3640"/>
      <c r="O845" s="3640"/>
      <c r="P845" s="3640"/>
      <c r="Q845" s="3639"/>
      <c r="R845" s="3639"/>
      <c r="S845" s="3639"/>
      <c r="T845" s="3639"/>
      <c r="U845" s="3639"/>
      <c r="V845" s="3639"/>
      <c r="W845" s="3639"/>
      <c r="X845" s="3637"/>
      <c r="Y845" s="3637"/>
      <c r="Z845" s="3639"/>
      <c r="AA845" s="3639"/>
      <c r="AB845" s="3639"/>
      <c r="AC845" s="3639"/>
      <c r="AD845" s="3639"/>
      <c r="AE845" s="3639"/>
      <c r="AF845" s="2578"/>
    </row>
    <row r="846" spans="2:32" s="2884" customFormat="1" x14ac:dyDescent="0.2">
      <c r="B846" s="4486" t="s">
        <v>6387</v>
      </c>
      <c r="C846" s="4487"/>
      <c r="D846" s="3154" t="s">
        <v>1534</v>
      </c>
      <c r="E846" s="3154" t="s">
        <v>1534</v>
      </c>
      <c r="F846" s="3154" t="s">
        <v>1534</v>
      </c>
      <c r="G846" s="3155">
        <f>3/0.18</f>
        <v>16.666666666666668</v>
      </c>
      <c r="H846" s="3154" t="s">
        <v>1534</v>
      </c>
      <c r="I846" s="3156">
        <v>0.18</v>
      </c>
      <c r="J846" s="3154" t="s">
        <v>1534</v>
      </c>
      <c r="K846" s="3154" t="s">
        <v>1534</v>
      </c>
      <c r="L846" s="3154" t="s">
        <v>1534</v>
      </c>
      <c r="M846" s="3154" t="s">
        <v>1534</v>
      </c>
      <c r="N846" s="3154" t="s">
        <v>1534</v>
      </c>
      <c r="O846" s="3154" t="s">
        <v>1534</v>
      </c>
      <c r="P846" s="3154" t="s">
        <v>1534</v>
      </c>
      <c r="Q846" s="3154" t="s">
        <v>1534</v>
      </c>
      <c r="R846" s="3154" t="s">
        <v>1534</v>
      </c>
      <c r="S846" s="3154" t="s">
        <v>1534</v>
      </c>
      <c r="T846" s="3154" t="s">
        <v>1534</v>
      </c>
      <c r="U846" s="3154" t="s">
        <v>1534</v>
      </c>
      <c r="V846" s="3154" t="s">
        <v>1534</v>
      </c>
      <c r="W846" s="3154" t="s">
        <v>1534</v>
      </c>
      <c r="X846" s="3154" t="s">
        <v>1534</v>
      </c>
      <c r="Y846" s="3154" t="s">
        <v>1534</v>
      </c>
      <c r="Z846" s="3154" t="s">
        <v>1534</v>
      </c>
      <c r="AA846" s="3154" t="s">
        <v>1534</v>
      </c>
      <c r="AB846" s="3154" t="s">
        <v>1534</v>
      </c>
      <c r="AC846" s="3154" t="s">
        <v>1534</v>
      </c>
      <c r="AD846" s="3154" t="s">
        <v>1534</v>
      </c>
      <c r="AE846" s="3157" t="s">
        <v>1534</v>
      </c>
      <c r="AF846" s="2578"/>
    </row>
    <row r="847" spans="2:32" s="2884" customFormat="1" ht="13.5" thickBot="1" x14ac:dyDescent="0.25">
      <c r="B847" s="3711" t="s">
        <v>6558</v>
      </c>
      <c r="C847" s="3712"/>
      <c r="D847" s="3158" t="s">
        <v>1534</v>
      </c>
      <c r="E847" s="3158" t="s">
        <v>1534</v>
      </c>
      <c r="F847" s="3158" t="s">
        <v>1534</v>
      </c>
      <c r="G847" s="3159">
        <f>3/0.16</f>
        <v>18.75</v>
      </c>
      <c r="H847" s="3158" t="s">
        <v>1534</v>
      </c>
      <c r="I847" s="3160">
        <v>0.16</v>
      </c>
      <c r="J847" s="3158" t="s">
        <v>1534</v>
      </c>
      <c r="K847" s="3158" t="s">
        <v>1534</v>
      </c>
      <c r="L847" s="3158" t="s">
        <v>1534</v>
      </c>
      <c r="M847" s="3158" t="s">
        <v>1534</v>
      </c>
      <c r="N847" s="3158" t="s">
        <v>1534</v>
      </c>
      <c r="O847" s="3158" t="s">
        <v>1534</v>
      </c>
      <c r="P847" s="3158" t="s">
        <v>1534</v>
      </c>
      <c r="Q847" s="3158" t="s">
        <v>1534</v>
      </c>
      <c r="R847" s="3158" t="s">
        <v>1534</v>
      </c>
      <c r="S847" s="3158" t="s">
        <v>1534</v>
      </c>
      <c r="T847" s="3158" t="s">
        <v>1534</v>
      </c>
      <c r="U847" s="3158" t="s">
        <v>1534</v>
      </c>
      <c r="V847" s="3158" t="s">
        <v>1534</v>
      </c>
      <c r="W847" s="3158" t="s">
        <v>1534</v>
      </c>
      <c r="X847" s="3158" t="s">
        <v>1534</v>
      </c>
      <c r="Y847" s="3158" t="s">
        <v>1534</v>
      </c>
      <c r="Z847" s="3158" t="s">
        <v>1534</v>
      </c>
      <c r="AA847" s="3158" t="s">
        <v>1534</v>
      </c>
      <c r="AB847" s="3158" t="s">
        <v>1534</v>
      </c>
      <c r="AC847" s="3158" t="s">
        <v>1534</v>
      </c>
      <c r="AD847" s="3158" t="s">
        <v>1534</v>
      </c>
      <c r="AE847" s="3161" t="s">
        <v>1534</v>
      </c>
      <c r="AF847" s="2578"/>
    </row>
    <row r="848" spans="2:32" s="2884" customFormat="1" x14ac:dyDescent="0.2">
      <c r="B848" s="2642"/>
      <c r="C848" s="2572"/>
      <c r="D848" s="2572"/>
      <c r="E848" s="2572"/>
      <c r="F848" s="2572"/>
      <c r="G848" s="2573"/>
      <c r="H848" s="2573"/>
      <c r="I848" s="2573"/>
      <c r="J848" s="2573"/>
      <c r="K848" s="2572"/>
      <c r="L848" s="2573"/>
      <c r="M848" s="2573"/>
      <c r="N848" s="2573"/>
      <c r="O848" s="2573"/>
      <c r="P848" s="2573"/>
      <c r="Q848" s="2639"/>
      <c r="R848" s="2639"/>
      <c r="S848" s="2639"/>
      <c r="T848" s="2639"/>
      <c r="U848" s="2639"/>
      <c r="V848" s="2639"/>
      <c r="W848" s="2639"/>
      <c r="X848" s="2639"/>
      <c r="Y848" s="2639"/>
      <c r="Z848" s="2639"/>
      <c r="AA848" s="2639"/>
      <c r="AB848" s="2639"/>
      <c r="AC848" s="2639"/>
      <c r="AD848" s="2639"/>
      <c r="AE848" s="2639"/>
      <c r="AF848" s="2578"/>
    </row>
    <row r="849" spans="2:32" s="2884" customFormat="1" x14ac:dyDescent="0.2">
      <c r="B849" s="3673" t="s">
        <v>5002</v>
      </c>
      <c r="C849" s="3674"/>
      <c r="D849" s="3675" t="s">
        <v>5096</v>
      </c>
      <c r="E849" s="3675"/>
      <c r="F849" s="3675"/>
      <c r="G849" s="3675"/>
      <c r="H849" s="3675"/>
      <c r="I849" s="2640"/>
      <c r="J849" s="2640"/>
      <c r="K849" s="2640"/>
      <c r="L849" s="2640"/>
      <c r="M849" s="2640"/>
      <c r="N849" s="2640"/>
      <c r="O849" s="2640"/>
      <c r="P849" s="2640"/>
      <c r="Q849" s="2639"/>
      <c r="R849" s="2639"/>
      <c r="S849" s="2639"/>
      <c r="T849" s="2639"/>
      <c r="U849" s="2639"/>
      <c r="V849" s="2639"/>
      <c r="W849" s="2639"/>
      <c r="X849" s="2639"/>
      <c r="Y849" s="2639"/>
      <c r="Z849" s="2639"/>
      <c r="AA849" s="2639"/>
      <c r="AB849" s="2639"/>
      <c r="AC849" s="2639"/>
      <c r="AD849" s="2639"/>
      <c r="AE849" s="2639"/>
      <c r="AF849" s="2578"/>
    </row>
    <row r="850" spans="2:32" s="2884" customFormat="1" x14ac:dyDescent="0.2">
      <c r="B850" s="3673" t="s">
        <v>5003</v>
      </c>
      <c r="C850" s="3674"/>
      <c r="D850" s="3675" t="s">
        <v>1517</v>
      </c>
      <c r="E850" s="3675"/>
      <c r="F850" s="3675"/>
      <c r="G850" s="3675"/>
      <c r="H850" s="3675"/>
      <c r="I850" s="2640"/>
      <c r="J850" s="2640"/>
      <c r="K850" s="2640"/>
      <c r="L850" s="2640"/>
      <c r="M850" s="2640"/>
      <c r="N850" s="2640"/>
      <c r="O850" s="2640"/>
      <c r="P850" s="2640"/>
      <c r="Q850" s="2639"/>
      <c r="R850" s="2639"/>
      <c r="S850" s="2639"/>
      <c r="T850" s="2639"/>
      <c r="U850" s="2639"/>
      <c r="V850" s="2639"/>
      <c r="W850" s="2639"/>
      <c r="X850" s="2639"/>
      <c r="Y850" s="2639"/>
      <c r="Z850" s="2639"/>
      <c r="AA850" s="2639"/>
      <c r="AB850" s="2639"/>
      <c r="AC850" s="2639"/>
      <c r="AD850" s="2639"/>
      <c r="AE850" s="2639"/>
      <c r="AF850" s="2578"/>
    </row>
    <row r="851" spans="2:32" s="2884" customFormat="1" ht="13.5" thickBot="1" x14ac:dyDescent="0.25">
      <c r="B851" s="3402"/>
      <c r="C851" s="3403"/>
      <c r="D851" s="3403"/>
      <c r="E851" s="3403"/>
      <c r="F851" s="3403"/>
      <c r="G851" s="2643"/>
      <c r="H851" s="2643"/>
      <c r="I851" s="2643"/>
      <c r="J851" s="2643"/>
      <c r="K851" s="2643"/>
      <c r="L851" s="2643"/>
      <c r="M851" s="2643"/>
      <c r="N851" s="2643"/>
      <c r="O851" s="2643"/>
      <c r="P851" s="2643"/>
      <c r="Q851" s="2643"/>
      <c r="R851" s="2643"/>
      <c r="S851" s="2643"/>
      <c r="T851" s="2643"/>
      <c r="U851" s="2643"/>
      <c r="V851" s="2643"/>
      <c r="W851" s="2643"/>
      <c r="X851" s="2643"/>
      <c r="Y851" s="2643"/>
      <c r="Z851" s="2643"/>
      <c r="AA851" s="2643"/>
      <c r="AB851" s="2643"/>
      <c r="AC851" s="2643"/>
      <c r="AD851" s="2643"/>
      <c r="AE851" s="2643"/>
      <c r="AF851" s="2583"/>
    </row>
    <row r="852" spans="2:32" s="2884" customFormat="1" x14ac:dyDescent="0.2">
      <c r="B852" s="2783" t="str">
        <f>+B833</f>
        <v>.</v>
      </c>
    </row>
    <row r="853" spans="2:32" s="2884" customFormat="1" ht="13.5" thickBot="1" x14ac:dyDescent="0.25"/>
    <row r="854" spans="2:32" s="2884" customFormat="1" ht="20.25" x14ac:dyDescent="0.2">
      <c r="B854" s="3623" t="s">
        <v>5075</v>
      </c>
      <c r="C854" s="3624"/>
      <c r="D854" s="3624"/>
      <c r="E854" s="3624"/>
      <c r="F854" s="3624"/>
      <c r="G854" s="3624"/>
      <c r="H854" s="3624"/>
      <c r="I854" s="3624"/>
      <c r="J854" s="3624"/>
      <c r="K854" s="3624"/>
      <c r="L854" s="3624"/>
      <c r="M854" s="3624"/>
      <c r="N854" s="3624"/>
      <c r="O854" s="3624"/>
      <c r="P854" s="3624"/>
      <c r="Q854" s="3624"/>
      <c r="R854" s="3624"/>
      <c r="S854" s="3624"/>
      <c r="T854" s="3624"/>
      <c r="U854" s="3624"/>
      <c r="V854" s="3624"/>
      <c r="W854" s="3624"/>
      <c r="X854" s="3624"/>
      <c r="Y854" s="3624"/>
      <c r="Z854" s="3624"/>
      <c r="AA854" s="3624"/>
      <c r="AB854" s="3624"/>
      <c r="AC854" s="3624"/>
      <c r="AD854" s="3624"/>
      <c r="AE854" s="3624"/>
      <c r="AF854" s="3625"/>
    </row>
    <row r="855" spans="2:32" s="2884" customFormat="1" x14ac:dyDescent="0.2">
      <c r="B855" s="3398"/>
      <c r="C855" s="3399"/>
      <c r="D855" s="3399"/>
      <c r="E855" s="3399"/>
      <c r="F855" s="3399"/>
      <c r="G855" s="2577"/>
      <c r="H855" s="2577"/>
      <c r="I855" s="2577"/>
      <c r="J855" s="2577"/>
      <c r="K855" s="2577"/>
      <c r="L855" s="2577"/>
      <c r="M855" s="2577"/>
      <c r="N855" s="2577"/>
      <c r="O855" s="2577"/>
      <c r="P855" s="2577"/>
      <c r="Q855" s="2577"/>
      <c r="R855" s="2577"/>
      <c r="S855" s="2577"/>
      <c r="T855" s="2577"/>
      <c r="U855" s="2577"/>
      <c r="V855" s="2577"/>
      <c r="W855" s="2577"/>
      <c r="X855" s="2577"/>
      <c r="Y855" s="2577"/>
      <c r="Z855" s="2577"/>
      <c r="AA855" s="2577"/>
      <c r="AB855" s="2577"/>
      <c r="AC855" s="2577"/>
      <c r="AD855" s="2577"/>
      <c r="AE855" s="2577"/>
      <c r="AF855" s="2578"/>
    </row>
    <row r="856" spans="2:32" s="2884" customFormat="1" x14ac:dyDescent="0.2">
      <c r="B856" s="2641" t="s">
        <v>5095</v>
      </c>
      <c r="C856" s="3399"/>
      <c r="D856" s="3676" t="s">
        <v>6556</v>
      </c>
      <c r="E856" s="3676"/>
      <c r="F856" s="3676"/>
      <c r="G856" s="2577"/>
      <c r="H856" s="2577"/>
      <c r="I856" s="2577"/>
      <c r="J856" s="2577"/>
      <c r="K856" s="2577"/>
      <c r="L856" s="2577"/>
      <c r="M856" s="2577"/>
      <c r="N856" s="2577"/>
      <c r="O856" s="2577"/>
      <c r="P856" s="2577"/>
      <c r="Q856" s="2577"/>
      <c r="R856" s="2577"/>
      <c r="S856" s="2577"/>
      <c r="T856" s="2577"/>
      <c r="U856" s="2577"/>
      <c r="V856" s="2577"/>
      <c r="W856" s="2577"/>
      <c r="X856" s="2577"/>
      <c r="Y856" s="2577"/>
      <c r="Z856" s="2577"/>
      <c r="AA856" s="2577"/>
      <c r="AB856" s="2577"/>
      <c r="AC856" s="2577"/>
      <c r="AD856" s="2577"/>
      <c r="AE856" s="2577"/>
      <c r="AF856" s="2578"/>
    </row>
    <row r="857" spans="2:32" s="2884" customFormat="1" x14ac:dyDescent="0.2">
      <c r="B857" s="3677" t="s">
        <v>5078</v>
      </c>
      <c r="C857" s="3678"/>
      <c r="D857" s="3709">
        <v>41697</v>
      </c>
      <c r="E857" s="3709"/>
      <c r="F857" s="3709"/>
      <c r="G857" s="2577"/>
      <c r="H857" s="2577"/>
      <c r="I857" s="2577"/>
      <c r="J857" s="2577"/>
      <c r="K857" s="2577"/>
      <c r="L857" s="2577"/>
      <c r="M857" s="2577"/>
      <c r="N857" s="2577"/>
      <c r="O857" s="2577"/>
      <c r="P857" s="2577"/>
      <c r="Q857" s="2577"/>
      <c r="R857" s="2577"/>
      <c r="S857" s="2577"/>
      <c r="T857" s="2577"/>
      <c r="U857" s="2577"/>
      <c r="V857" s="2577"/>
      <c r="W857" s="2577"/>
      <c r="X857" s="2577"/>
      <c r="Y857" s="2577"/>
      <c r="Z857" s="2577"/>
      <c r="AA857" s="2577"/>
      <c r="AB857" s="2577"/>
      <c r="AC857" s="2577"/>
      <c r="AD857" s="2577"/>
      <c r="AE857" s="2577"/>
      <c r="AF857" s="2578"/>
    </row>
    <row r="858" spans="2:32" s="2884" customFormat="1" x14ac:dyDescent="0.2">
      <c r="B858" s="3657" t="s">
        <v>5076</v>
      </c>
      <c r="C858" s="3658"/>
      <c r="D858" s="3709">
        <v>41698</v>
      </c>
      <c r="E858" s="3709"/>
      <c r="F858" s="3709"/>
      <c r="G858" s="2577"/>
      <c r="H858" s="2577"/>
      <c r="I858" s="2577"/>
      <c r="J858" s="2577"/>
      <c r="K858" s="2577"/>
      <c r="L858" s="2577"/>
      <c r="M858" s="2577"/>
      <c r="N858" s="2577"/>
      <c r="O858" s="2577"/>
      <c r="P858" s="2577"/>
      <c r="Q858" s="2577"/>
      <c r="R858" s="2577"/>
      <c r="S858" s="2577"/>
      <c r="T858" s="2577"/>
      <c r="U858" s="2577"/>
      <c r="V858" s="2577"/>
      <c r="W858" s="2577"/>
      <c r="X858" s="2577"/>
      <c r="Y858" s="2577"/>
      <c r="Z858" s="2577"/>
      <c r="AA858" s="2577"/>
      <c r="AB858" s="2577"/>
      <c r="AC858" s="2577"/>
      <c r="AD858" s="2577"/>
      <c r="AE858" s="2577"/>
      <c r="AF858" s="2578"/>
    </row>
    <row r="859" spans="2:32" s="2884" customFormat="1" ht="13.5" thickBot="1" x14ac:dyDescent="0.25">
      <c r="B859" s="3398"/>
      <c r="C859" s="3399"/>
      <c r="D859" s="3399"/>
      <c r="E859" s="3399"/>
      <c r="F859" s="3399"/>
      <c r="G859" s="2577"/>
      <c r="H859" s="2577"/>
      <c r="I859" s="2577"/>
      <c r="J859" s="2577"/>
      <c r="K859" s="2577"/>
      <c r="L859" s="2577"/>
      <c r="M859" s="2577"/>
      <c r="N859" s="2577"/>
      <c r="O859" s="2577"/>
      <c r="P859" s="2577"/>
      <c r="Q859" s="2577"/>
      <c r="R859" s="2577"/>
      <c r="S859" s="2577"/>
      <c r="T859" s="2577"/>
      <c r="U859" s="2577"/>
      <c r="V859" s="2577"/>
      <c r="W859" s="2577"/>
      <c r="X859" s="2577"/>
      <c r="Y859" s="2577"/>
      <c r="Z859" s="2577"/>
      <c r="AA859" s="2577"/>
      <c r="AB859" s="2577"/>
      <c r="AC859" s="2577"/>
      <c r="AD859" s="2577"/>
      <c r="AE859" s="2577"/>
      <c r="AF859" s="2578"/>
    </row>
    <row r="860" spans="2:32" s="2884" customFormat="1" ht="75.75" customHeight="1" thickBot="1" x14ac:dyDescent="0.25">
      <c r="B860" s="3659" t="s">
        <v>5077</v>
      </c>
      <c r="C860" s="3710"/>
      <c r="D860" s="3661" t="s">
        <v>6562</v>
      </c>
      <c r="E860" s="3662"/>
      <c r="F860" s="3662"/>
      <c r="G860" s="3662"/>
      <c r="H860" s="3662"/>
      <c r="I860" s="3662"/>
      <c r="J860" s="3662"/>
      <c r="K860" s="3662"/>
      <c r="L860" s="3662"/>
      <c r="M860" s="3662"/>
      <c r="N860" s="3662"/>
      <c r="O860" s="3662"/>
      <c r="P860" s="3662"/>
      <c r="Q860" s="3663"/>
      <c r="R860" s="2577"/>
      <c r="S860" s="2577"/>
      <c r="T860" s="2577"/>
      <c r="U860" s="2577"/>
      <c r="V860" s="2577"/>
      <c r="W860" s="2577"/>
      <c r="X860" s="2577"/>
      <c r="Y860" s="2577"/>
      <c r="Z860" s="2577"/>
      <c r="AA860" s="2577"/>
      <c r="AB860" s="2577"/>
      <c r="AC860" s="2577"/>
      <c r="AD860" s="2577"/>
      <c r="AE860" s="2577"/>
      <c r="AF860" s="2578"/>
    </row>
    <row r="861" spans="2:32" s="2884" customFormat="1" ht="13.5" thickBot="1" x14ac:dyDescent="0.25">
      <c r="B861" s="3398"/>
      <c r="C861" s="3399"/>
      <c r="D861" s="3399"/>
      <c r="E861" s="3399"/>
      <c r="F861" s="3399"/>
      <c r="G861" s="2577"/>
      <c r="H861" s="2577"/>
      <c r="I861" s="2577"/>
      <c r="J861" s="2577"/>
      <c r="K861" s="2577"/>
      <c r="L861" s="2577"/>
      <c r="M861" s="2577"/>
      <c r="N861" s="2577"/>
      <c r="O861" s="2577"/>
      <c r="P861" s="2577"/>
      <c r="Q861" s="2577"/>
      <c r="R861" s="2643"/>
      <c r="S861" s="2577"/>
      <c r="T861" s="2577"/>
      <c r="U861" s="2577"/>
      <c r="V861" s="2577"/>
      <c r="W861" s="2577"/>
      <c r="X861" s="2577"/>
      <c r="Y861" s="2577"/>
      <c r="Z861" s="2577"/>
      <c r="AA861" s="2577"/>
      <c r="AB861" s="2577"/>
      <c r="AC861" s="2577"/>
      <c r="AD861" s="2577"/>
      <c r="AE861" s="2577"/>
      <c r="AF861" s="2578"/>
    </row>
    <row r="862" spans="2:32" s="2884" customFormat="1" ht="13.5" thickBot="1" x14ac:dyDescent="0.25">
      <c r="B862" s="3679" t="s">
        <v>5079</v>
      </c>
      <c r="C862" s="3680"/>
      <c r="D862" s="3655" t="s">
        <v>5080</v>
      </c>
      <c r="E862" s="3683" t="s">
        <v>224</v>
      </c>
      <c r="F862" s="3684"/>
      <c r="G862" s="3684"/>
      <c r="H862" s="3684"/>
      <c r="I862" s="3684"/>
      <c r="J862" s="3684"/>
      <c r="K862" s="3684"/>
      <c r="L862" s="3684"/>
      <c r="M862" s="3684"/>
      <c r="N862" s="3684"/>
      <c r="O862" s="3684"/>
      <c r="P862" s="3685"/>
      <c r="Q862" s="3686" t="s">
        <v>340</v>
      </c>
      <c r="R862" s="3687"/>
      <c r="S862" s="3688"/>
      <c r="T862" s="3688"/>
      <c r="U862" s="3688"/>
      <c r="V862" s="3688"/>
      <c r="W862" s="3688"/>
      <c r="X862" s="3688"/>
      <c r="Y862" s="3689"/>
      <c r="Z862" s="3686" t="s">
        <v>225</v>
      </c>
      <c r="AA862" s="3688"/>
      <c r="AB862" s="3689"/>
      <c r="AC862" s="3690" t="s">
        <v>4999</v>
      </c>
      <c r="AD862" s="3691"/>
      <c r="AE862" s="3692"/>
      <c r="AF862" s="2578"/>
    </row>
    <row r="863" spans="2:32" s="2884" customFormat="1" ht="13.5" thickBot="1" x14ac:dyDescent="0.25">
      <c r="B863" s="3681"/>
      <c r="C863" s="3682"/>
      <c r="D863" s="3655"/>
      <c r="E863" s="3655" t="s">
        <v>5017</v>
      </c>
      <c r="F863" s="3655" t="s">
        <v>5018</v>
      </c>
      <c r="G863" s="3640" t="s">
        <v>5020</v>
      </c>
      <c r="H863" s="3640" t="s">
        <v>5081</v>
      </c>
      <c r="I863" s="3693" t="s">
        <v>5082</v>
      </c>
      <c r="J863" s="3693" t="s">
        <v>5083</v>
      </c>
      <c r="K863" s="3693" t="s">
        <v>5023</v>
      </c>
      <c r="L863" s="3693"/>
      <c r="M863" s="3693" t="s">
        <v>5084</v>
      </c>
      <c r="N863" s="3693" t="s">
        <v>5085</v>
      </c>
      <c r="O863" s="3693" t="s">
        <v>5086</v>
      </c>
      <c r="P863" s="3693" t="s">
        <v>5087</v>
      </c>
      <c r="Q863" s="3638" t="s">
        <v>5029</v>
      </c>
      <c r="R863" s="3638" t="s">
        <v>5030</v>
      </c>
      <c r="S863" s="3638" t="s">
        <v>5031</v>
      </c>
      <c r="T863" s="3638" t="s">
        <v>5088</v>
      </c>
      <c r="U863" s="3638" t="s">
        <v>5089</v>
      </c>
      <c r="V863" s="3638" t="s">
        <v>5034</v>
      </c>
      <c r="W863" s="3638" t="s">
        <v>5036</v>
      </c>
      <c r="X863" s="3640" t="s">
        <v>5090</v>
      </c>
      <c r="Y863" s="3640" t="s">
        <v>5091</v>
      </c>
      <c r="Z863" s="3638" t="s">
        <v>5092</v>
      </c>
      <c r="AA863" s="3638" t="s">
        <v>5093</v>
      </c>
      <c r="AB863" s="3638" t="s">
        <v>5094</v>
      </c>
      <c r="AC863" s="3638" t="s">
        <v>1154</v>
      </c>
      <c r="AD863" s="3638" t="s">
        <v>5000</v>
      </c>
      <c r="AE863" s="3638" t="s">
        <v>5001</v>
      </c>
      <c r="AF863" s="2578"/>
    </row>
    <row r="864" spans="2:32" s="2884" customFormat="1" ht="13.5" thickBot="1" x14ac:dyDescent="0.25">
      <c r="B864" s="3681"/>
      <c r="C864" s="3682"/>
      <c r="D864" s="3638"/>
      <c r="E864" s="3638"/>
      <c r="F864" s="3638"/>
      <c r="G864" s="3637"/>
      <c r="H864" s="3637"/>
      <c r="I864" s="3640"/>
      <c r="J864" s="3640"/>
      <c r="K864" s="3400" t="s">
        <v>5043</v>
      </c>
      <c r="L864" s="3401" t="s">
        <v>2798</v>
      </c>
      <c r="M864" s="3640"/>
      <c r="N864" s="3640"/>
      <c r="O864" s="3640"/>
      <c r="P864" s="3640"/>
      <c r="Q864" s="3639"/>
      <c r="R864" s="3639"/>
      <c r="S864" s="3639"/>
      <c r="T864" s="3639"/>
      <c r="U864" s="3639"/>
      <c r="V864" s="3639"/>
      <c r="W864" s="3639"/>
      <c r="X864" s="3637"/>
      <c r="Y864" s="3637"/>
      <c r="Z864" s="3639"/>
      <c r="AA864" s="3639"/>
      <c r="AB864" s="3639"/>
      <c r="AC864" s="3639"/>
      <c r="AD864" s="3639"/>
      <c r="AE864" s="3639"/>
      <c r="AF864" s="2578"/>
    </row>
    <row r="865" spans="2:32" s="2884" customFormat="1" x14ac:dyDescent="0.2">
      <c r="B865" s="4486" t="s">
        <v>6387</v>
      </c>
      <c r="C865" s="4487"/>
      <c r="D865" s="3154" t="s">
        <v>1534</v>
      </c>
      <c r="E865" s="3154" t="s">
        <v>1534</v>
      </c>
      <c r="F865" s="3154" t="s">
        <v>1534</v>
      </c>
      <c r="G865" s="3155">
        <f>3/0.18</f>
        <v>16.666666666666668</v>
      </c>
      <c r="H865" s="3154" t="s">
        <v>1534</v>
      </c>
      <c r="I865" s="3156">
        <v>0.18</v>
      </c>
      <c r="J865" s="3154" t="s">
        <v>1534</v>
      </c>
      <c r="K865" s="3154" t="s">
        <v>1534</v>
      </c>
      <c r="L865" s="3154" t="s">
        <v>1534</v>
      </c>
      <c r="M865" s="3154" t="s">
        <v>1534</v>
      </c>
      <c r="N865" s="3154" t="s">
        <v>1534</v>
      </c>
      <c r="O865" s="3154" t="s">
        <v>1534</v>
      </c>
      <c r="P865" s="3154" t="s">
        <v>1534</v>
      </c>
      <c r="Q865" s="3154" t="s">
        <v>1534</v>
      </c>
      <c r="R865" s="3154" t="s">
        <v>1534</v>
      </c>
      <c r="S865" s="3154" t="s">
        <v>1534</v>
      </c>
      <c r="T865" s="3154" t="s">
        <v>1534</v>
      </c>
      <c r="U865" s="3154" t="s">
        <v>1534</v>
      </c>
      <c r="V865" s="3154" t="s">
        <v>1534</v>
      </c>
      <c r="W865" s="3154" t="s">
        <v>1534</v>
      </c>
      <c r="X865" s="3154" t="s">
        <v>1534</v>
      </c>
      <c r="Y865" s="3154" t="s">
        <v>1534</v>
      </c>
      <c r="Z865" s="3154" t="s">
        <v>1534</v>
      </c>
      <c r="AA865" s="3154" t="s">
        <v>1534</v>
      </c>
      <c r="AB865" s="3154" t="s">
        <v>1534</v>
      </c>
      <c r="AC865" s="3154" t="s">
        <v>1534</v>
      </c>
      <c r="AD865" s="3154" t="s">
        <v>1534</v>
      </c>
      <c r="AE865" s="3157" t="s">
        <v>1534</v>
      </c>
      <c r="AF865" s="2578"/>
    </row>
    <row r="866" spans="2:32" s="2884" customFormat="1" ht="13.5" thickBot="1" x14ac:dyDescent="0.25">
      <c r="B866" s="3711" t="s">
        <v>6558</v>
      </c>
      <c r="C866" s="3712"/>
      <c r="D866" s="3158" t="s">
        <v>1534</v>
      </c>
      <c r="E866" s="3158" t="s">
        <v>1534</v>
      </c>
      <c r="F866" s="3158" t="s">
        <v>1534</v>
      </c>
      <c r="G866" s="3159">
        <f>3/0.16</f>
        <v>18.75</v>
      </c>
      <c r="H866" s="3158" t="s">
        <v>1534</v>
      </c>
      <c r="I866" s="3160">
        <v>0.16</v>
      </c>
      <c r="J866" s="3158" t="s">
        <v>1534</v>
      </c>
      <c r="K866" s="3158" t="s">
        <v>1534</v>
      </c>
      <c r="L866" s="3158" t="s">
        <v>1534</v>
      </c>
      <c r="M866" s="3158" t="s">
        <v>1534</v>
      </c>
      <c r="N866" s="3158" t="s">
        <v>1534</v>
      </c>
      <c r="O866" s="3158" t="s">
        <v>1534</v>
      </c>
      <c r="P866" s="3158" t="s">
        <v>1534</v>
      </c>
      <c r="Q866" s="3158" t="s">
        <v>1534</v>
      </c>
      <c r="R866" s="3158" t="s">
        <v>1534</v>
      </c>
      <c r="S866" s="3158" t="s">
        <v>1534</v>
      </c>
      <c r="T866" s="3158" t="s">
        <v>1534</v>
      </c>
      <c r="U866" s="3158" t="s">
        <v>1534</v>
      </c>
      <c r="V866" s="3158" t="s">
        <v>1534</v>
      </c>
      <c r="W866" s="3158" t="s">
        <v>1534</v>
      </c>
      <c r="X866" s="3158" t="s">
        <v>1534</v>
      </c>
      <c r="Y866" s="3158" t="s">
        <v>1534</v>
      </c>
      <c r="Z866" s="3158" t="s">
        <v>1534</v>
      </c>
      <c r="AA866" s="3158" t="s">
        <v>1534</v>
      </c>
      <c r="AB866" s="3158" t="s">
        <v>1534</v>
      </c>
      <c r="AC866" s="3158" t="s">
        <v>1534</v>
      </c>
      <c r="AD866" s="3158" t="s">
        <v>1534</v>
      </c>
      <c r="AE866" s="3161" t="s">
        <v>1534</v>
      </c>
      <c r="AF866" s="2578"/>
    </row>
    <row r="867" spans="2:32" s="2884" customFormat="1" x14ac:dyDescent="0.2">
      <c r="B867" s="2642"/>
      <c r="C867" s="2572"/>
      <c r="D867" s="2572"/>
      <c r="E867" s="2572"/>
      <c r="F867" s="2572"/>
      <c r="G867" s="2573"/>
      <c r="H867" s="2573"/>
      <c r="I867" s="2573"/>
      <c r="J867" s="2573"/>
      <c r="K867" s="2572"/>
      <c r="L867" s="2573"/>
      <c r="M867" s="2573"/>
      <c r="N867" s="2573"/>
      <c r="O867" s="2573"/>
      <c r="P867" s="2573"/>
      <c r="Q867" s="2639"/>
      <c r="R867" s="2639"/>
      <c r="S867" s="2639"/>
      <c r="T867" s="2639"/>
      <c r="U867" s="2639"/>
      <c r="V867" s="2639"/>
      <c r="W867" s="2639"/>
      <c r="X867" s="2639"/>
      <c r="Y867" s="2639"/>
      <c r="Z867" s="2639"/>
      <c r="AA867" s="2639"/>
      <c r="AB867" s="2639"/>
      <c r="AC867" s="2639"/>
      <c r="AD867" s="2639"/>
      <c r="AE867" s="2639"/>
      <c r="AF867" s="2578"/>
    </row>
    <row r="868" spans="2:32" s="2884" customFormat="1" x14ac:dyDescent="0.2">
      <c r="B868" s="3673" t="s">
        <v>5002</v>
      </c>
      <c r="C868" s="3674"/>
      <c r="D868" s="3675" t="s">
        <v>5096</v>
      </c>
      <c r="E868" s="3675"/>
      <c r="F868" s="3675"/>
      <c r="G868" s="3675"/>
      <c r="H868" s="3675"/>
      <c r="I868" s="2640"/>
      <c r="J868" s="2640"/>
      <c r="K868" s="2640"/>
      <c r="L868" s="2640"/>
      <c r="M868" s="2640"/>
      <c r="N868" s="2640"/>
      <c r="O868" s="2640"/>
      <c r="P868" s="2640"/>
      <c r="Q868" s="2639"/>
      <c r="R868" s="2639"/>
      <c r="S868" s="2639"/>
      <c r="T868" s="2639"/>
      <c r="U868" s="2639"/>
      <c r="V868" s="2639"/>
      <c r="W868" s="2639"/>
      <c r="X868" s="2639"/>
      <c r="Y868" s="2639"/>
      <c r="Z868" s="2639"/>
      <c r="AA868" s="2639"/>
      <c r="AB868" s="2639"/>
      <c r="AC868" s="2639"/>
      <c r="AD868" s="2639"/>
      <c r="AE868" s="2639"/>
      <c r="AF868" s="2578"/>
    </row>
    <row r="869" spans="2:32" s="2884" customFormat="1" x14ac:dyDescent="0.2">
      <c r="B869" s="3673" t="s">
        <v>5003</v>
      </c>
      <c r="C869" s="3674"/>
      <c r="D869" s="3675" t="s">
        <v>1517</v>
      </c>
      <c r="E869" s="3675"/>
      <c r="F869" s="3675"/>
      <c r="G869" s="3675"/>
      <c r="H869" s="3675"/>
      <c r="I869" s="2640"/>
      <c r="J869" s="2640"/>
      <c r="K869" s="2640"/>
      <c r="L869" s="2640"/>
      <c r="M869" s="2640"/>
      <c r="N869" s="2640"/>
      <c r="O869" s="2640"/>
      <c r="P869" s="2640"/>
      <c r="Q869" s="2639"/>
      <c r="R869" s="2639"/>
      <c r="S869" s="2639"/>
      <c r="T869" s="2639"/>
      <c r="U869" s="2639"/>
      <c r="V869" s="2639"/>
      <c r="W869" s="2639"/>
      <c r="X869" s="2639"/>
      <c r="Y869" s="2639"/>
      <c r="Z869" s="2639"/>
      <c r="AA869" s="2639"/>
      <c r="AB869" s="2639"/>
      <c r="AC869" s="2639"/>
      <c r="AD869" s="2639"/>
      <c r="AE869" s="2639"/>
      <c r="AF869" s="2578"/>
    </row>
    <row r="870" spans="2:32" s="2884" customFormat="1" ht="13.5" thickBot="1" x14ac:dyDescent="0.25">
      <c r="B870" s="3402"/>
      <c r="C870" s="3403"/>
      <c r="D870" s="3403"/>
      <c r="E870" s="3403"/>
      <c r="F870" s="3403"/>
      <c r="G870" s="2643"/>
      <c r="H870" s="2643"/>
      <c r="I870" s="2643"/>
      <c r="J870" s="2643"/>
      <c r="K870" s="2643"/>
      <c r="L870" s="2643"/>
      <c r="M870" s="2643"/>
      <c r="N870" s="2643"/>
      <c r="O870" s="2643"/>
      <c r="P870" s="2643"/>
      <c r="Q870" s="2643"/>
      <c r="R870" s="2643"/>
      <c r="S870" s="2643"/>
      <c r="T870" s="2643"/>
      <c r="U870" s="2643"/>
      <c r="V870" s="2643"/>
      <c r="W870" s="2643"/>
      <c r="X870" s="2643"/>
      <c r="Y870" s="2643"/>
      <c r="Z870" s="2643"/>
      <c r="AA870" s="2643"/>
      <c r="AB870" s="2643"/>
      <c r="AC870" s="2643"/>
      <c r="AD870" s="2643"/>
      <c r="AE870" s="2643"/>
      <c r="AF870" s="2583"/>
    </row>
    <row r="871" spans="2:32" s="2884" customFormat="1" x14ac:dyDescent="0.2">
      <c r="B871" s="2783" t="str">
        <f>+B852</f>
        <v>.</v>
      </c>
    </row>
    <row r="872" spans="2:32" s="2884" customFormat="1" ht="13.5" thickBot="1" x14ac:dyDescent="0.25"/>
    <row r="873" spans="2:32" s="2884" customFormat="1" ht="20.25" x14ac:dyDescent="0.2">
      <c r="B873" s="3623" t="s">
        <v>5075</v>
      </c>
      <c r="C873" s="3624"/>
      <c r="D873" s="3624"/>
      <c r="E873" s="3624"/>
      <c r="F873" s="3624"/>
      <c r="G873" s="3624"/>
      <c r="H873" s="3624"/>
      <c r="I873" s="3624"/>
      <c r="J873" s="3624"/>
      <c r="K873" s="3624"/>
      <c r="L873" s="3624"/>
      <c r="M873" s="3624"/>
      <c r="N873" s="3624"/>
      <c r="O873" s="3624"/>
      <c r="P873" s="3624"/>
      <c r="Q873" s="3624"/>
      <c r="R873" s="3624"/>
      <c r="S873" s="3624"/>
      <c r="T873" s="3624"/>
      <c r="U873" s="3624"/>
      <c r="V873" s="3624"/>
      <c r="W873" s="3624"/>
      <c r="X873" s="3624"/>
      <c r="Y873" s="3624"/>
      <c r="Z873" s="3624"/>
      <c r="AA873" s="3624"/>
      <c r="AB873" s="3624"/>
      <c r="AC873" s="3624"/>
      <c r="AD873" s="3624"/>
      <c r="AE873" s="3624"/>
      <c r="AF873" s="3625"/>
    </row>
    <row r="874" spans="2:32" s="2884" customFormat="1" x14ac:dyDescent="0.2">
      <c r="B874" s="3398"/>
      <c r="C874" s="3399"/>
      <c r="D874" s="3399"/>
      <c r="E874" s="3399"/>
      <c r="F874" s="3399"/>
      <c r="G874" s="2577"/>
      <c r="H874" s="2577"/>
      <c r="I874" s="2577"/>
      <c r="J874" s="2577"/>
      <c r="K874" s="2577"/>
      <c r="L874" s="2577"/>
      <c r="M874" s="2577"/>
      <c r="N874" s="2577"/>
      <c r="O874" s="2577"/>
      <c r="P874" s="2577"/>
      <c r="Q874" s="2577"/>
      <c r="R874" s="2577"/>
      <c r="S874" s="2577"/>
      <c r="T874" s="2577"/>
      <c r="U874" s="2577"/>
      <c r="V874" s="2577"/>
      <c r="W874" s="2577"/>
      <c r="X874" s="2577"/>
      <c r="Y874" s="2577"/>
      <c r="Z874" s="2577"/>
      <c r="AA874" s="2577"/>
      <c r="AB874" s="2577"/>
      <c r="AC874" s="2577"/>
      <c r="AD874" s="2577"/>
      <c r="AE874" s="2577"/>
      <c r="AF874" s="2578"/>
    </row>
    <row r="875" spans="2:32" s="2884" customFormat="1" x14ac:dyDescent="0.2">
      <c r="B875" s="2641" t="s">
        <v>5095</v>
      </c>
      <c r="C875" s="3399"/>
      <c r="D875" s="3676" t="s">
        <v>6556</v>
      </c>
      <c r="E875" s="3676"/>
      <c r="F875" s="3676"/>
      <c r="G875" s="2577"/>
      <c r="H875" s="2577"/>
      <c r="I875" s="2577"/>
      <c r="J875" s="2577"/>
      <c r="K875" s="2577"/>
      <c r="L875" s="2577"/>
      <c r="M875" s="2577"/>
      <c r="N875" s="2577"/>
      <c r="O875" s="2577"/>
      <c r="P875" s="2577"/>
      <c r="Q875" s="2577"/>
      <c r="R875" s="2577"/>
      <c r="S875" s="2577"/>
      <c r="T875" s="2577"/>
      <c r="U875" s="2577"/>
      <c r="V875" s="2577"/>
      <c r="W875" s="2577"/>
      <c r="X875" s="2577"/>
      <c r="Y875" s="2577"/>
      <c r="Z875" s="2577"/>
      <c r="AA875" s="2577"/>
      <c r="AB875" s="2577"/>
      <c r="AC875" s="2577"/>
      <c r="AD875" s="2577"/>
      <c r="AE875" s="2577"/>
      <c r="AF875" s="2578"/>
    </row>
    <row r="876" spans="2:32" s="2884" customFormat="1" x14ac:dyDescent="0.2">
      <c r="B876" s="3677" t="s">
        <v>5078</v>
      </c>
      <c r="C876" s="3678"/>
      <c r="D876" s="3709">
        <v>41690</v>
      </c>
      <c r="E876" s="3709"/>
      <c r="F876" s="3709"/>
      <c r="G876" s="2577"/>
      <c r="H876" s="2577"/>
      <c r="I876" s="2577"/>
      <c r="J876" s="2577"/>
      <c r="K876" s="2577"/>
      <c r="L876" s="2577"/>
      <c r="M876" s="2577"/>
      <c r="N876" s="2577"/>
      <c r="O876" s="2577"/>
      <c r="P876" s="2577"/>
      <c r="Q876" s="2577"/>
      <c r="R876" s="2577"/>
      <c r="S876" s="2577"/>
      <c r="T876" s="2577"/>
      <c r="U876" s="2577"/>
      <c r="V876" s="2577"/>
      <c r="W876" s="2577"/>
      <c r="X876" s="2577"/>
      <c r="Y876" s="2577"/>
      <c r="Z876" s="2577"/>
      <c r="AA876" s="2577"/>
      <c r="AB876" s="2577"/>
      <c r="AC876" s="2577"/>
      <c r="AD876" s="2577"/>
      <c r="AE876" s="2577"/>
      <c r="AF876" s="2578"/>
    </row>
    <row r="877" spans="2:32" s="2884" customFormat="1" x14ac:dyDescent="0.2">
      <c r="B877" s="3657" t="s">
        <v>5076</v>
      </c>
      <c r="C877" s="3658"/>
      <c r="D877" s="3709">
        <v>41690</v>
      </c>
      <c r="E877" s="3709"/>
      <c r="F877" s="3709"/>
      <c r="G877" s="2577"/>
      <c r="H877" s="2577"/>
      <c r="I877" s="2577"/>
      <c r="J877" s="2577"/>
      <c r="K877" s="2577"/>
      <c r="L877" s="2577"/>
      <c r="M877" s="2577"/>
      <c r="N877" s="2577"/>
      <c r="O877" s="2577"/>
      <c r="P877" s="2577"/>
      <c r="Q877" s="2577"/>
      <c r="R877" s="2577"/>
      <c r="S877" s="2577"/>
      <c r="T877" s="2577"/>
      <c r="U877" s="2577"/>
      <c r="V877" s="2577"/>
      <c r="W877" s="2577"/>
      <c r="X877" s="2577"/>
      <c r="Y877" s="2577"/>
      <c r="Z877" s="2577"/>
      <c r="AA877" s="2577"/>
      <c r="AB877" s="2577"/>
      <c r="AC877" s="2577"/>
      <c r="AD877" s="2577"/>
      <c r="AE877" s="2577"/>
      <c r="AF877" s="2578"/>
    </row>
    <row r="878" spans="2:32" s="2884" customFormat="1" ht="13.5" thickBot="1" x14ac:dyDescent="0.25">
      <c r="B878" s="3398"/>
      <c r="C878" s="3399"/>
      <c r="D878" s="3399"/>
      <c r="E878" s="3399"/>
      <c r="F878" s="3399"/>
      <c r="G878" s="2577"/>
      <c r="H878" s="2577"/>
      <c r="I878" s="2577"/>
      <c r="J878" s="2577"/>
      <c r="K878" s="2577"/>
      <c r="L878" s="2577"/>
      <c r="M878" s="2577"/>
      <c r="N878" s="2577"/>
      <c r="O878" s="2577"/>
      <c r="P878" s="2577"/>
      <c r="Q878" s="2577"/>
      <c r="R878" s="2577"/>
      <c r="S878" s="2577"/>
      <c r="T878" s="2577"/>
      <c r="U878" s="2577"/>
      <c r="V878" s="2577"/>
      <c r="W878" s="2577"/>
      <c r="X878" s="2577"/>
      <c r="Y878" s="2577"/>
      <c r="Z878" s="2577"/>
      <c r="AA878" s="2577"/>
      <c r="AB878" s="2577"/>
      <c r="AC878" s="2577"/>
      <c r="AD878" s="2577"/>
      <c r="AE878" s="2577"/>
      <c r="AF878" s="2578"/>
    </row>
    <row r="879" spans="2:32" s="2884" customFormat="1" ht="106.5" customHeight="1" thickBot="1" x14ac:dyDescent="0.25">
      <c r="B879" s="3659" t="s">
        <v>5077</v>
      </c>
      <c r="C879" s="3710"/>
      <c r="D879" s="3661" t="s">
        <v>6561</v>
      </c>
      <c r="E879" s="3662"/>
      <c r="F879" s="3662"/>
      <c r="G879" s="3662"/>
      <c r="H879" s="3662"/>
      <c r="I879" s="3662"/>
      <c r="J879" s="3662"/>
      <c r="K879" s="3662"/>
      <c r="L879" s="3662"/>
      <c r="M879" s="3662"/>
      <c r="N879" s="3662"/>
      <c r="O879" s="3662"/>
      <c r="P879" s="3662"/>
      <c r="Q879" s="3663"/>
      <c r="R879" s="2577"/>
      <c r="S879" s="2577"/>
      <c r="T879" s="2577"/>
      <c r="U879" s="2577"/>
      <c r="V879" s="2577"/>
      <c r="W879" s="2577"/>
      <c r="X879" s="2577"/>
      <c r="Y879" s="2577"/>
      <c r="Z879" s="2577"/>
      <c r="AA879" s="2577"/>
      <c r="AB879" s="2577"/>
      <c r="AC879" s="2577"/>
      <c r="AD879" s="2577"/>
      <c r="AE879" s="2577"/>
      <c r="AF879" s="2578"/>
    </row>
    <row r="880" spans="2:32" s="2884" customFormat="1" ht="13.5" thickBot="1" x14ac:dyDescent="0.25">
      <c r="B880" s="3398"/>
      <c r="C880" s="3399"/>
      <c r="D880" s="3399"/>
      <c r="E880" s="3399"/>
      <c r="F880" s="3399"/>
      <c r="G880" s="2577"/>
      <c r="H880" s="2577"/>
      <c r="I880" s="2577"/>
      <c r="J880" s="2577"/>
      <c r="K880" s="2577"/>
      <c r="L880" s="2577"/>
      <c r="M880" s="2577"/>
      <c r="N880" s="2577"/>
      <c r="O880" s="2577"/>
      <c r="P880" s="2577"/>
      <c r="Q880" s="2577"/>
      <c r="R880" s="2643"/>
      <c r="S880" s="2577"/>
      <c r="T880" s="2577"/>
      <c r="U880" s="2577"/>
      <c r="V880" s="2577"/>
      <c r="W880" s="2577"/>
      <c r="X880" s="2577"/>
      <c r="Y880" s="2577"/>
      <c r="Z880" s="2577"/>
      <c r="AA880" s="2577"/>
      <c r="AB880" s="2577"/>
      <c r="AC880" s="2577"/>
      <c r="AD880" s="2577"/>
      <c r="AE880" s="2577"/>
      <c r="AF880" s="2578"/>
    </row>
    <row r="881" spans="2:32" s="2884" customFormat="1" ht="13.5" thickBot="1" x14ac:dyDescent="0.25">
      <c r="B881" s="3679" t="s">
        <v>5079</v>
      </c>
      <c r="C881" s="3680"/>
      <c r="D881" s="3655" t="s">
        <v>5080</v>
      </c>
      <c r="E881" s="3683" t="s">
        <v>224</v>
      </c>
      <c r="F881" s="3684"/>
      <c r="G881" s="3684"/>
      <c r="H881" s="3684"/>
      <c r="I881" s="3684"/>
      <c r="J881" s="3684"/>
      <c r="K881" s="3684"/>
      <c r="L881" s="3684"/>
      <c r="M881" s="3684"/>
      <c r="N881" s="3684"/>
      <c r="O881" s="3684"/>
      <c r="P881" s="3685"/>
      <c r="Q881" s="3686" t="s">
        <v>340</v>
      </c>
      <c r="R881" s="3687"/>
      <c r="S881" s="3688"/>
      <c r="T881" s="3688"/>
      <c r="U881" s="3688"/>
      <c r="V881" s="3688"/>
      <c r="W881" s="3688"/>
      <c r="X881" s="3688"/>
      <c r="Y881" s="3689"/>
      <c r="Z881" s="3686" t="s">
        <v>225</v>
      </c>
      <c r="AA881" s="3688"/>
      <c r="AB881" s="3689"/>
      <c r="AC881" s="3690" t="s">
        <v>4999</v>
      </c>
      <c r="AD881" s="3691"/>
      <c r="AE881" s="3692"/>
      <c r="AF881" s="2578"/>
    </row>
    <row r="882" spans="2:32" s="2884" customFormat="1" ht="13.5" thickBot="1" x14ac:dyDescent="0.25">
      <c r="B882" s="3681"/>
      <c r="C882" s="3682"/>
      <c r="D882" s="3655"/>
      <c r="E882" s="3655" t="s">
        <v>5017</v>
      </c>
      <c r="F882" s="3655" t="s">
        <v>5018</v>
      </c>
      <c r="G882" s="3640" t="s">
        <v>5020</v>
      </c>
      <c r="H882" s="3640" t="s">
        <v>5081</v>
      </c>
      <c r="I882" s="3693" t="s">
        <v>5082</v>
      </c>
      <c r="J882" s="3693" t="s">
        <v>5083</v>
      </c>
      <c r="K882" s="3693" t="s">
        <v>5023</v>
      </c>
      <c r="L882" s="3693"/>
      <c r="M882" s="3693" t="s">
        <v>5084</v>
      </c>
      <c r="N882" s="3693" t="s">
        <v>5085</v>
      </c>
      <c r="O882" s="3693" t="s">
        <v>5086</v>
      </c>
      <c r="P882" s="3693" t="s">
        <v>5087</v>
      </c>
      <c r="Q882" s="3638" t="s">
        <v>5029</v>
      </c>
      <c r="R882" s="3638" t="s">
        <v>5030</v>
      </c>
      <c r="S882" s="3638" t="s">
        <v>5031</v>
      </c>
      <c r="T882" s="3638" t="s">
        <v>5088</v>
      </c>
      <c r="U882" s="3638" t="s">
        <v>5089</v>
      </c>
      <c r="V882" s="3638" t="s">
        <v>5034</v>
      </c>
      <c r="W882" s="3638" t="s">
        <v>5036</v>
      </c>
      <c r="X882" s="3640" t="s">
        <v>5090</v>
      </c>
      <c r="Y882" s="3640" t="s">
        <v>5091</v>
      </c>
      <c r="Z882" s="3638" t="s">
        <v>5092</v>
      </c>
      <c r="AA882" s="3638" t="s">
        <v>5093</v>
      </c>
      <c r="AB882" s="3638" t="s">
        <v>5094</v>
      </c>
      <c r="AC882" s="3638" t="s">
        <v>1154</v>
      </c>
      <c r="AD882" s="3638" t="s">
        <v>5000</v>
      </c>
      <c r="AE882" s="3638" t="s">
        <v>5001</v>
      </c>
      <c r="AF882" s="2578"/>
    </row>
    <row r="883" spans="2:32" s="2884" customFormat="1" ht="13.5" thickBot="1" x14ac:dyDescent="0.25">
      <c r="B883" s="3681"/>
      <c r="C883" s="3682"/>
      <c r="D883" s="3638"/>
      <c r="E883" s="3638"/>
      <c r="F883" s="3638"/>
      <c r="G883" s="3637"/>
      <c r="H883" s="3637"/>
      <c r="I883" s="3640"/>
      <c r="J883" s="3640"/>
      <c r="K883" s="3400" t="s">
        <v>5043</v>
      </c>
      <c r="L883" s="3401" t="s">
        <v>2798</v>
      </c>
      <c r="M883" s="3640"/>
      <c r="N883" s="3640"/>
      <c r="O883" s="3640"/>
      <c r="P883" s="3640"/>
      <c r="Q883" s="3639"/>
      <c r="R883" s="3639"/>
      <c r="S883" s="3639"/>
      <c r="T883" s="3639"/>
      <c r="U883" s="3639"/>
      <c r="V883" s="3639"/>
      <c r="W883" s="3639"/>
      <c r="X883" s="3637"/>
      <c r="Y883" s="3637"/>
      <c r="Z883" s="3639"/>
      <c r="AA883" s="3639"/>
      <c r="AB883" s="3639"/>
      <c r="AC883" s="3639"/>
      <c r="AD883" s="3639"/>
      <c r="AE883" s="3639"/>
      <c r="AF883" s="2578"/>
    </row>
    <row r="884" spans="2:32" s="2884" customFormat="1" x14ac:dyDescent="0.2">
      <c r="B884" s="4486" t="s">
        <v>6387</v>
      </c>
      <c r="C884" s="4487"/>
      <c r="D884" s="3154" t="s">
        <v>1534</v>
      </c>
      <c r="E884" s="3154" t="s">
        <v>1534</v>
      </c>
      <c r="F884" s="3154" t="s">
        <v>1534</v>
      </c>
      <c r="G884" s="3155">
        <f>3/0.18</f>
        <v>16.666666666666668</v>
      </c>
      <c r="H884" s="3154" t="s">
        <v>1534</v>
      </c>
      <c r="I884" s="3156">
        <v>0.18</v>
      </c>
      <c r="J884" s="3154" t="s">
        <v>1534</v>
      </c>
      <c r="K884" s="3154" t="s">
        <v>1534</v>
      </c>
      <c r="L884" s="3154" t="s">
        <v>1534</v>
      </c>
      <c r="M884" s="3154" t="s">
        <v>1534</v>
      </c>
      <c r="N884" s="3154" t="s">
        <v>1534</v>
      </c>
      <c r="O884" s="3154" t="s">
        <v>1534</v>
      </c>
      <c r="P884" s="3154" t="s">
        <v>1534</v>
      </c>
      <c r="Q884" s="3154" t="s">
        <v>1534</v>
      </c>
      <c r="R884" s="3154" t="s">
        <v>1534</v>
      </c>
      <c r="S884" s="3154" t="s">
        <v>1534</v>
      </c>
      <c r="T884" s="3154" t="s">
        <v>1534</v>
      </c>
      <c r="U884" s="3154" t="s">
        <v>1534</v>
      </c>
      <c r="V884" s="3154" t="s">
        <v>1534</v>
      </c>
      <c r="W884" s="3154" t="s">
        <v>1534</v>
      </c>
      <c r="X884" s="3154" t="s">
        <v>1534</v>
      </c>
      <c r="Y884" s="3154" t="s">
        <v>1534</v>
      </c>
      <c r="Z884" s="3154" t="s">
        <v>1534</v>
      </c>
      <c r="AA884" s="3154" t="s">
        <v>1534</v>
      </c>
      <c r="AB884" s="3154" t="s">
        <v>1534</v>
      </c>
      <c r="AC884" s="3154" t="s">
        <v>1534</v>
      </c>
      <c r="AD884" s="3154" t="s">
        <v>1534</v>
      </c>
      <c r="AE884" s="3157" t="s">
        <v>1534</v>
      </c>
      <c r="AF884" s="2578"/>
    </row>
    <row r="885" spans="2:32" s="2884" customFormat="1" ht="17.25" customHeight="1" thickBot="1" x14ac:dyDescent="0.25">
      <c r="B885" s="3711" t="s">
        <v>6558</v>
      </c>
      <c r="C885" s="3712"/>
      <c r="D885" s="3158" t="s">
        <v>1534</v>
      </c>
      <c r="E885" s="3158" t="s">
        <v>1534</v>
      </c>
      <c r="F885" s="3158" t="s">
        <v>1534</v>
      </c>
      <c r="G885" s="3159">
        <f>3/0.16</f>
        <v>18.75</v>
      </c>
      <c r="H885" s="3158" t="s">
        <v>1534</v>
      </c>
      <c r="I885" s="3160">
        <v>0.16</v>
      </c>
      <c r="J885" s="3158" t="s">
        <v>1534</v>
      </c>
      <c r="K885" s="3158" t="s">
        <v>1534</v>
      </c>
      <c r="L885" s="3158" t="s">
        <v>1534</v>
      </c>
      <c r="M885" s="3158" t="s">
        <v>1534</v>
      </c>
      <c r="N885" s="3158" t="s">
        <v>1534</v>
      </c>
      <c r="O885" s="3158" t="s">
        <v>1534</v>
      </c>
      <c r="P885" s="3158" t="s">
        <v>1534</v>
      </c>
      <c r="Q885" s="3158" t="s">
        <v>1534</v>
      </c>
      <c r="R885" s="3158" t="s">
        <v>1534</v>
      </c>
      <c r="S885" s="3158" t="s">
        <v>1534</v>
      </c>
      <c r="T885" s="3158" t="s">
        <v>1534</v>
      </c>
      <c r="U885" s="3158" t="s">
        <v>1534</v>
      </c>
      <c r="V885" s="3158" t="s">
        <v>1534</v>
      </c>
      <c r="W885" s="3158" t="s">
        <v>1534</v>
      </c>
      <c r="X885" s="3158" t="s">
        <v>1534</v>
      </c>
      <c r="Y885" s="3158" t="s">
        <v>1534</v>
      </c>
      <c r="Z885" s="3158" t="s">
        <v>1534</v>
      </c>
      <c r="AA885" s="3158" t="s">
        <v>1534</v>
      </c>
      <c r="AB885" s="3158" t="s">
        <v>1534</v>
      </c>
      <c r="AC885" s="3158" t="s">
        <v>1534</v>
      </c>
      <c r="AD885" s="3158" t="s">
        <v>1534</v>
      </c>
      <c r="AE885" s="3161" t="s">
        <v>1534</v>
      </c>
      <c r="AF885" s="2578"/>
    </row>
    <row r="886" spans="2:32" s="2884" customFormat="1" x14ac:dyDescent="0.2">
      <c r="B886" s="2642"/>
      <c r="C886" s="2572"/>
      <c r="D886" s="2572"/>
      <c r="E886" s="2572"/>
      <c r="F886" s="2572"/>
      <c r="G886" s="2573"/>
      <c r="H886" s="2573"/>
      <c r="I886" s="2573"/>
      <c r="J886" s="2573"/>
      <c r="K886" s="2572"/>
      <c r="L886" s="2573"/>
      <c r="M886" s="2573"/>
      <c r="N886" s="2573"/>
      <c r="O886" s="2573"/>
      <c r="P886" s="2573"/>
      <c r="Q886" s="2639"/>
      <c r="R886" s="2639"/>
      <c r="S886" s="2639"/>
      <c r="T886" s="2639"/>
      <c r="U886" s="2639"/>
      <c r="V886" s="2639"/>
      <c r="W886" s="2639"/>
      <c r="X886" s="2639"/>
      <c r="Y886" s="2639"/>
      <c r="Z886" s="2639"/>
      <c r="AA886" s="2639"/>
      <c r="AB886" s="2639"/>
      <c r="AC886" s="2639"/>
      <c r="AD886" s="2639"/>
      <c r="AE886" s="2639"/>
      <c r="AF886" s="2578"/>
    </row>
    <row r="887" spans="2:32" s="2884" customFormat="1" x14ac:dyDescent="0.2">
      <c r="B887" s="3673" t="s">
        <v>5002</v>
      </c>
      <c r="C887" s="3674"/>
      <c r="D887" s="3675" t="s">
        <v>5096</v>
      </c>
      <c r="E887" s="3675"/>
      <c r="F887" s="3675"/>
      <c r="G887" s="3675"/>
      <c r="H887" s="3675"/>
      <c r="I887" s="2640"/>
      <c r="J887" s="2640"/>
      <c r="K887" s="2640"/>
      <c r="L887" s="2640"/>
      <c r="M887" s="2640"/>
      <c r="N887" s="2640"/>
      <c r="O887" s="2640"/>
      <c r="P887" s="2640"/>
      <c r="Q887" s="2639"/>
      <c r="R887" s="2639"/>
      <c r="S887" s="2639"/>
      <c r="T887" s="2639"/>
      <c r="U887" s="2639"/>
      <c r="V887" s="2639"/>
      <c r="W887" s="2639"/>
      <c r="X887" s="2639"/>
      <c r="Y887" s="2639"/>
      <c r="Z887" s="2639"/>
      <c r="AA887" s="2639"/>
      <c r="AB887" s="2639"/>
      <c r="AC887" s="2639"/>
      <c r="AD887" s="2639"/>
      <c r="AE887" s="2639"/>
      <c r="AF887" s="2578"/>
    </row>
    <row r="888" spans="2:32" s="2884" customFormat="1" x14ac:dyDescent="0.2">
      <c r="B888" s="3673" t="s">
        <v>5003</v>
      </c>
      <c r="C888" s="3674"/>
      <c r="D888" s="3675" t="s">
        <v>1517</v>
      </c>
      <c r="E888" s="3675"/>
      <c r="F888" s="3675"/>
      <c r="G888" s="3675"/>
      <c r="H888" s="3675"/>
      <c r="I888" s="2640"/>
      <c r="J888" s="2640"/>
      <c r="K888" s="2640"/>
      <c r="L888" s="2640"/>
      <c r="M888" s="2640"/>
      <c r="N888" s="2640"/>
      <c r="O888" s="2640"/>
      <c r="P888" s="2640"/>
      <c r="Q888" s="2639"/>
      <c r="R888" s="2639"/>
      <c r="S888" s="2639"/>
      <c r="T888" s="2639"/>
      <c r="U888" s="2639"/>
      <c r="V888" s="2639"/>
      <c r="W888" s="2639"/>
      <c r="X888" s="2639"/>
      <c r="Y888" s="2639"/>
      <c r="Z888" s="2639"/>
      <c r="AA888" s="2639"/>
      <c r="AB888" s="2639"/>
      <c r="AC888" s="2639"/>
      <c r="AD888" s="2639"/>
      <c r="AE888" s="2639"/>
      <c r="AF888" s="2578"/>
    </row>
    <row r="889" spans="2:32" s="2884" customFormat="1" ht="13.5" thickBot="1" x14ac:dyDescent="0.25">
      <c r="B889" s="3402"/>
      <c r="C889" s="3403"/>
      <c r="D889" s="3403"/>
      <c r="E889" s="3403"/>
      <c r="F889" s="3403"/>
      <c r="G889" s="2643"/>
      <c r="H889" s="2643"/>
      <c r="I889" s="2643"/>
      <c r="J889" s="2643"/>
      <c r="K889" s="2643"/>
      <c r="L889" s="2643"/>
      <c r="M889" s="2643"/>
      <c r="N889" s="2643"/>
      <c r="O889" s="2643"/>
      <c r="P889" s="2643"/>
      <c r="Q889" s="2643"/>
      <c r="R889" s="2643"/>
      <c r="S889" s="2643"/>
      <c r="T889" s="2643"/>
      <c r="U889" s="2643"/>
      <c r="V889" s="2643"/>
      <c r="W889" s="2643"/>
      <c r="X889" s="2643"/>
      <c r="Y889" s="2643"/>
      <c r="Z889" s="2643"/>
      <c r="AA889" s="2643"/>
      <c r="AB889" s="2643"/>
      <c r="AC889" s="2643"/>
      <c r="AD889" s="2643"/>
      <c r="AE889" s="2643"/>
      <c r="AF889" s="2583"/>
    </row>
    <row r="890" spans="2:32" s="2884" customFormat="1" x14ac:dyDescent="0.2">
      <c r="B890" s="2783" t="str">
        <f>+B871</f>
        <v>.</v>
      </c>
    </row>
    <row r="891" spans="2:32" s="2884" customFormat="1" ht="13.5" thickBot="1" x14ac:dyDescent="0.25"/>
    <row r="892" spans="2:32" s="2884" customFormat="1" ht="20.25" x14ac:dyDescent="0.2">
      <c r="B892" s="3623" t="s">
        <v>5075</v>
      </c>
      <c r="C892" s="3624"/>
      <c r="D892" s="3624"/>
      <c r="E892" s="3624"/>
      <c r="F892" s="3624"/>
      <c r="G892" s="3624"/>
      <c r="H892" s="3624"/>
      <c r="I892" s="3624"/>
      <c r="J892" s="3624"/>
      <c r="K892" s="3624"/>
      <c r="L892" s="3624"/>
      <c r="M892" s="3624"/>
      <c r="N892" s="3624"/>
      <c r="O892" s="3624"/>
      <c r="P892" s="3624"/>
      <c r="Q892" s="3624"/>
      <c r="R892" s="3624"/>
      <c r="S892" s="3624"/>
      <c r="T892" s="3624"/>
      <c r="U892" s="3624"/>
      <c r="V892" s="3624"/>
      <c r="W892" s="3624"/>
      <c r="X892" s="3624"/>
      <c r="Y892" s="3624"/>
      <c r="Z892" s="3624"/>
      <c r="AA892" s="3624"/>
      <c r="AB892" s="3624"/>
      <c r="AC892" s="3624"/>
      <c r="AD892" s="3624"/>
      <c r="AE892" s="3624"/>
      <c r="AF892" s="3625"/>
    </row>
    <row r="893" spans="2:32" s="2884" customFormat="1" x14ac:dyDescent="0.2">
      <c r="B893" s="3398"/>
      <c r="C893" s="3399"/>
      <c r="D893" s="3399"/>
      <c r="E893" s="3399"/>
      <c r="F893" s="3399"/>
      <c r="G893" s="2577"/>
      <c r="H893" s="2577"/>
      <c r="I893" s="2577"/>
      <c r="J893" s="2577"/>
      <c r="K893" s="2577"/>
      <c r="L893" s="2577"/>
      <c r="M893" s="2577"/>
      <c r="N893" s="2577"/>
      <c r="O893" s="2577"/>
      <c r="P893" s="2577"/>
      <c r="Q893" s="2577"/>
      <c r="R893" s="2577"/>
      <c r="S893" s="2577"/>
      <c r="T893" s="2577"/>
      <c r="U893" s="2577"/>
      <c r="V893" s="2577"/>
      <c r="W893" s="2577"/>
      <c r="X893" s="2577"/>
      <c r="Y893" s="2577"/>
      <c r="Z893" s="2577"/>
      <c r="AA893" s="2577"/>
      <c r="AB893" s="2577"/>
      <c r="AC893" s="2577"/>
      <c r="AD893" s="2577"/>
      <c r="AE893" s="2577"/>
      <c r="AF893" s="2578"/>
    </row>
    <row r="894" spans="2:32" s="2884" customFormat="1" x14ac:dyDescent="0.2">
      <c r="B894" s="2641" t="s">
        <v>5095</v>
      </c>
      <c r="C894" s="3399"/>
      <c r="D894" s="3676" t="s">
        <v>6556</v>
      </c>
      <c r="E894" s="3676"/>
      <c r="F894" s="3676"/>
      <c r="G894" s="2577"/>
      <c r="H894" s="2577"/>
      <c r="I894" s="2577"/>
      <c r="J894" s="2577"/>
      <c r="K894" s="2577"/>
      <c r="L894" s="2577"/>
      <c r="M894" s="2577"/>
      <c r="N894" s="2577"/>
      <c r="O894" s="2577"/>
      <c r="P894" s="2577"/>
      <c r="Q894" s="2577"/>
      <c r="R894" s="2577"/>
      <c r="S894" s="2577"/>
      <c r="T894" s="2577"/>
      <c r="U894" s="2577"/>
      <c r="V894" s="2577"/>
      <c r="W894" s="2577"/>
      <c r="X894" s="2577"/>
      <c r="Y894" s="2577"/>
      <c r="Z894" s="2577"/>
      <c r="AA894" s="2577"/>
      <c r="AB894" s="2577"/>
      <c r="AC894" s="2577"/>
      <c r="AD894" s="2577"/>
      <c r="AE894" s="2577"/>
      <c r="AF894" s="2578"/>
    </row>
    <row r="895" spans="2:32" s="2884" customFormat="1" x14ac:dyDescent="0.2">
      <c r="B895" s="3677" t="s">
        <v>5078</v>
      </c>
      <c r="C895" s="3678"/>
      <c r="D895" s="3709">
        <v>41687</v>
      </c>
      <c r="E895" s="3709"/>
      <c r="F895" s="3709"/>
      <c r="G895" s="2577"/>
      <c r="H895" s="2577"/>
      <c r="I895" s="2577"/>
      <c r="J895" s="2577"/>
      <c r="K895" s="2577"/>
      <c r="L895" s="2577"/>
      <c r="M895" s="2577"/>
      <c r="N895" s="2577"/>
      <c r="O895" s="2577"/>
      <c r="P895" s="2577"/>
      <c r="Q895" s="2577"/>
      <c r="R895" s="2577"/>
      <c r="S895" s="2577"/>
      <c r="T895" s="2577"/>
      <c r="U895" s="2577"/>
      <c r="V895" s="2577"/>
      <c r="W895" s="2577"/>
      <c r="X895" s="2577"/>
      <c r="Y895" s="2577"/>
      <c r="Z895" s="2577"/>
      <c r="AA895" s="2577"/>
      <c r="AB895" s="2577"/>
      <c r="AC895" s="2577"/>
      <c r="AD895" s="2577"/>
      <c r="AE895" s="2577"/>
      <c r="AF895" s="2578"/>
    </row>
    <row r="896" spans="2:32" s="2884" customFormat="1" x14ac:dyDescent="0.2">
      <c r="B896" s="3657" t="s">
        <v>5076</v>
      </c>
      <c r="C896" s="3658"/>
      <c r="D896" s="3709">
        <v>41688</v>
      </c>
      <c r="E896" s="3709"/>
      <c r="F896" s="3709"/>
      <c r="G896" s="2577"/>
      <c r="H896" s="2577"/>
      <c r="I896" s="2577"/>
      <c r="J896" s="2577"/>
      <c r="K896" s="2577"/>
      <c r="L896" s="2577"/>
      <c r="M896" s="2577"/>
      <c r="N896" s="2577"/>
      <c r="O896" s="2577"/>
      <c r="P896" s="2577"/>
      <c r="Q896" s="2577"/>
      <c r="R896" s="2577"/>
      <c r="S896" s="2577"/>
      <c r="T896" s="2577"/>
      <c r="U896" s="2577"/>
      <c r="V896" s="2577"/>
      <c r="W896" s="2577"/>
      <c r="X896" s="2577"/>
      <c r="Y896" s="2577"/>
      <c r="Z896" s="2577"/>
      <c r="AA896" s="2577"/>
      <c r="AB896" s="2577"/>
      <c r="AC896" s="2577"/>
      <c r="AD896" s="2577"/>
      <c r="AE896" s="2577"/>
      <c r="AF896" s="2578"/>
    </row>
    <row r="897" spans="2:32" s="2884" customFormat="1" ht="13.5" thickBot="1" x14ac:dyDescent="0.25">
      <c r="B897" s="3398"/>
      <c r="C897" s="3399"/>
      <c r="D897" s="3399"/>
      <c r="E897" s="3399"/>
      <c r="F897" s="3399"/>
      <c r="G897" s="2577"/>
      <c r="H897" s="2577"/>
      <c r="I897" s="2577"/>
      <c r="J897" s="2577"/>
      <c r="K897" s="2577"/>
      <c r="L897" s="2577"/>
      <c r="M897" s="2577"/>
      <c r="N897" s="2577"/>
      <c r="O897" s="2577"/>
      <c r="P897" s="2577"/>
      <c r="Q897" s="2577"/>
      <c r="R897" s="2577"/>
      <c r="S897" s="2577"/>
      <c r="T897" s="2577"/>
      <c r="U897" s="2577"/>
      <c r="V897" s="2577"/>
      <c r="W897" s="2577"/>
      <c r="X897" s="2577"/>
      <c r="Y897" s="2577"/>
      <c r="Z897" s="2577"/>
      <c r="AA897" s="2577"/>
      <c r="AB897" s="2577"/>
      <c r="AC897" s="2577"/>
      <c r="AD897" s="2577"/>
      <c r="AE897" s="2577"/>
      <c r="AF897" s="2578"/>
    </row>
    <row r="898" spans="2:32" s="2884" customFormat="1" ht="78.75" customHeight="1" thickBot="1" x14ac:dyDescent="0.25">
      <c r="B898" s="3659" t="s">
        <v>5077</v>
      </c>
      <c r="C898" s="3710"/>
      <c r="D898" s="3661" t="s">
        <v>6560</v>
      </c>
      <c r="E898" s="3662"/>
      <c r="F898" s="3662"/>
      <c r="G898" s="3662"/>
      <c r="H898" s="3662"/>
      <c r="I898" s="3662"/>
      <c r="J898" s="3662"/>
      <c r="K898" s="3662"/>
      <c r="L898" s="3662"/>
      <c r="M898" s="3662"/>
      <c r="N898" s="3662"/>
      <c r="O898" s="3662"/>
      <c r="P898" s="3662"/>
      <c r="Q898" s="3663"/>
      <c r="R898" s="2577"/>
      <c r="S898" s="2577"/>
      <c r="T898" s="2577"/>
      <c r="U898" s="2577"/>
      <c r="V898" s="2577"/>
      <c r="W898" s="2577"/>
      <c r="X898" s="2577"/>
      <c r="Y898" s="2577"/>
      <c r="Z898" s="2577"/>
      <c r="AA898" s="2577"/>
      <c r="AB898" s="2577"/>
      <c r="AC898" s="2577"/>
      <c r="AD898" s="2577"/>
      <c r="AE898" s="2577"/>
      <c r="AF898" s="2578"/>
    </row>
    <row r="899" spans="2:32" s="2884" customFormat="1" ht="13.5" thickBot="1" x14ac:dyDescent="0.25">
      <c r="B899" s="3398"/>
      <c r="C899" s="3399"/>
      <c r="D899" s="3399"/>
      <c r="E899" s="3399"/>
      <c r="F899" s="3399"/>
      <c r="G899" s="2577"/>
      <c r="H899" s="2577"/>
      <c r="I899" s="2577"/>
      <c r="J899" s="2577"/>
      <c r="K899" s="2577"/>
      <c r="L899" s="2577"/>
      <c r="M899" s="2577"/>
      <c r="N899" s="2577"/>
      <c r="O899" s="2577"/>
      <c r="P899" s="2577"/>
      <c r="Q899" s="2577"/>
      <c r="R899" s="2643"/>
      <c r="S899" s="2577"/>
      <c r="T899" s="2577"/>
      <c r="U899" s="2577"/>
      <c r="V899" s="2577"/>
      <c r="W899" s="2577"/>
      <c r="X899" s="2577"/>
      <c r="Y899" s="2577"/>
      <c r="Z899" s="2577"/>
      <c r="AA899" s="2577"/>
      <c r="AB899" s="2577"/>
      <c r="AC899" s="2577"/>
      <c r="AD899" s="2577"/>
      <c r="AE899" s="2577"/>
      <c r="AF899" s="2578"/>
    </row>
    <row r="900" spans="2:32" s="2884" customFormat="1" ht="13.5" thickBot="1" x14ac:dyDescent="0.25">
      <c r="B900" s="3679" t="s">
        <v>5079</v>
      </c>
      <c r="C900" s="3680"/>
      <c r="D900" s="3655" t="s">
        <v>5080</v>
      </c>
      <c r="E900" s="3683" t="s">
        <v>224</v>
      </c>
      <c r="F900" s="3684"/>
      <c r="G900" s="3684"/>
      <c r="H900" s="3684"/>
      <c r="I900" s="3684"/>
      <c r="J900" s="3684"/>
      <c r="K900" s="3684"/>
      <c r="L900" s="3684"/>
      <c r="M900" s="3684"/>
      <c r="N900" s="3684"/>
      <c r="O900" s="3684"/>
      <c r="P900" s="3685"/>
      <c r="Q900" s="3686" t="s">
        <v>340</v>
      </c>
      <c r="R900" s="3687"/>
      <c r="S900" s="3688"/>
      <c r="T900" s="3688"/>
      <c r="U900" s="3688"/>
      <c r="V900" s="3688"/>
      <c r="W900" s="3688"/>
      <c r="X900" s="3688"/>
      <c r="Y900" s="3689"/>
      <c r="Z900" s="3686" t="s">
        <v>225</v>
      </c>
      <c r="AA900" s="3688"/>
      <c r="AB900" s="3689"/>
      <c r="AC900" s="3690" t="s">
        <v>4999</v>
      </c>
      <c r="AD900" s="3691"/>
      <c r="AE900" s="3692"/>
      <c r="AF900" s="2578"/>
    </row>
    <row r="901" spans="2:32" s="2884" customFormat="1" ht="13.5" thickBot="1" x14ac:dyDescent="0.25">
      <c r="B901" s="3681"/>
      <c r="C901" s="3682"/>
      <c r="D901" s="3655"/>
      <c r="E901" s="3655" t="s">
        <v>5017</v>
      </c>
      <c r="F901" s="3655" t="s">
        <v>5018</v>
      </c>
      <c r="G901" s="3640" t="s">
        <v>5020</v>
      </c>
      <c r="H901" s="3640" t="s">
        <v>5081</v>
      </c>
      <c r="I901" s="3693" t="s">
        <v>5082</v>
      </c>
      <c r="J901" s="3693" t="s">
        <v>5083</v>
      </c>
      <c r="K901" s="3693" t="s">
        <v>5023</v>
      </c>
      <c r="L901" s="3693"/>
      <c r="M901" s="3693" t="s">
        <v>5084</v>
      </c>
      <c r="N901" s="3693" t="s">
        <v>5085</v>
      </c>
      <c r="O901" s="3693" t="s">
        <v>5086</v>
      </c>
      <c r="P901" s="3693" t="s">
        <v>5087</v>
      </c>
      <c r="Q901" s="3638" t="s">
        <v>5029</v>
      </c>
      <c r="R901" s="3638" t="s">
        <v>5030</v>
      </c>
      <c r="S901" s="3638" t="s">
        <v>5031</v>
      </c>
      <c r="T901" s="3638" t="s">
        <v>5088</v>
      </c>
      <c r="U901" s="3638" t="s">
        <v>5089</v>
      </c>
      <c r="V901" s="3638" t="s">
        <v>5034</v>
      </c>
      <c r="W901" s="3638" t="s">
        <v>5036</v>
      </c>
      <c r="X901" s="3640" t="s">
        <v>5090</v>
      </c>
      <c r="Y901" s="3640" t="s">
        <v>5091</v>
      </c>
      <c r="Z901" s="3638" t="s">
        <v>5092</v>
      </c>
      <c r="AA901" s="3638" t="s">
        <v>5093</v>
      </c>
      <c r="AB901" s="3638" t="s">
        <v>5094</v>
      </c>
      <c r="AC901" s="3638" t="s">
        <v>1154</v>
      </c>
      <c r="AD901" s="3638" t="s">
        <v>5000</v>
      </c>
      <c r="AE901" s="3638" t="s">
        <v>5001</v>
      </c>
      <c r="AF901" s="2578"/>
    </row>
    <row r="902" spans="2:32" s="2884" customFormat="1" ht="13.5" thickBot="1" x14ac:dyDescent="0.25">
      <c r="B902" s="3681"/>
      <c r="C902" s="3682"/>
      <c r="D902" s="3638"/>
      <c r="E902" s="3638"/>
      <c r="F902" s="3638"/>
      <c r="G902" s="3637"/>
      <c r="H902" s="3637"/>
      <c r="I902" s="3640"/>
      <c r="J902" s="3640"/>
      <c r="K902" s="3400" t="s">
        <v>5043</v>
      </c>
      <c r="L902" s="3401" t="s">
        <v>2798</v>
      </c>
      <c r="M902" s="3640"/>
      <c r="N902" s="3640"/>
      <c r="O902" s="3640"/>
      <c r="P902" s="3640"/>
      <c r="Q902" s="3639"/>
      <c r="R902" s="3639"/>
      <c r="S902" s="3639"/>
      <c r="T902" s="3639"/>
      <c r="U902" s="3639"/>
      <c r="V902" s="3639"/>
      <c r="W902" s="3639"/>
      <c r="X902" s="3637"/>
      <c r="Y902" s="3637"/>
      <c r="Z902" s="3639"/>
      <c r="AA902" s="3639"/>
      <c r="AB902" s="3639"/>
      <c r="AC902" s="3639"/>
      <c r="AD902" s="3639"/>
      <c r="AE902" s="3639"/>
      <c r="AF902" s="2578"/>
    </row>
    <row r="903" spans="2:32" s="2884" customFormat="1" x14ac:dyDescent="0.2">
      <c r="B903" s="4486" t="s">
        <v>6387</v>
      </c>
      <c r="C903" s="4487"/>
      <c r="D903" s="3154" t="s">
        <v>1534</v>
      </c>
      <c r="E903" s="3154" t="s">
        <v>1534</v>
      </c>
      <c r="F903" s="3154" t="s">
        <v>1534</v>
      </c>
      <c r="G903" s="3155">
        <f>3/0.18</f>
        <v>16.666666666666668</v>
      </c>
      <c r="H903" s="3154" t="s">
        <v>1534</v>
      </c>
      <c r="I903" s="3156">
        <v>0.18</v>
      </c>
      <c r="J903" s="3154" t="s">
        <v>1534</v>
      </c>
      <c r="K903" s="3154" t="s">
        <v>1534</v>
      </c>
      <c r="L903" s="3154" t="s">
        <v>1534</v>
      </c>
      <c r="M903" s="3154" t="s">
        <v>1534</v>
      </c>
      <c r="N903" s="3154" t="s">
        <v>1534</v>
      </c>
      <c r="O903" s="3154" t="s">
        <v>1534</v>
      </c>
      <c r="P903" s="3154" t="s">
        <v>1534</v>
      </c>
      <c r="Q903" s="3154" t="s">
        <v>1534</v>
      </c>
      <c r="R903" s="3154" t="s">
        <v>1534</v>
      </c>
      <c r="S903" s="3154" t="s">
        <v>1534</v>
      </c>
      <c r="T903" s="3154" t="s">
        <v>1534</v>
      </c>
      <c r="U903" s="3154" t="s">
        <v>1534</v>
      </c>
      <c r="V903" s="3154" t="s">
        <v>1534</v>
      </c>
      <c r="W903" s="3154" t="s">
        <v>1534</v>
      </c>
      <c r="X903" s="3154" t="s">
        <v>1534</v>
      </c>
      <c r="Y903" s="3154" t="s">
        <v>1534</v>
      </c>
      <c r="Z903" s="3154" t="s">
        <v>1534</v>
      </c>
      <c r="AA903" s="3154" t="s">
        <v>1534</v>
      </c>
      <c r="AB903" s="3154" t="s">
        <v>1534</v>
      </c>
      <c r="AC903" s="3154" t="s">
        <v>1534</v>
      </c>
      <c r="AD903" s="3154" t="s">
        <v>1534</v>
      </c>
      <c r="AE903" s="3157" t="s">
        <v>1534</v>
      </c>
      <c r="AF903" s="2578"/>
    </row>
    <row r="904" spans="2:32" s="2884" customFormat="1" ht="17.25" customHeight="1" thickBot="1" x14ac:dyDescent="0.25">
      <c r="B904" s="3711" t="s">
        <v>6558</v>
      </c>
      <c r="C904" s="3712"/>
      <c r="D904" s="3158" t="s">
        <v>1534</v>
      </c>
      <c r="E904" s="3158" t="s">
        <v>1534</v>
      </c>
      <c r="F904" s="3158" t="s">
        <v>1534</v>
      </c>
      <c r="G904" s="3159">
        <f>3/0.16</f>
        <v>18.75</v>
      </c>
      <c r="H904" s="3158" t="s">
        <v>1534</v>
      </c>
      <c r="I904" s="3160">
        <v>0.16</v>
      </c>
      <c r="J904" s="3158" t="s">
        <v>1534</v>
      </c>
      <c r="K904" s="3158" t="s">
        <v>1534</v>
      </c>
      <c r="L904" s="3158" t="s">
        <v>1534</v>
      </c>
      <c r="M904" s="3158" t="s">
        <v>1534</v>
      </c>
      <c r="N904" s="3158" t="s">
        <v>1534</v>
      </c>
      <c r="O904" s="3158" t="s">
        <v>1534</v>
      </c>
      <c r="P904" s="3158" t="s">
        <v>1534</v>
      </c>
      <c r="Q904" s="3158" t="s">
        <v>1534</v>
      </c>
      <c r="R904" s="3158" t="s">
        <v>1534</v>
      </c>
      <c r="S904" s="3158" t="s">
        <v>1534</v>
      </c>
      <c r="T904" s="3158" t="s">
        <v>1534</v>
      </c>
      <c r="U904" s="3158" t="s">
        <v>1534</v>
      </c>
      <c r="V904" s="3158" t="s">
        <v>1534</v>
      </c>
      <c r="W904" s="3158" t="s">
        <v>1534</v>
      </c>
      <c r="X904" s="3158" t="s">
        <v>1534</v>
      </c>
      <c r="Y904" s="3158" t="s">
        <v>1534</v>
      </c>
      <c r="Z904" s="3158" t="s">
        <v>1534</v>
      </c>
      <c r="AA904" s="3158" t="s">
        <v>1534</v>
      </c>
      <c r="AB904" s="3158" t="s">
        <v>1534</v>
      </c>
      <c r="AC904" s="3158" t="s">
        <v>1534</v>
      </c>
      <c r="AD904" s="3158" t="s">
        <v>1534</v>
      </c>
      <c r="AE904" s="3161" t="s">
        <v>1534</v>
      </c>
      <c r="AF904" s="2578"/>
    </row>
    <row r="905" spans="2:32" s="2884" customFormat="1" x14ac:dyDescent="0.2">
      <c r="B905" s="2642"/>
      <c r="C905" s="2572"/>
      <c r="D905" s="2572"/>
      <c r="E905" s="2572"/>
      <c r="F905" s="2572"/>
      <c r="G905" s="2573"/>
      <c r="H905" s="2573"/>
      <c r="I905" s="2573"/>
      <c r="J905" s="2573"/>
      <c r="K905" s="2572"/>
      <c r="L905" s="2573"/>
      <c r="M905" s="2573"/>
      <c r="N905" s="2573"/>
      <c r="O905" s="2573"/>
      <c r="P905" s="2573"/>
      <c r="Q905" s="2639"/>
      <c r="R905" s="2639"/>
      <c r="S905" s="2639"/>
      <c r="T905" s="2639"/>
      <c r="U905" s="2639"/>
      <c r="V905" s="2639"/>
      <c r="W905" s="2639"/>
      <c r="X905" s="2639"/>
      <c r="Y905" s="2639"/>
      <c r="Z905" s="2639"/>
      <c r="AA905" s="2639"/>
      <c r="AB905" s="2639"/>
      <c r="AC905" s="2639"/>
      <c r="AD905" s="2639"/>
      <c r="AE905" s="2639"/>
      <c r="AF905" s="2578"/>
    </row>
    <row r="906" spans="2:32" s="2884" customFormat="1" x14ac:dyDescent="0.2">
      <c r="B906" s="3673" t="s">
        <v>5002</v>
      </c>
      <c r="C906" s="3674"/>
      <c r="D906" s="3675" t="s">
        <v>5096</v>
      </c>
      <c r="E906" s="3675"/>
      <c r="F906" s="3675"/>
      <c r="G906" s="3675"/>
      <c r="H906" s="3675"/>
      <c r="I906" s="2640"/>
      <c r="J906" s="2640"/>
      <c r="K906" s="2640"/>
      <c r="L906" s="2640"/>
      <c r="M906" s="2640"/>
      <c r="N906" s="2640"/>
      <c r="O906" s="2640"/>
      <c r="P906" s="2640"/>
      <c r="Q906" s="2639"/>
      <c r="R906" s="2639"/>
      <c r="S906" s="2639"/>
      <c r="T906" s="2639"/>
      <c r="U906" s="2639"/>
      <c r="V906" s="2639"/>
      <c r="W906" s="2639"/>
      <c r="X906" s="2639"/>
      <c r="Y906" s="2639"/>
      <c r="Z906" s="2639"/>
      <c r="AA906" s="2639"/>
      <c r="AB906" s="2639"/>
      <c r="AC906" s="2639"/>
      <c r="AD906" s="2639"/>
      <c r="AE906" s="2639"/>
      <c r="AF906" s="2578"/>
    </row>
    <row r="907" spans="2:32" s="2884" customFormat="1" x14ac:dyDescent="0.2">
      <c r="B907" s="3673" t="s">
        <v>5003</v>
      </c>
      <c r="C907" s="3674"/>
      <c r="D907" s="3675" t="s">
        <v>1517</v>
      </c>
      <c r="E907" s="3675"/>
      <c r="F907" s="3675"/>
      <c r="G907" s="3675"/>
      <c r="H907" s="3675"/>
      <c r="I907" s="2640"/>
      <c r="J907" s="2640"/>
      <c r="K907" s="2640"/>
      <c r="L907" s="2640"/>
      <c r="M907" s="2640"/>
      <c r="N907" s="2640"/>
      <c r="O907" s="2640"/>
      <c r="P907" s="2640"/>
      <c r="Q907" s="2639"/>
      <c r="R907" s="2639"/>
      <c r="S907" s="2639"/>
      <c r="T907" s="2639"/>
      <c r="U907" s="2639"/>
      <c r="V907" s="2639"/>
      <c r="W907" s="2639"/>
      <c r="X907" s="2639"/>
      <c r="Y907" s="2639"/>
      <c r="Z907" s="2639"/>
      <c r="AA907" s="2639"/>
      <c r="AB907" s="2639"/>
      <c r="AC907" s="2639"/>
      <c r="AD907" s="2639"/>
      <c r="AE907" s="2639"/>
      <c r="AF907" s="2578"/>
    </row>
    <row r="908" spans="2:32" s="2884" customFormat="1" ht="13.5" thickBot="1" x14ac:dyDescent="0.25">
      <c r="B908" s="3402"/>
      <c r="C908" s="3403"/>
      <c r="D908" s="3403"/>
      <c r="E908" s="3403"/>
      <c r="F908" s="3403"/>
      <c r="G908" s="2643"/>
      <c r="H908" s="2643"/>
      <c r="I908" s="2643"/>
      <c r="J908" s="2643"/>
      <c r="K908" s="2643"/>
      <c r="L908" s="2643"/>
      <c r="M908" s="2643"/>
      <c r="N908" s="2643"/>
      <c r="O908" s="2643"/>
      <c r="P908" s="2643"/>
      <c r="Q908" s="2643"/>
      <c r="R908" s="2643"/>
      <c r="S908" s="2643"/>
      <c r="T908" s="2643"/>
      <c r="U908" s="2643"/>
      <c r="V908" s="2643"/>
      <c r="W908" s="2643"/>
      <c r="X908" s="2643"/>
      <c r="Y908" s="2643"/>
      <c r="Z908" s="2643"/>
      <c r="AA908" s="2643"/>
      <c r="AB908" s="2643"/>
      <c r="AC908" s="2643"/>
      <c r="AD908" s="2643"/>
      <c r="AE908" s="2643"/>
      <c r="AF908" s="2583"/>
    </row>
    <row r="909" spans="2:32" s="2884" customFormat="1" x14ac:dyDescent="0.2">
      <c r="B909" s="2783" t="str">
        <f>+B890</f>
        <v>.</v>
      </c>
    </row>
    <row r="910" spans="2:32" s="2884" customFormat="1" ht="13.5" thickBot="1" x14ac:dyDescent="0.25"/>
    <row r="911" spans="2:32" s="2884" customFormat="1" ht="20.25" x14ac:dyDescent="0.2">
      <c r="B911" s="3623" t="s">
        <v>5075</v>
      </c>
      <c r="C911" s="3624"/>
      <c r="D911" s="3624"/>
      <c r="E911" s="3624"/>
      <c r="F911" s="3624"/>
      <c r="G911" s="3624"/>
      <c r="H911" s="3624"/>
      <c r="I911" s="3624"/>
      <c r="J911" s="3624"/>
      <c r="K911" s="3624"/>
      <c r="L911" s="3624"/>
      <c r="M911" s="3624"/>
      <c r="N911" s="3624"/>
      <c r="O911" s="3624"/>
      <c r="P911" s="3624"/>
      <c r="Q911" s="3624"/>
      <c r="R911" s="3624"/>
      <c r="S911" s="3624"/>
      <c r="T911" s="3624"/>
      <c r="U911" s="3624"/>
      <c r="V911" s="3624"/>
      <c r="W911" s="3624"/>
      <c r="X911" s="3624"/>
      <c r="Y911" s="3624"/>
      <c r="Z911" s="3624"/>
      <c r="AA911" s="3624"/>
      <c r="AB911" s="3624"/>
      <c r="AC911" s="3624"/>
      <c r="AD911" s="3624"/>
      <c r="AE911" s="3624"/>
      <c r="AF911" s="3625"/>
    </row>
    <row r="912" spans="2:32" s="2884" customFormat="1" x14ac:dyDescent="0.2">
      <c r="B912" s="3398"/>
      <c r="C912" s="3399"/>
      <c r="D912" s="3399"/>
      <c r="E912" s="3399"/>
      <c r="F912" s="3399"/>
      <c r="G912" s="2577"/>
      <c r="H912" s="2577"/>
      <c r="I912" s="2577"/>
      <c r="J912" s="2577"/>
      <c r="K912" s="2577"/>
      <c r="L912" s="2577"/>
      <c r="M912" s="2577"/>
      <c r="N912" s="2577"/>
      <c r="O912" s="2577"/>
      <c r="P912" s="2577"/>
      <c r="Q912" s="2577"/>
      <c r="R912" s="2577"/>
      <c r="S912" s="2577"/>
      <c r="T912" s="2577"/>
      <c r="U912" s="2577"/>
      <c r="V912" s="2577"/>
      <c r="W912" s="2577"/>
      <c r="X912" s="2577"/>
      <c r="Y912" s="2577"/>
      <c r="Z912" s="2577"/>
      <c r="AA912" s="2577"/>
      <c r="AB912" s="2577"/>
      <c r="AC912" s="2577"/>
      <c r="AD912" s="2577"/>
      <c r="AE912" s="2577"/>
      <c r="AF912" s="2578"/>
    </row>
    <row r="913" spans="2:32" s="2884" customFormat="1" x14ac:dyDescent="0.2">
      <c r="B913" s="2641" t="s">
        <v>5095</v>
      </c>
      <c r="C913" s="3399"/>
      <c r="D913" s="3676" t="s">
        <v>6556</v>
      </c>
      <c r="E913" s="3676"/>
      <c r="F913" s="3676"/>
      <c r="G913" s="2577"/>
      <c r="H913" s="2577"/>
      <c r="I913" s="2577"/>
      <c r="J913" s="2577"/>
      <c r="K913" s="2577"/>
      <c r="L913" s="2577"/>
      <c r="M913" s="2577"/>
      <c r="N913" s="2577"/>
      <c r="O913" s="2577"/>
      <c r="P913" s="2577"/>
      <c r="Q913" s="2577"/>
      <c r="R913" s="2577"/>
      <c r="S913" s="2577"/>
      <c r="T913" s="2577"/>
      <c r="U913" s="2577"/>
      <c r="V913" s="2577"/>
      <c r="W913" s="2577"/>
      <c r="X913" s="2577"/>
      <c r="Y913" s="2577"/>
      <c r="Z913" s="2577"/>
      <c r="AA913" s="2577"/>
      <c r="AB913" s="2577"/>
      <c r="AC913" s="2577"/>
      <c r="AD913" s="2577"/>
      <c r="AE913" s="2577"/>
      <c r="AF913" s="2578"/>
    </row>
    <row r="914" spans="2:32" s="2884" customFormat="1" x14ac:dyDescent="0.2">
      <c r="B914" s="3677" t="s">
        <v>5078</v>
      </c>
      <c r="C914" s="3678"/>
      <c r="D914" s="3709">
        <v>41685</v>
      </c>
      <c r="E914" s="3709"/>
      <c r="F914" s="3709"/>
      <c r="G914" s="2577"/>
      <c r="H914" s="2577"/>
      <c r="I914" s="2577"/>
      <c r="J914" s="2577"/>
      <c r="K914" s="2577"/>
      <c r="L914" s="2577"/>
      <c r="M914" s="2577"/>
      <c r="N914" s="2577"/>
      <c r="O914" s="2577"/>
      <c r="P914" s="2577"/>
      <c r="Q914" s="2577"/>
      <c r="R914" s="2577"/>
      <c r="S914" s="2577"/>
      <c r="T914" s="2577"/>
      <c r="U914" s="2577"/>
      <c r="V914" s="2577"/>
      <c r="W914" s="2577"/>
      <c r="X914" s="2577"/>
      <c r="Y914" s="2577"/>
      <c r="Z914" s="2577"/>
      <c r="AA914" s="2577"/>
      <c r="AB914" s="2577"/>
      <c r="AC914" s="2577"/>
      <c r="AD914" s="2577"/>
      <c r="AE914" s="2577"/>
      <c r="AF914" s="2578"/>
    </row>
    <row r="915" spans="2:32" s="2884" customFormat="1" ht="12.75" customHeight="1" x14ac:dyDescent="0.2">
      <c r="B915" s="3657" t="s">
        <v>5076</v>
      </c>
      <c r="C915" s="3658"/>
      <c r="D915" s="3709">
        <v>41686</v>
      </c>
      <c r="E915" s="3709"/>
      <c r="F915" s="3709"/>
      <c r="G915" s="2577"/>
      <c r="H915" s="2577"/>
      <c r="I915" s="2577"/>
      <c r="J915" s="2577"/>
      <c r="K915" s="2577"/>
      <c r="L915" s="2577"/>
      <c r="M915" s="2577"/>
      <c r="N915" s="2577"/>
      <c r="O915" s="2577"/>
      <c r="P915" s="2577"/>
      <c r="Q915" s="2577"/>
      <c r="R915" s="2577"/>
      <c r="S915" s="2577"/>
      <c r="T915" s="2577"/>
      <c r="U915" s="2577"/>
      <c r="V915" s="2577"/>
      <c r="W915" s="2577"/>
      <c r="X915" s="2577"/>
      <c r="Y915" s="2577"/>
      <c r="Z915" s="2577"/>
      <c r="AA915" s="2577"/>
      <c r="AB915" s="2577"/>
      <c r="AC915" s="2577"/>
      <c r="AD915" s="2577"/>
      <c r="AE915" s="2577"/>
      <c r="AF915" s="2578"/>
    </row>
    <row r="916" spans="2:32" s="2884" customFormat="1" ht="12.75" customHeight="1" thickBot="1" x14ac:dyDescent="0.25">
      <c r="B916" s="3398"/>
      <c r="C916" s="3399"/>
      <c r="D916" s="3399"/>
      <c r="E916" s="3399"/>
      <c r="F916" s="3399"/>
      <c r="G916" s="2577"/>
      <c r="H916" s="2577"/>
      <c r="I916" s="2577"/>
      <c r="J916" s="2577"/>
      <c r="K916" s="2577"/>
      <c r="L916" s="2577"/>
      <c r="M916" s="2577"/>
      <c r="N916" s="2577"/>
      <c r="O916" s="2577"/>
      <c r="P916" s="2577"/>
      <c r="Q916" s="2577"/>
      <c r="R916" s="2577"/>
      <c r="S916" s="2577"/>
      <c r="T916" s="2577"/>
      <c r="U916" s="2577"/>
      <c r="V916" s="2577"/>
      <c r="W916" s="2577"/>
      <c r="X916" s="2577"/>
      <c r="Y916" s="2577"/>
      <c r="Z916" s="2577"/>
      <c r="AA916" s="2577"/>
      <c r="AB916" s="2577"/>
      <c r="AC916" s="2577"/>
      <c r="AD916" s="2577"/>
      <c r="AE916" s="2577"/>
      <c r="AF916" s="2578"/>
    </row>
    <row r="917" spans="2:32" s="2884" customFormat="1" ht="84.75" customHeight="1" thickBot="1" x14ac:dyDescent="0.25">
      <c r="B917" s="3659" t="s">
        <v>5077</v>
      </c>
      <c r="C917" s="3710"/>
      <c r="D917" s="3661" t="s">
        <v>6559</v>
      </c>
      <c r="E917" s="3662"/>
      <c r="F917" s="3662"/>
      <c r="G917" s="3662"/>
      <c r="H917" s="3662"/>
      <c r="I917" s="3662"/>
      <c r="J917" s="3662"/>
      <c r="K917" s="3662"/>
      <c r="L917" s="3662"/>
      <c r="M917" s="3662"/>
      <c r="N917" s="3662"/>
      <c r="O917" s="3662"/>
      <c r="P917" s="3662"/>
      <c r="Q917" s="3663"/>
      <c r="R917" s="2577"/>
      <c r="S917" s="2577"/>
      <c r="T917" s="2577"/>
      <c r="U917" s="2577"/>
      <c r="V917" s="2577"/>
      <c r="W917" s="2577"/>
      <c r="X917" s="2577"/>
      <c r="Y917" s="2577"/>
      <c r="Z917" s="2577"/>
      <c r="AA917" s="2577"/>
      <c r="AB917" s="2577"/>
      <c r="AC917" s="2577"/>
      <c r="AD917" s="2577"/>
      <c r="AE917" s="2577"/>
      <c r="AF917" s="2578"/>
    </row>
    <row r="918" spans="2:32" s="2884" customFormat="1" ht="13.5" customHeight="1" thickBot="1" x14ac:dyDescent="0.25">
      <c r="B918" s="3398"/>
      <c r="C918" s="3399"/>
      <c r="D918" s="3399"/>
      <c r="E918" s="3399"/>
      <c r="F918" s="3399"/>
      <c r="G918" s="2577"/>
      <c r="H918" s="2577"/>
      <c r="I918" s="2577"/>
      <c r="J918" s="2577"/>
      <c r="K918" s="2577"/>
      <c r="L918" s="2577"/>
      <c r="M918" s="2577"/>
      <c r="N918" s="2577"/>
      <c r="O918" s="2577"/>
      <c r="P918" s="2577"/>
      <c r="Q918" s="2577"/>
      <c r="R918" s="2643"/>
      <c r="S918" s="2577"/>
      <c r="T918" s="2577"/>
      <c r="U918" s="2577"/>
      <c r="V918" s="2577"/>
      <c r="W918" s="2577"/>
      <c r="X918" s="2577"/>
      <c r="Y918" s="2577"/>
      <c r="Z918" s="2577"/>
      <c r="AA918" s="2577"/>
      <c r="AB918" s="2577"/>
      <c r="AC918" s="2577"/>
      <c r="AD918" s="2577"/>
      <c r="AE918" s="2577"/>
      <c r="AF918" s="2578"/>
    </row>
    <row r="919" spans="2:32" s="2884" customFormat="1" ht="13.5" thickBot="1" x14ac:dyDescent="0.25">
      <c r="B919" s="3679" t="s">
        <v>5079</v>
      </c>
      <c r="C919" s="3680"/>
      <c r="D919" s="3655" t="s">
        <v>5080</v>
      </c>
      <c r="E919" s="3683" t="s">
        <v>224</v>
      </c>
      <c r="F919" s="3684"/>
      <c r="G919" s="3684"/>
      <c r="H919" s="3684"/>
      <c r="I919" s="3684"/>
      <c r="J919" s="3684"/>
      <c r="K919" s="3684"/>
      <c r="L919" s="3684"/>
      <c r="M919" s="3684"/>
      <c r="N919" s="3684"/>
      <c r="O919" s="3684"/>
      <c r="P919" s="3685"/>
      <c r="Q919" s="3686" t="s">
        <v>340</v>
      </c>
      <c r="R919" s="3687"/>
      <c r="S919" s="3688"/>
      <c r="T919" s="3688"/>
      <c r="U919" s="3688"/>
      <c r="V919" s="3688"/>
      <c r="W919" s="3688"/>
      <c r="X919" s="3688"/>
      <c r="Y919" s="3689"/>
      <c r="Z919" s="3686" t="s">
        <v>225</v>
      </c>
      <c r="AA919" s="3688"/>
      <c r="AB919" s="3689"/>
      <c r="AC919" s="3690" t="s">
        <v>4999</v>
      </c>
      <c r="AD919" s="3691"/>
      <c r="AE919" s="3692"/>
      <c r="AF919" s="2578"/>
    </row>
    <row r="920" spans="2:32" s="2884" customFormat="1" ht="13.5" customHeight="1" thickBot="1" x14ac:dyDescent="0.25">
      <c r="B920" s="3681"/>
      <c r="C920" s="3682"/>
      <c r="D920" s="3655"/>
      <c r="E920" s="3655" t="s">
        <v>5017</v>
      </c>
      <c r="F920" s="3655" t="s">
        <v>5018</v>
      </c>
      <c r="G920" s="3640" t="s">
        <v>5020</v>
      </c>
      <c r="H920" s="3640" t="s">
        <v>5081</v>
      </c>
      <c r="I920" s="3693" t="s">
        <v>5082</v>
      </c>
      <c r="J920" s="3693" t="s">
        <v>5083</v>
      </c>
      <c r="K920" s="3693" t="s">
        <v>5023</v>
      </c>
      <c r="L920" s="3693"/>
      <c r="M920" s="3693" t="s">
        <v>5084</v>
      </c>
      <c r="N920" s="3693" t="s">
        <v>5085</v>
      </c>
      <c r="O920" s="3693" t="s">
        <v>5086</v>
      </c>
      <c r="P920" s="3693" t="s">
        <v>5087</v>
      </c>
      <c r="Q920" s="3638" t="s">
        <v>5029</v>
      </c>
      <c r="R920" s="3638" t="s">
        <v>5030</v>
      </c>
      <c r="S920" s="3638" t="s">
        <v>5031</v>
      </c>
      <c r="T920" s="3638" t="s">
        <v>5088</v>
      </c>
      <c r="U920" s="3638" t="s">
        <v>5089</v>
      </c>
      <c r="V920" s="3638" t="s">
        <v>5034</v>
      </c>
      <c r="W920" s="3638" t="s">
        <v>5036</v>
      </c>
      <c r="X920" s="3640" t="s">
        <v>5090</v>
      </c>
      <c r="Y920" s="3640" t="s">
        <v>5091</v>
      </c>
      <c r="Z920" s="3638" t="s">
        <v>5092</v>
      </c>
      <c r="AA920" s="3638" t="s">
        <v>5093</v>
      </c>
      <c r="AB920" s="3638" t="s">
        <v>5094</v>
      </c>
      <c r="AC920" s="3638" t="s">
        <v>1154</v>
      </c>
      <c r="AD920" s="3638" t="s">
        <v>5000</v>
      </c>
      <c r="AE920" s="3638" t="s">
        <v>5001</v>
      </c>
      <c r="AF920" s="2578"/>
    </row>
    <row r="921" spans="2:32" s="2884" customFormat="1" ht="13.5" customHeight="1" thickBot="1" x14ac:dyDescent="0.25">
      <c r="B921" s="3681"/>
      <c r="C921" s="3682"/>
      <c r="D921" s="3638"/>
      <c r="E921" s="3638"/>
      <c r="F921" s="3638"/>
      <c r="G921" s="3637"/>
      <c r="H921" s="3637"/>
      <c r="I921" s="3640"/>
      <c r="J921" s="3640"/>
      <c r="K921" s="3400" t="s">
        <v>5043</v>
      </c>
      <c r="L921" s="3401" t="s">
        <v>2798</v>
      </c>
      <c r="M921" s="3640"/>
      <c r="N921" s="3640"/>
      <c r="O921" s="3640"/>
      <c r="P921" s="3640"/>
      <c r="Q921" s="3639"/>
      <c r="R921" s="3639"/>
      <c r="S921" s="3639"/>
      <c r="T921" s="3639"/>
      <c r="U921" s="3639"/>
      <c r="V921" s="3639"/>
      <c r="W921" s="3639"/>
      <c r="X921" s="3637"/>
      <c r="Y921" s="3637"/>
      <c r="Z921" s="3639"/>
      <c r="AA921" s="3639"/>
      <c r="AB921" s="3639"/>
      <c r="AC921" s="3639"/>
      <c r="AD921" s="3639"/>
      <c r="AE921" s="3639"/>
      <c r="AF921" s="2578"/>
    </row>
    <row r="922" spans="2:32" s="2884" customFormat="1" ht="18" customHeight="1" x14ac:dyDescent="0.2">
      <c r="B922" s="4486" t="s">
        <v>6387</v>
      </c>
      <c r="C922" s="4487"/>
      <c r="D922" s="3154" t="s">
        <v>1534</v>
      </c>
      <c r="E922" s="3154" t="s">
        <v>1534</v>
      </c>
      <c r="F922" s="3154" t="s">
        <v>1534</v>
      </c>
      <c r="G922" s="3155">
        <f>3/0.18</f>
        <v>16.666666666666668</v>
      </c>
      <c r="H922" s="3154" t="s">
        <v>1534</v>
      </c>
      <c r="I922" s="3156">
        <v>0.18</v>
      </c>
      <c r="J922" s="3154" t="s">
        <v>1534</v>
      </c>
      <c r="K922" s="3154" t="s">
        <v>1534</v>
      </c>
      <c r="L922" s="3154" t="s">
        <v>1534</v>
      </c>
      <c r="M922" s="3154" t="s">
        <v>1534</v>
      </c>
      <c r="N922" s="3154" t="s">
        <v>1534</v>
      </c>
      <c r="O922" s="3154" t="s">
        <v>1534</v>
      </c>
      <c r="P922" s="3154" t="s">
        <v>1534</v>
      </c>
      <c r="Q922" s="3154" t="s">
        <v>1534</v>
      </c>
      <c r="R922" s="3154" t="s">
        <v>1534</v>
      </c>
      <c r="S922" s="3154" t="s">
        <v>1534</v>
      </c>
      <c r="T922" s="3154" t="s">
        <v>1534</v>
      </c>
      <c r="U922" s="3154" t="s">
        <v>1534</v>
      </c>
      <c r="V922" s="3154" t="s">
        <v>1534</v>
      </c>
      <c r="W922" s="3154" t="s">
        <v>1534</v>
      </c>
      <c r="X922" s="3154" t="s">
        <v>1534</v>
      </c>
      <c r="Y922" s="3154" t="s">
        <v>1534</v>
      </c>
      <c r="Z922" s="3154" t="s">
        <v>1534</v>
      </c>
      <c r="AA922" s="3154" t="s">
        <v>1534</v>
      </c>
      <c r="AB922" s="3154" t="s">
        <v>1534</v>
      </c>
      <c r="AC922" s="3154" t="s">
        <v>1534</v>
      </c>
      <c r="AD922" s="3154" t="s">
        <v>1534</v>
      </c>
      <c r="AE922" s="3157" t="s">
        <v>1534</v>
      </c>
      <c r="AF922" s="2578"/>
    </row>
    <row r="923" spans="2:32" s="2884" customFormat="1" ht="16.5" customHeight="1" thickBot="1" x14ac:dyDescent="0.25">
      <c r="B923" s="3711" t="s">
        <v>6558</v>
      </c>
      <c r="C923" s="3712"/>
      <c r="D923" s="3158" t="s">
        <v>1534</v>
      </c>
      <c r="E923" s="3158" t="s">
        <v>1534</v>
      </c>
      <c r="F923" s="3158" t="s">
        <v>1534</v>
      </c>
      <c r="G923" s="3159">
        <f>3/0.16</f>
        <v>18.75</v>
      </c>
      <c r="H923" s="3158" t="s">
        <v>1534</v>
      </c>
      <c r="I923" s="3160">
        <v>0.16</v>
      </c>
      <c r="J923" s="3158" t="s">
        <v>1534</v>
      </c>
      <c r="K923" s="3158" t="s">
        <v>1534</v>
      </c>
      <c r="L923" s="3158" t="s">
        <v>1534</v>
      </c>
      <c r="M923" s="3158" t="s">
        <v>1534</v>
      </c>
      <c r="N923" s="3158" t="s">
        <v>1534</v>
      </c>
      <c r="O923" s="3158" t="s">
        <v>1534</v>
      </c>
      <c r="P923" s="3158" t="s">
        <v>1534</v>
      </c>
      <c r="Q923" s="3158" t="s">
        <v>1534</v>
      </c>
      <c r="R923" s="3158" t="s">
        <v>1534</v>
      </c>
      <c r="S923" s="3158" t="s">
        <v>1534</v>
      </c>
      <c r="T923" s="3158" t="s">
        <v>1534</v>
      </c>
      <c r="U923" s="3158" t="s">
        <v>1534</v>
      </c>
      <c r="V923" s="3158" t="s">
        <v>1534</v>
      </c>
      <c r="W923" s="3158" t="s">
        <v>1534</v>
      </c>
      <c r="X923" s="3158" t="s">
        <v>1534</v>
      </c>
      <c r="Y923" s="3158" t="s">
        <v>1534</v>
      </c>
      <c r="Z923" s="3158" t="s">
        <v>1534</v>
      </c>
      <c r="AA923" s="3158" t="s">
        <v>1534</v>
      </c>
      <c r="AB923" s="3158" t="s">
        <v>1534</v>
      </c>
      <c r="AC923" s="3158" t="s">
        <v>1534</v>
      </c>
      <c r="AD923" s="3158" t="s">
        <v>1534</v>
      </c>
      <c r="AE923" s="3161" t="s">
        <v>1534</v>
      </c>
      <c r="AF923" s="2578"/>
    </row>
    <row r="924" spans="2:32" s="2884" customFormat="1" x14ac:dyDescent="0.2">
      <c r="B924" s="2642"/>
      <c r="C924" s="2572"/>
      <c r="D924" s="2572"/>
      <c r="E924" s="2572"/>
      <c r="F924" s="2572"/>
      <c r="G924" s="2573"/>
      <c r="H924" s="2573"/>
      <c r="I924" s="2573"/>
      <c r="J924" s="2573"/>
      <c r="K924" s="2572"/>
      <c r="L924" s="2573"/>
      <c r="M924" s="2573"/>
      <c r="N924" s="2573"/>
      <c r="O924" s="2573"/>
      <c r="P924" s="2573"/>
      <c r="Q924" s="2639"/>
      <c r="R924" s="2639"/>
      <c r="S924" s="2639"/>
      <c r="T924" s="2639"/>
      <c r="U924" s="2639"/>
      <c r="V924" s="2639"/>
      <c r="W924" s="2639"/>
      <c r="X924" s="2639"/>
      <c r="Y924" s="2639"/>
      <c r="Z924" s="2639"/>
      <c r="AA924" s="2639"/>
      <c r="AB924" s="2639"/>
      <c r="AC924" s="2639"/>
      <c r="AD924" s="2639"/>
      <c r="AE924" s="2639"/>
      <c r="AF924" s="2578"/>
    </row>
    <row r="925" spans="2:32" s="2884" customFormat="1" x14ac:dyDescent="0.2">
      <c r="B925" s="3673" t="s">
        <v>5002</v>
      </c>
      <c r="C925" s="3674"/>
      <c r="D925" s="3675" t="s">
        <v>5096</v>
      </c>
      <c r="E925" s="3675"/>
      <c r="F925" s="3675"/>
      <c r="G925" s="3675"/>
      <c r="H925" s="3675"/>
      <c r="I925" s="2640"/>
      <c r="J925" s="2640"/>
      <c r="K925" s="2640"/>
      <c r="L925" s="2640"/>
      <c r="M925" s="2640"/>
      <c r="N925" s="2640"/>
      <c r="O925" s="2640"/>
      <c r="P925" s="2640"/>
      <c r="Q925" s="2639"/>
      <c r="R925" s="2639"/>
      <c r="S925" s="2639"/>
      <c r="T925" s="2639"/>
      <c r="U925" s="2639"/>
      <c r="V925" s="2639"/>
      <c r="W925" s="2639"/>
      <c r="X925" s="2639"/>
      <c r="Y925" s="2639"/>
      <c r="Z925" s="2639"/>
      <c r="AA925" s="2639"/>
      <c r="AB925" s="2639"/>
      <c r="AC925" s="2639"/>
      <c r="AD925" s="2639"/>
      <c r="AE925" s="2639"/>
      <c r="AF925" s="2578"/>
    </row>
    <row r="926" spans="2:32" s="2884" customFormat="1" x14ac:dyDescent="0.2">
      <c r="B926" s="3673" t="s">
        <v>5003</v>
      </c>
      <c r="C926" s="3674"/>
      <c r="D926" s="3675" t="s">
        <v>1517</v>
      </c>
      <c r="E926" s="3675"/>
      <c r="F926" s="3675"/>
      <c r="G926" s="3675"/>
      <c r="H926" s="3675"/>
      <c r="I926" s="2640"/>
      <c r="J926" s="2640"/>
      <c r="K926" s="2640"/>
      <c r="L926" s="2640"/>
      <c r="M926" s="2640"/>
      <c r="N926" s="2640"/>
      <c r="O926" s="2640"/>
      <c r="P926" s="2640"/>
      <c r="Q926" s="2639"/>
      <c r="R926" s="2639"/>
      <c r="S926" s="2639"/>
      <c r="T926" s="2639"/>
      <c r="U926" s="2639"/>
      <c r="V926" s="2639"/>
      <c r="W926" s="2639"/>
      <c r="X926" s="2639"/>
      <c r="Y926" s="2639"/>
      <c r="Z926" s="2639"/>
      <c r="AA926" s="2639"/>
      <c r="AB926" s="2639"/>
      <c r="AC926" s="2639"/>
      <c r="AD926" s="2639"/>
      <c r="AE926" s="2639"/>
      <c r="AF926" s="2578"/>
    </row>
    <row r="927" spans="2:32" s="2884" customFormat="1" ht="13.5" thickBot="1" x14ac:dyDescent="0.25">
      <c r="B927" s="3402"/>
      <c r="C927" s="3403"/>
      <c r="D927" s="3403"/>
      <c r="E927" s="3403"/>
      <c r="F927" s="3403"/>
      <c r="G927" s="2643"/>
      <c r="H927" s="2643"/>
      <c r="I927" s="2643"/>
      <c r="J927" s="2643"/>
      <c r="K927" s="2643"/>
      <c r="L927" s="2643"/>
      <c r="M927" s="2643"/>
      <c r="N927" s="2643"/>
      <c r="O927" s="2643"/>
      <c r="P927" s="2643"/>
      <c r="Q927" s="2643"/>
      <c r="R927" s="2643"/>
      <c r="S927" s="2643"/>
      <c r="T927" s="2643"/>
      <c r="U927" s="2643"/>
      <c r="V927" s="2643"/>
      <c r="W927" s="2643"/>
      <c r="X927" s="2643"/>
      <c r="Y927" s="2643"/>
      <c r="Z927" s="2643"/>
      <c r="AA927" s="2643"/>
      <c r="AB927" s="2643"/>
      <c r="AC927" s="2643"/>
      <c r="AD927" s="2643"/>
      <c r="AE927" s="2643"/>
      <c r="AF927" s="2583"/>
    </row>
    <row r="928" spans="2:32" s="2884" customFormat="1" x14ac:dyDescent="0.2">
      <c r="B928" s="2783" t="str">
        <f>+B909</f>
        <v>.</v>
      </c>
    </row>
    <row r="929" spans="2:32" s="2884" customFormat="1" ht="13.5" thickBot="1" x14ac:dyDescent="0.25"/>
    <row r="930" spans="2:32" s="2884" customFormat="1" ht="20.25" x14ac:dyDescent="0.2">
      <c r="B930" s="3623" t="s">
        <v>5075</v>
      </c>
      <c r="C930" s="3624"/>
      <c r="D930" s="3624"/>
      <c r="E930" s="3624"/>
      <c r="F930" s="3624"/>
      <c r="G930" s="3624"/>
      <c r="H930" s="3624"/>
      <c r="I930" s="3624"/>
      <c r="J930" s="3624"/>
      <c r="K930" s="3624"/>
      <c r="L930" s="3624"/>
      <c r="M930" s="3624"/>
      <c r="N930" s="3624"/>
      <c r="O930" s="3624"/>
      <c r="P930" s="3624"/>
      <c r="Q930" s="3624"/>
      <c r="R930" s="3624"/>
      <c r="S930" s="3624"/>
      <c r="T930" s="3624"/>
      <c r="U930" s="3624"/>
      <c r="V930" s="3624"/>
      <c r="W930" s="3624"/>
      <c r="X930" s="3624"/>
      <c r="Y930" s="3624"/>
      <c r="Z930" s="3624"/>
      <c r="AA930" s="3624"/>
      <c r="AB930" s="3624"/>
      <c r="AC930" s="3624"/>
      <c r="AD930" s="3624"/>
      <c r="AE930" s="3624"/>
      <c r="AF930" s="3625"/>
    </row>
    <row r="931" spans="2:32" s="2884" customFormat="1" x14ac:dyDescent="0.2">
      <c r="B931" s="3398"/>
      <c r="C931" s="3399"/>
      <c r="D931" s="3399"/>
      <c r="E931" s="3399"/>
      <c r="F931" s="3399"/>
      <c r="G931" s="2577"/>
      <c r="H931" s="2577"/>
      <c r="I931" s="2577"/>
      <c r="J931" s="2577"/>
      <c r="K931" s="2577"/>
      <c r="L931" s="2577"/>
      <c r="M931" s="2577"/>
      <c r="N931" s="2577"/>
      <c r="O931" s="2577"/>
      <c r="P931" s="2577"/>
      <c r="Q931" s="2577"/>
      <c r="R931" s="2577"/>
      <c r="S931" s="2577"/>
      <c r="T931" s="2577"/>
      <c r="U931" s="2577"/>
      <c r="V931" s="2577"/>
      <c r="W931" s="2577"/>
      <c r="X931" s="2577"/>
      <c r="Y931" s="2577"/>
      <c r="Z931" s="2577"/>
      <c r="AA931" s="2577"/>
      <c r="AB931" s="2577"/>
      <c r="AC931" s="2577"/>
      <c r="AD931" s="2577"/>
      <c r="AE931" s="2577"/>
      <c r="AF931" s="2578"/>
    </row>
    <row r="932" spans="2:32" s="2884" customFormat="1" x14ac:dyDescent="0.2">
      <c r="B932" s="2641" t="s">
        <v>5095</v>
      </c>
      <c r="C932" s="3399"/>
      <c r="D932" s="3676" t="s">
        <v>6556</v>
      </c>
      <c r="E932" s="3676"/>
      <c r="F932" s="3676"/>
      <c r="G932" s="2577"/>
      <c r="H932" s="2577"/>
      <c r="I932" s="2577"/>
      <c r="J932" s="2577"/>
      <c r="K932" s="2577"/>
      <c r="L932" s="2577"/>
      <c r="M932" s="2577"/>
      <c r="N932" s="2577"/>
      <c r="O932" s="2577"/>
      <c r="P932" s="2577"/>
      <c r="Q932" s="2577"/>
      <c r="R932" s="2577"/>
      <c r="S932" s="2577"/>
      <c r="T932" s="2577"/>
      <c r="U932" s="2577"/>
      <c r="V932" s="2577"/>
      <c r="W932" s="2577"/>
      <c r="X932" s="2577"/>
      <c r="Y932" s="2577"/>
      <c r="Z932" s="2577"/>
      <c r="AA932" s="2577"/>
      <c r="AB932" s="2577"/>
      <c r="AC932" s="2577"/>
      <c r="AD932" s="2577"/>
      <c r="AE932" s="2577"/>
      <c r="AF932" s="2578"/>
    </row>
    <row r="933" spans="2:32" s="2884" customFormat="1" x14ac:dyDescent="0.2">
      <c r="B933" s="3677" t="s">
        <v>5078</v>
      </c>
      <c r="C933" s="3678"/>
      <c r="D933" s="3709">
        <v>41677</v>
      </c>
      <c r="E933" s="3709"/>
      <c r="F933" s="3709"/>
      <c r="G933" s="2577"/>
      <c r="H933" s="2577"/>
      <c r="I933" s="2577"/>
      <c r="J933" s="2577"/>
      <c r="K933" s="2577"/>
      <c r="L933" s="2577"/>
      <c r="M933" s="2577"/>
      <c r="N933" s="2577"/>
      <c r="O933" s="2577"/>
      <c r="P933" s="2577"/>
      <c r="Q933" s="2577"/>
      <c r="R933" s="2577"/>
      <c r="S933" s="2577"/>
      <c r="T933" s="2577"/>
      <c r="U933" s="2577"/>
      <c r="V933" s="2577"/>
      <c r="W933" s="2577"/>
      <c r="X933" s="2577"/>
      <c r="Y933" s="2577"/>
      <c r="Z933" s="2577"/>
      <c r="AA933" s="2577"/>
      <c r="AB933" s="2577"/>
      <c r="AC933" s="2577"/>
      <c r="AD933" s="2577"/>
      <c r="AE933" s="2577"/>
      <c r="AF933" s="2578"/>
    </row>
    <row r="934" spans="2:32" s="2884" customFormat="1" x14ac:dyDescent="0.2">
      <c r="B934" s="3657" t="s">
        <v>5076</v>
      </c>
      <c r="C934" s="3658"/>
      <c r="D934" s="3709">
        <v>41677</v>
      </c>
      <c r="E934" s="3709"/>
      <c r="F934" s="3709"/>
      <c r="G934" s="2577"/>
      <c r="H934" s="2577"/>
      <c r="I934" s="2577"/>
      <c r="J934" s="2577"/>
      <c r="K934" s="2577"/>
      <c r="L934" s="2577"/>
      <c r="M934" s="2577"/>
      <c r="N934" s="2577"/>
      <c r="O934" s="2577"/>
      <c r="P934" s="2577"/>
      <c r="Q934" s="2577"/>
      <c r="R934" s="2577"/>
      <c r="S934" s="2577"/>
      <c r="T934" s="2577"/>
      <c r="U934" s="2577"/>
      <c r="V934" s="2577"/>
      <c r="W934" s="2577"/>
      <c r="X934" s="2577"/>
      <c r="Y934" s="2577"/>
      <c r="Z934" s="2577"/>
      <c r="AA934" s="2577"/>
      <c r="AB934" s="2577"/>
      <c r="AC934" s="2577"/>
      <c r="AD934" s="2577"/>
      <c r="AE934" s="2577"/>
      <c r="AF934" s="2578"/>
    </row>
    <row r="935" spans="2:32" s="2884" customFormat="1" ht="13.5" thickBot="1" x14ac:dyDescent="0.25">
      <c r="B935" s="3398"/>
      <c r="C935" s="3399"/>
      <c r="D935" s="3399"/>
      <c r="E935" s="3399"/>
      <c r="F935" s="3399"/>
      <c r="G935" s="2577"/>
      <c r="H935" s="2577"/>
      <c r="I935" s="2577"/>
      <c r="J935" s="2577"/>
      <c r="K935" s="2577"/>
      <c r="L935" s="2577"/>
      <c r="M935" s="2577"/>
      <c r="N935" s="2577"/>
      <c r="O935" s="2577"/>
      <c r="P935" s="2577"/>
      <c r="Q935" s="2577"/>
      <c r="R935" s="2577"/>
      <c r="S935" s="2577"/>
      <c r="T935" s="2577"/>
      <c r="U935" s="2577"/>
      <c r="V935" s="2577"/>
      <c r="W935" s="2577"/>
      <c r="X935" s="2577"/>
      <c r="Y935" s="2577"/>
      <c r="Z935" s="2577"/>
      <c r="AA935" s="2577"/>
      <c r="AB935" s="2577"/>
      <c r="AC935" s="2577"/>
      <c r="AD935" s="2577"/>
      <c r="AE935" s="2577"/>
      <c r="AF935" s="2578"/>
    </row>
    <row r="936" spans="2:32" s="2884" customFormat="1" ht="78.75" customHeight="1" thickBot="1" x14ac:dyDescent="0.25">
      <c r="B936" s="3659" t="s">
        <v>5077</v>
      </c>
      <c r="C936" s="3710"/>
      <c r="D936" s="3661" t="s">
        <v>6557</v>
      </c>
      <c r="E936" s="3662"/>
      <c r="F936" s="3662"/>
      <c r="G936" s="3662"/>
      <c r="H936" s="3662"/>
      <c r="I936" s="3662"/>
      <c r="J936" s="3662"/>
      <c r="K936" s="3662"/>
      <c r="L936" s="3662"/>
      <c r="M936" s="3662"/>
      <c r="N936" s="3662"/>
      <c r="O936" s="3662"/>
      <c r="P936" s="3662"/>
      <c r="Q936" s="3663"/>
      <c r="R936" s="2577"/>
      <c r="S936" s="2577"/>
      <c r="T936" s="2577"/>
      <c r="U936" s="2577"/>
      <c r="V936" s="2577"/>
      <c r="W936" s="2577"/>
      <c r="X936" s="2577"/>
      <c r="Y936" s="2577"/>
      <c r="Z936" s="2577"/>
      <c r="AA936" s="2577"/>
      <c r="AB936" s="2577"/>
      <c r="AC936" s="2577"/>
      <c r="AD936" s="2577"/>
      <c r="AE936" s="2577"/>
      <c r="AF936" s="2578"/>
    </row>
    <row r="937" spans="2:32" s="2884" customFormat="1" ht="13.5" thickBot="1" x14ac:dyDescent="0.25">
      <c r="B937" s="3398"/>
      <c r="C937" s="3399"/>
      <c r="D937" s="3399"/>
      <c r="E937" s="3399"/>
      <c r="F937" s="3399"/>
      <c r="G937" s="2577"/>
      <c r="H937" s="2577"/>
      <c r="I937" s="2577"/>
      <c r="J937" s="2577"/>
      <c r="K937" s="2577"/>
      <c r="L937" s="2577"/>
      <c r="M937" s="2577"/>
      <c r="N937" s="2577"/>
      <c r="O937" s="2577"/>
      <c r="P937" s="2577"/>
      <c r="Q937" s="2577"/>
      <c r="R937" s="2643"/>
      <c r="S937" s="2577"/>
      <c r="T937" s="2577"/>
      <c r="U937" s="2577"/>
      <c r="V937" s="2577"/>
      <c r="W937" s="2577"/>
      <c r="X937" s="2577"/>
      <c r="Y937" s="2577"/>
      <c r="Z937" s="2577"/>
      <c r="AA937" s="2577"/>
      <c r="AB937" s="2577"/>
      <c r="AC937" s="2577"/>
      <c r="AD937" s="2577"/>
      <c r="AE937" s="2577"/>
      <c r="AF937" s="2578"/>
    </row>
    <row r="938" spans="2:32" s="2884" customFormat="1" ht="13.5" thickBot="1" x14ac:dyDescent="0.25">
      <c r="B938" s="3679" t="s">
        <v>5079</v>
      </c>
      <c r="C938" s="3680"/>
      <c r="D938" s="3655" t="s">
        <v>5080</v>
      </c>
      <c r="E938" s="3683" t="s">
        <v>224</v>
      </c>
      <c r="F938" s="3684"/>
      <c r="G938" s="3684"/>
      <c r="H938" s="3684"/>
      <c r="I938" s="3684"/>
      <c r="J938" s="3684"/>
      <c r="K938" s="3684"/>
      <c r="L938" s="3684"/>
      <c r="M938" s="3684"/>
      <c r="N938" s="3684"/>
      <c r="O938" s="3684"/>
      <c r="P938" s="3685"/>
      <c r="Q938" s="3686" t="s">
        <v>340</v>
      </c>
      <c r="R938" s="3687"/>
      <c r="S938" s="3688"/>
      <c r="T938" s="3688"/>
      <c r="U938" s="3688"/>
      <c r="V938" s="3688"/>
      <c r="W938" s="3688"/>
      <c r="X938" s="3688"/>
      <c r="Y938" s="3689"/>
      <c r="Z938" s="3686" t="s">
        <v>225</v>
      </c>
      <c r="AA938" s="3688"/>
      <c r="AB938" s="3689"/>
      <c r="AC938" s="3690" t="s">
        <v>4999</v>
      </c>
      <c r="AD938" s="3691"/>
      <c r="AE938" s="3692"/>
      <c r="AF938" s="2578"/>
    </row>
    <row r="939" spans="2:32" s="2884" customFormat="1" ht="13.5" thickBot="1" x14ac:dyDescent="0.25">
      <c r="B939" s="3681"/>
      <c r="C939" s="3682"/>
      <c r="D939" s="3655"/>
      <c r="E939" s="3655" t="s">
        <v>5017</v>
      </c>
      <c r="F939" s="3655" t="s">
        <v>5018</v>
      </c>
      <c r="G939" s="3640" t="s">
        <v>5020</v>
      </c>
      <c r="H939" s="3640" t="s">
        <v>5081</v>
      </c>
      <c r="I939" s="3693" t="s">
        <v>5082</v>
      </c>
      <c r="J939" s="3693" t="s">
        <v>5083</v>
      </c>
      <c r="K939" s="3693" t="s">
        <v>5023</v>
      </c>
      <c r="L939" s="3693"/>
      <c r="M939" s="3693" t="s">
        <v>5084</v>
      </c>
      <c r="N939" s="3693" t="s">
        <v>5085</v>
      </c>
      <c r="O939" s="3693" t="s">
        <v>5086</v>
      </c>
      <c r="P939" s="3693" t="s">
        <v>5087</v>
      </c>
      <c r="Q939" s="3638" t="s">
        <v>5029</v>
      </c>
      <c r="R939" s="3638" t="s">
        <v>5030</v>
      </c>
      <c r="S939" s="3638" t="s">
        <v>5031</v>
      </c>
      <c r="T939" s="3638" t="s">
        <v>5088</v>
      </c>
      <c r="U939" s="3638" t="s">
        <v>5089</v>
      </c>
      <c r="V939" s="3638" t="s">
        <v>5034</v>
      </c>
      <c r="W939" s="3638" t="s">
        <v>5036</v>
      </c>
      <c r="X939" s="3640" t="s">
        <v>5090</v>
      </c>
      <c r="Y939" s="3640" t="s">
        <v>5091</v>
      </c>
      <c r="Z939" s="3638" t="s">
        <v>5092</v>
      </c>
      <c r="AA939" s="3638" t="s">
        <v>5093</v>
      </c>
      <c r="AB939" s="3638" t="s">
        <v>5094</v>
      </c>
      <c r="AC939" s="3638" t="s">
        <v>1154</v>
      </c>
      <c r="AD939" s="3638" t="s">
        <v>5000</v>
      </c>
      <c r="AE939" s="3638" t="s">
        <v>5001</v>
      </c>
      <c r="AF939" s="2578"/>
    </row>
    <row r="940" spans="2:32" s="2884" customFormat="1" ht="13.5" thickBot="1" x14ac:dyDescent="0.25">
      <c r="B940" s="3681"/>
      <c r="C940" s="3682"/>
      <c r="D940" s="3638"/>
      <c r="E940" s="3638"/>
      <c r="F940" s="3638"/>
      <c r="G940" s="3637"/>
      <c r="H940" s="3637"/>
      <c r="I940" s="3640"/>
      <c r="J940" s="3640"/>
      <c r="K940" s="3400" t="s">
        <v>5043</v>
      </c>
      <c r="L940" s="3401" t="s">
        <v>2798</v>
      </c>
      <c r="M940" s="3640"/>
      <c r="N940" s="3640"/>
      <c r="O940" s="3640"/>
      <c r="P940" s="3640"/>
      <c r="Q940" s="3639"/>
      <c r="R940" s="3639"/>
      <c r="S940" s="3639"/>
      <c r="T940" s="3639"/>
      <c r="U940" s="3639"/>
      <c r="V940" s="3639"/>
      <c r="W940" s="3639"/>
      <c r="X940" s="3637"/>
      <c r="Y940" s="3637"/>
      <c r="Z940" s="3639"/>
      <c r="AA940" s="3639"/>
      <c r="AB940" s="3639"/>
      <c r="AC940" s="3639"/>
      <c r="AD940" s="3639"/>
      <c r="AE940" s="3639"/>
      <c r="AF940" s="2578"/>
    </row>
    <row r="941" spans="2:32" s="2884" customFormat="1" x14ac:dyDescent="0.2">
      <c r="B941" s="4486" t="s">
        <v>6387</v>
      </c>
      <c r="C941" s="4487"/>
      <c r="D941" s="3154" t="s">
        <v>1534</v>
      </c>
      <c r="E941" s="3154" t="s">
        <v>1534</v>
      </c>
      <c r="F941" s="3154" t="s">
        <v>1534</v>
      </c>
      <c r="G941" s="3155">
        <f>3/0.18</f>
        <v>16.666666666666668</v>
      </c>
      <c r="H941" s="3154" t="s">
        <v>1534</v>
      </c>
      <c r="I941" s="3156">
        <v>0.18</v>
      </c>
      <c r="J941" s="3154" t="s">
        <v>1534</v>
      </c>
      <c r="K941" s="3154" t="s">
        <v>1534</v>
      </c>
      <c r="L941" s="3154" t="s">
        <v>1534</v>
      </c>
      <c r="M941" s="3154" t="s">
        <v>1534</v>
      </c>
      <c r="N941" s="3154" t="s">
        <v>1534</v>
      </c>
      <c r="O941" s="3154" t="s">
        <v>1534</v>
      </c>
      <c r="P941" s="3154" t="s">
        <v>1534</v>
      </c>
      <c r="Q941" s="3154" t="s">
        <v>1534</v>
      </c>
      <c r="R941" s="3154" t="s">
        <v>1534</v>
      </c>
      <c r="S941" s="3154" t="s">
        <v>1534</v>
      </c>
      <c r="T941" s="3154" t="s">
        <v>1534</v>
      </c>
      <c r="U941" s="3154" t="s">
        <v>1534</v>
      </c>
      <c r="V941" s="3154" t="s">
        <v>1534</v>
      </c>
      <c r="W941" s="3154" t="s">
        <v>1534</v>
      </c>
      <c r="X941" s="3154" t="s">
        <v>1534</v>
      </c>
      <c r="Y941" s="3154" t="s">
        <v>1534</v>
      </c>
      <c r="Z941" s="3154" t="s">
        <v>1534</v>
      </c>
      <c r="AA941" s="3154" t="s">
        <v>1534</v>
      </c>
      <c r="AB941" s="3154" t="s">
        <v>1534</v>
      </c>
      <c r="AC941" s="3154" t="s">
        <v>1534</v>
      </c>
      <c r="AD941" s="3154" t="s">
        <v>1534</v>
      </c>
      <c r="AE941" s="3157" t="s">
        <v>1534</v>
      </c>
      <c r="AF941" s="2578"/>
    </row>
    <row r="942" spans="2:32" s="2884" customFormat="1" ht="13.5" thickBot="1" x14ac:dyDescent="0.25">
      <c r="B942" s="3711" t="s">
        <v>6558</v>
      </c>
      <c r="C942" s="3712"/>
      <c r="D942" s="3158" t="s">
        <v>1534</v>
      </c>
      <c r="E942" s="3158" t="s">
        <v>1534</v>
      </c>
      <c r="F942" s="3158" t="s">
        <v>1534</v>
      </c>
      <c r="G942" s="3159">
        <f>3/0.16</f>
        <v>18.75</v>
      </c>
      <c r="H942" s="3158" t="s">
        <v>1534</v>
      </c>
      <c r="I942" s="3160">
        <v>0.16</v>
      </c>
      <c r="J942" s="3158" t="s">
        <v>1534</v>
      </c>
      <c r="K942" s="3158" t="s">
        <v>1534</v>
      </c>
      <c r="L942" s="3158" t="s">
        <v>1534</v>
      </c>
      <c r="M942" s="3158" t="s">
        <v>1534</v>
      </c>
      <c r="N942" s="3158" t="s">
        <v>1534</v>
      </c>
      <c r="O942" s="3158" t="s">
        <v>1534</v>
      </c>
      <c r="P942" s="3158" t="s">
        <v>1534</v>
      </c>
      <c r="Q942" s="3158" t="s">
        <v>1534</v>
      </c>
      <c r="R942" s="3158" t="s">
        <v>1534</v>
      </c>
      <c r="S942" s="3158" t="s">
        <v>1534</v>
      </c>
      <c r="T942" s="3158" t="s">
        <v>1534</v>
      </c>
      <c r="U942" s="3158" t="s">
        <v>1534</v>
      </c>
      <c r="V942" s="3158" t="s">
        <v>1534</v>
      </c>
      <c r="W942" s="3158" t="s">
        <v>1534</v>
      </c>
      <c r="X942" s="3158" t="s">
        <v>1534</v>
      </c>
      <c r="Y942" s="3158" t="s">
        <v>1534</v>
      </c>
      <c r="Z942" s="3158" t="s">
        <v>1534</v>
      </c>
      <c r="AA942" s="3158" t="s">
        <v>1534</v>
      </c>
      <c r="AB942" s="3158" t="s">
        <v>1534</v>
      </c>
      <c r="AC942" s="3158" t="s">
        <v>1534</v>
      </c>
      <c r="AD942" s="3158" t="s">
        <v>1534</v>
      </c>
      <c r="AE942" s="3161" t="s">
        <v>1534</v>
      </c>
      <c r="AF942" s="2578"/>
    </row>
    <row r="943" spans="2:32" s="2884" customFormat="1" x14ac:dyDescent="0.2">
      <c r="B943" s="2642"/>
      <c r="C943" s="2572"/>
      <c r="D943" s="2572"/>
      <c r="E943" s="2572"/>
      <c r="F943" s="2572"/>
      <c r="G943" s="2573"/>
      <c r="H943" s="2573"/>
      <c r="I943" s="2573"/>
      <c r="J943" s="2573"/>
      <c r="K943" s="2572"/>
      <c r="L943" s="2573"/>
      <c r="M943" s="2573"/>
      <c r="N943" s="2573"/>
      <c r="O943" s="2573"/>
      <c r="P943" s="2573"/>
      <c r="Q943" s="2639"/>
      <c r="R943" s="2639"/>
      <c r="S943" s="2639"/>
      <c r="T943" s="2639"/>
      <c r="U943" s="2639"/>
      <c r="V943" s="2639"/>
      <c r="W943" s="2639"/>
      <c r="X943" s="2639"/>
      <c r="Y943" s="2639"/>
      <c r="Z943" s="2639"/>
      <c r="AA943" s="2639"/>
      <c r="AB943" s="2639"/>
      <c r="AC943" s="2639"/>
      <c r="AD943" s="2639"/>
      <c r="AE943" s="2639"/>
      <c r="AF943" s="2578"/>
    </row>
    <row r="944" spans="2:32" s="2884" customFormat="1" x14ac:dyDescent="0.2">
      <c r="B944" s="3673" t="s">
        <v>5002</v>
      </c>
      <c r="C944" s="3674"/>
      <c r="D944" s="3675" t="s">
        <v>5096</v>
      </c>
      <c r="E944" s="3675"/>
      <c r="F944" s="3675"/>
      <c r="G944" s="3675"/>
      <c r="H944" s="3675"/>
      <c r="I944" s="2640"/>
      <c r="J944" s="2640"/>
      <c r="K944" s="2640"/>
      <c r="L944" s="2640"/>
      <c r="M944" s="2640"/>
      <c r="N944" s="2640"/>
      <c r="O944" s="2640"/>
      <c r="P944" s="2640"/>
      <c r="Q944" s="2639"/>
      <c r="R944" s="2639"/>
      <c r="S944" s="2639"/>
      <c r="T944" s="2639"/>
      <c r="U944" s="2639"/>
      <c r="V944" s="2639"/>
      <c r="W944" s="2639"/>
      <c r="X944" s="2639"/>
      <c r="Y944" s="2639"/>
      <c r="Z944" s="2639"/>
      <c r="AA944" s="2639"/>
      <c r="AB944" s="2639"/>
      <c r="AC944" s="2639"/>
      <c r="AD944" s="2639"/>
      <c r="AE944" s="2639"/>
      <c r="AF944" s="2578"/>
    </row>
    <row r="945" spans="2:32" s="2884" customFormat="1" x14ac:dyDescent="0.2">
      <c r="B945" s="3673" t="s">
        <v>5003</v>
      </c>
      <c r="C945" s="3674"/>
      <c r="D945" s="3675" t="s">
        <v>1517</v>
      </c>
      <c r="E945" s="3675"/>
      <c r="F945" s="3675"/>
      <c r="G945" s="3675"/>
      <c r="H945" s="3675"/>
      <c r="I945" s="2640"/>
      <c r="J945" s="2640"/>
      <c r="K945" s="2640"/>
      <c r="L945" s="2640"/>
      <c r="M945" s="2640"/>
      <c r="N945" s="2640"/>
      <c r="O945" s="2640"/>
      <c r="P945" s="2640"/>
      <c r="Q945" s="2639"/>
      <c r="R945" s="2639"/>
      <c r="S945" s="2639"/>
      <c r="T945" s="2639"/>
      <c r="U945" s="2639"/>
      <c r="V945" s="2639"/>
      <c r="W945" s="2639"/>
      <c r="X945" s="2639"/>
      <c r="Y945" s="2639"/>
      <c r="Z945" s="2639"/>
      <c r="AA945" s="2639"/>
      <c r="AB945" s="2639"/>
      <c r="AC945" s="2639"/>
      <c r="AD945" s="2639"/>
      <c r="AE945" s="2639"/>
      <c r="AF945" s="2578"/>
    </row>
    <row r="946" spans="2:32" s="2884" customFormat="1" ht="13.5" thickBot="1" x14ac:dyDescent="0.25">
      <c r="B946" s="3402"/>
      <c r="C946" s="3403"/>
      <c r="D946" s="3403"/>
      <c r="E946" s="3403"/>
      <c r="F946" s="3403"/>
      <c r="G946" s="2643"/>
      <c r="H946" s="2643"/>
      <c r="I946" s="2643"/>
      <c r="J946" s="2643"/>
      <c r="K946" s="2643"/>
      <c r="L946" s="2643"/>
      <c r="M946" s="2643"/>
      <c r="N946" s="2643"/>
      <c r="O946" s="2643"/>
      <c r="P946" s="2643"/>
      <c r="Q946" s="2643"/>
      <c r="R946" s="2643"/>
      <c r="S946" s="2643"/>
      <c r="T946" s="2643"/>
      <c r="U946" s="2643"/>
      <c r="V946" s="2643"/>
      <c r="W946" s="2643"/>
      <c r="X946" s="2643"/>
      <c r="Y946" s="2643"/>
      <c r="Z946" s="2643"/>
      <c r="AA946" s="2643"/>
      <c r="AB946" s="2643"/>
      <c r="AC946" s="2643"/>
      <c r="AD946" s="2643"/>
      <c r="AE946" s="2643"/>
      <c r="AF946" s="2583"/>
    </row>
    <row r="947" spans="2:32" s="2884" customFormat="1" x14ac:dyDescent="0.2">
      <c r="B947" s="2783" t="str">
        <f>+B928</f>
        <v>.</v>
      </c>
    </row>
    <row r="948" spans="2:32" s="2884" customFormat="1" ht="13.5" thickBot="1" x14ac:dyDescent="0.25"/>
    <row r="949" spans="2:32" s="2884" customFormat="1" ht="20.25" x14ac:dyDescent="0.2">
      <c r="B949" s="3623" t="s">
        <v>5075</v>
      </c>
      <c r="C949" s="3624"/>
      <c r="D949" s="3624"/>
      <c r="E949" s="3624"/>
      <c r="F949" s="3624"/>
      <c r="G949" s="3624"/>
      <c r="H949" s="3624"/>
      <c r="I949" s="3624"/>
      <c r="J949" s="3624"/>
      <c r="K949" s="3624"/>
      <c r="L949" s="3624"/>
      <c r="M949" s="3624"/>
      <c r="N949" s="3624"/>
      <c r="O949" s="3624"/>
      <c r="P949" s="3624"/>
      <c r="Q949" s="3624"/>
      <c r="R949" s="3624"/>
      <c r="S949" s="3624"/>
      <c r="T949" s="3624"/>
      <c r="U949" s="3624"/>
      <c r="V949" s="3624"/>
      <c r="W949" s="3624"/>
      <c r="X949" s="3624"/>
      <c r="Y949" s="3624"/>
      <c r="Z949" s="3624"/>
      <c r="AA949" s="3624"/>
      <c r="AB949" s="3624"/>
      <c r="AC949" s="3624"/>
      <c r="AD949" s="3624"/>
      <c r="AE949" s="3624"/>
      <c r="AF949" s="3625"/>
    </row>
    <row r="950" spans="2:32" s="2884" customFormat="1" x14ac:dyDescent="0.2">
      <c r="B950" s="3527"/>
      <c r="C950" s="3528"/>
      <c r="D950" s="3528"/>
      <c r="E950" s="3528"/>
      <c r="F950" s="3528"/>
      <c r="G950" s="2577"/>
      <c r="H950" s="2577"/>
      <c r="I950" s="2577"/>
      <c r="J950" s="2577"/>
      <c r="K950" s="2577"/>
      <c r="L950" s="2577"/>
      <c r="M950" s="2577"/>
      <c r="N950" s="2577"/>
      <c r="O950" s="2577"/>
      <c r="P950" s="2577"/>
      <c r="Q950" s="2577"/>
      <c r="R950" s="2577"/>
      <c r="S950" s="2577"/>
      <c r="T950" s="2577"/>
      <c r="U950" s="2577"/>
      <c r="V950" s="2577"/>
      <c r="W950" s="2577"/>
      <c r="X950" s="2577"/>
      <c r="Y950" s="2577"/>
      <c r="Z950" s="2577"/>
      <c r="AA950" s="2577"/>
      <c r="AB950" s="2577"/>
      <c r="AC950" s="2577"/>
      <c r="AD950" s="2577"/>
      <c r="AE950" s="2577"/>
      <c r="AF950" s="2578"/>
    </row>
    <row r="951" spans="2:32" s="2884" customFormat="1" ht="27.75" customHeight="1" x14ac:dyDescent="0.2">
      <c r="B951" s="2641" t="s">
        <v>5095</v>
      </c>
      <c r="C951" s="3528"/>
      <c r="D951" s="3676" t="s">
        <v>6394</v>
      </c>
      <c r="E951" s="3676"/>
      <c r="F951" s="3676"/>
      <c r="G951" s="2577"/>
      <c r="H951" s="2577"/>
      <c r="I951" s="2577"/>
      <c r="J951" s="2577"/>
      <c r="K951" s="2577"/>
      <c r="L951" s="2577"/>
      <c r="M951" s="2577"/>
      <c r="N951" s="2577"/>
      <c r="O951" s="2577"/>
      <c r="P951" s="2577"/>
      <c r="Q951" s="2577"/>
      <c r="R951" s="2577"/>
      <c r="S951" s="2577"/>
      <c r="T951" s="2577"/>
      <c r="U951" s="2577"/>
      <c r="V951" s="2577"/>
      <c r="W951" s="2577"/>
      <c r="X951" s="2577"/>
      <c r="Y951" s="2577"/>
      <c r="Z951" s="2577"/>
      <c r="AA951" s="2577"/>
      <c r="AB951" s="2577"/>
      <c r="AC951" s="2577"/>
      <c r="AD951" s="2577"/>
      <c r="AE951" s="2577"/>
      <c r="AF951" s="2578"/>
    </row>
    <row r="952" spans="2:32" s="2884" customFormat="1" x14ac:dyDescent="0.2">
      <c r="B952" s="3677" t="s">
        <v>5078</v>
      </c>
      <c r="C952" s="3678"/>
      <c r="D952" s="3709">
        <v>41643</v>
      </c>
      <c r="E952" s="3709"/>
      <c r="F952" s="3709"/>
      <c r="G952" s="2577"/>
      <c r="H952" s="2577"/>
      <c r="I952" s="2577"/>
      <c r="J952" s="2577"/>
      <c r="K952" s="2577"/>
      <c r="L952" s="2577"/>
      <c r="M952" s="2577"/>
      <c r="N952" s="2577"/>
      <c r="O952" s="2577"/>
      <c r="P952" s="2577"/>
      <c r="Q952" s="2577"/>
      <c r="R952" s="2577"/>
      <c r="S952" s="2577"/>
      <c r="T952" s="2577"/>
      <c r="U952" s="2577"/>
      <c r="V952" s="2577"/>
      <c r="W952" s="2577"/>
      <c r="X952" s="2577"/>
      <c r="Y952" s="2577"/>
      <c r="Z952" s="2577"/>
      <c r="AA952" s="2577"/>
      <c r="AB952" s="2577"/>
      <c r="AC952" s="2577"/>
      <c r="AD952" s="2577"/>
      <c r="AE952" s="2577"/>
      <c r="AF952" s="2578"/>
    </row>
    <row r="953" spans="2:32" s="2884" customFormat="1" x14ac:dyDescent="0.2">
      <c r="B953" s="3657" t="s">
        <v>5076</v>
      </c>
      <c r="C953" s="3658"/>
      <c r="D953" s="3694">
        <v>42000</v>
      </c>
      <c r="E953" s="3694"/>
      <c r="F953" s="3694"/>
      <c r="G953" s="2577"/>
      <c r="H953" s="2577"/>
      <c r="I953" s="2577"/>
      <c r="J953" s="2577"/>
      <c r="K953" s="2577"/>
      <c r="L953" s="2577"/>
      <c r="M953" s="2577"/>
      <c r="N953" s="2577"/>
      <c r="O953" s="2577"/>
      <c r="P953" s="2577"/>
      <c r="Q953" s="2577"/>
      <c r="R953" s="2577"/>
      <c r="S953" s="2577"/>
      <c r="T953" s="2577"/>
      <c r="U953" s="2577"/>
      <c r="V953" s="2577"/>
      <c r="W953" s="2577"/>
      <c r="X953" s="2577"/>
      <c r="Y953" s="2577"/>
      <c r="Z953" s="2577"/>
      <c r="AA953" s="2577"/>
      <c r="AB953" s="2577"/>
      <c r="AC953" s="2577"/>
      <c r="AD953" s="2577"/>
      <c r="AE953" s="2577"/>
      <c r="AF953" s="2578"/>
    </row>
    <row r="954" spans="2:32" s="2884" customFormat="1" ht="13.5" thickBot="1" x14ac:dyDescent="0.25">
      <c r="B954" s="3527"/>
      <c r="C954" s="3528"/>
      <c r="D954" s="3528"/>
      <c r="E954" s="3528"/>
      <c r="F954" s="3528"/>
      <c r="G954" s="2577"/>
      <c r="H954" s="2577"/>
      <c r="I954" s="2577"/>
      <c r="J954" s="2577"/>
      <c r="K954" s="2577"/>
      <c r="L954" s="2577"/>
      <c r="M954" s="2577"/>
      <c r="N954" s="2577"/>
      <c r="O954" s="2577"/>
      <c r="P954" s="2577"/>
      <c r="Q954" s="2577"/>
      <c r="R954" s="2577"/>
      <c r="S954" s="2577"/>
      <c r="T954" s="2577"/>
      <c r="U954" s="2577"/>
      <c r="V954" s="2577"/>
      <c r="W954" s="2577"/>
      <c r="X954" s="2577"/>
      <c r="Y954" s="2577"/>
      <c r="Z954" s="2577"/>
      <c r="AA954" s="2577"/>
      <c r="AB954" s="2577"/>
      <c r="AC954" s="2577"/>
      <c r="AD954" s="2577"/>
      <c r="AE954" s="2577"/>
      <c r="AF954" s="2578"/>
    </row>
    <row r="955" spans="2:32" s="2884" customFormat="1" ht="69" customHeight="1" thickBot="1" x14ac:dyDescent="0.25">
      <c r="B955" s="3659" t="s">
        <v>5077</v>
      </c>
      <c r="C955" s="3710"/>
      <c r="D955" s="3661" t="s">
        <v>6395</v>
      </c>
      <c r="E955" s="3662"/>
      <c r="F955" s="3662"/>
      <c r="G955" s="3662"/>
      <c r="H955" s="3662"/>
      <c r="I955" s="3662"/>
      <c r="J955" s="3662"/>
      <c r="K955" s="3662"/>
      <c r="L955" s="3662"/>
      <c r="M955" s="3662"/>
      <c r="N955" s="3662"/>
      <c r="O955" s="3662"/>
      <c r="P955" s="3662"/>
      <c r="Q955" s="3663"/>
      <c r="R955" s="2577"/>
      <c r="S955" s="2577"/>
      <c r="T955" s="2577"/>
      <c r="U955" s="2577"/>
      <c r="V955" s="2577"/>
      <c r="W955" s="2577"/>
      <c r="X955" s="2577"/>
      <c r="Y955" s="2577"/>
      <c r="Z955" s="2577"/>
      <c r="AA955" s="2577"/>
      <c r="AB955" s="2577"/>
      <c r="AC955" s="2577"/>
      <c r="AD955" s="2577"/>
      <c r="AE955" s="2577"/>
      <c r="AF955" s="2578"/>
    </row>
    <row r="956" spans="2:32" s="2884" customFormat="1" ht="13.5" thickBot="1" x14ac:dyDescent="0.25">
      <c r="B956" s="3527"/>
      <c r="C956" s="3528"/>
      <c r="D956" s="3528"/>
      <c r="E956" s="3528"/>
      <c r="F956" s="3528"/>
      <c r="G956" s="2577"/>
      <c r="H956" s="2577"/>
      <c r="I956" s="2577"/>
      <c r="J956" s="2577"/>
      <c r="K956" s="2577"/>
      <c r="L956" s="2577"/>
      <c r="M956" s="2577"/>
      <c r="N956" s="2577"/>
      <c r="O956" s="2577"/>
      <c r="P956" s="2577"/>
      <c r="Q956" s="2577"/>
      <c r="R956" s="2643"/>
      <c r="S956" s="2577"/>
      <c r="T956" s="2577"/>
      <c r="U956" s="2577"/>
      <c r="V956" s="2577"/>
      <c r="W956" s="2577"/>
      <c r="X956" s="2577"/>
      <c r="Y956" s="2577"/>
      <c r="Z956" s="2577"/>
      <c r="AA956" s="2577"/>
      <c r="AB956" s="2577"/>
      <c r="AC956" s="2577"/>
      <c r="AD956" s="2577"/>
      <c r="AE956" s="2577"/>
      <c r="AF956" s="2578"/>
    </row>
    <row r="957" spans="2:32" s="2884" customFormat="1" ht="13.5" thickBot="1" x14ac:dyDescent="0.25">
      <c r="B957" s="3679" t="s">
        <v>5079</v>
      </c>
      <c r="C957" s="3680"/>
      <c r="D957" s="3655" t="s">
        <v>5080</v>
      </c>
      <c r="E957" s="3683" t="s">
        <v>224</v>
      </c>
      <c r="F957" s="3684"/>
      <c r="G957" s="3684"/>
      <c r="H957" s="3684"/>
      <c r="I957" s="3684"/>
      <c r="J957" s="3684"/>
      <c r="K957" s="3684"/>
      <c r="L957" s="3684"/>
      <c r="M957" s="3684"/>
      <c r="N957" s="3684"/>
      <c r="O957" s="3684"/>
      <c r="P957" s="3685"/>
      <c r="Q957" s="3686" t="s">
        <v>340</v>
      </c>
      <c r="R957" s="3687"/>
      <c r="S957" s="3688"/>
      <c r="T957" s="3688"/>
      <c r="U957" s="3688"/>
      <c r="V957" s="3688"/>
      <c r="W957" s="3688"/>
      <c r="X957" s="3688"/>
      <c r="Y957" s="3689"/>
      <c r="Z957" s="3686" t="s">
        <v>225</v>
      </c>
      <c r="AA957" s="3688"/>
      <c r="AB957" s="3689"/>
      <c r="AC957" s="3690" t="s">
        <v>4999</v>
      </c>
      <c r="AD957" s="3691"/>
      <c r="AE957" s="3692"/>
      <c r="AF957" s="2578"/>
    </row>
    <row r="958" spans="2:32" s="2884" customFormat="1" ht="13.5" thickBot="1" x14ac:dyDescent="0.25">
      <c r="B958" s="3681"/>
      <c r="C958" s="3682"/>
      <c r="D958" s="3655"/>
      <c r="E958" s="3655" t="s">
        <v>5017</v>
      </c>
      <c r="F958" s="3655" t="s">
        <v>5018</v>
      </c>
      <c r="G958" s="3640" t="s">
        <v>5020</v>
      </c>
      <c r="H958" s="3640" t="s">
        <v>5081</v>
      </c>
      <c r="I958" s="3693" t="s">
        <v>5082</v>
      </c>
      <c r="J958" s="3693" t="s">
        <v>5083</v>
      </c>
      <c r="K958" s="3693" t="s">
        <v>5023</v>
      </c>
      <c r="L958" s="3693"/>
      <c r="M958" s="3693" t="s">
        <v>5084</v>
      </c>
      <c r="N958" s="3693" t="s">
        <v>5085</v>
      </c>
      <c r="O958" s="3693" t="s">
        <v>5086</v>
      </c>
      <c r="P958" s="3693" t="s">
        <v>5087</v>
      </c>
      <c r="Q958" s="3638" t="s">
        <v>5029</v>
      </c>
      <c r="R958" s="3638" t="s">
        <v>5030</v>
      </c>
      <c r="S958" s="3638" t="s">
        <v>5031</v>
      </c>
      <c r="T958" s="3638" t="s">
        <v>5088</v>
      </c>
      <c r="U958" s="3638" t="s">
        <v>5089</v>
      </c>
      <c r="V958" s="3638" t="s">
        <v>5034</v>
      </c>
      <c r="W958" s="3638" t="s">
        <v>5036</v>
      </c>
      <c r="X958" s="3640" t="s">
        <v>5090</v>
      </c>
      <c r="Y958" s="3640" t="s">
        <v>5091</v>
      </c>
      <c r="Z958" s="3638" t="s">
        <v>5092</v>
      </c>
      <c r="AA958" s="3638" t="s">
        <v>5093</v>
      </c>
      <c r="AB958" s="3638" t="s">
        <v>5094</v>
      </c>
      <c r="AC958" s="3638" t="s">
        <v>1154</v>
      </c>
      <c r="AD958" s="3638" t="s">
        <v>5000</v>
      </c>
      <c r="AE958" s="3638" t="s">
        <v>5001</v>
      </c>
      <c r="AF958" s="2578"/>
    </row>
    <row r="959" spans="2:32" s="2884" customFormat="1" ht="13.5" thickBot="1" x14ac:dyDescent="0.25">
      <c r="B959" s="3681"/>
      <c r="C959" s="3682"/>
      <c r="D959" s="3638"/>
      <c r="E959" s="3638"/>
      <c r="F959" s="3638"/>
      <c r="G959" s="3637"/>
      <c r="H959" s="3637"/>
      <c r="I959" s="3640"/>
      <c r="J959" s="3640"/>
      <c r="K959" s="3530" t="s">
        <v>5043</v>
      </c>
      <c r="L959" s="3531" t="s">
        <v>2798</v>
      </c>
      <c r="M959" s="3640"/>
      <c r="N959" s="3640"/>
      <c r="O959" s="3640"/>
      <c r="P959" s="3640"/>
      <c r="Q959" s="3639"/>
      <c r="R959" s="3639"/>
      <c r="S959" s="3639"/>
      <c r="T959" s="3639"/>
      <c r="U959" s="3639"/>
      <c r="V959" s="3639"/>
      <c r="W959" s="3639"/>
      <c r="X959" s="3637"/>
      <c r="Y959" s="3637"/>
      <c r="Z959" s="3639"/>
      <c r="AA959" s="3639"/>
      <c r="AB959" s="3639"/>
      <c r="AC959" s="3639"/>
      <c r="AD959" s="3639"/>
      <c r="AE959" s="3639"/>
      <c r="AF959" s="2578"/>
    </row>
    <row r="960" spans="2:32" s="2884" customFormat="1" x14ac:dyDescent="0.2">
      <c r="B960" s="4486" t="s">
        <v>6392</v>
      </c>
      <c r="C960" s="4487"/>
      <c r="D960" s="3154" t="s">
        <v>1534</v>
      </c>
      <c r="E960" s="3154" t="s">
        <v>1534</v>
      </c>
      <c r="F960" s="3154" t="s">
        <v>1534</v>
      </c>
      <c r="G960" s="3155">
        <v>8</v>
      </c>
      <c r="H960" s="3154" t="s">
        <v>1534</v>
      </c>
      <c r="I960" s="3156">
        <v>0.18</v>
      </c>
      <c r="J960" s="3154" t="s">
        <v>1534</v>
      </c>
      <c r="K960" s="3154" t="s">
        <v>1534</v>
      </c>
      <c r="L960" s="3154" t="s">
        <v>1534</v>
      </c>
      <c r="M960" s="3154" t="s">
        <v>1534</v>
      </c>
      <c r="N960" s="3154" t="s">
        <v>1534</v>
      </c>
      <c r="O960" s="3154" t="s">
        <v>1534</v>
      </c>
      <c r="P960" s="3154" t="s">
        <v>1534</v>
      </c>
      <c r="Q960" s="3154" t="s">
        <v>1534</v>
      </c>
      <c r="R960" s="3154" t="s">
        <v>1534</v>
      </c>
      <c r="S960" s="3154" t="s">
        <v>1534</v>
      </c>
      <c r="T960" s="3154" t="s">
        <v>1534</v>
      </c>
      <c r="U960" s="3154" t="s">
        <v>1534</v>
      </c>
      <c r="V960" s="3154" t="s">
        <v>1534</v>
      </c>
      <c r="W960" s="3154" t="s">
        <v>1534</v>
      </c>
      <c r="X960" s="3154" t="s">
        <v>1534</v>
      </c>
      <c r="Y960" s="3154" t="s">
        <v>1534</v>
      </c>
      <c r="Z960" s="3154" t="s">
        <v>1534</v>
      </c>
      <c r="AA960" s="3154" t="s">
        <v>1534</v>
      </c>
      <c r="AB960" s="3154" t="s">
        <v>1534</v>
      </c>
      <c r="AC960" s="3154" t="s">
        <v>1534</v>
      </c>
      <c r="AD960" s="3154" t="s">
        <v>1534</v>
      </c>
      <c r="AE960" s="3157" t="s">
        <v>1534</v>
      </c>
      <c r="AF960" s="2578"/>
    </row>
    <row r="961" spans="2:32" s="2884" customFormat="1" ht="13.5" thickBot="1" x14ac:dyDescent="0.25">
      <c r="B961" s="3711" t="s">
        <v>6393</v>
      </c>
      <c r="C961" s="3712"/>
      <c r="D961" s="3158" t="s">
        <v>1534</v>
      </c>
      <c r="E961" s="3158" t="s">
        <v>1534</v>
      </c>
      <c r="F961" s="3158" t="s">
        <v>1534</v>
      </c>
      <c r="G961" s="3159">
        <v>9</v>
      </c>
      <c r="H961" s="3158" t="s">
        <v>1534</v>
      </c>
      <c r="I961" s="3160">
        <v>0.16</v>
      </c>
      <c r="J961" s="3158" t="s">
        <v>1534</v>
      </c>
      <c r="K961" s="3158" t="s">
        <v>1534</v>
      </c>
      <c r="L961" s="3158" t="s">
        <v>1534</v>
      </c>
      <c r="M961" s="3158" t="s">
        <v>1534</v>
      </c>
      <c r="N961" s="3158" t="s">
        <v>1534</v>
      </c>
      <c r="O961" s="3158" t="s">
        <v>1534</v>
      </c>
      <c r="P961" s="3158" t="s">
        <v>1534</v>
      </c>
      <c r="Q961" s="3158" t="s">
        <v>1534</v>
      </c>
      <c r="R961" s="3158" t="s">
        <v>1534</v>
      </c>
      <c r="S961" s="3158" t="s">
        <v>1534</v>
      </c>
      <c r="T961" s="3158" t="s">
        <v>1534</v>
      </c>
      <c r="U961" s="3158" t="s">
        <v>1534</v>
      </c>
      <c r="V961" s="3158" t="s">
        <v>1534</v>
      </c>
      <c r="W961" s="3158" t="s">
        <v>1534</v>
      </c>
      <c r="X961" s="3158" t="s">
        <v>1534</v>
      </c>
      <c r="Y961" s="3158" t="s">
        <v>1534</v>
      </c>
      <c r="Z961" s="3158" t="s">
        <v>1534</v>
      </c>
      <c r="AA961" s="3158" t="s">
        <v>1534</v>
      </c>
      <c r="AB961" s="3158" t="s">
        <v>1534</v>
      </c>
      <c r="AC961" s="3158" t="s">
        <v>1534</v>
      </c>
      <c r="AD961" s="3158" t="s">
        <v>1534</v>
      </c>
      <c r="AE961" s="3161" t="s">
        <v>1534</v>
      </c>
      <c r="AF961" s="2578"/>
    </row>
    <row r="962" spans="2:32" s="2884" customFormat="1" x14ac:dyDescent="0.2">
      <c r="B962" s="2642"/>
      <c r="C962" s="2572"/>
      <c r="D962" s="2572"/>
      <c r="E962" s="2572"/>
      <c r="F962" s="2572"/>
      <c r="G962" s="2573"/>
      <c r="H962" s="2573"/>
      <c r="I962" s="2573"/>
      <c r="J962" s="2573"/>
      <c r="K962" s="2572"/>
      <c r="L962" s="2573"/>
      <c r="M962" s="2573"/>
      <c r="N962" s="2573"/>
      <c r="O962" s="2573"/>
      <c r="P962" s="2573"/>
      <c r="Q962" s="2639"/>
      <c r="R962" s="2639"/>
      <c r="S962" s="2639"/>
      <c r="T962" s="2639"/>
      <c r="U962" s="2639"/>
      <c r="V962" s="2639"/>
      <c r="W962" s="2639"/>
      <c r="X962" s="2639"/>
      <c r="Y962" s="2639"/>
      <c r="Z962" s="2639"/>
      <c r="AA962" s="2639"/>
      <c r="AB962" s="2639"/>
      <c r="AC962" s="2639"/>
      <c r="AD962" s="2639"/>
      <c r="AE962" s="2639"/>
      <c r="AF962" s="2578"/>
    </row>
    <row r="963" spans="2:32" s="2884" customFormat="1" x14ac:dyDescent="0.2">
      <c r="B963" s="3673" t="s">
        <v>5002</v>
      </c>
      <c r="C963" s="3674"/>
      <c r="D963" s="3675" t="s">
        <v>5096</v>
      </c>
      <c r="E963" s="3675"/>
      <c r="F963" s="3675"/>
      <c r="G963" s="3675"/>
      <c r="H963" s="3675"/>
      <c r="I963" s="2640"/>
      <c r="J963" s="2640"/>
      <c r="K963" s="2640"/>
      <c r="L963" s="2640"/>
      <c r="M963" s="2640"/>
      <c r="N963" s="2640"/>
      <c r="O963" s="2640"/>
      <c r="P963" s="2640"/>
      <c r="Q963" s="2639"/>
      <c r="R963" s="2639"/>
      <c r="S963" s="2639"/>
      <c r="T963" s="2639"/>
      <c r="U963" s="2639"/>
      <c r="V963" s="2639"/>
      <c r="W963" s="2639"/>
      <c r="X963" s="2639"/>
      <c r="Y963" s="2639"/>
      <c r="Z963" s="2639"/>
      <c r="AA963" s="2639"/>
      <c r="AB963" s="2639"/>
      <c r="AC963" s="2639"/>
      <c r="AD963" s="2639"/>
      <c r="AE963" s="2639"/>
      <c r="AF963" s="2578"/>
    </row>
    <row r="964" spans="2:32" s="2884" customFormat="1" x14ac:dyDescent="0.2">
      <c r="B964" s="3673" t="s">
        <v>5003</v>
      </c>
      <c r="C964" s="3674"/>
      <c r="D964" s="3675" t="s">
        <v>1517</v>
      </c>
      <c r="E964" s="3675"/>
      <c r="F964" s="3675"/>
      <c r="G964" s="3675"/>
      <c r="H964" s="3675"/>
      <c r="I964" s="2640"/>
      <c r="J964" s="2640"/>
      <c r="K964" s="2640"/>
      <c r="L964" s="2640"/>
      <c r="M964" s="2640"/>
      <c r="N964" s="2640"/>
      <c r="O964" s="2640"/>
      <c r="P964" s="2640"/>
      <c r="Q964" s="2639"/>
      <c r="R964" s="2639"/>
      <c r="S964" s="2639"/>
      <c r="T964" s="2639"/>
      <c r="U964" s="2639"/>
      <c r="V964" s="2639"/>
      <c r="W964" s="2639"/>
      <c r="X964" s="2639"/>
      <c r="Y964" s="2639"/>
      <c r="Z964" s="2639"/>
      <c r="AA964" s="2639"/>
      <c r="AB964" s="2639"/>
      <c r="AC964" s="2639"/>
      <c r="AD964" s="2639"/>
      <c r="AE964" s="2639"/>
      <c r="AF964" s="2578"/>
    </row>
    <row r="965" spans="2:32" s="2884" customFormat="1" ht="13.5" thickBot="1" x14ac:dyDescent="0.25">
      <c r="B965" s="3532"/>
      <c r="C965" s="3529"/>
      <c r="D965" s="3529"/>
      <c r="E965" s="3529"/>
      <c r="F965" s="3529"/>
      <c r="G965" s="2643"/>
      <c r="H965" s="2643"/>
      <c r="I965" s="2643"/>
      <c r="J965" s="2643"/>
      <c r="K965" s="2643"/>
      <c r="L965" s="2643"/>
      <c r="M965" s="2643"/>
      <c r="N965" s="2643"/>
      <c r="O965" s="2643"/>
      <c r="P965" s="2643"/>
      <c r="Q965" s="2643"/>
      <c r="R965" s="2643"/>
      <c r="S965" s="2643"/>
      <c r="T965" s="2643"/>
      <c r="U965" s="2643"/>
      <c r="V965" s="2643"/>
      <c r="W965" s="2643"/>
      <c r="X965" s="2643"/>
      <c r="Y965" s="2643"/>
      <c r="Z965" s="2643"/>
      <c r="AA965" s="2643"/>
      <c r="AB965" s="2643"/>
      <c r="AC965" s="2643"/>
      <c r="AD965" s="2643"/>
      <c r="AE965" s="2643"/>
      <c r="AF965" s="2583"/>
    </row>
    <row r="966" spans="2:32" s="2884" customFormat="1" x14ac:dyDescent="0.2">
      <c r="B966" s="2884" t="str">
        <f>+B947</f>
        <v>.</v>
      </c>
    </row>
    <row r="967" spans="2:32" s="2884" customFormat="1" ht="13.5" thickBot="1" x14ac:dyDescent="0.25"/>
    <row r="968" spans="2:32" s="2884" customFormat="1" ht="20.25" x14ac:dyDescent="0.2">
      <c r="B968" s="3623" t="s">
        <v>5075</v>
      </c>
      <c r="C968" s="3624"/>
      <c r="D968" s="3624"/>
      <c r="E968" s="3624"/>
      <c r="F968" s="3624"/>
      <c r="G968" s="3624"/>
      <c r="H968" s="3624"/>
      <c r="I968" s="3624"/>
      <c r="J968" s="3624"/>
      <c r="K968" s="3624"/>
      <c r="L968" s="3624"/>
      <c r="M968" s="3624"/>
      <c r="N968" s="3624"/>
      <c r="O968" s="3624"/>
      <c r="P968" s="3624"/>
      <c r="Q968" s="3624"/>
      <c r="R968" s="3624"/>
      <c r="S968" s="3624"/>
      <c r="T968" s="3624"/>
      <c r="U968" s="3624"/>
      <c r="V968" s="3624"/>
      <c r="W968" s="3624"/>
      <c r="X968" s="3624"/>
      <c r="Y968" s="3624"/>
      <c r="Z968" s="3624"/>
      <c r="AA968" s="3624"/>
      <c r="AB968" s="3624"/>
      <c r="AC968" s="3624"/>
      <c r="AD968" s="3624"/>
      <c r="AE968" s="3624"/>
      <c r="AF968" s="3625"/>
    </row>
    <row r="969" spans="2:32" s="2884" customFormat="1" x14ac:dyDescent="0.2">
      <c r="B969" s="2957"/>
      <c r="C969" s="2958"/>
      <c r="D969" s="2958"/>
      <c r="E969" s="2958"/>
      <c r="F969" s="2958"/>
      <c r="G969" s="2577"/>
      <c r="H969" s="2577"/>
      <c r="I969" s="2577"/>
      <c r="J969" s="2577"/>
      <c r="K969" s="2577"/>
      <c r="L969" s="2577"/>
      <c r="M969" s="2577"/>
      <c r="N969" s="2577"/>
      <c r="O969" s="2577"/>
      <c r="P969" s="2577"/>
      <c r="Q969" s="2577"/>
      <c r="R969" s="2577"/>
      <c r="S969" s="2577"/>
      <c r="T969" s="2577"/>
      <c r="U969" s="2577"/>
      <c r="V969" s="2577"/>
      <c r="W969" s="2577"/>
      <c r="X969" s="2577"/>
      <c r="Y969" s="2577"/>
      <c r="Z969" s="2577"/>
      <c r="AA969" s="2577"/>
      <c r="AB969" s="2577"/>
      <c r="AC969" s="2577"/>
      <c r="AD969" s="2577"/>
      <c r="AE969" s="2577"/>
      <c r="AF969" s="2578"/>
    </row>
    <row r="970" spans="2:32" s="2884" customFormat="1" ht="24.75" customHeight="1" x14ac:dyDescent="0.2">
      <c r="B970" s="2641" t="s">
        <v>5095</v>
      </c>
      <c r="C970" s="2958"/>
      <c r="D970" s="3676" t="s">
        <v>6390</v>
      </c>
      <c r="E970" s="3676"/>
      <c r="F970" s="3676"/>
      <c r="G970" s="2577"/>
      <c r="H970" s="2577"/>
      <c r="I970" s="2577"/>
      <c r="J970" s="2577"/>
      <c r="K970" s="2577"/>
      <c r="L970" s="2577"/>
      <c r="M970" s="2577"/>
      <c r="N970" s="2577"/>
      <c r="O970" s="2577"/>
      <c r="P970" s="2577"/>
      <c r="Q970" s="2577"/>
      <c r="R970" s="2577"/>
      <c r="S970" s="2577"/>
      <c r="T970" s="2577"/>
      <c r="U970" s="2577"/>
      <c r="V970" s="2577"/>
      <c r="W970" s="2577"/>
      <c r="X970" s="2577"/>
      <c r="Y970" s="2577"/>
      <c r="Z970" s="2577"/>
      <c r="AA970" s="2577"/>
      <c r="AB970" s="2577"/>
      <c r="AC970" s="2577"/>
      <c r="AD970" s="2577"/>
      <c r="AE970" s="2577"/>
      <c r="AF970" s="2578"/>
    </row>
    <row r="971" spans="2:32" s="2884" customFormat="1" x14ac:dyDescent="0.2">
      <c r="B971" s="3677" t="s">
        <v>5078</v>
      </c>
      <c r="C971" s="3678"/>
      <c r="D971" s="3709">
        <v>41645</v>
      </c>
      <c r="E971" s="3709"/>
      <c r="F971" s="3709"/>
      <c r="G971" s="2577"/>
      <c r="H971" s="2577"/>
      <c r="I971" s="2577"/>
      <c r="J971" s="2577"/>
      <c r="K971" s="2577"/>
      <c r="L971" s="2577"/>
      <c r="M971" s="2577"/>
      <c r="N971" s="2577"/>
      <c r="O971" s="2577"/>
      <c r="P971" s="2577"/>
      <c r="Q971" s="2577"/>
      <c r="R971" s="2577"/>
      <c r="S971" s="2577"/>
      <c r="T971" s="2577"/>
      <c r="U971" s="2577"/>
      <c r="V971" s="2577"/>
      <c r="W971" s="2577"/>
      <c r="X971" s="2577"/>
      <c r="Y971" s="2577"/>
      <c r="Z971" s="2577"/>
      <c r="AA971" s="2577"/>
      <c r="AB971" s="2577"/>
      <c r="AC971" s="2577"/>
      <c r="AD971" s="2577"/>
      <c r="AE971" s="2577"/>
      <c r="AF971" s="2578"/>
    </row>
    <row r="972" spans="2:32" s="2884" customFormat="1" x14ac:dyDescent="0.2">
      <c r="B972" s="3657" t="s">
        <v>5076</v>
      </c>
      <c r="C972" s="3658"/>
      <c r="D972" s="3694">
        <v>42002</v>
      </c>
      <c r="E972" s="3694"/>
      <c r="F972" s="3694"/>
      <c r="G972" s="2577"/>
      <c r="H972" s="2577"/>
      <c r="I972" s="2577"/>
      <c r="J972" s="2577"/>
      <c r="K972" s="2577"/>
      <c r="L972" s="2577"/>
      <c r="M972" s="2577"/>
      <c r="N972" s="2577"/>
      <c r="O972" s="2577"/>
      <c r="P972" s="2577"/>
      <c r="Q972" s="2577"/>
      <c r="R972" s="2577"/>
      <c r="S972" s="2577"/>
      <c r="T972" s="2577"/>
      <c r="U972" s="2577"/>
      <c r="V972" s="2577"/>
      <c r="W972" s="2577"/>
      <c r="X972" s="2577"/>
      <c r="Y972" s="2577"/>
      <c r="Z972" s="2577"/>
      <c r="AA972" s="2577"/>
      <c r="AB972" s="2577"/>
      <c r="AC972" s="2577"/>
      <c r="AD972" s="2577"/>
      <c r="AE972" s="2577"/>
      <c r="AF972" s="2578"/>
    </row>
    <row r="973" spans="2:32" s="2884" customFormat="1" ht="13.5" thickBot="1" x14ac:dyDescent="0.25">
      <c r="B973" s="2957"/>
      <c r="C973" s="2958"/>
      <c r="D973" s="2958"/>
      <c r="E973" s="2958"/>
      <c r="F973" s="2958"/>
      <c r="G973" s="2577"/>
      <c r="H973" s="2577"/>
      <c r="I973" s="2577"/>
      <c r="J973" s="2577"/>
      <c r="K973" s="2577"/>
      <c r="L973" s="2577"/>
      <c r="M973" s="2577"/>
      <c r="N973" s="2577"/>
      <c r="O973" s="2577"/>
      <c r="P973" s="2577"/>
      <c r="Q973" s="2577"/>
      <c r="R973" s="2577"/>
      <c r="S973" s="2577"/>
      <c r="T973" s="2577"/>
      <c r="U973" s="2577"/>
      <c r="V973" s="2577"/>
      <c r="W973" s="2577"/>
      <c r="X973" s="2577"/>
      <c r="Y973" s="2577"/>
      <c r="Z973" s="2577"/>
      <c r="AA973" s="2577"/>
      <c r="AB973" s="2577"/>
      <c r="AC973" s="2577"/>
      <c r="AD973" s="2577"/>
      <c r="AE973" s="2577"/>
      <c r="AF973" s="2578"/>
    </row>
    <row r="974" spans="2:32" s="2884" customFormat="1" ht="83.25" customHeight="1" thickBot="1" x14ac:dyDescent="0.25">
      <c r="B974" s="3659" t="s">
        <v>5077</v>
      </c>
      <c r="C974" s="3710"/>
      <c r="D974" s="3661" t="s">
        <v>6391</v>
      </c>
      <c r="E974" s="3662"/>
      <c r="F974" s="3662"/>
      <c r="G974" s="3662"/>
      <c r="H974" s="3662"/>
      <c r="I974" s="3662"/>
      <c r="J974" s="3662"/>
      <c r="K974" s="3662"/>
      <c r="L974" s="3662"/>
      <c r="M974" s="3662"/>
      <c r="N974" s="3662"/>
      <c r="O974" s="3662"/>
      <c r="P974" s="3662"/>
      <c r="Q974" s="3663"/>
      <c r="R974" s="2577"/>
      <c r="S974" s="2577"/>
      <c r="T974" s="2577"/>
      <c r="U974" s="2577"/>
      <c r="V974" s="2577"/>
      <c r="W974" s="2577"/>
      <c r="X974" s="2577"/>
      <c r="Y974" s="2577"/>
      <c r="Z974" s="2577"/>
      <c r="AA974" s="2577"/>
      <c r="AB974" s="2577"/>
      <c r="AC974" s="2577"/>
      <c r="AD974" s="2577"/>
      <c r="AE974" s="2577"/>
      <c r="AF974" s="2578"/>
    </row>
    <row r="975" spans="2:32" s="2884" customFormat="1" ht="13.5" thickBot="1" x14ac:dyDescent="0.25">
      <c r="B975" s="2957"/>
      <c r="C975" s="2958"/>
      <c r="D975" s="2958"/>
      <c r="E975" s="2958"/>
      <c r="F975" s="2958"/>
      <c r="G975" s="2577"/>
      <c r="H975" s="2577"/>
      <c r="I975" s="2577"/>
      <c r="J975" s="2577"/>
      <c r="K975" s="2577"/>
      <c r="L975" s="2577"/>
      <c r="M975" s="2577"/>
      <c r="N975" s="2577"/>
      <c r="O975" s="2577"/>
      <c r="P975" s="2577"/>
      <c r="Q975" s="2577"/>
      <c r="R975" s="2643"/>
      <c r="S975" s="2577"/>
      <c r="T975" s="2577"/>
      <c r="U975" s="2577"/>
      <c r="V975" s="2577"/>
      <c r="W975" s="2577"/>
      <c r="X975" s="2577"/>
      <c r="Y975" s="2577"/>
      <c r="Z975" s="2577"/>
      <c r="AA975" s="2577"/>
      <c r="AB975" s="2577"/>
      <c r="AC975" s="2577"/>
      <c r="AD975" s="2577"/>
      <c r="AE975" s="2577"/>
      <c r="AF975" s="2578"/>
    </row>
    <row r="976" spans="2:32" s="2884" customFormat="1" ht="13.5" thickBot="1" x14ac:dyDescent="0.25">
      <c r="B976" s="3679" t="s">
        <v>5079</v>
      </c>
      <c r="C976" s="3680"/>
      <c r="D976" s="3655" t="s">
        <v>5080</v>
      </c>
      <c r="E976" s="3683" t="s">
        <v>224</v>
      </c>
      <c r="F976" s="3684"/>
      <c r="G976" s="3684"/>
      <c r="H976" s="3684"/>
      <c r="I976" s="3684"/>
      <c r="J976" s="3684"/>
      <c r="K976" s="3684"/>
      <c r="L976" s="3684"/>
      <c r="M976" s="3684"/>
      <c r="N976" s="3684"/>
      <c r="O976" s="3684"/>
      <c r="P976" s="3685"/>
      <c r="Q976" s="3686" t="s">
        <v>340</v>
      </c>
      <c r="R976" s="3687"/>
      <c r="S976" s="3688"/>
      <c r="T976" s="3688"/>
      <c r="U976" s="3688"/>
      <c r="V976" s="3688"/>
      <c r="W976" s="3688"/>
      <c r="X976" s="3688"/>
      <c r="Y976" s="3689"/>
      <c r="Z976" s="3686" t="s">
        <v>225</v>
      </c>
      <c r="AA976" s="3688"/>
      <c r="AB976" s="3689"/>
      <c r="AC976" s="3690" t="s">
        <v>4999</v>
      </c>
      <c r="AD976" s="3691"/>
      <c r="AE976" s="3692"/>
      <c r="AF976" s="2578"/>
    </row>
    <row r="977" spans="2:32" s="2884" customFormat="1" ht="21" customHeight="1" thickBot="1" x14ac:dyDescent="0.25">
      <c r="B977" s="3681"/>
      <c r="C977" s="3682"/>
      <c r="D977" s="3655"/>
      <c r="E977" s="3655" t="s">
        <v>5017</v>
      </c>
      <c r="F977" s="3655" t="s">
        <v>5018</v>
      </c>
      <c r="G977" s="3640" t="s">
        <v>5020</v>
      </c>
      <c r="H977" s="3640" t="s">
        <v>5081</v>
      </c>
      <c r="I977" s="3693" t="s">
        <v>5082</v>
      </c>
      <c r="J977" s="3693" t="s">
        <v>5083</v>
      </c>
      <c r="K977" s="3693" t="s">
        <v>5023</v>
      </c>
      <c r="L977" s="3693"/>
      <c r="M977" s="3693" t="s">
        <v>5084</v>
      </c>
      <c r="N977" s="3693" t="s">
        <v>5085</v>
      </c>
      <c r="O977" s="3693" t="s">
        <v>5086</v>
      </c>
      <c r="P977" s="3693" t="s">
        <v>5087</v>
      </c>
      <c r="Q977" s="3638" t="s">
        <v>5029</v>
      </c>
      <c r="R977" s="3638" t="s">
        <v>5030</v>
      </c>
      <c r="S977" s="3638" t="s">
        <v>5031</v>
      </c>
      <c r="T977" s="3638" t="s">
        <v>5088</v>
      </c>
      <c r="U977" s="3638" t="s">
        <v>5089</v>
      </c>
      <c r="V977" s="3638" t="s">
        <v>5034</v>
      </c>
      <c r="W977" s="3638" t="s">
        <v>5036</v>
      </c>
      <c r="X977" s="3640" t="s">
        <v>5090</v>
      </c>
      <c r="Y977" s="3640" t="s">
        <v>5091</v>
      </c>
      <c r="Z977" s="3638" t="s">
        <v>5092</v>
      </c>
      <c r="AA977" s="3638" t="s">
        <v>5093</v>
      </c>
      <c r="AB977" s="3638" t="s">
        <v>5094</v>
      </c>
      <c r="AC977" s="3638" t="s">
        <v>1154</v>
      </c>
      <c r="AD977" s="3638" t="s">
        <v>5000</v>
      </c>
      <c r="AE977" s="3638" t="s">
        <v>5001</v>
      </c>
      <c r="AF977" s="2578"/>
    </row>
    <row r="978" spans="2:32" s="2884" customFormat="1" ht="21" customHeight="1" thickBot="1" x14ac:dyDescent="0.25">
      <c r="B978" s="3681"/>
      <c r="C978" s="3682"/>
      <c r="D978" s="3638"/>
      <c r="E978" s="3638"/>
      <c r="F978" s="3638"/>
      <c r="G978" s="3637"/>
      <c r="H978" s="3637"/>
      <c r="I978" s="3640"/>
      <c r="J978" s="3640"/>
      <c r="K978" s="2955" t="s">
        <v>5043</v>
      </c>
      <c r="L978" s="2956" t="s">
        <v>2798</v>
      </c>
      <c r="M978" s="3640"/>
      <c r="N978" s="3640"/>
      <c r="O978" s="3640"/>
      <c r="P978" s="3640"/>
      <c r="Q978" s="3639"/>
      <c r="R978" s="3639"/>
      <c r="S978" s="3639"/>
      <c r="T978" s="3639"/>
      <c r="U978" s="3639"/>
      <c r="V978" s="3639"/>
      <c r="W978" s="3639"/>
      <c r="X978" s="3637"/>
      <c r="Y978" s="3637"/>
      <c r="Z978" s="3639"/>
      <c r="AA978" s="3639"/>
      <c r="AB978" s="3639"/>
      <c r="AC978" s="3639"/>
      <c r="AD978" s="3639"/>
      <c r="AE978" s="3639"/>
      <c r="AF978" s="2578"/>
    </row>
    <row r="979" spans="2:32" s="2884" customFormat="1" x14ac:dyDescent="0.2">
      <c r="B979" s="4486" t="s">
        <v>6392</v>
      </c>
      <c r="C979" s="4487"/>
      <c r="D979" s="3154" t="s">
        <v>1534</v>
      </c>
      <c r="E979" s="3154" t="s">
        <v>1534</v>
      </c>
      <c r="F979" s="3154" t="s">
        <v>1534</v>
      </c>
      <c r="G979" s="3155">
        <v>8</v>
      </c>
      <c r="H979" s="3154" t="s">
        <v>1534</v>
      </c>
      <c r="I979" s="3156">
        <v>0.18</v>
      </c>
      <c r="J979" s="3154" t="s">
        <v>1534</v>
      </c>
      <c r="K979" s="3154" t="s">
        <v>1534</v>
      </c>
      <c r="L979" s="3154" t="s">
        <v>1534</v>
      </c>
      <c r="M979" s="3154" t="s">
        <v>1534</v>
      </c>
      <c r="N979" s="3154" t="s">
        <v>1534</v>
      </c>
      <c r="O979" s="3154" t="s">
        <v>1534</v>
      </c>
      <c r="P979" s="3154" t="s">
        <v>1534</v>
      </c>
      <c r="Q979" s="3154" t="s">
        <v>1534</v>
      </c>
      <c r="R979" s="3154" t="s">
        <v>1534</v>
      </c>
      <c r="S979" s="3154" t="s">
        <v>1534</v>
      </c>
      <c r="T979" s="3154" t="s">
        <v>1534</v>
      </c>
      <c r="U979" s="3154" t="s">
        <v>1534</v>
      </c>
      <c r="V979" s="3154" t="s">
        <v>1534</v>
      </c>
      <c r="W979" s="3154" t="s">
        <v>1534</v>
      </c>
      <c r="X979" s="3154" t="s">
        <v>1534</v>
      </c>
      <c r="Y979" s="3154" t="s">
        <v>1534</v>
      </c>
      <c r="Z979" s="3154" t="s">
        <v>1534</v>
      </c>
      <c r="AA979" s="3154" t="s">
        <v>1534</v>
      </c>
      <c r="AB979" s="3154" t="s">
        <v>1534</v>
      </c>
      <c r="AC979" s="3154" t="s">
        <v>1534</v>
      </c>
      <c r="AD979" s="3154" t="s">
        <v>1534</v>
      </c>
      <c r="AE979" s="3157" t="s">
        <v>1534</v>
      </c>
      <c r="AF979" s="2578"/>
    </row>
    <row r="980" spans="2:32" s="2884" customFormat="1" ht="13.5" thickBot="1" x14ac:dyDescent="0.25">
      <c r="B980" s="3711" t="s">
        <v>6393</v>
      </c>
      <c r="C980" s="3712"/>
      <c r="D980" s="3158" t="s">
        <v>1534</v>
      </c>
      <c r="E980" s="3158" t="s">
        <v>1534</v>
      </c>
      <c r="F980" s="3158" t="s">
        <v>1534</v>
      </c>
      <c r="G980" s="3159">
        <v>9</v>
      </c>
      <c r="H980" s="3158" t="s">
        <v>1534</v>
      </c>
      <c r="I980" s="3160">
        <v>0.16</v>
      </c>
      <c r="J980" s="3158" t="s">
        <v>1534</v>
      </c>
      <c r="K980" s="3158" t="s">
        <v>1534</v>
      </c>
      <c r="L980" s="3158" t="s">
        <v>1534</v>
      </c>
      <c r="M980" s="3158" t="s">
        <v>1534</v>
      </c>
      <c r="N980" s="3158" t="s">
        <v>1534</v>
      </c>
      <c r="O980" s="3158" t="s">
        <v>1534</v>
      </c>
      <c r="P980" s="3158" t="s">
        <v>1534</v>
      </c>
      <c r="Q980" s="3158" t="s">
        <v>1534</v>
      </c>
      <c r="R980" s="3158" t="s">
        <v>1534</v>
      </c>
      <c r="S980" s="3158" t="s">
        <v>1534</v>
      </c>
      <c r="T980" s="3158" t="s">
        <v>1534</v>
      </c>
      <c r="U980" s="3158" t="s">
        <v>1534</v>
      </c>
      <c r="V980" s="3158" t="s">
        <v>1534</v>
      </c>
      <c r="W980" s="3158" t="s">
        <v>1534</v>
      </c>
      <c r="X980" s="3158" t="s">
        <v>1534</v>
      </c>
      <c r="Y980" s="3158" t="s">
        <v>1534</v>
      </c>
      <c r="Z980" s="3158" t="s">
        <v>1534</v>
      </c>
      <c r="AA980" s="3158" t="s">
        <v>1534</v>
      </c>
      <c r="AB980" s="3158" t="s">
        <v>1534</v>
      </c>
      <c r="AC980" s="3158" t="s">
        <v>1534</v>
      </c>
      <c r="AD980" s="3158" t="s">
        <v>1534</v>
      </c>
      <c r="AE980" s="3161" t="s">
        <v>1534</v>
      </c>
      <c r="AF980" s="2578"/>
    </row>
    <row r="981" spans="2:32" s="2884" customFormat="1" x14ac:dyDescent="0.2">
      <c r="B981" s="2642"/>
      <c r="C981" s="2572"/>
      <c r="D981" s="2572"/>
      <c r="E981" s="2572"/>
      <c r="F981" s="2572"/>
      <c r="G981" s="2573"/>
      <c r="H981" s="2573"/>
      <c r="I981" s="2573"/>
      <c r="J981" s="2573"/>
      <c r="K981" s="2572"/>
      <c r="L981" s="2573"/>
      <c r="M981" s="2573"/>
      <c r="N981" s="2573"/>
      <c r="O981" s="2573"/>
      <c r="P981" s="2573"/>
      <c r="Q981" s="2639"/>
      <c r="R981" s="2639"/>
      <c r="S981" s="2639"/>
      <c r="T981" s="2639"/>
      <c r="U981" s="2639"/>
      <c r="V981" s="2639"/>
      <c r="W981" s="2639"/>
      <c r="X981" s="2639"/>
      <c r="Y981" s="2639"/>
      <c r="Z981" s="2639"/>
      <c r="AA981" s="2639"/>
      <c r="AB981" s="2639"/>
      <c r="AC981" s="2639"/>
      <c r="AD981" s="2639"/>
      <c r="AE981" s="2639"/>
      <c r="AF981" s="2578"/>
    </row>
    <row r="982" spans="2:32" s="2884" customFormat="1" x14ac:dyDescent="0.2">
      <c r="B982" s="3673" t="s">
        <v>5002</v>
      </c>
      <c r="C982" s="3674"/>
      <c r="D982" s="3675" t="s">
        <v>5096</v>
      </c>
      <c r="E982" s="3675"/>
      <c r="F982" s="3675"/>
      <c r="G982" s="3675"/>
      <c r="H982" s="3675"/>
      <c r="I982" s="2640"/>
      <c r="J982" s="2640"/>
      <c r="K982" s="2640"/>
      <c r="L982" s="2640"/>
      <c r="M982" s="2640"/>
      <c r="N982" s="2640"/>
      <c r="O982" s="2640"/>
      <c r="P982" s="2640"/>
      <c r="Q982" s="2639"/>
      <c r="R982" s="2639"/>
      <c r="S982" s="2639"/>
      <c r="T982" s="2639"/>
      <c r="U982" s="2639"/>
      <c r="V982" s="2639"/>
      <c r="W982" s="2639"/>
      <c r="X982" s="2639"/>
      <c r="Y982" s="2639"/>
      <c r="Z982" s="2639"/>
      <c r="AA982" s="2639"/>
      <c r="AB982" s="2639"/>
      <c r="AC982" s="2639"/>
      <c r="AD982" s="2639"/>
      <c r="AE982" s="2639"/>
      <c r="AF982" s="2578"/>
    </row>
    <row r="983" spans="2:32" s="2884" customFormat="1" x14ac:dyDescent="0.2">
      <c r="B983" s="3673" t="s">
        <v>5003</v>
      </c>
      <c r="C983" s="3674"/>
      <c r="D983" s="3675" t="s">
        <v>1517</v>
      </c>
      <c r="E983" s="3675"/>
      <c r="F983" s="3675"/>
      <c r="G983" s="3675"/>
      <c r="H983" s="3675"/>
      <c r="I983" s="2640"/>
      <c r="J983" s="2640"/>
      <c r="K983" s="2640"/>
      <c r="L983" s="2640"/>
      <c r="M983" s="2640"/>
      <c r="N983" s="2640"/>
      <c r="O983" s="2640"/>
      <c r="P983" s="2640"/>
      <c r="Q983" s="2639"/>
      <c r="R983" s="2639"/>
      <c r="S983" s="2639"/>
      <c r="T983" s="2639"/>
      <c r="U983" s="2639"/>
      <c r="V983" s="2639"/>
      <c r="W983" s="2639"/>
      <c r="X983" s="2639"/>
      <c r="Y983" s="2639"/>
      <c r="Z983" s="2639"/>
      <c r="AA983" s="2639"/>
      <c r="AB983" s="2639"/>
      <c r="AC983" s="2639"/>
      <c r="AD983" s="2639"/>
      <c r="AE983" s="2639"/>
      <c r="AF983" s="2578"/>
    </row>
    <row r="984" spans="2:32" s="2884" customFormat="1" ht="13.5" thickBot="1" x14ac:dyDescent="0.25">
      <c r="B984" s="2960"/>
      <c r="C984" s="2954"/>
      <c r="D984" s="2954"/>
      <c r="E984" s="2954"/>
      <c r="F984" s="2954"/>
      <c r="G984" s="2643"/>
      <c r="H984" s="2643"/>
      <c r="I984" s="2643"/>
      <c r="J984" s="2643"/>
      <c r="K984" s="2643"/>
      <c r="L984" s="2643"/>
      <c r="M984" s="2643"/>
      <c r="N984" s="2643"/>
      <c r="O984" s="2643"/>
      <c r="P984" s="2643"/>
      <c r="Q984" s="2643"/>
      <c r="R984" s="2643"/>
      <c r="S984" s="2643"/>
      <c r="T984" s="2643"/>
      <c r="U984" s="2643"/>
      <c r="V984" s="2643"/>
      <c r="W984" s="2643"/>
      <c r="X984" s="2643"/>
      <c r="Y984" s="2643"/>
      <c r="Z984" s="2643"/>
      <c r="AA984" s="2643"/>
      <c r="AB984" s="2643"/>
      <c r="AC984" s="2643"/>
      <c r="AD984" s="2643"/>
      <c r="AE984" s="2643"/>
      <c r="AF984" s="2583"/>
    </row>
    <row r="985" spans="2:32" s="2884" customFormat="1" x14ac:dyDescent="0.2">
      <c r="B985" s="3528" t="str">
        <f>+B966</f>
        <v>.</v>
      </c>
      <c r="C985" s="3528"/>
      <c r="D985" s="3528"/>
      <c r="E985" s="3528"/>
      <c r="F985" s="3528"/>
      <c r="G985" s="2577"/>
      <c r="H985" s="2577"/>
      <c r="I985" s="2577"/>
      <c r="J985" s="2577"/>
      <c r="K985" s="2577"/>
      <c r="L985" s="2577"/>
      <c r="M985" s="2577"/>
      <c r="N985" s="2577"/>
      <c r="O985" s="2577"/>
      <c r="P985" s="2577"/>
      <c r="Q985" s="2577"/>
      <c r="R985" s="2577"/>
      <c r="S985" s="2577"/>
      <c r="T985" s="2577"/>
      <c r="U985" s="2577"/>
      <c r="V985" s="2577"/>
      <c r="W985" s="2577"/>
      <c r="X985" s="2577"/>
      <c r="Y985" s="2577"/>
      <c r="Z985" s="2577"/>
      <c r="AA985" s="2577"/>
      <c r="AB985" s="2577"/>
      <c r="AC985" s="2577"/>
      <c r="AD985" s="2577"/>
      <c r="AE985" s="2577"/>
      <c r="AF985" s="2577"/>
    </row>
    <row r="986" spans="2:32" s="2884" customFormat="1" ht="13.5" thickBot="1" x14ac:dyDescent="0.25">
      <c r="B986" s="3528"/>
      <c r="C986" s="3528"/>
      <c r="D986" s="3528"/>
      <c r="E986" s="3528"/>
      <c r="F986" s="3528"/>
      <c r="G986" s="2577"/>
      <c r="H986" s="2577"/>
      <c r="I986" s="2577"/>
      <c r="J986" s="2577"/>
      <c r="K986" s="2577"/>
      <c r="L986" s="2577"/>
      <c r="M986" s="2577"/>
      <c r="N986" s="2577"/>
      <c r="O986" s="2577"/>
      <c r="P986" s="2577"/>
      <c r="Q986" s="2577"/>
      <c r="R986" s="2577"/>
      <c r="S986" s="2577"/>
      <c r="T986" s="2577"/>
      <c r="U986" s="2577"/>
      <c r="V986" s="2577"/>
      <c r="W986" s="2577"/>
      <c r="X986" s="2577"/>
      <c r="Y986" s="2577"/>
      <c r="Z986" s="2577"/>
      <c r="AA986" s="2577"/>
      <c r="AB986" s="2577"/>
      <c r="AC986" s="2577"/>
      <c r="AD986" s="2577"/>
      <c r="AE986" s="2577"/>
      <c r="AF986" s="2577"/>
    </row>
    <row r="987" spans="2:32" s="2884" customFormat="1" ht="20.25" x14ac:dyDescent="0.2">
      <c r="B987" s="3623" t="s">
        <v>5075</v>
      </c>
      <c r="C987" s="3624"/>
      <c r="D987" s="3624"/>
      <c r="E987" s="3624"/>
      <c r="F987" s="3624"/>
      <c r="G987" s="3624"/>
      <c r="H987" s="3624"/>
      <c r="I987" s="3624"/>
      <c r="J987" s="3624"/>
      <c r="K987" s="3624"/>
      <c r="L987" s="3624"/>
      <c r="M987" s="3624"/>
      <c r="N987" s="3624"/>
      <c r="O987" s="3624"/>
      <c r="P987" s="3624"/>
      <c r="Q987" s="3624"/>
      <c r="R987" s="3624"/>
      <c r="S987" s="3624"/>
      <c r="T987" s="3624"/>
      <c r="U987" s="3624"/>
      <c r="V987" s="3624"/>
      <c r="W987" s="3624"/>
      <c r="X987" s="3624"/>
      <c r="Y987" s="3624"/>
      <c r="Z987" s="3624"/>
      <c r="AA987" s="3624"/>
      <c r="AB987" s="3624"/>
      <c r="AC987" s="3624"/>
      <c r="AD987" s="3624"/>
      <c r="AE987" s="3624"/>
      <c r="AF987" s="3625"/>
    </row>
    <row r="988" spans="2:32" s="2884" customFormat="1" x14ac:dyDescent="0.2">
      <c r="B988" s="3527"/>
      <c r="C988" s="3528"/>
      <c r="D988" s="3528"/>
      <c r="E988" s="3528"/>
      <c r="F988" s="3528"/>
      <c r="G988" s="2577"/>
      <c r="H988" s="2577"/>
      <c r="I988" s="2577"/>
      <c r="J988" s="2577"/>
      <c r="K988" s="2577"/>
      <c r="L988" s="2577"/>
      <c r="M988" s="2577"/>
      <c r="N988" s="2577"/>
      <c r="O988" s="2577"/>
      <c r="P988" s="2577"/>
      <c r="Q988" s="2577"/>
      <c r="R988" s="2577"/>
      <c r="S988" s="2577"/>
      <c r="T988" s="2577"/>
      <c r="U988" s="2577"/>
      <c r="V988" s="2577"/>
      <c r="W988" s="2577"/>
      <c r="X988" s="2577"/>
      <c r="Y988" s="2577"/>
      <c r="Z988" s="2577"/>
      <c r="AA988" s="2577"/>
      <c r="AB988" s="2577"/>
      <c r="AC988" s="2577"/>
      <c r="AD988" s="2577"/>
      <c r="AE988" s="2577"/>
      <c r="AF988" s="2578"/>
    </row>
    <row r="989" spans="2:32" s="2884" customFormat="1" x14ac:dyDescent="0.2">
      <c r="B989" s="2641" t="s">
        <v>5095</v>
      </c>
      <c r="C989" s="3528"/>
      <c r="D989" s="3676" t="s">
        <v>6388</v>
      </c>
      <c r="E989" s="3676"/>
      <c r="F989" s="3676"/>
      <c r="G989" s="2577"/>
      <c r="H989" s="2577"/>
      <c r="I989" s="2577"/>
      <c r="J989" s="2577"/>
      <c r="K989" s="2577"/>
      <c r="L989" s="2577"/>
      <c r="M989" s="2577"/>
      <c r="N989" s="2577"/>
      <c r="O989" s="2577"/>
      <c r="P989" s="2577"/>
      <c r="Q989" s="2577"/>
      <c r="R989" s="2577"/>
      <c r="S989" s="2577"/>
      <c r="T989" s="2577"/>
      <c r="U989" s="2577"/>
      <c r="V989" s="2577"/>
      <c r="W989" s="2577"/>
      <c r="X989" s="2577"/>
      <c r="Y989" s="2577"/>
      <c r="Z989" s="2577"/>
      <c r="AA989" s="2577"/>
      <c r="AB989" s="2577"/>
      <c r="AC989" s="2577"/>
      <c r="AD989" s="2577"/>
      <c r="AE989" s="2577"/>
      <c r="AF989" s="2578"/>
    </row>
    <row r="990" spans="2:32" s="2884" customFormat="1" x14ac:dyDescent="0.2">
      <c r="B990" s="3677" t="s">
        <v>5078</v>
      </c>
      <c r="C990" s="3678"/>
      <c r="D990" s="3709">
        <v>41657</v>
      </c>
      <c r="E990" s="3709"/>
      <c r="F990" s="3709"/>
      <c r="G990" s="2577"/>
      <c r="H990" s="2577"/>
      <c r="I990" s="2577"/>
      <c r="J990" s="2577"/>
      <c r="K990" s="2577"/>
      <c r="L990" s="2577"/>
      <c r="M990" s="2577"/>
      <c r="N990" s="2577"/>
      <c r="O990" s="2577"/>
      <c r="P990" s="2577"/>
      <c r="Q990" s="2577"/>
      <c r="R990" s="2577"/>
      <c r="S990" s="2577"/>
      <c r="T990" s="2577"/>
      <c r="U990" s="2577"/>
      <c r="V990" s="2577"/>
      <c r="W990" s="2577"/>
      <c r="X990" s="2577"/>
      <c r="Y990" s="2577"/>
      <c r="Z990" s="2577"/>
      <c r="AA990" s="2577"/>
      <c r="AB990" s="2577"/>
      <c r="AC990" s="2577"/>
      <c r="AD990" s="2577"/>
      <c r="AE990" s="2577"/>
      <c r="AF990" s="2578"/>
    </row>
    <row r="991" spans="2:32" s="2884" customFormat="1" x14ac:dyDescent="0.2">
      <c r="B991" s="3657" t="s">
        <v>5076</v>
      </c>
      <c r="C991" s="3658"/>
      <c r="D991" s="3694">
        <v>41820</v>
      </c>
      <c r="E991" s="3694"/>
      <c r="F991" s="3694"/>
      <c r="G991" s="2577"/>
      <c r="H991" s="2577"/>
      <c r="I991" s="2577"/>
      <c r="J991" s="2577"/>
      <c r="K991" s="2577"/>
      <c r="L991" s="2577"/>
      <c r="M991" s="2577"/>
      <c r="N991" s="2577"/>
      <c r="O991" s="2577"/>
      <c r="P991" s="2577"/>
      <c r="Q991" s="2577"/>
      <c r="R991" s="2577"/>
      <c r="S991" s="2577"/>
      <c r="T991" s="2577"/>
      <c r="U991" s="2577"/>
      <c r="V991" s="2577"/>
      <c r="W991" s="2577"/>
      <c r="X991" s="2577"/>
      <c r="Y991" s="2577"/>
      <c r="Z991" s="2577"/>
      <c r="AA991" s="2577"/>
      <c r="AB991" s="2577"/>
      <c r="AC991" s="2577"/>
      <c r="AD991" s="2577"/>
      <c r="AE991" s="2577"/>
      <c r="AF991" s="2578"/>
    </row>
    <row r="992" spans="2:32" s="2884" customFormat="1" ht="13.5" thickBot="1" x14ac:dyDescent="0.25">
      <c r="B992" s="3527"/>
      <c r="C992" s="3528"/>
      <c r="D992" s="3528"/>
      <c r="E992" s="3528"/>
      <c r="F992" s="3528"/>
      <c r="G992" s="2577"/>
      <c r="H992" s="2577"/>
      <c r="I992" s="2577"/>
      <c r="J992" s="2577"/>
      <c r="K992" s="2577"/>
      <c r="L992" s="2577"/>
      <c r="M992" s="2577"/>
      <c r="N992" s="2577"/>
      <c r="O992" s="2577"/>
      <c r="P992" s="2577"/>
      <c r="Q992" s="2577"/>
      <c r="R992" s="2577"/>
      <c r="S992" s="2577"/>
      <c r="T992" s="2577"/>
      <c r="U992" s="2577"/>
      <c r="V992" s="2577"/>
      <c r="W992" s="2577"/>
      <c r="X992" s="2577"/>
      <c r="Y992" s="2577"/>
      <c r="Z992" s="2577"/>
      <c r="AA992" s="2577"/>
      <c r="AB992" s="2577"/>
      <c r="AC992" s="2577"/>
      <c r="AD992" s="2577"/>
      <c r="AE992" s="2577"/>
      <c r="AF992" s="2578"/>
    </row>
    <row r="993" spans="2:32" s="2884" customFormat="1" ht="63" customHeight="1" thickBot="1" x14ac:dyDescent="0.25">
      <c r="B993" s="3659" t="s">
        <v>5077</v>
      </c>
      <c r="C993" s="3710"/>
      <c r="D993" s="3661" t="s">
        <v>6389</v>
      </c>
      <c r="E993" s="3662"/>
      <c r="F993" s="3662"/>
      <c r="G993" s="3662"/>
      <c r="H993" s="3662"/>
      <c r="I993" s="3662"/>
      <c r="J993" s="3662"/>
      <c r="K993" s="3662"/>
      <c r="L993" s="3662"/>
      <c r="M993" s="3662"/>
      <c r="N993" s="3662"/>
      <c r="O993" s="3662"/>
      <c r="P993" s="3662"/>
      <c r="Q993" s="3663"/>
      <c r="R993" s="2577"/>
      <c r="S993" s="2577"/>
      <c r="T993" s="2577"/>
      <c r="U993" s="2577"/>
      <c r="V993" s="2577"/>
      <c r="W993" s="2577"/>
      <c r="X993" s="2577"/>
      <c r="Y993" s="2577"/>
      <c r="Z993" s="2577"/>
      <c r="AA993" s="2577"/>
      <c r="AB993" s="2577"/>
      <c r="AC993" s="2577"/>
      <c r="AD993" s="2577"/>
      <c r="AE993" s="2577"/>
      <c r="AF993" s="2578"/>
    </row>
    <row r="994" spans="2:32" s="2884" customFormat="1" ht="13.5" thickBot="1" x14ac:dyDescent="0.25">
      <c r="B994" s="3527"/>
      <c r="C994" s="3528"/>
      <c r="D994" s="3528"/>
      <c r="E994" s="3528"/>
      <c r="F994" s="3528"/>
      <c r="G994" s="2577"/>
      <c r="H994" s="2577"/>
      <c r="I994" s="2577"/>
      <c r="J994" s="2577"/>
      <c r="K994" s="2577"/>
      <c r="L994" s="2577"/>
      <c r="M994" s="2577"/>
      <c r="N994" s="2577"/>
      <c r="O994" s="2577"/>
      <c r="P994" s="2577"/>
      <c r="Q994" s="2577"/>
      <c r="R994" s="2643"/>
      <c r="S994" s="2577"/>
      <c r="T994" s="2577"/>
      <c r="U994" s="2577"/>
      <c r="V994" s="2577"/>
      <c r="W994" s="2577"/>
      <c r="X994" s="2577"/>
      <c r="Y994" s="2577"/>
      <c r="Z994" s="2577"/>
      <c r="AA994" s="2577"/>
      <c r="AB994" s="2577"/>
      <c r="AC994" s="2577"/>
      <c r="AD994" s="2577"/>
      <c r="AE994" s="2577"/>
      <c r="AF994" s="2578"/>
    </row>
    <row r="995" spans="2:32" s="2884" customFormat="1" ht="13.5" thickBot="1" x14ac:dyDescent="0.25">
      <c r="B995" s="3679" t="s">
        <v>5079</v>
      </c>
      <c r="C995" s="3680"/>
      <c r="D995" s="3655" t="s">
        <v>5080</v>
      </c>
      <c r="E995" s="3683" t="s">
        <v>224</v>
      </c>
      <c r="F995" s="3684"/>
      <c r="G995" s="3684"/>
      <c r="H995" s="3684"/>
      <c r="I995" s="3684"/>
      <c r="J995" s="3684"/>
      <c r="K995" s="3684"/>
      <c r="L995" s="3684"/>
      <c r="M995" s="3684"/>
      <c r="N995" s="3684"/>
      <c r="O995" s="3684"/>
      <c r="P995" s="3685"/>
      <c r="Q995" s="3686" t="s">
        <v>340</v>
      </c>
      <c r="R995" s="3687"/>
      <c r="S995" s="3688"/>
      <c r="T995" s="3688"/>
      <c r="U995" s="3688"/>
      <c r="V995" s="3688"/>
      <c r="W995" s="3688"/>
      <c r="X995" s="3688"/>
      <c r="Y995" s="3689"/>
      <c r="Z995" s="3686" t="s">
        <v>225</v>
      </c>
      <c r="AA995" s="3688"/>
      <c r="AB995" s="3689"/>
      <c r="AC995" s="3690" t="s">
        <v>4999</v>
      </c>
      <c r="AD995" s="3691"/>
      <c r="AE995" s="3692"/>
      <c r="AF995" s="2578"/>
    </row>
    <row r="996" spans="2:32" s="2884" customFormat="1" ht="13.5" thickBot="1" x14ac:dyDescent="0.25">
      <c r="B996" s="3681"/>
      <c r="C996" s="3682"/>
      <c r="D996" s="3655"/>
      <c r="E996" s="3655" t="s">
        <v>5017</v>
      </c>
      <c r="F996" s="3655" t="s">
        <v>5018</v>
      </c>
      <c r="G996" s="3640" t="s">
        <v>5020</v>
      </c>
      <c r="H996" s="3640" t="s">
        <v>5081</v>
      </c>
      <c r="I996" s="3693" t="s">
        <v>5082</v>
      </c>
      <c r="J996" s="3693" t="s">
        <v>5083</v>
      </c>
      <c r="K996" s="3693" t="s">
        <v>5023</v>
      </c>
      <c r="L996" s="3693"/>
      <c r="M996" s="3693" t="s">
        <v>5084</v>
      </c>
      <c r="N996" s="3693" t="s">
        <v>5085</v>
      </c>
      <c r="O996" s="3693" t="s">
        <v>5086</v>
      </c>
      <c r="P996" s="3693" t="s">
        <v>5087</v>
      </c>
      <c r="Q996" s="3638" t="s">
        <v>5029</v>
      </c>
      <c r="R996" s="3638" t="s">
        <v>5030</v>
      </c>
      <c r="S996" s="3638" t="s">
        <v>5031</v>
      </c>
      <c r="T996" s="3638" t="s">
        <v>5088</v>
      </c>
      <c r="U996" s="3638" t="s">
        <v>5089</v>
      </c>
      <c r="V996" s="3638" t="s">
        <v>5034</v>
      </c>
      <c r="W996" s="3638" t="s">
        <v>5036</v>
      </c>
      <c r="X996" s="3640" t="s">
        <v>5090</v>
      </c>
      <c r="Y996" s="3640" t="s">
        <v>5091</v>
      </c>
      <c r="Z996" s="3638" t="s">
        <v>5092</v>
      </c>
      <c r="AA996" s="3638" t="s">
        <v>5093</v>
      </c>
      <c r="AB996" s="3638" t="s">
        <v>5094</v>
      </c>
      <c r="AC996" s="3638" t="s">
        <v>1154</v>
      </c>
      <c r="AD996" s="3638" t="s">
        <v>5000</v>
      </c>
      <c r="AE996" s="3638" t="s">
        <v>5001</v>
      </c>
      <c r="AF996" s="2578"/>
    </row>
    <row r="997" spans="2:32" s="2884" customFormat="1" ht="13.5" thickBot="1" x14ac:dyDescent="0.25">
      <c r="B997" s="3681"/>
      <c r="C997" s="3682"/>
      <c r="D997" s="3638"/>
      <c r="E997" s="3638"/>
      <c r="F997" s="3638"/>
      <c r="G997" s="3637"/>
      <c r="H997" s="3637"/>
      <c r="I997" s="3640"/>
      <c r="J997" s="3640"/>
      <c r="K997" s="3530" t="s">
        <v>5043</v>
      </c>
      <c r="L997" s="3531" t="s">
        <v>2798</v>
      </c>
      <c r="M997" s="3640"/>
      <c r="N997" s="3640"/>
      <c r="O997" s="3640"/>
      <c r="P997" s="3640"/>
      <c r="Q997" s="3639"/>
      <c r="R997" s="3639"/>
      <c r="S997" s="3639"/>
      <c r="T997" s="3639"/>
      <c r="U997" s="3639"/>
      <c r="V997" s="3639"/>
      <c r="W997" s="3639"/>
      <c r="X997" s="3637"/>
      <c r="Y997" s="3637"/>
      <c r="Z997" s="3639"/>
      <c r="AA997" s="3639"/>
      <c r="AB997" s="3639"/>
      <c r="AC997" s="3639"/>
      <c r="AD997" s="3639"/>
      <c r="AE997" s="3639"/>
      <c r="AF997" s="2578"/>
    </row>
    <row r="998" spans="2:32" s="2884" customFormat="1" ht="21.75" customHeight="1" thickBot="1" x14ac:dyDescent="0.25">
      <c r="B998" s="3671" t="s">
        <v>6387</v>
      </c>
      <c r="C998" s="3672"/>
      <c r="D998" s="3171" t="s">
        <v>1534</v>
      </c>
      <c r="E998" s="3171" t="s">
        <v>1534</v>
      </c>
      <c r="F998" s="3171" t="s">
        <v>1534</v>
      </c>
      <c r="G998" s="3172">
        <v>16.670000000000002</v>
      </c>
      <c r="H998" s="3171" t="s">
        <v>1534</v>
      </c>
      <c r="I998" s="3153">
        <v>0.18</v>
      </c>
      <c r="J998" s="3171" t="s">
        <v>1534</v>
      </c>
      <c r="K998" s="3171" t="s">
        <v>1534</v>
      </c>
      <c r="L998" s="3171" t="s">
        <v>1534</v>
      </c>
      <c r="M998" s="3171" t="s">
        <v>1534</v>
      </c>
      <c r="N998" s="3171" t="s">
        <v>1534</v>
      </c>
      <c r="O998" s="3171" t="s">
        <v>1534</v>
      </c>
      <c r="P998" s="3171" t="s">
        <v>1534</v>
      </c>
      <c r="Q998" s="3171" t="s">
        <v>1534</v>
      </c>
      <c r="R998" s="3171" t="s">
        <v>1534</v>
      </c>
      <c r="S998" s="3171" t="s">
        <v>1534</v>
      </c>
      <c r="T998" s="3171" t="s">
        <v>1534</v>
      </c>
      <c r="U998" s="3171" t="s">
        <v>1534</v>
      </c>
      <c r="V998" s="3171" t="s">
        <v>1534</v>
      </c>
      <c r="W998" s="3171" t="s">
        <v>1534</v>
      </c>
      <c r="X998" s="3171" t="s">
        <v>1534</v>
      </c>
      <c r="Y998" s="3171" t="s">
        <v>1534</v>
      </c>
      <c r="Z998" s="3171" t="s">
        <v>1534</v>
      </c>
      <c r="AA998" s="3171" t="s">
        <v>1534</v>
      </c>
      <c r="AB998" s="3171" t="s">
        <v>1534</v>
      </c>
      <c r="AC998" s="3171" t="s">
        <v>1534</v>
      </c>
      <c r="AD998" s="3171" t="s">
        <v>1534</v>
      </c>
      <c r="AE998" s="3171" t="s">
        <v>1534</v>
      </c>
      <c r="AF998" s="2578"/>
    </row>
    <row r="999" spans="2:32" s="2884" customFormat="1" x14ac:dyDescent="0.2">
      <c r="B999" s="2642"/>
      <c r="C999" s="2572"/>
      <c r="D999" s="2572"/>
      <c r="E999" s="2572"/>
      <c r="F999" s="2572"/>
      <c r="G999" s="2573"/>
      <c r="H999" s="2573"/>
      <c r="I999" s="2573"/>
      <c r="J999" s="2573"/>
      <c r="K999" s="2572"/>
      <c r="L999" s="2573"/>
      <c r="M999" s="2573"/>
      <c r="N999" s="2573"/>
      <c r="O999" s="2573"/>
      <c r="P999" s="2573"/>
      <c r="Q999" s="2639"/>
      <c r="R999" s="2639"/>
      <c r="S999" s="2639"/>
      <c r="T999" s="2639"/>
      <c r="U999" s="2639"/>
      <c r="V999" s="2639"/>
      <c r="W999" s="2639"/>
      <c r="X999" s="2639"/>
      <c r="Y999" s="2639"/>
      <c r="Z999" s="2639"/>
      <c r="AA999" s="2639"/>
      <c r="AB999" s="2639"/>
      <c r="AC999" s="2639"/>
      <c r="AD999" s="2639"/>
      <c r="AE999" s="2639"/>
      <c r="AF999" s="2578"/>
    </row>
    <row r="1000" spans="2:32" s="2884" customFormat="1" x14ac:dyDescent="0.2">
      <c r="B1000" s="3673" t="s">
        <v>5002</v>
      </c>
      <c r="C1000" s="3674"/>
      <c r="D1000" s="3675" t="s">
        <v>5096</v>
      </c>
      <c r="E1000" s="3675"/>
      <c r="F1000" s="3675"/>
      <c r="G1000" s="3675"/>
      <c r="H1000" s="3675"/>
      <c r="I1000" s="2640"/>
      <c r="J1000" s="2640"/>
      <c r="K1000" s="2640"/>
      <c r="L1000" s="2640"/>
      <c r="M1000" s="2640"/>
      <c r="N1000" s="2640"/>
      <c r="O1000" s="2640"/>
      <c r="P1000" s="2640"/>
      <c r="Q1000" s="2639"/>
      <c r="R1000" s="2639"/>
      <c r="S1000" s="2639"/>
      <c r="T1000" s="2639"/>
      <c r="U1000" s="2639"/>
      <c r="V1000" s="2639"/>
      <c r="W1000" s="2639"/>
      <c r="X1000" s="2639"/>
      <c r="Y1000" s="2639"/>
      <c r="Z1000" s="2639"/>
      <c r="AA1000" s="2639"/>
      <c r="AB1000" s="2639"/>
      <c r="AC1000" s="2639"/>
      <c r="AD1000" s="2639"/>
      <c r="AE1000" s="2639"/>
      <c r="AF1000" s="2578"/>
    </row>
    <row r="1001" spans="2:32" s="2884" customFormat="1" x14ac:dyDescent="0.2">
      <c r="B1001" s="3673" t="s">
        <v>5003</v>
      </c>
      <c r="C1001" s="3674"/>
      <c r="D1001" s="3675" t="s">
        <v>1517</v>
      </c>
      <c r="E1001" s="3675"/>
      <c r="F1001" s="3675"/>
      <c r="G1001" s="3675"/>
      <c r="H1001" s="3675"/>
      <c r="I1001" s="2640"/>
      <c r="J1001" s="2640"/>
      <c r="K1001" s="2640"/>
      <c r="L1001" s="2640"/>
      <c r="M1001" s="2640"/>
      <c r="N1001" s="2640"/>
      <c r="O1001" s="2640"/>
      <c r="P1001" s="2640"/>
      <c r="Q1001" s="2639"/>
      <c r="R1001" s="2639"/>
      <c r="S1001" s="2639"/>
      <c r="T1001" s="2639"/>
      <c r="U1001" s="2639"/>
      <c r="V1001" s="2639"/>
      <c r="W1001" s="2639"/>
      <c r="X1001" s="2639"/>
      <c r="Y1001" s="2639"/>
      <c r="Z1001" s="2639"/>
      <c r="AA1001" s="2639"/>
      <c r="AB1001" s="2639"/>
      <c r="AC1001" s="2639"/>
      <c r="AD1001" s="2639"/>
      <c r="AE1001" s="2639"/>
      <c r="AF1001" s="2578"/>
    </row>
    <row r="1002" spans="2:32" s="2884" customFormat="1" ht="13.5" thickBot="1" x14ac:dyDescent="0.25">
      <c r="B1002" s="3532"/>
      <c r="C1002" s="3529"/>
      <c r="D1002" s="3529"/>
      <c r="E1002" s="3529"/>
      <c r="F1002" s="3529"/>
      <c r="G1002" s="2643"/>
      <c r="H1002" s="2643"/>
      <c r="I1002" s="2643"/>
      <c r="J1002" s="2643"/>
      <c r="K1002" s="2643"/>
      <c r="L1002" s="2643"/>
      <c r="M1002" s="2643"/>
      <c r="N1002" s="2643"/>
      <c r="O1002" s="2643"/>
      <c r="P1002" s="2643"/>
      <c r="Q1002" s="2643"/>
      <c r="R1002" s="2643"/>
      <c r="S1002" s="2643"/>
      <c r="T1002" s="2643"/>
      <c r="U1002" s="2643"/>
      <c r="V1002" s="2643"/>
      <c r="W1002" s="2643"/>
      <c r="X1002" s="2643"/>
      <c r="Y1002" s="2643"/>
      <c r="Z1002" s="2643"/>
      <c r="AA1002" s="2643"/>
      <c r="AB1002" s="2643"/>
      <c r="AC1002" s="2643"/>
      <c r="AD1002" s="2643"/>
      <c r="AE1002" s="2643"/>
      <c r="AF1002" s="2583"/>
    </row>
    <row r="1003" spans="2:32" s="2884" customFormat="1" x14ac:dyDescent="0.2">
      <c r="B1003" s="2783" t="str">
        <f>+B985</f>
        <v>.</v>
      </c>
    </row>
    <row r="1004" spans="2:32" s="2884" customFormat="1" ht="13.5" thickBot="1" x14ac:dyDescent="0.25"/>
    <row r="1005" spans="2:32" s="2884" customFormat="1" ht="20.25" x14ac:dyDescent="0.2">
      <c r="B1005" s="3623" t="s">
        <v>5075</v>
      </c>
      <c r="C1005" s="3624"/>
      <c r="D1005" s="3624"/>
      <c r="E1005" s="3624"/>
      <c r="F1005" s="3624"/>
      <c r="G1005" s="3624"/>
      <c r="H1005" s="3624"/>
      <c r="I1005" s="3624"/>
      <c r="J1005" s="3624"/>
      <c r="K1005" s="3624"/>
      <c r="L1005" s="3624"/>
      <c r="M1005" s="3624"/>
      <c r="N1005" s="3624"/>
      <c r="O1005" s="3624"/>
      <c r="P1005" s="3624"/>
      <c r="Q1005" s="3624"/>
      <c r="R1005" s="3624"/>
      <c r="S1005" s="3624"/>
      <c r="T1005" s="3624"/>
      <c r="U1005" s="3624"/>
      <c r="V1005" s="3624"/>
      <c r="W1005" s="3624"/>
      <c r="X1005" s="3624"/>
      <c r="Y1005" s="3624"/>
      <c r="Z1005" s="3624"/>
      <c r="AA1005" s="3624"/>
      <c r="AB1005" s="3624"/>
      <c r="AC1005" s="3624"/>
      <c r="AD1005" s="3624"/>
      <c r="AE1005" s="3624"/>
      <c r="AF1005" s="3625"/>
    </row>
    <row r="1006" spans="2:32" s="2884" customFormat="1" x14ac:dyDescent="0.2">
      <c r="B1006" s="2957"/>
      <c r="C1006" s="2958"/>
      <c r="D1006" s="2958"/>
      <c r="E1006" s="2958"/>
      <c r="F1006" s="2958"/>
      <c r="G1006" s="2577"/>
      <c r="H1006" s="2577"/>
      <c r="I1006" s="2577"/>
      <c r="J1006" s="2577"/>
      <c r="K1006" s="2577"/>
      <c r="L1006" s="2577"/>
      <c r="M1006" s="2577"/>
      <c r="N1006" s="2577"/>
      <c r="O1006" s="2577"/>
      <c r="P1006" s="2577"/>
      <c r="Q1006" s="2577"/>
      <c r="R1006" s="2577"/>
      <c r="S1006" s="2577"/>
      <c r="T1006" s="2577"/>
      <c r="U1006" s="2577"/>
      <c r="V1006" s="2577"/>
      <c r="W1006" s="2577"/>
      <c r="X1006" s="2577"/>
      <c r="Y1006" s="2577"/>
      <c r="Z1006" s="2577"/>
      <c r="AA1006" s="2577"/>
      <c r="AB1006" s="2577"/>
      <c r="AC1006" s="2577"/>
      <c r="AD1006" s="2577"/>
      <c r="AE1006" s="2577"/>
      <c r="AF1006" s="2578"/>
    </row>
    <row r="1007" spans="2:32" s="2884" customFormat="1" x14ac:dyDescent="0.2">
      <c r="B1007" s="2641" t="s">
        <v>5095</v>
      </c>
      <c r="C1007" s="2958"/>
      <c r="D1007" s="3676" t="s">
        <v>5910</v>
      </c>
      <c r="E1007" s="3676"/>
      <c r="F1007" s="3676"/>
      <c r="G1007" s="2577"/>
      <c r="H1007" s="2577"/>
      <c r="I1007" s="2577"/>
      <c r="J1007" s="2577"/>
      <c r="K1007" s="2577"/>
      <c r="L1007" s="2577"/>
      <c r="M1007" s="2577"/>
      <c r="N1007" s="2577"/>
      <c r="O1007" s="2577"/>
      <c r="P1007" s="2577"/>
      <c r="Q1007" s="2577"/>
      <c r="R1007" s="2577"/>
      <c r="S1007" s="2577"/>
      <c r="T1007" s="2577"/>
      <c r="U1007" s="2577"/>
      <c r="V1007" s="2577"/>
      <c r="W1007" s="2577"/>
      <c r="X1007" s="2577"/>
      <c r="Y1007" s="2577"/>
      <c r="Z1007" s="2577"/>
      <c r="AA1007" s="2577"/>
      <c r="AB1007" s="2577"/>
      <c r="AC1007" s="2577"/>
      <c r="AD1007" s="2577"/>
      <c r="AE1007" s="2577"/>
      <c r="AF1007" s="2578"/>
    </row>
    <row r="1008" spans="2:32" s="2884" customFormat="1" x14ac:dyDescent="0.2">
      <c r="B1008" s="3677" t="s">
        <v>5078</v>
      </c>
      <c r="C1008" s="3678"/>
      <c r="D1008" s="3629">
        <v>41515</v>
      </c>
      <c r="E1008" s="3629"/>
      <c r="F1008" s="3629"/>
      <c r="G1008" s="2577"/>
      <c r="H1008" s="2577"/>
      <c r="I1008" s="2577"/>
      <c r="J1008" s="2577"/>
      <c r="K1008" s="2577"/>
      <c r="L1008" s="2577"/>
      <c r="M1008" s="2577"/>
      <c r="N1008" s="2577"/>
      <c r="O1008" s="2577"/>
      <c r="P1008" s="2577"/>
      <c r="Q1008" s="2577"/>
      <c r="R1008" s="2577"/>
      <c r="S1008" s="2577"/>
      <c r="T1008" s="2577"/>
      <c r="U1008" s="2577"/>
      <c r="V1008" s="2577"/>
      <c r="W1008" s="2577"/>
      <c r="X1008" s="2577"/>
      <c r="Y1008" s="2577"/>
      <c r="Z1008" s="2577"/>
      <c r="AA1008" s="2577"/>
      <c r="AB1008" s="2577"/>
      <c r="AC1008" s="2577"/>
      <c r="AD1008" s="2577"/>
      <c r="AE1008" s="2577"/>
      <c r="AF1008" s="2578"/>
    </row>
    <row r="1009" spans="2:37" s="2884" customFormat="1" x14ac:dyDescent="0.2">
      <c r="B1009" s="3657" t="s">
        <v>5076</v>
      </c>
      <c r="C1009" s="3658"/>
      <c r="D1009" s="3713">
        <v>41849</v>
      </c>
      <c r="E1009" s="3713"/>
      <c r="F1009" s="3713"/>
      <c r="G1009" s="2577"/>
      <c r="H1009" s="2577"/>
      <c r="I1009" s="2577"/>
      <c r="J1009" s="2577"/>
      <c r="K1009" s="2577"/>
      <c r="L1009" s="2577"/>
      <c r="M1009" s="2577"/>
      <c r="N1009" s="2577"/>
      <c r="O1009" s="2577"/>
      <c r="P1009" s="2577"/>
      <c r="Q1009" s="2577"/>
      <c r="R1009" s="2577"/>
      <c r="S1009" s="2577"/>
      <c r="T1009" s="2577"/>
      <c r="U1009" s="2577"/>
      <c r="V1009" s="2577"/>
      <c r="W1009" s="2577"/>
      <c r="X1009" s="2577"/>
      <c r="Y1009" s="2577"/>
      <c r="Z1009" s="2577"/>
      <c r="AA1009" s="2577"/>
      <c r="AB1009" s="2577"/>
      <c r="AC1009" s="2577"/>
      <c r="AD1009" s="2577"/>
      <c r="AE1009" s="2577"/>
      <c r="AF1009" s="2578"/>
    </row>
    <row r="1010" spans="2:37" s="2884" customFormat="1" ht="13.5" thickBot="1" x14ac:dyDescent="0.25">
      <c r="B1010" s="2957"/>
      <c r="C1010" s="2958"/>
      <c r="D1010" s="2958"/>
      <c r="E1010" s="2958"/>
      <c r="F1010" s="2958"/>
      <c r="G1010" s="2577"/>
      <c r="H1010" s="2577"/>
      <c r="I1010" s="2577"/>
      <c r="J1010" s="2577"/>
      <c r="K1010" s="2577"/>
      <c r="L1010" s="2577"/>
      <c r="M1010" s="2577"/>
      <c r="N1010" s="2577"/>
      <c r="O1010" s="2577"/>
      <c r="P1010" s="2577"/>
      <c r="Q1010" s="2577"/>
      <c r="R1010" s="2577"/>
      <c r="S1010" s="2577"/>
      <c r="T1010" s="2577"/>
      <c r="U1010" s="2577"/>
      <c r="V1010" s="2577"/>
      <c r="W1010" s="2577"/>
      <c r="X1010" s="2577"/>
      <c r="Y1010" s="2577"/>
      <c r="Z1010" s="2577"/>
      <c r="AA1010" s="2577"/>
      <c r="AB1010" s="2577"/>
      <c r="AC1010" s="2577"/>
      <c r="AD1010" s="2577"/>
      <c r="AE1010" s="2577"/>
      <c r="AF1010" s="2578"/>
    </row>
    <row r="1011" spans="2:37" s="2884" customFormat="1" ht="69.75" customHeight="1" thickBot="1" x14ac:dyDescent="0.25">
      <c r="B1011" s="3659" t="s">
        <v>5077</v>
      </c>
      <c r="C1011" s="3710"/>
      <c r="D1011" s="3661" t="s">
        <v>5822</v>
      </c>
      <c r="E1011" s="3662"/>
      <c r="F1011" s="3662"/>
      <c r="G1011" s="3662"/>
      <c r="H1011" s="3662"/>
      <c r="I1011" s="3662"/>
      <c r="J1011" s="3662"/>
      <c r="K1011" s="3662"/>
      <c r="L1011" s="3662"/>
      <c r="M1011" s="3662"/>
      <c r="N1011" s="3662"/>
      <c r="O1011" s="3662"/>
      <c r="P1011" s="3662"/>
      <c r="Q1011" s="3663"/>
      <c r="R1011" s="2577"/>
      <c r="S1011" s="2577"/>
      <c r="T1011" s="2577"/>
      <c r="U1011" s="2577"/>
      <c r="V1011" s="2577"/>
      <c r="W1011" s="2577"/>
      <c r="X1011" s="2577"/>
      <c r="Y1011" s="2577"/>
      <c r="Z1011" s="2577"/>
      <c r="AA1011" s="2577"/>
      <c r="AB1011" s="2577"/>
      <c r="AC1011" s="2577"/>
      <c r="AD1011" s="2577"/>
      <c r="AE1011" s="2577"/>
      <c r="AF1011" s="2578"/>
    </row>
    <row r="1012" spans="2:37" s="2884" customFormat="1" ht="12.75" customHeight="1" thickBot="1" x14ac:dyDescent="0.25">
      <c r="B1012" s="2957"/>
      <c r="C1012" s="2958"/>
      <c r="D1012" s="2958"/>
      <c r="E1012" s="2958"/>
      <c r="F1012" s="2958"/>
      <c r="G1012" s="2577"/>
      <c r="H1012" s="2577"/>
      <c r="I1012" s="2577"/>
      <c r="J1012" s="2577"/>
      <c r="K1012" s="2577"/>
      <c r="L1012" s="2577"/>
      <c r="M1012" s="2577"/>
      <c r="N1012" s="2577"/>
      <c r="O1012" s="2577"/>
      <c r="P1012" s="2577"/>
      <c r="Q1012" s="2577"/>
      <c r="R1012" s="2643"/>
      <c r="S1012" s="2577"/>
      <c r="T1012" s="2577"/>
      <c r="U1012" s="2577"/>
      <c r="V1012" s="2577"/>
      <c r="W1012" s="2577"/>
      <c r="X1012" s="2577"/>
      <c r="Y1012" s="2577"/>
      <c r="Z1012" s="2577"/>
      <c r="AA1012" s="2577"/>
      <c r="AB1012" s="2577"/>
      <c r="AC1012" s="2577"/>
      <c r="AD1012" s="2577"/>
      <c r="AE1012" s="2577"/>
      <c r="AF1012" s="2578"/>
    </row>
    <row r="1013" spans="2:37" s="2884" customFormat="1" ht="12.75" customHeight="1" thickBot="1" x14ac:dyDescent="0.25">
      <c r="B1013" s="3679" t="s">
        <v>5079</v>
      </c>
      <c r="C1013" s="3680"/>
      <c r="D1013" s="3655" t="s">
        <v>5080</v>
      </c>
      <c r="E1013" s="3683" t="s">
        <v>224</v>
      </c>
      <c r="F1013" s="3684"/>
      <c r="G1013" s="3684"/>
      <c r="H1013" s="3684"/>
      <c r="I1013" s="3684"/>
      <c r="J1013" s="3684"/>
      <c r="K1013" s="3684"/>
      <c r="L1013" s="3684"/>
      <c r="M1013" s="3684"/>
      <c r="N1013" s="3684"/>
      <c r="O1013" s="3684"/>
      <c r="P1013" s="3685"/>
      <c r="Q1013" s="3686" t="s">
        <v>340</v>
      </c>
      <c r="R1013" s="3687"/>
      <c r="S1013" s="3688"/>
      <c r="T1013" s="3688"/>
      <c r="U1013" s="3688"/>
      <c r="V1013" s="3688"/>
      <c r="W1013" s="3688"/>
      <c r="X1013" s="3688"/>
      <c r="Y1013" s="3689"/>
      <c r="Z1013" s="3686" t="s">
        <v>225</v>
      </c>
      <c r="AA1013" s="3688"/>
      <c r="AB1013" s="3689"/>
      <c r="AC1013" s="3690" t="s">
        <v>4999</v>
      </c>
      <c r="AD1013" s="3691"/>
      <c r="AE1013" s="3692"/>
      <c r="AF1013" s="2578"/>
    </row>
    <row r="1014" spans="2:37" s="2884" customFormat="1" ht="18.75" customHeight="1" thickBot="1" x14ac:dyDescent="0.25">
      <c r="B1014" s="3681"/>
      <c r="C1014" s="3682"/>
      <c r="D1014" s="3655"/>
      <c r="E1014" s="3655" t="s">
        <v>5017</v>
      </c>
      <c r="F1014" s="3655" t="s">
        <v>5018</v>
      </c>
      <c r="G1014" s="3640" t="s">
        <v>5020</v>
      </c>
      <c r="H1014" s="3640" t="s">
        <v>5081</v>
      </c>
      <c r="I1014" s="3693" t="s">
        <v>5082</v>
      </c>
      <c r="J1014" s="3693" t="s">
        <v>5083</v>
      </c>
      <c r="K1014" s="3693" t="s">
        <v>5023</v>
      </c>
      <c r="L1014" s="3693"/>
      <c r="M1014" s="3693" t="s">
        <v>5084</v>
      </c>
      <c r="N1014" s="3693" t="s">
        <v>5085</v>
      </c>
      <c r="O1014" s="3693" t="s">
        <v>5086</v>
      </c>
      <c r="P1014" s="3693" t="s">
        <v>5087</v>
      </c>
      <c r="Q1014" s="3638" t="s">
        <v>5029</v>
      </c>
      <c r="R1014" s="3638" t="s">
        <v>5030</v>
      </c>
      <c r="S1014" s="3638" t="s">
        <v>5031</v>
      </c>
      <c r="T1014" s="3638" t="s">
        <v>5088</v>
      </c>
      <c r="U1014" s="3638" t="s">
        <v>5089</v>
      </c>
      <c r="V1014" s="3638" t="s">
        <v>5034</v>
      </c>
      <c r="W1014" s="3638" t="s">
        <v>5036</v>
      </c>
      <c r="X1014" s="3640" t="s">
        <v>5090</v>
      </c>
      <c r="Y1014" s="3640" t="s">
        <v>5091</v>
      </c>
      <c r="Z1014" s="3638" t="s">
        <v>5092</v>
      </c>
      <c r="AA1014" s="3638" t="s">
        <v>5093</v>
      </c>
      <c r="AB1014" s="3638" t="s">
        <v>5094</v>
      </c>
      <c r="AC1014" s="3638" t="s">
        <v>1154</v>
      </c>
      <c r="AD1014" s="3638" t="s">
        <v>5000</v>
      </c>
      <c r="AE1014" s="3638" t="s">
        <v>5001</v>
      </c>
      <c r="AF1014" s="2578"/>
    </row>
    <row r="1015" spans="2:37" s="2884" customFormat="1" ht="18.75" customHeight="1" thickBot="1" x14ac:dyDescent="0.25">
      <c r="B1015" s="3681"/>
      <c r="C1015" s="3682"/>
      <c r="D1015" s="3638"/>
      <c r="E1015" s="3638"/>
      <c r="F1015" s="3638"/>
      <c r="G1015" s="3637"/>
      <c r="H1015" s="3637"/>
      <c r="I1015" s="3640"/>
      <c r="J1015" s="3640"/>
      <c r="K1015" s="2955" t="s">
        <v>5043</v>
      </c>
      <c r="L1015" s="2956" t="s">
        <v>2798</v>
      </c>
      <c r="M1015" s="3640"/>
      <c r="N1015" s="3640"/>
      <c r="O1015" s="3640"/>
      <c r="P1015" s="3640"/>
      <c r="Q1015" s="3639"/>
      <c r="R1015" s="3639"/>
      <c r="S1015" s="3639"/>
      <c r="T1015" s="3639"/>
      <c r="U1015" s="3639"/>
      <c r="V1015" s="3639"/>
      <c r="W1015" s="3639"/>
      <c r="X1015" s="3637"/>
      <c r="Y1015" s="3637"/>
      <c r="Z1015" s="3639"/>
      <c r="AA1015" s="3639"/>
      <c r="AB1015" s="3639"/>
      <c r="AC1015" s="3639"/>
      <c r="AD1015" s="3639"/>
      <c r="AE1015" s="3639"/>
      <c r="AF1015" s="2578"/>
    </row>
    <row r="1016" spans="2:37" s="2884" customFormat="1" ht="60.75" thickBot="1" x14ac:dyDescent="0.25">
      <c r="B1016" s="4488" t="s">
        <v>5821</v>
      </c>
      <c r="C1016" s="4489"/>
      <c r="D1016" s="2990"/>
      <c r="E1016" s="2991"/>
      <c r="F1016" s="2992"/>
      <c r="G1016" s="2963"/>
      <c r="H1016" s="2963"/>
      <c r="I1016" s="2991"/>
      <c r="J1016" s="2991"/>
      <c r="K1016" s="2992"/>
      <c r="L1016" s="2963"/>
      <c r="M1016" s="2991"/>
      <c r="N1016" s="2991"/>
      <c r="O1016" s="2991"/>
      <c r="P1016" s="2991"/>
      <c r="Q1016" s="2991"/>
      <c r="R1016" s="2992"/>
      <c r="S1016" s="2992"/>
      <c r="T1016" s="2991"/>
      <c r="U1016" s="2991"/>
      <c r="V1016" s="2992"/>
      <c r="W1016" s="2992"/>
      <c r="X1016" s="2991"/>
      <c r="Y1016" s="2991"/>
      <c r="Z1016" s="2993" t="s">
        <v>5819</v>
      </c>
      <c r="AA1016" s="2993" t="s">
        <v>5820</v>
      </c>
      <c r="AB1016" s="2994">
        <v>0.1</v>
      </c>
      <c r="AC1016" s="2995"/>
      <c r="AD1016" s="2995"/>
      <c r="AE1016" s="2996"/>
      <c r="AF1016" s="2578"/>
    </row>
    <row r="1017" spans="2:37" s="2884" customFormat="1" x14ac:dyDescent="0.2">
      <c r="B1017" s="2642"/>
      <c r="C1017" s="2572"/>
      <c r="D1017" s="2572"/>
      <c r="E1017" s="2572"/>
      <c r="F1017" s="2572"/>
      <c r="G1017" s="2573"/>
      <c r="H1017" s="2573"/>
      <c r="I1017" s="2573"/>
      <c r="J1017" s="2573"/>
      <c r="K1017" s="2572"/>
      <c r="L1017" s="2573"/>
      <c r="M1017" s="2573"/>
      <c r="N1017" s="2573"/>
      <c r="O1017" s="2573"/>
      <c r="P1017" s="2573"/>
      <c r="Q1017" s="2639"/>
      <c r="R1017" s="2639"/>
      <c r="S1017" s="2639"/>
      <c r="T1017" s="2639"/>
      <c r="U1017" s="2639"/>
      <c r="V1017" s="2639"/>
      <c r="W1017" s="2639"/>
      <c r="X1017" s="2639"/>
      <c r="Y1017" s="2639"/>
      <c r="Z1017" s="2639"/>
      <c r="AA1017" s="2639"/>
      <c r="AB1017" s="2639"/>
      <c r="AC1017" s="2639"/>
      <c r="AD1017" s="2639"/>
      <c r="AE1017" s="2639"/>
      <c r="AF1017" s="2578"/>
    </row>
    <row r="1018" spans="2:37" s="2884" customFormat="1" x14ac:dyDescent="0.2">
      <c r="B1018" s="3673" t="s">
        <v>5002</v>
      </c>
      <c r="C1018" s="3674"/>
      <c r="D1018" s="3675" t="s">
        <v>1534</v>
      </c>
      <c r="E1018" s="3675"/>
      <c r="F1018" s="3675"/>
      <c r="G1018" s="3675"/>
      <c r="H1018" s="3675"/>
      <c r="I1018" s="2640"/>
      <c r="J1018" s="2640"/>
      <c r="K1018" s="2640"/>
      <c r="L1018" s="2640"/>
      <c r="M1018" s="2640"/>
      <c r="N1018" s="2640"/>
      <c r="O1018" s="2640"/>
      <c r="P1018" s="2640"/>
      <c r="Q1018" s="2639"/>
      <c r="R1018" s="2639"/>
      <c r="S1018" s="2639"/>
      <c r="T1018" s="2639"/>
      <c r="U1018" s="2639"/>
      <c r="V1018" s="2639"/>
      <c r="W1018" s="2639"/>
      <c r="X1018" s="2639"/>
      <c r="Y1018" s="2639"/>
      <c r="Z1018" s="2639"/>
      <c r="AA1018" s="2639"/>
      <c r="AB1018" s="2639"/>
      <c r="AC1018" s="2639"/>
      <c r="AD1018" s="2639"/>
      <c r="AE1018" s="2639"/>
      <c r="AF1018" s="2578"/>
    </row>
    <row r="1019" spans="2:37" s="2884" customFormat="1" x14ac:dyDescent="0.2">
      <c r="B1019" s="3673" t="s">
        <v>5003</v>
      </c>
      <c r="C1019" s="3674"/>
      <c r="D1019" s="3675" t="s">
        <v>1534</v>
      </c>
      <c r="E1019" s="3675"/>
      <c r="F1019" s="3675"/>
      <c r="G1019" s="3675"/>
      <c r="H1019" s="3675"/>
      <c r="I1019" s="2640"/>
      <c r="J1019" s="2640"/>
      <c r="K1019" s="2640"/>
      <c r="L1019" s="2640"/>
      <c r="M1019" s="2640"/>
      <c r="N1019" s="2640"/>
      <c r="O1019" s="2640"/>
      <c r="P1019" s="2640"/>
      <c r="Q1019" s="2639"/>
      <c r="R1019" s="2639"/>
      <c r="S1019" s="2639"/>
      <c r="T1019" s="2639"/>
      <c r="U1019" s="2639"/>
      <c r="V1019" s="2639"/>
      <c r="W1019" s="2639"/>
      <c r="X1019" s="2639"/>
      <c r="Y1019" s="2639"/>
      <c r="Z1019" s="2639"/>
      <c r="AA1019" s="2639"/>
      <c r="AB1019" s="2639"/>
      <c r="AC1019" s="2639"/>
      <c r="AD1019" s="2639"/>
      <c r="AE1019" s="2639"/>
      <c r="AF1019" s="2578"/>
    </row>
    <row r="1020" spans="2:37" s="2884" customFormat="1" ht="13.5" thickBot="1" x14ac:dyDescent="0.25">
      <c r="B1020" s="2960"/>
      <c r="C1020" s="2954"/>
      <c r="D1020" s="2954"/>
      <c r="E1020" s="2954"/>
      <c r="F1020" s="2954"/>
      <c r="G1020" s="2643"/>
      <c r="H1020" s="2643"/>
      <c r="I1020" s="2643"/>
      <c r="J1020" s="2643"/>
      <c r="K1020" s="2643"/>
      <c r="L1020" s="2643"/>
      <c r="M1020" s="2643"/>
      <c r="N1020" s="2643"/>
      <c r="O1020" s="2643"/>
      <c r="P1020" s="2643"/>
      <c r="Q1020" s="2643"/>
      <c r="R1020" s="2643"/>
      <c r="S1020" s="2643"/>
      <c r="T1020" s="2643"/>
      <c r="U1020" s="2643"/>
      <c r="V1020" s="2643"/>
      <c r="W1020" s="2643"/>
      <c r="X1020" s="2643"/>
      <c r="Y1020" s="2643"/>
      <c r="Z1020" s="2643"/>
      <c r="AA1020" s="2643"/>
      <c r="AB1020" s="2643"/>
      <c r="AC1020" s="2643"/>
      <c r="AD1020" s="2643"/>
      <c r="AE1020" s="2643"/>
      <c r="AF1020" s="2583"/>
    </row>
    <row r="1021" spans="2:37" s="2884" customFormat="1" x14ac:dyDescent="0.2">
      <c r="B1021" s="2783" t="str">
        <f>+B1003</f>
        <v>.</v>
      </c>
    </row>
    <row r="1022" spans="2:37" s="2884" customFormat="1" ht="12" customHeight="1" thickBot="1" x14ac:dyDescent="0.25">
      <c r="B1022" s="2783"/>
    </row>
    <row r="1023" spans="2:37" s="2884" customFormat="1" ht="12" customHeight="1" x14ac:dyDescent="0.2">
      <c r="B1023" s="3623" t="s">
        <v>6468</v>
      </c>
      <c r="C1023" s="3624"/>
      <c r="D1023" s="3624"/>
      <c r="E1023" s="3624"/>
      <c r="F1023" s="3624"/>
      <c r="G1023" s="3624"/>
      <c r="H1023" s="3624"/>
      <c r="I1023" s="3624"/>
      <c r="J1023" s="3624"/>
      <c r="K1023" s="3624"/>
      <c r="L1023" s="3624"/>
      <c r="M1023" s="3624"/>
      <c r="N1023" s="3624"/>
      <c r="O1023" s="3624"/>
      <c r="P1023" s="3624"/>
      <c r="Q1023" s="3624"/>
      <c r="R1023" s="3624"/>
      <c r="S1023" s="3624"/>
      <c r="T1023" s="3624"/>
      <c r="U1023" s="3624"/>
      <c r="V1023" s="3624"/>
      <c r="W1023" s="3624"/>
      <c r="X1023" s="3624"/>
      <c r="Y1023" s="3624"/>
      <c r="Z1023" s="3624"/>
      <c r="AA1023" s="3624"/>
      <c r="AB1023" s="3624"/>
      <c r="AC1023" s="3624"/>
      <c r="AD1023" s="3624"/>
      <c r="AE1023" s="3624"/>
      <c r="AF1023" s="3624"/>
      <c r="AG1023" s="3624"/>
      <c r="AH1023" s="3624"/>
      <c r="AI1023" s="3624"/>
      <c r="AJ1023" s="3624"/>
      <c r="AK1023" s="3625"/>
    </row>
    <row r="1024" spans="2:37" s="2884" customFormat="1" ht="12" customHeight="1" x14ac:dyDescent="0.2">
      <c r="B1024" s="2579"/>
      <c r="C1024" s="2571"/>
      <c r="D1024" s="2571"/>
      <c r="E1024" s="3586"/>
      <c r="F1024" s="3586"/>
      <c r="G1024" s="3586"/>
      <c r="H1024" s="3586"/>
      <c r="I1024" s="3586"/>
      <c r="J1024" s="3586"/>
      <c r="K1024" s="3586"/>
      <c r="L1024" s="3586"/>
      <c r="M1024" s="3586"/>
      <c r="N1024" s="3586"/>
      <c r="O1024" s="3586"/>
      <c r="P1024" s="3586"/>
      <c r="Q1024" s="3586"/>
      <c r="R1024" s="3586"/>
      <c r="S1024" s="3586"/>
      <c r="T1024" s="3586"/>
      <c r="U1024" s="2571"/>
      <c r="V1024" s="2571"/>
      <c r="W1024" s="2571"/>
      <c r="X1024" s="2571"/>
      <c r="Y1024" s="2571"/>
      <c r="Z1024" s="2571"/>
      <c r="AA1024" s="2571"/>
      <c r="AB1024" s="2571"/>
      <c r="AC1024" s="2571"/>
      <c r="AD1024" s="2571"/>
      <c r="AE1024" s="2571"/>
      <c r="AF1024" s="2571"/>
      <c r="AG1024" s="2571"/>
      <c r="AH1024" s="2571"/>
      <c r="AI1024" s="2571"/>
      <c r="AJ1024" s="2571"/>
      <c r="AK1024" s="2574"/>
    </row>
    <row r="1025" spans="2:39" s="2884" customFormat="1" ht="12" customHeight="1" x14ac:dyDescent="0.2">
      <c r="B1025" s="2579"/>
      <c r="C1025" s="3587" t="s">
        <v>6469</v>
      </c>
      <c r="D1025" s="3587"/>
      <c r="E1025" s="3626" t="s">
        <v>6470</v>
      </c>
      <c r="F1025" s="3626"/>
      <c r="G1025" s="3626"/>
      <c r="H1025" s="3589"/>
      <c r="I1025" s="3588"/>
      <c r="J1025" s="3588"/>
      <c r="K1025" s="3588"/>
      <c r="L1025" s="3374"/>
      <c r="M1025" s="2571"/>
      <c r="N1025" s="2571"/>
      <c r="O1025" s="2571"/>
      <c r="P1025" s="2571"/>
      <c r="Q1025" s="2571"/>
      <c r="R1025" s="2571"/>
      <c r="S1025" s="2571"/>
      <c r="T1025" s="2571"/>
      <c r="U1025" s="2571"/>
      <c r="V1025" s="2571"/>
      <c r="W1025" s="2571"/>
      <c r="X1025" s="2571"/>
      <c r="Y1025" s="2571"/>
      <c r="Z1025" s="2571"/>
      <c r="AA1025" s="2571"/>
      <c r="AB1025" s="2571"/>
      <c r="AC1025" s="2571"/>
      <c r="AD1025" s="2571"/>
      <c r="AE1025" s="2571"/>
      <c r="AF1025" s="2571"/>
      <c r="AG1025" s="2571"/>
      <c r="AH1025" s="2571"/>
      <c r="AI1025" s="2571"/>
      <c r="AJ1025" s="2571"/>
      <c r="AK1025" s="2574"/>
    </row>
    <row r="1026" spans="2:39" s="2884" customFormat="1" ht="12" customHeight="1" x14ac:dyDescent="0.2">
      <c r="B1026" s="2579"/>
      <c r="C1026" s="3587" t="s">
        <v>6471</v>
      </c>
      <c r="D1026" s="3587"/>
      <c r="E1026" s="3627" t="s">
        <v>6472</v>
      </c>
      <c r="F1026" s="3627"/>
      <c r="G1026" s="3627"/>
      <c r="H1026" s="3627"/>
      <c r="I1026" s="3590"/>
      <c r="J1026" s="3590"/>
      <c r="K1026" s="3590"/>
      <c r="L1026" s="3374"/>
      <c r="M1026" s="2571"/>
      <c r="N1026" s="2571"/>
      <c r="O1026" s="2571"/>
      <c r="P1026" s="2571"/>
      <c r="Q1026" s="2571"/>
      <c r="R1026" s="2571"/>
      <c r="S1026" s="2571"/>
      <c r="T1026" s="2571"/>
      <c r="U1026" s="2571"/>
      <c r="V1026" s="2571"/>
      <c r="W1026" s="2571"/>
      <c r="X1026" s="2571"/>
      <c r="Y1026" s="2571"/>
      <c r="Z1026" s="2571"/>
      <c r="AA1026" s="2571"/>
      <c r="AB1026" s="2571"/>
      <c r="AC1026" s="2571"/>
      <c r="AD1026" s="2571"/>
      <c r="AE1026" s="2571"/>
      <c r="AF1026" s="2571"/>
      <c r="AG1026" s="2571"/>
      <c r="AH1026" s="2571"/>
      <c r="AI1026" s="2571"/>
      <c r="AJ1026" s="2571"/>
      <c r="AK1026" s="2574"/>
    </row>
    <row r="1027" spans="2:39" s="2884" customFormat="1" ht="12" customHeight="1" x14ac:dyDescent="0.2">
      <c r="B1027" s="2579"/>
      <c r="C1027" s="3628" t="s">
        <v>6473</v>
      </c>
      <c r="D1027" s="3628"/>
      <c r="E1027" s="3629">
        <v>41674</v>
      </c>
      <c r="F1027" s="3629"/>
      <c r="G1027" s="2571"/>
      <c r="H1027" s="2571"/>
      <c r="I1027" s="2571"/>
      <c r="J1027" s="2571"/>
      <c r="K1027" s="2571"/>
      <c r="L1027" s="2571"/>
      <c r="M1027" s="2571"/>
      <c r="N1027" s="2571"/>
      <c r="O1027" s="2571"/>
      <c r="P1027" s="2571"/>
      <c r="Q1027" s="2571"/>
      <c r="R1027" s="2571"/>
      <c r="S1027" s="2571"/>
      <c r="T1027" s="2571"/>
      <c r="U1027" s="2571"/>
      <c r="V1027" s="2571"/>
      <c r="W1027" s="2571"/>
      <c r="X1027" s="2571"/>
      <c r="Y1027" s="2571"/>
      <c r="Z1027" s="2571"/>
      <c r="AA1027" s="2571"/>
      <c r="AB1027" s="2571"/>
      <c r="AC1027" s="2571"/>
      <c r="AD1027" s="2571"/>
      <c r="AE1027" s="2571"/>
      <c r="AF1027" s="2571"/>
      <c r="AG1027" s="2571"/>
      <c r="AH1027" s="2571"/>
      <c r="AI1027" s="2571"/>
      <c r="AJ1027" s="2571"/>
      <c r="AK1027" s="2574"/>
    </row>
    <row r="1028" spans="2:39" s="2884" customFormat="1" ht="12" customHeight="1" thickBot="1" x14ac:dyDescent="0.25">
      <c r="B1028" s="2579"/>
      <c r="C1028" s="3587"/>
      <c r="D1028" s="3587"/>
      <c r="E1028" s="2571"/>
      <c r="F1028" s="2571"/>
      <c r="G1028" s="2571"/>
      <c r="H1028" s="2571"/>
      <c r="I1028" s="2571"/>
      <c r="J1028" s="2571"/>
      <c r="K1028" s="2571"/>
      <c r="L1028" s="2571"/>
      <c r="M1028" s="2571"/>
      <c r="N1028" s="2571"/>
      <c r="O1028" s="2571"/>
      <c r="P1028" s="2571"/>
      <c r="Q1028" s="2571"/>
      <c r="R1028" s="2571"/>
      <c r="S1028" s="2571"/>
      <c r="T1028" s="2571"/>
      <c r="U1028" s="2571"/>
      <c r="V1028" s="2571"/>
      <c r="W1028" s="2571"/>
      <c r="X1028" s="2571"/>
      <c r="Y1028" s="2571"/>
      <c r="Z1028" s="2571"/>
      <c r="AA1028" s="2571"/>
      <c r="AB1028" s="2571"/>
      <c r="AC1028" s="2571"/>
      <c r="AD1028" s="2571"/>
      <c r="AE1028" s="2571"/>
      <c r="AF1028" s="2571"/>
      <c r="AG1028" s="2571"/>
      <c r="AH1028" s="2571"/>
      <c r="AI1028" s="2571"/>
      <c r="AJ1028" s="2571"/>
      <c r="AK1028" s="2574"/>
    </row>
    <row r="1029" spans="2:39" s="2884" customFormat="1" ht="387" customHeight="1" thickBot="1" x14ac:dyDescent="0.25">
      <c r="B1029" s="2579"/>
      <c r="C1029" s="3630" t="s">
        <v>6474</v>
      </c>
      <c r="D1029" s="3631"/>
      <c r="E1029" s="3632" t="s">
        <v>6475</v>
      </c>
      <c r="F1029" s="3633"/>
      <c r="G1029" s="3633"/>
      <c r="H1029" s="3633"/>
      <c r="I1029" s="3633"/>
      <c r="J1029" s="3633"/>
      <c r="K1029" s="3633"/>
      <c r="L1029" s="3633"/>
      <c r="M1029" s="3633"/>
      <c r="N1029" s="3633"/>
      <c r="O1029" s="3633"/>
      <c r="P1029" s="3633"/>
      <c r="Q1029" s="3633"/>
      <c r="R1029" s="3633"/>
      <c r="S1029" s="3633"/>
      <c r="T1029" s="3633"/>
      <c r="U1029" s="3633"/>
      <c r="V1029" s="3633"/>
      <c r="W1029" s="3633"/>
      <c r="X1029" s="3633"/>
      <c r="Y1029" s="3633"/>
      <c r="Z1029" s="3633"/>
      <c r="AA1029" s="3633"/>
      <c r="AB1029" s="3633"/>
      <c r="AC1029" s="3633"/>
      <c r="AD1029" s="3633"/>
      <c r="AE1029" s="3633"/>
      <c r="AF1029" s="3633"/>
      <c r="AG1029" s="3633"/>
      <c r="AH1029" s="3633"/>
      <c r="AI1029" s="3633"/>
      <c r="AJ1029" s="3633"/>
      <c r="AK1029" s="3634"/>
    </row>
    <row r="1030" spans="2:39" s="2884" customFormat="1" ht="12" customHeight="1" thickBot="1" x14ac:dyDescent="0.25">
      <c r="B1030" s="3591"/>
      <c r="C1030" s="2581"/>
      <c r="D1030" s="2581"/>
      <c r="E1030" s="3592"/>
      <c r="F1030" s="3592"/>
      <c r="G1030" s="3592"/>
      <c r="H1030" s="3592"/>
      <c r="I1030" s="3592"/>
      <c r="J1030" s="3592"/>
      <c r="K1030" s="3592"/>
      <c r="L1030" s="3592"/>
      <c r="M1030" s="3592"/>
      <c r="N1030" s="3592"/>
      <c r="O1030" s="3592"/>
      <c r="P1030" s="3592"/>
      <c r="Q1030" s="3592"/>
      <c r="R1030" s="3592"/>
      <c r="S1030" s="2581"/>
      <c r="T1030" s="2581"/>
      <c r="U1030" s="2581"/>
      <c r="V1030" s="2581"/>
      <c r="W1030" s="2581"/>
      <c r="X1030" s="2581"/>
      <c r="Y1030" s="2581"/>
      <c r="Z1030" s="2581"/>
      <c r="AA1030" s="2581"/>
      <c r="AB1030" s="2581"/>
      <c r="AC1030" s="2581"/>
      <c r="AD1030" s="2581"/>
      <c r="AE1030" s="2581"/>
      <c r="AF1030" s="2581"/>
      <c r="AG1030" s="2581"/>
      <c r="AH1030" s="2581"/>
      <c r="AI1030" s="2581"/>
      <c r="AJ1030" s="2581"/>
      <c r="AK1030" s="2582"/>
    </row>
    <row r="1031" spans="2:39" s="2884" customFormat="1" ht="12" customHeight="1" x14ac:dyDescent="0.2">
      <c r="B1031" s="2783" t="str">
        <f>+B1021</f>
        <v>.</v>
      </c>
    </row>
    <row r="1032" spans="2:39" s="2884" customFormat="1" ht="12" customHeight="1" thickBot="1" x14ac:dyDescent="0.25">
      <c r="B1032" s="2783"/>
    </row>
    <row r="1033" spans="2:39" s="2884" customFormat="1" ht="12" customHeight="1" x14ac:dyDescent="0.2">
      <c r="B1033" s="3623" t="s">
        <v>5011</v>
      </c>
      <c r="C1033" s="3624"/>
      <c r="D1033" s="3624"/>
      <c r="E1033" s="3624"/>
      <c r="F1033" s="3624"/>
      <c r="G1033" s="3624"/>
      <c r="H1033" s="3624"/>
      <c r="I1033" s="3624"/>
      <c r="J1033" s="3624"/>
      <c r="K1033" s="3624"/>
      <c r="L1033" s="3624"/>
      <c r="M1033" s="3624"/>
      <c r="N1033" s="3624"/>
      <c r="O1033" s="3624"/>
      <c r="P1033" s="3624"/>
      <c r="Q1033" s="3624"/>
      <c r="R1033" s="3624"/>
      <c r="S1033" s="3624"/>
      <c r="T1033" s="3624"/>
      <c r="U1033" s="3624"/>
      <c r="V1033" s="3624"/>
      <c r="W1033" s="3624"/>
      <c r="X1033" s="3624"/>
      <c r="Y1033" s="3624"/>
      <c r="Z1033" s="3624"/>
      <c r="AA1033" s="3624"/>
      <c r="AB1033" s="3624"/>
      <c r="AC1033" s="3624"/>
      <c r="AD1033" s="3624"/>
      <c r="AE1033" s="3624"/>
      <c r="AF1033" s="3624"/>
      <c r="AG1033" s="3624"/>
      <c r="AH1033" s="3624"/>
      <c r="AI1033" s="3624"/>
      <c r="AJ1033" s="3624"/>
      <c r="AK1033" s="3624"/>
      <c r="AL1033" s="3624"/>
      <c r="AM1033" s="3625"/>
    </row>
    <row r="1034" spans="2:39" s="2884" customFormat="1" ht="12" customHeight="1" x14ac:dyDescent="0.2">
      <c r="B1034" s="2576"/>
      <c r="C1034" s="3582"/>
      <c r="D1034" s="3582"/>
      <c r="E1034" s="3582"/>
      <c r="F1034" s="3582"/>
      <c r="G1034" s="2577"/>
      <c r="H1034" s="2577"/>
      <c r="I1034" s="2577"/>
      <c r="J1034" s="2577"/>
      <c r="K1034" s="2577"/>
      <c r="L1034" s="2577"/>
      <c r="M1034" s="2577"/>
      <c r="N1034" s="2577"/>
      <c r="O1034" s="2577"/>
      <c r="P1034" s="2577"/>
      <c r="Q1034" s="2577"/>
      <c r="R1034" s="2577"/>
      <c r="S1034" s="2577"/>
      <c r="T1034" s="2577"/>
      <c r="U1034" s="2577"/>
      <c r="V1034" s="2577"/>
      <c r="W1034" s="2577"/>
      <c r="X1034" s="2577"/>
      <c r="Y1034" s="2577"/>
      <c r="Z1034" s="2577"/>
      <c r="AA1034" s="2577"/>
      <c r="AB1034" s="2577"/>
      <c r="AC1034" s="2577"/>
      <c r="AD1034" s="2577"/>
      <c r="AE1034" s="2577"/>
      <c r="AF1034" s="2577"/>
      <c r="AG1034" s="2577"/>
      <c r="AH1034" s="2577"/>
      <c r="AI1034" s="2577"/>
      <c r="AJ1034" s="2577"/>
      <c r="AK1034" s="2577"/>
      <c r="AL1034" s="3500"/>
      <c r="AM1034" s="3502"/>
    </row>
    <row r="1035" spans="2:39" s="2884" customFormat="1" ht="12" customHeight="1" x14ac:dyDescent="0.2">
      <c r="B1035" s="2576" t="s">
        <v>4998</v>
      </c>
      <c r="C1035" s="3582"/>
      <c r="D1035" s="3656" t="s">
        <v>6518</v>
      </c>
      <c r="E1035" s="3656"/>
      <c r="F1035" s="3656"/>
      <c r="G1035" s="2577"/>
      <c r="H1035" s="2577"/>
      <c r="I1035" s="2577"/>
      <c r="J1035" s="2577"/>
      <c r="K1035" s="2577"/>
      <c r="L1035" s="2577"/>
      <c r="M1035" s="2577"/>
      <c r="N1035" s="2577"/>
      <c r="O1035" s="2577"/>
      <c r="P1035" s="2577"/>
      <c r="Q1035" s="2577"/>
      <c r="R1035" s="2577"/>
      <c r="S1035" s="2577"/>
      <c r="T1035" s="2577"/>
      <c r="U1035" s="2577"/>
      <c r="V1035" s="2577"/>
      <c r="W1035" s="2577"/>
      <c r="X1035" s="2577"/>
      <c r="Y1035" s="2577"/>
      <c r="Z1035" s="2577"/>
      <c r="AA1035" s="2577"/>
      <c r="AB1035" s="2577"/>
      <c r="AC1035" s="2577"/>
      <c r="AD1035" s="2577"/>
      <c r="AE1035" s="2577"/>
      <c r="AF1035" s="2577"/>
      <c r="AG1035" s="2577"/>
      <c r="AH1035" s="2577"/>
      <c r="AI1035" s="2577"/>
      <c r="AJ1035" s="2577"/>
      <c r="AK1035" s="2577"/>
      <c r="AL1035" s="3500"/>
      <c r="AM1035" s="3502"/>
    </row>
    <row r="1036" spans="2:39" s="2884" customFormat="1" ht="12" customHeight="1" thickBot="1" x14ac:dyDescent="0.25">
      <c r="B1036" s="3657" t="s">
        <v>5012</v>
      </c>
      <c r="C1036" s="3658"/>
      <c r="D1036" s="3629">
        <v>41671</v>
      </c>
      <c r="E1036" s="3629"/>
      <c r="F1036" s="3582"/>
      <c r="G1036" s="2577"/>
      <c r="H1036" s="2577"/>
      <c r="I1036" s="2577"/>
      <c r="J1036" s="2577"/>
      <c r="K1036" s="2577"/>
      <c r="L1036" s="2577"/>
      <c r="M1036" s="2577"/>
      <c r="N1036" s="2577"/>
      <c r="O1036" s="2577"/>
      <c r="P1036" s="2577"/>
      <c r="Q1036" s="2577"/>
      <c r="R1036" s="2577"/>
      <c r="S1036" s="2577"/>
      <c r="T1036" s="2577"/>
      <c r="U1036" s="2577"/>
      <c r="V1036" s="2577"/>
      <c r="W1036" s="2577"/>
      <c r="X1036" s="2577"/>
      <c r="Y1036" s="2577"/>
      <c r="Z1036" s="2577"/>
      <c r="AA1036" s="2577"/>
      <c r="AB1036" s="2577"/>
      <c r="AC1036" s="2577"/>
      <c r="AD1036" s="2577"/>
      <c r="AE1036" s="2577"/>
      <c r="AF1036" s="2577"/>
      <c r="AG1036" s="2577"/>
      <c r="AH1036" s="2577"/>
      <c r="AI1036" s="2577"/>
      <c r="AJ1036" s="2577"/>
      <c r="AK1036" s="2577"/>
      <c r="AL1036" s="3500"/>
      <c r="AM1036" s="3502"/>
    </row>
    <row r="1037" spans="2:39" s="2884" customFormat="1" ht="78" customHeight="1" thickBot="1" x14ac:dyDescent="0.25">
      <c r="B1037" s="3659" t="s">
        <v>5013</v>
      </c>
      <c r="C1037" s="3660"/>
      <c r="D1037" s="3661" t="s">
        <v>6519</v>
      </c>
      <c r="E1037" s="3662"/>
      <c r="F1037" s="3662"/>
      <c r="G1037" s="3662"/>
      <c r="H1037" s="3662"/>
      <c r="I1037" s="3662"/>
      <c r="J1037" s="3662"/>
      <c r="K1037" s="3663"/>
      <c r="L1037" s="2577"/>
      <c r="M1037" s="2577"/>
      <c r="N1037" s="2577"/>
      <c r="O1037" s="2577"/>
      <c r="P1037" s="2577"/>
      <c r="Q1037" s="2577"/>
      <c r="R1037" s="2577"/>
      <c r="S1037" s="2577"/>
      <c r="T1037" s="2577"/>
      <c r="U1037" s="2577"/>
      <c r="V1037" s="2577"/>
      <c r="W1037" s="2577"/>
      <c r="X1037" s="2577"/>
      <c r="Y1037" s="2577"/>
      <c r="Z1037" s="2577"/>
      <c r="AA1037" s="2577"/>
      <c r="AB1037" s="2577"/>
      <c r="AC1037" s="2577"/>
      <c r="AD1037" s="2577"/>
      <c r="AE1037" s="2577"/>
      <c r="AF1037" s="2577"/>
      <c r="AG1037" s="2577"/>
      <c r="AH1037" s="2577"/>
      <c r="AI1037" s="2577"/>
      <c r="AJ1037" s="2577"/>
      <c r="AK1037" s="2577"/>
      <c r="AL1037" s="3500"/>
      <c r="AM1037" s="3502"/>
    </row>
    <row r="1038" spans="2:39" s="2884" customFormat="1" ht="12" customHeight="1" thickBot="1" x14ac:dyDescent="0.25">
      <c r="B1038" s="3664"/>
      <c r="C1038" s="3653"/>
      <c r="D1038" s="3653"/>
      <c r="E1038" s="3653"/>
      <c r="F1038" s="3653"/>
      <c r="G1038" s="3653"/>
      <c r="H1038" s="3653"/>
      <c r="I1038" s="3653"/>
      <c r="J1038" s="3653"/>
      <c r="K1038" s="3653"/>
      <c r="L1038" s="3653"/>
      <c r="M1038" s="3653"/>
      <c r="N1038" s="3653"/>
      <c r="O1038" s="3653"/>
      <c r="P1038" s="3653"/>
      <c r="Q1038" s="3653"/>
      <c r="R1038" s="2577"/>
      <c r="S1038" s="2577"/>
      <c r="T1038" s="2577"/>
      <c r="U1038" s="2577"/>
      <c r="V1038" s="2577"/>
      <c r="W1038" s="2577"/>
      <c r="X1038" s="2577"/>
      <c r="Y1038" s="2577"/>
      <c r="Z1038" s="2577"/>
      <c r="AA1038" s="2577"/>
      <c r="AB1038" s="2577"/>
      <c r="AC1038" s="2577"/>
      <c r="AD1038" s="2577"/>
      <c r="AE1038" s="2577"/>
      <c r="AF1038" s="2577"/>
      <c r="AG1038" s="2577"/>
      <c r="AH1038" s="2577"/>
      <c r="AI1038" s="2577"/>
      <c r="AJ1038" s="2577"/>
      <c r="AK1038" s="2577"/>
      <c r="AL1038" s="3501"/>
      <c r="AM1038" s="3502"/>
    </row>
    <row r="1039" spans="2:39" s="2884" customFormat="1" ht="12" customHeight="1" thickBot="1" x14ac:dyDescent="0.25">
      <c r="B1039" s="3638" t="s">
        <v>5014</v>
      </c>
      <c r="C1039" s="3638"/>
      <c r="D1039" s="3638" t="s">
        <v>5004</v>
      </c>
      <c r="E1039" s="3638" t="s">
        <v>5015</v>
      </c>
      <c r="F1039" s="3654" t="s">
        <v>224</v>
      </c>
      <c r="G1039" s="3654"/>
      <c r="H1039" s="3654"/>
      <c r="I1039" s="3654"/>
      <c r="J1039" s="3654"/>
      <c r="K1039" s="3654"/>
      <c r="L1039" s="3654"/>
      <c r="M1039" s="3654"/>
      <c r="N1039" s="3654"/>
      <c r="O1039" s="3654"/>
      <c r="P1039" s="3654"/>
      <c r="Q1039" s="3654"/>
      <c r="R1039" s="3654"/>
      <c r="S1039" s="3654" t="s">
        <v>340</v>
      </c>
      <c r="T1039" s="3654"/>
      <c r="U1039" s="3654"/>
      <c r="V1039" s="3654"/>
      <c r="W1039" s="3654"/>
      <c r="X1039" s="3654"/>
      <c r="Y1039" s="3654"/>
      <c r="Z1039" s="3654"/>
      <c r="AA1039" s="3654"/>
      <c r="AB1039" s="3654"/>
      <c r="AC1039" s="3654"/>
      <c r="AD1039" s="3654" t="s">
        <v>225</v>
      </c>
      <c r="AE1039" s="3654"/>
      <c r="AF1039" s="3654"/>
      <c r="AG1039" s="3654"/>
      <c r="AH1039" s="3655" t="s">
        <v>4999</v>
      </c>
      <c r="AI1039" s="3655"/>
      <c r="AJ1039" s="3655"/>
      <c r="AK1039" s="3655" t="s">
        <v>4999</v>
      </c>
      <c r="AL1039" s="3705"/>
      <c r="AM1039" s="3655"/>
    </row>
    <row r="1040" spans="2:39" s="2884" customFormat="1" ht="12" customHeight="1" thickBot="1" x14ac:dyDescent="0.25">
      <c r="B1040" s="3639"/>
      <c r="C1040" s="3639"/>
      <c r="D1040" s="3639"/>
      <c r="E1040" s="3639"/>
      <c r="F1040" s="3639" t="s">
        <v>5016</v>
      </c>
      <c r="G1040" s="3639" t="s">
        <v>5017</v>
      </c>
      <c r="H1040" s="3638" t="s">
        <v>5018</v>
      </c>
      <c r="I1040" s="3640" t="s">
        <v>5019</v>
      </c>
      <c r="J1040" s="3640" t="s">
        <v>5020</v>
      </c>
      <c r="K1040" s="3637" t="s">
        <v>5021</v>
      </c>
      <c r="L1040" s="3637" t="s">
        <v>5022</v>
      </c>
      <c r="M1040" s="3640" t="s">
        <v>5023</v>
      </c>
      <c r="N1040" s="3640"/>
      <c r="O1040" s="3637" t="s">
        <v>5024</v>
      </c>
      <c r="P1040" s="3637" t="s">
        <v>5025</v>
      </c>
      <c r="Q1040" s="3637" t="s">
        <v>5026</v>
      </c>
      <c r="R1040" s="3637" t="s">
        <v>5027</v>
      </c>
      <c r="S1040" s="3638" t="s">
        <v>5028</v>
      </c>
      <c r="T1040" s="3638" t="s">
        <v>5029</v>
      </c>
      <c r="U1040" s="3638" t="s">
        <v>5030</v>
      </c>
      <c r="V1040" s="3638" t="s">
        <v>5031</v>
      </c>
      <c r="W1040" s="3638" t="s">
        <v>5032</v>
      </c>
      <c r="X1040" s="3638" t="s">
        <v>5033</v>
      </c>
      <c r="Y1040" s="3638" t="s">
        <v>5034</v>
      </c>
      <c r="Z1040" s="3638" t="s">
        <v>5035</v>
      </c>
      <c r="AA1040" s="3638" t="s">
        <v>5036</v>
      </c>
      <c r="AB1040" s="3640" t="s">
        <v>5037</v>
      </c>
      <c r="AC1040" s="3640" t="s">
        <v>5038</v>
      </c>
      <c r="AD1040" s="3638" t="s">
        <v>5039</v>
      </c>
      <c r="AE1040" s="3638" t="s">
        <v>5040</v>
      </c>
      <c r="AF1040" s="3638" t="s">
        <v>5041</v>
      </c>
      <c r="AG1040" s="3638" t="s">
        <v>5042</v>
      </c>
      <c r="AH1040" s="3638" t="s">
        <v>1154</v>
      </c>
      <c r="AI1040" s="3638" t="s">
        <v>5000</v>
      </c>
      <c r="AJ1040" s="3638" t="s">
        <v>5001</v>
      </c>
      <c r="AK1040" s="3638" t="s">
        <v>1154</v>
      </c>
      <c r="AL1040" s="3638" t="s">
        <v>5000</v>
      </c>
      <c r="AM1040" s="3638" t="s">
        <v>5001</v>
      </c>
    </row>
    <row r="1041" spans="2:39" s="2884" customFormat="1" ht="12" customHeight="1" thickBot="1" x14ac:dyDescent="0.25">
      <c r="B1041" s="3639"/>
      <c r="C1041" s="3639"/>
      <c r="D1041" s="3639"/>
      <c r="E1041" s="3639"/>
      <c r="F1041" s="3639"/>
      <c r="G1041" s="3639"/>
      <c r="H1041" s="3639"/>
      <c r="I1041" s="3637"/>
      <c r="J1041" s="3637"/>
      <c r="K1041" s="3637"/>
      <c r="L1041" s="3637"/>
      <c r="M1041" s="3584" t="s">
        <v>5043</v>
      </c>
      <c r="N1041" s="3583" t="s">
        <v>2798</v>
      </c>
      <c r="O1041" s="3637"/>
      <c r="P1041" s="3637"/>
      <c r="Q1041" s="3637"/>
      <c r="R1041" s="3637"/>
      <c r="S1041" s="3639"/>
      <c r="T1041" s="3639"/>
      <c r="U1041" s="3639"/>
      <c r="V1041" s="3639"/>
      <c r="W1041" s="3639"/>
      <c r="X1041" s="3639"/>
      <c r="Y1041" s="3639"/>
      <c r="Z1041" s="3639"/>
      <c r="AA1041" s="3639"/>
      <c r="AB1041" s="3637"/>
      <c r="AC1041" s="3637"/>
      <c r="AD1041" s="3639"/>
      <c r="AE1041" s="3639"/>
      <c r="AF1041" s="3639"/>
      <c r="AG1041" s="3639"/>
      <c r="AH1041" s="3639"/>
      <c r="AI1041" s="3639"/>
      <c r="AJ1041" s="3639"/>
      <c r="AK1041" s="3639"/>
      <c r="AL1041" s="3639"/>
      <c r="AM1041" s="3639"/>
    </row>
    <row r="1042" spans="2:39" s="2884" customFormat="1" ht="12" customHeight="1" x14ac:dyDescent="0.2">
      <c r="B1042" s="3594" t="s">
        <v>6520</v>
      </c>
      <c r="C1042" s="3595"/>
      <c r="D1042" s="3336" t="s">
        <v>6521</v>
      </c>
      <c r="E1042" s="3337">
        <f>+F1042+S1042+AD1042+AJ1042</f>
        <v>28.000000000000004</v>
      </c>
      <c r="F1042" s="3337">
        <v>10.651200000000001</v>
      </c>
      <c r="G1042" s="3156" t="s">
        <v>1534</v>
      </c>
      <c r="H1042" s="3156" t="s">
        <v>1534</v>
      </c>
      <c r="I1042" s="3156" t="s">
        <v>1534</v>
      </c>
      <c r="J1042" s="3063">
        <v>63</v>
      </c>
      <c r="K1042" s="3338">
        <v>0.16800000000000001</v>
      </c>
      <c r="L1042" s="3338">
        <v>0.16800000000000001</v>
      </c>
      <c r="M1042" s="3063">
        <v>63</v>
      </c>
      <c r="N1042" s="3063">
        <v>63</v>
      </c>
      <c r="O1042" s="3338">
        <v>0.16800000000000001</v>
      </c>
      <c r="P1042" s="3338">
        <v>0.16800000000000001</v>
      </c>
      <c r="Q1042" s="3338">
        <v>0.16800000000000001</v>
      </c>
      <c r="R1042" s="3338">
        <v>0.16800000000000001</v>
      </c>
      <c r="S1042" s="2706">
        <v>0.56000000000000005</v>
      </c>
      <c r="T1042" s="3156" t="s">
        <v>1534</v>
      </c>
      <c r="U1042" s="3156" t="s">
        <v>1534</v>
      </c>
      <c r="V1042" s="3065" t="s">
        <v>1136</v>
      </c>
      <c r="W1042" s="3338">
        <v>2.8000000000000004E-2</v>
      </c>
      <c r="X1042" s="3338">
        <v>6.720000000000001E-2</v>
      </c>
      <c r="Y1042" s="3065" t="s">
        <v>1534</v>
      </c>
      <c r="Z1042" s="3065" t="s">
        <v>1534</v>
      </c>
      <c r="AA1042" s="3065" t="s">
        <v>1534</v>
      </c>
      <c r="AB1042" s="3065" t="s">
        <v>1534</v>
      </c>
      <c r="AC1042" s="3338">
        <v>6.720000000000001E-2</v>
      </c>
      <c r="AD1042" s="3337">
        <v>11.188800000000001</v>
      </c>
      <c r="AE1042" s="3065" t="s">
        <v>49</v>
      </c>
      <c r="AF1042" s="2696">
        <v>3.6960000000000007E-2</v>
      </c>
      <c r="AG1042" s="2696">
        <v>0.11200000000000002</v>
      </c>
      <c r="AH1042" s="2652" t="s">
        <v>5667</v>
      </c>
      <c r="AI1042" s="2652" t="s">
        <v>5008</v>
      </c>
      <c r="AJ1042" s="3156">
        <v>5.6000000000000005</v>
      </c>
      <c r="AK1042" s="2652" t="s">
        <v>6298</v>
      </c>
      <c r="AL1042" s="2652" t="s">
        <v>3305</v>
      </c>
      <c r="AM1042" s="3235">
        <v>1.1200000000000001</v>
      </c>
    </row>
    <row r="1043" spans="2:39" s="2884" customFormat="1" ht="12" customHeight="1" x14ac:dyDescent="0.2">
      <c r="B1043" s="3596" t="s">
        <v>6522</v>
      </c>
      <c r="C1043" s="3597"/>
      <c r="D1043" s="3345" t="s">
        <v>6523</v>
      </c>
      <c r="E1043" s="3346">
        <v>33.6</v>
      </c>
      <c r="F1043" s="3346">
        <v>15.691199999999998</v>
      </c>
      <c r="G1043" s="3058" t="s">
        <v>1534</v>
      </c>
      <c r="H1043" s="3058" t="s">
        <v>1534</v>
      </c>
      <c r="I1043" s="3058" t="s">
        <v>1534</v>
      </c>
      <c r="J1043" s="3043">
        <v>93</v>
      </c>
      <c r="K1043" s="3347">
        <v>0.16800000000000001</v>
      </c>
      <c r="L1043" s="3347">
        <v>0.16800000000000001</v>
      </c>
      <c r="M1043" s="3043">
        <v>93</v>
      </c>
      <c r="N1043" s="3043">
        <v>93</v>
      </c>
      <c r="O1043" s="3347">
        <v>0.16800000000000001</v>
      </c>
      <c r="P1043" s="3347">
        <v>0.16800000000000001</v>
      </c>
      <c r="Q1043" s="3347">
        <v>0.16800000000000001</v>
      </c>
      <c r="R1043" s="3347">
        <v>0.16800000000000001</v>
      </c>
      <c r="S1043" s="2618">
        <v>1.1200000000000001</v>
      </c>
      <c r="T1043" s="3058" t="s">
        <v>1534</v>
      </c>
      <c r="U1043" s="3058" t="s">
        <v>1534</v>
      </c>
      <c r="V1043" s="3059" t="s">
        <v>5540</v>
      </c>
      <c r="W1043" s="3347">
        <v>2.8000000000000004E-2</v>
      </c>
      <c r="X1043" s="3347">
        <v>6.720000000000001E-2</v>
      </c>
      <c r="Y1043" s="3059" t="s">
        <v>1534</v>
      </c>
      <c r="Z1043" s="3059" t="s">
        <v>1534</v>
      </c>
      <c r="AA1043" s="3059" t="s">
        <v>1534</v>
      </c>
      <c r="AB1043" s="3059" t="s">
        <v>1534</v>
      </c>
      <c r="AC1043" s="3347">
        <v>6.720000000000001E-2</v>
      </c>
      <c r="AD1043" s="3346">
        <v>11.188800000000001</v>
      </c>
      <c r="AE1043" s="3059" t="s">
        <v>49</v>
      </c>
      <c r="AF1043" s="2567">
        <v>3.6960000000000007E-2</v>
      </c>
      <c r="AG1043" s="2567">
        <v>0.11200000000000002</v>
      </c>
      <c r="AH1043" s="2619" t="s">
        <v>5667</v>
      </c>
      <c r="AI1043" s="2619" t="s">
        <v>5008</v>
      </c>
      <c r="AJ1043" s="3058">
        <v>5.6000000000000005</v>
      </c>
      <c r="AK1043" s="2619" t="s">
        <v>6298</v>
      </c>
      <c r="AL1043" s="2619" t="s">
        <v>3305</v>
      </c>
      <c r="AM1043" s="3458">
        <v>1.1200000000000001</v>
      </c>
    </row>
    <row r="1044" spans="2:39" s="2884" customFormat="1" ht="12" customHeight="1" x14ac:dyDescent="0.2">
      <c r="B1044" s="3596" t="s">
        <v>6524</v>
      </c>
      <c r="C1044" s="3597"/>
      <c r="D1044" s="3345" t="s">
        <v>6525</v>
      </c>
      <c r="E1044" s="3346">
        <v>39.200000000000003</v>
      </c>
      <c r="F1044" s="3346">
        <v>17.0016</v>
      </c>
      <c r="G1044" s="3058" t="s">
        <v>1534</v>
      </c>
      <c r="H1044" s="3058" t="s">
        <v>1534</v>
      </c>
      <c r="I1044" s="3058" t="s">
        <v>1534</v>
      </c>
      <c r="J1044" s="3043">
        <v>101</v>
      </c>
      <c r="K1044" s="3347">
        <v>0.16800000000000001</v>
      </c>
      <c r="L1044" s="3347">
        <v>0.16800000000000001</v>
      </c>
      <c r="M1044" s="3043">
        <v>101</v>
      </c>
      <c r="N1044" s="3043">
        <v>101</v>
      </c>
      <c r="O1044" s="3347">
        <v>0.16800000000000001</v>
      </c>
      <c r="P1044" s="3347">
        <v>0.16800000000000001</v>
      </c>
      <c r="Q1044" s="3347">
        <v>0.16800000000000001</v>
      </c>
      <c r="R1044" s="3347">
        <v>0.16800000000000001</v>
      </c>
      <c r="S1044" s="2618">
        <v>1.6800000000000002</v>
      </c>
      <c r="T1044" s="3058" t="s">
        <v>1534</v>
      </c>
      <c r="U1044" s="3058" t="s">
        <v>1534</v>
      </c>
      <c r="V1044" s="3059" t="s">
        <v>5545</v>
      </c>
      <c r="W1044" s="3347">
        <v>2.8000000000000004E-2</v>
      </c>
      <c r="X1044" s="3347">
        <v>6.720000000000001E-2</v>
      </c>
      <c r="Y1044" s="3059" t="s">
        <v>1534</v>
      </c>
      <c r="Z1044" s="3059" t="s">
        <v>1534</v>
      </c>
      <c r="AA1044" s="3059" t="s">
        <v>1534</v>
      </c>
      <c r="AB1044" s="3059" t="s">
        <v>1534</v>
      </c>
      <c r="AC1044" s="3347">
        <v>6.720000000000001E-2</v>
      </c>
      <c r="AD1044" s="3346">
        <v>14.918400000000002</v>
      </c>
      <c r="AE1044" s="3059" t="s">
        <v>51</v>
      </c>
      <c r="AF1044" s="2567">
        <v>3.6960000000000007E-2</v>
      </c>
      <c r="AG1044" s="2567">
        <v>0.11200000000000002</v>
      </c>
      <c r="AH1044" s="2619" t="s">
        <v>5667</v>
      </c>
      <c r="AI1044" s="2619" t="s">
        <v>5008</v>
      </c>
      <c r="AJ1044" s="3058">
        <v>5.6000000000000005</v>
      </c>
      <c r="AK1044" s="2619" t="s">
        <v>6303</v>
      </c>
      <c r="AL1044" s="2619" t="s">
        <v>3596</v>
      </c>
      <c r="AM1044" s="3458">
        <v>1.4896000000000003</v>
      </c>
    </row>
    <row r="1045" spans="2:39" s="2884" customFormat="1" ht="12" customHeight="1" x14ac:dyDescent="0.2">
      <c r="B1045" s="3596" t="s">
        <v>6526</v>
      </c>
      <c r="C1045" s="3597"/>
      <c r="D1045" s="3345" t="s">
        <v>6527</v>
      </c>
      <c r="E1045" s="3346">
        <v>44.800000000000004</v>
      </c>
      <c r="F1045" s="3346">
        <v>18.312000000000005</v>
      </c>
      <c r="G1045" s="3058" t="s">
        <v>1534</v>
      </c>
      <c r="H1045" s="3058" t="s">
        <v>1534</v>
      </c>
      <c r="I1045" s="3058" t="s">
        <v>1534</v>
      </c>
      <c r="J1045" s="3043">
        <v>109</v>
      </c>
      <c r="K1045" s="3347">
        <v>0.16800000000000001</v>
      </c>
      <c r="L1045" s="3347">
        <v>0.16800000000000001</v>
      </c>
      <c r="M1045" s="3043">
        <v>109</v>
      </c>
      <c r="N1045" s="3043">
        <v>109</v>
      </c>
      <c r="O1045" s="3347">
        <v>0.16800000000000001</v>
      </c>
      <c r="P1045" s="3347">
        <v>0.16800000000000001</v>
      </c>
      <c r="Q1045" s="3347">
        <v>0.16800000000000001</v>
      </c>
      <c r="R1045" s="3347">
        <v>0.16800000000000001</v>
      </c>
      <c r="S1045" s="2618">
        <v>2.2400000000000002</v>
      </c>
      <c r="T1045" s="3058" t="s">
        <v>1534</v>
      </c>
      <c r="U1045" s="3058" t="s">
        <v>1534</v>
      </c>
      <c r="V1045" s="3059" t="s">
        <v>5550</v>
      </c>
      <c r="W1045" s="3347">
        <v>2.8000000000000004E-2</v>
      </c>
      <c r="X1045" s="3347">
        <v>6.720000000000001E-2</v>
      </c>
      <c r="Y1045" s="3059" t="s">
        <v>1534</v>
      </c>
      <c r="Z1045" s="3059" t="s">
        <v>1534</v>
      </c>
      <c r="AA1045" s="3059" t="s">
        <v>1534</v>
      </c>
      <c r="AB1045" s="3059" t="s">
        <v>1534</v>
      </c>
      <c r="AC1045" s="3347">
        <v>6.720000000000001E-2</v>
      </c>
      <c r="AD1045" s="3346">
        <v>18.648</v>
      </c>
      <c r="AE1045" s="3059" t="s">
        <v>406</v>
      </c>
      <c r="AF1045" s="2567">
        <v>3.6960000000000007E-2</v>
      </c>
      <c r="AG1045" s="2567">
        <v>0.11200000000000002</v>
      </c>
      <c r="AH1045" s="2619" t="s">
        <v>5667</v>
      </c>
      <c r="AI1045" s="2619" t="s">
        <v>5008</v>
      </c>
      <c r="AJ1045" s="3058">
        <v>5.6000000000000005</v>
      </c>
      <c r="AK1045" s="2619" t="s">
        <v>6306</v>
      </c>
      <c r="AL1045" s="2619" t="s">
        <v>1679</v>
      </c>
      <c r="AM1045" s="3458">
        <v>1.8704000000000001</v>
      </c>
    </row>
    <row r="1046" spans="2:39" s="2884" customFormat="1" ht="12" customHeight="1" x14ac:dyDescent="0.2">
      <c r="B1046" s="3596" t="s">
        <v>6528</v>
      </c>
      <c r="C1046" s="3597"/>
      <c r="D1046" s="3345" t="s">
        <v>6529</v>
      </c>
      <c r="E1046" s="3346">
        <v>56.000000000000007</v>
      </c>
      <c r="F1046" s="3346">
        <v>25.2224</v>
      </c>
      <c r="G1046" s="3058" t="s">
        <v>1534</v>
      </c>
      <c r="H1046" s="3058" t="s">
        <v>1534</v>
      </c>
      <c r="I1046" s="3058" t="s">
        <v>1534</v>
      </c>
      <c r="J1046" s="3043">
        <v>150</v>
      </c>
      <c r="K1046" s="3347">
        <v>0.16800000000000001</v>
      </c>
      <c r="L1046" s="3347">
        <v>0.16800000000000001</v>
      </c>
      <c r="M1046" s="3043">
        <v>150</v>
      </c>
      <c r="N1046" s="3043">
        <v>150</v>
      </c>
      <c r="O1046" s="3347">
        <v>0.16800000000000001</v>
      </c>
      <c r="P1046" s="3347">
        <v>0.16800000000000001</v>
      </c>
      <c r="Q1046" s="3347">
        <v>0.16800000000000001</v>
      </c>
      <c r="R1046" s="3347">
        <v>0.16800000000000001</v>
      </c>
      <c r="S1046" s="2618">
        <v>2.8000000000000003</v>
      </c>
      <c r="T1046" s="3058" t="s">
        <v>1534</v>
      </c>
      <c r="U1046" s="3058" t="s">
        <v>1534</v>
      </c>
      <c r="V1046" s="3059" t="s">
        <v>1133</v>
      </c>
      <c r="W1046" s="3347">
        <v>2.8000000000000004E-2</v>
      </c>
      <c r="X1046" s="3347">
        <v>6.720000000000001E-2</v>
      </c>
      <c r="Y1046" s="3059" t="s">
        <v>1534</v>
      </c>
      <c r="Z1046" s="3059" t="s">
        <v>1534</v>
      </c>
      <c r="AA1046" s="3059" t="s">
        <v>1534</v>
      </c>
      <c r="AB1046" s="3059" t="s">
        <v>1534</v>
      </c>
      <c r="AC1046" s="3347">
        <v>6.720000000000001E-2</v>
      </c>
      <c r="AD1046" s="3346">
        <v>22.377600000000001</v>
      </c>
      <c r="AE1046" s="3059" t="s">
        <v>5104</v>
      </c>
      <c r="AF1046" s="2567">
        <v>3.6960000000000007E-2</v>
      </c>
      <c r="AG1046" s="2567">
        <v>0.11200000000000002</v>
      </c>
      <c r="AH1046" s="2619" t="s">
        <v>5667</v>
      </c>
      <c r="AI1046" s="2619" t="s">
        <v>5008</v>
      </c>
      <c r="AJ1046" s="3058">
        <v>5.6000000000000005</v>
      </c>
      <c r="AK1046" s="2619" t="s">
        <v>6309</v>
      </c>
      <c r="AL1046" s="2619" t="s">
        <v>6310</v>
      </c>
      <c r="AM1046" s="3458">
        <v>2.2400000000000002</v>
      </c>
    </row>
    <row r="1047" spans="2:39" s="2884" customFormat="1" ht="12" customHeight="1" x14ac:dyDescent="0.2">
      <c r="B1047" s="3596" t="s">
        <v>6530</v>
      </c>
      <c r="C1047" s="3597"/>
      <c r="D1047" s="3345" t="s">
        <v>6531</v>
      </c>
      <c r="E1047" s="3346">
        <v>67.2</v>
      </c>
      <c r="F1047" s="3346">
        <v>29.892800000000001</v>
      </c>
      <c r="G1047" s="3058" t="s">
        <v>1534</v>
      </c>
      <c r="H1047" s="3058" t="s">
        <v>1534</v>
      </c>
      <c r="I1047" s="3058" t="s">
        <v>1534</v>
      </c>
      <c r="J1047" s="3043">
        <v>190</v>
      </c>
      <c r="K1047" s="3347">
        <v>0.15680000000000002</v>
      </c>
      <c r="L1047" s="3347">
        <v>0.15680000000000002</v>
      </c>
      <c r="M1047" s="3043">
        <v>190</v>
      </c>
      <c r="N1047" s="3043">
        <v>190</v>
      </c>
      <c r="O1047" s="3347">
        <v>0.15680000000000002</v>
      </c>
      <c r="P1047" s="3347">
        <v>0.15680000000000002</v>
      </c>
      <c r="Q1047" s="3347">
        <v>0.15680000000000002</v>
      </c>
      <c r="R1047" s="3347">
        <v>0.15680000000000002</v>
      </c>
      <c r="S1047" s="2618">
        <v>5.6000000000000005</v>
      </c>
      <c r="T1047" s="3058" t="s">
        <v>1534</v>
      </c>
      <c r="U1047" s="3058" t="s">
        <v>1534</v>
      </c>
      <c r="V1047" s="3059" t="s">
        <v>1135</v>
      </c>
      <c r="W1047" s="3347">
        <v>2.8000000000000004E-2</v>
      </c>
      <c r="X1047" s="3347">
        <v>6.720000000000001E-2</v>
      </c>
      <c r="Y1047" s="3059" t="s">
        <v>1534</v>
      </c>
      <c r="Z1047" s="3059" t="s">
        <v>1534</v>
      </c>
      <c r="AA1047" s="3059" t="s">
        <v>1534</v>
      </c>
      <c r="AB1047" s="3059" t="s">
        <v>1534</v>
      </c>
      <c r="AC1047" s="3347">
        <v>6.720000000000001E-2</v>
      </c>
      <c r="AD1047" s="3346">
        <v>26.107200000000002</v>
      </c>
      <c r="AE1047" s="3059" t="s">
        <v>5520</v>
      </c>
      <c r="AF1047" s="2567">
        <v>3.6960000000000007E-2</v>
      </c>
      <c r="AG1047" s="2567">
        <v>0.11200000000000002</v>
      </c>
      <c r="AH1047" s="2619" t="s">
        <v>5667</v>
      </c>
      <c r="AI1047" s="2619" t="s">
        <v>5008</v>
      </c>
      <c r="AJ1047" s="3058">
        <v>5.6000000000000005</v>
      </c>
      <c r="AK1047" s="2619" t="s">
        <v>6313</v>
      </c>
      <c r="AL1047" s="2619" t="s">
        <v>6314</v>
      </c>
      <c r="AM1047" s="3458">
        <v>2.6096000000000004</v>
      </c>
    </row>
    <row r="1048" spans="2:39" s="2884" customFormat="1" ht="12" customHeight="1" x14ac:dyDescent="0.2">
      <c r="B1048" s="3596" t="s">
        <v>6532</v>
      </c>
      <c r="C1048" s="3597"/>
      <c r="D1048" s="3345" t="s">
        <v>6533</v>
      </c>
      <c r="E1048" s="3346">
        <v>78.400000000000006</v>
      </c>
      <c r="F1048" s="3346">
        <v>37.363200000000006</v>
      </c>
      <c r="G1048" s="3058" t="s">
        <v>1534</v>
      </c>
      <c r="H1048" s="3058" t="s">
        <v>1534</v>
      </c>
      <c r="I1048" s="3058" t="s">
        <v>1534</v>
      </c>
      <c r="J1048" s="3043">
        <v>238</v>
      </c>
      <c r="K1048" s="3347">
        <v>0.15680000000000002</v>
      </c>
      <c r="L1048" s="3347">
        <v>0.15680000000000002</v>
      </c>
      <c r="M1048" s="3043">
        <v>238</v>
      </c>
      <c r="N1048" s="3043">
        <v>238</v>
      </c>
      <c r="O1048" s="3347">
        <v>0.15680000000000002</v>
      </c>
      <c r="P1048" s="3347">
        <v>0.15680000000000002</v>
      </c>
      <c r="Q1048" s="3347">
        <v>0.15680000000000002</v>
      </c>
      <c r="R1048" s="3347">
        <v>0.15680000000000002</v>
      </c>
      <c r="S1048" s="2618">
        <v>5.6000000000000005</v>
      </c>
      <c r="T1048" s="3058" t="s">
        <v>1534</v>
      </c>
      <c r="U1048" s="3058" t="s">
        <v>1534</v>
      </c>
      <c r="V1048" s="3059" t="s">
        <v>1135</v>
      </c>
      <c r="W1048" s="3347">
        <v>2.8000000000000004E-2</v>
      </c>
      <c r="X1048" s="3347">
        <v>6.720000000000001E-2</v>
      </c>
      <c r="Y1048" s="3059" t="s">
        <v>1534</v>
      </c>
      <c r="Z1048" s="3059" t="s">
        <v>1534</v>
      </c>
      <c r="AA1048" s="3059" t="s">
        <v>1534</v>
      </c>
      <c r="AB1048" s="3059" t="s">
        <v>1534</v>
      </c>
      <c r="AC1048" s="3347">
        <v>6.720000000000001E-2</v>
      </c>
      <c r="AD1048" s="3346">
        <v>29.836800000000004</v>
      </c>
      <c r="AE1048" s="3059" t="s">
        <v>56</v>
      </c>
      <c r="AF1048" s="2567">
        <v>3.6960000000000007E-2</v>
      </c>
      <c r="AG1048" s="2567">
        <v>0.11200000000000002</v>
      </c>
      <c r="AH1048" s="2619" t="s">
        <v>5667</v>
      </c>
      <c r="AI1048" s="2619" t="s">
        <v>5008</v>
      </c>
      <c r="AJ1048" s="3058">
        <v>5.6000000000000005</v>
      </c>
      <c r="AK1048" s="2619" t="s">
        <v>6317</v>
      </c>
      <c r="AL1048" s="2619" t="s">
        <v>6318</v>
      </c>
      <c r="AM1048" s="3458">
        <v>2.9792000000000005</v>
      </c>
    </row>
    <row r="1049" spans="2:39" s="2884" customFormat="1" ht="12" customHeight="1" x14ac:dyDescent="0.2">
      <c r="B1049" s="3596" t="s">
        <v>6534</v>
      </c>
      <c r="C1049" s="3597"/>
      <c r="D1049" s="3345" t="s">
        <v>6535</v>
      </c>
      <c r="E1049" s="3346">
        <v>89.600000000000009</v>
      </c>
      <c r="F1049" s="3346">
        <v>42.033600000000007</v>
      </c>
      <c r="G1049" s="3058" t="s">
        <v>1534</v>
      </c>
      <c r="H1049" s="3058" t="s">
        <v>1534</v>
      </c>
      <c r="I1049" s="3058" t="s">
        <v>1534</v>
      </c>
      <c r="J1049" s="3043">
        <v>288</v>
      </c>
      <c r="K1049" s="3347">
        <v>0.14560000000000001</v>
      </c>
      <c r="L1049" s="3347">
        <v>0.14560000000000001</v>
      </c>
      <c r="M1049" s="3043">
        <v>288</v>
      </c>
      <c r="N1049" s="3043">
        <v>288</v>
      </c>
      <c r="O1049" s="3347">
        <v>0.14560000000000001</v>
      </c>
      <c r="P1049" s="3347">
        <v>0.14560000000000001</v>
      </c>
      <c r="Q1049" s="3347">
        <v>0.14560000000000001</v>
      </c>
      <c r="R1049" s="3347">
        <v>0.14560000000000001</v>
      </c>
      <c r="S1049" s="2618">
        <v>8.4</v>
      </c>
      <c r="T1049" s="3058" t="s">
        <v>1534</v>
      </c>
      <c r="U1049" s="3058" t="s">
        <v>1534</v>
      </c>
      <c r="V1049" s="3059" t="s">
        <v>1119</v>
      </c>
      <c r="W1049" s="3347">
        <v>2.8000000000000004E-2</v>
      </c>
      <c r="X1049" s="3347">
        <v>6.720000000000001E-2</v>
      </c>
      <c r="Y1049" s="3059" t="s">
        <v>1534</v>
      </c>
      <c r="Z1049" s="3059" t="s">
        <v>1534</v>
      </c>
      <c r="AA1049" s="3059" t="s">
        <v>1534</v>
      </c>
      <c r="AB1049" s="3059" t="s">
        <v>1534</v>
      </c>
      <c r="AC1049" s="3347">
        <v>6.720000000000001E-2</v>
      </c>
      <c r="AD1049" s="3346">
        <v>33.566400000000002</v>
      </c>
      <c r="AE1049" s="3059" t="s">
        <v>5529</v>
      </c>
      <c r="AF1049" s="2567">
        <v>3.6960000000000007E-2</v>
      </c>
      <c r="AG1049" s="2567">
        <v>0.11200000000000002</v>
      </c>
      <c r="AH1049" s="2619" t="s">
        <v>5667</v>
      </c>
      <c r="AI1049" s="2619" t="s">
        <v>5008</v>
      </c>
      <c r="AJ1049" s="3058">
        <v>5.6000000000000005</v>
      </c>
      <c r="AK1049" s="2619" t="s">
        <v>6321</v>
      </c>
      <c r="AL1049" s="2619" t="s">
        <v>4366</v>
      </c>
      <c r="AM1049" s="3458">
        <v>3.3600000000000003</v>
      </c>
    </row>
    <row r="1050" spans="2:39" s="2884" customFormat="1" ht="12" customHeight="1" x14ac:dyDescent="0.2">
      <c r="B1050" s="3596" t="s">
        <v>6536</v>
      </c>
      <c r="C1050" s="3597"/>
      <c r="D1050" s="3345" t="s">
        <v>6537</v>
      </c>
      <c r="E1050" s="3346">
        <v>112.00000000000001</v>
      </c>
      <c r="F1050" s="3346">
        <v>57.904000000000011</v>
      </c>
      <c r="G1050" s="3058" t="s">
        <v>1534</v>
      </c>
      <c r="H1050" s="3058" t="s">
        <v>1534</v>
      </c>
      <c r="I1050" s="3058" t="s">
        <v>1534</v>
      </c>
      <c r="J1050" s="3043">
        <v>430</v>
      </c>
      <c r="K1050" s="3347">
        <v>0.13440000000000002</v>
      </c>
      <c r="L1050" s="3347">
        <v>0.13440000000000002</v>
      </c>
      <c r="M1050" s="3043">
        <v>430</v>
      </c>
      <c r="N1050" s="3043">
        <v>430</v>
      </c>
      <c r="O1050" s="3347">
        <v>0.13440000000000002</v>
      </c>
      <c r="P1050" s="3347">
        <v>0.13440000000000002</v>
      </c>
      <c r="Q1050" s="3347">
        <v>0.13440000000000002</v>
      </c>
      <c r="R1050" s="3347">
        <v>0.13440000000000002</v>
      </c>
      <c r="S1050" s="2618">
        <v>11.200000000000001</v>
      </c>
      <c r="T1050" s="3058" t="s">
        <v>1534</v>
      </c>
      <c r="U1050" s="3058" t="s">
        <v>1534</v>
      </c>
      <c r="V1050" s="3059" t="s">
        <v>5534</v>
      </c>
      <c r="W1050" s="3347">
        <v>2.8000000000000004E-2</v>
      </c>
      <c r="X1050" s="3347">
        <v>6.720000000000001E-2</v>
      </c>
      <c r="Y1050" s="3059" t="s">
        <v>1534</v>
      </c>
      <c r="Z1050" s="3059" t="s">
        <v>1534</v>
      </c>
      <c r="AA1050" s="3059" t="s">
        <v>1534</v>
      </c>
      <c r="AB1050" s="3059" t="s">
        <v>1534</v>
      </c>
      <c r="AC1050" s="3347">
        <v>6.720000000000001E-2</v>
      </c>
      <c r="AD1050" s="3346">
        <v>37.295999999999999</v>
      </c>
      <c r="AE1050" s="3059" t="s">
        <v>58</v>
      </c>
      <c r="AF1050" s="2567">
        <v>3.6960000000000007E-2</v>
      </c>
      <c r="AG1050" s="2567">
        <v>0.11200000000000002</v>
      </c>
      <c r="AH1050" s="2619" t="s">
        <v>5667</v>
      </c>
      <c r="AI1050" s="2619" t="s">
        <v>5008</v>
      </c>
      <c r="AJ1050" s="3058">
        <v>5.6000000000000005</v>
      </c>
      <c r="AK1050" s="2619" t="s">
        <v>6324</v>
      </c>
      <c r="AL1050" s="2619" t="s">
        <v>370</v>
      </c>
      <c r="AM1050" s="3458">
        <v>3.7296000000000005</v>
      </c>
    </row>
    <row r="1051" spans="2:39" s="2884" customFormat="1" ht="12" customHeight="1" x14ac:dyDescent="0.2">
      <c r="B1051" s="3596" t="s">
        <v>6538</v>
      </c>
      <c r="C1051" s="3597"/>
      <c r="D1051" s="3345" t="s">
        <v>6539</v>
      </c>
      <c r="E1051" s="3346">
        <f>+F1051+S1051+AD1051</f>
        <v>28</v>
      </c>
      <c r="F1051" s="3346">
        <v>16.251200000000001</v>
      </c>
      <c r="G1051" s="3058" t="s">
        <v>1534</v>
      </c>
      <c r="H1051" s="3058" t="s">
        <v>1534</v>
      </c>
      <c r="I1051" s="3058" t="s">
        <v>1534</v>
      </c>
      <c r="J1051" s="3043">
        <v>96</v>
      </c>
      <c r="K1051" s="3347">
        <v>0.16800000000000001</v>
      </c>
      <c r="L1051" s="3347">
        <v>0.16800000000000001</v>
      </c>
      <c r="M1051" s="3043">
        <v>96</v>
      </c>
      <c r="N1051" s="3043">
        <v>96</v>
      </c>
      <c r="O1051" s="3347">
        <v>0.16800000000000001</v>
      </c>
      <c r="P1051" s="3347">
        <v>0.16800000000000001</v>
      </c>
      <c r="Q1051" s="3347">
        <v>0.16800000000000001</v>
      </c>
      <c r="R1051" s="3347">
        <v>0.16800000000000001</v>
      </c>
      <c r="S1051" s="2618">
        <v>0.56000000000000005</v>
      </c>
      <c r="T1051" s="3058" t="s">
        <v>1534</v>
      </c>
      <c r="U1051" s="3058" t="s">
        <v>1534</v>
      </c>
      <c r="V1051" s="3059" t="s">
        <v>1136</v>
      </c>
      <c r="W1051" s="3347">
        <v>2.8000000000000004E-2</v>
      </c>
      <c r="X1051" s="3347">
        <v>6.720000000000001E-2</v>
      </c>
      <c r="Y1051" s="3059" t="s">
        <v>1534</v>
      </c>
      <c r="Z1051" s="3059" t="s">
        <v>1534</v>
      </c>
      <c r="AA1051" s="3059" t="s">
        <v>1534</v>
      </c>
      <c r="AB1051" s="3059" t="s">
        <v>1534</v>
      </c>
      <c r="AC1051" s="3347">
        <v>6.720000000000001E-2</v>
      </c>
      <c r="AD1051" s="3346">
        <v>11.188800000000001</v>
      </c>
      <c r="AE1051" s="3059" t="s">
        <v>49</v>
      </c>
      <c r="AF1051" s="2567">
        <v>3.6960000000000007E-2</v>
      </c>
      <c r="AG1051" s="2567">
        <v>0.11200000000000002</v>
      </c>
      <c r="AH1051" s="2619" t="s">
        <v>1534</v>
      </c>
      <c r="AI1051" s="2619" t="s">
        <v>1534</v>
      </c>
      <c r="AJ1051" s="3058" t="s">
        <v>1534</v>
      </c>
      <c r="AK1051" s="2619" t="s">
        <v>6298</v>
      </c>
      <c r="AL1051" s="2619" t="s">
        <v>3305</v>
      </c>
      <c r="AM1051" s="3458">
        <v>1.1200000000000001</v>
      </c>
    </row>
    <row r="1052" spans="2:39" s="2884" customFormat="1" ht="12" customHeight="1" x14ac:dyDescent="0.2">
      <c r="B1052" s="3596" t="s">
        <v>6540</v>
      </c>
      <c r="C1052" s="3597"/>
      <c r="D1052" s="3345" t="s">
        <v>6541</v>
      </c>
      <c r="E1052" s="3346">
        <f t="shared" ref="E1052:E1058" si="0">+F1052+S1052+AD1052</f>
        <v>33.600000000000009</v>
      </c>
      <c r="F1052" s="3346">
        <v>17.561600000000002</v>
      </c>
      <c r="G1052" s="3058" t="s">
        <v>1534</v>
      </c>
      <c r="H1052" s="3058" t="s">
        <v>1534</v>
      </c>
      <c r="I1052" s="3058" t="s">
        <v>1534</v>
      </c>
      <c r="J1052" s="3043">
        <v>104</v>
      </c>
      <c r="K1052" s="3347">
        <v>0.16800000000000001</v>
      </c>
      <c r="L1052" s="3347">
        <v>0.16800000000000001</v>
      </c>
      <c r="M1052" s="3043">
        <v>104</v>
      </c>
      <c r="N1052" s="3043">
        <v>104</v>
      </c>
      <c r="O1052" s="3347">
        <v>0.16800000000000001</v>
      </c>
      <c r="P1052" s="3347">
        <v>0.16800000000000001</v>
      </c>
      <c r="Q1052" s="3347">
        <v>0.16800000000000001</v>
      </c>
      <c r="R1052" s="3347">
        <v>0.16800000000000001</v>
      </c>
      <c r="S1052" s="2618">
        <v>1.1200000000000001</v>
      </c>
      <c r="T1052" s="3058" t="s">
        <v>1534</v>
      </c>
      <c r="U1052" s="3058" t="s">
        <v>1534</v>
      </c>
      <c r="V1052" s="3059" t="s">
        <v>5540</v>
      </c>
      <c r="W1052" s="3347">
        <v>2.8000000000000004E-2</v>
      </c>
      <c r="X1052" s="3347">
        <v>6.720000000000001E-2</v>
      </c>
      <c r="Y1052" s="3059" t="s">
        <v>1534</v>
      </c>
      <c r="Z1052" s="3059" t="s">
        <v>1534</v>
      </c>
      <c r="AA1052" s="3059" t="s">
        <v>1534</v>
      </c>
      <c r="AB1052" s="3059" t="s">
        <v>1534</v>
      </c>
      <c r="AC1052" s="3347">
        <v>6.720000000000001E-2</v>
      </c>
      <c r="AD1052" s="3346">
        <v>14.918400000000002</v>
      </c>
      <c r="AE1052" s="3059" t="s">
        <v>51</v>
      </c>
      <c r="AF1052" s="2567">
        <v>3.6960000000000007E-2</v>
      </c>
      <c r="AG1052" s="2567">
        <v>0.11200000000000002</v>
      </c>
      <c r="AH1052" s="2619" t="s">
        <v>1534</v>
      </c>
      <c r="AI1052" s="2619" t="s">
        <v>1534</v>
      </c>
      <c r="AJ1052" s="3058" t="s">
        <v>1534</v>
      </c>
      <c r="AK1052" s="2619" t="s">
        <v>6303</v>
      </c>
      <c r="AL1052" s="2619" t="s">
        <v>3596</v>
      </c>
      <c r="AM1052" s="3458">
        <v>1.4896000000000003</v>
      </c>
    </row>
    <row r="1053" spans="2:39" s="2884" customFormat="1" ht="12" customHeight="1" x14ac:dyDescent="0.2">
      <c r="B1053" s="3596" t="s">
        <v>6542</v>
      </c>
      <c r="C1053" s="3597"/>
      <c r="D1053" s="3345" t="s">
        <v>6543</v>
      </c>
      <c r="E1053" s="3346">
        <f t="shared" si="0"/>
        <v>39.200000000000003</v>
      </c>
      <c r="F1053" s="3346">
        <v>22.601600000000001</v>
      </c>
      <c r="G1053" s="3058" t="s">
        <v>1534</v>
      </c>
      <c r="H1053" s="3058" t="s">
        <v>1534</v>
      </c>
      <c r="I1053" s="3058" t="s">
        <v>1534</v>
      </c>
      <c r="J1053" s="3043">
        <v>134</v>
      </c>
      <c r="K1053" s="3347">
        <v>0.16800000000000001</v>
      </c>
      <c r="L1053" s="3347">
        <v>0.16800000000000001</v>
      </c>
      <c r="M1053" s="3043">
        <v>134</v>
      </c>
      <c r="N1053" s="3043">
        <v>134</v>
      </c>
      <c r="O1053" s="3347">
        <v>0.16800000000000001</v>
      </c>
      <c r="P1053" s="3347">
        <v>0.16800000000000001</v>
      </c>
      <c r="Q1053" s="3347">
        <v>0.16800000000000001</v>
      </c>
      <c r="R1053" s="3347">
        <v>0.16800000000000001</v>
      </c>
      <c r="S1053" s="2618">
        <v>1.6800000000000002</v>
      </c>
      <c r="T1053" s="3058" t="s">
        <v>1534</v>
      </c>
      <c r="U1053" s="3058" t="s">
        <v>1534</v>
      </c>
      <c r="V1053" s="3059" t="s">
        <v>5545</v>
      </c>
      <c r="W1053" s="3347">
        <v>2.8000000000000004E-2</v>
      </c>
      <c r="X1053" s="3347">
        <v>6.720000000000001E-2</v>
      </c>
      <c r="Y1053" s="3059" t="s">
        <v>1534</v>
      </c>
      <c r="Z1053" s="3059" t="s">
        <v>1534</v>
      </c>
      <c r="AA1053" s="3059" t="s">
        <v>1534</v>
      </c>
      <c r="AB1053" s="3059" t="s">
        <v>1534</v>
      </c>
      <c r="AC1053" s="3347">
        <v>6.720000000000001E-2</v>
      </c>
      <c r="AD1053" s="3346">
        <v>14.918400000000002</v>
      </c>
      <c r="AE1053" s="3059" t="s">
        <v>51</v>
      </c>
      <c r="AF1053" s="2567">
        <v>3.6960000000000007E-2</v>
      </c>
      <c r="AG1053" s="2567">
        <v>0.11200000000000002</v>
      </c>
      <c r="AH1053" s="2619" t="s">
        <v>1534</v>
      </c>
      <c r="AI1053" s="2619" t="s">
        <v>1534</v>
      </c>
      <c r="AJ1053" s="3058" t="s">
        <v>1534</v>
      </c>
      <c r="AK1053" s="2619" t="s">
        <v>6303</v>
      </c>
      <c r="AL1053" s="2619" t="s">
        <v>3596</v>
      </c>
      <c r="AM1053" s="3458">
        <v>1.4896000000000003</v>
      </c>
    </row>
    <row r="1054" spans="2:39" s="2884" customFormat="1" ht="12" customHeight="1" x14ac:dyDescent="0.2">
      <c r="B1054" s="3596" t="s">
        <v>6544</v>
      </c>
      <c r="C1054" s="3597"/>
      <c r="D1054" s="3345" t="s">
        <v>6545</v>
      </c>
      <c r="E1054" s="3346">
        <f t="shared" si="0"/>
        <v>44.8</v>
      </c>
      <c r="F1054" s="3346">
        <v>23.912000000000003</v>
      </c>
      <c r="G1054" s="3058" t="s">
        <v>1534</v>
      </c>
      <c r="H1054" s="3058" t="s">
        <v>1534</v>
      </c>
      <c r="I1054" s="3058" t="s">
        <v>1534</v>
      </c>
      <c r="J1054" s="3043">
        <v>142</v>
      </c>
      <c r="K1054" s="3347">
        <v>0.16800000000000001</v>
      </c>
      <c r="L1054" s="3347">
        <v>0.16800000000000001</v>
      </c>
      <c r="M1054" s="3043">
        <v>142</v>
      </c>
      <c r="N1054" s="3043">
        <v>142</v>
      </c>
      <c r="O1054" s="3347">
        <v>0.16800000000000001</v>
      </c>
      <c r="P1054" s="3347">
        <v>0.16800000000000001</v>
      </c>
      <c r="Q1054" s="3347">
        <v>0.16800000000000001</v>
      </c>
      <c r="R1054" s="3347">
        <v>0.16800000000000001</v>
      </c>
      <c r="S1054" s="2618">
        <v>2.2400000000000002</v>
      </c>
      <c r="T1054" s="3058" t="s">
        <v>1534</v>
      </c>
      <c r="U1054" s="3058" t="s">
        <v>1534</v>
      </c>
      <c r="V1054" s="3059" t="s">
        <v>5550</v>
      </c>
      <c r="W1054" s="3347">
        <v>2.8000000000000004E-2</v>
      </c>
      <c r="X1054" s="3347">
        <v>6.720000000000001E-2</v>
      </c>
      <c r="Y1054" s="3059" t="s">
        <v>1534</v>
      </c>
      <c r="Z1054" s="3059" t="s">
        <v>1534</v>
      </c>
      <c r="AA1054" s="3059" t="s">
        <v>1534</v>
      </c>
      <c r="AB1054" s="3059" t="s">
        <v>1534</v>
      </c>
      <c r="AC1054" s="3347">
        <v>6.720000000000001E-2</v>
      </c>
      <c r="AD1054" s="3346">
        <v>18.648</v>
      </c>
      <c r="AE1054" s="3059" t="s">
        <v>406</v>
      </c>
      <c r="AF1054" s="2567">
        <v>3.6960000000000007E-2</v>
      </c>
      <c r="AG1054" s="2567">
        <v>0.11200000000000002</v>
      </c>
      <c r="AH1054" s="2619" t="s">
        <v>1534</v>
      </c>
      <c r="AI1054" s="2619" t="s">
        <v>1534</v>
      </c>
      <c r="AJ1054" s="3058" t="s">
        <v>1534</v>
      </c>
      <c r="AK1054" s="2619" t="s">
        <v>6306</v>
      </c>
      <c r="AL1054" s="2619" t="s">
        <v>1679</v>
      </c>
      <c r="AM1054" s="3458">
        <v>1.8704000000000001</v>
      </c>
    </row>
    <row r="1055" spans="2:39" s="2884" customFormat="1" ht="12" customHeight="1" x14ac:dyDescent="0.2">
      <c r="B1055" s="3596" t="s">
        <v>6546</v>
      </c>
      <c r="C1055" s="3597"/>
      <c r="D1055" s="3345" t="s">
        <v>6547</v>
      </c>
      <c r="E1055" s="3346">
        <f t="shared" si="0"/>
        <v>56</v>
      </c>
      <c r="F1055" s="3346">
        <v>30.822400000000002</v>
      </c>
      <c r="G1055" s="3058" t="s">
        <v>1534</v>
      </c>
      <c r="H1055" s="3058" t="s">
        <v>1534</v>
      </c>
      <c r="I1055" s="3058" t="s">
        <v>1534</v>
      </c>
      <c r="J1055" s="3043">
        <v>183</v>
      </c>
      <c r="K1055" s="3347">
        <v>0.16800000000000001</v>
      </c>
      <c r="L1055" s="3347">
        <v>0.16800000000000001</v>
      </c>
      <c r="M1055" s="3043">
        <v>183</v>
      </c>
      <c r="N1055" s="3043">
        <v>183</v>
      </c>
      <c r="O1055" s="3347">
        <v>0.16800000000000001</v>
      </c>
      <c r="P1055" s="3347">
        <v>0.16800000000000001</v>
      </c>
      <c r="Q1055" s="3347">
        <v>0.16800000000000001</v>
      </c>
      <c r="R1055" s="3347">
        <v>0.16800000000000001</v>
      </c>
      <c r="S1055" s="2618">
        <v>2.8000000000000003</v>
      </c>
      <c r="T1055" s="3058" t="s">
        <v>1534</v>
      </c>
      <c r="U1055" s="3058" t="s">
        <v>1534</v>
      </c>
      <c r="V1055" s="3059" t="s">
        <v>1133</v>
      </c>
      <c r="W1055" s="3347">
        <v>2.8000000000000004E-2</v>
      </c>
      <c r="X1055" s="3347">
        <v>6.720000000000001E-2</v>
      </c>
      <c r="Y1055" s="3059" t="s">
        <v>1534</v>
      </c>
      <c r="Z1055" s="3059" t="s">
        <v>1534</v>
      </c>
      <c r="AA1055" s="3059" t="s">
        <v>1534</v>
      </c>
      <c r="AB1055" s="3059" t="s">
        <v>1534</v>
      </c>
      <c r="AC1055" s="3347">
        <v>6.720000000000001E-2</v>
      </c>
      <c r="AD1055" s="3346">
        <v>22.377600000000001</v>
      </c>
      <c r="AE1055" s="3059" t="s">
        <v>5104</v>
      </c>
      <c r="AF1055" s="2567">
        <v>3.6960000000000007E-2</v>
      </c>
      <c r="AG1055" s="2567">
        <v>0.11200000000000002</v>
      </c>
      <c r="AH1055" s="2619" t="s">
        <v>1534</v>
      </c>
      <c r="AI1055" s="2619" t="s">
        <v>1534</v>
      </c>
      <c r="AJ1055" s="3058" t="s">
        <v>1534</v>
      </c>
      <c r="AK1055" s="2619" t="s">
        <v>6309</v>
      </c>
      <c r="AL1055" s="2619" t="s">
        <v>6310</v>
      </c>
      <c r="AM1055" s="3458">
        <v>2.2400000000000002</v>
      </c>
    </row>
    <row r="1056" spans="2:39" s="2884" customFormat="1" ht="12" customHeight="1" x14ac:dyDescent="0.2">
      <c r="B1056" s="3596" t="s">
        <v>6548</v>
      </c>
      <c r="C1056" s="3597"/>
      <c r="D1056" s="3345" t="s">
        <v>6549</v>
      </c>
      <c r="E1056" s="3346">
        <f t="shared" si="0"/>
        <v>67.2</v>
      </c>
      <c r="F1056" s="3346">
        <v>35.492800000000003</v>
      </c>
      <c r="G1056" s="3058" t="s">
        <v>1534</v>
      </c>
      <c r="H1056" s="3058" t="s">
        <v>1534</v>
      </c>
      <c r="I1056" s="3058" t="s">
        <v>1534</v>
      </c>
      <c r="J1056" s="3043">
        <v>226</v>
      </c>
      <c r="K1056" s="3347">
        <v>0.15680000000000002</v>
      </c>
      <c r="L1056" s="3347">
        <v>0.15680000000000002</v>
      </c>
      <c r="M1056" s="3043">
        <v>226</v>
      </c>
      <c r="N1056" s="3043">
        <v>226</v>
      </c>
      <c r="O1056" s="3347">
        <v>0.15680000000000002</v>
      </c>
      <c r="P1056" s="3347">
        <v>0.15680000000000002</v>
      </c>
      <c r="Q1056" s="3347">
        <v>0.15680000000000002</v>
      </c>
      <c r="R1056" s="3347">
        <v>0.15680000000000002</v>
      </c>
      <c r="S1056" s="2618">
        <v>5.6000000000000005</v>
      </c>
      <c r="T1056" s="3058" t="s">
        <v>1534</v>
      </c>
      <c r="U1056" s="3058" t="s">
        <v>1534</v>
      </c>
      <c r="V1056" s="3059" t="s">
        <v>1135</v>
      </c>
      <c r="W1056" s="3347">
        <v>2.8000000000000004E-2</v>
      </c>
      <c r="X1056" s="3347">
        <v>6.720000000000001E-2</v>
      </c>
      <c r="Y1056" s="3059" t="s">
        <v>1534</v>
      </c>
      <c r="Z1056" s="3059" t="s">
        <v>1534</v>
      </c>
      <c r="AA1056" s="3059" t="s">
        <v>1534</v>
      </c>
      <c r="AB1056" s="3059" t="s">
        <v>1534</v>
      </c>
      <c r="AC1056" s="3347">
        <v>6.720000000000001E-2</v>
      </c>
      <c r="AD1056" s="3346">
        <v>26.107200000000002</v>
      </c>
      <c r="AE1056" s="3059" t="s">
        <v>5520</v>
      </c>
      <c r="AF1056" s="2567">
        <v>3.6960000000000007E-2</v>
      </c>
      <c r="AG1056" s="2567">
        <v>0.11200000000000002</v>
      </c>
      <c r="AH1056" s="2619" t="s">
        <v>1534</v>
      </c>
      <c r="AI1056" s="2619" t="s">
        <v>1534</v>
      </c>
      <c r="AJ1056" s="3058" t="s">
        <v>1534</v>
      </c>
      <c r="AK1056" s="2619" t="s">
        <v>6313</v>
      </c>
      <c r="AL1056" s="2619" t="s">
        <v>6314</v>
      </c>
      <c r="AM1056" s="3458">
        <v>2.6096000000000004</v>
      </c>
    </row>
    <row r="1057" spans="2:39" s="2884" customFormat="1" ht="12" customHeight="1" x14ac:dyDescent="0.2">
      <c r="B1057" s="3596" t="s">
        <v>6550</v>
      </c>
      <c r="C1057" s="3597"/>
      <c r="D1057" s="3345" t="s">
        <v>6551</v>
      </c>
      <c r="E1057" s="3346">
        <f t="shared" si="0"/>
        <v>78.400000000000006</v>
      </c>
      <c r="F1057" s="3346">
        <v>42.963200000000001</v>
      </c>
      <c r="G1057" s="3058" t="s">
        <v>1534</v>
      </c>
      <c r="H1057" s="3058" t="s">
        <v>1534</v>
      </c>
      <c r="I1057" s="3058" t="s">
        <v>1534</v>
      </c>
      <c r="J1057" s="3043">
        <v>274</v>
      </c>
      <c r="K1057" s="3347">
        <v>0.15680000000000002</v>
      </c>
      <c r="L1057" s="3347">
        <v>0.15680000000000002</v>
      </c>
      <c r="M1057" s="3043">
        <v>274</v>
      </c>
      <c r="N1057" s="3043">
        <v>274</v>
      </c>
      <c r="O1057" s="3347">
        <v>0.15680000000000002</v>
      </c>
      <c r="P1057" s="3347">
        <v>0.15680000000000002</v>
      </c>
      <c r="Q1057" s="3347">
        <v>0.15680000000000002</v>
      </c>
      <c r="R1057" s="3347">
        <v>0.15680000000000002</v>
      </c>
      <c r="S1057" s="2618">
        <v>5.6000000000000005</v>
      </c>
      <c r="T1057" s="3058" t="s">
        <v>1534</v>
      </c>
      <c r="U1057" s="3058" t="s">
        <v>1534</v>
      </c>
      <c r="V1057" s="3059" t="s">
        <v>1135</v>
      </c>
      <c r="W1057" s="3347">
        <v>2.8000000000000004E-2</v>
      </c>
      <c r="X1057" s="3347">
        <v>6.720000000000001E-2</v>
      </c>
      <c r="Y1057" s="3059" t="s">
        <v>1534</v>
      </c>
      <c r="Z1057" s="3059" t="s">
        <v>1534</v>
      </c>
      <c r="AA1057" s="3059" t="s">
        <v>1534</v>
      </c>
      <c r="AB1057" s="3059" t="s">
        <v>1534</v>
      </c>
      <c r="AC1057" s="3347">
        <v>6.720000000000001E-2</v>
      </c>
      <c r="AD1057" s="3346">
        <v>29.836800000000004</v>
      </c>
      <c r="AE1057" s="3059" t="s">
        <v>56</v>
      </c>
      <c r="AF1057" s="2567">
        <v>3.6960000000000007E-2</v>
      </c>
      <c r="AG1057" s="2567">
        <v>0.11200000000000002</v>
      </c>
      <c r="AH1057" s="2619" t="s">
        <v>1534</v>
      </c>
      <c r="AI1057" s="2619" t="s">
        <v>1534</v>
      </c>
      <c r="AJ1057" s="3058" t="s">
        <v>1534</v>
      </c>
      <c r="AK1057" s="2619" t="s">
        <v>6317</v>
      </c>
      <c r="AL1057" s="2619" t="s">
        <v>6318</v>
      </c>
      <c r="AM1057" s="3458">
        <v>2.9792000000000005</v>
      </c>
    </row>
    <row r="1058" spans="2:39" s="2884" customFormat="1" ht="12" customHeight="1" x14ac:dyDescent="0.2">
      <c r="B1058" s="3596" t="s">
        <v>6552</v>
      </c>
      <c r="C1058" s="3597"/>
      <c r="D1058" s="3345" t="s">
        <v>6553</v>
      </c>
      <c r="E1058" s="3346">
        <f t="shared" si="0"/>
        <v>89.600000000000009</v>
      </c>
      <c r="F1058" s="3346">
        <v>47.633600000000008</v>
      </c>
      <c r="G1058" s="3058" t="s">
        <v>1534</v>
      </c>
      <c r="H1058" s="3058" t="s">
        <v>1534</v>
      </c>
      <c r="I1058" s="3058" t="s">
        <v>1534</v>
      </c>
      <c r="J1058" s="3043">
        <v>327</v>
      </c>
      <c r="K1058" s="3347">
        <v>0.14560000000000001</v>
      </c>
      <c r="L1058" s="3347">
        <v>0.14560000000000001</v>
      </c>
      <c r="M1058" s="3043">
        <v>327</v>
      </c>
      <c r="N1058" s="3043">
        <v>327</v>
      </c>
      <c r="O1058" s="3347">
        <v>0.14560000000000001</v>
      </c>
      <c r="P1058" s="3347">
        <v>0.14560000000000001</v>
      </c>
      <c r="Q1058" s="3347">
        <v>0.14560000000000001</v>
      </c>
      <c r="R1058" s="3347">
        <v>0.14560000000000001</v>
      </c>
      <c r="S1058" s="2618">
        <v>8.4</v>
      </c>
      <c r="T1058" s="3058" t="s">
        <v>1534</v>
      </c>
      <c r="U1058" s="3058" t="s">
        <v>1534</v>
      </c>
      <c r="V1058" s="3059" t="s">
        <v>1119</v>
      </c>
      <c r="W1058" s="3347">
        <v>2.8000000000000004E-2</v>
      </c>
      <c r="X1058" s="3347">
        <v>6.720000000000001E-2</v>
      </c>
      <c r="Y1058" s="3059" t="s">
        <v>1534</v>
      </c>
      <c r="Z1058" s="3059" t="s">
        <v>1534</v>
      </c>
      <c r="AA1058" s="3059" t="s">
        <v>1534</v>
      </c>
      <c r="AB1058" s="3059" t="s">
        <v>1534</v>
      </c>
      <c r="AC1058" s="3347">
        <v>6.720000000000001E-2</v>
      </c>
      <c r="AD1058" s="3346">
        <v>33.566400000000002</v>
      </c>
      <c r="AE1058" s="3059" t="s">
        <v>5529</v>
      </c>
      <c r="AF1058" s="2567">
        <v>3.6960000000000007E-2</v>
      </c>
      <c r="AG1058" s="2567">
        <v>0.11200000000000002</v>
      </c>
      <c r="AH1058" s="2619" t="s">
        <v>1534</v>
      </c>
      <c r="AI1058" s="2619" t="s">
        <v>1534</v>
      </c>
      <c r="AJ1058" s="3058" t="s">
        <v>1534</v>
      </c>
      <c r="AK1058" s="2619" t="s">
        <v>6321</v>
      </c>
      <c r="AL1058" s="2619" t="s">
        <v>4366</v>
      </c>
      <c r="AM1058" s="3458">
        <v>3.3600000000000003</v>
      </c>
    </row>
    <row r="1059" spans="2:39" s="2884" customFormat="1" ht="12" customHeight="1" thickBot="1" x14ac:dyDescent="0.25">
      <c r="B1059" s="3598" t="s">
        <v>6554</v>
      </c>
      <c r="C1059" s="3599"/>
      <c r="D1059" s="3070" t="s">
        <v>6555</v>
      </c>
      <c r="E1059" s="3071">
        <v>112.00000000000001</v>
      </c>
      <c r="F1059" s="3071">
        <v>63.504000000000012</v>
      </c>
      <c r="G1059" s="3160" t="s">
        <v>1534</v>
      </c>
      <c r="H1059" s="3160" t="s">
        <v>1534</v>
      </c>
      <c r="I1059" s="3160" t="s">
        <v>1534</v>
      </c>
      <c r="J1059" s="2817">
        <v>472</v>
      </c>
      <c r="K1059" s="3073">
        <v>0.13440000000000002</v>
      </c>
      <c r="L1059" s="3073">
        <v>0.13440000000000002</v>
      </c>
      <c r="M1059" s="2817">
        <v>472</v>
      </c>
      <c r="N1059" s="2817">
        <v>472</v>
      </c>
      <c r="O1059" s="3073">
        <v>0.13440000000000002</v>
      </c>
      <c r="P1059" s="3073">
        <v>0.13440000000000002</v>
      </c>
      <c r="Q1059" s="3073">
        <v>0.13440000000000002</v>
      </c>
      <c r="R1059" s="3073">
        <v>0.13440000000000002</v>
      </c>
      <c r="S1059" s="2810">
        <v>11.200000000000001</v>
      </c>
      <c r="T1059" s="3160" t="s">
        <v>1534</v>
      </c>
      <c r="U1059" s="3160" t="s">
        <v>1534</v>
      </c>
      <c r="V1059" s="3074" t="s">
        <v>5534</v>
      </c>
      <c r="W1059" s="3073">
        <v>2.8000000000000004E-2</v>
      </c>
      <c r="X1059" s="3073">
        <v>6.720000000000001E-2</v>
      </c>
      <c r="Y1059" s="3074" t="s">
        <v>1534</v>
      </c>
      <c r="Z1059" s="3074" t="s">
        <v>1534</v>
      </c>
      <c r="AA1059" s="3074" t="s">
        <v>1534</v>
      </c>
      <c r="AB1059" s="3074" t="s">
        <v>1534</v>
      </c>
      <c r="AC1059" s="3073">
        <v>6.720000000000001E-2</v>
      </c>
      <c r="AD1059" s="3071">
        <v>37.295999999999999</v>
      </c>
      <c r="AE1059" s="3074" t="s">
        <v>58</v>
      </c>
      <c r="AF1059" s="2614">
        <v>3.6960000000000007E-2</v>
      </c>
      <c r="AG1059" s="2614">
        <v>0.11200000000000002</v>
      </c>
      <c r="AH1059" s="2661" t="s">
        <v>1534</v>
      </c>
      <c r="AI1059" s="2661" t="s">
        <v>1534</v>
      </c>
      <c r="AJ1059" s="3160" t="s">
        <v>1534</v>
      </c>
      <c r="AK1059" s="2661" t="s">
        <v>6324</v>
      </c>
      <c r="AL1059" s="2661" t="s">
        <v>370</v>
      </c>
      <c r="AM1059" s="3459">
        <v>3.7296000000000005</v>
      </c>
    </row>
    <row r="1060" spans="2:39" s="2884" customFormat="1" ht="12" customHeight="1" x14ac:dyDescent="0.2">
      <c r="B1060" s="2579"/>
      <c r="C1060" s="2572"/>
      <c r="D1060" s="3651"/>
      <c r="E1060" s="3651"/>
      <c r="F1060" s="3651"/>
      <c r="G1060" s="3651"/>
      <c r="H1060" s="2572"/>
      <c r="I1060" s="2573"/>
      <c r="J1060" s="2573"/>
      <c r="K1060" s="2573"/>
      <c r="L1060" s="2573"/>
      <c r="M1060" s="2572"/>
      <c r="N1060" s="2573"/>
      <c r="O1060" s="2573"/>
      <c r="P1060" s="2573"/>
      <c r="Q1060" s="2573"/>
      <c r="R1060" s="2573"/>
      <c r="S1060" s="2572"/>
      <c r="T1060" s="2571"/>
      <c r="U1060" s="2571"/>
      <c r="V1060" s="2571"/>
      <c r="W1060" s="2571"/>
      <c r="X1060" s="2571"/>
      <c r="Y1060" s="2571"/>
      <c r="Z1060" s="2571"/>
      <c r="AA1060" s="2571"/>
      <c r="AB1060" s="2571"/>
      <c r="AC1060" s="2571"/>
      <c r="AD1060" s="2571"/>
      <c r="AE1060" s="2571"/>
      <c r="AF1060" s="2571"/>
      <c r="AG1060" s="2571"/>
      <c r="AH1060" s="2571"/>
      <c r="AI1060" s="2571"/>
      <c r="AJ1060" s="2571"/>
      <c r="AK1060" s="2577"/>
      <c r="AL1060" s="3500"/>
      <c r="AM1060" s="3502"/>
    </row>
    <row r="1061" spans="2:39" s="2884" customFormat="1" ht="12" customHeight="1" x14ac:dyDescent="0.2">
      <c r="B1061" s="3643" t="s">
        <v>5002</v>
      </c>
      <c r="C1061" s="3644"/>
      <c r="D1061" s="3645" t="s">
        <v>10</v>
      </c>
      <c r="E1061" s="3645"/>
      <c r="F1061" s="3645"/>
      <c r="G1061" s="3645"/>
      <c r="H1061" s="2575"/>
      <c r="I1061" s="2575"/>
      <c r="J1061" s="2575"/>
      <c r="K1061" s="2575"/>
      <c r="L1061" s="2575"/>
      <c r="M1061" s="2575"/>
      <c r="N1061" s="2575"/>
      <c r="O1061" s="2575"/>
      <c r="P1061" s="2575"/>
      <c r="Q1061" s="2575"/>
      <c r="R1061" s="2575"/>
      <c r="S1061" s="2575"/>
      <c r="T1061" s="2571"/>
      <c r="U1061" s="2571"/>
      <c r="V1061" s="2571"/>
      <c r="W1061" s="2571"/>
      <c r="X1061" s="2571"/>
      <c r="Y1061" s="2571"/>
      <c r="Z1061" s="2571"/>
      <c r="AA1061" s="2571"/>
      <c r="AB1061" s="2571"/>
      <c r="AC1061" s="2571"/>
      <c r="AD1061" s="2571"/>
      <c r="AE1061" s="2571"/>
      <c r="AF1061" s="2571"/>
      <c r="AG1061" s="2571"/>
      <c r="AH1061" s="2571"/>
      <c r="AI1061" s="2571"/>
      <c r="AJ1061" s="2571"/>
      <c r="AK1061" s="2577"/>
      <c r="AL1061" s="3500"/>
      <c r="AM1061" s="3502"/>
    </row>
    <row r="1062" spans="2:39" s="2884" customFormat="1" ht="12" customHeight="1" x14ac:dyDescent="0.2">
      <c r="B1062" s="3643" t="s">
        <v>5003</v>
      </c>
      <c r="C1062" s="3644"/>
      <c r="D1062" s="3645" t="s">
        <v>10</v>
      </c>
      <c r="E1062" s="3645"/>
      <c r="F1062" s="3645"/>
      <c r="G1062" s="3645"/>
      <c r="H1062" s="2575"/>
      <c r="I1062" s="2575"/>
      <c r="J1062" s="2575"/>
      <c r="K1062" s="2575"/>
      <c r="L1062" s="2575"/>
      <c r="M1062" s="2575"/>
      <c r="N1062" s="2575"/>
      <c r="O1062" s="2575"/>
      <c r="P1062" s="2575"/>
      <c r="Q1062" s="2575"/>
      <c r="R1062" s="2575"/>
      <c r="S1062" s="2575"/>
      <c r="T1062" s="2571"/>
      <c r="U1062" s="2571"/>
      <c r="V1062" s="2571"/>
      <c r="W1062" s="2571"/>
      <c r="X1062" s="2571"/>
      <c r="Y1062" s="2571"/>
      <c r="Z1062" s="2571"/>
      <c r="AA1062" s="2571"/>
      <c r="AB1062" s="2571"/>
      <c r="AC1062" s="2571"/>
      <c r="AD1062" s="2571"/>
      <c r="AE1062" s="2571"/>
      <c r="AF1062" s="2571"/>
      <c r="AG1062" s="2571"/>
      <c r="AH1062" s="2571"/>
      <c r="AI1062" s="2571"/>
      <c r="AJ1062" s="2571"/>
      <c r="AK1062" s="2577"/>
      <c r="AL1062" s="3500"/>
      <c r="AM1062" s="3502"/>
    </row>
    <row r="1063" spans="2:39" s="2884" customFormat="1" ht="12" customHeight="1" thickBot="1" x14ac:dyDescent="0.25">
      <c r="B1063" s="3646"/>
      <c r="C1063" s="3647"/>
      <c r="D1063" s="3648"/>
      <c r="E1063" s="3648"/>
      <c r="F1063" s="3648"/>
      <c r="G1063" s="3648"/>
      <c r="H1063" s="2580"/>
      <c r="I1063" s="2580"/>
      <c r="J1063" s="2580"/>
      <c r="K1063" s="2580"/>
      <c r="L1063" s="2580"/>
      <c r="M1063" s="2580"/>
      <c r="N1063" s="2580"/>
      <c r="O1063" s="2580"/>
      <c r="P1063" s="2580"/>
      <c r="Q1063" s="2580"/>
      <c r="R1063" s="2580"/>
      <c r="S1063" s="2580"/>
      <c r="T1063" s="2581"/>
      <c r="U1063" s="2581"/>
      <c r="V1063" s="2581"/>
      <c r="W1063" s="2581"/>
      <c r="X1063" s="2581"/>
      <c r="Y1063" s="2581"/>
      <c r="Z1063" s="2581"/>
      <c r="AA1063" s="2581"/>
      <c r="AB1063" s="2581"/>
      <c r="AC1063" s="2581"/>
      <c r="AD1063" s="2581"/>
      <c r="AE1063" s="2581"/>
      <c r="AF1063" s="2581"/>
      <c r="AG1063" s="2581"/>
      <c r="AH1063" s="2581"/>
      <c r="AI1063" s="2581"/>
      <c r="AJ1063" s="2581"/>
      <c r="AK1063" s="2643"/>
      <c r="AL1063" s="3501"/>
      <c r="AM1063" s="3503"/>
    </row>
    <row r="1064" spans="2:39" s="2884" customFormat="1" ht="12" customHeight="1" x14ac:dyDescent="0.2">
      <c r="B1064" s="2783" t="str">
        <f>+B1031</f>
        <v>.</v>
      </c>
    </row>
    <row r="1065" spans="2:39" s="2884" customFormat="1" ht="12" customHeight="1" thickBot="1" x14ac:dyDescent="0.25">
      <c r="B1065" s="2783"/>
    </row>
    <row r="1066" spans="2:39" s="2884" customFormat="1" ht="12" customHeight="1" x14ac:dyDescent="0.2">
      <c r="B1066" s="3623" t="s">
        <v>5011</v>
      </c>
      <c r="C1066" s="3624"/>
      <c r="D1066" s="3624"/>
      <c r="E1066" s="3624"/>
      <c r="F1066" s="3624"/>
      <c r="G1066" s="3624"/>
      <c r="H1066" s="3624"/>
      <c r="I1066" s="3624"/>
      <c r="J1066" s="3624"/>
      <c r="K1066" s="3624"/>
      <c r="L1066" s="3624"/>
      <c r="M1066" s="3624"/>
      <c r="N1066" s="3624"/>
      <c r="O1066" s="3624"/>
      <c r="P1066" s="3624"/>
      <c r="Q1066" s="3624"/>
      <c r="R1066" s="3624"/>
      <c r="S1066" s="3624"/>
      <c r="T1066" s="3624"/>
      <c r="U1066" s="3624"/>
      <c r="V1066" s="3624"/>
      <c r="W1066" s="3624"/>
      <c r="X1066" s="3624"/>
      <c r="Y1066" s="3624"/>
      <c r="Z1066" s="3624"/>
      <c r="AA1066" s="3624"/>
      <c r="AB1066" s="3624"/>
      <c r="AC1066" s="3624"/>
      <c r="AD1066" s="3624"/>
      <c r="AE1066" s="3624"/>
      <c r="AF1066" s="3624"/>
      <c r="AG1066" s="3624"/>
      <c r="AH1066" s="3624"/>
      <c r="AI1066" s="3624"/>
      <c r="AJ1066" s="3624"/>
      <c r="AK1066" s="3624"/>
      <c r="AL1066" s="3624"/>
      <c r="AM1066" s="3625"/>
    </row>
    <row r="1067" spans="2:39" s="2884" customFormat="1" ht="12" customHeight="1" x14ac:dyDescent="0.2">
      <c r="B1067" s="2576"/>
      <c r="C1067" s="3582"/>
      <c r="D1067" s="3582"/>
      <c r="E1067" s="3582"/>
      <c r="F1067" s="3582"/>
      <c r="G1067" s="2577"/>
      <c r="H1067" s="2577"/>
      <c r="I1067" s="2577"/>
      <c r="J1067" s="2577"/>
      <c r="K1067" s="2577"/>
      <c r="L1067" s="2577"/>
      <c r="M1067" s="2577"/>
      <c r="N1067" s="2577"/>
      <c r="O1067" s="2577"/>
      <c r="P1067" s="2577"/>
      <c r="Q1067" s="2577"/>
      <c r="R1067" s="2577"/>
      <c r="S1067" s="2577"/>
      <c r="T1067" s="2577"/>
      <c r="U1067" s="2577"/>
      <c r="V1067" s="2577"/>
      <c r="W1067" s="2577"/>
      <c r="X1067" s="2577"/>
      <c r="Y1067" s="2577"/>
      <c r="Z1067" s="2577"/>
      <c r="AA1067" s="2577"/>
      <c r="AB1067" s="2577"/>
      <c r="AC1067" s="2577"/>
      <c r="AD1067" s="2577"/>
      <c r="AE1067" s="2577"/>
      <c r="AF1067" s="2577"/>
      <c r="AG1067" s="2577"/>
      <c r="AH1067" s="2577"/>
      <c r="AI1067" s="2577"/>
      <c r="AJ1067" s="2577"/>
      <c r="AK1067" s="2577"/>
      <c r="AL1067" s="3500"/>
      <c r="AM1067" s="3502"/>
    </row>
    <row r="1068" spans="2:39" s="2884" customFormat="1" ht="12" customHeight="1" x14ac:dyDescent="0.2">
      <c r="B1068" s="2576" t="s">
        <v>4998</v>
      </c>
      <c r="C1068" s="3582"/>
      <c r="D1068" s="3656" t="s">
        <v>6480</v>
      </c>
      <c r="E1068" s="3656"/>
      <c r="F1068" s="3656"/>
      <c r="G1068" s="2577"/>
      <c r="H1068" s="2577"/>
      <c r="I1068" s="2577"/>
      <c r="J1068" s="2577"/>
      <c r="K1068" s="2577"/>
      <c r="L1068" s="2577"/>
      <c r="M1068" s="2577"/>
      <c r="N1068" s="2577"/>
      <c r="O1068" s="2577"/>
      <c r="P1068" s="2577"/>
      <c r="Q1068" s="2577"/>
      <c r="R1068" s="2577"/>
      <c r="S1068" s="2577"/>
      <c r="T1068" s="2577"/>
      <c r="U1068" s="2577"/>
      <c r="V1068" s="2577"/>
      <c r="W1068" s="2577"/>
      <c r="X1068" s="2577"/>
      <c r="Y1068" s="2577"/>
      <c r="Z1068" s="2577"/>
      <c r="AA1068" s="2577"/>
      <c r="AB1068" s="2577"/>
      <c r="AC1068" s="2577"/>
      <c r="AD1068" s="2577"/>
      <c r="AE1068" s="2577"/>
      <c r="AF1068" s="2577"/>
      <c r="AG1068" s="2577"/>
      <c r="AH1068" s="2577"/>
      <c r="AI1068" s="2577"/>
      <c r="AJ1068" s="2577"/>
      <c r="AK1068" s="2577"/>
      <c r="AL1068" s="3500"/>
      <c r="AM1068" s="3502"/>
    </row>
    <row r="1069" spans="2:39" s="2884" customFormat="1" ht="12" customHeight="1" thickBot="1" x14ac:dyDescent="0.25">
      <c r="B1069" s="3657" t="s">
        <v>5012</v>
      </c>
      <c r="C1069" s="3658"/>
      <c r="D1069" s="3629">
        <v>41671</v>
      </c>
      <c r="E1069" s="3629"/>
      <c r="F1069" s="3582"/>
      <c r="G1069" s="2577"/>
      <c r="H1069" s="2577"/>
      <c r="I1069" s="2577"/>
      <c r="J1069" s="2577"/>
      <c r="K1069" s="2577"/>
      <c r="L1069" s="2577"/>
      <c r="M1069" s="2577"/>
      <c r="N1069" s="2577"/>
      <c r="O1069" s="2577"/>
      <c r="P1069" s="2577"/>
      <c r="Q1069" s="2577"/>
      <c r="R1069" s="2577"/>
      <c r="S1069" s="2577"/>
      <c r="T1069" s="2577"/>
      <c r="U1069" s="2577"/>
      <c r="V1069" s="2577"/>
      <c r="W1069" s="2577"/>
      <c r="X1069" s="2577"/>
      <c r="Y1069" s="2577"/>
      <c r="Z1069" s="2577"/>
      <c r="AA1069" s="2577"/>
      <c r="AB1069" s="2577"/>
      <c r="AC1069" s="2577"/>
      <c r="AD1069" s="2577"/>
      <c r="AE1069" s="2577"/>
      <c r="AF1069" s="2577"/>
      <c r="AG1069" s="2577"/>
      <c r="AH1069" s="2577"/>
      <c r="AI1069" s="2577"/>
      <c r="AJ1069" s="2577"/>
      <c r="AK1069" s="2577"/>
      <c r="AL1069" s="3500"/>
      <c r="AM1069" s="3502"/>
    </row>
    <row r="1070" spans="2:39" s="2884" customFormat="1" ht="72" customHeight="1" thickBot="1" x14ac:dyDescent="0.25">
      <c r="B1070" s="3659" t="s">
        <v>5013</v>
      </c>
      <c r="C1070" s="3660"/>
      <c r="D1070" s="3661" t="s">
        <v>6481</v>
      </c>
      <c r="E1070" s="3662"/>
      <c r="F1070" s="3662"/>
      <c r="G1070" s="3662"/>
      <c r="H1070" s="3662"/>
      <c r="I1070" s="3662"/>
      <c r="J1070" s="3662"/>
      <c r="K1070" s="3663"/>
      <c r="L1070" s="2577"/>
      <c r="M1070" s="2577"/>
      <c r="N1070" s="2577"/>
      <c r="O1070" s="2577"/>
      <c r="P1070" s="2577"/>
      <c r="Q1070" s="2577"/>
      <c r="R1070" s="2577"/>
      <c r="S1070" s="2577"/>
      <c r="T1070" s="2577"/>
      <c r="U1070" s="2577"/>
      <c r="V1070" s="2577"/>
      <c r="W1070" s="2577"/>
      <c r="X1070" s="2577"/>
      <c r="Y1070" s="2577"/>
      <c r="Z1070" s="2577"/>
      <c r="AA1070" s="2577"/>
      <c r="AB1070" s="2577"/>
      <c r="AC1070" s="2577"/>
      <c r="AD1070" s="2577"/>
      <c r="AE1070" s="2577"/>
      <c r="AF1070" s="2577"/>
      <c r="AG1070" s="2577"/>
      <c r="AH1070" s="2577"/>
      <c r="AI1070" s="2577"/>
      <c r="AJ1070" s="2577"/>
      <c r="AK1070" s="2577"/>
      <c r="AL1070" s="3500"/>
      <c r="AM1070" s="3502"/>
    </row>
    <row r="1071" spans="2:39" s="2884" customFormat="1" ht="12" customHeight="1" thickBot="1" x14ac:dyDescent="0.25">
      <c r="B1071" s="3664"/>
      <c r="C1071" s="3653"/>
      <c r="D1071" s="3653"/>
      <c r="E1071" s="3653"/>
      <c r="F1071" s="3653"/>
      <c r="G1071" s="3653"/>
      <c r="H1071" s="3653"/>
      <c r="I1071" s="3653"/>
      <c r="J1071" s="3653"/>
      <c r="K1071" s="3653"/>
      <c r="L1071" s="3653"/>
      <c r="M1071" s="3653"/>
      <c r="N1071" s="3653"/>
      <c r="O1071" s="3653"/>
      <c r="P1071" s="3653"/>
      <c r="Q1071" s="3653"/>
      <c r="R1071" s="2577"/>
      <c r="S1071" s="2577"/>
      <c r="T1071" s="2577"/>
      <c r="U1071" s="2577"/>
      <c r="V1071" s="2577"/>
      <c r="W1071" s="2577"/>
      <c r="X1071" s="2577"/>
      <c r="Y1071" s="2577"/>
      <c r="Z1071" s="2577"/>
      <c r="AA1071" s="2577"/>
      <c r="AB1071" s="2577"/>
      <c r="AC1071" s="2577"/>
      <c r="AD1071" s="2577"/>
      <c r="AE1071" s="2577"/>
      <c r="AF1071" s="2577"/>
      <c r="AG1071" s="2577"/>
      <c r="AH1071" s="2577"/>
      <c r="AI1071" s="2577"/>
      <c r="AJ1071" s="2577"/>
      <c r="AK1071" s="2577"/>
      <c r="AL1071" s="3501"/>
      <c r="AM1071" s="3502"/>
    </row>
    <row r="1072" spans="2:39" s="2884" customFormat="1" ht="12" customHeight="1" thickBot="1" x14ac:dyDescent="0.25">
      <c r="B1072" s="3638" t="s">
        <v>5014</v>
      </c>
      <c r="C1072" s="3638"/>
      <c r="D1072" s="3638" t="s">
        <v>5004</v>
      </c>
      <c r="E1072" s="3638" t="s">
        <v>5015</v>
      </c>
      <c r="F1072" s="3654" t="s">
        <v>224</v>
      </c>
      <c r="G1072" s="3654"/>
      <c r="H1072" s="3654"/>
      <c r="I1072" s="3654"/>
      <c r="J1072" s="3654"/>
      <c r="K1072" s="3654"/>
      <c r="L1072" s="3654"/>
      <c r="M1072" s="3654"/>
      <c r="N1072" s="3654"/>
      <c r="O1072" s="3654"/>
      <c r="P1072" s="3654"/>
      <c r="Q1072" s="3654"/>
      <c r="R1072" s="3654"/>
      <c r="S1072" s="3654" t="s">
        <v>340</v>
      </c>
      <c r="T1072" s="3654"/>
      <c r="U1072" s="3654"/>
      <c r="V1072" s="3654"/>
      <c r="W1072" s="3654"/>
      <c r="X1072" s="3654"/>
      <c r="Y1072" s="3654"/>
      <c r="Z1072" s="3654"/>
      <c r="AA1072" s="3654"/>
      <c r="AB1072" s="3654"/>
      <c r="AC1072" s="3654"/>
      <c r="AD1072" s="3654" t="s">
        <v>225</v>
      </c>
      <c r="AE1072" s="3654"/>
      <c r="AF1072" s="3654"/>
      <c r="AG1072" s="3654"/>
      <c r="AH1072" s="3655" t="s">
        <v>4999</v>
      </c>
      <c r="AI1072" s="3655"/>
      <c r="AJ1072" s="3655"/>
      <c r="AK1072" s="3655" t="s">
        <v>4999</v>
      </c>
      <c r="AL1072" s="3705"/>
      <c r="AM1072" s="3655"/>
    </row>
    <row r="1073" spans="2:39" s="2884" customFormat="1" ht="12" customHeight="1" thickBot="1" x14ac:dyDescent="0.25">
      <c r="B1073" s="3639"/>
      <c r="C1073" s="3639"/>
      <c r="D1073" s="3639"/>
      <c r="E1073" s="3639"/>
      <c r="F1073" s="3639" t="s">
        <v>5016</v>
      </c>
      <c r="G1073" s="3639" t="s">
        <v>5017</v>
      </c>
      <c r="H1073" s="3638" t="s">
        <v>5018</v>
      </c>
      <c r="I1073" s="3640" t="s">
        <v>5019</v>
      </c>
      <c r="J1073" s="3640" t="s">
        <v>5020</v>
      </c>
      <c r="K1073" s="3637" t="s">
        <v>5021</v>
      </c>
      <c r="L1073" s="3637" t="s">
        <v>5022</v>
      </c>
      <c r="M1073" s="3640" t="s">
        <v>5023</v>
      </c>
      <c r="N1073" s="3640"/>
      <c r="O1073" s="3637" t="s">
        <v>5024</v>
      </c>
      <c r="P1073" s="3637" t="s">
        <v>5025</v>
      </c>
      <c r="Q1073" s="3637" t="s">
        <v>5026</v>
      </c>
      <c r="R1073" s="3637" t="s">
        <v>5027</v>
      </c>
      <c r="S1073" s="3638" t="s">
        <v>5028</v>
      </c>
      <c r="T1073" s="3638" t="s">
        <v>5029</v>
      </c>
      <c r="U1073" s="3638" t="s">
        <v>5030</v>
      </c>
      <c r="V1073" s="3638" t="s">
        <v>5031</v>
      </c>
      <c r="W1073" s="3638" t="s">
        <v>5032</v>
      </c>
      <c r="X1073" s="3638" t="s">
        <v>5033</v>
      </c>
      <c r="Y1073" s="3638" t="s">
        <v>5034</v>
      </c>
      <c r="Z1073" s="3638" t="s">
        <v>5035</v>
      </c>
      <c r="AA1073" s="3638" t="s">
        <v>5036</v>
      </c>
      <c r="AB1073" s="3640" t="s">
        <v>5037</v>
      </c>
      <c r="AC1073" s="3640" t="s">
        <v>5038</v>
      </c>
      <c r="AD1073" s="3638" t="s">
        <v>5039</v>
      </c>
      <c r="AE1073" s="3638" t="s">
        <v>5040</v>
      </c>
      <c r="AF1073" s="3638" t="s">
        <v>5041</v>
      </c>
      <c r="AG1073" s="3638" t="s">
        <v>5042</v>
      </c>
      <c r="AH1073" s="3638" t="s">
        <v>1154</v>
      </c>
      <c r="AI1073" s="3638" t="s">
        <v>5000</v>
      </c>
      <c r="AJ1073" s="3638" t="s">
        <v>5001</v>
      </c>
      <c r="AK1073" s="3638" t="s">
        <v>1154</v>
      </c>
      <c r="AL1073" s="3638" t="s">
        <v>5000</v>
      </c>
      <c r="AM1073" s="3638" t="s">
        <v>5001</v>
      </c>
    </row>
    <row r="1074" spans="2:39" s="2884" customFormat="1" ht="12" customHeight="1" thickBot="1" x14ac:dyDescent="0.25">
      <c r="B1074" s="3639"/>
      <c r="C1074" s="3639"/>
      <c r="D1074" s="3639"/>
      <c r="E1074" s="3639"/>
      <c r="F1074" s="3639"/>
      <c r="G1074" s="3639"/>
      <c r="H1074" s="3639"/>
      <c r="I1074" s="3637"/>
      <c r="J1074" s="3637"/>
      <c r="K1074" s="3637"/>
      <c r="L1074" s="3637"/>
      <c r="M1074" s="3584" t="s">
        <v>5043</v>
      </c>
      <c r="N1074" s="3583" t="s">
        <v>2798</v>
      </c>
      <c r="O1074" s="3637"/>
      <c r="P1074" s="3637"/>
      <c r="Q1074" s="3637"/>
      <c r="R1074" s="3637"/>
      <c r="S1074" s="3639"/>
      <c r="T1074" s="3639"/>
      <c r="U1074" s="3639"/>
      <c r="V1074" s="3639"/>
      <c r="W1074" s="3639"/>
      <c r="X1074" s="3639"/>
      <c r="Y1074" s="3639"/>
      <c r="Z1074" s="3639"/>
      <c r="AA1074" s="3639"/>
      <c r="AB1074" s="3637"/>
      <c r="AC1074" s="3637"/>
      <c r="AD1074" s="3639"/>
      <c r="AE1074" s="3639"/>
      <c r="AF1074" s="3639"/>
      <c r="AG1074" s="3639"/>
      <c r="AH1074" s="3639"/>
      <c r="AI1074" s="3639"/>
      <c r="AJ1074" s="3639"/>
      <c r="AK1074" s="3639"/>
      <c r="AL1074" s="3639"/>
      <c r="AM1074" s="3639"/>
    </row>
    <row r="1075" spans="2:39" s="2884" customFormat="1" ht="12" customHeight="1" x14ac:dyDescent="0.2">
      <c r="B1075" s="3641" t="s">
        <v>6482</v>
      </c>
      <c r="C1075" s="3642"/>
      <c r="D1075" s="3336" t="s">
        <v>6483</v>
      </c>
      <c r="E1075" s="3337">
        <v>28.000000000000004</v>
      </c>
      <c r="F1075" s="3337">
        <v>10.651200000000001</v>
      </c>
      <c r="G1075" s="3156" t="s">
        <v>1534</v>
      </c>
      <c r="H1075" s="3156" t="s">
        <v>1534</v>
      </c>
      <c r="I1075" s="3156" t="s">
        <v>1534</v>
      </c>
      <c r="J1075" s="3063">
        <v>63</v>
      </c>
      <c r="K1075" s="3338">
        <v>0.16800000000000001</v>
      </c>
      <c r="L1075" s="3338">
        <v>0.16800000000000001</v>
      </c>
      <c r="M1075" s="3063">
        <v>63</v>
      </c>
      <c r="N1075" s="3063">
        <v>63</v>
      </c>
      <c r="O1075" s="3338">
        <v>0.16800000000000001</v>
      </c>
      <c r="P1075" s="3338">
        <v>0.16800000000000001</v>
      </c>
      <c r="Q1075" s="3338">
        <v>0.16800000000000001</v>
      </c>
      <c r="R1075" s="3338">
        <v>0.16800000000000001</v>
      </c>
      <c r="S1075" s="2706">
        <v>0.56000000000000005</v>
      </c>
      <c r="T1075" s="3156" t="s">
        <v>1534</v>
      </c>
      <c r="U1075" s="3156" t="s">
        <v>1534</v>
      </c>
      <c r="V1075" s="3065" t="s">
        <v>1136</v>
      </c>
      <c r="W1075" s="3338">
        <v>2.8000000000000004E-2</v>
      </c>
      <c r="X1075" s="3338">
        <v>6.720000000000001E-2</v>
      </c>
      <c r="Y1075" s="3065" t="s">
        <v>1534</v>
      </c>
      <c r="Z1075" s="3065" t="s">
        <v>1534</v>
      </c>
      <c r="AA1075" s="3065" t="s">
        <v>1534</v>
      </c>
      <c r="AB1075" s="3065" t="s">
        <v>1534</v>
      </c>
      <c r="AC1075" s="3338">
        <v>6.720000000000001E-2</v>
      </c>
      <c r="AD1075" s="3337">
        <v>11.188800000000001</v>
      </c>
      <c r="AE1075" s="3065" t="s">
        <v>49</v>
      </c>
      <c r="AF1075" s="2696">
        <v>3.6960000000000007E-2</v>
      </c>
      <c r="AG1075" s="2696">
        <v>0.11200000000000002</v>
      </c>
      <c r="AH1075" s="2652" t="s">
        <v>5667</v>
      </c>
      <c r="AI1075" s="2652" t="s">
        <v>5008</v>
      </c>
      <c r="AJ1075" s="3156">
        <v>5.6000000000000005</v>
      </c>
      <c r="AK1075" s="2652" t="s">
        <v>6298</v>
      </c>
      <c r="AL1075" s="2652" t="s">
        <v>3305</v>
      </c>
      <c r="AM1075" s="3235">
        <v>1.1200000000000001</v>
      </c>
    </row>
    <row r="1076" spans="2:39" s="2884" customFormat="1" ht="12" customHeight="1" x14ac:dyDescent="0.2">
      <c r="B1076" s="4469" t="s">
        <v>6484</v>
      </c>
      <c r="C1076" s="4536"/>
      <c r="D1076" s="3345" t="s">
        <v>6485</v>
      </c>
      <c r="E1076" s="3346">
        <v>33.6</v>
      </c>
      <c r="F1076" s="3346">
        <v>15.691199999999998</v>
      </c>
      <c r="G1076" s="3058" t="s">
        <v>1534</v>
      </c>
      <c r="H1076" s="3058" t="s">
        <v>1534</v>
      </c>
      <c r="I1076" s="3058" t="s">
        <v>1534</v>
      </c>
      <c r="J1076" s="3043">
        <v>93</v>
      </c>
      <c r="K1076" s="3347">
        <v>0.16800000000000001</v>
      </c>
      <c r="L1076" s="3347">
        <v>0.16800000000000001</v>
      </c>
      <c r="M1076" s="3043">
        <v>93</v>
      </c>
      <c r="N1076" s="3043">
        <v>93</v>
      </c>
      <c r="O1076" s="3347">
        <v>0.16800000000000001</v>
      </c>
      <c r="P1076" s="3347">
        <v>0.16800000000000001</v>
      </c>
      <c r="Q1076" s="3347">
        <v>0.16800000000000001</v>
      </c>
      <c r="R1076" s="3347">
        <v>0.16800000000000001</v>
      </c>
      <c r="S1076" s="2618">
        <v>1.1200000000000001</v>
      </c>
      <c r="T1076" s="3058" t="s">
        <v>1534</v>
      </c>
      <c r="U1076" s="3058" t="s">
        <v>1534</v>
      </c>
      <c r="V1076" s="3059" t="s">
        <v>5540</v>
      </c>
      <c r="W1076" s="3347">
        <v>2.8000000000000004E-2</v>
      </c>
      <c r="X1076" s="3347">
        <v>6.720000000000001E-2</v>
      </c>
      <c r="Y1076" s="3059" t="s">
        <v>1534</v>
      </c>
      <c r="Z1076" s="3059" t="s">
        <v>1534</v>
      </c>
      <c r="AA1076" s="3059" t="s">
        <v>1534</v>
      </c>
      <c r="AB1076" s="3059" t="s">
        <v>1534</v>
      </c>
      <c r="AC1076" s="3347">
        <v>6.720000000000001E-2</v>
      </c>
      <c r="AD1076" s="3346">
        <v>11.188800000000001</v>
      </c>
      <c r="AE1076" s="3059" t="s">
        <v>49</v>
      </c>
      <c r="AF1076" s="2567">
        <v>3.6960000000000007E-2</v>
      </c>
      <c r="AG1076" s="2567">
        <v>0.11200000000000002</v>
      </c>
      <c r="AH1076" s="2619" t="s">
        <v>5667</v>
      </c>
      <c r="AI1076" s="2619" t="s">
        <v>5008</v>
      </c>
      <c r="AJ1076" s="3058">
        <v>5.6000000000000005</v>
      </c>
      <c r="AK1076" s="2619" t="s">
        <v>6298</v>
      </c>
      <c r="AL1076" s="2619" t="s">
        <v>3305</v>
      </c>
      <c r="AM1076" s="3458">
        <v>1.1200000000000001</v>
      </c>
    </row>
    <row r="1077" spans="2:39" s="2884" customFormat="1" ht="12" customHeight="1" x14ac:dyDescent="0.2">
      <c r="B1077" s="4469" t="s">
        <v>6486</v>
      </c>
      <c r="C1077" s="4536"/>
      <c r="D1077" s="3345" t="s">
        <v>6487</v>
      </c>
      <c r="E1077" s="3346">
        <v>39.200000000000003</v>
      </c>
      <c r="F1077" s="3346">
        <v>17.0016</v>
      </c>
      <c r="G1077" s="3058" t="s">
        <v>1534</v>
      </c>
      <c r="H1077" s="3058" t="s">
        <v>1534</v>
      </c>
      <c r="I1077" s="3058" t="s">
        <v>1534</v>
      </c>
      <c r="J1077" s="3043">
        <v>101</v>
      </c>
      <c r="K1077" s="3347">
        <v>0.16800000000000001</v>
      </c>
      <c r="L1077" s="3347">
        <v>0.16800000000000001</v>
      </c>
      <c r="M1077" s="3043">
        <v>101</v>
      </c>
      <c r="N1077" s="3043">
        <v>101</v>
      </c>
      <c r="O1077" s="3347">
        <v>0.16800000000000001</v>
      </c>
      <c r="P1077" s="3347">
        <v>0.16800000000000001</v>
      </c>
      <c r="Q1077" s="3347">
        <v>0.16800000000000001</v>
      </c>
      <c r="R1077" s="3347">
        <v>0.16800000000000001</v>
      </c>
      <c r="S1077" s="2618">
        <v>1.6800000000000002</v>
      </c>
      <c r="T1077" s="3058" t="s">
        <v>1534</v>
      </c>
      <c r="U1077" s="3058" t="s">
        <v>1534</v>
      </c>
      <c r="V1077" s="3059" t="s">
        <v>5545</v>
      </c>
      <c r="W1077" s="3347">
        <v>2.8000000000000004E-2</v>
      </c>
      <c r="X1077" s="3347">
        <v>6.720000000000001E-2</v>
      </c>
      <c r="Y1077" s="3059" t="s">
        <v>1534</v>
      </c>
      <c r="Z1077" s="3059" t="s">
        <v>1534</v>
      </c>
      <c r="AA1077" s="3059" t="s">
        <v>1534</v>
      </c>
      <c r="AB1077" s="3059" t="s">
        <v>1534</v>
      </c>
      <c r="AC1077" s="3347">
        <v>6.720000000000001E-2</v>
      </c>
      <c r="AD1077" s="3346">
        <v>14.918400000000002</v>
      </c>
      <c r="AE1077" s="3059" t="s">
        <v>51</v>
      </c>
      <c r="AF1077" s="2567">
        <v>3.6960000000000007E-2</v>
      </c>
      <c r="AG1077" s="2567">
        <v>0.11200000000000002</v>
      </c>
      <c r="AH1077" s="2619" t="s">
        <v>5667</v>
      </c>
      <c r="AI1077" s="2619" t="s">
        <v>5008</v>
      </c>
      <c r="AJ1077" s="3058">
        <v>5.6000000000000005</v>
      </c>
      <c r="AK1077" s="2619" t="s">
        <v>6303</v>
      </c>
      <c r="AL1077" s="2619" t="s">
        <v>3596</v>
      </c>
      <c r="AM1077" s="3458">
        <v>1.4896000000000003</v>
      </c>
    </row>
    <row r="1078" spans="2:39" s="2884" customFormat="1" ht="12" customHeight="1" x14ac:dyDescent="0.2">
      <c r="B1078" s="4469" t="s">
        <v>6488</v>
      </c>
      <c r="C1078" s="4536"/>
      <c r="D1078" s="3345" t="s">
        <v>6489</v>
      </c>
      <c r="E1078" s="3346">
        <v>44.800000000000004</v>
      </c>
      <c r="F1078" s="3346">
        <v>18.312000000000005</v>
      </c>
      <c r="G1078" s="3058" t="s">
        <v>1534</v>
      </c>
      <c r="H1078" s="3058" t="s">
        <v>1534</v>
      </c>
      <c r="I1078" s="3058" t="s">
        <v>1534</v>
      </c>
      <c r="J1078" s="3043">
        <v>109</v>
      </c>
      <c r="K1078" s="3347">
        <v>0.16800000000000001</v>
      </c>
      <c r="L1078" s="3347">
        <v>0.16800000000000001</v>
      </c>
      <c r="M1078" s="3043">
        <v>109</v>
      </c>
      <c r="N1078" s="3043">
        <v>109</v>
      </c>
      <c r="O1078" s="3347">
        <v>0.16800000000000001</v>
      </c>
      <c r="P1078" s="3347">
        <v>0.16800000000000001</v>
      </c>
      <c r="Q1078" s="3347">
        <v>0.16800000000000001</v>
      </c>
      <c r="R1078" s="3347">
        <v>0.16800000000000001</v>
      </c>
      <c r="S1078" s="2618">
        <v>2.2400000000000002</v>
      </c>
      <c r="T1078" s="3058" t="s">
        <v>1534</v>
      </c>
      <c r="U1078" s="3058" t="s">
        <v>1534</v>
      </c>
      <c r="V1078" s="3059" t="s">
        <v>5550</v>
      </c>
      <c r="W1078" s="3347">
        <v>2.8000000000000004E-2</v>
      </c>
      <c r="X1078" s="3347">
        <v>6.720000000000001E-2</v>
      </c>
      <c r="Y1078" s="3059" t="s">
        <v>1534</v>
      </c>
      <c r="Z1078" s="3059" t="s">
        <v>1534</v>
      </c>
      <c r="AA1078" s="3059" t="s">
        <v>1534</v>
      </c>
      <c r="AB1078" s="3059" t="s">
        <v>1534</v>
      </c>
      <c r="AC1078" s="3347">
        <v>6.720000000000001E-2</v>
      </c>
      <c r="AD1078" s="3346">
        <v>18.648</v>
      </c>
      <c r="AE1078" s="3059" t="s">
        <v>406</v>
      </c>
      <c r="AF1078" s="2567">
        <v>3.6960000000000007E-2</v>
      </c>
      <c r="AG1078" s="2567">
        <v>0.11200000000000002</v>
      </c>
      <c r="AH1078" s="2619" t="s">
        <v>5667</v>
      </c>
      <c r="AI1078" s="2619" t="s">
        <v>5008</v>
      </c>
      <c r="AJ1078" s="3058">
        <v>5.6000000000000005</v>
      </c>
      <c r="AK1078" s="2619" t="s">
        <v>6306</v>
      </c>
      <c r="AL1078" s="2619" t="s">
        <v>1679</v>
      </c>
      <c r="AM1078" s="3458">
        <v>1.8704000000000001</v>
      </c>
    </row>
    <row r="1079" spans="2:39" s="2884" customFormat="1" ht="12" customHeight="1" x14ac:dyDescent="0.2">
      <c r="B1079" s="4469" t="s">
        <v>6490</v>
      </c>
      <c r="C1079" s="4536"/>
      <c r="D1079" s="3345" t="s">
        <v>6491</v>
      </c>
      <c r="E1079" s="3346">
        <v>56.000000000000007</v>
      </c>
      <c r="F1079" s="3346">
        <v>25.2224</v>
      </c>
      <c r="G1079" s="3058" t="s">
        <v>1534</v>
      </c>
      <c r="H1079" s="3058" t="s">
        <v>1534</v>
      </c>
      <c r="I1079" s="3058" t="s">
        <v>1534</v>
      </c>
      <c r="J1079" s="3043">
        <v>150</v>
      </c>
      <c r="K1079" s="3347">
        <v>0.16800000000000001</v>
      </c>
      <c r="L1079" s="3347">
        <v>0.16800000000000001</v>
      </c>
      <c r="M1079" s="3043">
        <v>150</v>
      </c>
      <c r="N1079" s="3043">
        <v>150</v>
      </c>
      <c r="O1079" s="3347">
        <v>0.16800000000000001</v>
      </c>
      <c r="P1079" s="3347">
        <v>0.16800000000000001</v>
      </c>
      <c r="Q1079" s="3347">
        <v>0.16800000000000001</v>
      </c>
      <c r="R1079" s="3347">
        <v>0.16800000000000001</v>
      </c>
      <c r="S1079" s="2618">
        <v>2.8000000000000003</v>
      </c>
      <c r="T1079" s="3058" t="s">
        <v>1534</v>
      </c>
      <c r="U1079" s="3058" t="s">
        <v>1534</v>
      </c>
      <c r="V1079" s="3059" t="s">
        <v>1133</v>
      </c>
      <c r="W1079" s="3347">
        <v>2.8000000000000004E-2</v>
      </c>
      <c r="X1079" s="3347">
        <v>6.720000000000001E-2</v>
      </c>
      <c r="Y1079" s="3059" t="s">
        <v>1534</v>
      </c>
      <c r="Z1079" s="3059" t="s">
        <v>1534</v>
      </c>
      <c r="AA1079" s="3059" t="s">
        <v>1534</v>
      </c>
      <c r="AB1079" s="3059" t="s">
        <v>1534</v>
      </c>
      <c r="AC1079" s="3347">
        <v>6.720000000000001E-2</v>
      </c>
      <c r="AD1079" s="3346">
        <v>22.377600000000001</v>
      </c>
      <c r="AE1079" s="3059" t="s">
        <v>5104</v>
      </c>
      <c r="AF1079" s="2567">
        <v>3.6960000000000007E-2</v>
      </c>
      <c r="AG1079" s="2567">
        <v>0.11200000000000002</v>
      </c>
      <c r="AH1079" s="2619" t="s">
        <v>5667</v>
      </c>
      <c r="AI1079" s="2619" t="s">
        <v>5008</v>
      </c>
      <c r="AJ1079" s="3058">
        <v>5.6000000000000005</v>
      </c>
      <c r="AK1079" s="2619" t="s">
        <v>6309</v>
      </c>
      <c r="AL1079" s="2619" t="s">
        <v>6310</v>
      </c>
      <c r="AM1079" s="3458">
        <v>2.2400000000000002</v>
      </c>
    </row>
    <row r="1080" spans="2:39" s="2884" customFormat="1" ht="12" customHeight="1" x14ac:dyDescent="0.2">
      <c r="B1080" s="4469" t="s">
        <v>6492</v>
      </c>
      <c r="C1080" s="4536"/>
      <c r="D1080" s="3345" t="s">
        <v>6493</v>
      </c>
      <c r="E1080" s="3346">
        <v>67.2</v>
      </c>
      <c r="F1080" s="3346">
        <v>29.892800000000001</v>
      </c>
      <c r="G1080" s="3058" t="s">
        <v>1534</v>
      </c>
      <c r="H1080" s="3058" t="s">
        <v>1534</v>
      </c>
      <c r="I1080" s="3058" t="s">
        <v>1534</v>
      </c>
      <c r="J1080" s="3043">
        <v>190</v>
      </c>
      <c r="K1080" s="3347">
        <v>0.15680000000000002</v>
      </c>
      <c r="L1080" s="3347">
        <v>0.15680000000000002</v>
      </c>
      <c r="M1080" s="3043">
        <v>190</v>
      </c>
      <c r="N1080" s="3043">
        <v>190</v>
      </c>
      <c r="O1080" s="3347">
        <v>0.15680000000000002</v>
      </c>
      <c r="P1080" s="3347">
        <v>0.15680000000000002</v>
      </c>
      <c r="Q1080" s="3347">
        <v>0.15680000000000002</v>
      </c>
      <c r="R1080" s="3347">
        <v>0.15680000000000002</v>
      </c>
      <c r="S1080" s="2618">
        <v>5.6000000000000005</v>
      </c>
      <c r="T1080" s="3058" t="s">
        <v>1534</v>
      </c>
      <c r="U1080" s="3058" t="s">
        <v>1534</v>
      </c>
      <c r="V1080" s="3059" t="s">
        <v>1135</v>
      </c>
      <c r="W1080" s="3347">
        <v>2.8000000000000004E-2</v>
      </c>
      <c r="X1080" s="3347">
        <v>6.720000000000001E-2</v>
      </c>
      <c r="Y1080" s="3059" t="s">
        <v>1534</v>
      </c>
      <c r="Z1080" s="3059" t="s">
        <v>1534</v>
      </c>
      <c r="AA1080" s="3059" t="s">
        <v>1534</v>
      </c>
      <c r="AB1080" s="3059" t="s">
        <v>1534</v>
      </c>
      <c r="AC1080" s="3347">
        <v>6.720000000000001E-2</v>
      </c>
      <c r="AD1080" s="3346">
        <v>26.107200000000002</v>
      </c>
      <c r="AE1080" s="3059" t="s">
        <v>5520</v>
      </c>
      <c r="AF1080" s="2567">
        <v>3.6960000000000007E-2</v>
      </c>
      <c r="AG1080" s="2567">
        <v>0.11200000000000002</v>
      </c>
      <c r="AH1080" s="2619" t="s">
        <v>5667</v>
      </c>
      <c r="AI1080" s="2619" t="s">
        <v>5008</v>
      </c>
      <c r="AJ1080" s="3058">
        <v>5.6000000000000005</v>
      </c>
      <c r="AK1080" s="2619" t="s">
        <v>6313</v>
      </c>
      <c r="AL1080" s="2619" t="s">
        <v>6314</v>
      </c>
      <c r="AM1080" s="3458">
        <v>2.6096000000000004</v>
      </c>
    </row>
    <row r="1081" spans="2:39" s="2884" customFormat="1" ht="12" customHeight="1" x14ac:dyDescent="0.2">
      <c r="B1081" s="4469" t="s">
        <v>6494</v>
      </c>
      <c r="C1081" s="4536"/>
      <c r="D1081" s="3345" t="s">
        <v>6495</v>
      </c>
      <c r="E1081" s="3346">
        <v>78.400000000000006</v>
      </c>
      <c r="F1081" s="3346">
        <v>37.363200000000006</v>
      </c>
      <c r="G1081" s="3058" t="s">
        <v>1534</v>
      </c>
      <c r="H1081" s="3058" t="s">
        <v>1534</v>
      </c>
      <c r="I1081" s="3058" t="s">
        <v>1534</v>
      </c>
      <c r="J1081" s="3043">
        <v>238</v>
      </c>
      <c r="K1081" s="3347">
        <v>0.15680000000000002</v>
      </c>
      <c r="L1081" s="3347">
        <v>0.15680000000000002</v>
      </c>
      <c r="M1081" s="3043">
        <v>238</v>
      </c>
      <c r="N1081" s="3043">
        <v>238</v>
      </c>
      <c r="O1081" s="3347">
        <v>0.15680000000000002</v>
      </c>
      <c r="P1081" s="3347">
        <v>0.15680000000000002</v>
      </c>
      <c r="Q1081" s="3347">
        <v>0.15680000000000002</v>
      </c>
      <c r="R1081" s="3347">
        <v>0.15680000000000002</v>
      </c>
      <c r="S1081" s="2618">
        <v>5.6000000000000005</v>
      </c>
      <c r="T1081" s="3058" t="s">
        <v>1534</v>
      </c>
      <c r="U1081" s="3058" t="s">
        <v>1534</v>
      </c>
      <c r="V1081" s="3059" t="s">
        <v>1135</v>
      </c>
      <c r="W1081" s="3347">
        <v>2.8000000000000004E-2</v>
      </c>
      <c r="X1081" s="3347">
        <v>6.720000000000001E-2</v>
      </c>
      <c r="Y1081" s="3059" t="s">
        <v>1534</v>
      </c>
      <c r="Z1081" s="3059" t="s">
        <v>1534</v>
      </c>
      <c r="AA1081" s="3059" t="s">
        <v>1534</v>
      </c>
      <c r="AB1081" s="3059" t="s">
        <v>1534</v>
      </c>
      <c r="AC1081" s="3347">
        <v>6.720000000000001E-2</v>
      </c>
      <c r="AD1081" s="3346">
        <v>29.836800000000004</v>
      </c>
      <c r="AE1081" s="3059" t="s">
        <v>56</v>
      </c>
      <c r="AF1081" s="2567">
        <v>3.6960000000000007E-2</v>
      </c>
      <c r="AG1081" s="2567">
        <v>0.11200000000000002</v>
      </c>
      <c r="AH1081" s="2619" t="s">
        <v>5667</v>
      </c>
      <c r="AI1081" s="2619" t="s">
        <v>5008</v>
      </c>
      <c r="AJ1081" s="3058">
        <v>5.6000000000000005</v>
      </c>
      <c r="AK1081" s="2619" t="s">
        <v>6317</v>
      </c>
      <c r="AL1081" s="2619" t="s">
        <v>6318</v>
      </c>
      <c r="AM1081" s="3458">
        <v>2.9792000000000005</v>
      </c>
    </row>
    <row r="1082" spans="2:39" s="2884" customFormat="1" ht="12" customHeight="1" x14ac:dyDescent="0.2">
      <c r="B1082" s="4469" t="s">
        <v>6496</v>
      </c>
      <c r="C1082" s="4536"/>
      <c r="D1082" s="3345" t="s">
        <v>6497</v>
      </c>
      <c r="E1082" s="3346">
        <v>89.600000000000009</v>
      </c>
      <c r="F1082" s="3346">
        <v>42.033600000000007</v>
      </c>
      <c r="G1082" s="3058" t="s">
        <v>1534</v>
      </c>
      <c r="H1082" s="3058" t="s">
        <v>1534</v>
      </c>
      <c r="I1082" s="3058" t="s">
        <v>1534</v>
      </c>
      <c r="J1082" s="3043">
        <v>288</v>
      </c>
      <c r="K1082" s="3347">
        <v>0.14560000000000001</v>
      </c>
      <c r="L1082" s="3347">
        <v>0.14560000000000001</v>
      </c>
      <c r="M1082" s="3043">
        <v>288</v>
      </c>
      <c r="N1082" s="3043">
        <v>288</v>
      </c>
      <c r="O1082" s="3347">
        <v>0.14560000000000001</v>
      </c>
      <c r="P1082" s="3347">
        <v>0.14560000000000001</v>
      </c>
      <c r="Q1082" s="3347">
        <v>0.14560000000000001</v>
      </c>
      <c r="R1082" s="3347">
        <v>0.14560000000000001</v>
      </c>
      <c r="S1082" s="2618">
        <v>8.4</v>
      </c>
      <c r="T1082" s="3058" t="s">
        <v>1534</v>
      </c>
      <c r="U1082" s="3058" t="s">
        <v>1534</v>
      </c>
      <c r="V1082" s="3059" t="s">
        <v>1119</v>
      </c>
      <c r="W1082" s="3347">
        <v>2.8000000000000004E-2</v>
      </c>
      <c r="X1082" s="3347">
        <v>6.720000000000001E-2</v>
      </c>
      <c r="Y1082" s="3059" t="s">
        <v>1534</v>
      </c>
      <c r="Z1082" s="3059" t="s">
        <v>1534</v>
      </c>
      <c r="AA1082" s="3059" t="s">
        <v>1534</v>
      </c>
      <c r="AB1082" s="3059" t="s">
        <v>1534</v>
      </c>
      <c r="AC1082" s="3347">
        <v>6.720000000000001E-2</v>
      </c>
      <c r="AD1082" s="3346">
        <v>33.566400000000002</v>
      </c>
      <c r="AE1082" s="3059" t="s">
        <v>5529</v>
      </c>
      <c r="AF1082" s="2567">
        <v>3.6960000000000007E-2</v>
      </c>
      <c r="AG1082" s="2567">
        <v>0.11200000000000002</v>
      </c>
      <c r="AH1082" s="2619" t="s">
        <v>5667</v>
      </c>
      <c r="AI1082" s="2619" t="s">
        <v>5008</v>
      </c>
      <c r="AJ1082" s="3058">
        <v>5.6000000000000005</v>
      </c>
      <c r="AK1082" s="2619" t="s">
        <v>6321</v>
      </c>
      <c r="AL1082" s="2619" t="s">
        <v>4366</v>
      </c>
      <c r="AM1082" s="3458">
        <v>3.3600000000000003</v>
      </c>
    </row>
    <row r="1083" spans="2:39" s="2884" customFormat="1" ht="12" customHeight="1" x14ac:dyDescent="0.2">
      <c r="B1083" s="4469" t="s">
        <v>6498</v>
      </c>
      <c r="C1083" s="4536"/>
      <c r="D1083" s="3345" t="s">
        <v>6499</v>
      </c>
      <c r="E1083" s="3346">
        <v>112.00000000000001</v>
      </c>
      <c r="F1083" s="3346">
        <v>57.904000000000011</v>
      </c>
      <c r="G1083" s="3058" t="s">
        <v>1534</v>
      </c>
      <c r="H1083" s="3058" t="s">
        <v>1534</v>
      </c>
      <c r="I1083" s="3058" t="s">
        <v>1534</v>
      </c>
      <c r="J1083" s="3043">
        <v>430</v>
      </c>
      <c r="K1083" s="3347">
        <v>0.13440000000000002</v>
      </c>
      <c r="L1083" s="3347">
        <v>0.13440000000000002</v>
      </c>
      <c r="M1083" s="3043">
        <v>430</v>
      </c>
      <c r="N1083" s="3043">
        <v>430</v>
      </c>
      <c r="O1083" s="3347">
        <v>0.13440000000000002</v>
      </c>
      <c r="P1083" s="3347">
        <v>0.13440000000000002</v>
      </c>
      <c r="Q1083" s="3347">
        <v>0.13440000000000002</v>
      </c>
      <c r="R1083" s="3347">
        <v>0.13440000000000002</v>
      </c>
      <c r="S1083" s="2618">
        <v>11.200000000000001</v>
      </c>
      <c r="T1083" s="3058" t="s">
        <v>1534</v>
      </c>
      <c r="U1083" s="3058" t="s">
        <v>1534</v>
      </c>
      <c r="V1083" s="3059" t="s">
        <v>5534</v>
      </c>
      <c r="W1083" s="3347">
        <v>2.8000000000000004E-2</v>
      </c>
      <c r="X1083" s="3347">
        <v>6.720000000000001E-2</v>
      </c>
      <c r="Y1083" s="3059" t="s">
        <v>1534</v>
      </c>
      <c r="Z1083" s="3059" t="s">
        <v>1534</v>
      </c>
      <c r="AA1083" s="3059" t="s">
        <v>1534</v>
      </c>
      <c r="AB1083" s="3059" t="s">
        <v>1534</v>
      </c>
      <c r="AC1083" s="3347">
        <v>6.720000000000001E-2</v>
      </c>
      <c r="AD1083" s="3346">
        <v>37.295999999999999</v>
      </c>
      <c r="AE1083" s="3059" t="s">
        <v>58</v>
      </c>
      <c r="AF1083" s="2567">
        <v>3.6960000000000007E-2</v>
      </c>
      <c r="AG1083" s="2567">
        <v>0.11200000000000002</v>
      </c>
      <c r="AH1083" s="2619" t="s">
        <v>5667</v>
      </c>
      <c r="AI1083" s="2619" t="s">
        <v>5008</v>
      </c>
      <c r="AJ1083" s="3058">
        <v>5.6000000000000005</v>
      </c>
      <c r="AK1083" s="2619" t="s">
        <v>6324</v>
      </c>
      <c r="AL1083" s="2619" t="s">
        <v>370</v>
      </c>
      <c r="AM1083" s="3458">
        <v>3.7296000000000005</v>
      </c>
    </row>
    <row r="1084" spans="2:39" s="2884" customFormat="1" ht="12" customHeight="1" x14ac:dyDescent="0.2">
      <c r="B1084" s="4469" t="s">
        <v>6500</v>
      </c>
      <c r="C1084" s="4536"/>
      <c r="D1084" s="3345" t="s">
        <v>6501</v>
      </c>
      <c r="E1084" s="3346">
        <v>28.000000000000004</v>
      </c>
      <c r="F1084" s="3346">
        <v>16.251200000000001</v>
      </c>
      <c r="G1084" s="3058" t="s">
        <v>1534</v>
      </c>
      <c r="H1084" s="3058" t="s">
        <v>1534</v>
      </c>
      <c r="I1084" s="3058" t="s">
        <v>1534</v>
      </c>
      <c r="J1084" s="3043">
        <v>96</v>
      </c>
      <c r="K1084" s="3347">
        <v>0.16800000000000001</v>
      </c>
      <c r="L1084" s="3347">
        <v>0.16800000000000001</v>
      </c>
      <c r="M1084" s="3043">
        <v>96</v>
      </c>
      <c r="N1084" s="3043">
        <v>96</v>
      </c>
      <c r="O1084" s="3347">
        <v>0.16800000000000001</v>
      </c>
      <c r="P1084" s="3347">
        <v>0.16800000000000001</v>
      </c>
      <c r="Q1084" s="3347">
        <v>0.16800000000000001</v>
      </c>
      <c r="R1084" s="3347">
        <v>0.16800000000000001</v>
      </c>
      <c r="S1084" s="2618">
        <v>0.56000000000000005</v>
      </c>
      <c r="T1084" s="3058" t="s">
        <v>1534</v>
      </c>
      <c r="U1084" s="3058" t="s">
        <v>1534</v>
      </c>
      <c r="V1084" s="3059" t="s">
        <v>1136</v>
      </c>
      <c r="W1084" s="3347">
        <v>2.8000000000000004E-2</v>
      </c>
      <c r="X1084" s="3347">
        <v>6.720000000000001E-2</v>
      </c>
      <c r="Y1084" s="3059" t="s">
        <v>1534</v>
      </c>
      <c r="Z1084" s="3059" t="s">
        <v>1534</v>
      </c>
      <c r="AA1084" s="3059" t="s">
        <v>1534</v>
      </c>
      <c r="AB1084" s="3059" t="s">
        <v>1534</v>
      </c>
      <c r="AC1084" s="3347">
        <v>6.720000000000001E-2</v>
      </c>
      <c r="AD1084" s="3346">
        <v>11.188800000000001</v>
      </c>
      <c r="AE1084" s="3059" t="s">
        <v>49</v>
      </c>
      <c r="AF1084" s="2567">
        <v>3.6960000000000007E-2</v>
      </c>
      <c r="AG1084" s="2567">
        <v>0.11200000000000002</v>
      </c>
      <c r="AH1084" s="2619" t="s">
        <v>1534</v>
      </c>
      <c r="AI1084" s="2619" t="s">
        <v>1534</v>
      </c>
      <c r="AJ1084" s="3058" t="s">
        <v>1534</v>
      </c>
      <c r="AK1084" s="2619" t="s">
        <v>6298</v>
      </c>
      <c r="AL1084" s="2619" t="s">
        <v>3305</v>
      </c>
      <c r="AM1084" s="3458">
        <v>1.1200000000000001</v>
      </c>
    </row>
    <row r="1085" spans="2:39" s="2884" customFormat="1" ht="12" customHeight="1" x14ac:dyDescent="0.2">
      <c r="B1085" s="4469" t="s">
        <v>6502</v>
      </c>
      <c r="C1085" s="4536"/>
      <c r="D1085" s="3345" t="s">
        <v>6503</v>
      </c>
      <c r="E1085" s="3346">
        <v>33.6</v>
      </c>
      <c r="F1085" s="3346">
        <v>17.561600000000002</v>
      </c>
      <c r="G1085" s="3058" t="s">
        <v>1534</v>
      </c>
      <c r="H1085" s="3058" t="s">
        <v>1534</v>
      </c>
      <c r="I1085" s="3058" t="s">
        <v>1534</v>
      </c>
      <c r="J1085" s="3043">
        <v>104</v>
      </c>
      <c r="K1085" s="3347">
        <v>0.16800000000000001</v>
      </c>
      <c r="L1085" s="3347">
        <v>0.16800000000000001</v>
      </c>
      <c r="M1085" s="3043">
        <v>104</v>
      </c>
      <c r="N1085" s="3043">
        <v>104</v>
      </c>
      <c r="O1085" s="3347">
        <v>0.16800000000000001</v>
      </c>
      <c r="P1085" s="3347">
        <v>0.16800000000000001</v>
      </c>
      <c r="Q1085" s="3347">
        <v>0.16800000000000001</v>
      </c>
      <c r="R1085" s="3347">
        <v>0.16800000000000001</v>
      </c>
      <c r="S1085" s="2618">
        <v>1.1200000000000001</v>
      </c>
      <c r="T1085" s="3058" t="s">
        <v>1534</v>
      </c>
      <c r="U1085" s="3058" t="s">
        <v>1534</v>
      </c>
      <c r="V1085" s="3059" t="s">
        <v>5540</v>
      </c>
      <c r="W1085" s="3347">
        <v>2.8000000000000004E-2</v>
      </c>
      <c r="X1085" s="3347">
        <v>6.720000000000001E-2</v>
      </c>
      <c r="Y1085" s="3059" t="s">
        <v>1534</v>
      </c>
      <c r="Z1085" s="3059" t="s">
        <v>1534</v>
      </c>
      <c r="AA1085" s="3059" t="s">
        <v>1534</v>
      </c>
      <c r="AB1085" s="3059" t="s">
        <v>1534</v>
      </c>
      <c r="AC1085" s="3347">
        <v>6.720000000000001E-2</v>
      </c>
      <c r="AD1085" s="3346">
        <v>14.918400000000002</v>
      </c>
      <c r="AE1085" s="3059" t="s">
        <v>51</v>
      </c>
      <c r="AF1085" s="2567">
        <v>3.6960000000000007E-2</v>
      </c>
      <c r="AG1085" s="2567">
        <v>0.11200000000000002</v>
      </c>
      <c r="AH1085" s="2619" t="s">
        <v>1534</v>
      </c>
      <c r="AI1085" s="2619" t="s">
        <v>1534</v>
      </c>
      <c r="AJ1085" s="3058" t="s">
        <v>1534</v>
      </c>
      <c r="AK1085" s="2619" t="s">
        <v>6303</v>
      </c>
      <c r="AL1085" s="2619" t="s">
        <v>3596</v>
      </c>
      <c r="AM1085" s="3458">
        <v>1.4896000000000003</v>
      </c>
    </row>
    <row r="1086" spans="2:39" s="2884" customFormat="1" ht="12" customHeight="1" x14ac:dyDescent="0.2">
      <c r="B1086" s="4469" t="s">
        <v>6504</v>
      </c>
      <c r="C1086" s="4536"/>
      <c r="D1086" s="3345" t="s">
        <v>6505</v>
      </c>
      <c r="E1086" s="3346">
        <v>39.200000000000003</v>
      </c>
      <c r="F1086" s="3346">
        <v>22.601600000000001</v>
      </c>
      <c r="G1086" s="3058" t="s">
        <v>1534</v>
      </c>
      <c r="H1086" s="3058" t="s">
        <v>1534</v>
      </c>
      <c r="I1086" s="3058" t="s">
        <v>1534</v>
      </c>
      <c r="J1086" s="3043">
        <v>134</v>
      </c>
      <c r="K1086" s="3347">
        <v>0.16800000000000001</v>
      </c>
      <c r="L1086" s="3347">
        <v>0.16800000000000001</v>
      </c>
      <c r="M1086" s="3043">
        <v>134</v>
      </c>
      <c r="N1086" s="3043">
        <v>134</v>
      </c>
      <c r="O1086" s="3347">
        <v>0.16800000000000001</v>
      </c>
      <c r="P1086" s="3347">
        <v>0.16800000000000001</v>
      </c>
      <c r="Q1086" s="3347">
        <v>0.16800000000000001</v>
      </c>
      <c r="R1086" s="3347">
        <v>0.16800000000000001</v>
      </c>
      <c r="S1086" s="2618">
        <v>1.6800000000000002</v>
      </c>
      <c r="T1086" s="3058" t="s">
        <v>1534</v>
      </c>
      <c r="U1086" s="3058" t="s">
        <v>1534</v>
      </c>
      <c r="V1086" s="3059" t="s">
        <v>5545</v>
      </c>
      <c r="W1086" s="3347">
        <v>2.8000000000000004E-2</v>
      </c>
      <c r="X1086" s="3347">
        <v>6.720000000000001E-2</v>
      </c>
      <c r="Y1086" s="3059" t="s">
        <v>1534</v>
      </c>
      <c r="Z1086" s="3059" t="s">
        <v>1534</v>
      </c>
      <c r="AA1086" s="3059" t="s">
        <v>1534</v>
      </c>
      <c r="AB1086" s="3059" t="s">
        <v>1534</v>
      </c>
      <c r="AC1086" s="3347">
        <v>6.720000000000001E-2</v>
      </c>
      <c r="AD1086" s="3346">
        <v>14.918400000000002</v>
      </c>
      <c r="AE1086" s="3059" t="s">
        <v>51</v>
      </c>
      <c r="AF1086" s="2567">
        <v>3.6960000000000007E-2</v>
      </c>
      <c r="AG1086" s="2567">
        <v>0.11200000000000002</v>
      </c>
      <c r="AH1086" s="2619" t="s">
        <v>1534</v>
      </c>
      <c r="AI1086" s="2619" t="s">
        <v>1534</v>
      </c>
      <c r="AJ1086" s="3058" t="s">
        <v>1534</v>
      </c>
      <c r="AK1086" s="2619" t="s">
        <v>6303</v>
      </c>
      <c r="AL1086" s="2619" t="s">
        <v>3596</v>
      </c>
      <c r="AM1086" s="3458">
        <v>1.4896000000000003</v>
      </c>
    </row>
    <row r="1087" spans="2:39" s="2884" customFormat="1" ht="12" customHeight="1" x14ac:dyDescent="0.2">
      <c r="B1087" s="4469" t="s">
        <v>6506</v>
      </c>
      <c r="C1087" s="4536"/>
      <c r="D1087" s="3345" t="s">
        <v>6507</v>
      </c>
      <c r="E1087" s="3346">
        <v>44.800000000000004</v>
      </c>
      <c r="F1087" s="3346">
        <v>23.912000000000003</v>
      </c>
      <c r="G1087" s="3058" t="s">
        <v>1534</v>
      </c>
      <c r="H1087" s="3058" t="s">
        <v>1534</v>
      </c>
      <c r="I1087" s="3058" t="s">
        <v>1534</v>
      </c>
      <c r="J1087" s="3043">
        <v>142</v>
      </c>
      <c r="K1087" s="3347">
        <v>0.16800000000000001</v>
      </c>
      <c r="L1087" s="3347">
        <v>0.16800000000000001</v>
      </c>
      <c r="M1087" s="3043">
        <v>142</v>
      </c>
      <c r="N1087" s="3043">
        <v>142</v>
      </c>
      <c r="O1087" s="3347">
        <v>0.16800000000000001</v>
      </c>
      <c r="P1087" s="3347">
        <v>0.16800000000000001</v>
      </c>
      <c r="Q1087" s="3347">
        <v>0.16800000000000001</v>
      </c>
      <c r="R1087" s="3347">
        <v>0.16800000000000001</v>
      </c>
      <c r="S1087" s="2618">
        <v>2.2400000000000002</v>
      </c>
      <c r="T1087" s="3058" t="s">
        <v>1534</v>
      </c>
      <c r="U1087" s="3058" t="s">
        <v>1534</v>
      </c>
      <c r="V1087" s="3059" t="s">
        <v>5550</v>
      </c>
      <c r="W1087" s="3347">
        <v>2.8000000000000004E-2</v>
      </c>
      <c r="X1087" s="3347">
        <v>6.720000000000001E-2</v>
      </c>
      <c r="Y1087" s="3059" t="s">
        <v>1534</v>
      </c>
      <c r="Z1087" s="3059" t="s">
        <v>1534</v>
      </c>
      <c r="AA1087" s="3059" t="s">
        <v>1534</v>
      </c>
      <c r="AB1087" s="3059" t="s">
        <v>1534</v>
      </c>
      <c r="AC1087" s="3347">
        <v>6.720000000000001E-2</v>
      </c>
      <c r="AD1087" s="3346">
        <v>18.648</v>
      </c>
      <c r="AE1087" s="3059" t="s">
        <v>406</v>
      </c>
      <c r="AF1087" s="2567">
        <v>3.6960000000000007E-2</v>
      </c>
      <c r="AG1087" s="2567">
        <v>0.11200000000000002</v>
      </c>
      <c r="AH1087" s="2619" t="s">
        <v>1534</v>
      </c>
      <c r="AI1087" s="2619" t="s">
        <v>1534</v>
      </c>
      <c r="AJ1087" s="3058" t="s">
        <v>1534</v>
      </c>
      <c r="AK1087" s="2619" t="s">
        <v>6306</v>
      </c>
      <c r="AL1087" s="2619" t="s">
        <v>1679</v>
      </c>
      <c r="AM1087" s="3458">
        <v>1.8704000000000001</v>
      </c>
    </row>
    <row r="1088" spans="2:39" s="2884" customFormat="1" ht="12" customHeight="1" x14ac:dyDescent="0.2">
      <c r="B1088" s="4469" t="s">
        <v>6508</v>
      </c>
      <c r="C1088" s="4536"/>
      <c r="D1088" s="3345" t="s">
        <v>6509</v>
      </c>
      <c r="E1088" s="3346">
        <v>56.000000000000007</v>
      </c>
      <c r="F1088" s="3346">
        <v>30.822400000000002</v>
      </c>
      <c r="G1088" s="3058" t="s">
        <v>1534</v>
      </c>
      <c r="H1088" s="3058" t="s">
        <v>1534</v>
      </c>
      <c r="I1088" s="3058" t="s">
        <v>1534</v>
      </c>
      <c r="J1088" s="3043">
        <v>183</v>
      </c>
      <c r="K1088" s="3347">
        <v>0.16800000000000001</v>
      </c>
      <c r="L1088" s="3347">
        <v>0.16800000000000001</v>
      </c>
      <c r="M1088" s="3043">
        <v>183</v>
      </c>
      <c r="N1088" s="3043">
        <v>183</v>
      </c>
      <c r="O1088" s="3347">
        <v>0.16800000000000001</v>
      </c>
      <c r="P1088" s="3347">
        <v>0.16800000000000001</v>
      </c>
      <c r="Q1088" s="3347">
        <v>0.16800000000000001</v>
      </c>
      <c r="R1088" s="3347">
        <v>0.16800000000000001</v>
      </c>
      <c r="S1088" s="2618">
        <v>2.8000000000000003</v>
      </c>
      <c r="T1088" s="3058" t="s">
        <v>1534</v>
      </c>
      <c r="U1088" s="3058" t="s">
        <v>1534</v>
      </c>
      <c r="V1088" s="3059" t="s">
        <v>1133</v>
      </c>
      <c r="W1088" s="3347">
        <v>2.8000000000000004E-2</v>
      </c>
      <c r="X1088" s="3347">
        <v>6.720000000000001E-2</v>
      </c>
      <c r="Y1088" s="3059" t="s">
        <v>1534</v>
      </c>
      <c r="Z1088" s="3059" t="s">
        <v>1534</v>
      </c>
      <c r="AA1088" s="3059" t="s">
        <v>1534</v>
      </c>
      <c r="AB1088" s="3059" t="s">
        <v>1534</v>
      </c>
      <c r="AC1088" s="3347">
        <v>6.720000000000001E-2</v>
      </c>
      <c r="AD1088" s="3346">
        <v>22.377600000000001</v>
      </c>
      <c r="AE1088" s="3059" t="s">
        <v>5104</v>
      </c>
      <c r="AF1088" s="2567">
        <v>3.6960000000000007E-2</v>
      </c>
      <c r="AG1088" s="2567">
        <v>0.11200000000000002</v>
      </c>
      <c r="AH1088" s="2619" t="s">
        <v>1534</v>
      </c>
      <c r="AI1088" s="2619" t="s">
        <v>1534</v>
      </c>
      <c r="AJ1088" s="3058" t="s">
        <v>1534</v>
      </c>
      <c r="AK1088" s="2619" t="s">
        <v>6309</v>
      </c>
      <c r="AL1088" s="2619" t="s">
        <v>6310</v>
      </c>
      <c r="AM1088" s="3458">
        <v>2.2400000000000002</v>
      </c>
    </row>
    <row r="1089" spans="2:39" s="2884" customFormat="1" ht="12" customHeight="1" x14ac:dyDescent="0.2">
      <c r="B1089" s="4469" t="s">
        <v>6510</v>
      </c>
      <c r="C1089" s="4536"/>
      <c r="D1089" s="3345" t="s">
        <v>6511</v>
      </c>
      <c r="E1089" s="3346">
        <v>67.2</v>
      </c>
      <c r="F1089" s="3346">
        <v>35.492800000000003</v>
      </c>
      <c r="G1089" s="3058" t="s">
        <v>1534</v>
      </c>
      <c r="H1089" s="3058" t="s">
        <v>1534</v>
      </c>
      <c r="I1089" s="3058" t="s">
        <v>1534</v>
      </c>
      <c r="J1089" s="3043">
        <v>226</v>
      </c>
      <c r="K1089" s="3347">
        <v>0.15680000000000002</v>
      </c>
      <c r="L1089" s="3347">
        <v>0.15680000000000002</v>
      </c>
      <c r="M1089" s="3043">
        <v>226</v>
      </c>
      <c r="N1089" s="3043">
        <v>226</v>
      </c>
      <c r="O1089" s="3347">
        <v>0.15680000000000002</v>
      </c>
      <c r="P1089" s="3347">
        <v>0.15680000000000002</v>
      </c>
      <c r="Q1089" s="3347">
        <v>0.15680000000000002</v>
      </c>
      <c r="R1089" s="3347">
        <v>0.15680000000000002</v>
      </c>
      <c r="S1089" s="2618">
        <v>5.6000000000000005</v>
      </c>
      <c r="T1089" s="3058" t="s">
        <v>1534</v>
      </c>
      <c r="U1089" s="3058" t="s">
        <v>1534</v>
      </c>
      <c r="V1089" s="3059" t="s">
        <v>1135</v>
      </c>
      <c r="W1089" s="3347">
        <v>2.8000000000000004E-2</v>
      </c>
      <c r="X1089" s="3347">
        <v>6.720000000000001E-2</v>
      </c>
      <c r="Y1089" s="3059" t="s">
        <v>1534</v>
      </c>
      <c r="Z1089" s="3059" t="s">
        <v>1534</v>
      </c>
      <c r="AA1089" s="3059" t="s">
        <v>1534</v>
      </c>
      <c r="AB1089" s="3059" t="s">
        <v>1534</v>
      </c>
      <c r="AC1089" s="3347">
        <v>6.720000000000001E-2</v>
      </c>
      <c r="AD1089" s="3346">
        <v>26.107200000000002</v>
      </c>
      <c r="AE1089" s="3059" t="s">
        <v>5520</v>
      </c>
      <c r="AF1089" s="2567">
        <v>3.6960000000000007E-2</v>
      </c>
      <c r="AG1089" s="2567">
        <v>0.11200000000000002</v>
      </c>
      <c r="AH1089" s="2619" t="s">
        <v>1534</v>
      </c>
      <c r="AI1089" s="2619" t="s">
        <v>1534</v>
      </c>
      <c r="AJ1089" s="3058" t="s">
        <v>1534</v>
      </c>
      <c r="AK1089" s="2619" t="s">
        <v>6313</v>
      </c>
      <c r="AL1089" s="2619" t="s">
        <v>6314</v>
      </c>
      <c r="AM1089" s="3458">
        <v>2.6096000000000004</v>
      </c>
    </row>
    <row r="1090" spans="2:39" s="2884" customFormat="1" ht="12" customHeight="1" x14ac:dyDescent="0.2">
      <c r="B1090" s="4469" t="s">
        <v>6512</v>
      </c>
      <c r="C1090" s="4536"/>
      <c r="D1090" s="3345" t="s">
        <v>6513</v>
      </c>
      <c r="E1090" s="3346">
        <v>78.400000000000006</v>
      </c>
      <c r="F1090" s="3346">
        <v>42.963200000000001</v>
      </c>
      <c r="G1090" s="3058" t="s">
        <v>1534</v>
      </c>
      <c r="H1090" s="3058" t="s">
        <v>1534</v>
      </c>
      <c r="I1090" s="3058" t="s">
        <v>1534</v>
      </c>
      <c r="J1090" s="3043">
        <v>274</v>
      </c>
      <c r="K1090" s="3347">
        <v>0.15680000000000002</v>
      </c>
      <c r="L1090" s="3347">
        <v>0.15680000000000002</v>
      </c>
      <c r="M1090" s="3043">
        <v>274</v>
      </c>
      <c r="N1090" s="3043">
        <v>274</v>
      </c>
      <c r="O1090" s="3347">
        <v>0.15680000000000002</v>
      </c>
      <c r="P1090" s="3347">
        <v>0.15680000000000002</v>
      </c>
      <c r="Q1090" s="3347">
        <v>0.15680000000000002</v>
      </c>
      <c r="R1090" s="3347">
        <v>0.15680000000000002</v>
      </c>
      <c r="S1090" s="2618">
        <v>5.6000000000000005</v>
      </c>
      <c r="T1090" s="3058" t="s">
        <v>1534</v>
      </c>
      <c r="U1090" s="3058" t="s">
        <v>1534</v>
      </c>
      <c r="V1090" s="3059" t="s">
        <v>1135</v>
      </c>
      <c r="W1090" s="3347">
        <v>2.8000000000000004E-2</v>
      </c>
      <c r="X1090" s="3347">
        <v>6.720000000000001E-2</v>
      </c>
      <c r="Y1090" s="3059" t="s">
        <v>1534</v>
      </c>
      <c r="Z1090" s="3059" t="s">
        <v>1534</v>
      </c>
      <c r="AA1090" s="3059" t="s">
        <v>1534</v>
      </c>
      <c r="AB1090" s="3059" t="s">
        <v>1534</v>
      </c>
      <c r="AC1090" s="3347">
        <v>6.720000000000001E-2</v>
      </c>
      <c r="AD1090" s="3346">
        <v>29.836800000000004</v>
      </c>
      <c r="AE1090" s="3059" t="s">
        <v>56</v>
      </c>
      <c r="AF1090" s="2567">
        <v>3.6960000000000007E-2</v>
      </c>
      <c r="AG1090" s="2567">
        <v>0.11200000000000002</v>
      </c>
      <c r="AH1090" s="2619" t="s">
        <v>1534</v>
      </c>
      <c r="AI1090" s="2619" t="s">
        <v>1534</v>
      </c>
      <c r="AJ1090" s="3058" t="s">
        <v>1534</v>
      </c>
      <c r="AK1090" s="2619" t="s">
        <v>6317</v>
      </c>
      <c r="AL1090" s="2619" t="s">
        <v>6318</v>
      </c>
      <c r="AM1090" s="3458">
        <v>2.9792000000000005</v>
      </c>
    </row>
    <row r="1091" spans="2:39" s="2884" customFormat="1" ht="12" customHeight="1" x14ac:dyDescent="0.2">
      <c r="B1091" s="4469" t="s">
        <v>6514</v>
      </c>
      <c r="C1091" s="4536"/>
      <c r="D1091" s="3345" t="s">
        <v>6515</v>
      </c>
      <c r="E1091" s="3346">
        <v>89.600000000000009</v>
      </c>
      <c r="F1091" s="3346">
        <v>47.633600000000008</v>
      </c>
      <c r="G1091" s="3058" t="s">
        <v>1534</v>
      </c>
      <c r="H1091" s="3058" t="s">
        <v>1534</v>
      </c>
      <c r="I1091" s="3058" t="s">
        <v>1534</v>
      </c>
      <c r="J1091" s="3043">
        <v>327</v>
      </c>
      <c r="K1091" s="3347">
        <v>0.14560000000000001</v>
      </c>
      <c r="L1091" s="3347">
        <v>0.14560000000000001</v>
      </c>
      <c r="M1091" s="3043">
        <v>327</v>
      </c>
      <c r="N1091" s="3043">
        <v>327</v>
      </c>
      <c r="O1091" s="3347">
        <v>0.14560000000000001</v>
      </c>
      <c r="P1091" s="3347">
        <v>0.14560000000000001</v>
      </c>
      <c r="Q1091" s="3347">
        <v>0.14560000000000001</v>
      </c>
      <c r="R1091" s="3347">
        <v>0.14560000000000001</v>
      </c>
      <c r="S1091" s="2618">
        <v>8.4</v>
      </c>
      <c r="T1091" s="3058" t="s">
        <v>1534</v>
      </c>
      <c r="U1091" s="3058" t="s">
        <v>1534</v>
      </c>
      <c r="V1091" s="3059" t="s">
        <v>1119</v>
      </c>
      <c r="W1091" s="3347">
        <v>2.8000000000000004E-2</v>
      </c>
      <c r="X1091" s="3347">
        <v>6.720000000000001E-2</v>
      </c>
      <c r="Y1091" s="3059" t="s">
        <v>1534</v>
      </c>
      <c r="Z1091" s="3059" t="s">
        <v>1534</v>
      </c>
      <c r="AA1091" s="3059" t="s">
        <v>1534</v>
      </c>
      <c r="AB1091" s="3059" t="s">
        <v>1534</v>
      </c>
      <c r="AC1091" s="3347">
        <v>6.720000000000001E-2</v>
      </c>
      <c r="AD1091" s="3346">
        <v>33.566400000000002</v>
      </c>
      <c r="AE1091" s="3059" t="s">
        <v>5529</v>
      </c>
      <c r="AF1091" s="2567">
        <v>3.6960000000000007E-2</v>
      </c>
      <c r="AG1091" s="2567">
        <v>0.11200000000000002</v>
      </c>
      <c r="AH1091" s="2619" t="s">
        <v>1534</v>
      </c>
      <c r="AI1091" s="2619" t="s">
        <v>1534</v>
      </c>
      <c r="AJ1091" s="3058" t="s">
        <v>1534</v>
      </c>
      <c r="AK1091" s="2619" t="s">
        <v>6321</v>
      </c>
      <c r="AL1091" s="2619" t="s">
        <v>4366</v>
      </c>
      <c r="AM1091" s="3458">
        <v>3.3600000000000003</v>
      </c>
    </row>
    <row r="1092" spans="2:39" s="2884" customFormat="1" ht="12" customHeight="1" thickBot="1" x14ac:dyDescent="0.25">
      <c r="B1092" s="4469" t="s">
        <v>6516</v>
      </c>
      <c r="C1092" s="4536"/>
      <c r="D1092" s="3070" t="s">
        <v>6517</v>
      </c>
      <c r="E1092" s="3071">
        <v>112.00000000000001</v>
      </c>
      <c r="F1092" s="3071">
        <v>63.504000000000012</v>
      </c>
      <c r="G1092" s="3160" t="s">
        <v>1534</v>
      </c>
      <c r="H1092" s="3160" t="s">
        <v>1534</v>
      </c>
      <c r="I1092" s="3160" t="s">
        <v>1534</v>
      </c>
      <c r="J1092" s="2817">
        <v>472</v>
      </c>
      <c r="K1092" s="3073">
        <v>0.13440000000000002</v>
      </c>
      <c r="L1092" s="3073">
        <v>0.13440000000000002</v>
      </c>
      <c r="M1092" s="2817">
        <v>472</v>
      </c>
      <c r="N1092" s="2817">
        <v>472</v>
      </c>
      <c r="O1092" s="3073">
        <v>0.13440000000000002</v>
      </c>
      <c r="P1092" s="3073">
        <v>0.13440000000000002</v>
      </c>
      <c r="Q1092" s="3073">
        <v>0.13440000000000002</v>
      </c>
      <c r="R1092" s="3073">
        <v>0.13440000000000002</v>
      </c>
      <c r="S1092" s="2810">
        <v>11.200000000000001</v>
      </c>
      <c r="T1092" s="3160" t="s">
        <v>1534</v>
      </c>
      <c r="U1092" s="3160" t="s">
        <v>1534</v>
      </c>
      <c r="V1092" s="3074" t="s">
        <v>5534</v>
      </c>
      <c r="W1092" s="3073">
        <v>2.8000000000000004E-2</v>
      </c>
      <c r="X1092" s="3073">
        <v>6.720000000000001E-2</v>
      </c>
      <c r="Y1092" s="3074" t="s">
        <v>1534</v>
      </c>
      <c r="Z1092" s="3074" t="s">
        <v>1534</v>
      </c>
      <c r="AA1092" s="3074" t="s">
        <v>1534</v>
      </c>
      <c r="AB1092" s="3074" t="s">
        <v>1534</v>
      </c>
      <c r="AC1092" s="3073">
        <v>6.720000000000001E-2</v>
      </c>
      <c r="AD1092" s="3071">
        <v>37.295999999999999</v>
      </c>
      <c r="AE1092" s="3074" t="s">
        <v>58</v>
      </c>
      <c r="AF1092" s="2614">
        <v>3.6960000000000007E-2</v>
      </c>
      <c r="AG1092" s="2614">
        <v>0.11200000000000002</v>
      </c>
      <c r="AH1092" s="2661" t="s">
        <v>1534</v>
      </c>
      <c r="AI1092" s="2661" t="s">
        <v>1534</v>
      </c>
      <c r="AJ1092" s="3160" t="s">
        <v>1534</v>
      </c>
      <c r="AK1092" s="2661" t="s">
        <v>6324</v>
      </c>
      <c r="AL1092" s="2661" t="s">
        <v>370</v>
      </c>
      <c r="AM1092" s="3459">
        <v>3.7296000000000005</v>
      </c>
    </row>
    <row r="1093" spans="2:39" s="2884" customFormat="1" ht="12" customHeight="1" x14ac:dyDescent="0.2">
      <c r="B1093" s="2579"/>
      <c r="C1093" s="2572"/>
      <c r="D1093" s="3651"/>
      <c r="E1093" s="3651"/>
      <c r="F1093" s="3651"/>
      <c r="G1093" s="3651"/>
      <c r="H1093" s="2572"/>
      <c r="I1093" s="2573"/>
      <c r="J1093" s="2573"/>
      <c r="K1093" s="2573"/>
      <c r="L1093" s="2573"/>
      <c r="M1093" s="2572"/>
      <c r="N1093" s="2573"/>
      <c r="O1093" s="2573"/>
      <c r="P1093" s="2573"/>
      <c r="Q1093" s="2573"/>
      <c r="R1093" s="2573"/>
      <c r="S1093" s="2572"/>
      <c r="T1093" s="2571"/>
      <c r="U1093" s="2571"/>
      <c r="V1093" s="2571"/>
      <c r="W1093" s="2571"/>
      <c r="X1093" s="2571"/>
      <c r="Y1093" s="2571"/>
      <c r="Z1093" s="2571"/>
      <c r="AA1093" s="2571"/>
      <c r="AB1093" s="2571"/>
      <c r="AC1093" s="2571"/>
      <c r="AD1093" s="2571"/>
      <c r="AE1093" s="2571"/>
      <c r="AF1093" s="2571"/>
      <c r="AG1093" s="2571"/>
      <c r="AH1093" s="2571"/>
      <c r="AI1093" s="2571"/>
      <c r="AJ1093" s="2571"/>
      <c r="AK1093" s="2577"/>
      <c r="AL1093" s="3500"/>
      <c r="AM1093" s="3502"/>
    </row>
    <row r="1094" spans="2:39" s="2884" customFormat="1" ht="12" customHeight="1" x14ac:dyDescent="0.2">
      <c r="B1094" s="3643" t="s">
        <v>5002</v>
      </c>
      <c r="C1094" s="3644"/>
      <c r="D1094" s="3645" t="s">
        <v>10</v>
      </c>
      <c r="E1094" s="3645"/>
      <c r="F1094" s="3645"/>
      <c r="G1094" s="3645"/>
      <c r="H1094" s="2575"/>
      <c r="I1094" s="2575"/>
      <c r="J1094" s="2575"/>
      <c r="K1094" s="2575"/>
      <c r="L1094" s="2575"/>
      <c r="M1094" s="2575"/>
      <c r="N1094" s="2575"/>
      <c r="O1094" s="2575"/>
      <c r="P1094" s="2575"/>
      <c r="Q1094" s="2575"/>
      <c r="R1094" s="2575"/>
      <c r="S1094" s="2575"/>
      <c r="T1094" s="2571"/>
      <c r="U1094" s="2571"/>
      <c r="V1094" s="2571"/>
      <c r="W1094" s="2571"/>
      <c r="X1094" s="2571"/>
      <c r="Y1094" s="2571"/>
      <c r="Z1094" s="2571"/>
      <c r="AA1094" s="2571"/>
      <c r="AB1094" s="2571"/>
      <c r="AC1094" s="2571"/>
      <c r="AD1094" s="2571"/>
      <c r="AE1094" s="2571"/>
      <c r="AF1094" s="2571"/>
      <c r="AG1094" s="2571"/>
      <c r="AH1094" s="2571"/>
      <c r="AI1094" s="2571"/>
      <c r="AJ1094" s="2571"/>
      <c r="AK1094" s="2577"/>
      <c r="AL1094" s="3500"/>
      <c r="AM1094" s="3502"/>
    </row>
    <row r="1095" spans="2:39" s="2884" customFormat="1" ht="12" customHeight="1" x14ac:dyDescent="0.2">
      <c r="B1095" s="3643" t="s">
        <v>5003</v>
      </c>
      <c r="C1095" s="3644"/>
      <c r="D1095" s="3645" t="s">
        <v>10</v>
      </c>
      <c r="E1095" s="3645"/>
      <c r="F1095" s="3645"/>
      <c r="G1095" s="3645"/>
      <c r="H1095" s="2575"/>
      <c r="I1095" s="2575"/>
      <c r="J1095" s="2575"/>
      <c r="K1095" s="2575"/>
      <c r="L1095" s="2575"/>
      <c r="M1095" s="2575"/>
      <c r="N1095" s="2575"/>
      <c r="O1095" s="2575"/>
      <c r="P1095" s="2575"/>
      <c r="Q1095" s="2575"/>
      <c r="R1095" s="2575"/>
      <c r="S1095" s="2575"/>
      <c r="T1095" s="2571"/>
      <c r="U1095" s="2571"/>
      <c r="V1095" s="2571"/>
      <c r="W1095" s="2571"/>
      <c r="X1095" s="2571"/>
      <c r="Y1095" s="2571"/>
      <c r="Z1095" s="2571"/>
      <c r="AA1095" s="2571"/>
      <c r="AB1095" s="2571"/>
      <c r="AC1095" s="2571"/>
      <c r="AD1095" s="2571"/>
      <c r="AE1095" s="2571"/>
      <c r="AF1095" s="2571"/>
      <c r="AG1095" s="2571"/>
      <c r="AH1095" s="2571"/>
      <c r="AI1095" s="2571"/>
      <c r="AJ1095" s="2571"/>
      <c r="AK1095" s="2577"/>
      <c r="AL1095" s="3500"/>
      <c r="AM1095" s="3502"/>
    </row>
    <row r="1096" spans="2:39" s="2884" customFormat="1" ht="12" customHeight="1" thickBot="1" x14ac:dyDescent="0.25">
      <c r="B1096" s="3646"/>
      <c r="C1096" s="3647"/>
      <c r="D1096" s="3648"/>
      <c r="E1096" s="3648"/>
      <c r="F1096" s="3648"/>
      <c r="G1096" s="3648"/>
      <c r="H1096" s="2580"/>
      <c r="I1096" s="2580"/>
      <c r="J1096" s="2580"/>
      <c r="K1096" s="2580"/>
      <c r="L1096" s="2580"/>
      <c r="M1096" s="2580"/>
      <c r="N1096" s="2580"/>
      <c r="O1096" s="2580"/>
      <c r="P1096" s="2580"/>
      <c r="Q1096" s="2580"/>
      <c r="R1096" s="2580"/>
      <c r="S1096" s="2580"/>
      <c r="T1096" s="2581"/>
      <c r="U1096" s="2581"/>
      <c r="V1096" s="2581"/>
      <c r="W1096" s="2581"/>
      <c r="X1096" s="2581"/>
      <c r="Y1096" s="2581"/>
      <c r="Z1096" s="2581"/>
      <c r="AA1096" s="2581"/>
      <c r="AB1096" s="2581"/>
      <c r="AC1096" s="2581"/>
      <c r="AD1096" s="2581"/>
      <c r="AE1096" s="2581"/>
      <c r="AF1096" s="2581"/>
      <c r="AG1096" s="2581"/>
      <c r="AH1096" s="2581"/>
      <c r="AI1096" s="2581"/>
      <c r="AJ1096" s="2581"/>
      <c r="AK1096" s="2643"/>
      <c r="AL1096" s="3501"/>
      <c r="AM1096" s="3503"/>
    </row>
    <row r="1097" spans="2:39" s="2884" customFormat="1" ht="12" customHeight="1" x14ac:dyDescent="0.2">
      <c r="B1097" s="3545" t="str">
        <f>+B1064</f>
        <v>.</v>
      </c>
      <c r="C1097" s="3545"/>
      <c r="D1097" s="2701"/>
      <c r="E1097" s="2701"/>
      <c r="F1097" s="2701"/>
      <c r="G1097" s="2701"/>
      <c r="H1097" s="2575"/>
      <c r="I1097" s="2575"/>
      <c r="J1097" s="2575"/>
      <c r="K1097" s="2575"/>
      <c r="L1097" s="2575"/>
      <c r="M1097" s="2575"/>
      <c r="N1097" s="2575"/>
      <c r="O1097" s="2575"/>
      <c r="P1097" s="2575"/>
      <c r="Q1097" s="2575"/>
      <c r="R1097" s="2575"/>
      <c r="S1097" s="2575"/>
      <c r="T1097" s="2571"/>
      <c r="U1097" s="2571"/>
      <c r="V1097" s="2571"/>
      <c r="W1097" s="2571"/>
      <c r="X1097" s="2571"/>
      <c r="Y1097" s="2571"/>
      <c r="Z1097" s="2571"/>
      <c r="AA1097" s="2571"/>
      <c r="AB1097" s="2571"/>
      <c r="AC1097" s="2571"/>
      <c r="AD1097" s="2571"/>
      <c r="AE1097" s="2571"/>
      <c r="AF1097" s="2571"/>
      <c r="AG1097" s="2571"/>
      <c r="AH1097" s="2571"/>
      <c r="AI1097" s="2571"/>
      <c r="AJ1097" s="2571"/>
      <c r="AK1097" s="2577"/>
    </row>
    <row r="1098" spans="2:39" s="2884" customFormat="1" ht="12" customHeight="1" thickBot="1" x14ac:dyDescent="0.25">
      <c r="B1098" s="2783"/>
    </row>
    <row r="1099" spans="2:39" s="2884" customFormat="1" ht="12" customHeight="1" x14ac:dyDescent="0.2">
      <c r="B1099" s="3623" t="s">
        <v>5011</v>
      </c>
      <c r="C1099" s="3624"/>
      <c r="D1099" s="3624"/>
      <c r="E1099" s="3624"/>
      <c r="F1099" s="3624"/>
      <c r="G1099" s="3624"/>
      <c r="H1099" s="3624"/>
      <c r="I1099" s="3624"/>
      <c r="J1099" s="3624"/>
      <c r="K1099" s="3624"/>
      <c r="L1099" s="3624"/>
      <c r="M1099" s="3624"/>
      <c r="N1099" s="3624"/>
      <c r="O1099" s="3624"/>
      <c r="P1099" s="3624"/>
      <c r="Q1099" s="3624"/>
      <c r="R1099" s="3624"/>
      <c r="S1099" s="3624"/>
      <c r="T1099" s="3624"/>
      <c r="U1099" s="3624"/>
      <c r="V1099" s="3624"/>
      <c r="W1099" s="3624"/>
      <c r="X1099" s="3624"/>
      <c r="Y1099" s="3624"/>
      <c r="Z1099" s="3624"/>
      <c r="AA1099" s="3624"/>
      <c r="AB1099" s="3624"/>
      <c r="AC1099" s="3624"/>
      <c r="AD1099" s="3624"/>
      <c r="AE1099" s="3624"/>
      <c r="AF1099" s="3624"/>
      <c r="AG1099" s="3624"/>
      <c r="AH1099" s="3624"/>
      <c r="AI1099" s="3624"/>
      <c r="AJ1099" s="3624"/>
      <c r="AK1099" s="3625"/>
    </row>
    <row r="1100" spans="2:39" s="2884" customFormat="1" ht="12" customHeight="1" x14ac:dyDescent="0.2">
      <c r="B1100" s="2576"/>
      <c r="C1100" s="3544"/>
      <c r="D1100" s="3544"/>
      <c r="E1100" s="3544"/>
      <c r="F1100" s="3544"/>
      <c r="G1100" s="2577"/>
      <c r="H1100" s="2577"/>
      <c r="I1100" s="2577"/>
      <c r="J1100" s="2577"/>
      <c r="K1100" s="2577"/>
      <c r="L1100" s="2577"/>
      <c r="M1100" s="2577"/>
      <c r="N1100" s="2577"/>
      <c r="O1100" s="2577"/>
      <c r="P1100" s="2577"/>
      <c r="Q1100" s="2577"/>
      <c r="R1100" s="2577"/>
      <c r="S1100" s="2577"/>
      <c r="T1100" s="2577"/>
      <c r="U1100" s="2577"/>
      <c r="V1100" s="2577"/>
      <c r="W1100" s="2577"/>
      <c r="X1100" s="2577"/>
      <c r="Y1100" s="2577"/>
      <c r="Z1100" s="2577"/>
      <c r="AA1100" s="2577"/>
      <c r="AB1100" s="2577"/>
      <c r="AC1100" s="2577"/>
      <c r="AD1100" s="2577"/>
      <c r="AE1100" s="2577"/>
      <c r="AF1100" s="2577"/>
      <c r="AG1100" s="2577"/>
      <c r="AH1100" s="2577"/>
      <c r="AI1100" s="2577"/>
      <c r="AJ1100" s="2577"/>
      <c r="AK1100" s="2578"/>
    </row>
    <row r="1101" spans="2:39" s="2884" customFormat="1" ht="12" customHeight="1" x14ac:dyDescent="0.2">
      <c r="B1101" s="2576" t="s">
        <v>4998</v>
      </c>
      <c r="C1101" s="3544"/>
      <c r="D1101" s="3656" t="s">
        <v>6115</v>
      </c>
      <c r="E1101" s="3656"/>
      <c r="F1101" s="3656"/>
      <c r="G1101" s="2577"/>
      <c r="H1101" s="2577"/>
      <c r="I1101" s="2577"/>
      <c r="J1101" s="2577"/>
      <c r="K1101" s="2577"/>
      <c r="L1101" s="2577"/>
      <c r="M1101" s="2577"/>
      <c r="N1101" s="2577"/>
      <c r="O1101" s="2577"/>
      <c r="P1101" s="2577"/>
      <c r="Q1101" s="2577"/>
      <c r="R1101" s="2577"/>
      <c r="S1101" s="2577"/>
      <c r="T1101" s="2577"/>
      <c r="U1101" s="2577"/>
      <c r="V1101" s="2577"/>
      <c r="W1101" s="2577"/>
      <c r="X1101" s="2577"/>
      <c r="Y1101" s="2577"/>
      <c r="Z1101" s="2577"/>
      <c r="AA1101" s="2577"/>
      <c r="AB1101" s="2577"/>
      <c r="AC1101" s="2577"/>
      <c r="AD1101" s="2577"/>
      <c r="AE1101" s="2577"/>
      <c r="AF1101" s="2577"/>
      <c r="AG1101" s="2577"/>
      <c r="AH1101" s="2577"/>
      <c r="AI1101" s="2577"/>
      <c r="AJ1101" s="2577"/>
      <c r="AK1101" s="2578"/>
    </row>
    <row r="1102" spans="2:39" s="2884" customFormat="1" ht="12" customHeight="1" thickBot="1" x14ac:dyDescent="0.25">
      <c r="B1102" s="3657" t="s">
        <v>5012</v>
      </c>
      <c r="C1102" s="3658"/>
      <c r="D1102" s="3629">
        <v>41676</v>
      </c>
      <c r="E1102" s="3629"/>
      <c r="F1102" s="3544"/>
      <c r="G1102" s="2577"/>
      <c r="H1102" s="2577"/>
      <c r="I1102" s="2577"/>
      <c r="J1102" s="2577"/>
      <c r="K1102" s="2577"/>
      <c r="L1102" s="2577"/>
      <c r="M1102" s="2577"/>
      <c r="N1102" s="2577"/>
      <c r="O1102" s="2577"/>
      <c r="P1102" s="2577"/>
      <c r="Q1102" s="2577"/>
      <c r="R1102" s="2577"/>
      <c r="S1102" s="2577"/>
      <c r="T1102" s="2577"/>
      <c r="U1102" s="2577"/>
      <c r="V1102" s="2577"/>
      <c r="W1102" s="2577"/>
      <c r="X1102" s="2577"/>
      <c r="Y1102" s="2577"/>
      <c r="Z1102" s="2577"/>
      <c r="AA1102" s="2577"/>
      <c r="AB1102" s="2577"/>
      <c r="AC1102" s="2577"/>
      <c r="AD1102" s="2577"/>
      <c r="AE1102" s="2577"/>
      <c r="AF1102" s="2577"/>
      <c r="AG1102" s="2577"/>
      <c r="AH1102" s="2577"/>
      <c r="AI1102" s="2577"/>
      <c r="AJ1102" s="2577"/>
      <c r="AK1102" s="2578"/>
    </row>
    <row r="1103" spans="2:39" s="2884" customFormat="1" ht="60" customHeight="1" thickBot="1" x14ac:dyDescent="0.25">
      <c r="B1103" s="3659" t="s">
        <v>5013</v>
      </c>
      <c r="C1103" s="3660"/>
      <c r="D1103" s="3661" t="s">
        <v>6478</v>
      </c>
      <c r="E1103" s="3662"/>
      <c r="F1103" s="3662"/>
      <c r="G1103" s="3662"/>
      <c r="H1103" s="3662"/>
      <c r="I1103" s="3662"/>
      <c r="J1103" s="3662"/>
      <c r="K1103" s="3663"/>
      <c r="L1103" s="2577"/>
      <c r="M1103" s="2577"/>
      <c r="N1103" s="2577"/>
      <c r="O1103" s="2577"/>
      <c r="P1103" s="2577"/>
      <c r="Q1103" s="2577"/>
      <c r="R1103" s="2577"/>
      <c r="S1103" s="2577"/>
      <c r="T1103" s="2577"/>
      <c r="U1103" s="2577"/>
      <c r="V1103" s="2577"/>
      <c r="W1103" s="2577"/>
      <c r="X1103" s="2577"/>
      <c r="Y1103" s="2577"/>
      <c r="Z1103" s="2577"/>
      <c r="AA1103" s="2577"/>
      <c r="AB1103" s="2577"/>
      <c r="AC1103" s="2577"/>
      <c r="AD1103" s="2577"/>
      <c r="AE1103" s="2577"/>
      <c r="AF1103" s="2577"/>
      <c r="AG1103" s="2577"/>
      <c r="AH1103" s="2577"/>
      <c r="AI1103" s="2577"/>
      <c r="AJ1103" s="2577"/>
      <c r="AK1103" s="2578"/>
    </row>
    <row r="1104" spans="2:39" s="2884" customFormat="1" ht="12" customHeight="1" thickBot="1" x14ac:dyDescent="0.25">
      <c r="B1104" s="3664"/>
      <c r="C1104" s="3653"/>
      <c r="D1104" s="3653"/>
      <c r="E1104" s="3653"/>
      <c r="F1104" s="3653"/>
      <c r="G1104" s="3653"/>
      <c r="H1104" s="3653"/>
      <c r="I1104" s="3653"/>
      <c r="J1104" s="3653"/>
      <c r="K1104" s="3653"/>
      <c r="L1104" s="3653"/>
      <c r="M1104" s="3653"/>
      <c r="N1104" s="3653"/>
      <c r="O1104" s="3653"/>
      <c r="P1104" s="3653"/>
      <c r="Q1104" s="3653"/>
      <c r="R1104" s="2577"/>
      <c r="S1104" s="2577"/>
      <c r="T1104" s="2577"/>
      <c r="U1104" s="2577"/>
      <c r="V1104" s="2577"/>
      <c r="W1104" s="2577"/>
      <c r="X1104" s="2577"/>
      <c r="Y1104" s="2577"/>
      <c r="Z1104" s="2577"/>
      <c r="AA1104" s="2577"/>
      <c r="AB1104" s="2577"/>
      <c r="AC1104" s="2577"/>
      <c r="AD1104" s="2577"/>
      <c r="AE1104" s="2577"/>
      <c r="AF1104" s="2577"/>
      <c r="AG1104" s="2577"/>
      <c r="AH1104" s="2577"/>
      <c r="AI1104" s="2577"/>
      <c r="AJ1104" s="2577"/>
      <c r="AK1104" s="2578"/>
    </row>
    <row r="1105" spans="2:37" s="2884" customFormat="1" ht="12" customHeight="1" thickBot="1" x14ac:dyDescent="0.25">
      <c r="B1105" s="3638" t="s">
        <v>5014</v>
      </c>
      <c r="C1105" s="3638"/>
      <c r="D1105" s="3638" t="s">
        <v>5004</v>
      </c>
      <c r="E1105" s="3638" t="s">
        <v>5015</v>
      </c>
      <c r="F1105" s="3654" t="s">
        <v>224</v>
      </c>
      <c r="G1105" s="3654"/>
      <c r="H1105" s="3654"/>
      <c r="I1105" s="3654"/>
      <c r="J1105" s="3654"/>
      <c r="K1105" s="3654"/>
      <c r="L1105" s="3654"/>
      <c r="M1105" s="3654"/>
      <c r="N1105" s="3654"/>
      <c r="O1105" s="3654"/>
      <c r="P1105" s="3654"/>
      <c r="Q1105" s="3654"/>
      <c r="R1105" s="3654"/>
      <c r="S1105" s="3654" t="s">
        <v>340</v>
      </c>
      <c r="T1105" s="3654"/>
      <c r="U1105" s="3654"/>
      <c r="V1105" s="3654"/>
      <c r="W1105" s="3654"/>
      <c r="X1105" s="3654"/>
      <c r="Y1105" s="3654"/>
      <c r="Z1105" s="3654"/>
      <c r="AA1105" s="3654"/>
      <c r="AB1105" s="3654"/>
      <c r="AC1105" s="3654"/>
      <c r="AD1105" s="3654" t="s">
        <v>225</v>
      </c>
      <c r="AE1105" s="3654"/>
      <c r="AF1105" s="3654"/>
      <c r="AG1105" s="3654"/>
      <c r="AH1105" s="3655" t="s">
        <v>4999</v>
      </c>
      <c r="AI1105" s="3655"/>
      <c r="AJ1105" s="3655"/>
      <c r="AK1105" s="2578"/>
    </row>
    <row r="1106" spans="2:37" s="2884" customFormat="1" ht="12" customHeight="1" thickBot="1" x14ac:dyDescent="0.25">
      <c r="B1106" s="3639"/>
      <c r="C1106" s="3639"/>
      <c r="D1106" s="3639"/>
      <c r="E1106" s="3639"/>
      <c r="F1106" s="3639" t="s">
        <v>5016</v>
      </c>
      <c r="G1106" s="3639" t="s">
        <v>5017</v>
      </c>
      <c r="H1106" s="3638" t="s">
        <v>5018</v>
      </c>
      <c r="I1106" s="3640" t="s">
        <v>5019</v>
      </c>
      <c r="J1106" s="3640" t="s">
        <v>5020</v>
      </c>
      <c r="K1106" s="3637" t="s">
        <v>5021</v>
      </c>
      <c r="L1106" s="3637" t="s">
        <v>5022</v>
      </c>
      <c r="M1106" s="3640" t="s">
        <v>5023</v>
      </c>
      <c r="N1106" s="3640"/>
      <c r="O1106" s="3637" t="s">
        <v>5024</v>
      </c>
      <c r="P1106" s="3637" t="s">
        <v>5025</v>
      </c>
      <c r="Q1106" s="3637" t="s">
        <v>5026</v>
      </c>
      <c r="R1106" s="3637" t="s">
        <v>5027</v>
      </c>
      <c r="S1106" s="3638" t="s">
        <v>5028</v>
      </c>
      <c r="T1106" s="3638" t="s">
        <v>5029</v>
      </c>
      <c r="U1106" s="3638" t="s">
        <v>5030</v>
      </c>
      <c r="V1106" s="3638" t="s">
        <v>5031</v>
      </c>
      <c r="W1106" s="3638" t="s">
        <v>5032</v>
      </c>
      <c r="X1106" s="3638" t="s">
        <v>5033</v>
      </c>
      <c r="Y1106" s="3638" t="s">
        <v>5034</v>
      </c>
      <c r="Z1106" s="3638" t="s">
        <v>5035</v>
      </c>
      <c r="AA1106" s="3638" t="s">
        <v>5036</v>
      </c>
      <c r="AB1106" s="3640" t="s">
        <v>5037</v>
      </c>
      <c r="AC1106" s="3640" t="s">
        <v>5038</v>
      </c>
      <c r="AD1106" s="3638" t="s">
        <v>5039</v>
      </c>
      <c r="AE1106" s="3638" t="s">
        <v>5040</v>
      </c>
      <c r="AF1106" s="3638" t="s">
        <v>5041</v>
      </c>
      <c r="AG1106" s="3638" t="s">
        <v>5042</v>
      </c>
      <c r="AH1106" s="3638" t="s">
        <v>1154</v>
      </c>
      <c r="AI1106" s="3638" t="s">
        <v>5000</v>
      </c>
      <c r="AJ1106" s="3638" t="s">
        <v>5001</v>
      </c>
      <c r="AK1106" s="2578"/>
    </row>
    <row r="1107" spans="2:37" s="2884" customFormat="1" ht="12" customHeight="1" thickBot="1" x14ac:dyDescent="0.25">
      <c r="B1107" s="3639"/>
      <c r="C1107" s="3639"/>
      <c r="D1107" s="3639"/>
      <c r="E1107" s="3639"/>
      <c r="F1107" s="3639"/>
      <c r="G1107" s="3639"/>
      <c r="H1107" s="3639"/>
      <c r="I1107" s="3637"/>
      <c r="J1107" s="3637"/>
      <c r="K1107" s="3637"/>
      <c r="L1107" s="3637"/>
      <c r="M1107" s="3543" t="s">
        <v>5043</v>
      </c>
      <c r="N1107" s="3542" t="s">
        <v>2798</v>
      </c>
      <c r="O1107" s="3637"/>
      <c r="P1107" s="3637"/>
      <c r="Q1107" s="3637"/>
      <c r="R1107" s="3637"/>
      <c r="S1107" s="3639"/>
      <c r="T1107" s="3639"/>
      <c r="U1107" s="3639"/>
      <c r="V1107" s="3639"/>
      <c r="W1107" s="3639"/>
      <c r="X1107" s="3639"/>
      <c r="Y1107" s="3639"/>
      <c r="Z1107" s="3639"/>
      <c r="AA1107" s="3639"/>
      <c r="AB1107" s="3637"/>
      <c r="AC1107" s="3637"/>
      <c r="AD1107" s="3639"/>
      <c r="AE1107" s="3639"/>
      <c r="AF1107" s="3639"/>
      <c r="AG1107" s="3639"/>
      <c r="AH1107" s="3639"/>
      <c r="AI1107" s="3639"/>
      <c r="AJ1107" s="3639"/>
      <c r="AK1107" s="2578"/>
    </row>
    <row r="1108" spans="2:37" s="2884" customFormat="1" ht="12" customHeight="1" thickBot="1" x14ac:dyDescent="0.25">
      <c r="B1108" s="3649" t="s">
        <v>6477</v>
      </c>
      <c r="C1108" s="3650"/>
      <c r="D1108" s="3370">
        <v>334</v>
      </c>
      <c r="E1108" s="3241">
        <v>16.8</v>
      </c>
      <c r="F1108" s="3264" t="s">
        <v>1534</v>
      </c>
      <c r="G1108" s="3028" t="s">
        <v>1534</v>
      </c>
      <c r="H1108" s="3422" t="s">
        <v>1534</v>
      </c>
      <c r="I1108" s="3422" t="s">
        <v>1534</v>
      </c>
      <c r="J1108" s="3422" t="s">
        <v>1534</v>
      </c>
      <c r="K1108" s="3028" t="s">
        <v>1534</v>
      </c>
      <c r="L1108" s="3028" t="s">
        <v>1534</v>
      </c>
      <c r="M1108" s="3017" t="s">
        <v>1534</v>
      </c>
      <c r="N1108" s="3136" t="s">
        <v>1534</v>
      </c>
      <c r="O1108" s="3028" t="s">
        <v>1534</v>
      </c>
      <c r="P1108" s="3028" t="s">
        <v>1534</v>
      </c>
      <c r="Q1108" s="3028" t="s">
        <v>1534</v>
      </c>
      <c r="R1108" s="3028" t="s">
        <v>1534</v>
      </c>
      <c r="S1108" s="2736" t="s">
        <v>1534</v>
      </c>
      <c r="T1108" s="3028" t="s">
        <v>1534</v>
      </c>
      <c r="U1108" s="3423" t="s">
        <v>1534</v>
      </c>
      <c r="V1108" s="3423" t="s">
        <v>1534</v>
      </c>
      <c r="W1108" s="3028" t="s">
        <v>1534</v>
      </c>
      <c r="X1108" s="3028" t="s">
        <v>1534</v>
      </c>
      <c r="Y1108" s="3423" t="s">
        <v>1534</v>
      </c>
      <c r="Z1108" s="3423" t="s">
        <v>1534</v>
      </c>
      <c r="AA1108" s="3423" t="s">
        <v>1534</v>
      </c>
      <c r="AB1108" s="3028" t="s">
        <v>1534</v>
      </c>
      <c r="AC1108" s="3028" t="s">
        <v>1534</v>
      </c>
      <c r="AD1108" s="3264" t="s">
        <v>1534</v>
      </c>
      <c r="AE1108" s="2591" t="s">
        <v>1534</v>
      </c>
      <c r="AF1108" s="2592" t="s">
        <v>1534</v>
      </c>
      <c r="AG1108" s="2592" t="s">
        <v>1534</v>
      </c>
      <c r="AH1108" s="3134" t="s">
        <v>6116</v>
      </c>
      <c r="AI1108" s="3134"/>
      <c r="AJ1108" s="3241">
        <v>16.8</v>
      </c>
      <c r="AK1108" s="2578"/>
    </row>
    <row r="1109" spans="2:37" s="2884" customFormat="1" ht="12" customHeight="1" x14ac:dyDescent="0.2">
      <c r="B1109" s="2579"/>
      <c r="C1109" s="2572"/>
      <c r="D1109" s="3651"/>
      <c r="E1109" s="3651"/>
      <c r="F1109" s="3651"/>
      <c r="G1109" s="3651"/>
      <c r="H1109" s="2572"/>
      <c r="I1109" s="2573"/>
      <c r="J1109" s="2573"/>
      <c r="K1109" s="2573"/>
      <c r="L1109" s="2573"/>
      <c r="M1109" s="2572"/>
      <c r="N1109" s="2573"/>
      <c r="O1109" s="2573"/>
      <c r="P1109" s="2573"/>
      <c r="Q1109" s="2573"/>
      <c r="R1109" s="2573"/>
      <c r="S1109" s="2572"/>
      <c r="T1109" s="2571"/>
      <c r="U1109" s="2571"/>
      <c r="V1109" s="2571"/>
      <c r="W1109" s="2571"/>
      <c r="X1109" s="2571"/>
      <c r="Y1109" s="2571"/>
      <c r="Z1109" s="2571"/>
      <c r="AA1109" s="2571"/>
      <c r="AB1109" s="2571"/>
      <c r="AC1109" s="2571"/>
      <c r="AD1109" s="2571"/>
      <c r="AE1109" s="2571"/>
      <c r="AF1109" s="2571"/>
      <c r="AG1109" s="2571"/>
      <c r="AH1109" s="2571"/>
      <c r="AI1109" s="2571"/>
      <c r="AJ1109" s="2571"/>
      <c r="AK1109" s="2578"/>
    </row>
    <row r="1110" spans="2:37" s="2884" customFormat="1" ht="12" customHeight="1" x14ac:dyDescent="0.2">
      <c r="B1110" s="3643" t="s">
        <v>5002</v>
      </c>
      <c r="C1110" s="3644"/>
      <c r="D1110" s="3652" t="s">
        <v>4149</v>
      </c>
      <c r="E1110" s="3652"/>
      <c r="F1110" s="3652"/>
      <c r="G1110" s="3652"/>
      <c r="H1110" s="2575"/>
      <c r="I1110" s="2575"/>
      <c r="J1110" s="2575"/>
      <c r="K1110" s="2575"/>
      <c r="L1110" s="2575"/>
      <c r="M1110" s="2575"/>
      <c r="N1110" s="2575"/>
      <c r="O1110" s="2575"/>
      <c r="P1110" s="2575"/>
      <c r="Q1110" s="2575"/>
      <c r="R1110" s="2575"/>
      <c r="S1110" s="2575"/>
      <c r="T1110" s="2571"/>
      <c r="U1110" s="2571"/>
      <c r="V1110" s="2571"/>
      <c r="W1110" s="2571"/>
      <c r="X1110" s="2571"/>
      <c r="Y1110" s="2571"/>
      <c r="Z1110" s="2571"/>
      <c r="AA1110" s="2571"/>
      <c r="AB1110" s="2571"/>
      <c r="AC1110" s="2571"/>
      <c r="AD1110" s="2571"/>
      <c r="AE1110" s="2571"/>
      <c r="AF1110" s="2571"/>
      <c r="AG1110" s="2571"/>
      <c r="AH1110" s="2571"/>
      <c r="AI1110" s="2571"/>
      <c r="AJ1110" s="2571"/>
      <c r="AK1110" s="2578"/>
    </row>
    <row r="1111" spans="2:37" s="2884" customFormat="1" ht="12" customHeight="1" x14ac:dyDescent="0.2">
      <c r="B1111" s="3643" t="s">
        <v>5003</v>
      </c>
      <c r="C1111" s="3644"/>
      <c r="D1111" s="3652" t="s">
        <v>6479</v>
      </c>
      <c r="E1111" s="3652"/>
      <c r="F1111" s="3652"/>
      <c r="G1111" s="3652"/>
      <c r="H1111" s="2575"/>
      <c r="I1111" s="2575"/>
      <c r="J1111" s="2575"/>
      <c r="K1111" s="2575"/>
      <c r="L1111" s="2575"/>
      <c r="M1111" s="2575"/>
      <c r="N1111" s="2575"/>
      <c r="O1111" s="2575"/>
      <c r="P1111" s="2575"/>
      <c r="Q1111" s="2575"/>
      <c r="R1111" s="2575"/>
      <c r="S1111" s="2575"/>
      <c r="T1111" s="2571"/>
      <c r="U1111" s="2571"/>
      <c r="V1111" s="2571"/>
      <c r="W1111" s="2571"/>
      <c r="X1111" s="2571"/>
      <c r="Y1111" s="2571"/>
      <c r="Z1111" s="2571"/>
      <c r="AA1111" s="2571"/>
      <c r="AB1111" s="2571"/>
      <c r="AC1111" s="2571"/>
      <c r="AD1111" s="2571"/>
      <c r="AE1111" s="2571"/>
      <c r="AF1111" s="2571"/>
      <c r="AG1111" s="2571"/>
      <c r="AH1111" s="2571"/>
      <c r="AI1111" s="2571"/>
      <c r="AJ1111" s="2571"/>
      <c r="AK1111" s="2578"/>
    </row>
    <row r="1112" spans="2:37" s="2884" customFormat="1" ht="12" customHeight="1" thickBot="1" x14ac:dyDescent="0.25">
      <c r="B1112" s="3646"/>
      <c r="C1112" s="3647"/>
      <c r="D1112" s="3648"/>
      <c r="E1112" s="3648"/>
      <c r="F1112" s="3648"/>
      <c r="G1112" s="3648"/>
      <c r="H1112" s="2580"/>
      <c r="I1112" s="2580"/>
      <c r="J1112" s="2580"/>
      <c r="K1112" s="2580"/>
      <c r="L1112" s="2580"/>
      <c r="M1112" s="2580"/>
      <c r="N1112" s="2580"/>
      <c r="O1112" s="2580"/>
      <c r="P1112" s="2580"/>
      <c r="Q1112" s="2580"/>
      <c r="R1112" s="2580"/>
      <c r="S1112" s="2580"/>
      <c r="T1112" s="2581"/>
      <c r="U1112" s="2581"/>
      <c r="V1112" s="2581"/>
      <c r="W1112" s="2581"/>
      <c r="X1112" s="2581"/>
      <c r="Y1112" s="2581"/>
      <c r="Z1112" s="2581"/>
      <c r="AA1112" s="2581"/>
      <c r="AB1112" s="2581"/>
      <c r="AC1112" s="2581"/>
      <c r="AD1112" s="2581"/>
      <c r="AE1112" s="2581"/>
      <c r="AF1112" s="2581"/>
      <c r="AG1112" s="2581"/>
      <c r="AH1112" s="2581"/>
      <c r="AI1112" s="2581"/>
      <c r="AJ1112" s="2581"/>
      <c r="AK1112" s="2583"/>
    </row>
    <row r="1113" spans="2:37" s="2884" customFormat="1" ht="12" customHeight="1" x14ac:dyDescent="0.2">
      <c r="B1113" s="2783" t="str">
        <f>+B1097</f>
        <v>.</v>
      </c>
    </row>
    <row r="1114" spans="2:37" s="2884" customFormat="1" ht="12" customHeight="1" thickBot="1" x14ac:dyDescent="0.25">
      <c r="B1114" s="2783"/>
    </row>
    <row r="1115" spans="2:37" s="2884" customFormat="1" ht="12" customHeight="1" x14ac:dyDescent="0.2">
      <c r="B1115" s="3623" t="s">
        <v>5011</v>
      </c>
      <c r="C1115" s="3624"/>
      <c r="D1115" s="3624"/>
      <c r="E1115" s="3624"/>
      <c r="F1115" s="3624"/>
      <c r="G1115" s="3624"/>
      <c r="H1115" s="3624"/>
      <c r="I1115" s="3624"/>
      <c r="J1115" s="3624"/>
      <c r="K1115" s="3624"/>
      <c r="L1115" s="3624"/>
      <c r="M1115" s="3624"/>
      <c r="N1115" s="3624"/>
      <c r="O1115" s="3624"/>
      <c r="P1115" s="3624"/>
      <c r="Q1115" s="3624"/>
      <c r="R1115" s="3624"/>
      <c r="S1115" s="3624"/>
      <c r="T1115" s="3624"/>
      <c r="U1115" s="3624"/>
      <c r="V1115" s="3624"/>
      <c r="W1115" s="3624"/>
      <c r="X1115" s="3624"/>
      <c r="Y1115" s="3624"/>
      <c r="Z1115" s="3624"/>
      <c r="AA1115" s="3624"/>
      <c r="AB1115" s="3624"/>
      <c r="AC1115" s="3624"/>
      <c r="AD1115" s="3624"/>
      <c r="AE1115" s="3624"/>
      <c r="AF1115" s="3624"/>
      <c r="AG1115" s="3624"/>
      <c r="AH1115" s="3624"/>
      <c r="AI1115" s="3624"/>
      <c r="AJ1115" s="3624"/>
      <c r="AK1115" s="3625"/>
    </row>
    <row r="1116" spans="2:37" s="2884" customFormat="1" ht="12" customHeight="1" x14ac:dyDescent="0.2">
      <c r="B1116" s="2576"/>
      <c r="C1116" s="3544"/>
      <c r="D1116" s="3544"/>
      <c r="E1116" s="3544"/>
      <c r="F1116" s="3544"/>
      <c r="G1116" s="2577"/>
      <c r="H1116" s="2577"/>
      <c r="I1116" s="2577"/>
      <c r="J1116" s="2577"/>
      <c r="K1116" s="2577"/>
      <c r="L1116" s="2577"/>
      <c r="M1116" s="2577"/>
      <c r="N1116" s="2577"/>
      <c r="O1116" s="2577"/>
      <c r="P1116" s="2577"/>
      <c r="Q1116" s="2577"/>
      <c r="R1116" s="2577"/>
      <c r="S1116" s="2577"/>
      <c r="T1116" s="2577"/>
      <c r="U1116" s="2577"/>
      <c r="V1116" s="2577"/>
      <c r="W1116" s="2577"/>
      <c r="X1116" s="2577"/>
      <c r="Y1116" s="2577"/>
      <c r="Z1116" s="2577"/>
      <c r="AA1116" s="2577"/>
      <c r="AB1116" s="2577"/>
      <c r="AC1116" s="2577"/>
      <c r="AD1116" s="2577"/>
      <c r="AE1116" s="2577"/>
      <c r="AF1116" s="2577"/>
      <c r="AG1116" s="2577"/>
      <c r="AH1116" s="2577"/>
      <c r="AI1116" s="2577"/>
      <c r="AJ1116" s="2577"/>
      <c r="AK1116" s="2578"/>
    </row>
    <row r="1117" spans="2:37" s="2884" customFormat="1" ht="12" customHeight="1" x14ac:dyDescent="0.2">
      <c r="B1117" s="2576" t="s">
        <v>4998</v>
      </c>
      <c r="C1117" s="3544"/>
      <c r="D1117" s="3656" t="s">
        <v>6115</v>
      </c>
      <c r="E1117" s="3656"/>
      <c r="F1117" s="3656"/>
      <c r="G1117" s="2577"/>
      <c r="H1117" s="2577"/>
      <c r="I1117" s="2577"/>
      <c r="J1117" s="2577"/>
      <c r="K1117" s="2577"/>
      <c r="L1117" s="2577"/>
      <c r="M1117" s="2577"/>
      <c r="N1117" s="2577"/>
      <c r="O1117" s="2577"/>
      <c r="P1117" s="2577"/>
      <c r="Q1117" s="2577"/>
      <c r="R1117" s="2577"/>
      <c r="S1117" s="2577"/>
      <c r="T1117" s="2577"/>
      <c r="U1117" s="2577"/>
      <c r="V1117" s="2577"/>
      <c r="W1117" s="2577"/>
      <c r="X1117" s="2577"/>
      <c r="Y1117" s="2577"/>
      <c r="Z1117" s="2577"/>
      <c r="AA1117" s="2577"/>
      <c r="AB1117" s="2577"/>
      <c r="AC1117" s="2577"/>
      <c r="AD1117" s="2577"/>
      <c r="AE1117" s="2577"/>
      <c r="AF1117" s="2577"/>
      <c r="AG1117" s="2577"/>
      <c r="AH1117" s="2577"/>
      <c r="AI1117" s="2577"/>
      <c r="AJ1117" s="2577"/>
      <c r="AK1117" s="2578"/>
    </row>
    <row r="1118" spans="2:37" s="2884" customFormat="1" ht="12" customHeight="1" thickBot="1" x14ac:dyDescent="0.25">
      <c r="B1118" s="3657" t="s">
        <v>5012</v>
      </c>
      <c r="C1118" s="3658"/>
      <c r="D1118" s="3629">
        <v>41676</v>
      </c>
      <c r="E1118" s="3629"/>
      <c r="F1118" s="3544"/>
      <c r="G1118" s="2577"/>
      <c r="H1118" s="2577"/>
      <c r="I1118" s="2577"/>
      <c r="J1118" s="2577"/>
      <c r="K1118" s="2577"/>
      <c r="L1118" s="2577"/>
      <c r="M1118" s="2577"/>
      <c r="N1118" s="2577"/>
      <c r="O1118" s="2577"/>
      <c r="P1118" s="2577"/>
      <c r="Q1118" s="2577"/>
      <c r="R1118" s="2577"/>
      <c r="S1118" s="2577"/>
      <c r="T1118" s="2577"/>
      <c r="U1118" s="2577"/>
      <c r="V1118" s="2577"/>
      <c r="W1118" s="2577"/>
      <c r="X1118" s="2577"/>
      <c r="Y1118" s="2577"/>
      <c r="Z1118" s="2577"/>
      <c r="AA1118" s="2577"/>
      <c r="AB1118" s="2577"/>
      <c r="AC1118" s="2577"/>
      <c r="AD1118" s="2577"/>
      <c r="AE1118" s="2577"/>
      <c r="AF1118" s="2577"/>
      <c r="AG1118" s="2577"/>
      <c r="AH1118" s="2577"/>
      <c r="AI1118" s="2577"/>
      <c r="AJ1118" s="2577"/>
      <c r="AK1118" s="2578"/>
    </row>
    <row r="1119" spans="2:37" s="2884" customFormat="1" ht="78" customHeight="1" thickBot="1" x14ac:dyDescent="0.25">
      <c r="B1119" s="3659" t="s">
        <v>5013</v>
      </c>
      <c r="C1119" s="3660"/>
      <c r="D1119" s="3661" t="s">
        <v>6476</v>
      </c>
      <c r="E1119" s="3662"/>
      <c r="F1119" s="3662"/>
      <c r="G1119" s="3662"/>
      <c r="H1119" s="3662"/>
      <c r="I1119" s="3662"/>
      <c r="J1119" s="3662"/>
      <c r="K1119" s="3663"/>
      <c r="L1119" s="2577"/>
      <c r="M1119" s="2577"/>
      <c r="N1119" s="2577"/>
      <c r="O1119" s="2577"/>
      <c r="P1119" s="2577"/>
      <c r="Q1119" s="2577"/>
      <c r="R1119" s="2577"/>
      <c r="S1119" s="2577"/>
      <c r="T1119" s="2577"/>
      <c r="U1119" s="2577"/>
      <c r="V1119" s="2577"/>
      <c r="W1119" s="2577"/>
      <c r="X1119" s="2577"/>
      <c r="Y1119" s="2577"/>
      <c r="Z1119" s="2577"/>
      <c r="AA1119" s="2577"/>
      <c r="AB1119" s="2577"/>
      <c r="AC1119" s="2577"/>
      <c r="AD1119" s="2577"/>
      <c r="AE1119" s="2577"/>
      <c r="AF1119" s="2577"/>
      <c r="AG1119" s="2577"/>
      <c r="AH1119" s="2577"/>
      <c r="AI1119" s="2577"/>
      <c r="AJ1119" s="2577"/>
      <c r="AK1119" s="2578"/>
    </row>
    <row r="1120" spans="2:37" s="2884" customFormat="1" ht="12" customHeight="1" thickBot="1" x14ac:dyDescent="0.25">
      <c r="B1120" s="3664"/>
      <c r="C1120" s="3653"/>
      <c r="D1120" s="3653"/>
      <c r="E1120" s="3653"/>
      <c r="F1120" s="3653"/>
      <c r="G1120" s="3653"/>
      <c r="H1120" s="3653"/>
      <c r="I1120" s="3653"/>
      <c r="J1120" s="3653"/>
      <c r="K1120" s="3653"/>
      <c r="L1120" s="3653"/>
      <c r="M1120" s="3653"/>
      <c r="N1120" s="3653"/>
      <c r="O1120" s="3653"/>
      <c r="P1120" s="3653"/>
      <c r="Q1120" s="3653"/>
      <c r="R1120" s="2577"/>
      <c r="S1120" s="2577"/>
      <c r="T1120" s="2577"/>
      <c r="U1120" s="2577"/>
      <c r="V1120" s="2577"/>
      <c r="W1120" s="2577"/>
      <c r="X1120" s="2577"/>
      <c r="Y1120" s="2577"/>
      <c r="Z1120" s="2577"/>
      <c r="AA1120" s="2577"/>
      <c r="AB1120" s="2577"/>
      <c r="AC1120" s="2577"/>
      <c r="AD1120" s="2577"/>
      <c r="AE1120" s="2577"/>
      <c r="AF1120" s="2577"/>
      <c r="AG1120" s="2577"/>
      <c r="AH1120" s="2577"/>
      <c r="AI1120" s="2577"/>
      <c r="AJ1120" s="2577"/>
      <c r="AK1120" s="2578"/>
    </row>
    <row r="1121" spans="2:37" s="2884" customFormat="1" ht="12" customHeight="1" thickBot="1" x14ac:dyDescent="0.25">
      <c r="B1121" s="3638" t="s">
        <v>5014</v>
      </c>
      <c r="C1121" s="3638"/>
      <c r="D1121" s="3638" t="s">
        <v>5004</v>
      </c>
      <c r="E1121" s="3638" t="s">
        <v>5015</v>
      </c>
      <c r="F1121" s="3654" t="s">
        <v>224</v>
      </c>
      <c r="G1121" s="3654"/>
      <c r="H1121" s="3654"/>
      <c r="I1121" s="3654"/>
      <c r="J1121" s="3654"/>
      <c r="K1121" s="3654"/>
      <c r="L1121" s="3654"/>
      <c r="M1121" s="3654"/>
      <c r="N1121" s="3654"/>
      <c r="O1121" s="3654"/>
      <c r="P1121" s="3654"/>
      <c r="Q1121" s="3654"/>
      <c r="R1121" s="3654"/>
      <c r="S1121" s="3654" t="s">
        <v>340</v>
      </c>
      <c r="T1121" s="3654"/>
      <c r="U1121" s="3654"/>
      <c r="V1121" s="3654"/>
      <c r="W1121" s="3654"/>
      <c r="X1121" s="3654"/>
      <c r="Y1121" s="3654"/>
      <c r="Z1121" s="3654"/>
      <c r="AA1121" s="3654"/>
      <c r="AB1121" s="3654"/>
      <c r="AC1121" s="3654"/>
      <c r="AD1121" s="3654" t="s">
        <v>225</v>
      </c>
      <c r="AE1121" s="3654"/>
      <c r="AF1121" s="3654"/>
      <c r="AG1121" s="3654"/>
      <c r="AH1121" s="3655" t="s">
        <v>4999</v>
      </c>
      <c r="AI1121" s="3655"/>
      <c r="AJ1121" s="3655"/>
      <c r="AK1121" s="2578"/>
    </row>
    <row r="1122" spans="2:37" s="2884" customFormat="1" ht="12" customHeight="1" thickBot="1" x14ac:dyDescent="0.25">
      <c r="B1122" s="3639"/>
      <c r="C1122" s="3639"/>
      <c r="D1122" s="3639"/>
      <c r="E1122" s="3639"/>
      <c r="F1122" s="3639" t="s">
        <v>5016</v>
      </c>
      <c r="G1122" s="3639" t="s">
        <v>5017</v>
      </c>
      <c r="H1122" s="3638" t="s">
        <v>5018</v>
      </c>
      <c r="I1122" s="3640" t="s">
        <v>5019</v>
      </c>
      <c r="J1122" s="3640" t="s">
        <v>5020</v>
      </c>
      <c r="K1122" s="3637" t="s">
        <v>5021</v>
      </c>
      <c r="L1122" s="3637" t="s">
        <v>5022</v>
      </c>
      <c r="M1122" s="3640" t="s">
        <v>5023</v>
      </c>
      <c r="N1122" s="3640"/>
      <c r="O1122" s="3637" t="s">
        <v>5024</v>
      </c>
      <c r="P1122" s="3637" t="s">
        <v>5025</v>
      </c>
      <c r="Q1122" s="3637" t="s">
        <v>5026</v>
      </c>
      <c r="R1122" s="3637" t="s">
        <v>5027</v>
      </c>
      <c r="S1122" s="3638" t="s">
        <v>5028</v>
      </c>
      <c r="T1122" s="3638" t="s">
        <v>5029</v>
      </c>
      <c r="U1122" s="3638" t="s">
        <v>5030</v>
      </c>
      <c r="V1122" s="3638" t="s">
        <v>5031</v>
      </c>
      <c r="W1122" s="3638" t="s">
        <v>5032</v>
      </c>
      <c r="X1122" s="3638" t="s">
        <v>5033</v>
      </c>
      <c r="Y1122" s="3638" t="s">
        <v>5034</v>
      </c>
      <c r="Z1122" s="3638" t="s">
        <v>5035</v>
      </c>
      <c r="AA1122" s="3638" t="s">
        <v>5036</v>
      </c>
      <c r="AB1122" s="3640" t="s">
        <v>5037</v>
      </c>
      <c r="AC1122" s="3640" t="s">
        <v>5038</v>
      </c>
      <c r="AD1122" s="3638" t="s">
        <v>5039</v>
      </c>
      <c r="AE1122" s="3638" t="s">
        <v>5040</v>
      </c>
      <c r="AF1122" s="3638" t="s">
        <v>5041</v>
      </c>
      <c r="AG1122" s="3638" t="s">
        <v>5042</v>
      </c>
      <c r="AH1122" s="3638" t="s">
        <v>1154</v>
      </c>
      <c r="AI1122" s="3638" t="s">
        <v>5000</v>
      </c>
      <c r="AJ1122" s="3638" t="s">
        <v>5001</v>
      </c>
      <c r="AK1122" s="2578"/>
    </row>
    <row r="1123" spans="2:37" s="2884" customFormat="1" ht="12" customHeight="1" thickBot="1" x14ac:dyDescent="0.25">
      <c r="B1123" s="3639"/>
      <c r="C1123" s="3639"/>
      <c r="D1123" s="3639"/>
      <c r="E1123" s="3639"/>
      <c r="F1123" s="3639"/>
      <c r="G1123" s="3639"/>
      <c r="H1123" s="3639"/>
      <c r="I1123" s="3637"/>
      <c r="J1123" s="3637"/>
      <c r="K1123" s="3637"/>
      <c r="L1123" s="3637"/>
      <c r="M1123" s="3543" t="s">
        <v>5043</v>
      </c>
      <c r="N1123" s="3542" t="s">
        <v>2798</v>
      </c>
      <c r="O1123" s="3637"/>
      <c r="P1123" s="3637"/>
      <c r="Q1123" s="3637"/>
      <c r="R1123" s="3637"/>
      <c r="S1123" s="3639"/>
      <c r="T1123" s="3639"/>
      <c r="U1123" s="3639"/>
      <c r="V1123" s="3639"/>
      <c r="W1123" s="3639"/>
      <c r="X1123" s="3639"/>
      <c r="Y1123" s="3639"/>
      <c r="Z1123" s="3639"/>
      <c r="AA1123" s="3639"/>
      <c r="AB1123" s="3637"/>
      <c r="AC1123" s="3637"/>
      <c r="AD1123" s="3639"/>
      <c r="AE1123" s="3639"/>
      <c r="AF1123" s="3639"/>
      <c r="AG1123" s="3639"/>
      <c r="AH1123" s="3639"/>
      <c r="AI1123" s="3639"/>
      <c r="AJ1123" s="3639"/>
      <c r="AK1123" s="2578"/>
    </row>
    <row r="1124" spans="2:37" s="2884" customFormat="1" ht="12" customHeight="1" thickBot="1" x14ac:dyDescent="0.25">
      <c r="B1124" s="3649" t="s">
        <v>6477</v>
      </c>
      <c r="C1124" s="3650"/>
      <c r="D1124" s="3370">
        <v>334</v>
      </c>
      <c r="E1124" s="3027">
        <v>16.8</v>
      </c>
      <c r="F1124" s="3264" t="s">
        <v>1534</v>
      </c>
      <c r="G1124" s="3028" t="s">
        <v>1534</v>
      </c>
      <c r="H1124" s="3422" t="s">
        <v>1534</v>
      </c>
      <c r="I1124" s="3422" t="s">
        <v>1534</v>
      </c>
      <c r="J1124" s="3422" t="s">
        <v>1534</v>
      </c>
      <c r="K1124" s="3028" t="s">
        <v>1534</v>
      </c>
      <c r="L1124" s="3028" t="s">
        <v>1534</v>
      </c>
      <c r="M1124" s="3017" t="s">
        <v>1534</v>
      </c>
      <c r="N1124" s="3136" t="s">
        <v>1534</v>
      </c>
      <c r="O1124" s="3028" t="s">
        <v>1534</v>
      </c>
      <c r="P1124" s="3028" t="s">
        <v>1534</v>
      </c>
      <c r="Q1124" s="3028" t="s">
        <v>1534</v>
      </c>
      <c r="R1124" s="3028" t="s">
        <v>1534</v>
      </c>
      <c r="S1124" s="2736" t="s">
        <v>1534</v>
      </c>
      <c r="T1124" s="3028" t="s">
        <v>1534</v>
      </c>
      <c r="U1124" s="3423" t="s">
        <v>1534</v>
      </c>
      <c r="V1124" s="3423" t="s">
        <v>1534</v>
      </c>
      <c r="W1124" s="3028" t="s">
        <v>1534</v>
      </c>
      <c r="X1124" s="3028" t="s">
        <v>1534</v>
      </c>
      <c r="Y1124" s="3423" t="s">
        <v>1534</v>
      </c>
      <c r="Z1124" s="3423" t="s">
        <v>1534</v>
      </c>
      <c r="AA1124" s="3423" t="s">
        <v>1534</v>
      </c>
      <c r="AB1124" s="3028" t="s">
        <v>1534</v>
      </c>
      <c r="AC1124" s="3028" t="s">
        <v>1534</v>
      </c>
      <c r="AD1124" s="3264" t="s">
        <v>1534</v>
      </c>
      <c r="AE1124" s="2591" t="s">
        <v>1534</v>
      </c>
      <c r="AF1124" s="2592" t="s">
        <v>1534</v>
      </c>
      <c r="AG1124" s="2592" t="s">
        <v>1534</v>
      </c>
      <c r="AH1124" s="3134" t="s">
        <v>6116</v>
      </c>
      <c r="AI1124" s="3134"/>
      <c r="AJ1124" s="3424">
        <v>16.8</v>
      </c>
      <c r="AK1124" s="2578"/>
    </row>
    <row r="1125" spans="2:37" s="2884" customFormat="1" ht="12" customHeight="1" x14ac:dyDescent="0.2">
      <c r="B1125" s="2579"/>
      <c r="C1125" s="2572"/>
      <c r="D1125" s="3651"/>
      <c r="E1125" s="3651"/>
      <c r="F1125" s="3651"/>
      <c r="G1125" s="3651"/>
      <c r="H1125" s="2572"/>
      <c r="I1125" s="2573"/>
      <c r="J1125" s="2573"/>
      <c r="K1125" s="2573"/>
      <c r="L1125" s="2573"/>
      <c r="M1125" s="2572"/>
      <c r="N1125" s="2573"/>
      <c r="O1125" s="2573"/>
      <c r="P1125" s="2573"/>
      <c r="Q1125" s="2573"/>
      <c r="R1125" s="2573"/>
      <c r="S1125" s="2572"/>
      <c r="T1125" s="2571"/>
      <c r="U1125" s="2571"/>
      <c r="V1125" s="2571"/>
      <c r="W1125" s="2571"/>
      <c r="X1125" s="2571"/>
      <c r="Y1125" s="2571"/>
      <c r="Z1125" s="2571"/>
      <c r="AA1125" s="2571"/>
      <c r="AB1125" s="2571"/>
      <c r="AC1125" s="2571"/>
      <c r="AD1125" s="2571"/>
      <c r="AE1125" s="2571"/>
      <c r="AF1125" s="2571"/>
      <c r="AG1125" s="2571"/>
      <c r="AH1125" s="2571"/>
      <c r="AI1125" s="2571"/>
      <c r="AJ1125" s="2571"/>
      <c r="AK1125" s="2578"/>
    </row>
    <row r="1126" spans="2:37" s="2884" customFormat="1" ht="12" customHeight="1" x14ac:dyDescent="0.2">
      <c r="B1126" s="3643" t="s">
        <v>5002</v>
      </c>
      <c r="C1126" s="3644"/>
      <c r="D1126" s="3652" t="s">
        <v>6</v>
      </c>
      <c r="E1126" s="3652"/>
      <c r="F1126" s="3652"/>
      <c r="G1126" s="3652"/>
      <c r="H1126" s="2575"/>
      <c r="I1126" s="2575"/>
      <c r="J1126" s="2575"/>
      <c r="K1126" s="2575"/>
      <c r="L1126" s="2575"/>
      <c r="M1126" s="2575"/>
      <c r="N1126" s="2575"/>
      <c r="O1126" s="2575"/>
      <c r="P1126" s="2575"/>
      <c r="Q1126" s="2575"/>
      <c r="R1126" s="2575"/>
      <c r="S1126" s="2575"/>
      <c r="T1126" s="2571"/>
      <c r="U1126" s="2571"/>
      <c r="V1126" s="2571"/>
      <c r="W1126" s="2571"/>
      <c r="X1126" s="2571"/>
      <c r="Y1126" s="2571"/>
      <c r="Z1126" s="2571"/>
      <c r="AA1126" s="2571"/>
      <c r="AB1126" s="2571"/>
      <c r="AC1126" s="2571"/>
      <c r="AD1126" s="2571"/>
      <c r="AE1126" s="2571"/>
      <c r="AF1126" s="2571"/>
      <c r="AG1126" s="2571"/>
      <c r="AH1126" s="2571"/>
      <c r="AI1126" s="2571"/>
      <c r="AJ1126" s="2571"/>
      <c r="AK1126" s="2578"/>
    </row>
    <row r="1127" spans="2:37" s="2884" customFormat="1" ht="12" customHeight="1" x14ac:dyDescent="0.2">
      <c r="B1127" s="3643" t="s">
        <v>5003</v>
      </c>
      <c r="C1127" s="3644"/>
      <c r="D1127" s="3652" t="s">
        <v>10</v>
      </c>
      <c r="E1127" s="3652"/>
      <c r="F1127" s="3652"/>
      <c r="G1127" s="3652"/>
      <c r="H1127" s="2575"/>
      <c r="I1127" s="2575"/>
      <c r="J1127" s="2575"/>
      <c r="K1127" s="2575"/>
      <c r="L1127" s="2575"/>
      <c r="M1127" s="2575"/>
      <c r="N1127" s="2575"/>
      <c r="O1127" s="2575"/>
      <c r="P1127" s="2575"/>
      <c r="Q1127" s="2575"/>
      <c r="R1127" s="2575"/>
      <c r="S1127" s="2575"/>
      <c r="T1127" s="2571"/>
      <c r="U1127" s="2571"/>
      <c r="V1127" s="2571"/>
      <c r="W1127" s="2571"/>
      <c r="X1127" s="2571"/>
      <c r="Y1127" s="2571"/>
      <c r="Z1127" s="2571"/>
      <c r="AA1127" s="2571"/>
      <c r="AB1127" s="2571"/>
      <c r="AC1127" s="2571"/>
      <c r="AD1127" s="2571"/>
      <c r="AE1127" s="2571"/>
      <c r="AF1127" s="2571"/>
      <c r="AG1127" s="2571"/>
      <c r="AH1127" s="2571"/>
      <c r="AI1127" s="2571"/>
      <c r="AJ1127" s="2571"/>
      <c r="AK1127" s="2578"/>
    </row>
    <row r="1128" spans="2:37" s="2884" customFormat="1" ht="12" customHeight="1" thickBot="1" x14ac:dyDescent="0.25">
      <c r="B1128" s="3646"/>
      <c r="C1128" s="3647"/>
      <c r="D1128" s="3648"/>
      <c r="E1128" s="3648"/>
      <c r="F1128" s="3648"/>
      <c r="G1128" s="3648"/>
      <c r="H1128" s="2580"/>
      <c r="I1128" s="2580"/>
      <c r="J1128" s="2580"/>
      <c r="K1128" s="2580"/>
      <c r="L1128" s="2580"/>
      <c r="M1128" s="2580"/>
      <c r="N1128" s="2580"/>
      <c r="O1128" s="2580"/>
      <c r="P1128" s="2580"/>
      <c r="Q1128" s="2580"/>
      <c r="R1128" s="2580"/>
      <c r="S1128" s="2580"/>
      <c r="T1128" s="2581"/>
      <c r="U1128" s="2581"/>
      <c r="V1128" s="2581"/>
      <c r="W1128" s="2581"/>
      <c r="X1128" s="2581"/>
      <c r="Y1128" s="2581"/>
      <c r="Z1128" s="2581"/>
      <c r="AA1128" s="2581"/>
      <c r="AB1128" s="2581"/>
      <c r="AC1128" s="2581"/>
      <c r="AD1128" s="2581"/>
      <c r="AE1128" s="2581"/>
      <c r="AF1128" s="2581"/>
      <c r="AG1128" s="2581"/>
      <c r="AH1128" s="2581"/>
      <c r="AI1128" s="2581"/>
      <c r="AJ1128" s="2581"/>
      <c r="AK1128" s="2583"/>
    </row>
    <row r="1129" spans="2:37" s="2884" customFormat="1" ht="12" customHeight="1" x14ac:dyDescent="0.2">
      <c r="B1129" s="2783" t="str">
        <f>+B1113</f>
        <v>.</v>
      </c>
    </row>
    <row r="1130" spans="2:37" s="2884" customFormat="1" ht="12" customHeight="1" thickBot="1" x14ac:dyDescent="0.25">
      <c r="B1130" s="2783"/>
    </row>
    <row r="1131" spans="2:37" s="2884" customFormat="1" ht="12" customHeight="1" x14ac:dyDescent="0.2">
      <c r="B1131" s="3623" t="s">
        <v>5011</v>
      </c>
      <c r="C1131" s="3624"/>
      <c r="D1131" s="3624"/>
      <c r="E1131" s="3624"/>
      <c r="F1131" s="3624"/>
      <c r="G1131" s="3624"/>
      <c r="H1131" s="3624"/>
      <c r="I1131" s="3624"/>
      <c r="J1131" s="3624"/>
      <c r="K1131" s="3624"/>
      <c r="L1131" s="3624"/>
      <c r="M1131" s="3624"/>
      <c r="N1131" s="3624"/>
      <c r="O1131" s="3624"/>
      <c r="P1131" s="3624"/>
      <c r="Q1131" s="3624"/>
      <c r="R1131" s="3624"/>
      <c r="S1131" s="3624"/>
      <c r="T1131" s="3624"/>
      <c r="U1131" s="3624"/>
      <c r="V1131" s="3624"/>
      <c r="W1131" s="3624"/>
      <c r="X1131" s="3624"/>
      <c r="Y1131" s="3624"/>
      <c r="Z1131" s="3624"/>
      <c r="AA1131" s="3624"/>
      <c r="AB1131" s="3624"/>
      <c r="AC1131" s="3624"/>
      <c r="AD1131" s="3624"/>
      <c r="AE1131" s="3624"/>
      <c r="AF1131" s="3624"/>
      <c r="AG1131" s="3624"/>
      <c r="AH1131" s="3624"/>
      <c r="AI1131" s="3624"/>
      <c r="AJ1131" s="3624"/>
      <c r="AK1131" s="3625"/>
    </row>
    <row r="1132" spans="2:37" s="2884" customFormat="1" ht="12" customHeight="1" x14ac:dyDescent="0.2">
      <c r="B1132" s="2576"/>
      <c r="C1132" s="3544"/>
      <c r="D1132" s="3544"/>
      <c r="E1132" s="3544"/>
      <c r="F1132" s="3544"/>
      <c r="G1132" s="2577"/>
      <c r="H1132" s="2577"/>
      <c r="I1132" s="2577"/>
      <c r="J1132" s="2577"/>
      <c r="K1132" s="2577"/>
      <c r="L1132" s="2577"/>
      <c r="M1132" s="2577"/>
      <c r="N1132" s="2577"/>
      <c r="O1132" s="2577"/>
      <c r="P1132" s="2577"/>
      <c r="Q1132" s="2577"/>
      <c r="R1132" s="2577"/>
      <c r="S1132" s="2577"/>
      <c r="T1132" s="2577"/>
      <c r="U1132" s="2577"/>
      <c r="V1132" s="2577"/>
      <c r="W1132" s="2577"/>
      <c r="X1132" s="2577"/>
      <c r="Y1132" s="2577"/>
      <c r="Z1132" s="2577"/>
      <c r="AA1132" s="2577"/>
      <c r="AB1132" s="2577"/>
      <c r="AC1132" s="2577"/>
      <c r="AD1132" s="2577"/>
      <c r="AE1132" s="2577"/>
      <c r="AF1132" s="2577"/>
      <c r="AG1132" s="2577"/>
      <c r="AH1132" s="2577"/>
      <c r="AI1132" s="2577"/>
      <c r="AJ1132" s="2577"/>
      <c r="AK1132" s="2578"/>
    </row>
    <row r="1133" spans="2:37" s="2884" customFormat="1" ht="12" customHeight="1" x14ac:dyDescent="0.2">
      <c r="B1133" s="2576" t="s">
        <v>4998</v>
      </c>
      <c r="C1133" s="3544"/>
      <c r="D1133" s="3656" t="s">
        <v>5997</v>
      </c>
      <c r="E1133" s="3656"/>
      <c r="F1133" s="3656"/>
      <c r="G1133" s="2577"/>
      <c r="H1133" s="2577"/>
      <c r="I1133" s="2577"/>
      <c r="J1133" s="2577"/>
      <c r="K1133" s="2577"/>
      <c r="L1133" s="2577"/>
      <c r="M1133" s="2577"/>
      <c r="N1133" s="2577"/>
      <c r="O1133" s="2577"/>
      <c r="P1133" s="2577"/>
      <c r="Q1133" s="2577"/>
      <c r="R1133" s="2577"/>
      <c r="S1133" s="2577"/>
      <c r="T1133" s="2577"/>
      <c r="U1133" s="2577"/>
      <c r="V1133" s="2577"/>
      <c r="W1133" s="2577"/>
      <c r="X1133" s="2577"/>
      <c r="Y1133" s="2577"/>
      <c r="Z1133" s="2577"/>
      <c r="AA1133" s="2577"/>
      <c r="AB1133" s="2577"/>
      <c r="AC1133" s="2577"/>
      <c r="AD1133" s="2577"/>
      <c r="AE1133" s="2577"/>
      <c r="AF1133" s="2577"/>
      <c r="AG1133" s="2577"/>
      <c r="AH1133" s="2577"/>
      <c r="AI1133" s="2577"/>
      <c r="AJ1133" s="2577"/>
      <c r="AK1133" s="2578"/>
    </row>
    <row r="1134" spans="2:37" s="2884" customFormat="1" ht="11.25" customHeight="1" thickBot="1" x14ac:dyDescent="0.25">
      <c r="B1134" s="3657" t="s">
        <v>5012</v>
      </c>
      <c r="C1134" s="3658"/>
      <c r="D1134" s="3629">
        <v>41677</v>
      </c>
      <c r="E1134" s="3629"/>
      <c r="F1134" s="3544"/>
      <c r="G1134" s="2577"/>
      <c r="H1134" s="2577"/>
      <c r="I1134" s="2577"/>
      <c r="J1134" s="2577"/>
      <c r="K1134" s="2577"/>
      <c r="L1134" s="2577"/>
      <c r="M1134" s="2577"/>
      <c r="N1134" s="2577"/>
      <c r="O1134" s="2577"/>
      <c r="P1134" s="2577"/>
      <c r="Q1134" s="2577"/>
      <c r="R1134" s="2577"/>
      <c r="S1134" s="2577"/>
      <c r="T1134" s="2577"/>
      <c r="U1134" s="2577"/>
      <c r="V1134" s="2577"/>
      <c r="W1134" s="2577"/>
      <c r="X1134" s="2577"/>
      <c r="Y1134" s="2577"/>
      <c r="Z1134" s="2577"/>
      <c r="AA1134" s="2577"/>
      <c r="AB1134" s="2577"/>
      <c r="AC1134" s="2577"/>
      <c r="AD1134" s="2577"/>
      <c r="AE1134" s="2577"/>
      <c r="AF1134" s="2577"/>
      <c r="AG1134" s="2577"/>
      <c r="AH1134" s="2577"/>
      <c r="AI1134" s="2577"/>
      <c r="AJ1134" s="2577"/>
      <c r="AK1134" s="2578"/>
    </row>
    <row r="1135" spans="2:37" s="2884" customFormat="1" ht="86.25" customHeight="1" thickBot="1" x14ac:dyDescent="0.25">
      <c r="B1135" s="3659" t="s">
        <v>5013</v>
      </c>
      <c r="C1135" s="3660"/>
      <c r="D1135" s="3661" t="s">
        <v>6467</v>
      </c>
      <c r="E1135" s="3662"/>
      <c r="F1135" s="3662"/>
      <c r="G1135" s="3662"/>
      <c r="H1135" s="3662"/>
      <c r="I1135" s="3662"/>
      <c r="J1135" s="3662"/>
      <c r="K1135" s="3663"/>
      <c r="L1135" s="2577"/>
      <c r="M1135" s="2577"/>
      <c r="N1135" s="2577"/>
      <c r="O1135" s="2577"/>
      <c r="P1135" s="2577"/>
      <c r="Q1135" s="2577"/>
      <c r="R1135" s="2577"/>
      <c r="S1135" s="2577"/>
      <c r="T1135" s="2577"/>
      <c r="U1135" s="2577"/>
      <c r="V1135" s="2577"/>
      <c r="W1135" s="2577"/>
      <c r="X1135" s="2577"/>
      <c r="Y1135" s="2577"/>
      <c r="Z1135" s="2577"/>
      <c r="AA1135" s="2577"/>
      <c r="AB1135" s="2577"/>
      <c r="AC1135" s="2577"/>
      <c r="AD1135" s="2577"/>
      <c r="AE1135" s="2577"/>
      <c r="AF1135" s="2577"/>
      <c r="AG1135" s="2577"/>
      <c r="AH1135" s="2577"/>
      <c r="AI1135" s="2577"/>
      <c r="AJ1135" s="2577"/>
      <c r="AK1135" s="2578"/>
    </row>
    <row r="1136" spans="2:37" s="2884" customFormat="1" ht="12" customHeight="1" thickBot="1" x14ac:dyDescent="0.25">
      <c r="B1136" s="3664"/>
      <c r="C1136" s="3653"/>
      <c r="D1136" s="3653"/>
      <c r="E1136" s="3653"/>
      <c r="F1136" s="3653"/>
      <c r="G1136" s="3653"/>
      <c r="H1136" s="3653"/>
      <c r="I1136" s="3653"/>
      <c r="J1136" s="3653"/>
      <c r="K1136" s="3653"/>
      <c r="L1136" s="3653"/>
      <c r="M1136" s="3653"/>
      <c r="N1136" s="3653"/>
      <c r="O1136" s="3653"/>
      <c r="P1136" s="3653"/>
      <c r="Q1136" s="3653"/>
      <c r="R1136" s="2577"/>
      <c r="S1136" s="2577"/>
      <c r="T1136" s="2577"/>
      <c r="U1136" s="2577"/>
      <c r="V1136" s="2577"/>
      <c r="W1136" s="2577"/>
      <c r="X1136" s="2577"/>
      <c r="Y1136" s="2577"/>
      <c r="Z1136" s="2577"/>
      <c r="AA1136" s="2577"/>
      <c r="AB1136" s="2577"/>
      <c r="AC1136" s="2577"/>
      <c r="AD1136" s="2577"/>
      <c r="AE1136" s="2577"/>
      <c r="AF1136" s="2577"/>
      <c r="AG1136" s="2577"/>
      <c r="AH1136" s="2577"/>
      <c r="AI1136" s="2577"/>
      <c r="AJ1136" s="2577"/>
      <c r="AK1136" s="2578"/>
    </row>
    <row r="1137" spans="2:37" s="2884" customFormat="1" ht="12" customHeight="1" thickBot="1" x14ac:dyDescent="0.25">
      <c r="B1137" s="3638" t="s">
        <v>5014</v>
      </c>
      <c r="C1137" s="3638"/>
      <c r="D1137" s="3638" t="s">
        <v>5004</v>
      </c>
      <c r="E1137" s="3638" t="s">
        <v>5015</v>
      </c>
      <c r="F1137" s="3654" t="s">
        <v>224</v>
      </c>
      <c r="G1137" s="3654"/>
      <c r="H1137" s="3654"/>
      <c r="I1137" s="3654"/>
      <c r="J1137" s="3654"/>
      <c r="K1137" s="3654"/>
      <c r="L1137" s="3654"/>
      <c r="M1137" s="3654"/>
      <c r="N1137" s="3654"/>
      <c r="O1137" s="3654"/>
      <c r="P1137" s="3654"/>
      <c r="Q1137" s="3654"/>
      <c r="R1137" s="3654"/>
      <c r="S1137" s="3654" t="s">
        <v>340</v>
      </c>
      <c r="T1137" s="3654"/>
      <c r="U1137" s="3654"/>
      <c r="V1137" s="3654"/>
      <c r="W1137" s="3654"/>
      <c r="X1137" s="3654"/>
      <c r="Y1137" s="3654"/>
      <c r="Z1137" s="3654"/>
      <c r="AA1137" s="3654"/>
      <c r="AB1137" s="3654"/>
      <c r="AC1137" s="3654"/>
      <c r="AD1137" s="3654" t="s">
        <v>225</v>
      </c>
      <c r="AE1137" s="3654"/>
      <c r="AF1137" s="3654"/>
      <c r="AG1137" s="3654"/>
      <c r="AH1137" s="3655" t="s">
        <v>4999</v>
      </c>
      <c r="AI1137" s="3655"/>
      <c r="AJ1137" s="3655"/>
      <c r="AK1137" s="2578"/>
    </row>
    <row r="1138" spans="2:37" s="2884" customFormat="1" ht="12" customHeight="1" thickBot="1" x14ac:dyDescent="0.25">
      <c r="B1138" s="3639"/>
      <c r="C1138" s="3639"/>
      <c r="D1138" s="3639"/>
      <c r="E1138" s="3639"/>
      <c r="F1138" s="3639" t="s">
        <v>5016</v>
      </c>
      <c r="G1138" s="3639" t="s">
        <v>5017</v>
      </c>
      <c r="H1138" s="3638" t="s">
        <v>5018</v>
      </c>
      <c r="I1138" s="3640" t="s">
        <v>5019</v>
      </c>
      <c r="J1138" s="3640" t="s">
        <v>5020</v>
      </c>
      <c r="K1138" s="3637" t="s">
        <v>5021</v>
      </c>
      <c r="L1138" s="3637" t="s">
        <v>5022</v>
      </c>
      <c r="M1138" s="3640" t="s">
        <v>5023</v>
      </c>
      <c r="N1138" s="3640"/>
      <c r="O1138" s="3637" t="s">
        <v>5024</v>
      </c>
      <c r="P1138" s="3637" t="s">
        <v>5025</v>
      </c>
      <c r="Q1138" s="3637" t="s">
        <v>5026</v>
      </c>
      <c r="R1138" s="3637" t="s">
        <v>5027</v>
      </c>
      <c r="S1138" s="3638" t="s">
        <v>5028</v>
      </c>
      <c r="T1138" s="3638" t="s">
        <v>5029</v>
      </c>
      <c r="U1138" s="3638" t="s">
        <v>5030</v>
      </c>
      <c r="V1138" s="3638" t="s">
        <v>5031</v>
      </c>
      <c r="W1138" s="3638" t="s">
        <v>5032</v>
      </c>
      <c r="X1138" s="3638" t="s">
        <v>5033</v>
      </c>
      <c r="Y1138" s="3638" t="s">
        <v>5034</v>
      </c>
      <c r="Z1138" s="3638" t="s">
        <v>5035</v>
      </c>
      <c r="AA1138" s="3638" t="s">
        <v>5036</v>
      </c>
      <c r="AB1138" s="3640" t="s">
        <v>5037</v>
      </c>
      <c r="AC1138" s="3640" t="s">
        <v>5038</v>
      </c>
      <c r="AD1138" s="3638" t="s">
        <v>5039</v>
      </c>
      <c r="AE1138" s="3638" t="s">
        <v>5040</v>
      </c>
      <c r="AF1138" s="3638" t="s">
        <v>5041</v>
      </c>
      <c r="AG1138" s="3638" t="s">
        <v>5042</v>
      </c>
      <c r="AH1138" s="3638" t="s">
        <v>1154</v>
      </c>
      <c r="AI1138" s="3638" t="s">
        <v>5000</v>
      </c>
      <c r="AJ1138" s="3638" t="s">
        <v>5001</v>
      </c>
      <c r="AK1138" s="2578"/>
    </row>
    <row r="1139" spans="2:37" s="2884" customFormat="1" ht="12" customHeight="1" thickBot="1" x14ac:dyDescent="0.25">
      <c r="B1139" s="3639"/>
      <c r="C1139" s="3639"/>
      <c r="D1139" s="3639"/>
      <c r="E1139" s="3639"/>
      <c r="F1139" s="3639"/>
      <c r="G1139" s="3639"/>
      <c r="H1139" s="3639"/>
      <c r="I1139" s="3637"/>
      <c r="J1139" s="3637"/>
      <c r="K1139" s="3637"/>
      <c r="L1139" s="3637"/>
      <c r="M1139" s="3543" t="s">
        <v>5043</v>
      </c>
      <c r="N1139" s="3542" t="s">
        <v>2798</v>
      </c>
      <c r="O1139" s="3637"/>
      <c r="P1139" s="3637"/>
      <c r="Q1139" s="3637"/>
      <c r="R1139" s="3637"/>
      <c r="S1139" s="3639"/>
      <c r="T1139" s="3639"/>
      <c r="U1139" s="3639"/>
      <c r="V1139" s="3639"/>
      <c r="W1139" s="3639"/>
      <c r="X1139" s="3639"/>
      <c r="Y1139" s="3639"/>
      <c r="Z1139" s="3639"/>
      <c r="AA1139" s="3639"/>
      <c r="AB1139" s="3637"/>
      <c r="AC1139" s="3637"/>
      <c r="AD1139" s="3639"/>
      <c r="AE1139" s="3639"/>
      <c r="AF1139" s="3639"/>
      <c r="AG1139" s="3639"/>
      <c r="AH1139" s="3639"/>
      <c r="AI1139" s="3639"/>
      <c r="AJ1139" s="3639"/>
      <c r="AK1139" s="2578"/>
    </row>
    <row r="1140" spans="2:37" s="2884" customFormat="1" ht="12" customHeight="1" x14ac:dyDescent="0.2">
      <c r="B1140" s="3665" t="s">
        <v>5999</v>
      </c>
      <c r="C1140" s="3666"/>
      <c r="D1140" s="3197" t="s">
        <v>1534</v>
      </c>
      <c r="E1140" s="3197">
        <v>1</v>
      </c>
      <c r="F1140" s="3197" t="s">
        <v>1534</v>
      </c>
      <c r="G1140" s="3197" t="s">
        <v>1534</v>
      </c>
      <c r="H1140" s="3197" t="s">
        <v>1534</v>
      </c>
      <c r="I1140" s="3197" t="s">
        <v>1534</v>
      </c>
      <c r="J1140" s="3197" t="s">
        <v>1534</v>
      </c>
      <c r="K1140" s="3197" t="s">
        <v>1534</v>
      </c>
      <c r="L1140" s="3197" t="s">
        <v>1534</v>
      </c>
      <c r="M1140" s="3197" t="s">
        <v>1534</v>
      </c>
      <c r="N1140" s="3197" t="s">
        <v>1534</v>
      </c>
      <c r="O1140" s="3197" t="s">
        <v>1534</v>
      </c>
      <c r="P1140" s="3197" t="s">
        <v>1534</v>
      </c>
      <c r="Q1140" s="3197" t="s">
        <v>1534</v>
      </c>
      <c r="R1140" s="3197" t="s">
        <v>1534</v>
      </c>
      <c r="S1140" s="3197" t="s">
        <v>1534</v>
      </c>
      <c r="T1140" s="3197" t="s">
        <v>1534</v>
      </c>
      <c r="U1140" s="3197" t="s">
        <v>1534</v>
      </c>
      <c r="V1140" s="3197" t="s">
        <v>1534</v>
      </c>
      <c r="W1140" s="3197" t="s">
        <v>1534</v>
      </c>
      <c r="X1140" s="3197" t="s">
        <v>1534</v>
      </c>
      <c r="Y1140" s="3197" t="s">
        <v>1534</v>
      </c>
      <c r="Z1140" s="3197" t="s">
        <v>1534</v>
      </c>
      <c r="AA1140" s="3197" t="s">
        <v>1534</v>
      </c>
      <c r="AB1140" s="3197" t="s">
        <v>1534</v>
      </c>
      <c r="AC1140" s="3197" t="s">
        <v>1534</v>
      </c>
      <c r="AD1140" s="3169">
        <v>1</v>
      </c>
      <c r="AE1140" s="2657" t="s">
        <v>5990</v>
      </c>
      <c r="AF1140" s="2715" t="s">
        <v>1534</v>
      </c>
      <c r="AG1140" s="2715">
        <v>0.5</v>
      </c>
      <c r="AH1140" s="2652" t="s">
        <v>1534</v>
      </c>
      <c r="AI1140" s="2652" t="s">
        <v>1534</v>
      </c>
      <c r="AJ1140" s="2654" t="s">
        <v>1534</v>
      </c>
      <c r="AK1140" s="2578"/>
    </row>
    <row r="1141" spans="2:37" s="2884" customFormat="1" ht="12" customHeight="1" x14ac:dyDescent="0.2">
      <c r="B1141" s="3635" t="s">
        <v>6000</v>
      </c>
      <c r="C1141" s="3636"/>
      <c r="D1141" s="3202" t="s">
        <v>1534</v>
      </c>
      <c r="E1141" s="3252">
        <v>3</v>
      </c>
      <c r="F1141" s="3252" t="s">
        <v>1534</v>
      </c>
      <c r="G1141" s="3058" t="s">
        <v>1534</v>
      </c>
      <c r="H1141" s="3150" t="s">
        <v>1534</v>
      </c>
      <c r="I1141" s="3150" t="s">
        <v>1534</v>
      </c>
      <c r="J1141" s="3150" t="s">
        <v>1534</v>
      </c>
      <c r="K1141" s="3058" t="s">
        <v>1534</v>
      </c>
      <c r="L1141" s="3058" t="s">
        <v>1534</v>
      </c>
      <c r="M1141" s="3202" t="s">
        <v>1534</v>
      </c>
      <c r="N1141" s="2617" t="s">
        <v>1534</v>
      </c>
      <c r="O1141" s="3058" t="s">
        <v>1534</v>
      </c>
      <c r="P1141" s="3058" t="s">
        <v>1534</v>
      </c>
      <c r="Q1141" s="3058" t="s">
        <v>1534</v>
      </c>
      <c r="R1141" s="3058" t="s">
        <v>1534</v>
      </c>
      <c r="S1141" s="2719" t="s">
        <v>1534</v>
      </c>
      <c r="T1141" s="3058" t="s">
        <v>1534</v>
      </c>
      <c r="U1141" s="3059" t="s">
        <v>1534</v>
      </c>
      <c r="V1141" s="3059" t="s">
        <v>1534</v>
      </c>
      <c r="W1141" s="3058" t="s">
        <v>1534</v>
      </c>
      <c r="X1141" s="3058" t="s">
        <v>1534</v>
      </c>
      <c r="Y1141" s="3059" t="s">
        <v>1534</v>
      </c>
      <c r="Z1141" s="3059" t="s">
        <v>1534</v>
      </c>
      <c r="AA1141" s="3059" t="s">
        <v>1534</v>
      </c>
      <c r="AB1141" s="3058" t="s">
        <v>1534</v>
      </c>
      <c r="AC1141" s="3058" t="s">
        <v>1534</v>
      </c>
      <c r="AD1141" s="3252">
        <v>3</v>
      </c>
      <c r="AE1141" s="2647" t="s">
        <v>5992</v>
      </c>
      <c r="AF1141" s="2720" t="s">
        <v>1534</v>
      </c>
      <c r="AG1141" s="2720">
        <v>0.5</v>
      </c>
      <c r="AH1141" s="2619" t="s">
        <v>1534</v>
      </c>
      <c r="AI1141" s="2619" t="s">
        <v>1534</v>
      </c>
      <c r="AJ1141" s="3055" t="s">
        <v>1534</v>
      </c>
      <c r="AK1141" s="2578"/>
    </row>
    <row r="1142" spans="2:37" s="2884" customFormat="1" ht="12" customHeight="1" x14ac:dyDescent="0.2">
      <c r="B1142" s="3635" t="s">
        <v>5989</v>
      </c>
      <c r="C1142" s="3636"/>
      <c r="D1142" s="3202" t="s">
        <v>1534</v>
      </c>
      <c r="E1142" s="3252">
        <v>1</v>
      </c>
      <c r="F1142" s="3252" t="s">
        <v>1534</v>
      </c>
      <c r="G1142" s="3058" t="s">
        <v>1534</v>
      </c>
      <c r="H1142" s="3150" t="s">
        <v>1534</v>
      </c>
      <c r="I1142" s="3150" t="s">
        <v>1534</v>
      </c>
      <c r="J1142" s="3150" t="s">
        <v>1534</v>
      </c>
      <c r="K1142" s="3058" t="s">
        <v>1534</v>
      </c>
      <c r="L1142" s="3058" t="s">
        <v>1534</v>
      </c>
      <c r="M1142" s="3202" t="s">
        <v>1534</v>
      </c>
      <c r="N1142" s="2617" t="s">
        <v>1534</v>
      </c>
      <c r="O1142" s="3058" t="s">
        <v>1534</v>
      </c>
      <c r="P1142" s="3058" t="s">
        <v>1534</v>
      </c>
      <c r="Q1142" s="3058" t="s">
        <v>1534</v>
      </c>
      <c r="R1142" s="3058" t="s">
        <v>1534</v>
      </c>
      <c r="S1142" s="2719" t="s">
        <v>1534</v>
      </c>
      <c r="T1142" s="3058" t="s">
        <v>1534</v>
      </c>
      <c r="U1142" s="3059" t="s">
        <v>1534</v>
      </c>
      <c r="V1142" s="3059" t="s">
        <v>1534</v>
      </c>
      <c r="W1142" s="3058" t="s">
        <v>1534</v>
      </c>
      <c r="X1142" s="3058" t="s">
        <v>1534</v>
      </c>
      <c r="Y1142" s="3059" t="s">
        <v>1534</v>
      </c>
      <c r="Z1142" s="3059" t="s">
        <v>1534</v>
      </c>
      <c r="AA1142" s="3059" t="s">
        <v>1534</v>
      </c>
      <c r="AB1142" s="3058" t="s">
        <v>1534</v>
      </c>
      <c r="AC1142" s="3058" t="s">
        <v>1534</v>
      </c>
      <c r="AD1142" s="3252">
        <v>1</v>
      </c>
      <c r="AE1142" s="2647" t="s">
        <v>5990</v>
      </c>
      <c r="AF1142" s="2720" t="s">
        <v>1534</v>
      </c>
      <c r="AG1142" s="2720">
        <v>0.5</v>
      </c>
      <c r="AH1142" s="2619" t="s">
        <v>1534</v>
      </c>
      <c r="AI1142" s="2619" t="s">
        <v>1534</v>
      </c>
      <c r="AJ1142" s="3055" t="s">
        <v>1534</v>
      </c>
      <c r="AK1142" s="2578"/>
    </row>
    <row r="1143" spans="2:37" s="2884" customFormat="1" ht="12" customHeight="1" thickBot="1" x14ac:dyDescent="0.25">
      <c r="B1143" s="3667" t="s">
        <v>6001</v>
      </c>
      <c r="C1143" s="3668"/>
      <c r="D1143" s="3364" t="s">
        <v>1534</v>
      </c>
      <c r="E1143" s="3170">
        <v>3</v>
      </c>
      <c r="F1143" s="3170" t="s">
        <v>1534</v>
      </c>
      <c r="G1143" s="3160" t="s">
        <v>1534</v>
      </c>
      <c r="H1143" s="3159" t="s">
        <v>1534</v>
      </c>
      <c r="I1143" s="3159" t="s">
        <v>1534</v>
      </c>
      <c r="J1143" s="3159" t="s">
        <v>1534</v>
      </c>
      <c r="K1143" s="3160" t="s">
        <v>1534</v>
      </c>
      <c r="L1143" s="3160" t="s">
        <v>1534</v>
      </c>
      <c r="M1143" s="3364" t="s">
        <v>1534</v>
      </c>
      <c r="N1143" s="2679" t="s">
        <v>1534</v>
      </c>
      <c r="O1143" s="3160" t="s">
        <v>1534</v>
      </c>
      <c r="P1143" s="3160" t="s">
        <v>1534</v>
      </c>
      <c r="Q1143" s="3160" t="s">
        <v>1534</v>
      </c>
      <c r="R1143" s="3160" t="s">
        <v>1534</v>
      </c>
      <c r="S1143" s="3366" t="s">
        <v>1534</v>
      </c>
      <c r="T1143" s="3160" t="s">
        <v>1534</v>
      </c>
      <c r="U1143" s="3074" t="s">
        <v>1534</v>
      </c>
      <c r="V1143" s="3074" t="s">
        <v>1534</v>
      </c>
      <c r="W1143" s="3160" t="s">
        <v>1534</v>
      </c>
      <c r="X1143" s="3160" t="s">
        <v>1534</v>
      </c>
      <c r="Y1143" s="3074" t="s">
        <v>1534</v>
      </c>
      <c r="Z1143" s="3074" t="s">
        <v>1534</v>
      </c>
      <c r="AA1143" s="3074" t="s">
        <v>1534</v>
      </c>
      <c r="AB1143" s="3160" t="s">
        <v>1534</v>
      </c>
      <c r="AC1143" s="3160" t="s">
        <v>1534</v>
      </c>
      <c r="AD1143" s="3170">
        <v>3</v>
      </c>
      <c r="AE1143" s="2650" t="s">
        <v>5992</v>
      </c>
      <c r="AF1143" s="2826" t="s">
        <v>1534</v>
      </c>
      <c r="AG1143" s="2826">
        <v>0.5</v>
      </c>
      <c r="AH1143" s="2661" t="s">
        <v>1534</v>
      </c>
      <c r="AI1143" s="2661" t="s">
        <v>1534</v>
      </c>
      <c r="AJ1143" s="3076" t="s">
        <v>1534</v>
      </c>
      <c r="AK1143" s="2578"/>
    </row>
    <row r="1144" spans="2:37" s="2884" customFormat="1" ht="12" customHeight="1" x14ac:dyDescent="0.2">
      <c r="B1144" s="2579"/>
      <c r="C1144" s="2572"/>
      <c r="D1144" s="3651"/>
      <c r="E1144" s="3651"/>
      <c r="F1144" s="3651"/>
      <c r="G1144" s="3651"/>
      <c r="H1144" s="2572"/>
      <c r="I1144" s="2573"/>
      <c r="J1144" s="2573"/>
      <c r="K1144" s="2573"/>
      <c r="L1144" s="2573"/>
      <c r="M1144" s="2572"/>
      <c r="N1144" s="2573"/>
      <c r="O1144" s="2573"/>
      <c r="P1144" s="2573"/>
      <c r="Q1144" s="2573"/>
      <c r="R1144" s="2573"/>
      <c r="S1144" s="2572"/>
      <c r="T1144" s="2571"/>
      <c r="U1144" s="2571"/>
      <c r="V1144" s="2571"/>
      <c r="W1144" s="2571"/>
      <c r="X1144" s="2571"/>
      <c r="Y1144" s="2571"/>
      <c r="Z1144" s="2571"/>
      <c r="AA1144" s="2571"/>
      <c r="AB1144" s="2571"/>
      <c r="AC1144" s="2571"/>
      <c r="AD1144" s="2571"/>
      <c r="AE1144" s="2571"/>
      <c r="AF1144" s="2571"/>
      <c r="AG1144" s="2571"/>
      <c r="AH1144" s="2571"/>
      <c r="AI1144" s="2571"/>
      <c r="AJ1144" s="2571"/>
      <c r="AK1144" s="2578"/>
    </row>
    <row r="1145" spans="2:37" s="2884" customFormat="1" ht="12" customHeight="1" x14ac:dyDescent="0.2">
      <c r="B1145" s="3643" t="s">
        <v>5002</v>
      </c>
      <c r="C1145" s="3644"/>
      <c r="D1145" s="3652" t="s">
        <v>1534</v>
      </c>
      <c r="E1145" s="3652"/>
      <c r="F1145" s="3652"/>
      <c r="G1145" s="3652"/>
      <c r="H1145" s="2575"/>
      <c r="I1145" s="2575"/>
      <c r="J1145" s="2575"/>
      <c r="K1145" s="2575"/>
      <c r="L1145" s="2575"/>
      <c r="M1145" s="2575"/>
      <c r="N1145" s="2575"/>
      <c r="O1145" s="2575"/>
      <c r="P1145" s="2575"/>
      <c r="Q1145" s="2575"/>
      <c r="R1145" s="2575"/>
      <c r="S1145" s="2575"/>
      <c r="T1145" s="2571"/>
      <c r="U1145" s="2571"/>
      <c r="V1145" s="2571"/>
      <c r="W1145" s="2571"/>
      <c r="X1145" s="2571"/>
      <c r="Y1145" s="2571"/>
      <c r="Z1145" s="2571"/>
      <c r="AA1145" s="2571"/>
      <c r="AB1145" s="2571"/>
      <c r="AC1145" s="2571"/>
      <c r="AD1145" s="2571"/>
      <c r="AE1145" s="2571"/>
      <c r="AF1145" s="2571"/>
      <c r="AG1145" s="2571"/>
      <c r="AH1145" s="2571"/>
      <c r="AI1145" s="2571"/>
      <c r="AJ1145" s="2571"/>
      <c r="AK1145" s="2578"/>
    </row>
    <row r="1146" spans="2:37" s="2884" customFormat="1" ht="12" customHeight="1" x14ac:dyDescent="0.2">
      <c r="B1146" s="3643" t="s">
        <v>5003</v>
      </c>
      <c r="C1146" s="3644"/>
      <c r="D1146" s="3652" t="s">
        <v>5993</v>
      </c>
      <c r="E1146" s="3652"/>
      <c r="F1146" s="3652"/>
      <c r="G1146" s="3652"/>
      <c r="H1146" s="2575"/>
      <c r="I1146" s="2575"/>
      <c r="J1146" s="2575"/>
      <c r="K1146" s="2575"/>
      <c r="L1146" s="2575"/>
      <c r="M1146" s="2575"/>
      <c r="N1146" s="2575"/>
      <c r="O1146" s="2575"/>
      <c r="P1146" s="2575"/>
      <c r="Q1146" s="2575"/>
      <c r="R1146" s="2575"/>
      <c r="S1146" s="2575"/>
      <c r="T1146" s="2571"/>
      <c r="U1146" s="2571"/>
      <c r="V1146" s="2571"/>
      <c r="W1146" s="2571"/>
      <c r="X1146" s="2571"/>
      <c r="Y1146" s="2571"/>
      <c r="Z1146" s="2571"/>
      <c r="AA1146" s="2571"/>
      <c r="AB1146" s="2571"/>
      <c r="AC1146" s="2571"/>
      <c r="AD1146" s="2571"/>
      <c r="AE1146" s="2571"/>
      <c r="AF1146" s="2571"/>
      <c r="AG1146" s="2571"/>
      <c r="AH1146" s="2571"/>
      <c r="AI1146" s="2571"/>
      <c r="AJ1146" s="2571"/>
      <c r="AK1146" s="2578"/>
    </row>
    <row r="1147" spans="2:37" s="2884" customFormat="1" ht="12" customHeight="1" thickBot="1" x14ac:dyDescent="0.25">
      <c r="B1147" s="3646"/>
      <c r="C1147" s="3647"/>
      <c r="D1147" s="3648"/>
      <c r="E1147" s="3648"/>
      <c r="F1147" s="3648"/>
      <c r="G1147" s="3648"/>
      <c r="H1147" s="2580"/>
      <c r="I1147" s="2580"/>
      <c r="J1147" s="2580"/>
      <c r="K1147" s="2580"/>
      <c r="L1147" s="2580"/>
      <c r="M1147" s="2580"/>
      <c r="N1147" s="2580"/>
      <c r="O1147" s="2580"/>
      <c r="P1147" s="2580"/>
      <c r="Q1147" s="2580"/>
      <c r="R1147" s="2580"/>
      <c r="S1147" s="2580"/>
      <c r="T1147" s="2581"/>
      <c r="U1147" s="2581"/>
      <c r="V1147" s="2581"/>
      <c r="W1147" s="2581"/>
      <c r="X1147" s="2581"/>
      <c r="Y1147" s="2581"/>
      <c r="Z1147" s="2581"/>
      <c r="AA1147" s="2581"/>
      <c r="AB1147" s="2581"/>
      <c r="AC1147" s="2581"/>
      <c r="AD1147" s="2581"/>
      <c r="AE1147" s="2581"/>
      <c r="AF1147" s="2581"/>
      <c r="AG1147" s="2581"/>
      <c r="AH1147" s="2581"/>
      <c r="AI1147" s="2581"/>
      <c r="AJ1147" s="2581"/>
      <c r="AK1147" s="2583"/>
    </row>
    <row r="1148" spans="2:37" s="2884" customFormat="1" ht="12" customHeight="1" x14ac:dyDescent="0.2">
      <c r="B1148" s="2783" t="str">
        <f>+B1129</f>
        <v>.</v>
      </c>
    </row>
    <row r="1149" spans="2:37" s="2884" customFormat="1" ht="12" customHeight="1" thickBot="1" x14ac:dyDescent="0.25">
      <c r="B1149" s="2783"/>
    </row>
    <row r="1150" spans="2:37" s="2884" customFormat="1" ht="12" customHeight="1" x14ac:dyDescent="0.2">
      <c r="B1150" s="3623" t="s">
        <v>5011</v>
      </c>
      <c r="C1150" s="3624"/>
      <c r="D1150" s="3624"/>
      <c r="E1150" s="3624"/>
      <c r="F1150" s="3624"/>
      <c r="G1150" s="3624"/>
      <c r="H1150" s="3624"/>
      <c r="I1150" s="3624"/>
      <c r="J1150" s="3624"/>
      <c r="K1150" s="3624"/>
      <c r="L1150" s="3624"/>
      <c r="M1150" s="3624"/>
      <c r="N1150" s="3624"/>
      <c r="O1150" s="3624"/>
      <c r="P1150" s="3624"/>
      <c r="Q1150" s="3624"/>
      <c r="R1150" s="3624"/>
      <c r="S1150" s="3624"/>
      <c r="T1150" s="3624"/>
      <c r="U1150" s="3624"/>
      <c r="V1150" s="3624"/>
      <c r="W1150" s="3624"/>
      <c r="X1150" s="3624"/>
      <c r="Y1150" s="3624"/>
      <c r="Z1150" s="3624"/>
      <c r="AA1150" s="3624"/>
      <c r="AB1150" s="3624"/>
      <c r="AC1150" s="3624"/>
      <c r="AD1150" s="3624"/>
      <c r="AE1150" s="3624"/>
      <c r="AF1150" s="3624"/>
      <c r="AG1150" s="3624"/>
      <c r="AH1150" s="3624"/>
      <c r="AI1150" s="3624"/>
      <c r="AJ1150" s="3624"/>
      <c r="AK1150" s="3625"/>
    </row>
    <row r="1151" spans="2:37" s="2884" customFormat="1" ht="12" customHeight="1" x14ac:dyDescent="0.2">
      <c r="B1151" s="2576"/>
      <c r="C1151" s="3544"/>
      <c r="D1151" s="3544"/>
      <c r="E1151" s="3544"/>
      <c r="F1151" s="3544"/>
      <c r="G1151" s="2577"/>
      <c r="H1151" s="2577"/>
      <c r="I1151" s="2577"/>
      <c r="J1151" s="2577"/>
      <c r="K1151" s="2577"/>
      <c r="L1151" s="2577"/>
      <c r="M1151" s="2577"/>
      <c r="N1151" s="2577"/>
      <c r="O1151" s="2577"/>
      <c r="P1151" s="2577"/>
      <c r="Q1151" s="2577"/>
      <c r="R1151" s="2577"/>
      <c r="S1151" s="2577"/>
      <c r="T1151" s="2577"/>
      <c r="U1151" s="2577"/>
      <c r="V1151" s="2577"/>
      <c r="W1151" s="2577"/>
      <c r="X1151" s="2577"/>
      <c r="Y1151" s="2577"/>
      <c r="Z1151" s="2577"/>
      <c r="AA1151" s="2577"/>
      <c r="AB1151" s="2577"/>
      <c r="AC1151" s="2577"/>
      <c r="AD1151" s="2577"/>
      <c r="AE1151" s="2577"/>
      <c r="AF1151" s="2577"/>
      <c r="AG1151" s="2577"/>
      <c r="AH1151" s="2577"/>
      <c r="AI1151" s="2577"/>
      <c r="AJ1151" s="2577"/>
      <c r="AK1151" s="2578"/>
    </row>
    <row r="1152" spans="2:37" s="2884" customFormat="1" ht="12" customHeight="1" x14ac:dyDescent="0.2">
      <c r="B1152" s="2576" t="s">
        <v>4998</v>
      </c>
      <c r="C1152" s="3544"/>
      <c r="D1152" s="3656" t="s">
        <v>6462</v>
      </c>
      <c r="E1152" s="3656"/>
      <c r="F1152" s="3656"/>
      <c r="G1152" s="2577"/>
      <c r="H1152" s="2577"/>
      <c r="I1152" s="2577"/>
      <c r="J1152" s="2577"/>
      <c r="K1152" s="2577"/>
      <c r="L1152" s="2577"/>
      <c r="M1152" s="2577"/>
      <c r="N1152" s="2577"/>
      <c r="O1152" s="2577"/>
      <c r="P1152" s="2577"/>
      <c r="Q1152" s="2577"/>
      <c r="R1152" s="2577"/>
      <c r="S1152" s="2577"/>
      <c r="T1152" s="2577"/>
      <c r="U1152" s="2577"/>
      <c r="V1152" s="2577"/>
      <c r="W1152" s="2577"/>
      <c r="X1152" s="2577"/>
      <c r="Y1152" s="2577"/>
      <c r="Z1152" s="2577"/>
      <c r="AA1152" s="2577"/>
      <c r="AB1152" s="2577"/>
      <c r="AC1152" s="2577"/>
      <c r="AD1152" s="2577"/>
      <c r="AE1152" s="2577"/>
      <c r="AF1152" s="2577"/>
      <c r="AG1152" s="2577"/>
      <c r="AH1152" s="2577"/>
      <c r="AI1152" s="2577"/>
      <c r="AJ1152" s="2577"/>
      <c r="AK1152" s="2578"/>
    </row>
    <row r="1153" spans="2:37" s="2884" customFormat="1" ht="12" customHeight="1" thickBot="1" x14ac:dyDescent="0.25">
      <c r="B1153" s="3657" t="s">
        <v>5012</v>
      </c>
      <c r="C1153" s="3658"/>
      <c r="D1153" s="3629">
        <v>41694</v>
      </c>
      <c r="E1153" s="3629"/>
      <c r="F1153" s="3544"/>
      <c r="G1153" s="2577"/>
      <c r="H1153" s="2577"/>
      <c r="I1153" s="2577"/>
      <c r="J1153" s="2577"/>
      <c r="K1153" s="2577"/>
      <c r="L1153" s="2577"/>
      <c r="M1153" s="2577"/>
      <c r="N1153" s="2577"/>
      <c r="O1153" s="2577"/>
      <c r="P1153" s="2577"/>
      <c r="Q1153" s="2577"/>
      <c r="R1153" s="2577"/>
      <c r="S1153" s="2577"/>
      <c r="T1153" s="2577"/>
      <c r="U1153" s="2577"/>
      <c r="V1153" s="2577"/>
      <c r="W1153" s="2577"/>
      <c r="X1153" s="2577"/>
      <c r="Y1153" s="2577"/>
      <c r="Z1153" s="2577"/>
      <c r="AA1153" s="2577"/>
      <c r="AB1153" s="2577"/>
      <c r="AC1153" s="2577"/>
      <c r="AD1153" s="2577"/>
      <c r="AE1153" s="2577"/>
      <c r="AF1153" s="2577"/>
      <c r="AG1153" s="2577"/>
      <c r="AH1153" s="2577"/>
      <c r="AI1153" s="2577"/>
      <c r="AJ1153" s="2577"/>
      <c r="AK1153" s="2578"/>
    </row>
    <row r="1154" spans="2:37" s="2884" customFormat="1" ht="126" customHeight="1" thickBot="1" x14ac:dyDescent="0.25">
      <c r="B1154" s="3659" t="s">
        <v>5013</v>
      </c>
      <c r="C1154" s="3660"/>
      <c r="D1154" s="3661" t="s">
        <v>6463</v>
      </c>
      <c r="E1154" s="3662"/>
      <c r="F1154" s="3662"/>
      <c r="G1154" s="3662"/>
      <c r="H1154" s="3662"/>
      <c r="I1154" s="3662"/>
      <c r="J1154" s="3662"/>
      <c r="K1154" s="3663"/>
      <c r="L1154" s="2577"/>
      <c r="M1154" s="2577"/>
      <c r="N1154" s="2577"/>
      <c r="O1154" s="2577"/>
      <c r="P1154" s="2577"/>
      <c r="Q1154" s="2577"/>
      <c r="R1154" s="2577"/>
      <c r="S1154" s="2577"/>
      <c r="T1154" s="2577"/>
      <c r="U1154" s="2577"/>
      <c r="V1154" s="2577"/>
      <c r="W1154" s="2577"/>
      <c r="X1154" s="2577"/>
      <c r="Y1154" s="2577"/>
      <c r="Z1154" s="2577"/>
      <c r="AA1154" s="2577"/>
      <c r="AB1154" s="2577"/>
      <c r="AC1154" s="2577"/>
      <c r="AD1154" s="2577"/>
      <c r="AE1154" s="2577"/>
      <c r="AF1154" s="2577"/>
      <c r="AG1154" s="2577"/>
      <c r="AH1154" s="2577"/>
      <c r="AI1154" s="2577"/>
      <c r="AJ1154" s="2577"/>
      <c r="AK1154" s="2578"/>
    </row>
    <row r="1155" spans="2:37" s="2884" customFormat="1" ht="12" customHeight="1" thickBot="1" x14ac:dyDescent="0.25">
      <c r="B1155" s="3664"/>
      <c r="C1155" s="3653"/>
      <c r="D1155" s="3653"/>
      <c r="E1155" s="3653"/>
      <c r="F1155" s="3653"/>
      <c r="G1155" s="3653"/>
      <c r="H1155" s="3653"/>
      <c r="I1155" s="3653"/>
      <c r="J1155" s="3653"/>
      <c r="K1155" s="3653"/>
      <c r="L1155" s="3653"/>
      <c r="M1155" s="3653"/>
      <c r="N1155" s="3653"/>
      <c r="O1155" s="3653"/>
      <c r="P1155" s="3653"/>
      <c r="Q1155" s="3653"/>
      <c r="R1155" s="2577"/>
      <c r="S1155" s="2577"/>
      <c r="T1155" s="2577"/>
      <c r="U1155" s="2577"/>
      <c r="V1155" s="2577"/>
      <c r="W1155" s="2577"/>
      <c r="X1155" s="2577"/>
      <c r="Y1155" s="2577"/>
      <c r="Z1155" s="2577"/>
      <c r="AA1155" s="2577"/>
      <c r="AB1155" s="2577"/>
      <c r="AC1155" s="2577"/>
      <c r="AD1155" s="2577"/>
      <c r="AE1155" s="2577"/>
      <c r="AF1155" s="2577"/>
      <c r="AG1155" s="2577"/>
      <c r="AH1155" s="2577"/>
      <c r="AI1155" s="2577"/>
      <c r="AJ1155" s="2577"/>
      <c r="AK1155" s="2578"/>
    </row>
    <row r="1156" spans="2:37" s="2884" customFormat="1" ht="12" customHeight="1" thickBot="1" x14ac:dyDescent="0.25">
      <c r="B1156" s="3638" t="s">
        <v>5014</v>
      </c>
      <c r="C1156" s="3638"/>
      <c r="D1156" s="3638" t="s">
        <v>5004</v>
      </c>
      <c r="E1156" s="3638" t="s">
        <v>5015</v>
      </c>
      <c r="F1156" s="3654" t="s">
        <v>224</v>
      </c>
      <c r="G1156" s="3654"/>
      <c r="H1156" s="3654"/>
      <c r="I1156" s="3654"/>
      <c r="J1156" s="3654"/>
      <c r="K1156" s="3654"/>
      <c r="L1156" s="3654"/>
      <c r="M1156" s="3654"/>
      <c r="N1156" s="3654"/>
      <c r="O1156" s="3654"/>
      <c r="P1156" s="3654"/>
      <c r="Q1156" s="3654"/>
      <c r="R1156" s="3654"/>
      <c r="S1156" s="3654" t="s">
        <v>340</v>
      </c>
      <c r="T1156" s="3654"/>
      <c r="U1156" s="3654"/>
      <c r="V1156" s="3654"/>
      <c r="W1156" s="3654"/>
      <c r="X1156" s="3654"/>
      <c r="Y1156" s="3654"/>
      <c r="Z1156" s="3654"/>
      <c r="AA1156" s="3654"/>
      <c r="AB1156" s="3654"/>
      <c r="AC1156" s="3654"/>
      <c r="AD1156" s="3654" t="s">
        <v>225</v>
      </c>
      <c r="AE1156" s="3654"/>
      <c r="AF1156" s="3654"/>
      <c r="AG1156" s="3654"/>
      <c r="AH1156" s="3655" t="s">
        <v>4999</v>
      </c>
      <c r="AI1156" s="3655"/>
      <c r="AJ1156" s="3655"/>
      <c r="AK1156" s="2578"/>
    </row>
    <row r="1157" spans="2:37" s="2884" customFormat="1" ht="12" customHeight="1" thickBot="1" x14ac:dyDescent="0.25">
      <c r="B1157" s="3639"/>
      <c r="C1157" s="3639"/>
      <c r="D1157" s="3639"/>
      <c r="E1157" s="3639"/>
      <c r="F1157" s="3639" t="s">
        <v>5016</v>
      </c>
      <c r="G1157" s="3639" t="s">
        <v>5017</v>
      </c>
      <c r="H1157" s="3638" t="s">
        <v>5018</v>
      </c>
      <c r="I1157" s="3640" t="s">
        <v>5019</v>
      </c>
      <c r="J1157" s="3640" t="s">
        <v>5020</v>
      </c>
      <c r="K1157" s="3637" t="s">
        <v>5021</v>
      </c>
      <c r="L1157" s="3637" t="s">
        <v>5022</v>
      </c>
      <c r="M1157" s="3640" t="s">
        <v>5023</v>
      </c>
      <c r="N1157" s="3640"/>
      <c r="O1157" s="3637" t="s">
        <v>5024</v>
      </c>
      <c r="P1157" s="3637" t="s">
        <v>5025</v>
      </c>
      <c r="Q1157" s="3637" t="s">
        <v>5026</v>
      </c>
      <c r="R1157" s="3637" t="s">
        <v>5027</v>
      </c>
      <c r="S1157" s="3638" t="s">
        <v>5028</v>
      </c>
      <c r="T1157" s="3638" t="s">
        <v>5029</v>
      </c>
      <c r="U1157" s="3638" t="s">
        <v>5030</v>
      </c>
      <c r="V1157" s="3638" t="s">
        <v>5031</v>
      </c>
      <c r="W1157" s="3638" t="s">
        <v>5032</v>
      </c>
      <c r="X1157" s="3638" t="s">
        <v>5033</v>
      </c>
      <c r="Y1157" s="3638" t="s">
        <v>5034</v>
      </c>
      <c r="Z1157" s="3638" t="s">
        <v>5035</v>
      </c>
      <c r="AA1157" s="3638" t="s">
        <v>5036</v>
      </c>
      <c r="AB1157" s="3640" t="s">
        <v>5037</v>
      </c>
      <c r="AC1157" s="3640" t="s">
        <v>5038</v>
      </c>
      <c r="AD1157" s="3638" t="s">
        <v>5039</v>
      </c>
      <c r="AE1157" s="3638" t="s">
        <v>5040</v>
      </c>
      <c r="AF1157" s="3638" t="s">
        <v>5041</v>
      </c>
      <c r="AG1157" s="3638" t="s">
        <v>5042</v>
      </c>
      <c r="AH1157" s="3638" t="s">
        <v>1154</v>
      </c>
      <c r="AI1157" s="3638" t="s">
        <v>5000</v>
      </c>
      <c r="AJ1157" s="3638" t="s">
        <v>5001</v>
      </c>
      <c r="AK1157" s="2578"/>
    </row>
    <row r="1158" spans="2:37" s="2884" customFormat="1" ht="12" customHeight="1" thickBot="1" x14ac:dyDescent="0.25">
      <c r="B1158" s="3639"/>
      <c r="C1158" s="3639"/>
      <c r="D1158" s="3639"/>
      <c r="E1158" s="3639"/>
      <c r="F1158" s="3639"/>
      <c r="G1158" s="3639"/>
      <c r="H1158" s="3639"/>
      <c r="I1158" s="3637"/>
      <c r="J1158" s="3637"/>
      <c r="K1158" s="3637"/>
      <c r="L1158" s="3637"/>
      <c r="M1158" s="3543" t="s">
        <v>5043</v>
      </c>
      <c r="N1158" s="3542" t="s">
        <v>2798</v>
      </c>
      <c r="O1158" s="3637"/>
      <c r="P1158" s="3637"/>
      <c r="Q1158" s="3637"/>
      <c r="R1158" s="3637"/>
      <c r="S1158" s="3639"/>
      <c r="T1158" s="3639"/>
      <c r="U1158" s="3639"/>
      <c r="V1158" s="3639"/>
      <c r="W1158" s="3639"/>
      <c r="X1158" s="3639"/>
      <c r="Y1158" s="3639"/>
      <c r="Z1158" s="3639"/>
      <c r="AA1158" s="3639"/>
      <c r="AB1158" s="3637"/>
      <c r="AC1158" s="3637"/>
      <c r="AD1158" s="3639"/>
      <c r="AE1158" s="3639"/>
      <c r="AF1158" s="3639"/>
      <c r="AG1158" s="3639"/>
      <c r="AH1158" s="3639"/>
      <c r="AI1158" s="3639"/>
      <c r="AJ1158" s="3639"/>
      <c r="AK1158" s="2578"/>
    </row>
    <row r="1159" spans="2:37" s="2884" customFormat="1" ht="12" customHeight="1" x14ac:dyDescent="0.2">
      <c r="B1159" s="3665" t="s">
        <v>6464</v>
      </c>
      <c r="C1159" s="3666"/>
      <c r="D1159" s="3197" t="s">
        <v>1534</v>
      </c>
      <c r="E1159" s="3197" t="s">
        <v>1534</v>
      </c>
      <c r="F1159" s="3197" t="s">
        <v>1534</v>
      </c>
      <c r="G1159" s="3197" t="s">
        <v>1534</v>
      </c>
      <c r="H1159" s="3197" t="s">
        <v>1534</v>
      </c>
      <c r="I1159" s="3197" t="s">
        <v>1534</v>
      </c>
      <c r="J1159" s="3197" t="s">
        <v>1534</v>
      </c>
      <c r="K1159" s="3197" t="s">
        <v>1534</v>
      </c>
      <c r="L1159" s="3197" t="s">
        <v>1534</v>
      </c>
      <c r="M1159" s="3197" t="s">
        <v>1534</v>
      </c>
      <c r="N1159" s="3197" t="s">
        <v>1534</v>
      </c>
      <c r="O1159" s="3197" t="s">
        <v>1534</v>
      </c>
      <c r="P1159" s="3197" t="s">
        <v>1534</v>
      </c>
      <c r="Q1159" s="3197" t="s">
        <v>1534</v>
      </c>
      <c r="R1159" s="3197" t="s">
        <v>1534</v>
      </c>
      <c r="S1159" s="3197" t="s">
        <v>1534</v>
      </c>
      <c r="T1159" s="3197" t="s">
        <v>1534</v>
      </c>
      <c r="U1159" s="3197" t="s">
        <v>1534</v>
      </c>
      <c r="V1159" s="3197" t="s">
        <v>1534</v>
      </c>
      <c r="W1159" s="3197" t="s">
        <v>1534</v>
      </c>
      <c r="X1159" s="3197" t="s">
        <v>1534</v>
      </c>
      <c r="Y1159" s="3197" t="s">
        <v>1534</v>
      </c>
      <c r="Z1159" s="3197" t="s">
        <v>1534</v>
      </c>
      <c r="AA1159" s="3197" t="s">
        <v>1534</v>
      </c>
      <c r="AB1159" s="3197" t="s">
        <v>1534</v>
      </c>
      <c r="AC1159" s="3197" t="s">
        <v>1534</v>
      </c>
      <c r="AD1159" s="3197" t="s">
        <v>1534</v>
      </c>
      <c r="AE1159" s="3197" t="s">
        <v>1534</v>
      </c>
      <c r="AF1159" s="2715" t="s">
        <v>1534</v>
      </c>
      <c r="AG1159" s="2715">
        <v>2.4900000000000002</v>
      </c>
      <c r="AH1159" s="2652" t="s">
        <v>6465</v>
      </c>
      <c r="AI1159" s="2652" t="s">
        <v>1534</v>
      </c>
      <c r="AJ1159" s="2654">
        <v>24.99</v>
      </c>
      <c r="AK1159" s="2578"/>
    </row>
    <row r="1160" spans="2:37" s="2884" customFormat="1" ht="12" customHeight="1" thickBot="1" x14ac:dyDescent="0.25">
      <c r="B1160" s="3669" t="s">
        <v>6466</v>
      </c>
      <c r="C1160" s="3670"/>
      <c r="D1160" s="3364" t="s">
        <v>1534</v>
      </c>
      <c r="E1160" s="3364" t="s">
        <v>1534</v>
      </c>
      <c r="F1160" s="3364" t="s">
        <v>1534</v>
      </c>
      <c r="G1160" s="3364" t="s">
        <v>1534</v>
      </c>
      <c r="H1160" s="3364" t="s">
        <v>1534</v>
      </c>
      <c r="I1160" s="3364" t="s">
        <v>1534</v>
      </c>
      <c r="J1160" s="3364" t="s">
        <v>1534</v>
      </c>
      <c r="K1160" s="3364" t="s">
        <v>1534</v>
      </c>
      <c r="L1160" s="3364" t="s">
        <v>1534</v>
      </c>
      <c r="M1160" s="3364" t="s">
        <v>1534</v>
      </c>
      <c r="N1160" s="3364" t="s">
        <v>1534</v>
      </c>
      <c r="O1160" s="3364" t="s">
        <v>1534</v>
      </c>
      <c r="P1160" s="3364" t="s">
        <v>1534</v>
      </c>
      <c r="Q1160" s="3364" t="s">
        <v>1534</v>
      </c>
      <c r="R1160" s="3364" t="s">
        <v>1534</v>
      </c>
      <c r="S1160" s="3364" t="s">
        <v>1534</v>
      </c>
      <c r="T1160" s="3364" t="s">
        <v>1534</v>
      </c>
      <c r="U1160" s="3364" t="s">
        <v>1534</v>
      </c>
      <c r="V1160" s="3364" t="s">
        <v>1534</v>
      </c>
      <c r="W1160" s="3364" t="s">
        <v>1534</v>
      </c>
      <c r="X1160" s="3364" t="s">
        <v>1534</v>
      </c>
      <c r="Y1160" s="3364" t="s">
        <v>1534</v>
      </c>
      <c r="Z1160" s="3364" t="s">
        <v>1534</v>
      </c>
      <c r="AA1160" s="3364" t="s">
        <v>1534</v>
      </c>
      <c r="AB1160" s="3364" t="s">
        <v>1534</v>
      </c>
      <c r="AC1160" s="3364" t="s">
        <v>1534</v>
      </c>
      <c r="AD1160" s="3364" t="s">
        <v>1534</v>
      </c>
      <c r="AE1160" s="3364" t="s">
        <v>1534</v>
      </c>
      <c r="AF1160" s="2826" t="s">
        <v>1534</v>
      </c>
      <c r="AG1160" s="2826">
        <v>6.99</v>
      </c>
      <c r="AH1160" s="2661" t="s">
        <v>6465</v>
      </c>
      <c r="AI1160" s="2661" t="s">
        <v>1534</v>
      </c>
      <c r="AJ1160" s="2662">
        <v>24.99</v>
      </c>
      <c r="AK1160" s="2578"/>
    </row>
    <row r="1161" spans="2:37" s="2884" customFormat="1" ht="12" customHeight="1" x14ac:dyDescent="0.2">
      <c r="B1161" s="2579"/>
      <c r="C1161" s="2572"/>
      <c r="D1161" s="3651"/>
      <c r="E1161" s="3651"/>
      <c r="F1161" s="3651"/>
      <c r="G1161" s="3651"/>
      <c r="H1161" s="2572"/>
      <c r="I1161" s="2573"/>
      <c r="J1161" s="2573"/>
      <c r="K1161" s="2573"/>
      <c r="L1161" s="2573"/>
      <c r="M1161" s="2572"/>
      <c r="N1161" s="2573"/>
      <c r="O1161" s="2573"/>
      <c r="P1161" s="2573"/>
      <c r="Q1161" s="2573"/>
      <c r="R1161" s="2573"/>
      <c r="S1161" s="2572"/>
      <c r="T1161" s="2571"/>
      <c r="U1161" s="2571"/>
      <c r="V1161" s="2571"/>
      <c r="W1161" s="2571"/>
      <c r="X1161" s="2571"/>
      <c r="Y1161" s="2571"/>
      <c r="Z1161" s="2571"/>
      <c r="AA1161" s="2571"/>
      <c r="AB1161" s="2571"/>
      <c r="AC1161" s="2571"/>
      <c r="AD1161" s="2571"/>
      <c r="AE1161" s="2571"/>
      <c r="AF1161" s="2571"/>
      <c r="AG1161" s="2571"/>
      <c r="AH1161" s="2571"/>
      <c r="AI1161" s="2571"/>
      <c r="AJ1161" s="2571"/>
      <c r="AK1161" s="2578"/>
    </row>
    <row r="1162" spans="2:37" s="2884" customFormat="1" ht="12" customHeight="1" x14ac:dyDescent="0.2">
      <c r="B1162" s="3643" t="s">
        <v>5002</v>
      </c>
      <c r="C1162" s="3644"/>
      <c r="D1162" s="3652" t="s">
        <v>1534</v>
      </c>
      <c r="E1162" s="3652"/>
      <c r="F1162" s="3652"/>
      <c r="G1162" s="3652"/>
      <c r="H1162" s="2575"/>
      <c r="I1162" s="2575"/>
      <c r="J1162" s="2575"/>
      <c r="K1162" s="2575"/>
      <c r="L1162" s="2575"/>
      <c r="M1162" s="2575"/>
      <c r="N1162" s="2575"/>
      <c r="O1162" s="2575"/>
      <c r="P1162" s="2575"/>
      <c r="Q1162" s="2575"/>
      <c r="R1162" s="2575"/>
      <c r="S1162" s="2575"/>
      <c r="T1162" s="2571"/>
      <c r="U1162" s="2571"/>
      <c r="V1162" s="2571"/>
      <c r="W1162" s="2571"/>
      <c r="X1162" s="2571"/>
      <c r="Y1162" s="2571"/>
      <c r="Z1162" s="2571"/>
      <c r="AA1162" s="2571"/>
      <c r="AB1162" s="2571"/>
      <c r="AC1162" s="2571"/>
      <c r="AD1162" s="2571"/>
      <c r="AE1162" s="2571"/>
      <c r="AF1162" s="2571"/>
      <c r="AG1162" s="2571"/>
      <c r="AH1162" s="2571"/>
      <c r="AI1162" s="2571"/>
      <c r="AJ1162" s="2571"/>
      <c r="AK1162" s="2578"/>
    </row>
    <row r="1163" spans="2:37" s="2884" customFormat="1" ht="12" customHeight="1" x14ac:dyDescent="0.2">
      <c r="B1163" s="3643" t="s">
        <v>5003</v>
      </c>
      <c r="C1163" s="3644"/>
      <c r="D1163" s="3652" t="s">
        <v>1534</v>
      </c>
      <c r="E1163" s="3652"/>
      <c r="F1163" s="3652"/>
      <c r="G1163" s="3652"/>
      <c r="H1163" s="2575"/>
      <c r="I1163" s="2575"/>
      <c r="J1163" s="2575"/>
      <c r="K1163" s="2575"/>
      <c r="L1163" s="2575"/>
      <c r="M1163" s="2575"/>
      <c r="N1163" s="2575"/>
      <c r="O1163" s="2575"/>
      <c r="P1163" s="2575"/>
      <c r="Q1163" s="2575"/>
      <c r="R1163" s="2575"/>
      <c r="S1163" s="2575"/>
      <c r="T1163" s="2571"/>
      <c r="U1163" s="2571"/>
      <c r="V1163" s="2571"/>
      <c r="W1163" s="2571"/>
      <c r="X1163" s="2571"/>
      <c r="Y1163" s="2571"/>
      <c r="Z1163" s="2571"/>
      <c r="AA1163" s="2571"/>
      <c r="AB1163" s="2571"/>
      <c r="AC1163" s="2571"/>
      <c r="AD1163" s="2571"/>
      <c r="AE1163" s="2571"/>
      <c r="AF1163" s="2571"/>
      <c r="AG1163" s="2571"/>
      <c r="AH1163" s="2571"/>
      <c r="AI1163" s="2571"/>
      <c r="AJ1163" s="2571"/>
      <c r="AK1163" s="2578"/>
    </row>
    <row r="1164" spans="2:37" s="2884" customFormat="1" ht="12" customHeight="1" thickBot="1" x14ac:dyDescent="0.25">
      <c r="B1164" s="3646"/>
      <c r="C1164" s="3647"/>
      <c r="D1164" s="3648"/>
      <c r="E1164" s="3648"/>
      <c r="F1164" s="3648"/>
      <c r="G1164" s="3648"/>
      <c r="H1164" s="2580"/>
      <c r="I1164" s="2580"/>
      <c r="J1164" s="2580"/>
      <c r="K1164" s="2580"/>
      <c r="L1164" s="2580"/>
      <c r="M1164" s="2580"/>
      <c r="N1164" s="2580"/>
      <c r="O1164" s="2580"/>
      <c r="P1164" s="2580"/>
      <c r="Q1164" s="2580"/>
      <c r="R1164" s="2580"/>
      <c r="S1164" s="2580"/>
      <c r="T1164" s="2581"/>
      <c r="U1164" s="2581"/>
      <c r="V1164" s="2581"/>
      <c r="W1164" s="2581"/>
      <c r="X1164" s="2581"/>
      <c r="Y1164" s="2581"/>
      <c r="Z1164" s="2581"/>
      <c r="AA1164" s="2581"/>
      <c r="AB1164" s="2581"/>
      <c r="AC1164" s="2581"/>
      <c r="AD1164" s="2581"/>
      <c r="AE1164" s="2581"/>
      <c r="AF1164" s="2581"/>
      <c r="AG1164" s="2581"/>
      <c r="AH1164" s="2581"/>
      <c r="AI1164" s="2581"/>
      <c r="AJ1164" s="2581"/>
      <c r="AK1164" s="2583"/>
    </row>
    <row r="1165" spans="2:37" s="2884" customFormat="1" ht="12" customHeight="1" x14ac:dyDescent="0.2">
      <c r="B1165" s="2783" t="str">
        <f>+B1148</f>
        <v>.</v>
      </c>
    </row>
    <row r="1166" spans="2:37" s="2884" customFormat="1" ht="12" customHeight="1" thickBot="1" x14ac:dyDescent="0.25">
      <c r="B1166" s="2783"/>
    </row>
    <row r="1167" spans="2:37" s="2884" customFormat="1" ht="12" customHeight="1" x14ac:dyDescent="0.2">
      <c r="B1167" s="3623" t="s">
        <v>5011</v>
      </c>
      <c r="C1167" s="3624"/>
      <c r="D1167" s="3624"/>
      <c r="E1167" s="3624"/>
      <c r="F1167" s="3624"/>
      <c r="G1167" s="3624"/>
      <c r="H1167" s="3624"/>
      <c r="I1167" s="3624"/>
      <c r="J1167" s="3624"/>
      <c r="K1167" s="3624"/>
      <c r="L1167" s="3624"/>
      <c r="M1167" s="3624"/>
      <c r="N1167" s="3624"/>
      <c r="O1167" s="3624"/>
      <c r="P1167" s="3624"/>
      <c r="Q1167" s="3624"/>
      <c r="R1167" s="3624"/>
      <c r="S1167" s="3624"/>
      <c r="T1167" s="3624"/>
      <c r="U1167" s="3624"/>
      <c r="V1167" s="3624"/>
      <c r="W1167" s="3624"/>
      <c r="X1167" s="3624"/>
      <c r="Y1167" s="3624"/>
      <c r="Z1167" s="3624"/>
      <c r="AA1167" s="3624"/>
      <c r="AB1167" s="3624"/>
      <c r="AC1167" s="3624"/>
      <c r="AD1167" s="3624"/>
      <c r="AE1167" s="3624"/>
      <c r="AF1167" s="3624"/>
      <c r="AG1167" s="3624"/>
      <c r="AH1167" s="3624"/>
      <c r="AI1167" s="3624"/>
      <c r="AJ1167" s="3624"/>
      <c r="AK1167" s="3625"/>
    </row>
    <row r="1168" spans="2:37" s="2884" customFormat="1" ht="12" customHeight="1" x14ac:dyDescent="0.2">
      <c r="B1168" s="2576"/>
      <c r="C1168" s="3544"/>
      <c r="D1168" s="3544"/>
      <c r="E1168" s="3544"/>
      <c r="F1168" s="3544"/>
      <c r="G1168" s="2577"/>
      <c r="H1168" s="2577"/>
      <c r="I1168" s="2577"/>
      <c r="J1168" s="2577"/>
      <c r="K1168" s="2577"/>
      <c r="L1168" s="2577"/>
      <c r="M1168" s="2577"/>
      <c r="N1168" s="2577"/>
      <c r="O1168" s="2577"/>
      <c r="P1168" s="2577"/>
      <c r="Q1168" s="2577"/>
      <c r="R1168" s="2577"/>
      <c r="S1168" s="2577"/>
      <c r="T1168" s="2577"/>
      <c r="U1168" s="2577"/>
      <c r="V1168" s="2577"/>
      <c r="W1168" s="2577"/>
      <c r="X1168" s="2577"/>
      <c r="Y1168" s="2577"/>
      <c r="Z1168" s="2577"/>
      <c r="AA1168" s="2577"/>
      <c r="AB1168" s="2577"/>
      <c r="AC1168" s="2577"/>
      <c r="AD1168" s="2577"/>
      <c r="AE1168" s="2577"/>
      <c r="AF1168" s="2577"/>
      <c r="AG1168" s="2577"/>
      <c r="AH1168" s="2577"/>
      <c r="AI1168" s="2577"/>
      <c r="AJ1168" s="2577"/>
      <c r="AK1168" s="2578"/>
    </row>
    <row r="1169" spans="2:37" s="2884" customFormat="1" ht="12" customHeight="1" x14ac:dyDescent="0.2">
      <c r="B1169" s="2576" t="s">
        <v>4998</v>
      </c>
      <c r="C1169" s="3544"/>
      <c r="D1169" s="3656" t="s">
        <v>6002</v>
      </c>
      <c r="E1169" s="3656"/>
      <c r="F1169" s="3656"/>
      <c r="G1169" s="2577"/>
      <c r="H1169" s="2577"/>
      <c r="I1169" s="2577"/>
      <c r="J1169" s="2577"/>
      <c r="K1169" s="2577"/>
      <c r="L1169" s="2577"/>
      <c r="M1169" s="2577"/>
      <c r="N1169" s="2577"/>
      <c r="O1169" s="2577"/>
      <c r="P1169" s="2577"/>
      <c r="Q1169" s="2577"/>
      <c r="R1169" s="2577"/>
      <c r="S1169" s="2577"/>
      <c r="T1169" s="2577"/>
      <c r="U1169" s="2577"/>
      <c r="V1169" s="2577"/>
      <c r="W1169" s="2577"/>
      <c r="X1169" s="2577"/>
      <c r="Y1169" s="2577"/>
      <c r="Z1169" s="2577"/>
      <c r="AA1169" s="2577"/>
      <c r="AB1169" s="2577"/>
      <c r="AC1169" s="2577"/>
      <c r="AD1169" s="2577"/>
      <c r="AE1169" s="2577"/>
      <c r="AF1169" s="2577"/>
      <c r="AG1169" s="2577"/>
      <c r="AH1169" s="2577"/>
      <c r="AI1169" s="2577"/>
      <c r="AJ1169" s="2577"/>
      <c r="AK1169" s="2578"/>
    </row>
    <row r="1170" spans="2:37" s="2884" customFormat="1" ht="12" customHeight="1" thickBot="1" x14ac:dyDescent="0.25">
      <c r="B1170" s="3657" t="s">
        <v>5012</v>
      </c>
      <c r="C1170" s="3658"/>
      <c r="D1170" s="3629">
        <v>41678</v>
      </c>
      <c r="E1170" s="3629"/>
      <c r="F1170" s="3544"/>
      <c r="G1170" s="2577"/>
      <c r="H1170" s="2577"/>
      <c r="I1170" s="2577"/>
      <c r="J1170" s="2577"/>
      <c r="K1170" s="2577"/>
      <c r="L1170" s="2577"/>
      <c r="M1170" s="2577"/>
      <c r="N1170" s="2577"/>
      <c r="O1170" s="2577"/>
      <c r="P1170" s="2577"/>
      <c r="Q1170" s="2577"/>
      <c r="R1170" s="2577"/>
      <c r="S1170" s="2577"/>
      <c r="T1170" s="2577"/>
      <c r="U1170" s="2577"/>
      <c r="V1170" s="2577"/>
      <c r="W1170" s="2577"/>
      <c r="X1170" s="2577"/>
      <c r="Y1170" s="2577"/>
      <c r="Z1170" s="2577"/>
      <c r="AA1170" s="2577"/>
      <c r="AB1170" s="2577"/>
      <c r="AC1170" s="2577"/>
      <c r="AD1170" s="2577"/>
      <c r="AE1170" s="2577"/>
      <c r="AF1170" s="2577"/>
      <c r="AG1170" s="2577"/>
      <c r="AH1170" s="2577"/>
      <c r="AI1170" s="2577"/>
      <c r="AJ1170" s="2577"/>
      <c r="AK1170" s="2578"/>
    </row>
    <row r="1171" spans="2:37" s="2884" customFormat="1" ht="93.75" customHeight="1" thickBot="1" x14ac:dyDescent="0.25">
      <c r="B1171" s="3659" t="s">
        <v>5013</v>
      </c>
      <c r="C1171" s="3660"/>
      <c r="D1171" s="3661" t="s">
        <v>6461</v>
      </c>
      <c r="E1171" s="3662"/>
      <c r="F1171" s="3662"/>
      <c r="G1171" s="3662"/>
      <c r="H1171" s="3662"/>
      <c r="I1171" s="3662"/>
      <c r="J1171" s="3662"/>
      <c r="K1171" s="3663"/>
      <c r="L1171" s="2577"/>
      <c r="M1171" s="2577"/>
      <c r="N1171" s="2577"/>
      <c r="O1171" s="2577"/>
      <c r="P1171" s="2577"/>
      <c r="Q1171" s="2577"/>
      <c r="R1171" s="2577"/>
      <c r="S1171" s="2577"/>
      <c r="T1171" s="2577"/>
      <c r="U1171" s="2577"/>
      <c r="V1171" s="2577"/>
      <c r="W1171" s="2577"/>
      <c r="X1171" s="2577"/>
      <c r="Y1171" s="2577"/>
      <c r="Z1171" s="2577"/>
      <c r="AA1171" s="2577"/>
      <c r="AB1171" s="2577"/>
      <c r="AC1171" s="2577"/>
      <c r="AD1171" s="2577"/>
      <c r="AE1171" s="2577"/>
      <c r="AF1171" s="2577"/>
      <c r="AG1171" s="2577"/>
      <c r="AH1171" s="2577"/>
      <c r="AI1171" s="2577"/>
      <c r="AJ1171" s="2577"/>
      <c r="AK1171" s="2578"/>
    </row>
    <row r="1172" spans="2:37" s="2884" customFormat="1" ht="12" customHeight="1" thickBot="1" x14ac:dyDescent="0.25">
      <c r="B1172" s="3664"/>
      <c r="C1172" s="3653"/>
      <c r="D1172" s="3653"/>
      <c r="E1172" s="3653"/>
      <c r="F1172" s="3653"/>
      <c r="G1172" s="3653"/>
      <c r="H1172" s="3653"/>
      <c r="I1172" s="3653"/>
      <c r="J1172" s="3653"/>
      <c r="K1172" s="3653"/>
      <c r="L1172" s="3653"/>
      <c r="M1172" s="3653"/>
      <c r="N1172" s="3653"/>
      <c r="O1172" s="3653"/>
      <c r="P1172" s="3653"/>
      <c r="Q1172" s="3653"/>
      <c r="R1172" s="2577"/>
      <c r="S1172" s="2577"/>
      <c r="T1172" s="2577"/>
      <c r="U1172" s="2577"/>
      <c r="V1172" s="2577"/>
      <c r="W1172" s="2577"/>
      <c r="X1172" s="2577"/>
      <c r="Y1172" s="2577"/>
      <c r="Z1172" s="2577"/>
      <c r="AA1172" s="2577"/>
      <c r="AB1172" s="2577"/>
      <c r="AC1172" s="2577"/>
      <c r="AD1172" s="2577"/>
      <c r="AE1172" s="2577"/>
      <c r="AF1172" s="2577"/>
      <c r="AG1172" s="2577"/>
      <c r="AH1172" s="2577"/>
      <c r="AI1172" s="2577"/>
      <c r="AJ1172" s="2577"/>
      <c r="AK1172" s="2578"/>
    </row>
    <row r="1173" spans="2:37" s="2884" customFormat="1" ht="12" customHeight="1" thickBot="1" x14ac:dyDescent="0.25">
      <c r="B1173" s="3638" t="s">
        <v>5014</v>
      </c>
      <c r="C1173" s="3638"/>
      <c r="D1173" s="3638" t="s">
        <v>5004</v>
      </c>
      <c r="E1173" s="3638" t="s">
        <v>5015</v>
      </c>
      <c r="F1173" s="3654" t="s">
        <v>224</v>
      </c>
      <c r="G1173" s="3654"/>
      <c r="H1173" s="3654"/>
      <c r="I1173" s="3654"/>
      <c r="J1173" s="3654"/>
      <c r="K1173" s="3654"/>
      <c r="L1173" s="3654"/>
      <c r="M1173" s="3654"/>
      <c r="N1173" s="3654"/>
      <c r="O1173" s="3654"/>
      <c r="P1173" s="3654"/>
      <c r="Q1173" s="3654"/>
      <c r="R1173" s="3654"/>
      <c r="S1173" s="3654" t="s">
        <v>340</v>
      </c>
      <c r="T1173" s="3654"/>
      <c r="U1173" s="3654"/>
      <c r="V1173" s="3654"/>
      <c r="W1173" s="3654"/>
      <c r="X1173" s="3654"/>
      <c r="Y1173" s="3654"/>
      <c r="Z1173" s="3654"/>
      <c r="AA1173" s="3654"/>
      <c r="AB1173" s="3654"/>
      <c r="AC1173" s="3654"/>
      <c r="AD1173" s="3654" t="s">
        <v>225</v>
      </c>
      <c r="AE1173" s="3654"/>
      <c r="AF1173" s="3654"/>
      <c r="AG1173" s="3654"/>
      <c r="AH1173" s="3655" t="s">
        <v>4999</v>
      </c>
      <c r="AI1173" s="3655"/>
      <c r="AJ1173" s="3655"/>
      <c r="AK1173" s="2578"/>
    </row>
    <row r="1174" spans="2:37" s="2884" customFormat="1" ht="12" customHeight="1" thickBot="1" x14ac:dyDescent="0.25">
      <c r="B1174" s="3639"/>
      <c r="C1174" s="3639"/>
      <c r="D1174" s="3639"/>
      <c r="E1174" s="3639"/>
      <c r="F1174" s="3639" t="s">
        <v>5016</v>
      </c>
      <c r="G1174" s="3639" t="s">
        <v>5017</v>
      </c>
      <c r="H1174" s="3638" t="s">
        <v>5018</v>
      </c>
      <c r="I1174" s="3640" t="s">
        <v>5019</v>
      </c>
      <c r="J1174" s="3640" t="s">
        <v>5020</v>
      </c>
      <c r="K1174" s="3637" t="s">
        <v>5021</v>
      </c>
      <c r="L1174" s="3637" t="s">
        <v>5022</v>
      </c>
      <c r="M1174" s="3640" t="s">
        <v>5023</v>
      </c>
      <c r="N1174" s="3640"/>
      <c r="O1174" s="3637" t="s">
        <v>5024</v>
      </c>
      <c r="P1174" s="3637" t="s">
        <v>5025</v>
      </c>
      <c r="Q1174" s="3637" t="s">
        <v>5026</v>
      </c>
      <c r="R1174" s="3637" t="s">
        <v>5027</v>
      </c>
      <c r="S1174" s="3638" t="s">
        <v>5028</v>
      </c>
      <c r="T1174" s="3638" t="s">
        <v>5029</v>
      </c>
      <c r="U1174" s="3638" t="s">
        <v>5030</v>
      </c>
      <c r="V1174" s="3638" t="s">
        <v>5031</v>
      </c>
      <c r="W1174" s="3638" t="s">
        <v>5032</v>
      </c>
      <c r="X1174" s="3638" t="s">
        <v>5033</v>
      </c>
      <c r="Y1174" s="3638" t="s">
        <v>5034</v>
      </c>
      <c r="Z1174" s="3638" t="s">
        <v>5035</v>
      </c>
      <c r="AA1174" s="3638" t="s">
        <v>5036</v>
      </c>
      <c r="AB1174" s="3640" t="s">
        <v>5037</v>
      </c>
      <c r="AC1174" s="3640" t="s">
        <v>5038</v>
      </c>
      <c r="AD1174" s="3638" t="s">
        <v>5039</v>
      </c>
      <c r="AE1174" s="3638" t="s">
        <v>5040</v>
      </c>
      <c r="AF1174" s="3638" t="s">
        <v>5041</v>
      </c>
      <c r="AG1174" s="3638" t="s">
        <v>5042</v>
      </c>
      <c r="AH1174" s="3638" t="s">
        <v>1154</v>
      </c>
      <c r="AI1174" s="3638" t="s">
        <v>5000</v>
      </c>
      <c r="AJ1174" s="3638" t="s">
        <v>5001</v>
      </c>
      <c r="AK1174" s="2578"/>
    </row>
    <row r="1175" spans="2:37" s="2884" customFormat="1" ht="12" customHeight="1" thickBot="1" x14ac:dyDescent="0.25">
      <c r="B1175" s="3639"/>
      <c r="C1175" s="3639"/>
      <c r="D1175" s="3639"/>
      <c r="E1175" s="3639"/>
      <c r="F1175" s="3639"/>
      <c r="G1175" s="3639"/>
      <c r="H1175" s="3639"/>
      <c r="I1175" s="3637"/>
      <c r="J1175" s="3637"/>
      <c r="K1175" s="3637"/>
      <c r="L1175" s="3637"/>
      <c r="M1175" s="3543" t="s">
        <v>5043</v>
      </c>
      <c r="N1175" s="3542" t="s">
        <v>2798</v>
      </c>
      <c r="O1175" s="3637"/>
      <c r="P1175" s="3637"/>
      <c r="Q1175" s="3637"/>
      <c r="R1175" s="3637"/>
      <c r="S1175" s="3639"/>
      <c r="T1175" s="3639"/>
      <c r="U1175" s="3639"/>
      <c r="V1175" s="3639"/>
      <c r="W1175" s="3639"/>
      <c r="X1175" s="3639"/>
      <c r="Y1175" s="3639"/>
      <c r="Z1175" s="3639"/>
      <c r="AA1175" s="3639"/>
      <c r="AB1175" s="3637"/>
      <c r="AC1175" s="3637"/>
      <c r="AD1175" s="3639"/>
      <c r="AE1175" s="3639"/>
      <c r="AF1175" s="3639"/>
      <c r="AG1175" s="3639"/>
      <c r="AH1175" s="3639"/>
      <c r="AI1175" s="3639"/>
      <c r="AJ1175" s="3639"/>
      <c r="AK1175" s="2578"/>
    </row>
    <row r="1176" spans="2:37" s="2884" customFormat="1" ht="12" customHeight="1" x14ac:dyDescent="0.2">
      <c r="B1176" s="3665" t="s">
        <v>5999</v>
      </c>
      <c r="C1176" s="3666"/>
      <c r="D1176" s="3197" t="s">
        <v>1534</v>
      </c>
      <c r="E1176" s="3580">
        <v>1</v>
      </c>
      <c r="F1176" s="3197" t="s">
        <v>1534</v>
      </c>
      <c r="G1176" s="3197" t="s">
        <v>1534</v>
      </c>
      <c r="H1176" s="3197" t="s">
        <v>1534</v>
      </c>
      <c r="I1176" s="3197" t="s">
        <v>1534</v>
      </c>
      <c r="J1176" s="3197" t="s">
        <v>1534</v>
      </c>
      <c r="K1176" s="3197" t="s">
        <v>1534</v>
      </c>
      <c r="L1176" s="3197" t="s">
        <v>1534</v>
      </c>
      <c r="M1176" s="3197" t="s">
        <v>1534</v>
      </c>
      <c r="N1176" s="3197" t="s">
        <v>1534</v>
      </c>
      <c r="O1176" s="3197" t="s">
        <v>1534</v>
      </c>
      <c r="P1176" s="3197" t="s">
        <v>1534</v>
      </c>
      <c r="Q1176" s="3197" t="s">
        <v>1534</v>
      </c>
      <c r="R1176" s="3197" t="s">
        <v>1534</v>
      </c>
      <c r="S1176" s="3197" t="s">
        <v>1534</v>
      </c>
      <c r="T1176" s="3197" t="s">
        <v>1534</v>
      </c>
      <c r="U1176" s="3197" t="s">
        <v>1534</v>
      </c>
      <c r="V1176" s="3197" t="s">
        <v>1534</v>
      </c>
      <c r="W1176" s="3197" t="s">
        <v>1534</v>
      </c>
      <c r="X1176" s="3197" t="s">
        <v>1534</v>
      </c>
      <c r="Y1176" s="3197" t="s">
        <v>1534</v>
      </c>
      <c r="Z1176" s="3197" t="s">
        <v>1534</v>
      </c>
      <c r="AA1176" s="3197" t="s">
        <v>1534</v>
      </c>
      <c r="AB1176" s="3197" t="s">
        <v>1534</v>
      </c>
      <c r="AC1176" s="3197" t="s">
        <v>1534</v>
      </c>
      <c r="AD1176" s="3169">
        <v>1</v>
      </c>
      <c r="AE1176" s="2657" t="s">
        <v>5990</v>
      </c>
      <c r="AF1176" s="2715" t="s">
        <v>1534</v>
      </c>
      <c r="AG1176" s="2715">
        <v>0.1</v>
      </c>
      <c r="AH1176" s="2652" t="s">
        <v>1534</v>
      </c>
      <c r="AI1176" s="2652" t="s">
        <v>1534</v>
      </c>
      <c r="AJ1176" s="2654" t="s">
        <v>1534</v>
      </c>
      <c r="AK1176" s="2578"/>
    </row>
    <row r="1177" spans="2:37" s="2884" customFormat="1" ht="12" customHeight="1" thickBot="1" x14ac:dyDescent="0.25">
      <c r="B1177" s="3667" t="s">
        <v>6000</v>
      </c>
      <c r="C1177" s="3668"/>
      <c r="D1177" s="3364" t="s">
        <v>1534</v>
      </c>
      <c r="E1177" s="3118">
        <v>3</v>
      </c>
      <c r="F1177" s="3170" t="s">
        <v>1534</v>
      </c>
      <c r="G1177" s="3160" t="s">
        <v>1534</v>
      </c>
      <c r="H1177" s="3159" t="s">
        <v>1534</v>
      </c>
      <c r="I1177" s="3159" t="s">
        <v>1534</v>
      </c>
      <c r="J1177" s="3159" t="s">
        <v>1534</v>
      </c>
      <c r="K1177" s="3160" t="s">
        <v>1534</v>
      </c>
      <c r="L1177" s="3160" t="s">
        <v>1534</v>
      </c>
      <c r="M1177" s="3364" t="s">
        <v>1534</v>
      </c>
      <c r="N1177" s="2679" t="s">
        <v>1534</v>
      </c>
      <c r="O1177" s="3160" t="s">
        <v>1534</v>
      </c>
      <c r="P1177" s="3160" t="s">
        <v>1534</v>
      </c>
      <c r="Q1177" s="3160" t="s">
        <v>1534</v>
      </c>
      <c r="R1177" s="3160" t="s">
        <v>1534</v>
      </c>
      <c r="S1177" s="3366" t="s">
        <v>1534</v>
      </c>
      <c r="T1177" s="3160" t="s">
        <v>1534</v>
      </c>
      <c r="U1177" s="3074" t="s">
        <v>1534</v>
      </c>
      <c r="V1177" s="3074" t="s">
        <v>1534</v>
      </c>
      <c r="W1177" s="3160" t="s">
        <v>1534</v>
      </c>
      <c r="X1177" s="3160" t="s">
        <v>1534</v>
      </c>
      <c r="Y1177" s="3074" t="s">
        <v>1534</v>
      </c>
      <c r="Z1177" s="3074" t="s">
        <v>1534</v>
      </c>
      <c r="AA1177" s="3074" t="s">
        <v>1534</v>
      </c>
      <c r="AB1177" s="3160" t="s">
        <v>1534</v>
      </c>
      <c r="AC1177" s="3160" t="s">
        <v>1534</v>
      </c>
      <c r="AD1177" s="3170">
        <v>3</v>
      </c>
      <c r="AE1177" s="2650" t="s">
        <v>5992</v>
      </c>
      <c r="AF1177" s="2826" t="s">
        <v>1534</v>
      </c>
      <c r="AG1177" s="2826">
        <v>0.1</v>
      </c>
      <c r="AH1177" s="2661" t="s">
        <v>1534</v>
      </c>
      <c r="AI1177" s="2661" t="s">
        <v>1534</v>
      </c>
      <c r="AJ1177" s="3076" t="s">
        <v>1534</v>
      </c>
      <c r="AK1177" s="2578"/>
    </row>
    <row r="1178" spans="2:37" s="2884" customFormat="1" ht="12" customHeight="1" x14ac:dyDescent="0.2">
      <c r="B1178" s="2579"/>
      <c r="C1178" s="2572"/>
      <c r="D1178" s="3651"/>
      <c r="E1178" s="3651"/>
      <c r="F1178" s="3651"/>
      <c r="G1178" s="3651"/>
      <c r="H1178" s="2572"/>
      <c r="I1178" s="2573"/>
      <c r="J1178" s="2573"/>
      <c r="K1178" s="2573"/>
      <c r="L1178" s="2573"/>
      <c r="M1178" s="2572"/>
      <c r="N1178" s="2573"/>
      <c r="O1178" s="2573"/>
      <c r="P1178" s="2573"/>
      <c r="Q1178" s="2573"/>
      <c r="R1178" s="2573"/>
      <c r="S1178" s="2572"/>
      <c r="T1178" s="2571"/>
      <c r="U1178" s="2571"/>
      <c r="V1178" s="2571"/>
      <c r="W1178" s="2571"/>
      <c r="X1178" s="2571"/>
      <c r="Y1178" s="2571"/>
      <c r="Z1178" s="2571"/>
      <c r="AA1178" s="2571"/>
      <c r="AB1178" s="2571"/>
      <c r="AC1178" s="2571"/>
      <c r="AD1178" s="2571"/>
      <c r="AE1178" s="2571"/>
      <c r="AF1178" s="2571"/>
      <c r="AG1178" s="2571"/>
      <c r="AH1178" s="2571"/>
      <c r="AI1178" s="2571"/>
      <c r="AJ1178" s="2571"/>
      <c r="AK1178" s="2578"/>
    </row>
    <row r="1179" spans="2:37" s="2884" customFormat="1" ht="12" customHeight="1" x14ac:dyDescent="0.2">
      <c r="B1179" s="3643" t="s">
        <v>5002</v>
      </c>
      <c r="C1179" s="3644"/>
      <c r="D1179" s="3652" t="s">
        <v>1534</v>
      </c>
      <c r="E1179" s="3652"/>
      <c r="F1179" s="3652"/>
      <c r="G1179" s="3652"/>
      <c r="H1179" s="2575"/>
      <c r="I1179" s="2575"/>
      <c r="J1179" s="2575"/>
      <c r="K1179" s="2575"/>
      <c r="L1179" s="2575"/>
      <c r="M1179" s="2575"/>
      <c r="N1179" s="2575"/>
      <c r="O1179" s="2575"/>
      <c r="P1179" s="2575"/>
      <c r="Q1179" s="2575"/>
      <c r="R1179" s="2575"/>
      <c r="S1179" s="2575"/>
      <c r="T1179" s="2571"/>
      <c r="U1179" s="2571"/>
      <c r="V1179" s="2571"/>
      <c r="W1179" s="2571"/>
      <c r="X1179" s="2571"/>
      <c r="Y1179" s="2571"/>
      <c r="Z1179" s="2571"/>
      <c r="AA1179" s="2571"/>
      <c r="AB1179" s="2571"/>
      <c r="AC1179" s="2571"/>
      <c r="AD1179" s="2571"/>
      <c r="AE1179" s="2571"/>
      <c r="AF1179" s="2571"/>
      <c r="AG1179" s="2571"/>
      <c r="AH1179" s="2571"/>
      <c r="AI1179" s="2571"/>
      <c r="AJ1179" s="2571"/>
      <c r="AK1179" s="2578"/>
    </row>
    <row r="1180" spans="2:37" s="2884" customFormat="1" ht="12" customHeight="1" x14ac:dyDescent="0.2">
      <c r="B1180" s="3643" t="s">
        <v>5003</v>
      </c>
      <c r="C1180" s="3644"/>
      <c r="D1180" s="3652" t="s">
        <v>5993</v>
      </c>
      <c r="E1180" s="3652"/>
      <c r="F1180" s="3652"/>
      <c r="G1180" s="3652"/>
      <c r="H1180" s="2575"/>
      <c r="I1180" s="2575"/>
      <c r="J1180" s="2575"/>
      <c r="K1180" s="2575"/>
      <c r="L1180" s="2575"/>
      <c r="M1180" s="2575"/>
      <c r="N1180" s="2575"/>
      <c r="O1180" s="2575"/>
      <c r="P1180" s="2575"/>
      <c r="Q1180" s="2575"/>
      <c r="R1180" s="2575"/>
      <c r="S1180" s="2575"/>
      <c r="T1180" s="2571"/>
      <c r="U1180" s="2571"/>
      <c r="V1180" s="2571"/>
      <c r="W1180" s="2571"/>
      <c r="X1180" s="2571"/>
      <c r="Y1180" s="2571"/>
      <c r="Z1180" s="2571"/>
      <c r="AA1180" s="2571"/>
      <c r="AB1180" s="2571"/>
      <c r="AC1180" s="2571"/>
      <c r="AD1180" s="2571"/>
      <c r="AE1180" s="2571"/>
      <c r="AF1180" s="2571"/>
      <c r="AG1180" s="2571"/>
      <c r="AH1180" s="2571"/>
      <c r="AI1180" s="2571"/>
      <c r="AJ1180" s="2571"/>
      <c r="AK1180" s="2578"/>
    </row>
    <row r="1181" spans="2:37" s="2884" customFormat="1" ht="12" customHeight="1" thickBot="1" x14ac:dyDescent="0.25">
      <c r="B1181" s="3646"/>
      <c r="C1181" s="3647"/>
      <c r="D1181" s="3648"/>
      <c r="E1181" s="3648"/>
      <c r="F1181" s="3648"/>
      <c r="G1181" s="3648"/>
      <c r="H1181" s="2580"/>
      <c r="I1181" s="2580"/>
      <c r="J1181" s="2580"/>
      <c r="K1181" s="2580"/>
      <c r="L1181" s="2580"/>
      <c r="M1181" s="2580"/>
      <c r="N1181" s="2580"/>
      <c r="O1181" s="2580"/>
      <c r="P1181" s="2580"/>
      <c r="Q1181" s="2580"/>
      <c r="R1181" s="2580"/>
      <c r="S1181" s="2580"/>
      <c r="T1181" s="2581"/>
      <c r="U1181" s="2581"/>
      <c r="V1181" s="2581"/>
      <c r="W1181" s="2581"/>
      <c r="X1181" s="2581"/>
      <c r="Y1181" s="2581"/>
      <c r="Z1181" s="2581"/>
      <c r="AA1181" s="2581"/>
      <c r="AB1181" s="2581"/>
      <c r="AC1181" s="2581"/>
      <c r="AD1181" s="2581"/>
      <c r="AE1181" s="2581"/>
      <c r="AF1181" s="2581"/>
      <c r="AG1181" s="2581"/>
      <c r="AH1181" s="2581"/>
      <c r="AI1181" s="2581"/>
      <c r="AJ1181" s="2581"/>
      <c r="AK1181" s="2583"/>
    </row>
    <row r="1182" spans="2:37" s="2884" customFormat="1" ht="12" customHeight="1" x14ac:dyDescent="0.2">
      <c r="B1182" s="2783" t="str">
        <f>+B1165</f>
        <v>.</v>
      </c>
    </row>
    <row r="1183" spans="2:37" s="2884" customFormat="1" ht="12" customHeight="1" thickBot="1" x14ac:dyDescent="0.25">
      <c r="B1183" s="2783"/>
    </row>
    <row r="1184" spans="2:37" s="2884" customFormat="1" ht="12" customHeight="1" x14ac:dyDescent="0.2">
      <c r="B1184" s="3623" t="s">
        <v>5011</v>
      </c>
      <c r="C1184" s="3624"/>
      <c r="D1184" s="3624"/>
      <c r="E1184" s="3624"/>
      <c r="F1184" s="3624"/>
      <c r="G1184" s="3624"/>
      <c r="H1184" s="3624"/>
      <c r="I1184" s="3624"/>
      <c r="J1184" s="3624"/>
      <c r="K1184" s="3624"/>
      <c r="L1184" s="3624"/>
      <c r="M1184" s="3624"/>
      <c r="N1184" s="3624"/>
      <c r="O1184" s="3624"/>
      <c r="P1184" s="3624"/>
      <c r="Q1184" s="3624"/>
      <c r="R1184" s="3624"/>
      <c r="S1184" s="3624"/>
      <c r="T1184" s="3624"/>
      <c r="U1184" s="3624"/>
      <c r="V1184" s="3624"/>
      <c r="W1184" s="3624"/>
      <c r="X1184" s="3624"/>
      <c r="Y1184" s="3624"/>
      <c r="Z1184" s="3624"/>
      <c r="AA1184" s="3624"/>
      <c r="AB1184" s="3624"/>
      <c r="AC1184" s="3624"/>
      <c r="AD1184" s="3624"/>
      <c r="AE1184" s="3624"/>
      <c r="AF1184" s="3624"/>
      <c r="AG1184" s="3624"/>
      <c r="AH1184" s="3624"/>
      <c r="AI1184" s="3624"/>
      <c r="AJ1184" s="3624"/>
      <c r="AK1184" s="3625"/>
    </row>
    <row r="1185" spans="2:37" s="2884" customFormat="1" ht="12" customHeight="1" x14ac:dyDescent="0.2">
      <c r="B1185" s="2576"/>
      <c r="C1185" s="3544"/>
      <c r="D1185" s="3544"/>
      <c r="E1185" s="3544"/>
      <c r="F1185" s="3544"/>
      <c r="G1185" s="2577"/>
      <c r="H1185" s="2577"/>
      <c r="I1185" s="2577"/>
      <c r="J1185" s="2577"/>
      <c r="K1185" s="2577"/>
      <c r="L1185" s="2577"/>
      <c r="M1185" s="2577"/>
      <c r="N1185" s="2577"/>
      <c r="O1185" s="2577"/>
      <c r="P1185" s="2577"/>
      <c r="Q1185" s="2577"/>
      <c r="R1185" s="2577"/>
      <c r="S1185" s="2577"/>
      <c r="T1185" s="2577"/>
      <c r="U1185" s="2577"/>
      <c r="V1185" s="2577"/>
      <c r="W1185" s="2577"/>
      <c r="X1185" s="2577"/>
      <c r="Y1185" s="2577"/>
      <c r="Z1185" s="2577"/>
      <c r="AA1185" s="2577"/>
      <c r="AB1185" s="2577"/>
      <c r="AC1185" s="2577"/>
      <c r="AD1185" s="2577"/>
      <c r="AE1185" s="2577"/>
      <c r="AF1185" s="2577"/>
      <c r="AG1185" s="2577"/>
      <c r="AH1185" s="2577"/>
      <c r="AI1185" s="2577"/>
      <c r="AJ1185" s="2577"/>
      <c r="AK1185" s="2578"/>
    </row>
    <row r="1186" spans="2:37" s="2884" customFormat="1" ht="12" customHeight="1" x14ac:dyDescent="0.2">
      <c r="B1186" s="2576" t="s">
        <v>4998</v>
      </c>
      <c r="C1186" s="3544"/>
      <c r="D1186" s="3656" t="s">
        <v>5987</v>
      </c>
      <c r="E1186" s="3656"/>
      <c r="F1186" s="3656"/>
      <c r="G1186" s="2577"/>
      <c r="H1186" s="2577"/>
      <c r="I1186" s="2577"/>
      <c r="J1186" s="2577"/>
      <c r="K1186" s="2577"/>
      <c r="L1186" s="2577"/>
      <c r="M1186" s="2577"/>
      <c r="N1186" s="2577"/>
      <c r="O1186" s="2577"/>
      <c r="P1186" s="2577"/>
      <c r="Q1186" s="2577"/>
      <c r="R1186" s="2577"/>
      <c r="S1186" s="2577"/>
      <c r="T1186" s="2577"/>
      <c r="U1186" s="2577"/>
      <c r="V1186" s="2577"/>
      <c r="W1186" s="2577"/>
      <c r="X1186" s="2577"/>
      <c r="Y1186" s="2577"/>
      <c r="Z1186" s="2577"/>
      <c r="AA1186" s="2577"/>
      <c r="AB1186" s="2577"/>
      <c r="AC1186" s="2577"/>
      <c r="AD1186" s="2577"/>
      <c r="AE1186" s="2577"/>
      <c r="AF1186" s="2577"/>
      <c r="AG1186" s="2577"/>
      <c r="AH1186" s="2577"/>
      <c r="AI1186" s="2577"/>
      <c r="AJ1186" s="2577"/>
      <c r="AK1186" s="2578"/>
    </row>
    <row r="1187" spans="2:37" s="2884" customFormat="1" ht="12" customHeight="1" thickBot="1" x14ac:dyDescent="0.25">
      <c r="B1187" s="3657" t="s">
        <v>5012</v>
      </c>
      <c r="C1187" s="3658"/>
      <c r="D1187" s="3629">
        <v>41677</v>
      </c>
      <c r="E1187" s="3629"/>
      <c r="F1187" s="3544"/>
      <c r="G1187" s="2577"/>
      <c r="H1187" s="2577"/>
      <c r="I1187" s="2577"/>
      <c r="J1187" s="2577"/>
      <c r="K1187" s="2577"/>
      <c r="L1187" s="2577"/>
      <c r="M1187" s="2577"/>
      <c r="N1187" s="2577"/>
      <c r="O1187" s="2577"/>
      <c r="P1187" s="2577"/>
      <c r="Q1187" s="2577"/>
      <c r="R1187" s="2577"/>
      <c r="S1187" s="2577"/>
      <c r="T1187" s="2577"/>
      <c r="U1187" s="2577"/>
      <c r="V1187" s="2577"/>
      <c r="W1187" s="2577"/>
      <c r="X1187" s="2577"/>
      <c r="Y1187" s="2577"/>
      <c r="Z1187" s="2577"/>
      <c r="AA1187" s="2577"/>
      <c r="AB1187" s="2577"/>
      <c r="AC1187" s="2577"/>
      <c r="AD1187" s="2577"/>
      <c r="AE1187" s="2577"/>
      <c r="AF1187" s="2577"/>
      <c r="AG1187" s="2577"/>
      <c r="AH1187" s="2577"/>
      <c r="AI1187" s="2577"/>
      <c r="AJ1187" s="2577"/>
      <c r="AK1187" s="2578"/>
    </row>
    <row r="1188" spans="2:37" s="2884" customFormat="1" ht="102" customHeight="1" thickBot="1" x14ac:dyDescent="0.25">
      <c r="B1188" s="3659" t="s">
        <v>5013</v>
      </c>
      <c r="C1188" s="3660"/>
      <c r="D1188" s="3661" t="s">
        <v>6460</v>
      </c>
      <c r="E1188" s="3662"/>
      <c r="F1188" s="3662"/>
      <c r="G1188" s="3662"/>
      <c r="H1188" s="3662"/>
      <c r="I1188" s="3662"/>
      <c r="J1188" s="3662"/>
      <c r="K1188" s="3663"/>
      <c r="L1188" s="2577"/>
      <c r="M1188" s="2577"/>
      <c r="N1188" s="2577"/>
      <c r="O1188" s="2577"/>
      <c r="P1188" s="2577"/>
      <c r="Q1188" s="2577"/>
      <c r="R1188" s="2577"/>
      <c r="S1188" s="2577"/>
      <c r="T1188" s="2577"/>
      <c r="U1188" s="2577"/>
      <c r="V1188" s="2577"/>
      <c r="W1188" s="2577"/>
      <c r="X1188" s="2577"/>
      <c r="Y1188" s="2577"/>
      <c r="Z1188" s="2577"/>
      <c r="AA1188" s="2577"/>
      <c r="AB1188" s="2577"/>
      <c r="AC1188" s="2577"/>
      <c r="AD1188" s="2577"/>
      <c r="AE1188" s="2577"/>
      <c r="AF1188" s="2577"/>
      <c r="AG1188" s="2577"/>
      <c r="AH1188" s="2577"/>
      <c r="AI1188" s="2577"/>
      <c r="AJ1188" s="2577"/>
      <c r="AK1188" s="2578"/>
    </row>
    <row r="1189" spans="2:37" s="2884" customFormat="1" ht="12" customHeight="1" thickBot="1" x14ac:dyDescent="0.25">
      <c r="B1189" s="3664"/>
      <c r="C1189" s="3653"/>
      <c r="D1189" s="3653"/>
      <c r="E1189" s="3653"/>
      <c r="F1189" s="3653"/>
      <c r="G1189" s="3653"/>
      <c r="H1189" s="3653"/>
      <c r="I1189" s="3653"/>
      <c r="J1189" s="3653"/>
      <c r="K1189" s="3653"/>
      <c r="L1189" s="3653"/>
      <c r="M1189" s="3653"/>
      <c r="N1189" s="3653"/>
      <c r="O1189" s="3653"/>
      <c r="P1189" s="3653"/>
      <c r="Q1189" s="3653"/>
      <c r="R1189" s="2577"/>
      <c r="S1189" s="2577"/>
      <c r="T1189" s="2577"/>
      <c r="U1189" s="2577"/>
      <c r="V1189" s="2577"/>
      <c r="W1189" s="2577"/>
      <c r="X1189" s="2577"/>
      <c r="Y1189" s="2577"/>
      <c r="Z1189" s="2577"/>
      <c r="AA1189" s="2577"/>
      <c r="AB1189" s="2577"/>
      <c r="AC1189" s="2577"/>
      <c r="AD1189" s="2577"/>
      <c r="AE1189" s="2577"/>
      <c r="AF1189" s="2577"/>
      <c r="AG1189" s="2577"/>
      <c r="AH1189" s="2577"/>
      <c r="AI1189" s="2577"/>
      <c r="AJ1189" s="2577"/>
      <c r="AK1189" s="2578"/>
    </row>
    <row r="1190" spans="2:37" s="2884" customFormat="1" ht="12" customHeight="1" thickBot="1" x14ac:dyDescent="0.25">
      <c r="B1190" s="3638" t="s">
        <v>5014</v>
      </c>
      <c r="C1190" s="3638"/>
      <c r="D1190" s="3638" t="s">
        <v>5004</v>
      </c>
      <c r="E1190" s="3638" t="s">
        <v>5015</v>
      </c>
      <c r="F1190" s="3654" t="s">
        <v>224</v>
      </c>
      <c r="G1190" s="3654"/>
      <c r="H1190" s="3654"/>
      <c r="I1190" s="3654"/>
      <c r="J1190" s="3654"/>
      <c r="K1190" s="3654"/>
      <c r="L1190" s="3654"/>
      <c r="M1190" s="3654"/>
      <c r="N1190" s="3654"/>
      <c r="O1190" s="3654"/>
      <c r="P1190" s="3654"/>
      <c r="Q1190" s="3654"/>
      <c r="R1190" s="3654"/>
      <c r="S1190" s="3654" t="s">
        <v>340</v>
      </c>
      <c r="T1190" s="3654"/>
      <c r="U1190" s="3654"/>
      <c r="V1190" s="3654"/>
      <c r="W1190" s="3654"/>
      <c r="X1190" s="3654"/>
      <c r="Y1190" s="3654"/>
      <c r="Z1190" s="3654"/>
      <c r="AA1190" s="3654"/>
      <c r="AB1190" s="3654"/>
      <c r="AC1190" s="3654"/>
      <c r="AD1190" s="3654" t="s">
        <v>225</v>
      </c>
      <c r="AE1190" s="3654"/>
      <c r="AF1190" s="3654"/>
      <c r="AG1190" s="3654"/>
      <c r="AH1190" s="3655" t="s">
        <v>4999</v>
      </c>
      <c r="AI1190" s="3655"/>
      <c r="AJ1190" s="3655"/>
      <c r="AK1190" s="2578"/>
    </row>
    <row r="1191" spans="2:37" s="2884" customFormat="1" ht="12" customHeight="1" thickBot="1" x14ac:dyDescent="0.25">
      <c r="B1191" s="3639"/>
      <c r="C1191" s="3639"/>
      <c r="D1191" s="3639"/>
      <c r="E1191" s="3639"/>
      <c r="F1191" s="3639" t="s">
        <v>5016</v>
      </c>
      <c r="G1191" s="3639" t="s">
        <v>5017</v>
      </c>
      <c r="H1191" s="3638" t="s">
        <v>5018</v>
      </c>
      <c r="I1191" s="3640" t="s">
        <v>5019</v>
      </c>
      <c r="J1191" s="3640" t="s">
        <v>5020</v>
      </c>
      <c r="K1191" s="3637" t="s">
        <v>5021</v>
      </c>
      <c r="L1191" s="3637" t="s">
        <v>5022</v>
      </c>
      <c r="M1191" s="3640" t="s">
        <v>5023</v>
      </c>
      <c r="N1191" s="3640"/>
      <c r="O1191" s="3637" t="s">
        <v>5024</v>
      </c>
      <c r="P1191" s="3637" t="s">
        <v>5025</v>
      </c>
      <c r="Q1191" s="3637" t="s">
        <v>5026</v>
      </c>
      <c r="R1191" s="3637" t="s">
        <v>5027</v>
      </c>
      <c r="S1191" s="3638" t="s">
        <v>5028</v>
      </c>
      <c r="T1191" s="3638" t="s">
        <v>5029</v>
      </c>
      <c r="U1191" s="3638" t="s">
        <v>5030</v>
      </c>
      <c r="V1191" s="3638" t="s">
        <v>5031</v>
      </c>
      <c r="W1191" s="3638" t="s">
        <v>5032</v>
      </c>
      <c r="X1191" s="3638" t="s">
        <v>5033</v>
      </c>
      <c r="Y1191" s="3638" t="s">
        <v>5034</v>
      </c>
      <c r="Z1191" s="3638" t="s">
        <v>5035</v>
      </c>
      <c r="AA1191" s="3638" t="s">
        <v>5036</v>
      </c>
      <c r="AB1191" s="3640" t="s">
        <v>5037</v>
      </c>
      <c r="AC1191" s="3640" t="s">
        <v>5038</v>
      </c>
      <c r="AD1191" s="3638" t="s">
        <v>5039</v>
      </c>
      <c r="AE1191" s="3638" t="s">
        <v>5040</v>
      </c>
      <c r="AF1191" s="3638" t="s">
        <v>5041</v>
      </c>
      <c r="AG1191" s="3638" t="s">
        <v>5042</v>
      </c>
      <c r="AH1191" s="3638" t="s">
        <v>1154</v>
      </c>
      <c r="AI1191" s="3638" t="s">
        <v>5000</v>
      </c>
      <c r="AJ1191" s="3638" t="s">
        <v>5001</v>
      </c>
      <c r="AK1191" s="2578"/>
    </row>
    <row r="1192" spans="2:37" s="2884" customFormat="1" ht="12" customHeight="1" thickBot="1" x14ac:dyDescent="0.25">
      <c r="B1192" s="3639"/>
      <c r="C1192" s="3639"/>
      <c r="D1192" s="3639"/>
      <c r="E1192" s="3639"/>
      <c r="F1192" s="3639"/>
      <c r="G1192" s="3639"/>
      <c r="H1192" s="3639"/>
      <c r="I1192" s="3637"/>
      <c r="J1192" s="3637"/>
      <c r="K1192" s="3637"/>
      <c r="L1192" s="3637"/>
      <c r="M1192" s="3543" t="s">
        <v>5043</v>
      </c>
      <c r="N1192" s="3542" t="s">
        <v>2798</v>
      </c>
      <c r="O1192" s="3637"/>
      <c r="P1192" s="3637"/>
      <c r="Q1192" s="3637"/>
      <c r="R1192" s="3637"/>
      <c r="S1192" s="3639"/>
      <c r="T1192" s="3639"/>
      <c r="U1192" s="3639"/>
      <c r="V1192" s="3639"/>
      <c r="W1192" s="3639"/>
      <c r="X1192" s="3639"/>
      <c r="Y1192" s="3639"/>
      <c r="Z1192" s="3639"/>
      <c r="AA1192" s="3639"/>
      <c r="AB1192" s="3637"/>
      <c r="AC1192" s="3637"/>
      <c r="AD1192" s="3639"/>
      <c r="AE1192" s="3639"/>
      <c r="AF1192" s="3639"/>
      <c r="AG1192" s="3639"/>
      <c r="AH1192" s="3639"/>
      <c r="AI1192" s="3639"/>
      <c r="AJ1192" s="3639"/>
      <c r="AK1192" s="2578"/>
    </row>
    <row r="1193" spans="2:37" s="2884" customFormat="1" ht="12" customHeight="1" x14ac:dyDescent="0.2">
      <c r="B1193" s="3665" t="s">
        <v>5989</v>
      </c>
      <c r="C1193" s="3666"/>
      <c r="D1193" s="3197" t="s">
        <v>1534</v>
      </c>
      <c r="E1193" s="3580">
        <v>1</v>
      </c>
      <c r="F1193" s="3197" t="s">
        <v>1534</v>
      </c>
      <c r="G1193" s="3197" t="s">
        <v>1534</v>
      </c>
      <c r="H1193" s="3197" t="s">
        <v>1534</v>
      </c>
      <c r="I1193" s="3197" t="s">
        <v>1534</v>
      </c>
      <c r="J1193" s="3197" t="s">
        <v>1534</v>
      </c>
      <c r="K1193" s="3197" t="s">
        <v>1534</v>
      </c>
      <c r="L1193" s="3197" t="s">
        <v>1534</v>
      </c>
      <c r="M1193" s="3197" t="s">
        <v>1534</v>
      </c>
      <c r="N1193" s="3197" t="s">
        <v>1534</v>
      </c>
      <c r="O1193" s="3197" t="s">
        <v>1534</v>
      </c>
      <c r="P1193" s="3197" t="s">
        <v>1534</v>
      </c>
      <c r="Q1193" s="3197" t="s">
        <v>1534</v>
      </c>
      <c r="R1193" s="3197" t="s">
        <v>1534</v>
      </c>
      <c r="S1193" s="3197" t="s">
        <v>1534</v>
      </c>
      <c r="T1193" s="3197" t="s">
        <v>1534</v>
      </c>
      <c r="U1193" s="3197" t="s">
        <v>1534</v>
      </c>
      <c r="V1193" s="3197" t="s">
        <v>1534</v>
      </c>
      <c r="W1193" s="3197" t="s">
        <v>1534</v>
      </c>
      <c r="X1193" s="3197" t="s">
        <v>1534</v>
      </c>
      <c r="Y1193" s="3197" t="s">
        <v>1534</v>
      </c>
      <c r="Z1193" s="3197" t="s">
        <v>1534</v>
      </c>
      <c r="AA1193" s="3197" t="s">
        <v>1534</v>
      </c>
      <c r="AB1193" s="3197" t="s">
        <v>1534</v>
      </c>
      <c r="AC1193" s="3197" t="s">
        <v>1534</v>
      </c>
      <c r="AD1193" s="3169">
        <v>1</v>
      </c>
      <c r="AE1193" s="2657" t="s">
        <v>5990</v>
      </c>
      <c r="AF1193" s="2715" t="s">
        <v>1534</v>
      </c>
      <c r="AG1193" s="2715">
        <v>0.1</v>
      </c>
      <c r="AH1193" s="2652" t="s">
        <v>1534</v>
      </c>
      <c r="AI1193" s="2652" t="s">
        <v>1534</v>
      </c>
      <c r="AJ1193" s="2654" t="s">
        <v>1534</v>
      </c>
      <c r="AK1193" s="2578"/>
    </row>
    <row r="1194" spans="2:37" s="2884" customFormat="1" ht="12" customHeight="1" thickBot="1" x14ac:dyDescent="0.25">
      <c r="B1194" s="3667" t="s">
        <v>5991</v>
      </c>
      <c r="C1194" s="3668"/>
      <c r="D1194" s="3364" t="s">
        <v>1534</v>
      </c>
      <c r="E1194" s="3118">
        <v>3</v>
      </c>
      <c r="F1194" s="3170" t="s">
        <v>1534</v>
      </c>
      <c r="G1194" s="3160" t="s">
        <v>1534</v>
      </c>
      <c r="H1194" s="3159" t="s">
        <v>1534</v>
      </c>
      <c r="I1194" s="3159" t="s">
        <v>1534</v>
      </c>
      <c r="J1194" s="3159" t="s">
        <v>1534</v>
      </c>
      <c r="K1194" s="3160" t="s">
        <v>1534</v>
      </c>
      <c r="L1194" s="3160" t="s">
        <v>1534</v>
      </c>
      <c r="M1194" s="3364" t="s">
        <v>1534</v>
      </c>
      <c r="N1194" s="2679" t="s">
        <v>1534</v>
      </c>
      <c r="O1194" s="3160" t="s">
        <v>1534</v>
      </c>
      <c r="P1194" s="3160" t="s">
        <v>1534</v>
      </c>
      <c r="Q1194" s="3160" t="s">
        <v>1534</v>
      </c>
      <c r="R1194" s="3160" t="s">
        <v>1534</v>
      </c>
      <c r="S1194" s="3366" t="s">
        <v>1534</v>
      </c>
      <c r="T1194" s="3160" t="s">
        <v>1534</v>
      </c>
      <c r="U1194" s="3074" t="s">
        <v>1534</v>
      </c>
      <c r="V1194" s="3074" t="s">
        <v>1534</v>
      </c>
      <c r="W1194" s="3160" t="s">
        <v>1534</v>
      </c>
      <c r="X1194" s="3160" t="s">
        <v>1534</v>
      </c>
      <c r="Y1194" s="3074" t="s">
        <v>1534</v>
      </c>
      <c r="Z1194" s="3074" t="s">
        <v>1534</v>
      </c>
      <c r="AA1194" s="3074" t="s">
        <v>1534</v>
      </c>
      <c r="AB1194" s="3160" t="s">
        <v>1534</v>
      </c>
      <c r="AC1194" s="3160" t="s">
        <v>1534</v>
      </c>
      <c r="AD1194" s="3170">
        <v>3</v>
      </c>
      <c r="AE1194" s="2650" t="s">
        <v>5992</v>
      </c>
      <c r="AF1194" s="2826" t="s">
        <v>1534</v>
      </c>
      <c r="AG1194" s="2826">
        <v>0.1</v>
      </c>
      <c r="AH1194" s="2661" t="s">
        <v>1534</v>
      </c>
      <c r="AI1194" s="2661" t="s">
        <v>1534</v>
      </c>
      <c r="AJ1194" s="3076" t="s">
        <v>1534</v>
      </c>
      <c r="AK1194" s="2578"/>
    </row>
    <row r="1195" spans="2:37" s="2884" customFormat="1" ht="12" customHeight="1" x14ac:dyDescent="0.2">
      <c r="B1195" s="2579"/>
      <c r="C1195" s="2572"/>
      <c r="D1195" s="3651"/>
      <c r="E1195" s="3651"/>
      <c r="F1195" s="3651"/>
      <c r="G1195" s="3651"/>
      <c r="H1195" s="2572"/>
      <c r="I1195" s="2573"/>
      <c r="J1195" s="2573"/>
      <c r="K1195" s="2573"/>
      <c r="L1195" s="2573"/>
      <c r="M1195" s="2572"/>
      <c r="N1195" s="2573"/>
      <c r="O1195" s="2573"/>
      <c r="P1195" s="2573"/>
      <c r="Q1195" s="2573"/>
      <c r="R1195" s="2573"/>
      <c r="S1195" s="2572"/>
      <c r="T1195" s="2571"/>
      <c r="U1195" s="2571"/>
      <c r="V1195" s="2571"/>
      <c r="W1195" s="2571"/>
      <c r="X1195" s="2571"/>
      <c r="Y1195" s="2571"/>
      <c r="Z1195" s="2571"/>
      <c r="AA1195" s="2571"/>
      <c r="AB1195" s="2571"/>
      <c r="AC1195" s="2571"/>
      <c r="AD1195" s="2571"/>
      <c r="AE1195" s="2571"/>
      <c r="AF1195" s="2571"/>
      <c r="AG1195" s="2571"/>
      <c r="AH1195" s="2571"/>
      <c r="AI1195" s="2571"/>
      <c r="AJ1195" s="2571"/>
      <c r="AK1195" s="2578"/>
    </row>
    <row r="1196" spans="2:37" s="2884" customFormat="1" ht="12" customHeight="1" x14ac:dyDescent="0.2">
      <c r="B1196" s="3643" t="s">
        <v>5002</v>
      </c>
      <c r="C1196" s="3644"/>
      <c r="D1196" s="3652" t="s">
        <v>1534</v>
      </c>
      <c r="E1196" s="3652"/>
      <c r="F1196" s="3652"/>
      <c r="G1196" s="3652"/>
      <c r="H1196" s="2575"/>
      <c r="I1196" s="2575"/>
      <c r="J1196" s="2575"/>
      <c r="K1196" s="2575"/>
      <c r="L1196" s="2575"/>
      <c r="M1196" s="2575"/>
      <c r="N1196" s="2575"/>
      <c r="O1196" s="2575"/>
      <c r="P1196" s="2575"/>
      <c r="Q1196" s="2575"/>
      <c r="R1196" s="2575"/>
      <c r="S1196" s="2575"/>
      <c r="T1196" s="2571"/>
      <c r="U1196" s="2571"/>
      <c r="V1196" s="2571"/>
      <c r="W1196" s="2571"/>
      <c r="X1196" s="2571"/>
      <c r="Y1196" s="2571"/>
      <c r="Z1196" s="2571"/>
      <c r="AA1196" s="2571"/>
      <c r="AB1196" s="2571"/>
      <c r="AC1196" s="2571"/>
      <c r="AD1196" s="2571"/>
      <c r="AE1196" s="2571"/>
      <c r="AF1196" s="2571"/>
      <c r="AG1196" s="2571"/>
      <c r="AH1196" s="2571"/>
      <c r="AI1196" s="2571"/>
      <c r="AJ1196" s="2571"/>
      <c r="AK1196" s="2578"/>
    </row>
    <row r="1197" spans="2:37" s="2884" customFormat="1" ht="12" customHeight="1" x14ac:dyDescent="0.2">
      <c r="B1197" s="3643" t="s">
        <v>5003</v>
      </c>
      <c r="C1197" s="3644"/>
      <c r="D1197" s="3652" t="s">
        <v>5993</v>
      </c>
      <c r="E1197" s="3652"/>
      <c r="F1197" s="3652"/>
      <c r="G1197" s="3652"/>
      <c r="H1197" s="2575"/>
      <c r="I1197" s="2575"/>
      <c r="J1197" s="2575"/>
      <c r="K1197" s="2575"/>
      <c r="L1197" s="2575"/>
      <c r="M1197" s="2575"/>
      <c r="N1197" s="2575"/>
      <c r="O1197" s="2575"/>
      <c r="P1197" s="2575"/>
      <c r="Q1197" s="2575"/>
      <c r="R1197" s="2575"/>
      <c r="S1197" s="2575"/>
      <c r="T1197" s="2571"/>
      <c r="U1197" s="2571"/>
      <c r="V1197" s="2571"/>
      <c r="W1197" s="2571"/>
      <c r="X1197" s="2571"/>
      <c r="Y1197" s="2571"/>
      <c r="Z1197" s="2571"/>
      <c r="AA1197" s="2571"/>
      <c r="AB1197" s="2571"/>
      <c r="AC1197" s="2571"/>
      <c r="AD1197" s="2571"/>
      <c r="AE1197" s="2571"/>
      <c r="AF1197" s="2571"/>
      <c r="AG1197" s="2571"/>
      <c r="AH1197" s="2571"/>
      <c r="AI1197" s="2571"/>
      <c r="AJ1197" s="2571"/>
      <c r="AK1197" s="2578"/>
    </row>
    <row r="1198" spans="2:37" s="2884" customFormat="1" ht="12" customHeight="1" thickBot="1" x14ac:dyDescent="0.25">
      <c r="B1198" s="3646"/>
      <c r="C1198" s="3647"/>
      <c r="D1198" s="3648"/>
      <c r="E1198" s="3648"/>
      <c r="F1198" s="3648"/>
      <c r="G1198" s="3648"/>
      <c r="H1198" s="2580"/>
      <c r="I1198" s="2580"/>
      <c r="J1198" s="2580"/>
      <c r="K1198" s="2580"/>
      <c r="L1198" s="2580"/>
      <c r="M1198" s="2580"/>
      <c r="N1198" s="2580"/>
      <c r="O1198" s="2580"/>
      <c r="P1198" s="2580"/>
      <c r="Q1198" s="2580"/>
      <c r="R1198" s="2580"/>
      <c r="S1198" s="2580"/>
      <c r="T1198" s="2581"/>
      <c r="U1198" s="2581"/>
      <c r="V1198" s="2581"/>
      <c r="W1198" s="2581"/>
      <c r="X1198" s="2581"/>
      <c r="Y1198" s="2581"/>
      <c r="Z1198" s="2581"/>
      <c r="AA1198" s="2581"/>
      <c r="AB1198" s="2581"/>
      <c r="AC1198" s="2581"/>
      <c r="AD1198" s="2581"/>
      <c r="AE1198" s="2581"/>
      <c r="AF1198" s="2581"/>
      <c r="AG1198" s="2581"/>
      <c r="AH1198" s="2581"/>
      <c r="AI1198" s="2581"/>
      <c r="AJ1198" s="2581"/>
      <c r="AK1198" s="2583"/>
    </row>
    <row r="1199" spans="2:37" s="2884" customFormat="1" ht="12" customHeight="1" x14ac:dyDescent="0.2">
      <c r="B1199" s="2783" t="str">
        <f>+B1182</f>
        <v>.</v>
      </c>
    </row>
    <row r="1200" spans="2:37" s="2884" customFormat="1" ht="12" customHeight="1" thickBot="1" x14ac:dyDescent="0.25">
      <c r="B1200" s="2783"/>
    </row>
    <row r="1201" spans="2:37" s="2884" customFormat="1" ht="12" customHeight="1" x14ac:dyDescent="0.2">
      <c r="B1201" s="3623" t="s">
        <v>5011</v>
      </c>
      <c r="C1201" s="3624"/>
      <c r="D1201" s="3624"/>
      <c r="E1201" s="3624"/>
      <c r="F1201" s="3624"/>
      <c r="G1201" s="3624"/>
      <c r="H1201" s="3624"/>
      <c r="I1201" s="3624"/>
      <c r="J1201" s="3624"/>
      <c r="K1201" s="3624"/>
      <c r="L1201" s="3624"/>
      <c r="M1201" s="3624"/>
      <c r="N1201" s="3624"/>
      <c r="O1201" s="3624"/>
      <c r="P1201" s="3624"/>
      <c r="Q1201" s="3624"/>
      <c r="R1201" s="3624"/>
      <c r="S1201" s="3624"/>
      <c r="T1201" s="3624"/>
      <c r="U1201" s="3624"/>
      <c r="V1201" s="3624"/>
      <c r="W1201" s="3624"/>
      <c r="X1201" s="3624"/>
      <c r="Y1201" s="3624"/>
      <c r="Z1201" s="3624"/>
      <c r="AA1201" s="3624"/>
      <c r="AB1201" s="3624"/>
      <c r="AC1201" s="3624"/>
      <c r="AD1201" s="3624"/>
      <c r="AE1201" s="3624"/>
      <c r="AF1201" s="3624"/>
      <c r="AG1201" s="3624"/>
      <c r="AH1201" s="3624"/>
      <c r="AI1201" s="3624"/>
      <c r="AJ1201" s="3624"/>
      <c r="AK1201" s="3625"/>
    </row>
    <row r="1202" spans="2:37" s="2884" customFormat="1" ht="12" customHeight="1" x14ac:dyDescent="0.2">
      <c r="B1202" s="2576"/>
      <c r="C1202" s="3544"/>
      <c r="D1202" s="3544"/>
      <c r="E1202" s="3544"/>
      <c r="F1202" s="3544"/>
      <c r="G1202" s="2577"/>
      <c r="H1202" s="2577"/>
      <c r="I1202" s="2577"/>
      <c r="J1202" s="2577"/>
      <c r="K1202" s="2577"/>
      <c r="L1202" s="2577"/>
      <c r="M1202" s="2577"/>
      <c r="N1202" s="2577"/>
      <c r="O1202" s="2577"/>
      <c r="P1202" s="2577"/>
      <c r="Q1202" s="2577"/>
      <c r="R1202" s="2577"/>
      <c r="S1202" s="2577"/>
      <c r="T1202" s="2577"/>
      <c r="U1202" s="2577"/>
      <c r="V1202" s="2577"/>
      <c r="W1202" s="2577"/>
      <c r="X1202" s="2577"/>
      <c r="Y1202" s="2577"/>
      <c r="Z1202" s="2577"/>
      <c r="AA1202" s="2577"/>
      <c r="AB1202" s="2577"/>
      <c r="AC1202" s="2577"/>
      <c r="AD1202" s="2577"/>
      <c r="AE1202" s="2577"/>
      <c r="AF1202" s="2577"/>
      <c r="AG1202" s="2577"/>
      <c r="AH1202" s="2577"/>
      <c r="AI1202" s="2577"/>
      <c r="AJ1202" s="2577"/>
      <c r="AK1202" s="2578"/>
    </row>
    <row r="1203" spans="2:37" s="2884" customFormat="1" ht="12" customHeight="1" x14ac:dyDescent="0.2">
      <c r="B1203" s="2576" t="s">
        <v>4998</v>
      </c>
      <c r="C1203" s="3544"/>
      <c r="D1203" s="3656" t="s">
        <v>6458</v>
      </c>
      <c r="E1203" s="3656"/>
      <c r="F1203" s="3656"/>
      <c r="G1203" s="2577"/>
      <c r="H1203" s="2577"/>
      <c r="I1203" s="2577"/>
      <c r="J1203" s="2577"/>
      <c r="K1203" s="2577"/>
      <c r="L1203" s="2577"/>
      <c r="M1203" s="2577"/>
      <c r="N1203" s="2577"/>
      <c r="O1203" s="2577"/>
      <c r="P1203" s="2577"/>
      <c r="Q1203" s="2577"/>
      <c r="R1203" s="2577"/>
      <c r="S1203" s="2577"/>
      <c r="T1203" s="2577"/>
      <c r="U1203" s="2577"/>
      <c r="V1203" s="2577"/>
      <c r="W1203" s="2577"/>
      <c r="X1203" s="2577"/>
      <c r="Y1203" s="2577"/>
      <c r="Z1203" s="2577"/>
      <c r="AA1203" s="2577"/>
      <c r="AB1203" s="2577"/>
      <c r="AC1203" s="2577"/>
      <c r="AD1203" s="2577"/>
      <c r="AE1203" s="2577"/>
      <c r="AF1203" s="2577"/>
      <c r="AG1203" s="2577"/>
      <c r="AH1203" s="2577"/>
      <c r="AI1203" s="2577"/>
      <c r="AJ1203" s="2577"/>
      <c r="AK1203" s="2578"/>
    </row>
    <row r="1204" spans="2:37" s="2884" customFormat="1" ht="12" customHeight="1" thickBot="1" x14ac:dyDescent="0.25">
      <c r="B1204" s="3657" t="s">
        <v>5012</v>
      </c>
      <c r="C1204" s="3658"/>
      <c r="D1204" s="3629">
        <v>41687</v>
      </c>
      <c r="E1204" s="3629"/>
      <c r="F1204" s="3544"/>
      <c r="G1204" s="2577"/>
      <c r="H1204" s="2577"/>
      <c r="I1204" s="2577"/>
      <c r="J1204" s="2577"/>
      <c r="K1204" s="2577"/>
      <c r="L1204" s="2577"/>
      <c r="M1204" s="2577"/>
      <c r="N1204" s="2577"/>
      <c r="O1204" s="2577"/>
      <c r="P1204" s="2577"/>
      <c r="Q1204" s="2577"/>
      <c r="R1204" s="2577"/>
      <c r="S1204" s="2577"/>
      <c r="T1204" s="2577"/>
      <c r="U1204" s="2577"/>
      <c r="V1204" s="2577"/>
      <c r="W1204" s="2577"/>
      <c r="X1204" s="2577"/>
      <c r="Y1204" s="2577"/>
      <c r="Z1204" s="2577"/>
      <c r="AA1204" s="2577"/>
      <c r="AB1204" s="2577"/>
      <c r="AC1204" s="2577"/>
      <c r="AD1204" s="2577"/>
      <c r="AE1204" s="2577"/>
      <c r="AF1204" s="2577"/>
      <c r="AG1204" s="2577"/>
      <c r="AH1204" s="2577"/>
      <c r="AI1204" s="2577"/>
      <c r="AJ1204" s="2577"/>
      <c r="AK1204" s="2578"/>
    </row>
    <row r="1205" spans="2:37" s="2884" customFormat="1" ht="137.25" customHeight="1" thickBot="1" x14ac:dyDescent="0.25">
      <c r="B1205" s="3659" t="s">
        <v>5013</v>
      </c>
      <c r="C1205" s="3660"/>
      <c r="D1205" s="3661" t="s">
        <v>6459</v>
      </c>
      <c r="E1205" s="3662"/>
      <c r="F1205" s="3662"/>
      <c r="G1205" s="3662"/>
      <c r="H1205" s="3662"/>
      <c r="I1205" s="3662"/>
      <c r="J1205" s="3662"/>
      <c r="K1205" s="3663"/>
      <c r="L1205" s="2577"/>
      <c r="M1205" s="2577"/>
      <c r="N1205" s="2577"/>
      <c r="O1205" s="2577"/>
      <c r="P1205" s="2577"/>
      <c r="Q1205" s="2577"/>
      <c r="R1205" s="2577"/>
      <c r="S1205" s="2577"/>
      <c r="T1205" s="2577"/>
      <c r="U1205" s="2577"/>
      <c r="V1205" s="2577"/>
      <c r="W1205" s="2577"/>
      <c r="X1205" s="2577"/>
      <c r="Y1205" s="2577"/>
      <c r="Z1205" s="2577"/>
      <c r="AA1205" s="2577"/>
      <c r="AB1205" s="2577"/>
      <c r="AC1205" s="2577"/>
      <c r="AD1205" s="2577"/>
      <c r="AE1205" s="2577"/>
      <c r="AF1205" s="2577"/>
      <c r="AG1205" s="2577"/>
      <c r="AH1205" s="2577"/>
      <c r="AI1205" s="2577"/>
      <c r="AJ1205" s="2577"/>
      <c r="AK1205" s="2578"/>
    </row>
    <row r="1206" spans="2:37" s="2884" customFormat="1" ht="12" customHeight="1" thickBot="1" x14ac:dyDescent="0.25">
      <c r="B1206" s="3664"/>
      <c r="C1206" s="3653"/>
      <c r="D1206" s="3653"/>
      <c r="E1206" s="3653"/>
      <c r="F1206" s="3653"/>
      <c r="G1206" s="3653"/>
      <c r="H1206" s="3653"/>
      <c r="I1206" s="3653"/>
      <c r="J1206" s="3653"/>
      <c r="K1206" s="3653"/>
      <c r="L1206" s="3653"/>
      <c r="M1206" s="3653"/>
      <c r="N1206" s="3653"/>
      <c r="O1206" s="3653"/>
      <c r="P1206" s="3653"/>
      <c r="Q1206" s="3653"/>
      <c r="R1206" s="2577"/>
      <c r="S1206" s="2577"/>
      <c r="T1206" s="2577"/>
      <c r="U1206" s="2577"/>
      <c r="V1206" s="2577"/>
      <c r="W1206" s="2577"/>
      <c r="X1206" s="2577"/>
      <c r="Y1206" s="2577"/>
      <c r="Z1206" s="2577"/>
      <c r="AA1206" s="2577"/>
      <c r="AB1206" s="2577"/>
      <c r="AC1206" s="2577"/>
      <c r="AD1206" s="2577"/>
      <c r="AE1206" s="2577"/>
      <c r="AF1206" s="2577"/>
      <c r="AG1206" s="2577"/>
      <c r="AH1206" s="2577"/>
      <c r="AI1206" s="2577"/>
      <c r="AJ1206" s="2577"/>
      <c r="AK1206" s="2578"/>
    </row>
    <row r="1207" spans="2:37" s="2884" customFormat="1" ht="12" customHeight="1" thickBot="1" x14ac:dyDescent="0.25">
      <c r="B1207" s="3638" t="s">
        <v>5014</v>
      </c>
      <c r="C1207" s="3638"/>
      <c r="D1207" s="3638" t="s">
        <v>5004</v>
      </c>
      <c r="E1207" s="3638" t="s">
        <v>5015</v>
      </c>
      <c r="F1207" s="3654" t="s">
        <v>224</v>
      </c>
      <c r="G1207" s="3654"/>
      <c r="H1207" s="3654"/>
      <c r="I1207" s="3654"/>
      <c r="J1207" s="3654"/>
      <c r="K1207" s="3654"/>
      <c r="L1207" s="3654"/>
      <c r="M1207" s="3654"/>
      <c r="N1207" s="3654"/>
      <c r="O1207" s="3654"/>
      <c r="P1207" s="3654"/>
      <c r="Q1207" s="3654"/>
      <c r="R1207" s="3654"/>
      <c r="S1207" s="3654" t="s">
        <v>340</v>
      </c>
      <c r="T1207" s="3654"/>
      <c r="U1207" s="3654"/>
      <c r="V1207" s="3654"/>
      <c r="W1207" s="3654"/>
      <c r="X1207" s="3654"/>
      <c r="Y1207" s="3654"/>
      <c r="Z1207" s="3654"/>
      <c r="AA1207" s="3654"/>
      <c r="AB1207" s="3654"/>
      <c r="AC1207" s="3654"/>
      <c r="AD1207" s="3654" t="s">
        <v>225</v>
      </c>
      <c r="AE1207" s="3654"/>
      <c r="AF1207" s="3654"/>
      <c r="AG1207" s="3654"/>
      <c r="AH1207" s="3655" t="s">
        <v>4999</v>
      </c>
      <c r="AI1207" s="3655"/>
      <c r="AJ1207" s="3655"/>
      <c r="AK1207" s="2578"/>
    </row>
    <row r="1208" spans="2:37" s="2884" customFormat="1" ht="12" customHeight="1" thickBot="1" x14ac:dyDescent="0.25">
      <c r="B1208" s="3639"/>
      <c r="C1208" s="3639"/>
      <c r="D1208" s="3639"/>
      <c r="E1208" s="3639"/>
      <c r="F1208" s="3639" t="s">
        <v>5016</v>
      </c>
      <c r="G1208" s="3639" t="s">
        <v>5017</v>
      </c>
      <c r="H1208" s="3638" t="s">
        <v>5018</v>
      </c>
      <c r="I1208" s="3640" t="s">
        <v>5019</v>
      </c>
      <c r="J1208" s="3640" t="s">
        <v>5020</v>
      </c>
      <c r="K1208" s="3637" t="s">
        <v>5021</v>
      </c>
      <c r="L1208" s="3637" t="s">
        <v>5022</v>
      </c>
      <c r="M1208" s="3640" t="s">
        <v>5023</v>
      </c>
      <c r="N1208" s="3640"/>
      <c r="O1208" s="3637" t="s">
        <v>5024</v>
      </c>
      <c r="P1208" s="3637" t="s">
        <v>5025</v>
      </c>
      <c r="Q1208" s="3637" t="s">
        <v>5026</v>
      </c>
      <c r="R1208" s="3637" t="s">
        <v>5027</v>
      </c>
      <c r="S1208" s="3638" t="s">
        <v>5028</v>
      </c>
      <c r="T1208" s="3638" t="s">
        <v>5029</v>
      </c>
      <c r="U1208" s="3638" t="s">
        <v>5030</v>
      </c>
      <c r="V1208" s="3638" t="s">
        <v>5031</v>
      </c>
      <c r="W1208" s="3638" t="s">
        <v>5032</v>
      </c>
      <c r="X1208" s="3638" t="s">
        <v>5033</v>
      </c>
      <c r="Y1208" s="3638" t="s">
        <v>5034</v>
      </c>
      <c r="Z1208" s="3638" t="s">
        <v>5035</v>
      </c>
      <c r="AA1208" s="3638" t="s">
        <v>5036</v>
      </c>
      <c r="AB1208" s="3640" t="s">
        <v>5037</v>
      </c>
      <c r="AC1208" s="3640" t="s">
        <v>5038</v>
      </c>
      <c r="AD1208" s="3638" t="s">
        <v>5039</v>
      </c>
      <c r="AE1208" s="3638" t="s">
        <v>5040</v>
      </c>
      <c r="AF1208" s="3638" t="s">
        <v>5041</v>
      </c>
      <c r="AG1208" s="3638" t="s">
        <v>5042</v>
      </c>
      <c r="AH1208" s="3638" t="s">
        <v>1154</v>
      </c>
      <c r="AI1208" s="3638" t="s">
        <v>5000</v>
      </c>
      <c r="AJ1208" s="3638" t="s">
        <v>5001</v>
      </c>
      <c r="AK1208" s="2578"/>
    </row>
    <row r="1209" spans="2:37" s="2884" customFormat="1" ht="12" customHeight="1" thickBot="1" x14ac:dyDescent="0.25">
      <c r="B1209" s="3639"/>
      <c r="C1209" s="3639"/>
      <c r="D1209" s="3639"/>
      <c r="E1209" s="3639"/>
      <c r="F1209" s="3639"/>
      <c r="G1209" s="3639"/>
      <c r="H1209" s="3639"/>
      <c r="I1209" s="3637"/>
      <c r="J1209" s="3637"/>
      <c r="K1209" s="3637"/>
      <c r="L1209" s="3637"/>
      <c r="M1209" s="3543" t="s">
        <v>5043</v>
      </c>
      <c r="N1209" s="3542" t="s">
        <v>2798</v>
      </c>
      <c r="O1209" s="3637"/>
      <c r="P1209" s="3637"/>
      <c r="Q1209" s="3637"/>
      <c r="R1209" s="3637"/>
      <c r="S1209" s="3639"/>
      <c r="T1209" s="3639"/>
      <c r="U1209" s="3639"/>
      <c r="V1209" s="3639"/>
      <c r="W1209" s="3639"/>
      <c r="X1209" s="3639"/>
      <c r="Y1209" s="3639"/>
      <c r="Z1209" s="3639"/>
      <c r="AA1209" s="3639"/>
      <c r="AB1209" s="3637"/>
      <c r="AC1209" s="3637"/>
      <c r="AD1209" s="3639"/>
      <c r="AE1209" s="3639"/>
      <c r="AF1209" s="3639"/>
      <c r="AG1209" s="3639"/>
      <c r="AH1209" s="3639"/>
      <c r="AI1209" s="3639"/>
      <c r="AJ1209" s="3639"/>
      <c r="AK1209" s="2578"/>
    </row>
    <row r="1210" spans="2:37" s="2884" customFormat="1" ht="12" customHeight="1" x14ac:dyDescent="0.2">
      <c r="B1210" s="3665" t="s">
        <v>6111</v>
      </c>
      <c r="C1210" s="3666"/>
      <c r="D1210" s="3197" t="s">
        <v>1534</v>
      </c>
      <c r="E1210" s="3197" t="s">
        <v>1534</v>
      </c>
      <c r="F1210" s="3197" t="s">
        <v>1534</v>
      </c>
      <c r="G1210" s="3197" t="s">
        <v>1534</v>
      </c>
      <c r="H1210" s="3197" t="s">
        <v>1534</v>
      </c>
      <c r="I1210" s="3197" t="s">
        <v>1534</v>
      </c>
      <c r="J1210" s="3197" t="s">
        <v>1534</v>
      </c>
      <c r="K1210" s="3197" t="s">
        <v>1534</v>
      </c>
      <c r="L1210" s="3197" t="s">
        <v>1534</v>
      </c>
      <c r="M1210" s="3197" t="s">
        <v>1534</v>
      </c>
      <c r="N1210" s="3197" t="s">
        <v>1534</v>
      </c>
      <c r="O1210" s="3197" t="s">
        <v>1534</v>
      </c>
      <c r="P1210" s="3197" t="s">
        <v>1534</v>
      </c>
      <c r="Q1210" s="3197" t="s">
        <v>1534</v>
      </c>
      <c r="R1210" s="3197" t="s">
        <v>1534</v>
      </c>
      <c r="S1210" s="3197" t="s">
        <v>1534</v>
      </c>
      <c r="T1210" s="3197" t="s">
        <v>1534</v>
      </c>
      <c r="U1210" s="3197" t="s">
        <v>1534</v>
      </c>
      <c r="V1210" s="3197" t="s">
        <v>1534</v>
      </c>
      <c r="W1210" s="3197" t="s">
        <v>1534</v>
      </c>
      <c r="X1210" s="3197" t="s">
        <v>1534</v>
      </c>
      <c r="Y1210" s="3197" t="s">
        <v>1534</v>
      </c>
      <c r="Z1210" s="3197" t="s">
        <v>1534</v>
      </c>
      <c r="AA1210" s="3197" t="s">
        <v>1534</v>
      </c>
      <c r="AB1210" s="3197" t="s">
        <v>1534</v>
      </c>
      <c r="AC1210" s="3197" t="s">
        <v>1534</v>
      </c>
      <c r="AD1210" s="3578"/>
      <c r="AE1210" s="2657"/>
      <c r="AF1210" s="2715" t="s">
        <v>1534</v>
      </c>
      <c r="AG1210" s="2715">
        <v>2.4900000000000002</v>
      </c>
      <c r="AH1210" s="2652" t="s">
        <v>6112</v>
      </c>
      <c r="AI1210" s="2652" t="s">
        <v>1534</v>
      </c>
      <c r="AJ1210" s="2654">
        <v>3.99</v>
      </c>
      <c r="AK1210" s="2578"/>
    </row>
    <row r="1211" spans="2:37" s="2884" customFormat="1" ht="12" customHeight="1" thickBot="1" x14ac:dyDescent="0.25">
      <c r="B1211" s="3669" t="s">
        <v>6113</v>
      </c>
      <c r="C1211" s="3670"/>
      <c r="D1211" s="3364" t="s">
        <v>1534</v>
      </c>
      <c r="E1211" s="3364" t="s">
        <v>1534</v>
      </c>
      <c r="F1211" s="3364" t="s">
        <v>1534</v>
      </c>
      <c r="G1211" s="3364" t="s">
        <v>1534</v>
      </c>
      <c r="H1211" s="3364" t="s">
        <v>1534</v>
      </c>
      <c r="I1211" s="3364" t="s">
        <v>1534</v>
      </c>
      <c r="J1211" s="3364" t="s">
        <v>1534</v>
      </c>
      <c r="K1211" s="3364" t="s">
        <v>1534</v>
      </c>
      <c r="L1211" s="3364" t="s">
        <v>1534</v>
      </c>
      <c r="M1211" s="3364" t="s">
        <v>1534</v>
      </c>
      <c r="N1211" s="3364" t="s">
        <v>1534</v>
      </c>
      <c r="O1211" s="3364" t="s">
        <v>1534</v>
      </c>
      <c r="P1211" s="3364" t="s">
        <v>1534</v>
      </c>
      <c r="Q1211" s="3364" t="s">
        <v>1534</v>
      </c>
      <c r="R1211" s="3364" t="s">
        <v>1534</v>
      </c>
      <c r="S1211" s="3364" t="s">
        <v>1534</v>
      </c>
      <c r="T1211" s="3364" t="s">
        <v>1534</v>
      </c>
      <c r="U1211" s="3364" t="s">
        <v>1534</v>
      </c>
      <c r="V1211" s="3364" t="s">
        <v>1534</v>
      </c>
      <c r="W1211" s="3364" t="s">
        <v>1534</v>
      </c>
      <c r="X1211" s="3364" t="s">
        <v>1534</v>
      </c>
      <c r="Y1211" s="3364" t="s">
        <v>1534</v>
      </c>
      <c r="Z1211" s="3364" t="s">
        <v>1534</v>
      </c>
      <c r="AA1211" s="3364" t="s">
        <v>1534</v>
      </c>
      <c r="AB1211" s="3364" t="s">
        <v>1534</v>
      </c>
      <c r="AC1211" s="3364" t="s">
        <v>1534</v>
      </c>
      <c r="AD1211" s="3579"/>
      <c r="AE1211" s="2650"/>
      <c r="AF1211" s="2826" t="s">
        <v>1534</v>
      </c>
      <c r="AG1211" s="2826">
        <v>6.99</v>
      </c>
      <c r="AH1211" s="2661" t="s">
        <v>6112</v>
      </c>
      <c r="AI1211" s="2661" t="s">
        <v>1534</v>
      </c>
      <c r="AJ1211" s="2662">
        <v>3.99</v>
      </c>
      <c r="AK1211" s="2578"/>
    </row>
    <row r="1212" spans="2:37" s="2884" customFormat="1" ht="12" customHeight="1" x14ac:dyDescent="0.2">
      <c r="B1212" s="2579"/>
      <c r="C1212" s="2572"/>
      <c r="D1212" s="3651"/>
      <c r="E1212" s="3651"/>
      <c r="F1212" s="3651"/>
      <c r="G1212" s="3651"/>
      <c r="H1212" s="2572"/>
      <c r="I1212" s="2573"/>
      <c r="J1212" s="2573"/>
      <c r="K1212" s="2573"/>
      <c r="L1212" s="2573"/>
      <c r="M1212" s="2572"/>
      <c r="N1212" s="2573"/>
      <c r="O1212" s="2573"/>
      <c r="P1212" s="2573"/>
      <c r="Q1212" s="2573"/>
      <c r="R1212" s="2573"/>
      <c r="S1212" s="2572"/>
      <c r="T1212" s="2571"/>
      <c r="U1212" s="2571"/>
      <c r="V1212" s="2571"/>
      <c r="W1212" s="2571"/>
      <c r="X1212" s="2571"/>
      <c r="Y1212" s="2571"/>
      <c r="Z1212" s="2571"/>
      <c r="AA1212" s="2571"/>
      <c r="AB1212" s="2571"/>
      <c r="AC1212" s="2571"/>
      <c r="AD1212" s="2571"/>
      <c r="AE1212" s="2571"/>
      <c r="AF1212" s="2571"/>
      <c r="AG1212" s="2571"/>
      <c r="AH1212" s="2571"/>
      <c r="AI1212" s="2571"/>
      <c r="AJ1212" s="2571"/>
      <c r="AK1212" s="2578"/>
    </row>
    <row r="1213" spans="2:37" s="2884" customFormat="1" ht="12" customHeight="1" x14ac:dyDescent="0.2">
      <c r="B1213" s="3643" t="s">
        <v>5002</v>
      </c>
      <c r="C1213" s="3644"/>
      <c r="D1213" s="3652" t="s">
        <v>1534</v>
      </c>
      <c r="E1213" s="3652"/>
      <c r="F1213" s="3652"/>
      <c r="G1213" s="3652"/>
      <c r="H1213" s="2575"/>
      <c r="I1213" s="2575"/>
      <c r="J1213" s="2575"/>
      <c r="K1213" s="2575"/>
      <c r="L1213" s="2575"/>
      <c r="M1213" s="2575"/>
      <c r="N1213" s="2575"/>
      <c r="O1213" s="2575"/>
      <c r="P1213" s="2575"/>
      <c r="Q1213" s="2575"/>
      <c r="R1213" s="2575"/>
      <c r="S1213" s="2575"/>
      <c r="T1213" s="2571"/>
      <c r="U1213" s="2571"/>
      <c r="V1213" s="2571"/>
      <c r="W1213" s="2571"/>
      <c r="X1213" s="2571"/>
      <c r="Y1213" s="2571"/>
      <c r="Z1213" s="2571"/>
      <c r="AA1213" s="2571"/>
      <c r="AB1213" s="2571"/>
      <c r="AC1213" s="2571"/>
      <c r="AD1213" s="2571"/>
      <c r="AE1213" s="2571"/>
      <c r="AF1213" s="2571"/>
      <c r="AG1213" s="2571"/>
      <c r="AH1213" s="2571"/>
      <c r="AI1213" s="2571"/>
      <c r="AJ1213" s="2571"/>
      <c r="AK1213" s="2578"/>
    </row>
    <row r="1214" spans="2:37" s="2884" customFormat="1" ht="12" customHeight="1" x14ac:dyDescent="0.2">
      <c r="B1214" s="3643" t="s">
        <v>5003</v>
      </c>
      <c r="C1214" s="3644"/>
      <c r="D1214" s="3652" t="s">
        <v>1534</v>
      </c>
      <c r="E1214" s="3652"/>
      <c r="F1214" s="3652"/>
      <c r="G1214" s="3652"/>
      <c r="H1214" s="2575"/>
      <c r="I1214" s="2575"/>
      <c r="J1214" s="2575"/>
      <c r="K1214" s="2575"/>
      <c r="L1214" s="2575"/>
      <c r="M1214" s="2575"/>
      <c r="N1214" s="2575"/>
      <c r="O1214" s="2575"/>
      <c r="P1214" s="2575"/>
      <c r="Q1214" s="2575"/>
      <c r="R1214" s="2575"/>
      <c r="S1214" s="2575"/>
      <c r="T1214" s="2571"/>
      <c r="U1214" s="2571"/>
      <c r="V1214" s="2571"/>
      <c r="W1214" s="2571"/>
      <c r="X1214" s="2571"/>
      <c r="Y1214" s="2571"/>
      <c r="Z1214" s="2571"/>
      <c r="AA1214" s="2571"/>
      <c r="AB1214" s="2571"/>
      <c r="AC1214" s="2571"/>
      <c r="AD1214" s="2571"/>
      <c r="AE1214" s="2571"/>
      <c r="AF1214" s="2571"/>
      <c r="AG1214" s="2571"/>
      <c r="AH1214" s="2571"/>
      <c r="AI1214" s="2571"/>
      <c r="AJ1214" s="2571"/>
      <c r="AK1214" s="2578"/>
    </row>
    <row r="1215" spans="2:37" s="2884" customFormat="1" ht="12" customHeight="1" thickBot="1" x14ac:dyDescent="0.25">
      <c r="B1215" s="3646"/>
      <c r="C1215" s="3647"/>
      <c r="D1215" s="3648"/>
      <c r="E1215" s="3648"/>
      <c r="F1215" s="3648"/>
      <c r="G1215" s="3648"/>
      <c r="H1215" s="2580"/>
      <c r="I1215" s="2580"/>
      <c r="J1215" s="2580"/>
      <c r="K1215" s="2580"/>
      <c r="L1215" s="2580"/>
      <c r="M1215" s="2580"/>
      <c r="N1215" s="2580"/>
      <c r="O1215" s="2580"/>
      <c r="P1215" s="2580"/>
      <c r="Q1215" s="2580"/>
      <c r="R1215" s="2580"/>
      <c r="S1215" s="2580"/>
      <c r="T1215" s="2581"/>
      <c r="U1215" s="2581"/>
      <c r="V1215" s="2581"/>
      <c r="W1215" s="2581"/>
      <c r="X1215" s="2581"/>
      <c r="Y1215" s="2581"/>
      <c r="Z1215" s="2581"/>
      <c r="AA1215" s="2581"/>
      <c r="AB1215" s="2581"/>
      <c r="AC1215" s="2581"/>
      <c r="AD1215" s="2581"/>
      <c r="AE1215" s="2581"/>
      <c r="AF1215" s="2581"/>
      <c r="AG1215" s="2581"/>
      <c r="AH1215" s="2581"/>
      <c r="AI1215" s="2581"/>
      <c r="AJ1215" s="2581"/>
      <c r="AK1215" s="2583"/>
    </row>
    <row r="1216" spans="2:37" s="2884" customFormat="1" ht="12" customHeight="1" x14ac:dyDescent="0.2">
      <c r="B1216" s="2783" t="str">
        <f>+B1199</f>
        <v>.</v>
      </c>
    </row>
    <row r="1217" spans="2:37" s="2884" customFormat="1" ht="12" customHeight="1" thickBot="1" x14ac:dyDescent="0.25">
      <c r="B1217" s="2783"/>
    </row>
    <row r="1218" spans="2:37" s="2884" customFormat="1" ht="12" customHeight="1" x14ac:dyDescent="0.2">
      <c r="B1218" s="3623" t="s">
        <v>5011</v>
      </c>
      <c r="C1218" s="3624"/>
      <c r="D1218" s="3624"/>
      <c r="E1218" s="3624"/>
      <c r="F1218" s="3624"/>
      <c r="G1218" s="3624"/>
      <c r="H1218" s="3624"/>
      <c r="I1218" s="3624"/>
      <c r="J1218" s="3624"/>
      <c r="K1218" s="3624"/>
      <c r="L1218" s="3624"/>
      <c r="M1218" s="3624"/>
      <c r="N1218" s="3624"/>
      <c r="O1218" s="3624"/>
      <c r="P1218" s="3624"/>
      <c r="Q1218" s="3624"/>
      <c r="R1218" s="3624"/>
      <c r="S1218" s="3624"/>
      <c r="T1218" s="3624"/>
      <c r="U1218" s="3624"/>
      <c r="V1218" s="3624"/>
      <c r="W1218" s="3624"/>
      <c r="X1218" s="3624"/>
      <c r="Y1218" s="3624"/>
      <c r="Z1218" s="3624"/>
      <c r="AA1218" s="3624"/>
      <c r="AB1218" s="3624"/>
      <c r="AC1218" s="3624"/>
      <c r="AD1218" s="3624"/>
      <c r="AE1218" s="3624"/>
      <c r="AF1218" s="3624"/>
      <c r="AG1218" s="3624"/>
      <c r="AH1218" s="3624"/>
      <c r="AI1218" s="3624"/>
      <c r="AJ1218" s="3624"/>
      <c r="AK1218" s="3625"/>
    </row>
    <row r="1219" spans="2:37" s="2884" customFormat="1" ht="12" customHeight="1" x14ac:dyDescent="0.2">
      <c r="B1219" s="2576"/>
      <c r="C1219" s="3544"/>
      <c r="D1219" s="3544"/>
      <c r="E1219" s="3544"/>
      <c r="F1219" s="3544"/>
      <c r="G1219" s="2577"/>
      <c r="H1219" s="2577"/>
      <c r="I1219" s="2577"/>
      <c r="J1219" s="2577"/>
      <c r="K1219" s="2577"/>
      <c r="L1219" s="2577"/>
      <c r="M1219" s="2577"/>
      <c r="N1219" s="2577"/>
      <c r="O1219" s="2577"/>
      <c r="P1219" s="2577"/>
      <c r="Q1219" s="2577"/>
      <c r="R1219" s="2577"/>
      <c r="S1219" s="2577"/>
      <c r="T1219" s="2577"/>
      <c r="U1219" s="2577"/>
      <c r="V1219" s="2577"/>
      <c r="W1219" s="2577"/>
      <c r="X1219" s="2577"/>
      <c r="Y1219" s="2577"/>
      <c r="Z1219" s="2577"/>
      <c r="AA1219" s="2577"/>
      <c r="AB1219" s="2577"/>
      <c r="AC1219" s="2577"/>
      <c r="AD1219" s="2577"/>
      <c r="AE1219" s="2577"/>
      <c r="AF1219" s="2577"/>
      <c r="AG1219" s="2577"/>
      <c r="AH1219" s="2577"/>
      <c r="AI1219" s="2577"/>
      <c r="AJ1219" s="2577"/>
      <c r="AK1219" s="2578"/>
    </row>
    <row r="1220" spans="2:37" s="2884" customFormat="1" ht="12" customHeight="1" x14ac:dyDescent="0.2">
      <c r="B1220" s="2576" t="s">
        <v>4998</v>
      </c>
      <c r="C1220" s="3544"/>
      <c r="D1220" s="3656" t="s">
        <v>6453</v>
      </c>
      <c r="E1220" s="3656"/>
      <c r="F1220" s="3656"/>
      <c r="G1220" s="2577"/>
      <c r="H1220" s="2577"/>
      <c r="I1220" s="2577"/>
      <c r="J1220" s="2577"/>
      <c r="K1220" s="2577"/>
      <c r="L1220" s="2577"/>
      <c r="M1220" s="2577"/>
      <c r="N1220" s="2577"/>
      <c r="O1220" s="2577"/>
      <c r="P1220" s="2577"/>
      <c r="Q1220" s="2577"/>
      <c r="R1220" s="2577"/>
      <c r="S1220" s="2577"/>
      <c r="T1220" s="2577"/>
      <c r="U1220" s="2577"/>
      <c r="V1220" s="2577"/>
      <c r="W1220" s="2577"/>
      <c r="X1220" s="2577"/>
      <c r="Y1220" s="2577"/>
      <c r="Z1220" s="2577"/>
      <c r="AA1220" s="2577"/>
      <c r="AB1220" s="2577"/>
      <c r="AC1220" s="2577"/>
      <c r="AD1220" s="2577"/>
      <c r="AE1220" s="2577"/>
      <c r="AF1220" s="2577"/>
      <c r="AG1220" s="2577"/>
      <c r="AH1220" s="2577"/>
      <c r="AI1220" s="2577"/>
      <c r="AJ1220" s="2577"/>
      <c r="AK1220" s="2578"/>
    </row>
    <row r="1221" spans="2:37" s="2884" customFormat="1" ht="12" customHeight="1" thickBot="1" x14ac:dyDescent="0.25">
      <c r="B1221" s="3657" t="s">
        <v>5012</v>
      </c>
      <c r="C1221" s="3658"/>
      <c r="D1221" s="3629">
        <v>41694</v>
      </c>
      <c r="E1221" s="3629"/>
      <c r="F1221" s="3544"/>
      <c r="G1221" s="2577"/>
      <c r="H1221" s="2577"/>
      <c r="I1221" s="2577"/>
      <c r="J1221" s="2577"/>
      <c r="K1221" s="2577"/>
      <c r="L1221" s="2577"/>
      <c r="M1221" s="2577"/>
      <c r="N1221" s="2577"/>
      <c r="O1221" s="2577"/>
      <c r="P1221" s="2577"/>
      <c r="Q1221" s="2577"/>
      <c r="R1221" s="2577"/>
      <c r="S1221" s="2577"/>
      <c r="T1221" s="2577"/>
      <c r="U1221" s="2577"/>
      <c r="V1221" s="2577"/>
      <c r="W1221" s="2577"/>
      <c r="X1221" s="2577"/>
      <c r="Y1221" s="2577"/>
      <c r="Z1221" s="2577"/>
      <c r="AA1221" s="2577"/>
      <c r="AB1221" s="2577"/>
      <c r="AC1221" s="2577"/>
      <c r="AD1221" s="2577"/>
      <c r="AE1221" s="2577"/>
      <c r="AF1221" s="2577"/>
      <c r="AG1221" s="2577"/>
      <c r="AH1221" s="2577"/>
      <c r="AI1221" s="2577"/>
      <c r="AJ1221" s="2577"/>
      <c r="AK1221" s="2578"/>
    </row>
    <row r="1222" spans="2:37" s="2884" customFormat="1" ht="117" customHeight="1" thickBot="1" x14ac:dyDescent="0.25">
      <c r="B1222" s="3659" t="s">
        <v>5013</v>
      </c>
      <c r="C1222" s="3660"/>
      <c r="D1222" s="3661" t="s">
        <v>6454</v>
      </c>
      <c r="E1222" s="3662"/>
      <c r="F1222" s="3662"/>
      <c r="G1222" s="3662"/>
      <c r="H1222" s="3662"/>
      <c r="I1222" s="3662"/>
      <c r="J1222" s="3662"/>
      <c r="K1222" s="3663"/>
      <c r="L1222" s="2577"/>
      <c r="M1222" s="2577"/>
      <c r="N1222" s="2577"/>
      <c r="O1222" s="2577"/>
      <c r="P1222" s="2577"/>
      <c r="Q1222" s="2577"/>
      <c r="R1222" s="2577"/>
      <c r="S1222" s="2577"/>
      <c r="T1222" s="2577"/>
      <c r="U1222" s="2577"/>
      <c r="V1222" s="2577"/>
      <c r="W1222" s="2577"/>
      <c r="X1222" s="2577"/>
      <c r="Y1222" s="2577"/>
      <c r="Z1222" s="2577"/>
      <c r="AA1222" s="2577"/>
      <c r="AB1222" s="2577"/>
      <c r="AC1222" s="2577"/>
      <c r="AD1222" s="2577"/>
      <c r="AE1222" s="2577"/>
      <c r="AF1222" s="2577"/>
      <c r="AG1222" s="2577"/>
      <c r="AH1222" s="2577"/>
      <c r="AI1222" s="2577"/>
      <c r="AJ1222" s="2577"/>
      <c r="AK1222" s="2578"/>
    </row>
    <row r="1223" spans="2:37" s="2884" customFormat="1" ht="12" customHeight="1" thickBot="1" x14ac:dyDescent="0.25">
      <c r="B1223" s="3664"/>
      <c r="C1223" s="3653"/>
      <c r="D1223" s="3653"/>
      <c r="E1223" s="3653"/>
      <c r="F1223" s="3653"/>
      <c r="G1223" s="3653"/>
      <c r="H1223" s="3653"/>
      <c r="I1223" s="3653"/>
      <c r="J1223" s="3653"/>
      <c r="K1223" s="3653"/>
      <c r="L1223" s="3653"/>
      <c r="M1223" s="3653"/>
      <c r="N1223" s="3653"/>
      <c r="O1223" s="3653"/>
      <c r="P1223" s="3653"/>
      <c r="Q1223" s="3653"/>
      <c r="R1223" s="2577"/>
      <c r="S1223" s="2577"/>
      <c r="T1223" s="2577"/>
      <c r="U1223" s="2577"/>
      <c r="V1223" s="2577"/>
      <c r="W1223" s="2577"/>
      <c r="X1223" s="2577"/>
      <c r="Y1223" s="2577"/>
      <c r="Z1223" s="2577"/>
      <c r="AA1223" s="2577"/>
      <c r="AB1223" s="2577"/>
      <c r="AC1223" s="2577"/>
      <c r="AD1223" s="2577"/>
      <c r="AE1223" s="2577"/>
      <c r="AF1223" s="2577"/>
      <c r="AG1223" s="2577"/>
      <c r="AH1223" s="2577"/>
      <c r="AI1223" s="2577"/>
      <c r="AJ1223" s="2577"/>
      <c r="AK1223" s="2578"/>
    </row>
    <row r="1224" spans="2:37" s="2884" customFormat="1" ht="12" customHeight="1" thickBot="1" x14ac:dyDescent="0.25">
      <c r="B1224" s="3638" t="s">
        <v>5014</v>
      </c>
      <c r="C1224" s="3638"/>
      <c r="D1224" s="3638" t="s">
        <v>5004</v>
      </c>
      <c r="E1224" s="3638" t="s">
        <v>5015</v>
      </c>
      <c r="F1224" s="3654" t="s">
        <v>224</v>
      </c>
      <c r="G1224" s="3654"/>
      <c r="H1224" s="3654"/>
      <c r="I1224" s="3654"/>
      <c r="J1224" s="3654"/>
      <c r="K1224" s="3654"/>
      <c r="L1224" s="3654"/>
      <c r="M1224" s="3654"/>
      <c r="N1224" s="3654"/>
      <c r="O1224" s="3654"/>
      <c r="P1224" s="3654"/>
      <c r="Q1224" s="3654"/>
      <c r="R1224" s="3654"/>
      <c r="S1224" s="3654" t="s">
        <v>340</v>
      </c>
      <c r="T1224" s="3654"/>
      <c r="U1224" s="3654"/>
      <c r="V1224" s="3654"/>
      <c r="W1224" s="3654"/>
      <c r="X1224" s="3654"/>
      <c r="Y1224" s="3654"/>
      <c r="Z1224" s="3654"/>
      <c r="AA1224" s="3654"/>
      <c r="AB1224" s="3654"/>
      <c r="AC1224" s="3654"/>
      <c r="AD1224" s="3654" t="s">
        <v>225</v>
      </c>
      <c r="AE1224" s="3654"/>
      <c r="AF1224" s="3654"/>
      <c r="AG1224" s="3654"/>
      <c r="AH1224" s="3655" t="s">
        <v>4999</v>
      </c>
      <c r="AI1224" s="3655"/>
      <c r="AJ1224" s="3655"/>
      <c r="AK1224" s="2578"/>
    </row>
    <row r="1225" spans="2:37" s="2884" customFormat="1" ht="12" customHeight="1" thickBot="1" x14ac:dyDescent="0.25">
      <c r="B1225" s="3639"/>
      <c r="C1225" s="3639"/>
      <c r="D1225" s="3639"/>
      <c r="E1225" s="3639"/>
      <c r="F1225" s="3639" t="s">
        <v>5016</v>
      </c>
      <c r="G1225" s="3639" t="s">
        <v>5017</v>
      </c>
      <c r="H1225" s="3638" t="s">
        <v>5018</v>
      </c>
      <c r="I1225" s="3640" t="s">
        <v>5019</v>
      </c>
      <c r="J1225" s="3640" t="s">
        <v>5020</v>
      </c>
      <c r="K1225" s="3637" t="s">
        <v>5021</v>
      </c>
      <c r="L1225" s="3637" t="s">
        <v>5022</v>
      </c>
      <c r="M1225" s="3640" t="s">
        <v>5023</v>
      </c>
      <c r="N1225" s="3640"/>
      <c r="O1225" s="3637" t="s">
        <v>5024</v>
      </c>
      <c r="P1225" s="3637" t="s">
        <v>5025</v>
      </c>
      <c r="Q1225" s="3637" t="s">
        <v>5026</v>
      </c>
      <c r="R1225" s="3637" t="s">
        <v>5027</v>
      </c>
      <c r="S1225" s="3638" t="s">
        <v>5028</v>
      </c>
      <c r="T1225" s="3638" t="s">
        <v>5029</v>
      </c>
      <c r="U1225" s="3638" t="s">
        <v>5030</v>
      </c>
      <c r="V1225" s="3638" t="s">
        <v>5031</v>
      </c>
      <c r="W1225" s="3638" t="s">
        <v>5032</v>
      </c>
      <c r="X1225" s="3638" t="s">
        <v>5033</v>
      </c>
      <c r="Y1225" s="3638" t="s">
        <v>5034</v>
      </c>
      <c r="Z1225" s="3638" t="s">
        <v>5035</v>
      </c>
      <c r="AA1225" s="3638" t="s">
        <v>5036</v>
      </c>
      <c r="AB1225" s="3640" t="s">
        <v>5037</v>
      </c>
      <c r="AC1225" s="3640" t="s">
        <v>5038</v>
      </c>
      <c r="AD1225" s="3638" t="s">
        <v>5039</v>
      </c>
      <c r="AE1225" s="3638" t="s">
        <v>5040</v>
      </c>
      <c r="AF1225" s="3638" t="s">
        <v>5041</v>
      </c>
      <c r="AG1225" s="3638" t="s">
        <v>5042</v>
      </c>
      <c r="AH1225" s="3638" t="s">
        <v>1154</v>
      </c>
      <c r="AI1225" s="3638" t="s">
        <v>5000</v>
      </c>
      <c r="AJ1225" s="3638" t="s">
        <v>5001</v>
      </c>
      <c r="AK1225" s="2578"/>
    </row>
    <row r="1226" spans="2:37" s="2884" customFormat="1" ht="12" customHeight="1" thickBot="1" x14ac:dyDescent="0.25">
      <c r="B1226" s="3639"/>
      <c r="C1226" s="3639"/>
      <c r="D1226" s="3639"/>
      <c r="E1226" s="3639"/>
      <c r="F1226" s="3639"/>
      <c r="G1226" s="3639"/>
      <c r="H1226" s="3639"/>
      <c r="I1226" s="3637"/>
      <c r="J1226" s="3637"/>
      <c r="K1226" s="3637"/>
      <c r="L1226" s="3637"/>
      <c r="M1226" s="3543" t="s">
        <v>5043</v>
      </c>
      <c r="N1226" s="3542" t="s">
        <v>2798</v>
      </c>
      <c r="O1226" s="3637"/>
      <c r="P1226" s="3637"/>
      <c r="Q1226" s="3637"/>
      <c r="R1226" s="3637"/>
      <c r="S1226" s="3639"/>
      <c r="T1226" s="3639"/>
      <c r="U1226" s="3639"/>
      <c r="V1226" s="3639"/>
      <c r="W1226" s="3639"/>
      <c r="X1226" s="3639"/>
      <c r="Y1226" s="3639"/>
      <c r="Z1226" s="3639"/>
      <c r="AA1226" s="3639"/>
      <c r="AB1226" s="3637"/>
      <c r="AC1226" s="3637"/>
      <c r="AD1226" s="3639"/>
      <c r="AE1226" s="3639"/>
      <c r="AF1226" s="3639"/>
      <c r="AG1226" s="3639"/>
      <c r="AH1226" s="3639"/>
      <c r="AI1226" s="3639"/>
      <c r="AJ1226" s="3639"/>
      <c r="AK1226" s="2578"/>
    </row>
    <row r="1227" spans="2:37" s="2884" customFormat="1" ht="12" customHeight="1" x14ac:dyDescent="0.2">
      <c r="B1227" s="3665" t="s">
        <v>6455</v>
      </c>
      <c r="C1227" s="3666"/>
      <c r="D1227" s="3197" t="s">
        <v>1534</v>
      </c>
      <c r="E1227" s="3197" t="s">
        <v>1534</v>
      </c>
      <c r="F1227" s="3197" t="s">
        <v>1534</v>
      </c>
      <c r="G1227" s="3197" t="s">
        <v>1534</v>
      </c>
      <c r="H1227" s="3197" t="s">
        <v>1534</v>
      </c>
      <c r="I1227" s="3197" t="s">
        <v>1534</v>
      </c>
      <c r="J1227" s="3197" t="s">
        <v>1534</v>
      </c>
      <c r="K1227" s="3197" t="s">
        <v>1534</v>
      </c>
      <c r="L1227" s="3197" t="s">
        <v>1534</v>
      </c>
      <c r="M1227" s="3197" t="s">
        <v>1534</v>
      </c>
      <c r="N1227" s="3197" t="s">
        <v>1534</v>
      </c>
      <c r="O1227" s="3197" t="s">
        <v>1534</v>
      </c>
      <c r="P1227" s="3197" t="s">
        <v>1534</v>
      </c>
      <c r="Q1227" s="3197" t="s">
        <v>1534</v>
      </c>
      <c r="R1227" s="3197" t="s">
        <v>1534</v>
      </c>
      <c r="S1227" s="3197" t="s">
        <v>1534</v>
      </c>
      <c r="T1227" s="3197" t="s">
        <v>1534</v>
      </c>
      <c r="U1227" s="3197" t="s">
        <v>1534</v>
      </c>
      <c r="V1227" s="3197" t="s">
        <v>1534</v>
      </c>
      <c r="W1227" s="3197" t="s">
        <v>1534</v>
      </c>
      <c r="X1227" s="3197" t="s">
        <v>1534</v>
      </c>
      <c r="Y1227" s="3197" t="s">
        <v>1534</v>
      </c>
      <c r="Z1227" s="3197" t="s">
        <v>1534</v>
      </c>
      <c r="AA1227" s="3197" t="s">
        <v>1534</v>
      </c>
      <c r="AB1227" s="3197" t="s">
        <v>1534</v>
      </c>
      <c r="AC1227" s="3197" t="s">
        <v>1534</v>
      </c>
      <c r="AD1227" s="3578"/>
      <c r="AE1227" s="2657"/>
      <c r="AF1227" s="2715" t="s">
        <v>1534</v>
      </c>
      <c r="AG1227" s="2715">
        <v>2.4900000000000002</v>
      </c>
      <c r="AH1227" s="2652" t="s">
        <v>6456</v>
      </c>
      <c r="AI1227" s="2652" t="s">
        <v>1534</v>
      </c>
      <c r="AJ1227" s="2654">
        <v>89.99</v>
      </c>
      <c r="AK1227" s="2578"/>
    </row>
    <row r="1228" spans="2:37" s="2884" customFormat="1" ht="12" customHeight="1" thickBot="1" x14ac:dyDescent="0.25">
      <c r="B1228" s="3669" t="s">
        <v>6457</v>
      </c>
      <c r="C1228" s="3670"/>
      <c r="D1228" s="3364" t="s">
        <v>1534</v>
      </c>
      <c r="E1228" s="3364" t="s">
        <v>1534</v>
      </c>
      <c r="F1228" s="3364" t="s">
        <v>1534</v>
      </c>
      <c r="G1228" s="3364" t="s">
        <v>1534</v>
      </c>
      <c r="H1228" s="3364" t="s">
        <v>1534</v>
      </c>
      <c r="I1228" s="3364" t="s">
        <v>1534</v>
      </c>
      <c r="J1228" s="3364" t="s">
        <v>1534</v>
      </c>
      <c r="K1228" s="3364" t="s">
        <v>1534</v>
      </c>
      <c r="L1228" s="3364" t="s">
        <v>1534</v>
      </c>
      <c r="M1228" s="3364" t="s">
        <v>1534</v>
      </c>
      <c r="N1228" s="3364" t="s">
        <v>1534</v>
      </c>
      <c r="O1228" s="3364" t="s">
        <v>1534</v>
      </c>
      <c r="P1228" s="3364" t="s">
        <v>1534</v>
      </c>
      <c r="Q1228" s="3364" t="s">
        <v>1534</v>
      </c>
      <c r="R1228" s="3364" t="s">
        <v>1534</v>
      </c>
      <c r="S1228" s="3364" t="s">
        <v>1534</v>
      </c>
      <c r="T1228" s="3364" t="s">
        <v>1534</v>
      </c>
      <c r="U1228" s="3364" t="s">
        <v>1534</v>
      </c>
      <c r="V1228" s="3364" t="s">
        <v>1534</v>
      </c>
      <c r="W1228" s="3364" t="s">
        <v>1534</v>
      </c>
      <c r="X1228" s="3364" t="s">
        <v>1534</v>
      </c>
      <c r="Y1228" s="3364" t="s">
        <v>1534</v>
      </c>
      <c r="Z1228" s="3364" t="s">
        <v>1534</v>
      </c>
      <c r="AA1228" s="3364" t="s">
        <v>1534</v>
      </c>
      <c r="AB1228" s="3364" t="s">
        <v>1534</v>
      </c>
      <c r="AC1228" s="3364" t="s">
        <v>1534</v>
      </c>
      <c r="AD1228" s="3579"/>
      <c r="AE1228" s="2650"/>
      <c r="AF1228" s="2826" t="s">
        <v>1534</v>
      </c>
      <c r="AG1228" s="2826">
        <v>6.99</v>
      </c>
      <c r="AH1228" s="2661" t="s">
        <v>6456</v>
      </c>
      <c r="AI1228" s="2661" t="s">
        <v>1534</v>
      </c>
      <c r="AJ1228" s="2662">
        <v>89.99</v>
      </c>
      <c r="AK1228" s="2578"/>
    </row>
    <row r="1229" spans="2:37" s="2884" customFormat="1" ht="12" customHeight="1" x14ac:dyDescent="0.2">
      <c r="B1229" s="2579"/>
      <c r="C1229" s="2572"/>
      <c r="D1229" s="3651"/>
      <c r="E1229" s="3651"/>
      <c r="F1229" s="3651"/>
      <c r="G1229" s="3651"/>
      <c r="H1229" s="2572"/>
      <c r="I1229" s="2573"/>
      <c r="J1229" s="2573"/>
      <c r="K1229" s="2573"/>
      <c r="L1229" s="2573"/>
      <c r="M1229" s="2572"/>
      <c r="N1229" s="2573"/>
      <c r="O1229" s="2573"/>
      <c r="P1229" s="2573"/>
      <c r="Q1229" s="2573"/>
      <c r="R1229" s="2573"/>
      <c r="S1229" s="2572"/>
      <c r="T1229" s="2571"/>
      <c r="U1229" s="2571"/>
      <c r="V1229" s="2571"/>
      <c r="W1229" s="2571"/>
      <c r="X1229" s="2571"/>
      <c r="Y1229" s="2571"/>
      <c r="Z1229" s="2571"/>
      <c r="AA1229" s="2571"/>
      <c r="AB1229" s="2571"/>
      <c r="AC1229" s="2571"/>
      <c r="AD1229" s="2571"/>
      <c r="AE1229" s="2571"/>
      <c r="AF1229" s="2571"/>
      <c r="AG1229" s="2571"/>
      <c r="AH1229" s="2571"/>
      <c r="AI1229" s="2571"/>
      <c r="AJ1229" s="2571"/>
      <c r="AK1229" s="2578"/>
    </row>
    <row r="1230" spans="2:37" s="2884" customFormat="1" ht="12" customHeight="1" x14ac:dyDescent="0.2">
      <c r="B1230" s="3643" t="s">
        <v>5002</v>
      </c>
      <c r="C1230" s="3644"/>
      <c r="D1230" s="3652" t="s">
        <v>1534</v>
      </c>
      <c r="E1230" s="3652"/>
      <c r="F1230" s="3652"/>
      <c r="G1230" s="3652"/>
      <c r="H1230" s="2575"/>
      <c r="I1230" s="2575"/>
      <c r="J1230" s="2575"/>
      <c r="K1230" s="2575"/>
      <c r="L1230" s="2575"/>
      <c r="M1230" s="2575"/>
      <c r="N1230" s="2575"/>
      <c r="O1230" s="2575"/>
      <c r="P1230" s="2575"/>
      <c r="Q1230" s="2575"/>
      <c r="R1230" s="2575"/>
      <c r="S1230" s="2575"/>
      <c r="T1230" s="2571"/>
      <c r="U1230" s="2571"/>
      <c r="V1230" s="2571"/>
      <c r="W1230" s="2571"/>
      <c r="X1230" s="2571"/>
      <c r="Y1230" s="2571"/>
      <c r="Z1230" s="2571"/>
      <c r="AA1230" s="2571"/>
      <c r="AB1230" s="2571"/>
      <c r="AC1230" s="2571"/>
      <c r="AD1230" s="2571"/>
      <c r="AE1230" s="2571"/>
      <c r="AF1230" s="2571"/>
      <c r="AG1230" s="2571"/>
      <c r="AH1230" s="2571"/>
      <c r="AI1230" s="2571"/>
      <c r="AJ1230" s="2571"/>
      <c r="AK1230" s="2578"/>
    </row>
    <row r="1231" spans="2:37" s="2884" customFormat="1" ht="12" customHeight="1" x14ac:dyDescent="0.2">
      <c r="B1231" s="3643" t="s">
        <v>5003</v>
      </c>
      <c r="C1231" s="3644"/>
      <c r="D1231" s="3652" t="s">
        <v>1534</v>
      </c>
      <c r="E1231" s="3652"/>
      <c r="F1231" s="3652"/>
      <c r="G1231" s="3652"/>
      <c r="H1231" s="2575"/>
      <c r="I1231" s="2575"/>
      <c r="J1231" s="2575"/>
      <c r="K1231" s="2575"/>
      <c r="L1231" s="2575"/>
      <c r="M1231" s="2575"/>
      <c r="N1231" s="2575"/>
      <c r="O1231" s="2575"/>
      <c r="P1231" s="2575"/>
      <c r="Q1231" s="2575"/>
      <c r="R1231" s="2575"/>
      <c r="S1231" s="2575"/>
      <c r="T1231" s="2571"/>
      <c r="U1231" s="2571"/>
      <c r="V1231" s="2571"/>
      <c r="W1231" s="2571"/>
      <c r="X1231" s="2571"/>
      <c r="Y1231" s="2571"/>
      <c r="Z1231" s="2571"/>
      <c r="AA1231" s="2571"/>
      <c r="AB1231" s="2571"/>
      <c r="AC1231" s="2571"/>
      <c r="AD1231" s="2571"/>
      <c r="AE1231" s="2571"/>
      <c r="AF1231" s="2571"/>
      <c r="AG1231" s="2571"/>
      <c r="AH1231" s="2571"/>
      <c r="AI1231" s="2571"/>
      <c r="AJ1231" s="2571"/>
      <c r="AK1231" s="2578"/>
    </row>
    <row r="1232" spans="2:37" s="2884" customFormat="1" ht="12" customHeight="1" thickBot="1" x14ac:dyDescent="0.25">
      <c r="B1232" s="3646"/>
      <c r="C1232" s="3647"/>
      <c r="D1232" s="3648"/>
      <c r="E1232" s="3648"/>
      <c r="F1232" s="3648"/>
      <c r="G1232" s="3648"/>
      <c r="H1232" s="2580"/>
      <c r="I1232" s="2580"/>
      <c r="J1232" s="2580"/>
      <c r="K1232" s="2580"/>
      <c r="L1232" s="2580"/>
      <c r="M1232" s="2580"/>
      <c r="N1232" s="2580"/>
      <c r="O1232" s="2580"/>
      <c r="P1232" s="2580"/>
      <c r="Q1232" s="2580"/>
      <c r="R1232" s="2580"/>
      <c r="S1232" s="2580"/>
      <c r="T1232" s="2581"/>
      <c r="U1232" s="2581"/>
      <c r="V1232" s="2581"/>
      <c r="W1232" s="2581"/>
      <c r="X1232" s="2581"/>
      <c r="Y1232" s="2581"/>
      <c r="Z1232" s="2581"/>
      <c r="AA1232" s="2581"/>
      <c r="AB1232" s="2581"/>
      <c r="AC1232" s="2581"/>
      <c r="AD1232" s="2581"/>
      <c r="AE1232" s="2581"/>
      <c r="AF1232" s="2581"/>
      <c r="AG1232" s="2581"/>
      <c r="AH1232" s="2581"/>
      <c r="AI1232" s="2581"/>
      <c r="AJ1232" s="2581"/>
      <c r="AK1232" s="2583"/>
    </row>
    <row r="1233" spans="2:37" s="2884" customFormat="1" ht="12" customHeight="1" x14ac:dyDescent="0.2">
      <c r="B1233" s="2783" t="str">
        <f>+B1216</f>
        <v>.</v>
      </c>
    </row>
    <row r="1234" spans="2:37" s="2884" customFormat="1" ht="12" customHeight="1" thickBot="1" x14ac:dyDescent="0.25">
      <c r="B1234" s="2783"/>
    </row>
    <row r="1235" spans="2:37" s="2884" customFormat="1" ht="12" customHeight="1" x14ac:dyDescent="0.2">
      <c r="B1235" s="3623" t="s">
        <v>5011</v>
      </c>
      <c r="C1235" s="3624"/>
      <c r="D1235" s="3624"/>
      <c r="E1235" s="3624"/>
      <c r="F1235" s="3624"/>
      <c r="G1235" s="3624"/>
      <c r="H1235" s="3624"/>
      <c r="I1235" s="3624"/>
      <c r="J1235" s="3624"/>
      <c r="K1235" s="3624"/>
      <c r="L1235" s="3624"/>
      <c r="M1235" s="3624"/>
      <c r="N1235" s="3624"/>
      <c r="O1235" s="3624"/>
      <c r="P1235" s="3624"/>
      <c r="Q1235" s="3624"/>
      <c r="R1235" s="3624"/>
      <c r="S1235" s="3624"/>
      <c r="T1235" s="3624"/>
      <c r="U1235" s="3624"/>
      <c r="V1235" s="3624"/>
      <c r="W1235" s="3624"/>
      <c r="X1235" s="3624"/>
      <c r="Y1235" s="3624"/>
      <c r="Z1235" s="3624"/>
      <c r="AA1235" s="3624"/>
      <c r="AB1235" s="3624"/>
      <c r="AC1235" s="3624"/>
      <c r="AD1235" s="3624"/>
      <c r="AE1235" s="3624"/>
      <c r="AF1235" s="3624"/>
      <c r="AG1235" s="3624"/>
      <c r="AH1235" s="3624"/>
      <c r="AI1235" s="3624"/>
      <c r="AJ1235" s="3624"/>
      <c r="AK1235" s="3625"/>
    </row>
    <row r="1236" spans="2:37" s="2884" customFormat="1" ht="12" customHeight="1" x14ac:dyDescent="0.2">
      <c r="B1236" s="2576"/>
      <c r="C1236" s="3544"/>
      <c r="D1236" s="3544"/>
      <c r="E1236" s="3544"/>
      <c r="F1236" s="3544"/>
      <c r="G1236" s="2577"/>
      <c r="H1236" s="2577"/>
      <c r="I1236" s="2577"/>
      <c r="J1236" s="2577"/>
      <c r="K1236" s="2577"/>
      <c r="L1236" s="2577"/>
      <c r="M1236" s="2577"/>
      <c r="N1236" s="2577"/>
      <c r="O1236" s="2577"/>
      <c r="P1236" s="2577"/>
      <c r="Q1236" s="2577"/>
      <c r="R1236" s="2577"/>
      <c r="S1236" s="2577"/>
      <c r="T1236" s="2577"/>
      <c r="U1236" s="2577"/>
      <c r="V1236" s="2577"/>
      <c r="W1236" s="2577"/>
      <c r="X1236" s="2577"/>
      <c r="Y1236" s="2577"/>
      <c r="Z1236" s="2577"/>
      <c r="AA1236" s="2577"/>
      <c r="AB1236" s="2577"/>
      <c r="AC1236" s="2577"/>
      <c r="AD1236" s="2577"/>
      <c r="AE1236" s="2577"/>
      <c r="AF1236" s="2577"/>
      <c r="AG1236" s="2577"/>
      <c r="AH1236" s="2577"/>
      <c r="AI1236" s="2577"/>
      <c r="AJ1236" s="2577"/>
      <c r="AK1236" s="2578"/>
    </row>
    <row r="1237" spans="2:37" s="2884" customFormat="1" ht="12" customHeight="1" x14ac:dyDescent="0.2">
      <c r="B1237" s="2576" t="s">
        <v>4998</v>
      </c>
      <c r="C1237" s="3544"/>
      <c r="D1237" s="3656" t="s">
        <v>6448</v>
      </c>
      <c r="E1237" s="3656"/>
      <c r="F1237" s="3656"/>
      <c r="G1237" s="2577"/>
      <c r="H1237" s="2577"/>
      <c r="I1237" s="2577"/>
      <c r="J1237" s="2577"/>
      <c r="K1237" s="2577"/>
      <c r="L1237" s="2577"/>
      <c r="M1237" s="2577"/>
      <c r="N1237" s="2577"/>
      <c r="O1237" s="2577"/>
      <c r="P1237" s="2577"/>
      <c r="Q1237" s="2577"/>
      <c r="R1237" s="2577"/>
      <c r="S1237" s="2577"/>
      <c r="T1237" s="2577"/>
      <c r="U1237" s="2577"/>
      <c r="V1237" s="2577"/>
      <c r="W1237" s="2577"/>
      <c r="X1237" s="2577"/>
      <c r="Y1237" s="2577"/>
      <c r="Z1237" s="2577"/>
      <c r="AA1237" s="2577"/>
      <c r="AB1237" s="2577"/>
      <c r="AC1237" s="2577"/>
      <c r="AD1237" s="2577"/>
      <c r="AE1237" s="2577"/>
      <c r="AF1237" s="2577"/>
      <c r="AG1237" s="2577"/>
      <c r="AH1237" s="2577"/>
      <c r="AI1237" s="2577"/>
      <c r="AJ1237" s="2577"/>
      <c r="AK1237" s="2578"/>
    </row>
    <row r="1238" spans="2:37" s="2884" customFormat="1" ht="12" customHeight="1" thickBot="1" x14ac:dyDescent="0.25">
      <c r="B1238" s="3657" t="s">
        <v>5012</v>
      </c>
      <c r="C1238" s="3658"/>
      <c r="D1238" s="3629">
        <v>41694</v>
      </c>
      <c r="E1238" s="3629"/>
      <c r="F1238" s="3544"/>
      <c r="G1238" s="2577"/>
      <c r="H1238" s="2577"/>
      <c r="I1238" s="2577"/>
      <c r="J1238" s="2577"/>
      <c r="K1238" s="2577"/>
      <c r="L1238" s="2577"/>
      <c r="M1238" s="2577"/>
      <c r="N1238" s="2577"/>
      <c r="O1238" s="2577"/>
      <c r="P1238" s="2577"/>
      <c r="Q1238" s="2577"/>
      <c r="R1238" s="2577"/>
      <c r="S1238" s="2577"/>
      <c r="T1238" s="2577"/>
      <c r="U1238" s="2577"/>
      <c r="V1238" s="2577"/>
      <c r="W1238" s="2577"/>
      <c r="X1238" s="2577"/>
      <c r="Y1238" s="2577"/>
      <c r="Z1238" s="2577"/>
      <c r="AA1238" s="2577"/>
      <c r="AB1238" s="2577"/>
      <c r="AC1238" s="2577"/>
      <c r="AD1238" s="2577"/>
      <c r="AE1238" s="2577"/>
      <c r="AF1238" s="2577"/>
      <c r="AG1238" s="2577"/>
      <c r="AH1238" s="2577"/>
      <c r="AI1238" s="2577"/>
      <c r="AJ1238" s="2577"/>
      <c r="AK1238" s="2578"/>
    </row>
    <row r="1239" spans="2:37" s="2884" customFormat="1" ht="137.25" customHeight="1" thickBot="1" x14ac:dyDescent="0.25">
      <c r="B1239" s="3659" t="s">
        <v>5013</v>
      </c>
      <c r="C1239" s="3660"/>
      <c r="D1239" s="3661" t="s">
        <v>6449</v>
      </c>
      <c r="E1239" s="3662"/>
      <c r="F1239" s="3662"/>
      <c r="G1239" s="3662"/>
      <c r="H1239" s="3662"/>
      <c r="I1239" s="3662"/>
      <c r="J1239" s="3662"/>
      <c r="K1239" s="3663"/>
      <c r="L1239" s="2577"/>
      <c r="M1239" s="2577"/>
      <c r="N1239" s="2577"/>
      <c r="O1239" s="2577"/>
      <c r="P1239" s="2577"/>
      <c r="Q1239" s="2577"/>
      <c r="R1239" s="2577"/>
      <c r="S1239" s="2577"/>
      <c r="T1239" s="2577"/>
      <c r="U1239" s="2577"/>
      <c r="V1239" s="2577"/>
      <c r="W1239" s="2577"/>
      <c r="X1239" s="2577"/>
      <c r="Y1239" s="2577"/>
      <c r="Z1239" s="2577"/>
      <c r="AA1239" s="2577"/>
      <c r="AB1239" s="2577"/>
      <c r="AC1239" s="2577"/>
      <c r="AD1239" s="2577"/>
      <c r="AE1239" s="2577"/>
      <c r="AF1239" s="2577"/>
      <c r="AG1239" s="2577"/>
      <c r="AH1239" s="2577"/>
      <c r="AI1239" s="2577"/>
      <c r="AJ1239" s="2577"/>
      <c r="AK1239" s="2578"/>
    </row>
    <row r="1240" spans="2:37" s="2884" customFormat="1" ht="12" customHeight="1" thickBot="1" x14ac:dyDescent="0.25">
      <c r="B1240" s="3664"/>
      <c r="C1240" s="3653"/>
      <c r="D1240" s="3653"/>
      <c r="E1240" s="3653"/>
      <c r="F1240" s="3653"/>
      <c r="G1240" s="3653"/>
      <c r="H1240" s="3653"/>
      <c r="I1240" s="3653"/>
      <c r="J1240" s="3653"/>
      <c r="K1240" s="3653"/>
      <c r="L1240" s="3653"/>
      <c r="M1240" s="3653"/>
      <c r="N1240" s="3653"/>
      <c r="O1240" s="3653"/>
      <c r="P1240" s="3653"/>
      <c r="Q1240" s="3653"/>
      <c r="R1240" s="2577"/>
      <c r="S1240" s="2577"/>
      <c r="T1240" s="2577"/>
      <c r="U1240" s="2577"/>
      <c r="V1240" s="2577"/>
      <c r="W1240" s="2577"/>
      <c r="X1240" s="2577"/>
      <c r="Y1240" s="2577"/>
      <c r="Z1240" s="2577"/>
      <c r="AA1240" s="2577"/>
      <c r="AB1240" s="2577"/>
      <c r="AC1240" s="2577"/>
      <c r="AD1240" s="2577"/>
      <c r="AE1240" s="2577"/>
      <c r="AF1240" s="2577"/>
      <c r="AG1240" s="2577"/>
      <c r="AH1240" s="2577"/>
      <c r="AI1240" s="2577"/>
      <c r="AJ1240" s="2577"/>
      <c r="AK1240" s="2578"/>
    </row>
    <row r="1241" spans="2:37" s="2884" customFormat="1" ht="12" customHeight="1" thickBot="1" x14ac:dyDescent="0.25">
      <c r="B1241" s="3638" t="s">
        <v>5014</v>
      </c>
      <c r="C1241" s="3638"/>
      <c r="D1241" s="3638" t="s">
        <v>5004</v>
      </c>
      <c r="E1241" s="3638" t="s">
        <v>5015</v>
      </c>
      <c r="F1241" s="3654" t="s">
        <v>224</v>
      </c>
      <c r="G1241" s="3654"/>
      <c r="H1241" s="3654"/>
      <c r="I1241" s="3654"/>
      <c r="J1241" s="3654"/>
      <c r="K1241" s="3654"/>
      <c r="L1241" s="3654"/>
      <c r="M1241" s="3654"/>
      <c r="N1241" s="3654"/>
      <c r="O1241" s="3654"/>
      <c r="P1241" s="3654"/>
      <c r="Q1241" s="3654"/>
      <c r="R1241" s="3654"/>
      <c r="S1241" s="3654" t="s">
        <v>340</v>
      </c>
      <c r="T1241" s="3654"/>
      <c r="U1241" s="3654"/>
      <c r="V1241" s="3654"/>
      <c r="W1241" s="3654"/>
      <c r="X1241" s="3654"/>
      <c r="Y1241" s="3654"/>
      <c r="Z1241" s="3654"/>
      <c r="AA1241" s="3654"/>
      <c r="AB1241" s="3654"/>
      <c r="AC1241" s="3654"/>
      <c r="AD1241" s="3654" t="s">
        <v>225</v>
      </c>
      <c r="AE1241" s="3654"/>
      <c r="AF1241" s="3654"/>
      <c r="AG1241" s="3654"/>
      <c r="AH1241" s="3655" t="s">
        <v>4999</v>
      </c>
      <c r="AI1241" s="3655"/>
      <c r="AJ1241" s="3655"/>
      <c r="AK1241" s="2578"/>
    </row>
    <row r="1242" spans="2:37" s="2884" customFormat="1" ht="12" customHeight="1" thickBot="1" x14ac:dyDescent="0.25">
      <c r="B1242" s="3639"/>
      <c r="C1242" s="3639"/>
      <c r="D1242" s="3639"/>
      <c r="E1242" s="3639"/>
      <c r="F1242" s="3639" t="s">
        <v>5016</v>
      </c>
      <c r="G1242" s="3639" t="s">
        <v>5017</v>
      </c>
      <c r="H1242" s="3638" t="s">
        <v>5018</v>
      </c>
      <c r="I1242" s="3640" t="s">
        <v>5019</v>
      </c>
      <c r="J1242" s="3640" t="s">
        <v>5020</v>
      </c>
      <c r="K1242" s="3637" t="s">
        <v>5021</v>
      </c>
      <c r="L1242" s="3637" t="s">
        <v>5022</v>
      </c>
      <c r="M1242" s="3640" t="s">
        <v>5023</v>
      </c>
      <c r="N1242" s="3640"/>
      <c r="O1242" s="3637" t="s">
        <v>5024</v>
      </c>
      <c r="P1242" s="3637" t="s">
        <v>5025</v>
      </c>
      <c r="Q1242" s="3637" t="s">
        <v>5026</v>
      </c>
      <c r="R1242" s="3637" t="s">
        <v>5027</v>
      </c>
      <c r="S1242" s="3638" t="s">
        <v>5028</v>
      </c>
      <c r="T1242" s="3638" t="s">
        <v>5029</v>
      </c>
      <c r="U1242" s="3638" t="s">
        <v>5030</v>
      </c>
      <c r="V1242" s="3638" t="s">
        <v>5031</v>
      </c>
      <c r="W1242" s="3638" t="s">
        <v>5032</v>
      </c>
      <c r="X1242" s="3638" t="s">
        <v>5033</v>
      </c>
      <c r="Y1242" s="3638" t="s">
        <v>5034</v>
      </c>
      <c r="Z1242" s="3638" t="s">
        <v>5035</v>
      </c>
      <c r="AA1242" s="3638" t="s">
        <v>5036</v>
      </c>
      <c r="AB1242" s="3640" t="s">
        <v>5037</v>
      </c>
      <c r="AC1242" s="3640" t="s">
        <v>5038</v>
      </c>
      <c r="AD1242" s="3638" t="s">
        <v>5039</v>
      </c>
      <c r="AE1242" s="3638" t="s">
        <v>5040</v>
      </c>
      <c r="AF1242" s="3638" t="s">
        <v>5041</v>
      </c>
      <c r="AG1242" s="3638" t="s">
        <v>5042</v>
      </c>
      <c r="AH1242" s="3638" t="s">
        <v>1154</v>
      </c>
      <c r="AI1242" s="3638" t="s">
        <v>5000</v>
      </c>
      <c r="AJ1242" s="3638" t="s">
        <v>5001</v>
      </c>
      <c r="AK1242" s="2578"/>
    </row>
    <row r="1243" spans="2:37" s="2884" customFormat="1" ht="12" customHeight="1" thickBot="1" x14ac:dyDescent="0.25">
      <c r="B1243" s="3639"/>
      <c r="C1243" s="3639"/>
      <c r="D1243" s="3639"/>
      <c r="E1243" s="3639"/>
      <c r="F1243" s="3639"/>
      <c r="G1243" s="3639"/>
      <c r="H1243" s="3639"/>
      <c r="I1243" s="3637"/>
      <c r="J1243" s="3637"/>
      <c r="K1243" s="3637"/>
      <c r="L1243" s="3637"/>
      <c r="M1243" s="3543" t="s">
        <v>5043</v>
      </c>
      <c r="N1243" s="3542" t="s">
        <v>2798</v>
      </c>
      <c r="O1243" s="3637"/>
      <c r="P1243" s="3637"/>
      <c r="Q1243" s="3637"/>
      <c r="R1243" s="3637"/>
      <c r="S1243" s="3639"/>
      <c r="T1243" s="3639"/>
      <c r="U1243" s="3639"/>
      <c r="V1243" s="3639"/>
      <c r="W1243" s="3639"/>
      <c r="X1243" s="3639"/>
      <c r="Y1243" s="3639"/>
      <c r="Z1243" s="3639"/>
      <c r="AA1243" s="3639"/>
      <c r="AB1243" s="3637"/>
      <c r="AC1243" s="3637"/>
      <c r="AD1243" s="3639"/>
      <c r="AE1243" s="3639"/>
      <c r="AF1243" s="3639"/>
      <c r="AG1243" s="3639"/>
      <c r="AH1243" s="3639"/>
      <c r="AI1243" s="3639"/>
      <c r="AJ1243" s="3639"/>
      <c r="AK1243" s="2578"/>
    </row>
    <row r="1244" spans="2:37" s="2884" customFormat="1" ht="12" customHeight="1" x14ac:dyDescent="0.2">
      <c r="B1244" s="3665" t="s">
        <v>6450</v>
      </c>
      <c r="C1244" s="3666"/>
      <c r="D1244" s="3197" t="s">
        <v>1534</v>
      </c>
      <c r="E1244" s="3197" t="s">
        <v>1534</v>
      </c>
      <c r="F1244" s="3197" t="s">
        <v>1534</v>
      </c>
      <c r="G1244" s="3197" t="s">
        <v>1534</v>
      </c>
      <c r="H1244" s="3197" t="s">
        <v>1534</v>
      </c>
      <c r="I1244" s="3197" t="s">
        <v>1534</v>
      </c>
      <c r="J1244" s="3197" t="s">
        <v>1534</v>
      </c>
      <c r="K1244" s="3197" t="s">
        <v>1534</v>
      </c>
      <c r="L1244" s="3197" t="s">
        <v>1534</v>
      </c>
      <c r="M1244" s="3197" t="s">
        <v>1534</v>
      </c>
      <c r="N1244" s="3197" t="s">
        <v>1534</v>
      </c>
      <c r="O1244" s="3197" t="s">
        <v>1534</v>
      </c>
      <c r="P1244" s="3197" t="s">
        <v>1534</v>
      </c>
      <c r="Q1244" s="3197" t="s">
        <v>1534</v>
      </c>
      <c r="R1244" s="3197" t="s">
        <v>1534</v>
      </c>
      <c r="S1244" s="3197" t="s">
        <v>1534</v>
      </c>
      <c r="T1244" s="3197" t="s">
        <v>1534</v>
      </c>
      <c r="U1244" s="3197" t="s">
        <v>1534</v>
      </c>
      <c r="V1244" s="3197" t="s">
        <v>1534</v>
      </c>
      <c r="W1244" s="3197" t="s">
        <v>1534</v>
      </c>
      <c r="X1244" s="3197" t="s">
        <v>1534</v>
      </c>
      <c r="Y1244" s="3197" t="s">
        <v>1534</v>
      </c>
      <c r="Z1244" s="3197" t="s">
        <v>1534</v>
      </c>
      <c r="AA1244" s="3197" t="s">
        <v>1534</v>
      </c>
      <c r="AB1244" s="3197" t="s">
        <v>1534</v>
      </c>
      <c r="AC1244" s="3197" t="s">
        <v>1534</v>
      </c>
      <c r="AD1244" s="3578"/>
      <c r="AE1244" s="2657"/>
      <c r="AF1244" s="2715" t="s">
        <v>1534</v>
      </c>
      <c r="AG1244" s="2715">
        <v>2.4900000000000002</v>
      </c>
      <c r="AH1244" s="2652" t="s">
        <v>6451</v>
      </c>
      <c r="AI1244" s="2652" t="s">
        <v>1534</v>
      </c>
      <c r="AJ1244" s="2654">
        <v>49.99</v>
      </c>
      <c r="AK1244" s="2578"/>
    </row>
    <row r="1245" spans="2:37" s="2884" customFormat="1" ht="12" customHeight="1" thickBot="1" x14ac:dyDescent="0.25">
      <c r="B1245" s="3669" t="s">
        <v>6452</v>
      </c>
      <c r="C1245" s="3670"/>
      <c r="D1245" s="3364" t="s">
        <v>1534</v>
      </c>
      <c r="E1245" s="3364" t="s">
        <v>1534</v>
      </c>
      <c r="F1245" s="3364" t="s">
        <v>1534</v>
      </c>
      <c r="G1245" s="3364" t="s">
        <v>1534</v>
      </c>
      <c r="H1245" s="3364" t="s">
        <v>1534</v>
      </c>
      <c r="I1245" s="3364" t="s">
        <v>1534</v>
      </c>
      <c r="J1245" s="3364" t="s">
        <v>1534</v>
      </c>
      <c r="K1245" s="3364" t="s">
        <v>1534</v>
      </c>
      <c r="L1245" s="3364" t="s">
        <v>1534</v>
      </c>
      <c r="M1245" s="3364" t="s">
        <v>1534</v>
      </c>
      <c r="N1245" s="3364" t="s">
        <v>1534</v>
      </c>
      <c r="O1245" s="3364" t="s">
        <v>1534</v>
      </c>
      <c r="P1245" s="3364" t="s">
        <v>1534</v>
      </c>
      <c r="Q1245" s="3364" t="s">
        <v>1534</v>
      </c>
      <c r="R1245" s="3364" t="s">
        <v>1534</v>
      </c>
      <c r="S1245" s="3364" t="s">
        <v>1534</v>
      </c>
      <c r="T1245" s="3364" t="s">
        <v>1534</v>
      </c>
      <c r="U1245" s="3364" t="s">
        <v>1534</v>
      </c>
      <c r="V1245" s="3364" t="s">
        <v>1534</v>
      </c>
      <c r="W1245" s="3364" t="s">
        <v>1534</v>
      </c>
      <c r="X1245" s="3364" t="s">
        <v>1534</v>
      </c>
      <c r="Y1245" s="3364" t="s">
        <v>1534</v>
      </c>
      <c r="Z1245" s="3364" t="s">
        <v>1534</v>
      </c>
      <c r="AA1245" s="3364" t="s">
        <v>1534</v>
      </c>
      <c r="AB1245" s="3364" t="s">
        <v>1534</v>
      </c>
      <c r="AC1245" s="3364" t="s">
        <v>1534</v>
      </c>
      <c r="AD1245" s="3579"/>
      <c r="AE1245" s="2650"/>
      <c r="AF1245" s="2826" t="s">
        <v>1534</v>
      </c>
      <c r="AG1245" s="2826">
        <v>6.99</v>
      </c>
      <c r="AH1245" s="2661" t="s">
        <v>6451</v>
      </c>
      <c r="AI1245" s="2661" t="s">
        <v>1534</v>
      </c>
      <c r="AJ1245" s="2662">
        <v>49.99</v>
      </c>
      <c r="AK1245" s="2578"/>
    </row>
    <row r="1246" spans="2:37" s="2884" customFormat="1" ht="12" customHeight="1" x14ac:dyDescent="0.2">
      <c r="B1246" s="2579"/>
      <c r="C1246" s="2572"/>
      <c r="D1246" s="3651"/>
      <c r="E1246" s="3651"/>
      <c r="F1246" s="3651"/>
      <c r="G1246" s="3651"/>
      <c r="H1246" s="2572"/>
      <c r="I1246" s="2573"/>
      <c r="J1246" s="2573"/>
      <c r="K1246" s="2573"/>
      <c r="L1246" s="2573"/>
      <c r="M1246" s="2572"/>
      <c r="N1246" s="2573"/>
      <c r="O1246" s="2573"/>
      <c r="P1246" s="2573"/>
      <c r="Q1246" s="2573"/>
      <c r="R1246" s="2573"/>
      <c r="S1246" s="2572"/>
      <c r="T1246" s="2571"/>
      <c r="U1246" s="2571"/>
      <c r="V1246" s="2571"/>
      <c r="W1246" s="2571"/>
      <c r="X1246" s="2571"/>
      <c r="Y1246" s="2571"/>
      <c r="Z1246" s="2571"/>
      <c r="AA1246" s="2571"/>
      <c r="AB1246" s="2571"/>
      <c r="AC1246" s="2571"/>
      <c r="AD1246" s="2571"/>
      <c r="AE1246" s="2571"/>
      <c r="AF1246" s="2571"/>
      <c r="AG1246" s="2571"/>
      <c r="AH1246" s="2571"/>
      <c r="AI1246" s="2571"/>
      <c r="AJ1246" s="2571"/>
      <c r="AK1246" s="2578"/>
    </row>
    <row r="1247" spans="2:37" s="2884" customFormat="1" ht="12" customHeight="1" x14ac:dyDescent="0.2">
      <c r="B1247" s="3643" t="s">
        <v>5002</v>
      </c>
      <c r="C1247" s="3644"/>
      <c r="D1247" s="3652" t="s">
        <v>1534</v>
      </c>
      <c r="E1247" s="3652"/>
      <c r="F1247" s="3652"/>
      <c r="G1247" s="3652"/>
      <c r="H1247" s="2575"/>
      <c r="I1247" s="2575"/>
      <c r="J1247" s="2575"/>
      <c r="K1247" s="2575"/>
      <c r="L1247" s="2575"/>
      <c r="M1247" s="2575"/>
      <c r="N1247" s="2575"/>
      <c r="O1247" s="2575"/>
      <c r="P1247" s="2575"/>
      <c r="Q1247" s="2575"/>
      <c r="R1247" s="2575"/>
      <c r="S1247" s="2575"/>
      <c r="T1247" s="2571"/>
      <c r="U1247" s="2571"/>
      <c r="V1247" s="2571"/>
      <c r="W1247" s="2571"/>
      <c r="X1247" s="2571"/>
      <c r="Y1247" s="2571"/>
      <c r="Z1247" s="2571"/>
      <c r="AA1247" s="2571"/>
      <c r="AB1247" s="2571"/>
      <c r="AC1247" s="2571"/>
      <c r="AD1247" s="2571"/>
      <c r="AE1247" s="2571"/>
      <c r="AF1247" s="2571"/>
      <c r="AG1247" s="2571"/>
      <c r="AH1247" s="2571"/>
      <c r="AI1247" s="2571"/>
      <c r="AJ1247" s="2571"/>
      <c r="AK1247" s="2578"/>
    </row>
    <row r="1248" spans="2:37" s="2884" customFormat="1" ht="12" customHeight="1" x14ac:dyDescent="0.2">
      <c r="B1248" s="3643" t="s">
        <v>5003</v>
      </c>
      <c r="C1248" s="3644"/>
      <c r="D1248" s="3652" t="s">
        <v>1534</v>
      </c>
      <c r="E1248" s="3652"/>
      <c r="F1248" s="3652"/>
      <c r="G1248" s="3652"/>
      <c r="H1248" s="2575"/>
      <c r="I1248" s="2575"/>
      <c r="J1248" s="2575"/>
      <c r="K1248" s="2575"/>
      <c r="L1248" s="2575"/>
      <c r="M1248" s="2575"/>
      <c r="N1248" s="2575"/>
      <c r="O1248" s="2575"/>
      <c r="P1248" s="2575"/>
      <c r="Q1248" s="2575"/>
      <c r="R1248" s="2575"/>
      <c r="S1248" s="2575"/>
      <c r="T1248" s="2571"/>
      <c r="U1248" s="2571"/>
      <c r="V1248" s="2571"/>
      <c r="W1248" s="2571"/>
      <c r="X1248" s="2571"/>
      <c r="Y1248" s="2571"/>
      <c r="Z1248" s="2571"/>
      <c r="AA1248" s="2571"/>
      <c r="AB1248" s="2571"/>
      <c r="AC1248" s="2571"/>
      <c r="AD1248" s="2571"/>
      <c r="AE1248" s="2571"/>
      <c r="AF1248" s="2571"/>
      <c r="AG1248" s="2571"/>
      <c r="AH1248" s="2571"/>
      <c r="AI1248" s="2571"/>
      <c r="AJ1248" s="2571"/>
      <c r="AK1248" s="2578"/>
    </row>
    <row r="1249" spans="2:37" s="2884" customFormat="1" ht="12" customHeight="1" thickBot="1" x14ac:dyDescent="0.25">
      <c r="B1249" s="3646"/>
      <c r="C1249" s="3647"/>
      <c r="D1249" s="3648"/>
      <c r="E1249" s="3648"/>
      <c r="F1249" s="3648"/>
      <c r="G1249" s="3648"/>
      <c r="H1249" s="2580"/>
      <c r="I1249" s="2580"/>
      <c r="J1249" s="2580"/>
      <c r="K1249" s="2580"/>
      <c r="L1249" s="2580"/>
      <c r="M1249" s="2580"/>
      <c r="N1249" s="2580"/>
      <c r="O1249" s="2580"/>
      <c r="P1249" s="2580"/>
      <c r="Q1249" s="2580"/>
      <c r="R1249" s="2580"/>
      <c r="S1249" s="2580"/>
      <c r="T1249" s="2581"/>
      <c r="U1249" s="2581"/>
      <c r="V1249" s="2581"/>
      <c r="W1249" s="2581"/>
      <c r="X1249" s="2581"/>
      <c r="Y1249" s="2581"/>
      <c r="Z1249" s="2581"/>
      <c r="AA1249" s="2581"/>
      <c r="AB1249" s="2581"/>
      <c r="AC1249" s="2581"/>
      <c r="AD1249" s="2581"/>
      <c r="AE1249" s="2581"/>
      <c r="AF1249" s="2581"/>
      <c r="AG1249" s="2581"/>
      <c r="AH1249" s="2581"/>
      <c r="AI1249" s="2581"/>
      <c r="AJ1249" s="2581"/>
      <c r="AK1249" s="2583"/>
    </row>
    <row r="1250" spans="2:37" s="2884" customFormat="1" ht="12" customHeight="1" x14ac:dyDescent="0.2">
      <c r="B1250" s="2783" t="str">
        <f>+B1233</f>
        <v>.</v>
      </c>
    </row>
    <row r="1251" spans="2:37" s="2884" customFormat="1" ht="12" customHeight="1" thickBot="1" x14ac:dyDescent="0.25">
      <c r="B1251" s="2783"/>
    </row>
    <row r="1252" spans="2:37" s="2884" customFormat="1" ht="20.25" x14ac:dyDescent="0.2">
      <c r="B1252" s="3623" t="s">
        <v>5011</v>
      </c>
      <c r="C1252" s="3624"/>
      <c r="D1252" s="3624"/>
      <c r="E1252" s="3624"/>
      <c r="F1252" s="3624"/>
      <c r="G1252" s="3624"/>
      <c r="H1252" s="3624"/>
      <c r="I1252" s="3624"/>
      <c r="J1252" s="3624"/>
      <c r="K1252" s="3624"/>
      <c r="L1252" s="3624"/>
      <c r="M1252" s="3624"/>
      <c r="N1252" s="3624"/>
      <c r="O1252" s="3624"/>
      <c r="P1252" s="3624"/>
      <c r="Q1252" s="3624"/>
      <c r="R1252" s="3624"/>
      <c r="S1252" s="3624"/>
      <c r="T1252" s="3624"/>
      <c r="U1252" s="3624"/>
      <c r="V1252" s="3624"/>
      <c r="W1252" s="3624"/>
      <c r="X1252" s="3624"/>
      <c r="Y1252" s="3624"/>
      <c r="Z1252" s="3624"/>
      <c r="AA1252" s="3624"/>
      <c r="AB1252" s="3624"/>
      <c r="AC1252" s="3624"/>
      <c r="AD1252" s="3624"/>
      <c r="AE1252" s="3624"/>
      <c r="AF1252" s="3624"/>
      <c r="AG1252" s="3624"/>
      <c r="AH1252" s="3624"/>
      <c r="AI1252" s="3624"/>
      <c r="AJ1252" s="3624"/>
      <c r="AK1252" s="3625"/>
    </row>
    <row r="1253" spans="2:37" s="2884" customFormat="1" x14ac:dyDescent="0.2">
      <c r="B1253" s="2576"/>
      <c r="C1253" s="3486"/>
      <c r="D1253" s="3486"/>
      <c r="E1253" s="3486"/>
      <c r="F1253" s="3486"/>
      <c r="G1253" s="2577"/>
      <c r="H1253" s="2577"/>
      <c r="I1253" s="2577"/>
      <c r="J1253" s="2577"/>
      <c r="K1253" s="2577"/>
      <c r="L1253" s="2577"/>
      <c r="M1253" s="2577"/>
      <c r="N1253" s="2577"/>
      <c r="O1253" s="2577"/>
      <c r="P1253" s="2577"/>
      <c r="Q1253" s="2577"/>
      <c r="R1253" s="2577"/>
      <c r="S1253" s="2577"/>
      <c r="T1253" s="2577"/>
      <c r="U1253" s="2577"/>
      <c r="V1253" s="2577"/>
      <c r="W1253" s="2577"/>
      <c r="X1253" s="2577"/>
      <c r="Y1253" s="2577"/>
      <c r="Z1253" s="2577"/>
      <c r="AA1253" s="2577"/>
      <c r="AB1253" s="2577"/>
      <c r="AC1253" s="2577"/>
      <c r="AD1253" s="2577"/>
      <c r="AE1253" s="2577"/>
      <c r="AF1253" s="2577"/>
      <c r="AG1253" s="2577"/>
      <c r="AH1253" s="2577"/>
      <c r="AI1253" s="2577"/>
      <c r="AJ1253" s="2577"/>
      <c r="AK1253" s="2578"/>
    </row>
    <row r="1254" spans="2:37" s="2884" customFormat="1" x14ac:dyDescent="0.2">
      <c r="B1254" s="2576" t="s">
        <v>4998</v>
      </c>
      <c r="C1254" s="3486"/>
      <c r="D1254" s="3656" t="s">
        <v>6381</v>
      </c>
      <c r="E1254" s="3656"/>
      <c r="F1254" s="3656"/>
      <c r="G1254" s="2577"/>
      <c r="H1254" s="2577"/>
      <c r="I1254" s="2577"/>
      <c r="J1254" s="2577"/>
      <c r="K1254" s="2577"/>
      <c r="L1254" s="2577"/>
      <c r="M1254" s="2577"/>
      <c r="N1254" s="2577"/>
      <c r="O1254" s="2577"/>
      <c r="P1254" s="2577"/>
      <c r="Q1254" s="2577"/>
      <c r="R1254" s="2577"/>
      <c r="S1254" s="2577"/>
      <c r="T1254" s="2577"/>
      <c r="U1254" s="2577"/>
      <c r="V1254" s="2577"/>
      <c r="W1254" s="2577"/>
      <c r="X1254" s="2577"/>
      <c r="Y1254" s="2577"/>
      <c r="Z1254" s="2577"/>
      <c r="AA1254" s="2577"/>
      <c r="AB1254" s="2577"/>
      <c r="AC1254" s="2577"/>
      <c r="AD1254" s="2577"/>
      <c r="AE1254" s="2577"/>
      <c r="AF1254" s="2577"/>
      <c r="AG1254" s="2577"/>
      <c r="AH1254" s="2577"/>
      <c r="AI1254" s="2577"/>
      <c r="AJ1254" s="2577"/>
      <c r="AK1254" s="2578"/>
    </row>
    <row r="1255" spans="2:37" s="2884" customFormat="1" ht="13.5" thickBot="1" x14ac:dyDescent="0.25">
      <c r="B1255" s="3657" t="s">
        <v>5012</v>
      </c>
      <c r="C1255" s="3658"/>
      <c r="D1255" s="3629">
        <v>41646</v>
      </c>
      <c r="E1255" s="3629"/>
      <c r="F1255" s="3486"/>
      <c r="G1255" s="2577"/>
      <c r="H1255" s="2577"/>
      <c r="I1255" s="2577"/>
      <c r="J1255" s="2577"/>
      <c r="K1255" s="2577"/>
      <c r="L1255" s="2577"/>
      <c r="M1255" s="2577"/>
      <c r="N1255" s="2577"/>
      <c r="O1255" s="2577"/>
      <c r="P1255" s="2577"/>
      <c r="Q1255" s="2577"/>
      <c r="R1255" s="2577"/>
      <c r="S1255" s="2577"/>
      <c r="T1255" s="2577"/>
      <c r="U1255" s="2577"/>
      <c r="V1255" s="2577"/>
      <c r="W1255" s="2577"/>
      <c r="X1255" s="2577"/>
      <c r="Y1255" s="2577"/>
      <c r="Z1255" s="2577"/>
      <c r="AA1255" s="2577"/>
      <c r="AB1255" s="2577"/>
      <c r="AC1255" s="2577"/>
      <c r="AD1255" s="2577"/>
      <c r="AE1255" s="2577"/>
      <c r="AF1255" s="2577"/>
      <c r="AG1255" s="2577"/>
      <c r="AH1255" s="2577"/>
      <c r="AI1255" s="2577"/>
      <c r="AJ1255" s="2577"/>
      <c r="AK1255" s="2578"/>
    </row>
    <row r="1256" spans="2:37" s="2884" customFormat="1" ht="63" customHeight="1" thickBot="1" x14ac:dyDescent="0.25">
      <c r="B1256" s="3659" t="s">
        <v>5013</v>
      </c>
      <c r="C1256" s="3660"/>
      <c r="D1256" s="3661" t="s">
        <v>6382</v>
      </c>
      <c r="E1256" s="3662"/>
      <c r="F1256" s="3662"/>
      <c r="G1256" s="3662"/>
      <c r="H1256" s="3662"/>
      <c r="I1256" s="3662"/>
      <c r="J1256" s="3662"/>
      <c r="K1256" s="3663"/>
      <c r="L1256" s="2577"/>
      <c r="M1256" s="2577"/>
      <c r="N1256" s="2577"/>
      <c r="O1256" s="2577"/>
      <c r="P1256" s="2577"/>
      <c r="Q1256" s="2577"/>
      <c r="R1256" s="2577"/>
      <c r="S1256" s="2577"/>
      <c r="T1256" s="2577"/>
      <c r="U1256" s="2577"/>
      <c r="V1256" s="2577"/>
      <c r="W1256" s="2577"/>
      <c r="X1256" s="2577"/>
      <c r="Y1256" s="2577"/>
      <c r="Z1256" s="2577"/>
      <c r="AA1256" s="2577"/>
      <c r="AB1256" s="2577"/>
      <c r="AC1256" s="2577"/>
      <c r="AD1256" s="2577"/>
      <c r="AE1256" s="2577"/>
      <c r="AF1256" s="2577"/>
      <c r="AG1256" s="2577"/>
      <c r="AH1256" s="2577"/>
      <c r="AI1256" s="2577"/>
      <c r="AJ1256" s="2577"/>
      <c r="AK1256" s="2578"/>
    </row>
    <row r="1257" spans="2:37" s="2884" customFormat="1" ht="13.5" thickBot="1" x14ac:dyDescent="0.25">
      <c r="B1257" s="3664"/>
      <c r="C1257" s="3653"/>
      <c r="D1257" s="3653"/>
      <c r="E1257" s="3653"/>
      <c r="F1257" s="3653"/>
      <c r="G1257" s="3653"/>
      <c r="H1257" s="3653"/>
      <c r="I1257" s="3653"/>
      <c r="J1257" s="3653"/>
      <c r="K1257" s="3653"/>
      <c r="L1257" s="3653"/>
      <c r="M1257" s="3653"/>
      <c r="N1257" s="3653"/>
      <c r="O1257" s="3653"/>
      <c r="P1257" s="3653"/>
      <c r="Q1257" s="3653"/>
      <c r="R1257" s="2577"/>
      <c r="S1257" s="2577"/>
      <c r="T1257" s="2577"/>
      <c r="U1257" s="2577"/>
      <c r="V1257" s="2577"/>
      <c r="W1257" s="2577"/>
      <c r="X1257" s="2577"/>
      <c r="Y1257" s="2577"/>
      <c r="Z1257" s="2577"/>
      <c r="AA1257" s="2577"/>
      <c r="AB1257" s="2577"/>
      <c r="AC1257" s="2577"/>
      <c r="AD1257" s="2577"/>
      <c r="AE1257" s="2577"/>
      <c r="AF1257" s="2577"/>
      <c r="AG1257" s="2577"/>
      <c r="AH1257" s="2577"/>
      <c r="AI1257" s="2577"/>
      <c r="AJ1257" s="2577"/>
      <c r="AK1257" s="2578"/>
    </row>
    <row r="1258" spans="2:37" s="2884" customFormat="1" ht="13.5" thickBot="1" x14ac:dyDescent="0.25">
      <c r="B1258" s="3638" t="s">
        <v>5014</v>
      </c>
      <c r="C1258" s="3638"/>
      <c r="D1258" s="3638" t="s">
        <v>5004</v>
      </c>
      <c r="E1258" s="3638" t="s">
        <v>5015</v>
      </c>
      <c r="F1258" s="3654" t="s">
        <v>224</v>
      </c>
      <c r="G1258" s="3654"/>
      <c r="H1258" s="3654"/>
      <c r="I1258" s="3654"/>
      <c r="J1258" s="3654"/>
      <c r="K1258" s="3654"/>
      <c r="L1258" s="3654"/>
      <c r="M1258" s="3654"/>
      <c r="N1258" s="3654"/>
      <c r="O1258" s="3654"/>
      <c r="P1258" s="3654"/>
      <c r="Q1258" s="3654"/>
      <c r="R1258" s="3654"/>
      <c r="S1258" s="3654" t="s">
        <v>340</v>
      </c>
      <c r="T1258" s="3654"/>
      <c r="U1258" s="3654"/>
      <c r="V1258" s="3654"/>
      <c r="W1258" s="3654"/>
      <c r="X1258" s="3654"/>
      <c r="Y1258" s="3654"/>
      <c r="Z1258" s="3654"/>
      <c r="AA1258" s="3654"/>
      <c r="AB1258" s="3654"/>
      <c r="AC1258" s="3654"/>
      <c r="AD1258" s="3654" t="s">
        <v>225</v>
      </c>
      <c r="AE1258" s="3654"/>
      <c r="AF1258" s="3654"/>
      <c r="AG1258" s="3654"/>
      <c r="AH1258" s="3655" t="s">
        <v>4999</v>
      </c>
      <c r="AI1258" s="3655"/>
      <c r="AJ1258" s="3655"/>
      <c r="AK1258" s="2578"/>
    </row>
    <row r="1259" spans="2:37" s="2884" customFormat="1" ht="13.5" thickBot="1" x14ac:dyDescent="0.25">
      <c r="B1259" s="3639"/>
      <c r="C1259" s="3639"/>
      <c r="D1259" s="3639"/>
      <c r="E1259" s="3639"/>
      <c r="F1259" s="3639" t="s">
        <v>5016</v>
      </c>
      <c r="G1259" s="3639" t="s">
        <v>5017</v>
      </c>
      <c r="H1259" s="3638" t="s">
        <v>5018</v>
      </c>
      <c r="I1259" s="3640" t="s">
        <v>5019</v>
      </c>
      <c r="J1259" s="3640" t="s">
        <v>5020</v>
      </c>
      <c r="K1259" s="3637" t="s">
        <v>5021</v>
      </c>
      <c r="L1259" s="3637" t="s">
        <v>5022</v>
      </c>
      <c r="M1259" s="3640" t="s">
        <v>5023</v>
      </c>
      <c r="N1259" s="3640"/>
      <c r="O1259" s="3637" t="s">
        <v>5024</v>
      </c>
      <c r="P1259" s="3637" t="s">
        <v>5025</v>
      </c>
      <c r="Q1259" s="3637" t="s">
        <v>5026</v>
      </c>
      <c r="R1259" s="3637" t="s">
        <v>5027</v>
      </c>
      <c r="S1259" s="3638" t="s">
        <v>5028</v>
      </c>
      <c r="T1259" s="3638" t="s">
        <v>5029</v>
      </c>
      <c r="U1259" s="3638" t="s">
        <v>5030</v>
      </c>
      <c r="V1259" s="3638" t="s">
        <v>5031</v>
      </c>
      <c r="W1259" s="3638" t="s">
        <v>5032</v>
      </c>
      <c r="X1259" s="3638" t="s">
        <v>5033</v>
      </c>
      <c r="Y1259" s="3638" t="s">
        <v>5034</v>
      </c>
      <c r="Z1259" s="3638" t="s">
        <v>5035</v>
      </c>
      <c r="AA1259" s="3638" t="s">
        <v>5036</v>
      </c>
      <c r="AB1259" s="3640" t="s">
        <v>5037</v>
      </c>
      <c r="AC1259" s="3640" t="s">
        <v>5038</v>
      </c>
      <c r="AD1259" s="3638" t="s">
        <v>5039</v>
      </c>
      <c r="AE1259" s="3638" t="s">
        <v>5040</v>
      </c>
      <c r="AF1259" s="3638" t="s">
        <v>5041</v>
      </c>
      <c r="AG1259" s="3638" t="s">
        <v>5042</v>
      </c>
      <c r="AH1259" s="3638" t="s">
        <v>1154</v>
      </c>
      <c r="AI1259" s="3638" t="s">
        <v>5000</v>
      </c>
      <c r="AJ1259" s="3638" t="s">
        <v>5001</v>
      </c>
      <c r="AK1259" s="2578"/>
    </row>
    <row r="1260" spans="2:37" s="2884" customFormat="1" ht="13.5" thickBot="1" x14ac:dyDescent="0.25">
      <c r="B1260" s="3639"/>
      <c r="C1260" s="3639"/>
      <c r="D1260" s="3639"/>
      <c r="E1260" s="3639"/>
      <c r="F1260" s="3639"/>
      <c r="G1260" s="3639"/>
      <c r="H1260" s="3639"/>
      <c r="I1260" s="3637"/>
      <c r="J1260" s="3637"/>
      <c r="K1260" s="3637"/>
      <c r="L1260" s="3637"/>
      <c r="M1260" s="3483" t="s">
        <v>5043</v>
      </c>
      <c r="N1260" s="3484" t="s">
        <v>2798</v>
      </c>
      <c r="O1260" s="3637"/>
      <c r="P1260" s="3637"/>
      <c r="Q1260" s="3637"/>
      <c r="R1260" s="3637"/>
      <c r="S1260" s="3639"/>
      <c r="T1260" s="3639"/>
      <c r="U1260" s="3639"/>
      <c r="V1260" s="3639"/>
      <c r="W1260" s="3639"/>
      <c r="X1260" s="3639"/>
      <c r="Y1260" s="3639"/>
      <c r="Z1260" s="3639"/>
      <c r="AA1260" s="3639"/>
      <c r="AB1260" s="3637"/>
      <c r="AC1260" s="3637"/>
      <c r="AD1260" s="3639"/>
      <c r="AE1260" s="3639"/>
      <c r="AF1260" s="3639"/>
      <c r="AG1260" s="3639"/>
      <c r="AH1260" s="3639"/>
      <c r="AI1260" s="3639"/>
      <c r="AJ1260" s="3639"/>
      <c r="AK1260" s="2578"/>
    </row>
    <row r="1261" spans="2:37" s="2884" customFormat="1" ht="73.5" customHeight="1" x14ac:dyDescent="0.2">
      <c r="B1261" s="4531" t="s">
        <v>6383</v>
      </c>
      <c r="C1261" s="4532"/>
      <c r="D1261" s="3336" t="s">
        <v>6384</v>
      </c>
      <c r="E1261" s="3337">
        <v>13.440000000000001</v>
      </c>
      <c r="F1261" s="3337">
        <v>2.61</v>
      </c>
      <c r="G1261" s="3156" t="s">
        <v>1534</v>
      </c>
      <c r="H1261" s="3156" t="s">
        <v>1534</v>
      </c>
      <c r="I1261" s="3156" t="s">
        <v>1534</v>
      </c>
      <c r="J1261" s="3063">
        <v>13</v>
      </c>
      <c r="K1261" s="3338">
        <v>0.16800000000000001</v>
      </c>
      <c r="L1261" s="3338">
        <v>0.16800000000000001</v>
      </c>
      <c r="M1261" s="3063">
        <v>13</v>
      </c>
      <c r="N1261" s="3063">
        <v>13</v>
      </c>
      <c r="O1261" s="3338">
        <v>0.16800000000000001</v>
      </c>
      <c r="P1261" s="3338">
        <v>0.16800000000000001</v>
      </c>
      <c r="Q1261" s="3338">
        <v>0.16800000000000001</v>
      </c>
      <c r="R1261" s="3338">
        <v>0.16800000000000001</v>
      </c>
      <c r="S1261" s="3156" t="s">
        <v>1534</v>
      </c>
      <c r="T1261" s="3156" t="s">
        <v>1534</v>
      </c>
      <c r="U1261" s="3156" t="s">
        <v>1534</v>
      </c>
      <c r="V1261" s="3065" t="s">
        <v>1534</v>
      </c>
      <c r="W1261" s="3338" t="s">
        <v>1534</v>
      </c>
      <c r="X1261" s="3338">
        <v>6.720000000000001E-2</v>
      </c>
      <c r="Y1261" s="3065" t="s">
        <v>1534</v>
      </c>
      <c r="Z1261" s="3065" t="s">
        <v>1534</v>
      </c>
      <c r="AA1261" s="3065" t="s">
        <v>1534</v>
      </c>
      <c r="AB1261" s="3065" t="s">
        <v>1534</v>
      </c>
      <c r="AC1261" s="3338">
        <v>6.720000000000001E-2</v>
      </c>
      <c r="AD1261" s="3337" t="s">
        <v>1534</v>
      </c>
      <c r="AE1261" s="3065" t="s">
        <v>1534</v>
      </c>
      <c r="AF1261" s="2696" t="s">
        <v>1534</v>
      </c>
      <c r="AG1261" s="2696">
        <f>0.5*1.12</f>
        <v>0.56000000000000005</v>
      </c>
      <c r="AH1261" s="3513" t="s">
        <v>6231</v>
      </c>
      <c r="AI1261" s="2652" t="s">
        <v>5008</v>
      </c>
      <c r="AJ1261" s="3067">
        <f>9.99*1.12</f>
        <v>11.188800000000001</v>
      </c>
      <c r="AK1261" s="2578"/>
    </row>
    <row r="1262" spans="2:37" s="2884" customFormat="1" ht="75.75" customHeight="1" thickBot="1" x14ac:dyDescent="0.25">
      <c r="B1262" s="4533" t="s">
        <v>6385</v>
      </c>
      <c r="C1262" s="4534"/>
      <c r="D1262" s="3070" t="s">
        <v>6386</v>
      </c>
      <c r="E1262" s="3071">
        <v>16.8</v>
      </c>
      <c r="F1262" s="3071">
        <f>5.01*1.12</f>
        <v>5.6112000000000002</v>
      </c>
      <c r="G1262" s="3160" t="s">
        <v>1534</v>
      </c>
      <c r="H1262" s="3160" t="s">
        <v>1534</v>
      </c>
      <c r="I1262" s="3160" t="s">
        <v>1534</v>
      </c>
      <c r="J1262" s="2817">
        <v>33</v>
      </c>
      <c r="K1262" s="3073">
        <v>0.16800000000000001</v>
      </c>
      <c r="L1262" s="3073">
        <v>0.16800000000000001</v>
      </c>
      <c r="M1262" s="2817">
        <v>33</v>
      </c>
      <c r="N1262" s="2817">
        <v>33</v>
      </c>
      <c r="O1262" s="3073">
        <v>0.16800000000000001</v>
      </c>
      <c r="P1262" s="3073">
        <v>0.16800000000000001</v>
      </c>
      <c r="Q1262" s="3073">
        <v>0.16800000000000001</v>
      </c>
      <c r="R1262" s="3073">
        <v>0.16800000000000001</v>
      </c>
      <c r="S1262" s="3160" t="s">
        <v>1534</v>
      </c>
      <c r="T1262" s="3160" t="s">
        <v>1534</v>
      </c>
      <c r="U1262" s="3160" t="s">
        <v>1534</v>
      </c>
      <c r="V1262" s="3074" t="s">
        <v>1534</v>
      </c>
      <c r="W1262" s="3073" t="s">
        <v>1534</v>
      </c>
      <c r="X1262" s="3073">
        <v>6.720000000000001E-2</v>
      </c>
      <c r="Y1262" s="3074" t="s">
        <v>1534</v>
      </c>
      <c r="Z1262" s="3074" t="s">
        <v>1534</v>
      </c>
      <c r="AA1262" s="3074" t="s">
        <v>1534</v>
      </c>
      <c r="AB1262" s="3074" t="s">
        <v>1534</v>
      </c>
      <c r="AC1262" s="3073">
        <v>6.720000000000001E-2</v>
      </c>
      <c r="AD1262" s="3071" t="s">
        <v>1534</v>
      </c>
      <c r="AE1262" s="3074" t="s">
        <v>1534</v>
      </c>
      <c r="AF1262" s="2614" t="s">
        <v>1534</v>
      </c>
      <c r="AG1262" s="2614">
        <f>0.5*1.12</f>
        <v>0.56000000000000005</v>
      </c>
      <c r="AH1262" s="2971" t="s">
        <v>6231</v>
      </c>
      <c r="AI1262" s="2661" t="s">
        <v>5008</v>
      </c>
      <c r="AJ1262" s="3076">
        <f>9.99*1.12</f>
        <v>11.188800000000001</v>
      </c>
      <c r="AK1262" s="2578"/>
    </row>
    <row r="1263" spans="2:37" s="2884" customFormat="1" x14ac:dyDescent="0.2">
      <c r="B1263" s="2579"/>
      <c r="C1263" s="2572"/>
      <c r="D1263" s="3651"/>
      <c r="E1263" s="3651"/>
      <c r="F1263" s="3651"/>
      <c r="G1263" s="3651"/>
      <c r="H1263" s="2572"/>
      <c r="I1263" s="2573"/>
      <c r="J1263" s="2573"/>
      <c r="K1263" s="2573"/>
      <c r="L1263" s="2573"/>
      <c r="M1263" s="2572"/>
      <c r="N1263" s="2573"/>
      <c r="O1263" s="2573"/>
      <c r="P1263" s="2573"/>
      <c r="Q1263" s="2573"/>
      <c r="R1263" s="2573"/>
      <c r="S1263" s="2572"/>
      <c r="T1263" s="2571"/>
      <c r="U1263" s="2571"/>
      <c r="V1263" s="2571"/>
      <c r="W1263" s="2571"/>
      <c r="X1263" s="2571"/>
      <c r="Y1263" s="2571"/>
      <c r="Z1263" s="2571"/>
      <c r="AA1263" s="2571"/>
      <c r="AB1263" s="2571"/>
      <c r="AC1263" s="2571"/>
      <c r="AD1263" s="2571"/>
      <c r="AE1263" s="2571"/>
      <c r="AF1263" s="2571"/>
      <c r="AG1263" s="2571"/>
      <c r="AH1263" s="2571"/>
      <c r="AI1263" s="2571"/>
      <c r="AJ1263" s="2571"/>
      <c r="AK1263" s="2578"/>
    </row>
    <row r="1264" spans="2:37" s="2884" customFormat="1" x14ac:dyDescent="0.2">
      <c r="B1264" s="3643" t="s">
        <v>5002</v>
      </c>
      <c r="C1264" s="3644"/>
      <c r="D1264" s="3652" t="s">
        <v>10</v>
      </c>
      <c r="E1264" s="3652"/>
      <c r="F1264" s="3652"/>
      <c r="G1264" s="3652"/>
      <c r="H1264" s="2575"/>
      <c r="I1264" s="2575"/>
      <c r="J1264" s="2575"/>
      <c r="K1264" s="2575"/>
      <c r="L1264" s="2575"/>
      <c r="M1264" s="2575"/>
      <c r="N1264" s="2575"/>
      <c r="O1264" s="2575"/>
      <c r="P1264" s="2575"/>
      <c r="Q1264" s="2575"/>
      <c r="R1264" s="2575"/>
      <c r="S1264" s="2575"/>
      <c r="T1264" s="2571"/>
      <c r="U1264" s="2571"/>
      <c r="V1264" s="2571"/>
      <c r="W1264" s="2571"/>
      <c r="X1264" s="2571"/>
      <c r="Y1264" s="2571"/>
      <c r="Z1264" s="2571"/>
      <c r="AA1264" s="2571"/>
      <c r="AB1264" s="2571"/>
      <c r="AC1264" s="2571"/>
      <c r="AD1264" s="2571"/>
      <c r="AE1264" s="2571"/>
      <c r="AF1264" s="2571"/>
      <c r="AG1264" s="2571"/>
      <c r="AH1264" s="2571"/>
      <c r="AI1264" s="2571"/>
      <c r="AJ1264" s="2571"/>
      <c r="AK1264" s="2578"/>
    </row>
    <row r="1265" spans="2:39" s="2884" customFormat="1" x14ac:dyDescent="0.2">
      <c r="B1265" s="3643" t="s">
        <v>5003</v>
      </c>
      <c r="C1265" s="3644"/>
      <c r="D1265" s="3652" t="s">
        <v>10</v>
      </c>
      <c r="E1265" s="3652"/>
      <c r="F1265" s="3652"/>
      <c r="G1265" s="3652"/>
      <c r="H1265" s="2575"/>
      <c r="I1265" s="2575"/>
      <c r="J1265" s="2575"/>
      <c r="K1265" s="2575"/>
      <c r="L1265" s="2575"/>
      <c r="M1265" s="2575"/>
      <c r="N1265" s="2575"/>
      <c r="O1265" s="2575"/>
      <c r="P1265" s="2575"/>
      <c r="Q1265" s="2575"/>
      <c r="R1265" s="2575"/>
      <c r="S1265" s="2575"/>
      <c r="T1265" s="2571"/>
      <c r="U1265" s="2571"/>
      <c r="V1265" s="2571"/>
      <c r="W1265" s="2571"/>
      <c r="X1265" s="2571"/>
      <c r="Y1265" s="2571"/>
      <c r="Z1265" s="2571"/>
      <c r="AA1265" s="2571"/>
      <c r="AB1265" s="2571"/>
      <c r="AC1265" s="2571"/>
      <c r="AD1265" s="2571"/>
      <c r="AE1265" s="2571"/>
      <c r="AF1265" s="2571"/>
      <c r="AG1265" s="2571"/>
      <c r="AH1265" s="2571"/>
      <c r="AI1265" s="2571"/>
      <c r="AJ1265" s="2571"/>
      <c r="AK1265" s="2578"/>
    </row>
    <row r="1266" spans="2:39" s="2884" customFormat="1" ht="15.75" thickBot="1" x14ac:dyDescent="0.25">
      <c r="B1266" s="3646"/>
      <c r="C1266" s="3647"/>
      <c r="D1266" s="3648"/>
      <c r="E1266" s="3648"/>
      <c r="F1266" s="3648"/>
      <c r="G1266" s="3648"/>
      <c r="H1266" s="2580"/>
      <c r="I1266" s="2580"/>
      <c r="J1266" s="2580"/>
      <c r="K1266" s="2580"/>
      <c r="L1266" s="2580"/>
      <c r="M1266" s="2580"/>
      <c r="N1266" s="2580"/>
      <c r="O1266" s="2580"/>
      <c r="P1266" s="2580"/>
      <c r="Q1266" s="2580"/>
      <c r="R1266" s="2580"/>
      <c r="S1266" s="2580"/>
      <c r="T1266" s="2581"/>
      <c r="U1266" s="2581"/>
      <c r="V1266" s="2581"/>
      <c r="W1266" s="2581"/>
      <c r="X1266" s="2581"/>
      <c r="Y1266" s="2581"/>
      <c r="Z1266" s="2581"/>
      <c r="AA1266" s="2581"/>
      <c r="AB1266" s="2581"/>
      <c r="AC1266" s="2581"/>
      <c r="AD1266" s="2581"/>
      <c r="AE1266" s="2581"/>
      <c r="AF1266" s="2581"/>
      <c r="AG1266" s="2581"/>
      <c r="AH1266" s="2581"/>
      <c r="AI1266" s="2581"/>
      <c r="AJ1266" s="2581"/>
      <c r="AK1266" s="2583"/>
    </row>
    <row r="1267" spans="2:39" s="2884" customFormat="1" x14ac:dyDescent="0.2">
      <c r="B1267" s="2783" t="str">
        <f>+B1250</f>
        <v>.</v>
      </c>
    </row>
    <row r="1268" spans="2:39" s="2884" customFormat="1" x14ac:dyDescent="0.2">
      <c r="B1268" s="2783"/>
    </row>
    <row r="1269" spans="2:39" s="2884" customFormat="1" ht="21" thickBot="1" x14ac:dyDescent="0.25">
      <c r="B1269" s="4529" t="s">
        <v>5011</v>
      </c>
      <c r="C1269" s="4530"/>
      <c r="D1269" s="4530"/>
      <c r="E1269" s="4530"/>
      <c r="F1269" s="4530"/>
      <c r="G1269" s="4530"/>
      <c r="H1269" s="4530"/>
      <c r="I1269" s="4530"/>
      <c r="J1269" s="4530"/>
      <c r="K1269" s="4530"/>
      <c r="L1269" s="4530"/>
      <c r="M1269" s="4530"/>
      <c r="N1269" s="4530"/>
      <c r="O1269" s="4530"/>
      <c r="P1269" s="4530"/>
      <c r="Q1269" s="4530"/>
      <c r="R1269" s="4530"/>
      <c r="S1269" s="4530"/>
      <c r="T1269" s="4530"/>
      <c r="U1269" s="4530"/>
      <c r="V1269" s="4530"/>
      <c r="W1269" s="4530"/>
      <c r="X1269" s="4530"/>
      <c r="Y1269" s="4530"/>
      <c r="Z1269" s="4530"/>
      <c r="AA1269" s="4530"/>
      <c r="AB1269" s="4530"/>
      <c r="AC1269" s="4530"/>
      <c r="AD1269" s="4530"/>
      <c r="AE1269" s="4530"/>
      <c r="AF1269" s="4530"/>
      <c r="AG1269" s="4530"/>
      <c r="AH1269" s="4530"/>
      <c r="AI1269" s="4530"/>
      <c r="AJ1269" s="4530"/>
      <c r="AK1269" s="4530"/>
      <c r="AL1269" s="4530"/>
      <c r="AM1269" s="4530"/>
    </row>
    <row r="1270" spans="2:39" s="2884" customFormat="1" x14ac:dyDescent="0.2">
      <c r="B1270" s="3511"/>
      <c r="C1270" s="3512"/>
      <c r="D1270" s="3512"/>
      <c r="E1270" s="3512"/>
      <c r="F1270" s="3512"/>
      <c r="G1270" s="3508"/>
      <c r="H1270" s="3508"/>
      <c r="I1270" s="3508"/>
      <c r="J1270" s="3508"/>
      <c r="K1270" s="3508"/>
      <c r="L1270" s="3508"/>
      <c r="M1270" s="3508"/>
      <c r="N1270" s="3508"/>
      <c r="O1270" s="3508"/>
      <c r="P1270" s="3508"/>
      <c r="Q1270" s="3508"/>
      <c r="R1270" s="3508"/>
      <c r="S1270" s="3508"/>
      <c r="T1270" s="3508"/>
      <c r="U1270" s="3508"/>
      <c r="V1270" s="3508"/>
      <c r="W1270" s="3508"/>
      <c r="X1270" s="3508"/>
      <c r="Y1270" s="3508"/>
      <c r="Z1270" s="3508"/>
      <c r="AA1270" s="3508"/>
      <c r="AB1270" s="3508"/>
      <c r="AC1270" s="3508"/>
      <c r="AD1270" s="3508"/>
      <c r="AE1270" s="3508"/>
      <c r="AF1270" s="3508"/>
      <c r="AG1270" s="3508"/>
      <c r="AH1270" s="3508"/>
      <c r="AI1270" s="3508"/>
      <c r="AJ1270" s="3508"/>
      <c r="AK1270" s="3508"/>
      <c r="AL1270" s="3509"/>
      <c r="AM1270" s="3510"/>
    </row>
    <row r="1271" spans="2:39" s="2884" customFormat="1" x14ac:dyDescent="0.2">
      <c r="B1271" s="2576" t="s">
        <v>4998</v>
      </c>
      <c r="C1271" s="3486"/>
      <c r="D1271" s="3656" t="s">
        <v>6343</v>
      </c>
      <c r="E1271" s="3656"/>
      <c r="F1271" s="3656"/>
      <c r="G1271" s="2577"/>
      <c r="H1271" s="2577"/>
      <c r="I1271" s="2577"/>
      <c r="J1271" s="2577"/>
      <c r="K1271" s="2577"/>
      <c r="L1271" s="2577"/>
      <c r="M1271" s="2577"/>
      <c r="N1271" s="2577"/>
      <c r="O1271" s="2577"/>
      <c r="P1271" s="2577"/>
      <c r="Q1271" s="2577"/>
      <c r="R1271" s="2577"/>
      <c r="S1271" s="2577"/>
      <c r="T1271" s="2577"/>
      <c r="U1271" s="2577"/>
      <c r="V1271" s="2577"/>
      <c r="W1271" s="2577"/>
      <c r="X1271" s="2577"/>
      <c r="Y1271" s="2577"/>
      <c r="Z1271" s="2577"/>
      <c r="AA1271" s="2577"/>
      <c r="AB1271" s="2577"/>
      <c r="AC1271" s="2577"/>
      <c r="AD1271" s="2577"/>
      <c r="AE1271" s="2577"/>
      <c r="AF1271" s="2577"/>
      <c r="AG1271" s="2577"/>
      <c r="AH1271" s="2577"/>
      <c r="AI1271" s="2577"/>
      <c r="AJ1271" s="2577"/>
      <c r="AK1271" s="2577"/>
      <c r="AL1271" s="3500"/>
      <c r="AM1271" s="3502"/>
    </row>
    <row r="1272" spans="2:39" s="2884" customFormat="1" ht="13.5" thickBot="1" x14ac:dyDescent="0.25">
      <c r="B1272" s="3657" t="s">
        <v>5012</v>
      </c>
      <c r="C1272" s="3658"/>
      <c r="D1272" s="3629">
        <v>41646</v>
      </c>
      <c r="E1272" s="3629"/>
      <c r="F1272" s="3486"/>
      <c r="G1272" s="2577"/>
      <c r="H1272" s="2577"/>
      <c r="I1272" s="2577"/>
      <c r="J1272" s="2577"/>
      <c r="K1272" s="2577"/>
      <c r="L1272" s="2577"/>
      <c r="M1272" s="2577"/>
      <c r="N1272" s="2577"/>
      <c r="O1272" s="2577"/>
      <c r="P1272" s="2577"/>
      <c r="Q1272" s="2577"/>
      <c r="R1272" s="2577"/>
      <c r="S1272" s="2577"/>
      <c r="T1272" s="2577"/>
      <c r="U1272" s="2577"/>
      <c r="V1272" s="2577"/>
      <c r="W1272" s="2577"/>
      <c r="X1272" s="2577"/>
      <c r="Y1272" s="2577"/>
      <c r="Z1272" s="2577"/>
      <c r="AA1272" s="2577"/>
      <c r="AB1272" s="2577"/>
      <c r="AC1272" s="2577"/>
      <c r="AD1272" s="2577"/>
      <c r="AE1272" s="2577"/>
      <c r="AF1272" s="2577"/>
      <c r="AG1272" s="2577"/>
      <c r="AH1272" s="2577"/>
      <c r="AI1272" s="2577"/>
      <c r="AJ1272" s="2577"/>
      <c r="AK1272" s="2577"/>
      <c r="AL1272" s="3500"/>
      <c r="AM1272" s="3502"/>
    </row>
    <row r="1273" spans="2:39" s="2884" customFormat="1" ht="108" customHeight="1" thickBot="1" x14ac:dyDescent="0.25">
      <c r="B1273" s="3790" t="s">
        <v>5013</v>
      </c>
      <c r="C1273" s="4528"/>
      <c r="D1273" s="3661" t="s">
        <v>6344</v>
      </c>
      <c r="E1273" s="3662"/>
      <c r="F1273" s="3662"/>
      <c r="G1273" s="3662"/>
      <c r="H1273" s="3662"/>
      <c r="I1273" s="3662"/>
      <c r="J1273" s="3662"/>
      <c r="K1273" s="3663"/>
      <c r="L1273" s="2643"/>
      <c r="M1273" s="2643"/>
      <c r="N1273" s="2643"/>
      <c r="O1273" s="2643"/>
      <c r="P1273" s="2643"/>
      <c r="Q1273" s="2643"/>
      <c r="R1273" s="2643"/>
      <c r="S1273" s="2643"/>
      <c r="T1273" s="2643"/>
      <c r="U1273" s="2643"/>
      <c r="V1273" s="2643"/>
      <c r="W1273" s="2643"/>
      <c r="X1273" s="2643"/>
      <c r="Y1273" s="2643"/>
      <c r="Z1273" s="2643"/>
      <c r="AA1273" s="2643"/>
      <c r="AB1273" s="2643"/>
      <c r="AC1273" s="2643"/>
      <c r="AD1273" s="2643"/>
      <c r="AE1273" s="2643"/>
      <c r="AF1273" s="2643"/>
      <c r="AG1273" s="2643"/>
      <c r="AH1273" s="2643"/>
      <c r="AI1273" s="2643"/>
      <c r="AJ1273" s="2643"/>
      <c r="AK1273" s="2643"/>
      <c r="AL1273" s="3501"/>
      <c r="AM1273" s="3503"/>
    </row>
    <row r="1274" spans="2:39" s="2884" customFormat="1" ht="13.5" customHeight="1" thickBot="1" x14ac:dyDescent="0.25">
      <c r="B1274" s="3664"/>
      <c r="C1274" s="3653"/>
      <c r="D1274" s="3653"/>
      <c r="E1274" s="3653"/>
      <c r="F1274" s="3653"/>
      <c r="G1274" s="3653"/>
      <c r="H1274" s="3653"/>
      <c r="I1274" s="3653"/>
      <c r="J1274" s="3653"/>
      <c r="K1274" s="3653"/>
      <c r="L1274" s="3653"/>
      <c r="M1274" s="3653"/>
      <c r="N1274" s="3653"/>
      <c r="O1274" s="3653"/>
      <c r="P1274" s="3653"/>
      <c r="Q1274" s="3653"/>
      <c r="R1274" s="2577"/>
      <c r="S1274" s="2577"/>
      <c r="T1274" s="2577"/>
      <c r="U1274" s="2577"/>
      <c r="V1274" s="2577"/>
      <c r="W1274" s="2577"/>
      <c r="X1274" s="2577"/>
      <c r="Y1274" s="2577"/>
      <c r="Z1274" s="2577"/>
      <c r="AA1274" s="2577"/>
      <c r="AB1274" s="2577"/>
      <c r="AC1274" s="2577"/>
      <c r="AD1274" s="2577"/>
      <c r="AE1274" s="2577"/>
      <c r="AF1274" s="2577"/>
      <c r="AG1274" s="2577"/>
      <c r="AH1274" s="2577"/>
      <c r="AI1274" s="2577"/>
      <c r="AJ1274" s="2577"/>
      <c r="AK1274" s="2577"/>
      <c r="AL1274" s="3501"/>
    </row>
    <row r="1275" spans="2:39" s="2884" customFormat="1" ht="13.5" thickBot="1" x14ac:dyDescent="0.25">
      <c r="B1275" s="3638" t="s">
        <v>5014</v>
      </c>
      <c r="C1275" s="3638"/>
      <c r="D1275" s="3638" t="s">
        <v>5004</v>
      </c>
      <c r="E1275" s="3638" t="s">
        <v>5015</v>
      </c>
      <c r="F1275" s="3654" t="s">
        <v>224</v>
      </c>
      <c r="G1275" s="3654"/>
      <c r="H1275" s="3654"/>
      <c r="I1275" s="3654"/>
      <c r="J1275" s="3654"/>
      <c r="K1275" s="3654"/>
      <c r="L1275" s="3654"/>
      <c r="M1275" s="3654"/>
      <c r="N1275" s="3654"/>
      <c r="O1275" s="3654"/>
      <c r="P1275" s="3654"/>
      <c r="Q1275" s="3654"/>
      <c r="R1275" s="3654"/>
      <c r="S1275" s="3654" t="s">
        <v>340</v>
      </c>
      <c r="T1275" s="3654"/>
      <c r="U1275" s="3654"/>
      <c r="V1275" s="3654"/>
      <c r="W1275" s="3654"/>
      <c r="X1275" s="3654"/>
      <c r="Y1275" s="3654"/>
      <c r="Z1275" s="3654"/>
      <c r="AA1275" s="3654"/>
      <c r="AB1275" s="3654"/>
      <c r="AC1275" s="3654"/>
      <c r="AD1275" s="3654" t="s">
        <v>225</v>
      </c>
      <c r="AE1275" s="3654"/>
      <c r="AF1275" s="3654"/>
      <c r="AG1275" s="3654"/>
      <c r="AH1275" s="3655" t="s">
        <v>4999</v>
      </c>
      <c r="AI1275" s="3655"/>
      <c r="AJ1275" s="3655"/>
      <c r="AK1275" s="3655" t="s">
        <v>4999</v>
      </c>
      <c r="AL1275" s="3705"/>
      <c r="AM1275" s="3655"/>
    </row>
    <row r="1276" spans="2:39" s="2884" customFormat="1" ht="13.5" customHeight="1" thickBot="1" x14ac:dyDescent="0.25">
      <c r="B1276" s="3639"/>
      <c r="C1276" s="3639"/>
      <c r="D1276" s="3639"/>
      <c r="E1276" s="3639"/>
      <c r="F1276" s="3639" t="s">
        <v>5016</v>
      </c>
      <c r="G1276" s="3639" t="s">
        <v>5017</v>
      </c>
      <c r="H1276" s="3638" t="s">
        <v>5018</v>
      </c>
      <c r="I1276" s="3640" t="s">
        <v>5019</v>
      </c>
      <c r="J1276" s="3640" t="s">
        <v>5020</v>
      </c>
      <c r="K1276" s="3637" t="s">
        <v>5021</v>
      </c>
      <c r="L1276" s="3637" t="s">
        <v>5022</v>
      </c>
      <c r="M1276" s="3640" t="s">
        <v>5023</v>
      </c>
      <c r="N1276" s="3640"/>
      <c r="O1276" s="3637" t="s">
        <v>5024</v>
      </c>
      <c r="P1276" s="3637" t="s">
        <v>5025</v>
      </c>
      <c r="Q1276" s="3637" t="s">
        <v>5026</v>
      </c>
      <c r="R1276" s="3637" t="s">
        <v>5027</v>
      </c>
      <c r="S1276" s="3638" t="s">
        <v>5028</v>
      </c>
      <c r="T1276" s="3638" t="s">
        <v>5029</v>
      </c>
      <c r="U1276" s="3638" t="s">
        <v>5030</v>
      </c>
      <c r="V1276" s="3638" t="s">
        <v>5031</v>
      </c>
      <c r="W1276" s="3638" t="s">
        <v>5032</v>
      </c>
      <c r="X1276" s="3638" t="s">
        <v>5033</v>
      </c>
      <c r="Y1276" s="3638" t="s">
        <v>5034</v>
      </c>
      <c r="Z1276" s="3638" t="s">
        <v>5035</v>
      </c>
      <c r="AA1276" s="3638" t="s">
        <v>5036</v>
      </c>
      <c r="AB1276" s="3640" t="s">
        <v>5037</v>
      </c>
      <c r="AC1276" s="3640" t="s">
        <v>5038</v>
      </c>
      <c r="AD1276" s="3638" t="s">
        <v>5039</v>
      </c>
      <c r="AE1276" s="3638" t="s">
        <v>5040</v>
      </c>
      <c r="AF1276" s="3638" t="s">
        <v>5041</v>
      </c>
      <c r="AG1276" s="3638" t="s">
        <v>5042</v>
      </c>
      <c r="AH1276" s="3638" t="s">
        <v>1154</v>
      </c>
      <c r="AI1276" s="3638" t="s">
        <v>5000</v>
      </c>
      <c r="AJ1276" s="3638" t="s">
        <v>5001</v>
      </c>
      <c r="AK1276" s="3638" t="s">
        <v>1154</v>
      </c>
      <c r="AL1276" s="3638" t="s">
        <v>5000</v>
      </c>
      <c r="AM1276" s="3638" t="s">
        <v>5001</v>
      </c>
    </row>
    <row r="1277" spans="2:39" s="2884" customFormat="1" ht="13.5" customHeight="1" thickBot="1" x14ac:dyDescent="0.25">
      <c r="B1277" s="3639"/>
      <c r="C1277" s="3639"/>
      <c r="D1277" s="3639"/>
      <c r="E1277" s="3639"/>
      <c r="F1277" s="3639"/>
      <c r="G1277" s="3639"/>
      <c r="H1277" s="3639"/>
      <c r="I1277" s="3637"/>
      <c r="J1277" s="3637"/>
      <c r="K1277" s="3637"/>
      <c r="L1277" s="3637"/>
      <c r="M1277" s="3483" t="s">
        <v>5043</v>
      </c>
      <c r="N1277" s="3484" t="s">
        <v>2798</v>
      </c>
      <c r="O1277" s="3637"/>
      <c r="P1277" s="3637"/>
      <c r="Q1277" s="3637"/>
      <c r="R1277" s="3637"/>
      <c r="S1277" s="3639"/>
      <c r="T1277" s="3639"/>
      <c r="U1277" s="3639"/>
      <c r="V1277" s="3639"/>
      <c r="W1277" s="3639"/>
      <c r="X1277" s="3639"/>
      <c r="Y1277" s="3639"/>
      <c r="Z1277" s="3639"/>
      <c r="AA1277" s="3639"/>
      <c r="AB1277" s="3637"/>
      <c r="AC1277" s="3637"/>
      <c r="AD1277" s="3639"/>
      <c r="AE1277" s="3639"/>
      <c r="AF1277" s="3639"/>
      <c r="AG1277" s="3639"/>
      <c r="AH1277" s="3639"/>
      <c r="AI1277" s="3639"/>
      <c r="AJ1277" s="3639"/>
      <c r="AK1277" s="3639"/>
      <c r="AL1277" s="3639"/>
      <c r="AM1277" s="3639"/>
    </row>
    <row r="1278" spans="2:39" s="2884" customFormat="1" ht="38.25" x14ac:dyDescent="0.2">
      <c r="B1278" s="3641" t="s">
        <v>6345</v>
      </c>
      <c r="C1278" s="3642"/>
      <c r="D1278" s="3336" t="s">
        <v>6346</v>
      </c>
      <c r="E1278" s="3337">
        <v>28.000000000000004</v>
      </c>
      <c r="F1278" s="3337">
        <v>10.651200000000001</v>
      </c>
      <c r="G1278" s="3156" t="s">
        <v>1534</v>
      </c>
      <c r="H1278" s="3156" t="s">
        <v>1534</v>
      </c>
      <c r="I1278" s="3156" t="s">
        <v>1534</v>
      </c>
      <c r="J1278" s="3063">
        <v>63</v>
      </c>
      <c r="K1278" s="3338">
        <v>0.16800000000000001</v>
      </c>
      <c r="L1278" s="3338">
        <v>0.16800000000000001</v>
      </c>
      <c r="M1278" s="3063">
        <v>63</v>
      </c>
      <c r="N1278" s="3063">
        <v>63</v>
      </c>
      <c r="O1278" s="3338">
        <v>0.16800000000000001</v>
      </c>
      <c r="P1278" s="3338">
        <v>0.16800000000000001</v>
      </c>
      <c r="Q1278" s="3338">
        <v>0.16800000000000001</v>
      </c>
      <c r="R1278" s="3338">
        <v>0.16800000000000001</v>
      </c>
      <c r="S1278" s="2706">
        <v>0.56000000000000005</v>
      </c>
      <c r="T1278" s="3156" t="s">
        <v>1534</v>
      </c>
      <c r="U1278" s="3156" t="s">
        <v>1534</v>
      </c>
      <c r="V1278" s="3065" t="s">
        <v>1136</v>
      </c>
      <c r="W1278" s="3338">
        <v>2.8000000000000004E-2</v>
      </c>
      <c r="X1278" s="3338">
        <v>6.720000000000001E-2</v>
      </c>
      <c r="Y1278" s="3065" t="s">
        <v>1534</v>
      </c>
      <c r="Z1278" s="3065" t="s">
        <v>1534</v>
      </c>
      <c r="AA1278" s="3065" t="s">
        <v>1534</v>
      </c>
      <c r="AB1278" s="3065" t="s">
        <v>1534</v>
      </c>
      <c r="AC1278" s="3338">
        <v>6.720000000000001E-2</v>
      </c>
      <c r="AD1278" s="3337">
        <v>11.188800000000001</v>
      </c>
      <c r="AE1278" s="3065" t="s">
        <v>49</v>
      </c>
      <c r="AF1278" s="2696">
        <v>3.6960000000000007E-2</v>
      </c>
      <c r="AG1278" s="2696">
        <v>0.11200000000000002</v>
      </c>
      <c r="AH1278" s="2652" t="s">
        <v>5667</v>
      </c>
      <c r="AI1278" s="2652" t="s">
        <v>5008</v>
      </c>
      <c r="AJ1278" s="3156">
        <v>5.6000000000000005</v>
      </c>
      <c r="AK1278" s="2652" t="s">
        <v>6298</v>
      </c>
      <c r="AL1278" s="2652" t="s">
        <v>3305</v>
      </c>
      <c r="AM1278" s="3235">
        <v>1.1200000000000001</v>
      </c>
    </row>
    <row r="1279" spans="2:39" s="2884" customFormat="1" ht="38.25" x14ac:dyDescent="0.2">
      <c r="B1279" s="4469" t="s">
        <v>6347</v>
      </c>
      <c r="C1279" s="4470"/>
      <c r="D1279" s="3345" t="s">
        <v>6348</v>
      </c>
      <c r="E1279" s="3346">
        <v>33.6</v>
      </c>
      <c r="F1279" s="3346">
        <v>15.691199999999998</v>
      </c>
      <c r="G1279" s="3058" t="s">
        <v>1534</v>
      </c>
      <c r="H1279" s="3058" t="s">
        <v>1534</v>
      </c>
      <c r="I1279" s="3058" t="s">
        <v>1534</v>
      </c>
      <c r="J1279" s="3043">
        <v>93</v>
      </c>
      <c r="K1279" s="3347">
        <v>0.16800000000000001</v>
      </c>
      <c r="L1279" s="3347">
        <v>0.16800000000000001</v>
      </c>
      <c r="M1279" s="3043">
        <v>93</v>
      </c>
      <c r="N1279" s="3043">
        <v>93</v>
      </c>
      <c r="O1279" s="3347">
        <v>0.16800000000000001</v>
      </c>
      <c r="P1279" s="3347">
        <v>0.16800000000000001</v>
      </c>
      <c r="Q1279" s="3347">
        <v>0.16800000000000001</v>
      </c>
      <c r="R1279" s="3347">
        <v>0.16800000000000001</v>
      </c>
      <c r="S1279" s="2618">
        <v>1.1200000000000001</v>
      </c>
      <c r="T1279" s="3058" t="s">
        <v>1534</v>
      </c>
      <c r="U1279" s="3058" t="s">
        <v>1534</v>
      </c>
      <c r="V1279" s="3059" t="s">
        <v>5540</v>
      </c>
      <c r="W1279" s="3347">
        <v>2.8000000000000004E-2</v>
      </c>
      <c r="X1279" s="3347">
        <v>6.720000000000001E-2</v>
      </c>
      <c r="Y1279" s="3059" t="s">
        <v>1534</v>
      </c>
      <c r="Z1279" s="3059" t="s">
        <v>1534</v>
      </c>
      <c r="AA1279" s="3059" t="s">
        <v>1534</v>
      </c>
      <c r="AB1279" s="3059" t="s">
        <v>1534</v>
      </c>
      <c r="AC1279" s="3347">
        <v>6.720000000000001E-2</v>
      </c>
      <c r="AD1279" s="3346">
        <v>11.188800000000001</v>
      </c>
      <c r="AE1279" s="3059" t="s">
        <v>49</v>
      </c>
      <c r="AF1279" s="2567">
        <v>3.6960000000000007E-2</v>
      </c>
      <c r="AG1279" s="2567">
        <v>0.11200000000000002</v>
      </c>
      <c r="AH1279" s="2619" t="s">
        <v>5667</v>
      </c>
      <c r="AI1279" s="2619" t="s">
        <v>5008</v>
      </c>
      <c r="AJ1279" s="3058">
        <v>5.6000000000000005</v>
      </c>
      <c r="AK1279" s="2619" t="s">
        <v>6298</v>
      </c>
      <c r="AL1279" s="2619" t="s">
        <v>3305</v>
      </c>
      <c r="AM1279" s="3458">
        <v>1.1200000000000001</v>
      </c>
    </row>
    <row r="1280" spans="2:39" s="2884" customFormat="1" ht="38.25" x14ac:dyDescent="0.2">
      <c r="B1280" s="4469" t="s">
        <v>6349</v>
      </c>
      <c r="C1280" s="4470"/>
      <c r="D1280" s="3345" t="s">
        <v>6350</v>
      </c>
      <c r="E1280" s="3346">
        <v>39.200000000000003</v>
      </c>
      <c r="F1280" s="3346">
        <v>17.0016</v>
      </c>
      <c r="G1280" s="3058" t="s">
        <v>1534</v>
      </c>
      <c r="H1280" s="3058" t="s">
        <v>1534</v>
      </c>
      <c r="I1280" s="3058" t="s">
        <v>1534</v>
      </c>
      <c r="J1280" s="3043">
        <v>101</v>
      </c>
      <c r="K1280" s="3347">
        <v>0.16800000000000001</v>
      </c>
      <c r="L1280" s="3347">
        <v>0.16800000000000001</v>
      </c>
      <c r="M1280" s="3043">
        <v>101</v>
      </c>
      <c r="N1280" s="3043">
        <v>101</v>
      </c>
      <c r="O1280" s="3347">
        <v>0.16800000000000001</v>
      </c>
      <c r="P1280" s="3347">
        <v>0.16800000000000001</v>
      </c>
      <c r="Q1280" s="3347">
        <v>0.16800000000000001</v>
      </c>
      <c r="R1280" s="3347">
        <v>0.16800000000000001</v>
      </c>
      <c r="S1280" s="2618">
        <v>1.6800000000000002</v>
      </c>
      <c r="T1280" s="3058" t="s">
        <v>1534</v>
      </c>
      <c r="U1280" s="3058" t="s">
        <v>1534</v>
      </c>
      <c r="V1280" s="3059" t="s">
        <v>5545</v>
      </c>
      <c r="W1280" s="3347">
        <v>2.8000000000000004E-2</v>
      </c>
      <c r="X1280" s="3347">
        <v>6.720000000000001E-2</v>
      </c>
      <c r="Y1280" s="3059" t="s">
        <v>1534</v>
      </c>
      <c r="Z1280" s="3059" t="s">
        <v>1534</v>
      </c>
      <c r="AA1280" s="3059" t="s">
        <v>1534</v>
      </c>
      <c r="AB1280" s="3059" t="s">
        <v>1534</v>
      </c>
      <c r="AC1280" s="3347">
        <v>6.720000000000001E-2</v>
      </c>
      <c r="AD1280" s="3346">
        <v>14.918400000000002</v>
      </c>
      <c r="AE1280" s="3059" t="s">
        <v>51</v>
      </c>
      <c r="AF1280" s="2567">
        <v>3.6960000000000007E-2</v>
      </c>
      <c r="AG1280" s="2567">
        <v>0.11200000000000002</v>
      </c>
      <c r="AH1280" s="2619" t="s">
        <v>5667</v>
      </c>
      <c r="AI1280" s="2619" t="s">
        <v>5008</v>
      </c>
      <c r="AJ1280" s="3058">
        <v>5.6000000000000005</v>
      </c>
      <c r="AK1280" s="2619" t="s">
        <v>6303</v>
      </c>
      <c r="AL1280" s="2619" t="s">
        <v>3596</v>
      </c>
      <c r="AM1280" s="3458">
        <v>1.4896000000000003</v>
      </c>
    </row>
    <row r="1281" spans="2:39" s="2884" customFormat="1" ht="38.25" x14ac:dyDescent="0.2">
      <c r="B1281" s="4469" t="s">
        <v>6351</v>
      </c>
      <c r="C1281" s="4470"/>
      <c r="D1281" s="3345" t="s">
        <v>6352</v>
      </c>
      <c r="E1281" s="3346">
        <v>44.800000000000004</v>
      </c>
      <c r="F1281" s="3346">
        <v>18.312000000000005</v>
      </c>
      <c r="G1281" s="3058" t="s">
        <v>1534</v>
      </c>
      <c r="H1281" s="3058" t="s">
        <v>1534</v>
      </c>
      <c r="I1281" s="3058" t="s">
        <v>1534</v>
      </c>
      <c r="J1281" s="3043">
        <v>109</v>
      </c>
      <c r="K1281" s="3347">
        <v>0.16800000000000001</v>
      </c>
      <c r="L1281" s="3347">
        <v>0.16800000000000001</v>
      </c>
      <c r="M1281" s="3043">
        <v>109</v>
      </c>
      <c r="N1281" s="3043">
        <v>109</v>
      </c>
      <c r="O1281" s="3347">
        <v>0.16800000000000001</v>
      </c>
      <c r="P1281" s="3347">
        <v>0.16800000000000001</v>
      </c>
      <c r="Q1281" s="3347">
        <v>0.16800000000000001</v>
      </c>
      <c r="R1281" s="3347">
        <v>0.16800000000000001</v>
      </c>
      <c r="S1281" s="2618">
        <v>2.2400000000000002</v>
      </c>
      <c r="T1281" s="3058" t="s">
        <v>1534</v>
      </c>
      <c r="U1281" s="3058" t="s">
        <v>1534</v>
      </c>
      <c r="V1281" s="3059" t="s">
        <v>5550</v>
      </c>
      <c r="W1281" s="3347">
        <v>2.8000000000000004E-2</v>
      </c>
      <c r="X1281" s="3347">
        <v>6.720000000000001E-2</v>
      </c>
      <c r="Y1281" s="3059" t="s">
        <v>1534</v>
      </c>
      <c r="Z1281" s="3059" t="s">
        <v>1534</v>
      </c>
      <c r="AA1281" s="3059" t="s">
        <v>1534</v>
      </c>
      <c r="AB1281" s="3059" t="s">
        <v>1534</v>
      </c>
      <c r="AC1281" s="3347">
        <v>6.720000000000001E-2</v>
      </c>
      <c r="AD1281" s="3346">
        <v>18.648</v>
      </c>
      <c r="AE1281" s="3059" t="s">
        <v>406</v>
      </c>
      <c r="AF1281" s="2567">
        <v>3.6960000000000007E-2</v>
      </c>
      <c r="AG1281" s="2567">
        <v>0.11200000000000002</v>
      </c>
      <c r="AH1281" s="2619" t="s">
        <v>5667</v>
      </c>
      <c r="AI1281" s="2619" t="s">
        <v>5008</v>
      </c>
      <c r="AJ1281" s="3058">
        <v>5.6000000000000005</v>
      </c>
      <c r="AK1281" s="2619" t="s">
        <v>6306</v>
      </c>
      <c r="AL1281" s="2619" t="s">
        <v>1679</v>
      </c>
      <c r="AM1281" s="3458">
        <v>1.8704000000000001</v>
      </c>
    </row>
    <row r="1282" spans="2:39" s="2884" customFormat="1" ht="38.25" x14ac:dyDescent="0.2">
      <c r="B1282" s="4469" t="s">
        <v>6353</v>
      </c>
      <c r="C1282" s="4470"/>
      <c r="D1282" s="3345" t="s">
        <v>6354</v>
      </c>
      <c r="E1282" s="3346">
        <v>56.000000000000007</v>
      </c>
      <c r="F1282" s="3346">
        <v>25.2224</v>
      </c>
      <c r="G1282" s="3058" t="s">
        <v>1534</v>
      </c>
      <c r="H1282" s="3058" t="s">
        <v>1534</v>
      </c>
      <c r="I1282" s="3058" t="s">
        <v>1534</v>
      </c>
      <c r="J1282" s="3043">
        <v>150</v>
      </c>
      <c r="K1282" s="3347">
        <v>0.16800000000000001</v>
      </c>
      <c r="L1282" s="3347">
        <v>0.16800000000000001</v>
      </c>
      <c r="M1282" s="3043">
        <v>150</v>
      </c>
      <c r="N1282" s="3043">
        <v>150</v>
      </c>
      <c r="O1282" s="3347">
        <v>0.16800000000000001</v>
      </c>
      <c r="P1282" s="3347">
        <v>0.16800000000000001</v>
      </c>
      <c r="Q1282" s="3347">
        <v>0.16800000000000001</v>
      </c>
      <c r="R1282" s="3347">
        <v>0.16800000000000001</v>
      </c>
      <c r="S1282" s="2618">
        <v>2.8000000000000003</v>
      </c>
      <c r="T1282" s="3058" t="s">
        <v>1534</v>
      </c>
      <c r="U1282" s="3058" t="s">
        <v>1534</v>
      </c>
      <c r="V1282" s="3059" t="s">
        <v>1133</v>
      </c>
      <c r="W1282" s="3347">
        <v>2.8000000000000004E-2</v>
      </c>
      <c r="X1282" s="3347">
        <v>6.720000000000001E-2</v>
      </c>
      <c r="Y1282" s="3059" t="s">
        <v>1534</v>
      </c>
      <c r="Z1282" s="3059" t="s">
        <v>1534</v>
      </c>
      <c r="AA1282" s="3059" t="s">
        <v>1534</v>
      </c>
      <c r="AB1282" s="3059" t="s">
        <v>1534</v>
      </c>
      <c r="AC1282" s="3347">
        <v>6.720000000000001E-2</v>
      </c>
      <c r="AD1282" s="3346">
        <v>22.377600000000001</v>
      </c>
      <c r="AE1282" s="3059" t="s">
        <v>5104</v>
      </c>
      <c r="AF1282" s="2567">
        <v>3.6960000000000007E-2</v>
      </c>
      <c r="AG1282" s="2567">
        <v>0.11200000000000002</v>
      </c>
      <c r="AH1282" s="2619" t="s">
        <v>5667</v>
      </c>
      <c r="AI1282" s="2619" t="s">
        <v>5008</v>
      </c>
      <c r="AJ1282" s="3058">
        <v>5.6000000000000005</v>
      </c>
      <c r="AK1282" s="2619" t="s">
        <v>6309</v>
      </c>
      <c r="AL1282" s="2619" t="s">
        <v>6310</v>
      </c>
      <c r="AM1282" s="3458">
        <v>2.2400000000000002</v>
      </c>
    </row>
    <row r="1283" spans="2:39" s="2884" customFormat="1" ht="38.25" x14ac:dyDescent="0.2">
      <c r="B1283" s="4469" t="s">
        <v>6355</v>
      </c>
      <c r="C1283" s="4470"/>
      <c r="D1283" s="3345" t="s">
        <v>6356</v>
      </c>
      <c r="E1283" s="3346">
        <v>67.2</v>
      </c>
      <c r="F1283" s="3346">
        <v>29.892800000000001</v>
      </c>
      <c r="G1283" s="3058" t="s">
        <v>1534</v>
      </c>
      <c r="H1283" s="3058" t="s">
        <v>1534</v>
      </c>
      <c r="I1283" s="3058" t="s">
        <v>1534</v>
      </c>
      <c r="J1283" s="3043">
        <v>190</v>
      </c>
      <c r="K1283" s="3347">
        <v>0.15680000000000002</v>
      </c>
      <c r="L1283" s="3347">
        <v>0.15680000000000002</v>
      </c>
      <c r="M1283" s="3043">
        <v>190</v>
      </c>
      <c r="N1283" s="3043">
        <v>190</v>
      </c>
      <c r="O1283" s="3347">
        <v>0.15680000000000002</v>
      </c>
      <c r="P1283" s="3347">
        <v>0.15680000000000002</v>
      </c>
      <c r="Q1283" s="3347">
        <v>0.15680000000000002</v>
      </c>
      <c r="R1283" s="3347">
        <v>0.15680000000000002</v>
      </c>
      <c r="S1283" s="2618">
        <v>5.6000000000000005</v>
      </c>
      <c r="T1283" s="3058" t="s">
        <v>1534</v>
      </c>
      <c r="U1283" s="3058" t="s">
        <v>1534</v>
      </c>
      <c r="V1283" s="3059" t="s">
        <v>1135</v>
      </c>
      <c r="W1283" s="3347">
        <v>2.8000000000000004E-2</v>
      </c>
      <c r="X1283" s="3347">
        <v>6.720000000000001E-2</v>
      </c>
      <c r="Y1283" s="3059" t="s">
        <v>1534</v>
      </c>
      <c r="Z1283" s="3059" t="s">
        <v>1534</v>
      </c>
      <c r="AA1283" s="3059" t="s">
        <v>1534</v>
      </c>
      <c r="AB1283" s="3059" t="s">
        <v>1534</v>
      </c>
      <c r="AC1283" s="3347">
        <v>6.720000000000001E-2</v>
      </c>
      <c r="AD1283" s="3346">
        <v>26.107200000000002</v>
      </c>
      <c r="AE1283" s="3059" t="s">
        <v>5520</v>
      </c>
      <c r="AF1283" s="2567">
        <v>3.6960000000000007E-2</v>
      </c>
      <c r="AG1283" s="2567">
        <v>0.11200000000000002</v>
      </c>
      <c r="AH1283" s="2619" t="s">
        <v>5667</v>
      </c>
      <c r="AI1283" s="2619" t="s">
        <v>5008</v>
      </c>
      <c r="AJ1283" s="3058">
        <v>5.6000000000000005</v>
      </c>
      <c r="AK1283" s="2619" t="s">
        <v>6313</v>
      </c>
      <c r="AL1283" s="2619" t="s">
        <v>6314</v>
      </c>
      <c r="AM1283" s="3458">
        <v>2.6096000000000004</v>
      </c>
    </row>
    <row r="1284" spans="2:39" s="2884" customFormat="1" ht="38.25" x14ac:dyDescent="0.2">
      <c r="B1284" s="4469" t="s">
        <v>6357</v>
      </c>
      <c r="C1284" s="4470"/>
      <c r="D1284" s="3345" t="s">
        <v>6358</v>
      </c>
      <c r="E1284" s="3346">
        <v>78.400000000000006</v>
      </c>
      <c r="F1284" s="3346">
        <v>37.363200000000006</v>
      </c>
      <c r="G1284" s="3058" t="s">
        <v>1534</v>
      </c>
      <c r="H1284" s="3058" t="s">
        <v>1534</v>
      </c>
      <c r="I1284" s="3058" t="s">
        <v>1534</v>
      </c>
      <c r="J1284" s="3043">
        <v>238</v>
      </c>
      <c r="K1284" s="3347">
        <v>0.15680000000000002</v>
      </c>
      <c r="L1284" s="3347">
        <v>0.15680000000000002</v>
      </c>
      <c r="M1284" s="3043">
        <v>238</v>
      </c>
      <c r="N1284" s="3043">
        <v>238</v>
      </c>
      <c r="O1284" s="3347">
        <v>0.15680000000000002</v>
      </c>
      <c r="P1284" s="3347">
        <v>0.15680000000000002</v>
      </c>
      <c r="Q1284" s="3347">
        <v>0.15680000000000002</v>
      </c>
      <c r="R1284" s="3347">
        <v>0.15680000000000002</v>
      </c>
      <c r="S1284" s="2618">
        <v>5.6000000000000005</v>
      </c>
      <c r="T1284" s="3058" t="s">
        <v>1534</v>
      </c>
      <c r="U1284" s="3058" t="s">
        <v>1534</v>
      </c>
      <c r="V1284" s="3059" t="s">
        <v>1135</v>
      </c>
      <c r="W1284" s="3347">
        <v>2.8000000000000004E-2</v>
      </c>
      <c r="X1284" s="3347">
        <v>6.720000000000001E-2</v>
      </c>
      <c r="Y1284" s="3059" t="s">
        <v>1534</v>
      </c>
      <c r="Z1284" s="3059" t="s">
        <v>1534</v>
      </c>
      <c r="AA1284" s="3059" t="s">
        <v>1534</v>
      </c>
      <c r="AB1284" s="3059" t="s">
        <v>1534</v>
      </c>
      <c r="AC1284" s="3347">
        <v>6.720000000000001E-2</v>
      </c>
      <c r="AD1284" s="3346">
        <v>29.836800000000004</v>
      </c>
      <c r="AE1284" s="3059" t="s">
        <v>56</v>
      </c>
      <c r="AF1284" s="2567">
        <v>3.6960000000000007E-2</v>
      </c>
      <c r="AG1284" s="2567">
        <v>0.11200000000000002</v>
      </c>
      <c r="AH1284" s="2619" t="s">
        <v>5667</v>
      </c>
      <c r="AI1284" s="2619" t="s">
        <v>5008</v>
      </c>
      <c r="AJ1284" s="3058">
        <v>5.6000000000000005</v>
      </c>
      <c r="AK1284" s="2619" t="s">
        <v>6317</v>
      </c>
      <c r="AL1284" s="2619" t="s">
        <v>6318</v>
      </c>
      <c r="AM1284" s="3458">
        <v>2.9792000000000005</v>
      </c>
    </row>
    <row r="1285" spans="2:39" s="2884" customFormat="1" ht="38.25" x14ac:dyDescent="0.2">
      <c r="B1285" s="4469" t="s">
        <v>6359</v>
      </c>
      <c r="C1285" s="4470"/>
      <c r="D1285" s="3345" t="s">
        <v>6360</v>
      </c>
      <c r="E1285" s="3346">
        <v>89.600000000000009</v>
      </c>
      <c r="F1285" s="3346">
        <v>42.033600000000007</v>
      </c>
      <c r="G1285" s="3058" t="s">
        <v>1534</v>
      </c>
      <c r="H1285" s="3058" t="s">
        <v>1534</v>
      </c>
      <c r="I1285" s="3058" t="s">
        <v>1534</v>
      </c>
      <c r="J1285" s="3043">
        <v>288</v>
      </c>
      <c r="K1285" s="3347">
        <v>0.14560000000000001</v>
      </c>
      <c r="L1285" s="3347">
        <v>0.14560000000000001</v>
      </c>
      <c r="M1285" s="3043">
        <v>288</v>
      </c>
      <c r="N1285" s="3043">
        <v>288</v>
      </c>
      <c r="O1285" s="3347">
        <v>0.14560000000000001</v>
      </c>
      <c r="P1285" s="3347">
        <v>0.14560000000000001</v>
      </c>
      <c r="Q1285" s="3347">
        <v>0.14560000000000001</v>
      </c>
      <c r="R1285" s="3347">
        <v>0.14560000000000001</v>
      </c>
      <c r="S1285" s="2618">
        <v>8.4</v>
      </c>
      <c r="T1285" s="3058" t="s">
        <v>1534</v>
      </c>
      <c r="U1285" s="3058" t="s">
        <v>1534</v>
      </c>
      <c r="V1285" s="3059" t="s">
        <v>1119</v>
      </c>
      <c r="W1285" s="3347">
        <v>2.8000000000000004E-2</v>
      </c>
      <c r="X1285" s="3347">
        <v>6.720000000000001E-2</v>
      </c>
      <c r="Y1285" s="3059" t="s">
        <v>1534</v>
      </c>
      <c r="Z1285" s="3059" t="s">
        <v>1534</v>
      </c>
      <c r="AA1285" s="3059" t="s">
        <v>1534</v>
      </c>
      <c r="AB1285" s="3059" t="s">
        <v>1534</v>
      </c>
      <c r="AC1285" s="3347">
        <v>6.720000000000001E-2</v>
      </c>
      <c r="AD1285" s="3346">
        <v>33.566400000000002</v>
      </c>
      <c r="AE1285" s="3059" t="s">
        <v>5529</v>
      </c>
      <c r="AF1285" s="2567">
        <v>3.6960000000000007E-2</v>
      </c>
      <c r="AG1285" s="2567">
        <v>0.11200000000000002</v>
      </c>
      <c r="AH1285" s="2619" t="s">
        <v>5667</v>
      </c>
      <c r="AI1285" s="2619" t="s">
        <v>5008</v>
      </c>
      <c r="AJ1285" s="3058">
        <v>5.6000000000000005</v>
      </c>
      <c r="AK1285" s="2619" t="s">
        <v>6321</v>
      </c>
      <c r="AL1285" s="2619" t="s">
        <v>4366</v>
      </c>
      <c r="AM1285" s="3458">
        <v>3.3600000000000003</v>
      </c>
    </row>
    <row r="1286" spans="2:39" s="2884" customFormat="1" ht="38.25" x14ac:dyDescent="0.2">
      <c r="B1286" s="4469" t="s">
        <v>6361</v>
      </c>
      <c r="C1286" s="4470"/>
      <c r="D1286" s="3345" t="s">
        <v>6362</v>
      </c>
      <c r="E1286" s="3346">
        <v>112.00000000000001</v>
      </c>
      <c r="F1286" s="3346">
        <v>57.904000000000011</v>
      </c>
      <c r="G1286" s="3058" t="s">
        <v>1534</v>
      </c>
      <c r="H1286" s="3058" t="s">
        <v>1534</v>
      </c>
      <c r="I1286" s="3058" t="s">
        <v>1534</v>
      </c>
      <c r="J1286" s="3043">
        <v>430</v>
      </c>
      <c r="K1286" s="3347">
        <v>0.13440000000000002</v>
      </c>
      <c r="L1286" s="3347">
        <v>0.13440000000000002</v>
      </c>
      <c r="M1286" s="3043">
        <v>430</v>
      </c>
      <c r="N1286" s="3043">
        <v>430</v>
      </c>
      <c r="O1286" s="3347">
        <v>0.13440000000000002</v>
      </c>
      <c r="P1286" s="3347">
        <v>0.13440000000000002</v>
      </c>
      <c r="Q1286" s="3347">
        <v>0.13440000000000002</v>
      </c>
      <c r="R1286" s="3347">
        <v>0.13440000000000002</v>
      </c>
      <c r="S1286" s="2618">
        <v>11.200000000000001</v>
      </c>
      <c r="T1286" s="3058" t="s">
        <v>1534</v>
      </c>
      <c r="U1286" s="3058" t="s">
        <v>1534</v>
      </c>
      <c r="V1286" s="3059" t="s">
        <v>5534</v>
      </c>
      <c r="W1286" s="3347">
        <v>2.8000000000000004E-2</v>
      </c>
      <c r="X1286" s="3347">
        <v>6.720000000000001E-2</v>
      </c>
      <c r="Y1286" s="3059" t="s">
        <v>1534</v>
      </c>
      <c r="Z1286" s="3059" t="s">
        <v>1534</v>
      </c>
      <c r="AA1286" s="3059" t="s">
        <v>1534</v>
      </c>
      <c r="AB1286" s="3059" t="s">
        <v>1534</v>
      </c>
      <c r="AC1286" s="3347">
        <v>6.720000000000001E-2</v>
      </c>
      <c r="AD1286" s="3346">
        <v>37.295999999999999</v>
      </c>
      <c r="AE1286" s="3059" t="s">
        <v>58</v>
      </c>
      <c r="AF1286" s="2567">
        <v>3.6960000000000007E-2</v>
      </c>
      <c r="AG1286" s="2567">
        <v>0.11200000000000002</v>
      </c>
      <c r="AH1286" s="2619" t="s">
        <v>5667</v>
      </c>
      <c r="AI1286" s="2619" t="s">
        <v>5008</v>
      </c>
      <c r="AJ1286" s="3058">
        <v>5.6000000000000005</v>
      </c>
      <c r="AK1286" s="2619" t="s">
        <v>6324</v>
      </c>
      <c r="AL1286" s="2619" t="s">
        <v>370</v>
      </c>
      <c r="AM1286" s="3458">
        <v>3.7296000000000005</v>
      </c>
    </row>
    <row r="1287" spans="2:39" s="2884" customFormat="1" ht="25.5" x14ac:dyDescent="0.2">
      <c r="B1287" s="4469" t="s">
        <v>6363</v>
      </c>
      <c r="C1287" s="4470"/>
      <c r="D1287" s="3345" t="s">
        <v>6364</v>
      </c>
      <c r="E1287" s="3346">
        <v>28.000000000000004</v>
      </c>
      <c r="F1287" s="3346">
        <v>16.251200000000001</v>
      </c>
      <c r="G1287" s="3058" t="s">
        <v>1534</v>
      </c>
      <c r="H1287" s="3058" t="s">
        <v>1534</v>
      </c>
      <c r="I1287" s="3058" t="s">
        <v>1534</v>
      </c>
      <c r="J1287" s="3043">
        <v>96</v>
      </c>
      <c r="K1287" s="3347">
        <v>0.16800000000000001</v>
      </c>
      <c r="L1287" s="3347">
        <v>0.16800000000000001</v>
      </c>
      <c r="M1287" s="3043">
        <v>96</v>
      </c>
      <c r="N1287" s="3043">
        <v>96</v>
      </c>
      <c r="O1287" s="3347">
        <v>0.16800000000000001</v>
      </c>
      <c r="P1287" s="3347">
        <v>0.16800000000000001</v>
      </c>
      <c r="Q1287" s="3347">
        <v>0.16800000000000001</v>
      </c>
      <c r="R1287" s="3347">
        <v>0.16800000000000001</v>
      </c>
      <c r="S1287" s="2618">
        <v>0.56000000000000005</v>
      </c>
      <c r="T1287" s="3058" t="s">
        <v>1534</v>
      </c>
      <c r="U1287" s="3058" t="s">
        <v>1534</v>
      </c>
      <c r="V1287" s="3059" t="s">
        <v>1136</v>
      </c>
      <c r="W1287" s="3347">
        <v>2.8000000000000004E-2</v>
      </c>
      <c r="X1287" s="3347">
        <v>6.720000000000001E-2</v>
      </c>
      <c r="Y1287" s="3059" t="s">
        <v>1534</v>
      </c>
      <c r="Z1287" s="3059" t="s">
        <v>1534</v>
      </c>
      <c r="AA1287" s="3059" t="s">
        <v>1534</v>
      </c>
      <c r="AB1287" s="3059" t="s">
        <v>1534</v>
      </c>
      <c r="AC1287" s="3347">
        <v>6.720000000000001E-2</v>
      </c>
      <c r="AD1287" s="3346">
        <v>11.188800000000001</v>
      </c>
      <c r="AE1287" s="3059" t="s">
        <v>49</v>
      </c>
      <c r="AF1287" s="2567">
        <v>3.6960000000000007E-2</v>
      </c>
      <c r="AG1287" s="2567">
        <v>0.11200000000000002</v>
      </c>
      <c r="AH1287" s="2619" t="s">
        <v>1534</v>
      </c>
      <c r="AI1287" s="2619" t="s">
        <v>1534</v>
      </c>
      <c r="AJ1287" s="3058" t="s">
        <v>1534</v>
      </c>
      <c r="AK1287" s="2619" t="s">
        <v>6298</v>
      </c>
      <c r="AL1287" s="2619" t="s">
        <v>3305</v>
      </c>
      <c r="AM1287" s="3458">
        <v>1.1200000000000001</v>
      </c>
    </row>
    <row r="1288" spans="2:39" s="2884" customFormat="1" ht="25.5" x14ac:dyDescent="0.2">
      <c r="B1288" s="4469" t="s">
        <v>6365</v>
      </c>
      <c r="C1288" s="4470"/>
      <c r="D1288" s="3345" t="s">
        <v>6366</v>
      </c>
      <c r="E1288" s="3346">
        <v>33.6</v>
      </c>
      <c r="F1288" s="3346">
        <v>17.561600000000002</v>
      </c>
      <c r="G1288" s="3058" t="s">
        <v>1534</v>
      </c>
      <c r="H1288" s="3058" t="s">
        <v>1534</v>
      </c>
      <c r="I1288" s="3058" t="s">
        <v>1534</v>
      </c>
      <c r="J1288" s="3043">
        <v>104</v>
      </c>
      <c r="K1288" s="3347">
        <v>0.16800000000000001</v>
      </c>
      <c r="L1288" s="3347">
        <v>0.16800000000000001</v>
      </c>
      <c r="M1288" s="3043">
        <v>104</v>
      </c>
      <c r="N1288" s="3043">
        <v>104</v>
      </c>
      <c r="O1288" s="3347">
        <v>0.16800000000000001</v>
      </c>
      <c r="P1288" s="3347">
        <v>0.16800000000000001</v>
      </c>
      <c r="Q1288" s="3347">
        <v>0.16800000000000001</v>
      </c>
      <c r="R1288" s="3347">
        <v>0.16800000000000001</v>
      </c>
      <c r="S1288" s="2618">
        <v>1.1200000000000001</v>
      </c>
      <c r="T1288" s="3058" t="s">
        <v>1534</v>
      </c>
      <c r="U1288" s="3058" t="s">
        <v>1534</v>
      </c>
      <c r="V1288" s="3059" t="s">
        <v>5540</v>
      </c>
      <c r="W1288" s="3347">
        <v>2.8000000000000004E-2</v>
      </c>
      <c r="X1288" s="3347">
        <v>6.720000000000001E-2</v>
      </c>
      <c r="Y1288" s="3059" t="s">
        <v>1534</v>
      </c>
      <c r="Z1288" s="3059" t="s">
        <v>1534</v>
      </c>
      <c r="AA1288" s="3059" t="s">
        <v>1534</v>
      </c>
      <c r="AB1288" s="3059" t="s">
        <v>1534</v>
      </c>
      <c r="AC1288" s="3347">
        <v>6.720000000000001E-2</v>
      </c>
      <c r="AD1288" s="3346">
        <v>14.918400000000002</v>
      </c>
      <c r="AE1288" s="3059" t="s">
        <v>51</v>
      </c>
      <c r="AF1288" s="2567">
        <v>3.6960000000000007E-2</v>
      </c>
      <c r="AG1288" s="2567">
        <v>0.11200000000000002</v>
      </c>
      <c r="AH1288" s="2619" t="s">
        <v>1534</v>
      </c>
      <c r="AI1288" s="2619" t="s">
        <v>1534</v>
      </c>
      <c r="AJ1288" s="3058" t="s">
        <v>1534</v>
      </c>
      <c r="AK1288" s="2619" t="s">
        <v>6303</v>
      </c>
      <c r="AL1288" s="2619" t="s">
        <v>3596</v>
      </c>
      <c r="AM1288" s="3458">
        <v>1.4896000000000003</v>
      </c>
    </row>
    <row r="1289" spans="2:39" s="2884" customFormat="1" ht="25.5" x14ac:dyDescent="0.2">
      <c r="B1289" s="4469" t="s">
        <v>6367</v>
      </c>
      <c r="C1289" s="4470"/>
      <c r="D1289" s="3345" t="s">
        <v>6368</v>
      </c>
      <c r="E1289" s="3346">
        <v>39.200000000000003</v>
      </c>
      <c r="F1289" s="3346">
        <v>22.601600000000001</v>
      </c>
      <c r="G1289" s="3058" t="s">
        <v>1534</v>
      </c>
      <c r="H1289" s="3058" t="s">
        <v>1534</v>
      </c>
      <c r="I1289" s="3058" t="s">
        <v>1534</v>
      </c>
      <c r="J1289" s="3043">
        <v>134</v>
      </c>
      <c r="K1289" s="3347">
        <v>0.16800000000000001</v>
      </c>
      <c r="L1289" s="3347">
        <v>0.16800000000000001</v>
      </c>
      <c r="M1289" s="3043">
        <v>134</v>
      </c>
      <c r="N1289" s="3043">
        <v>134</v>
      </c>
      <c r="O1289" s="3347">
        <v>0.16800000000000001</v>
      </c>
      <c r="P1289" s="3347">
        <v>0.16800000000000001</v>
      </c>
      <c r="Q1289" s="3347">
        <v>0.16800000000000001</v>
      </c>
      <c r="R1289" s="3347">
        <v>0.16800000000000001</v>
      </c>
      <c r="S1289" s="2618">
        <v>1.6800000000000002</v>
      </c>
      <c r="T1289" s="3058" t="s">
        <v>1534</v>
      </c>
      <c r="U1289" s="3058" t="s">
        <v>1534</v>
      </c>
      <c r="V1289" s="3059" t="s">
        <v>5545</v>
      </c>
      <c r="W1289" s="3347">
        <v>2.8000000000000004E-2</v>
      </c>
      <c r="X1289" s="3347">
        <v>6.720000000000001E-2</v>
      </c>
      <c r="Y1289" s="3059" t="s">
        <v>1534</v>
      </c>
      <c r="Z1289" s="3059" t="s">
        <v>1534</v>
      </c>
      <c r="AA1289" s="3059" t="s">
        <v>1534</v>
      </c>
      <c r="AB1289" s="3059" t="s">
        <v>1534</v>
      </c>
      <c r="AC1289" s="3347">
        <v>6.720000000000001E-2</v>
      </c>
      <c r="AD1289" s="3346">
        <v>14.918400000000002</v>
      </c>
      <c r="AE1289" s="3059" t="s">
        <v>51</v>
      </c>
      <c r="AF1289" s="2567">
        <v>3.6960000000000007E-2</v>
      </c>
      <c r="AG1289" s="2567">
        <v>0.11200000000000002</v>
      </c>
      <c r="AH1289" s="2619" t="s">
        <v>1534</v>
      </c>
      <c r="AI1289" s="2619" t="s">
        <v>1534</v>
      </c>
      <c r="AJ1289" s="3058" t="s">
        <v>1534</v>
      </c>
      <c r="AK1289" s="2619" t="s">
        <v>6303</v>
      </c>
      <c r="AL1289" s="2619" t="s">
        <v>3596</v>
      </c>
      <c r="AM1289" s="3458">
        <v>1.4896000000000003</v>
      </c>
    </row>
    <row r="1290" spans="2:39" s="2884" customFormat="1" ht="25.5" x14ac:dyDescent="0.2">
      <c r="B1290" s="4469" t="s">
        <v>6369</v>
      </c>
      <c r="C1290" s="4470"/>
      <c r="D1290" s="3345" t="s">
        <v>6370</v>
      </c>
      <c r="E1290" s="3346">
        <v>44.800000000000004</v>
      </c>
      <c r="F1290" s="3346">
        <v>23.912000000000003</v>
      </c>
      <c r="G1290" s="3058" t="s">
        <v>1534</v>
      </c>
      <c r="H1290" s="3058" t="s">
        <v>1534</v>
      </c>
      <c r="I1290" s="3058" t="s">
        <v>1534</v>
      </c>
      <c r="J1290" s="3043">
        <v>142</v>
      </c>
      <c r="K1290" s="3347">
        <v>0.16800000000000001</v>
      </c>
      <c r="L1290" s="3347">
        <v>0.16800000000000001</v>
      </c>
      <c r="M1290" s="3043">
        <v>142</v>
      </c>
      <c r="N1290" s="3043">
        <v>142</v>
      </c>
      <c r="O1290" s="3347">
        <v>0.16800000000000001</v>
      </c>
      <c r="P1290" s="3347">
        <v>0.16800000000000001</v>
      </c>
      <c r="Q1290" s="3347">
        <v>0.16800000000000001</v>
      </c>
      <c r="R1290" s="3347">
        <v>0.16800000000000001</v>
      </c>
      <c r="S1290" s="2618">
        <v>2.2400000000000002</v>
      </c>
      <c r="T1290" s="3058" t="s">
        <v>1534</v>
      </c>
      <c r="U1290" s="3058" t="s">
        <v>1534</v>
      </c>
      <c r="V1290" s="3059" t="s">
        <v>5550</v>
      </c>
      <c r="W1290" s="3347">
        <v>2.8000000000000004E-2</v>
      </c>
      <c r="X1290" s="3347">
        <v>6.720000000000001E-2</v>
      </c>
      <c r="Y1290" s="3059" t="s">
        <v>1534</v>
      </c>
      <c r="Z1290" s="3059" t="s">
        <v>1534</v>
      </c>
      <c r="AA1290" s="3059" t="s">
        <v>1534</v>
      </c>
      <c r="AB1290" s="3059" t="s">
        <v>1534</v>
      </c>
      <c r="AC1290" s="3347">
        <v>6.720000000000001E-2</v>
      </c>
      <c r="AD1290" s="3346">
        <v>18.648</v>
      </c>
      <c r="AE1290" s="3059" t="s">
        <v>406</v>
      </c>
      <c r="AF1290" s="2567">
        <v>3.6960000000000007E-2</v>
      </c>
      <c r="AG1290" s="2567">
        <v>0.11200000000000002</v>
      </c>
      <c r="AH1290" s="2619" t="s">
        <v>1534</v>
      </c>
      <c r="AI1290" s="2619" t="s">
        <v>1534</v>
      </c>
      <c r="AJ1290" s="3058" t="s">
        <v>1534</v>
      </c>
      <c r="AK1290" s="2619" t="s">
        <v>6306</v>
      </c>
      <c r="AL1290" s="2619" t="s">
        <v>1679</v>
      </c>
      <c r="AM1290" s="3458">
        <v>1.8704000000000001</v>
      </c>
    </row>
    <row r="1291" spans="2:39" s="2884" customFormat="1" ht="25.5" x14ac:dyDescent="0.2">
      <c r="B1291" s="4469" t="s">
        <v>6371</v>
      </c>
      <c r="C1291" s="4470"/>
      <c r="D1291" s="3345" t="s">
        <v>6372</v>
      </c>
      <c r="E1291" s="3346">
        <v>56.000000000000007</v>
      </c>
      <c r="F1291" s="3346">
        <v>30.822400000000002</v>
      </c>
      <c r="G1291" s="3058" t="s">
        <v>1534</v>
      </c>
      <c r="H1291" s="3058" t="s">
        <v>1534</v>
      </c>
      <c r="I1291" s="3058" t="s">
        <v>1534</v>
      </c>
      <c r="J1291" s="3043">
        <v>183</v>
      </c>
      <c r="K1291" s="3347">
        <v>0.16800000000000001</v>
      </c>
      <c r="L1291" s="3347">
        <v>0.16800000000000001</v>
      </c>
      <c r="M1291" s="3043">
        <v>183</v>
      </c>
      <c r="N1291" s="3043">
        <v>183</v>
      </c>
      <c r="O1291" s="3347">
        <v>0.16800000000000001</v>
      </c>
      <c r="P1291" s="3347">
        <v>0.16800000000000001</v>
      </c>
      <c r="Q1291" s="3347">
        <v>0.16800000000000001</v>
      </c>
      <c r="R1291" s="3347">
        <v>0.16800000000000001</v>
      </c>
      <c r="S1291" s="2618">
        <v>2.8000000000000003</v>
      </c>
      <c r="T1291" s="3058" t="s">
        <v>1534</v>
      </c>
      <c r="U1291" s="3058" t="s">
        <v>1534</v>
      </c>
      <c r="V1291" s="3059" t="s">
        <v>1133</v>
      </c>
      <c r="W1291" s="3347">
        <v>2.8000000000000004E-2</v>
      </c>
      <c r="X1291" s="3347">
        <v>6.720000000000001E-2</v>
      </c>
      <c r="Y1291" s="3059" t="s">
        <v>1534</v>
      </c>
      <c r="Z1291" s="3059" t="s">
        <v>1534</v>
      </c>
      <c r="AA1291" s="3059" t="s">
        <v>1534</v>
      </c>
      <c r="AB1291" s="3059" t="s">
        <v>1534</v>
      </c>
      <c r="AC1291" s="3347">
        <v>6.720000000000001E-2</v>
      </c>
      <c r="AD1291" s="3346">
        <v>22.377600000000001</v>
      </c>
      <c r="AE1291" s="3059" t="s">
        <v>5104</v>
      </c>
      <c r="AF1291" s="2567">
        <v>3.6960000000000007E-2</v>
      </c>
      <c r="AG1291" s="2567">
        <v>0.11200000000000002</v>
      </c>
      <c r="AH1291" s="2619" t="s">
        <v>1534</v>
      </c>
      <c r="AI1291" s="2619" t="s">
        <v>1534</v>
      </c>
      <c r="AJ1291" s="3058" t="s">
        <v>1534</v>
      </c>
      <c r="AK1291" s="2619" t="s">
        <v>6309</v>
      </c>
      <c r="AL1291" s="2619" t="s">
        <v>6310</v>
      </c>
      <c r="AM1291" s="3458">
        <v>2.2400000000000002</v>
      </c>
    </row>
    <row r="1292" spans="2:39" s="2884" customFormat="1" ht="25.5" x14ac:dyDescent="0.2">
      <c r="B1292" s="4469" t="s">
        <v>6373</v>
      </c>
      <c r="C1292" s="4470"/>
      <c r="D1292" s="3345" t="s">
        <v>6374</v>
      </c>
      <c r="E1292" s="3346">
        <v>67.2</v>
      </c>
      <c r="F1292" s="3346">
        <v>35.492800000000003</v>
      </c>
      <c r="G1292" s="3058" t="s">
        <v>1534</v>
      </c>
      <c r="H1292" s="3058" t="s">
        <v>1534</v>
      </c>
      <c r="I1292" s="3058" t="s">
        <v>1534</v>
      </c>
      <c r="J1292" s="3043">
        <v>226</v>
      </c>
      <c r="K1292" s="3347">
        <v>0.15680000000000002</v>
      </c>
      <c r="L1292" s="3347">
        <v>0.15680000000000002</v>
      </c>
      <c r="M1292" s="3043">
        <v>226</v>
      </c>
      <c r="N1292" s="3043">
        <v>226</v>
      </c>
      <c r="O1292" s="3347">
        <v>0.15680000000000002</v>
      </c>
      <c r="P1292" s="3347">
        <v>0.15680000000000002</v>
      </c>
      <c r="Q1292" s="3347">
        <v>0.15680000000000002</v>
      </c>
      <c r="R1292" s="3347">
        <v>0.15680000000000002</v>
      </c>
      <c r="S1292" s="2618">
        <v>5.6000000000000005</v>
      </c>
      <c r="T1292" s="3058" t="s">
        <v>1534</v>
      </c>
      <c r="U1292" s="3058" t="s">
        <v>1534</v>
      </c>
      <c r="V1292" s="3059" t="s">
        <v>1135</v>
      </c>
      <c r="W1292" s="3347">
        <v>2.8000000000000004E-2</v>
      </c>
      <c r="X1292" s="3347">
        <v>6.720000000000001E-2</v>
      </c>
      <c r="Y1292" s="3059" t="s">
        <v>1534</v>
      </c>
      <c r="Z1292" s="3059" t="s">
        <v>1534</v>
      </c>
      <c r="AA1292" s="3059" t="s">
        <v>1534</v>
      </c>
      <c r="AB1292" s="3059" t="s">
        <v>1534</v>
      </c>
      <c r="AC1292" s="3347">
        <v>6.720000000000001E-2</v>
      </c>
      <c r="AD1292" s="3346">
        <v>26.107200000000002</v>
      </c>
      <c r="AE1292" s="3059" t="s">
        <v>5520</v>
      </c>
      <c r="AF1292" s="2567">
        <v>3.6960000000000007E-2</v>
      </c>
      <c r="AG1292" s="2567">
        <v>0.11200000000000002</v>
      </c>
      <c r="AH1292" s="2619" t="s">
        <v>1534</v>
      </c>
      <c r="AI1292" s="2619" t="s">
        <v>1534</v>
      </c>
      <c r="AJ1292" s="3058" t="s">
        <v>1534</v>
      </c>
      <c r="AK1292" s="2619" t="s">
        <v>6313</v>
      </c>
      <c r="AL1292" s="2619" t="s">
        <v>6314</v>
      </c>
      <c r="AM1292" s="3458">
        <v>2.6096000000000004</v>
      </c>
    </row>
    <row r="1293" spans="2:39" s="2884" customFormat="1" ht="25.5" x14ac:dyDescent="0.2">
      <c r="B1293" s="4469" t="s">
        <v>6375</v>
      </c>
      <c r="C1293" s="4470"/>
      <c r="D1293" s="3345" t="s">
        <v>6376</v>
      </c>
      <c r="E1293" s="3346">
        <v>78.400000000000006</v>
      </c>
      <c r="F1293" s="3346">
        <v>42.963200000000001</v>
      </c>
      <c r="G1293" s="3058" t="s">
        <v>1534</v>
      </c>
      <c r="H1293" s="3058" t="s">
        <v>1534</v>
      </c>
      <c r="I1293" s="3058" t="s">
        <v>1534</v>
      </c>
      <c r="J1293" s="3043">
        <v>274</v>
      </c>
      <c r="K1293" s="3347">
        <v>0.15680000000000002</v>
      </c>
      <c r="L1293" s="3347">
        <v>0.15680000000000002</v>
      </c>
      <c r="M1293" s="3043">
        <v>274</v>
      </c>
      <c r="N1293" s="3043">
        <v>274</v>
      </c>
      <c r="O1293" s="3347">
        <v>0.15680000000000002</v>
      </c>
      <c r="P1293" s="3347">
        <v>0.15680000000000002</v>
      </c>
      <c r="Q1293" s="3347">
        <v>0.15680000000000002</v>
      </c>
      <c r="R1293" s="3347">
        <v>0.15680000000000002</v>
      </c>
      <c r="S1293" s="2618">
        <v>5.6000000000000005</v>
      </c>
      <c r="T1293" s="3058" t="s">
        <v>1534</v>
      </c>
      <c r="U1293" s="3058" t="s">
        <v>1534</v>
      </c>
      <c r="V1293" s="3059" t="s">
        <v>1135</v>
      </c>
      <c r="W1293" s="3347">
        <v>2.8000000000000004E-2</v>
      </c>
      <c r="X1293" s="3347">
        <v>6.720000000000001E-2</v>
      </c>
      <c r="Y1293" s="3059" t="s">
        <v>1534</v>
      </c>
      <c r="Z1293" s="3059" t="s">
        <v>1534</v>
      </c>
      <c r="AA1293" s="3059" t="s">
        <v>1534</v>
      </c>
      <c r="AB1293" s="3059" t="s">
        <v>1534</v>
      </c>
      <c r="AC1293" s="3347">
        <v>6.720000000000001E-2</v>
      </c>
      <c r="AD1293" s="3346">
        <v>29.836800000000004</v>
      </c>
      <c r="AE1293" s="3059" t="s">
        <v>56</v>
      </c>
      <c r="AF1293" s="2567">
        <v>3.6960000000000007E-2</v>
      </c>
      <c r="AG1293" s="2567">
        <v>0.11200000000000002</v>
      </c>
      <c r="AH1293" s="2619" t="s">
        <v>1534</v>
      </c>
      <c r="AI1293" s="2619" t="s">
        <v>1534</v>
      </c>
      <c r="AJ1293" s="3058" t="s">
        <v>1534</v>
      </c>
      <c r="AK1293" s="2619" t="s">
        <v>6317</v>
      </c>
      <c r="AL1293" s="2619" t="s">
        <v>6318</v>
      </c>
      <c r="AM1293" s="3458">
        <v>2.9792000000000005</v>
      </c>
    </row>
    <row r="1294" spans="2:39" s="2884" customFormat="1" ht="25.5" x14ac:dyDescent="0.2">
      <c r="B1294" s="4469" t="s">
        <v>6377</v>
      </c>
      <c r="C1294" s="4470"/>
      <c r="D1294" s="3345" t="s">
        <v>6378</v>
      </c>
      <c r="E1294" s="3346">
        <v>89.600000000000009</v>
      </c>
      <c r="F1294" s="3346">
        <v>47.633600000000008</v>
      </c>
      <c r="G1294" s="3058" t="s">
        <v>1534</v>
      </c>
      <c r="H1294" s="3058" t="s">
        <v>1534</v>
      </c>
      <c r="I1294" s="3058" t="s">
        <v>1534</v>
      </c>
      <c r="J1294" s="3043">
        <v>327</v>
      </c>
      <c r="K1294" s="3347">
        <v>0.14560000000000001</v>
      </c>
      <c r="L1294" s="3347">
        <v>0.14560000000000001</v>
      </c>
      <c r="M1294" s="3043">
        <v>327</v>
      </c>
      <c r="N1294" s="3043">
        <v>327</v>
      </c>
      <c r="O1294" s="3347">
        <v>0.14560000000000001</v>
      </c>
      <c r="P1294" s="3347">
        <v>0.14560000000000001</v>
      </c>
      <c r="Q1294" s="3347">
        <v>0.14560000000000001</v>
      </c>
      <c r="R1294" s="3347">
        <v>0.14560000000000001</v>
      </c>
      <c r="S1294" s="2618">
        <v>8.4</v>
      </c>
      <c r="T1294" s="3058" t="s">
        <v>1534</v>
      </c>
      <c r="U1294" s="3058" t="s">
        <v>1534</v>
      </c>
      <c r="V1294" s="3059" t="s">
        <v>1119</v>
      </c>
      <c r="W1294" s="3347">
        <v>2.8000000000000004E-2</v>
      </c>
      <c r="X1294" s="3347">
        <v>6.720000000000001E-2</v>
      </c>
      <c r="Y1294" s="3059" t="s">
        <v>1534</v>
      </c>
      <c r="Z1294" s="3059" t="s">
        <v>1534</v>
      </c>
      <c r="AA1294" s="3059" t="s">
        <v>1534</v>
      </c>
      <c r="AB1294" s="3059" t="s">
        <v>1534</v>
      </c>
      <c r="AC1294" s="3347">
        <v>6.720000000000001E-2</v>
      </c>
      <c r="AD1294" s="3346">
        <v>33.566400000000002</v>
      </c>
      <c r="AE1294" s="3059" t="s">
        <v>5529</v>
      </c>
      <c r="AF1294" s="2567">
        <v>3.6960000000000007E-2</v>
      </c>
      <c r="AG1294" s="2567">
        <v>0.11200000000000002</v>
      </c>
      <c r="AH1294" s="2619" t="s">
        <v>1534</v>
      </c>
      <c r="AI1294" s="2619" t="s">
        <v>1534</v>
      </c>
      <c r="AJ1294" s="3058" t="s">
        <v>1534</v>
      </c>
      <c r="AK1294" s="2619" t="s">
        <v>6321</v>
      </c>
      <c r="AL1294" s="2619" t="s">
        <v>4366</v>
      </c>
      <c r="AM1294" s="3458">
        <v>3.3600000000000003</v>
      </c>
    </row>
    <row r="1295" spans="2:39" s="2884" customFormat="1" ht="26.25" thickBot="1" x14ac:dyDescent="0.25">
      <c r="B1295" s="4469" t="s">
        <v>6379</v>
      </c>
      <c r="C1295" s="4470"/>
      <c r="D1295" s="3070" t="s">
        <v>6380</v>
      </c>
      <c r="E1295" s="3071">
        <v>112.00000000000001</v>
      </c>
      <c r="F1295" s="3071">
        <v>63.504000000000012</v>
      </c>
      <c r="G1295" s="3160" t="s">
        <v>1534</v>
      </c>
      <c r="H1295" s="3160" t="s">
        <v>1534</v>
      </c>
      <c r="I1295" s="3160" t="s">
        <v>1534</v>
      </c>
      <c r="J1295" s="2817">
        <v>472</v>
      </c>
      <c r="K1295" s="3073">
        <v>0.13440000000000002</v>
      </c>
      <c r="L1295" s="3073">
        <v>0.13440000000000002</v>
      </c>
      <c r="M1295" s="2817">
        <v>472</v>
      </c>
      <c r="N1295" s="2817">
        <v>472</v>
      </c>
      <c r="O1295" s="3073">
        <v>0.13440000000000002</v>
      </c>
      <c r="P1295" s="3073">
        <v>0.13440000000000002</v>
      </c>
      <c r="Q1295" s="3073">
        <v>0.13440000000000002</v>
      </c>
      <c r="R1295" s="3073">
        <v>0.13440000000000002</v>
      </c>
      <c r="S1295" s="2810">
        <v>11.200000000000001</v>
      </c>
      <c r="T1295" s="3160" t="s">
        <v>1534</v>
      </c>
      <c r="U1295" s="3160" t="s">
        <v>1534</v>
      </c>
      <c r="V1295" s="3074" t="s">
        <v>5534</v>
      </c>
      <c r="W1295" s="3073">
        <v>2.8000000000000004E-2</v>
      </c>
      <c r="X1295" s="3073">
        <v>6.720000000000001E-2</v>
      </c>
      <c r="Y1295" s="3074" t="s">
        <v>1534</v>
      </c>
      <c r="Z1295" s="3074" t="s">
        <v>1534</v>
      </c>
      <c r="AA1295" s="3074" t="s">
        <v>1534</v>
      </c>
      <c r="AB1295" s="3074" t="s">
        <v>1534</v>
      </c>
      <c r="AC1295" s="3073">
        <v>6.720000000000001E-2</v>
      </c>
      <c r="AD1295" s="3071">
        <v>37.295999999999999</v>
      </c>
      <c r="AE1295" s="3074" t="s">
        <v>58</v>
      </c>
      <c r="AF1295" s="2614">
        <v>3.6960000000000007E-2</v>
      </c>
      <c r="AG1295" s="2614">
        <v>0.11200000000000002</v>
      </c>
      <c r="AH1295" s="2661" t="s">
        <v>1534</v>
      </c>
      <c r="AI1295" s="2661" t="s">
        <v>1534</v>
      </c>
      <c r="AJ1295" s="3160" t="s">
        <v>1534</v>
      </c>
      <c r="AK1295" s="2661" t="s">
        <v>6324</v>
      </c>
      <c r="AL1295" s="2661" t="s">
        <v>370</v>
      </c>
      <c r="AM1295" s="3459">
        <v>3.7296000000000005</v>
      </c>
    </row>
    <row r="1296" spans="2:39" s="2884" customFormat="1" x14ac:dyDescent="0.2">
      <c r="B1296" s="2579"/>
      <c r="C1296" s="2572"/>
      <c r="D1296" s="3651"/>
      <c r="E1296" s="3651"/>
      <c r="F1296" s="3651"/>
      <c r="G1296" s="3651"/>
      <c r="H1296" s="2572"/>
      <c r="I1296" s="2573"/>
      <c r="J1296" s="2573"/>
      <c r="K1296" s="2573"/>
      <c r="L1296" s="2573"/>
      <c r="M1296" s="2572"/>
      <c r="N1296" s="2573"/>
      <c r="O1296" s="2573"/>
      <c r="P1296" s="2573"/>
      <c r="Q1296" s="2573"/>
      <c r="R1296" s="2573"/>
      <c r="S1296" s="2572"/>
      <c r="T1296" s="2571"/>
      <c r="U1296" s="2571"/>
      <c r="V1296" s="2571"/>
      <c r="W1296" s="2571"/>
      <c r="X1296" s="2571"/>
      <c r="Y1296" s="2571"/>
      <c r="Z1296" s="2571"/>
      <c r="AA1296" s="2571"/>
      <c r="AB1296" s="2571"/>
      <c r="AC1296" s="2571"/>
      <c r="AD1296" s="2571"/>
      <c r="AE1296" s="2571"/>
      <c r="AF1296" s="2571"/>
      <c r="AG1296" s="2571"/>
      <c r="AH1296" s="2571"/>
      <c r="AI1296" s="2571"/>
      <c r="AJ1296" s="2571"/>
      <c r="AK1296" s="2578"/>
    </row>
    <row r="1297" spans="2:39" s="2884" customFormat="1" ht="14.25" x14ac:dyDescent="0.2">
      <c r="B1297" s="3643" t="s">
        <v>5002</v>
      </c>
      <c r="C1297" s="3644"/>
      <c r="D1297" s="3645" t="s">
        <v>10</v>
      </c>
      <c r="E1297" s="3645"/>
      <c r="F1297" s="3645"/>
      <c r="G1297" s="3645"/>
      <c r="H1297" s="2575"/>
      <c r="I1297" s="2575"/>
      <c r="J1297" s="2575"/>
      <c r="K1297" s="2575"/>
      <c r="L1297" s="2575"/>
      <c r="M1297" s="2575"/>
      <c r="N1297" s="2575"/>
      <c r="O1297" s="2575"/>
      <c r="P1297" s="2575"/>
      <c r="Q1297" s="2575"/>
      <c r="R1297" s="2575"/>
      <c r="S1297" s="2575"/>
      <c r="T1297" s="2571"/>
      <c r="U1297" s="2571"/>
      <c r="V1297" s="2571"/>
      <c r="W1297" s="2571"/>
      <c r="X1297" s="2571"/>
      <c r="Y1297" s="2571"/>
      <c r="Z1297" s="2571"/>
      <c r="AA1297" s="2571"/>
      <c r="AB1297" s="2571"/>
      <c r="AC1297" s="2571"/>
      <c r="AD1297" s="2571"/>
      <c r="AE1297" s="2571"/>
      <c r="AF1297" s="2571"/>
      <c r="AG1297" s="2571"/>
      <c r="AH1297" s="2571"/>
      <c r="AI1297" s="2571"/>
      <c r="AJ1297" s="2571"/>
      <c r="AK1297" s="2578"/>
    </row>
    <row r="1298" spans="2:39" s="2884" customFormat="1" ht="14.25" x14ac:dyDescent="0.2">
      <c r="B1298" s="3643" t="s">
        <v>5003</v>
      </c>
      <c r="C1298" s="3644"/>
      <c r="D1298" s="3645" t="s">
        <v>10</v>
      </c>
      <c r="E1298" s="3645"/>
      <c r="F1298" s="3645"/>
      <c r="G1298" s="3645"/>
      <c r="H1298" s="2575"/>
      <c r="I1298" s="2575"/>
      <c r="J1298" s="2575"/>
      <c r="K1298" s="2575"/>
      <c r="L1298" s="2575"/>
      <c r="M1298" s="2575"/>
      <c r="N1298" s="2575"/>
      <c r="O1298" s="2575"/>
      <c r="P1298" s="2575"/>
      <c r="Q1298" s="2575"/>
      <c r="R1298" s="2575"/>
      <c r="S1298" s="2575"/>
      <c r="T1298" s="2571"/>
      <c r="U1298" s="2571"/>
      <c r="V1298" s="2571"/>
      <c r="W1298" s="2571"/>
      <c r="X1298" s="2571"/>
      <c r="Y1298" s="2571"/>
      <c r="Z1298" s="2571"/>
      <c r="AA1298" s="2571"/>
      <c r="AB1298" s="2571"/>
      <c r="AC1298" s="2571"/>
      <c r="AD1298" s="2571"/>
      <c r="AE1298" s="2571"/>
      <c r="AF1298" s="2571"/>
      <c r="AG1298" s="2571"/>
      <c r="AH1298" s="2571"/>
      <c r="AI1298" s="2571"/>
      <c r="AJ1298" s="2571"/>
      <c r="AK1298" s="2578"/>
    </row>
    <row r="1299" spans="2:39" s="2884" customFormat="1" ht="15.75" thickBot="1" x14ac:dyDescent="0.25">
      <c r="B1299" s="3646"/>
      <c r="C1299" s="3647"/>
      <c r="D1299" s="3648"/>
      <c r="E1299" s="3648"/>
      <c r="F1299" s="3648"/>
      <c r="G1299" s="3648"/>
      <c r="H1299" s="2580"/>
      <c r="I1299" s="2580"/>
      <c r="J1299" s="2580"/>
      <c r="K1299" s="2580"/>
      <c r="L1299" s="2580"/>
      <c r="M1299" s="2580"/>
      <c r="N1299" s="2580"/>
      <c r="O1299" s="2580"/>
      <c r="P1299" s="2580"/>
      <c r="Q1299" s="2580"/>
      <c r="R1299" s="2580"/>
      <c r="S1299" s="2580"/>
      <c r="T1299" s="2581"/>
      <c r="U1299" s="2581"/>
      <c r="V1299" s="2581"/>
      <c r="W1299" s="2581"/>
      <c r="X1299" s="2581"/>
      <c r="Y1299" s="2581"/>
      <c r="Z1299" s="2581"/>
      <c r="AA1299" s="2581"/>
      <c r="AB1299" s="2581"/>
      <c r="AC1299" s="2581"/>
      <c r="AD1299" s="2581"/>
      <c r="AE1299" s="2581"/>
      <c r="AF1299" s="2581"/>
      <c r="AG1299" s="2581"/>
      <c r="AH1299" s="2581"/>
      <c r="AI1299" s="2581"/>
      <c r="AJ1299" s="2581"/>
      <c r="AK1299" s="2583"/>
    </row>
    <row r="1300" spans="2:39" s="2884" customFormat="1" ht="12.75" customHeight="1" x14ac:dyDescent="0.2">
      <c r="B1300" s="2783" t="str">
        <f>+B1267</f>
        <v>.</v>
      </c>
    </row>
    <row r="1301" spans="2:39" s="2884" customFormat="1" ht="13.5" customHeight="1" thickBot="1" x14ac:dyDescent="0.25">
      <c r="B1301" s="2783"/>
    </row>
    <row r="1302" spans="2:39" s="2884" customFormat="1" ht="13.5" customHeight="1" x14ac:dyDescent="0.2">
      <c r="B1302" s="3623" t="s">
        <v>5011</v>
      </c>
      <c r="C1302" s="3624"/>
      <c r="D1302" s="3624"/>
      <c r="E1302" s="3624"/>
      <c r="F1302" s="3624"/>
      <c r="G1302" s="3624"/>
      <c r="H1302" s="3624"/>
      <c r="I1302" s="3624"/>
      <c r="J1302" s="3624"/>
      <c r="K1302" s="3624"/>
      <c r="L1302" s="3624"/>
      <c r="M1302" s="3624"/>
      <c r="N1302" s="3624"/>
      <c r="O1302" s="3624"/>
      <c r="P1302" s="3624"/>
      <c r="Q1302" s="3624"/>
      <c r="R1302" s="3624"/>
      <c r="S1302" s="3624"/>
      <c r="T1302" s="3624"/>
      <c r="U1302" s="3624"/>
      <c r="V1302" s="3624"/>
      <c r="W1302" s="3624"/>
      <c r="X1302" s="3624"/>
      <c r="Y1302" s="3624"/>
      <c r="Z1302" s="3624"/>
      <c r="AA1302" s="3624"/>
      <c r="AB1302" s="3624"/>
      <c r="AC1302" s="3624"/>
      <c r="AD1302" s="3624"/>
      <c r="AE1302" s="3624"/>
      <c r="AF1302" s="3624"/>
      <c r="AG1302" s="3624"/>
      <c r="AH1302" s="3624"/>
      <c r="AI1302" s="3624"/>
      <c r="AJ1302" s="3624"/>
      <c r="AK1302" s="3624"/>
      <c r="AL1302" s="3624"/>
      <c r="AM1302" s="3625"/>
    </row>
    <row r="1303" spans="2:39" s="2884" customFormat="1" x14ac:dyDescent="0.2">
      <c r="B1303" s="2576"/>
      <c r="C1303" s="3486"/>
      <c r="D1303" s="3486"/>
      <c r="E1303" s="3486"/>
      <c r="F1303" s="3486"/>
      <c r="G1303" s="2577"/>
      <c r="H1303" s="2577"/>
      <c r="I1303" s="2577"/>
      <c r="J1303" s="2577"/>
      <c r="K1303" s="2577"/>
      <c r="L1303" s="2577"/>
      <c r="M1303" s="2577"/>
      <c r="N1303" s="2577"/>
      <c r="O1303" s="2577"/>
      <c r="P1303" s="2577"/>
      <c r="Q1303" s="2577"/>
      <c r="R1303" s="2577"/>
      <c r="S1303" s="2577"/>
      <c r="T1303" s="2577"/>
      <c r="U1303" s="2577"/>
      <c r="V1303" s="2577"/>
      <c r="W1303" s="2577"/>
      <c r="X1303" s="2577"/>
      <c r="Y1303" s="2577"/>
      <c r="Z1303" s="2577"/>
      <c r="AA1303" s="2577"/>
      <c r="AB1303" s="2577"/>
      <c r="AC1303" s="2577"/>
      <c r="AD1303" s="2577"/>
      <c r="AE1303" s="2577"/>
      <c r="AF1303" s="2577"/>
      <c r="AG1303" s="2577"/>
      <c r="AH1303" s="2577"/>
      <c r="AI1303" s="2577"/>
      <c r="AJ1303" s="2577"/>
      <c r="AK1303" s="2577"/>
      <c r="AL1303" s="3500"/>
      <c r="AM1303" s="3502"/>
    </row>
    <row r="1304" spans="2:39" s="2884" customFormat="1" ht="13.5" customHeight="1" x14ac:dyDescent="0.2">
      <c r="B1304" s="2576" t="s">
        <v>4998</v>
      </c>
      <c r="C1304" s="3486"/>
      <c r="D1304" s="3656" t="s">
        <v>6294</v>
      </c>
      <c r="E1304" s="3656"/>
      <c r="F1304" s="3656"/>
      <c r="G1304" s="2577"/>
      <c r="H1304" s="2577"/>
      <c r="I1304" s="2577"/>
      <c r="J1304" s="2577"/>
      <c r="K1304" s="2577"/>
      <c r="L1304" s="2577"/>
      <c r="M1304" s="2577"/>
      <c r="N1304" s="2577"/>
      <c r="O1304" s="2577"/>
      <c r="P1304" s="2577"/>
      <c r="Q1304" s="2577"/>
      <c r="R1304" s="2577"/>
      <c r="S1304" s="2577"/>
      <c r="T1304" s="2577"/>
      <c r="U1304" s="2577"/>
      <c r="V1304" s="2577"/>
      <c r="W1304" s="2577"/>
      <c r="X1304" s="2577"/>
      <c r="Y1304" s="2577"/>
      <c r="Z1304" s="2577"/>
      <c r="AA1304" s="2577"/>
      <c r="AB1304" s="2577"/>
      <c r="AC1304" s="2577"/>
      <c r="AD1304" s="2577"/>
      <c r="AE1304" s="2577"/>
      <c r="AF1304" s="2577"/>
      <c r="AG1304" s="2577"/>
      <c r="AH1304" s="2577"/>
      <c r="AI1304" s="2577"/>
      <c r="AJ1304" s="2577"/>
      <c r="AK1304" s="2577"/>
      <c r="AL1304" s="3500"/>
      <c r="AM1304" s="3502"/>
    </row>
    <row r="1305" spans="2:39" s="2884" customFormat="1" ht="13.5" customHeight="1" thickBot="1" x14ac:dyDescent="0.25">
      <c r="B1305" s="3657" t="s">
        <v>5012</v>
      </c>
      <c r="C1305" s="3658"/>
      <c r="D1305" s="3629">
        <v>41646</v>
      </c>
      <c r="E1305" s="3629"/>
      <c r="F1305" s="3486"/>
      <c r="G1305" s="2577"/>
      <c r="H1305" s="2577"/>
      <c r="I1305" s="2577"/>
      <c r="J1305" s="2577"/>
      <c r="K1305" s="2577"/>
      <c r="L1305" s="2577"/>
      <c r="M1305" s="2577"/>
      <c r="N1305" s="2577"/>
      <c r="O1305" s="2577"/>
      <c r="P1305" s="2577"/>
      <c r="Q1305" s="2577"/>
      <c r="R1305" s="2577"/>
      <c r="S1305" s="2577"/>
      <c r="T1305" s="2577"/>
      <c r="U1305" s="2577"/>
      <c r="V1305" s="2577"/>
      <c r="W1305" s="2577"/>
      <c r="X1305" s="2577"/>
      <c r="Y1305" s="2577"/>
      <c r="Z1305" s="2577"/>
      <c r="AA1305" s="2577"/>
      <c r="AB1305" s="2577"/>
      <c r="AC1305" s="2577"/>
      <c r="AD1305" s="2577"/>
      <c r="AE1305" s="2577"/>
      <c r="AF1305" s="2577"/>
      <c r="AG1305" s="2577"/>
      <c r="AH1305" s="2577"/>
      <c r="AI1305" s="2577"/>
      <c r="AJ1305" s="2577"/>
      <c r="AK1305" s="2577"/>
      <c r="AL1305" s="3500"/>
      <c r="AM1305" s="3502"/>
    </row>
    <row r="1306" spans="2:39" s="2884" customFormat="1" ht="112.5" customHeight="1" thickBot="1" x14ac:dyDescent="0.25">
      <c r="B1306" s="3659" t="s">
        <v>5013</v>
      </c>
      <c r="C1306" s="3660"/>
      <c r="D1306" s="3661" t="s">
        <v>6295</v>
      </c>
      <c r="E1306" s="3662"/>
      <c r="F1306" s="3662"/>
      <c r="G1306" s="3662"/>
      <c r="H1306" s="3662"/>
      <c r="I1306" s="3662"/>
      <c r="J1306" s="3662"/>
      <c r="K1306" s="3663"/>
      <c r="L1306" s="2577"/>
      <c r="M1306" s="2577"/>
      <c r="N1306" s="2577"/>
      <c r="O1306" s="2577"/>
      <c r="P1306" s="2577"/>
      <c r="Q1306" s="2577"/>
      <c r="R1306" s="2577"/>
      <c r="S1306" s="2577"/>
      <c r="T1306" s="2577"/>
      <c r="U1306" s="2577"/>
      <c r="V1306" s="2577"/>
      <c r="W1306" s="2577"/>
      <c r="X1306" s="2577"/>
      <c r="Y1306" s="2577"/>
      <c r="Z1306" s="2577"/>
      <c r="AA1306" s="2577"/>
      <c r="AB1306" s="2577"/>
      <c r="AC1306" s="2577"/>
      <c r="AD1306" s="2577"/>
      <c r="AE1306" s="2577"/>
      <c r="AF1306" s="2577"/>
      <c r="AG1306" s="2577"/>
      <c r="AH1306" s="2577"/>
      <c r="AI1306" s="2577"/>
      <c r="AJ1306" s="2577"/>
      <c r="AK1306" s="2577"/>
      <c r="AL1306" s="3500"/>
      <c r="AM1306" s="3502"/>
    </row>
    <row r="1307" spans="2:39" s="2884" customFormat="1" ht="13.5" thickBot="1" x14ac:dyDescent="0.25">
      <c r="B1307" s="3664"/>
      <c r="C1307" s="3653"/>
      <c r="D1307" s="3653"/>
      <c r="E1307" s="3653"/>
      <c r="F1307" s="3653"/>
      <c r="G1307" s="3653"/>
      <c r="H1307" s="3653"/>
      <c r="I1307" s="3653"/>
      <c r="J1307" s="3653"/>
      <c r="K1307" s="3653"/>
      <c r="L1307" s="3653"/>
      <c r="M1307" s="3653"/>
      <c r="N1307" s="3653"/>
      <c r="O1307" s="3653"/>
      <c r="P1307" s="3653"/>
      <c r="Q1307" s="3653"/>
      <c r="R1307" s="2643"/>
      <c r="S1307" s="2643"/>
      <c r="T1307" s="2643"/>
      <c r="U1307" s="2643"/>
      <c r="V1307" s="2643"/>
      <c r="W1307" s="2643"/>
      <c r="X1307" s="2643"/>
      <c r="Y1307" s="2643"/>
      <c r="Z1307" s="2643"/>
      <c r="AA1307" s="2643"/>
      <c r="AB1307" s="2643"/>
      <c r="AC1307" s="2643"/>
      <c r="AD1307" s="2643"/>
      <c r="AE1307" s="2643"/>
      <c r="AF1307" s="2643"/>
      <c r="AG1307" s="2643"/>
      <c r="AH1307" s="2643"/>
      <c r="AI1307" s="2643"/>
      <c r="AJ1307" s="2643"/>
      <c r="AK1307" s="2643"/>
      <c r="AL1307" s="3501"/>
      <c r="AM1307" s="3503"/>
    </row>
    <row r="1308" spans="2:39" s="2884" customFormat="1" ht="13.5" thickBot="1" x14ac:dyDescent="0.25">
      <c r="B1308" s="3638" t="s">
        <v>5014</v>
      </c>
      <c r="C1308" s="3638"/>
      <c r="D1308" s="3638" t="s">
        <v>5004</v>
      </c>
      <c r="E1308" s="3638" t="s">
        <v>5015</v>
      </c>
      <c r="F1308" s="3654" t="s">
        <v>224</v>
      </c>
      <c r="G1308" s="3654"/>
      <c r="H1308" s="3654"/>
      <c r="I1308" s="3654"/>
      <c r="J1308" s="3654"/>
      <c r="K1308" s="3654"/>
      <c r="L1308" s="3654"/>
      <c r="M1308" s="3654"/>
      <c r="N1308" s="3654"/>
      <c r="O1308" s="3654"/>
      <c r="P1308" s="3654"/>
      <c r="Q1308" s="3654"/>
      <c r="R1308" s="3654"/>
      <c r="S1308" s="3654" t="s">
        <v>340</v>
      </c>
      <c r="T1308" s="3654"/>
      <c r="U1308" s="3654"/>
      <c r="V1308" s="3654"/>
      <c r="W1308" s="3654"/>
      <c r="X1308" s="3654"/>
      <c r="Y1308" s="3654"/>
      <c r="Z1308" s="3654"/>
      <c r="AA1308" s="3654"/>
      <c r="AB1308" s="3654"/>
      <c r="AC1308" s="3654"/>
      <c r="AD1308" s="3654" t="s">
        <v>225</v>
      </c>
      <c r="AE1308" s="3654"/>
      <c r="AF1308" s="3654"/>
      <c r="AG1308" s="3654"/>
      <c r="AH1308" s="3655" t="s">
        <v>4999</v>
      </c>
      <c r="AI1308" s="3655"/>
      <c r="AJ1308" s="3655"/>
      <c r="AK1308" s="3655" t="s">
        <v>4999</v>
      </c>
      <c r="AL1308" s="3705"/>
      <c r="AM1308" s="3705"/>
    </row>
    <row r="1309" spans="2:39" s="2884" customFormat="1" ht="13.5" thickBot="1" x14ac:dyDescent="0.25">
      <c r="B1309" s="3639"/>
      <c r="C1309" s="3639"/>
      <c r="D1309" s="3639"/>
      <c r="E1309" s="3639"/>
      <c r="F1309" s="3639" t="s">
        <v>5016</v>
      </c>
      <c r="G1309" s="3639" t="s">
        <v>5017</v>
      </c>
      <c r="H1309" s="3638" t="s">
        <v>5018</v>
      </c>
      <c r="I1309" s="3640" t="s">
        <v>5019</v>
      </c>
      <c r="J1309" s="3640" t="s">
        <v>5020</v>
      </c>
      <c r="K1309" s="3637" t="s">
        <v>5021</v>
      </c>
      <c r="L1309" s="3637" t="s">
        <v>5022</v>
      </c>
      <c r="M1309" s="3640" t="s">
        <v>5023</v>
      </c>
      <c r="N1309" s="3640"/>
      <c r="O1309" s="3637" t="s">
        <v>5024</v>
      </c>
      <c r="P1309" s="3637" t="s">
        <v>5025</v>
      </c>
      <c r="Q1309" s="3637" t="s">
        <v>5026</v>
      </c>
      <c r="R1309" s="3637" t="s">
        <v>5027</v>
      </c>
      <c r="S1309" s="3638" t="s">
        <v>5028</v>
      </c>
      <c r="T1309" s="3638" t="s">
        <v>5029</v>
      </c>
      <c r="U1309" s="3638" t="s">
        <v>5030</v>
      </c>
      <c r="V1309" s="3638" t="s">
        <v>5031</v>
      </c>
      <c r="W1309" s="3638" t="s">
        <v>5032</v>
      </c>
      <c r="X1309" s="3638" t="s">
        <v>5033</v>
      </c>
      <c r="Y1309" s="3638" t="s">
        <v>5034</v>
      </c>
      <c r="Z1309" s="3638" t="s">
        <v>5035</v>
      </c>
      <c r="AA1309" s="3638" t="s">
        <v>5036</v>
      </c>
      <c r="AB1309" s="3640" t="s">
        <v>5037</v>
      </c>
      <c r="AC1309" s="3640" t="s">
        <v>5038</v>
      </c>
      <c r="AD1309" s="3638" t="s">
        <v>5039</v>
      </c>
      <c r="AE1309" s="3638" t="s">
        <v>5040</v>
      </c>
      <c r="AF1309" s="3638" t="s">
        <v>5041</v>
      </c>
      <c r="AG1309" s="3638" t="s">
        <v>5042</v>
      </c>
      <c r="AH1309" s="3638" t="s">
        <v>1154</v>
      </c>
      <c r="AI1309" s="3638" t="s">
        <v>5000</v>
      </c>
      <c r="AJ1309" s="3638" t="s">
        <v>5001</v>
      </c>
      <c r="AK1309" s="3638" t="s">
        <v>1154</v>
      </c>
      <c r="AL1309" s="3638" t="s">
        <v>5000</v>
      </c>
      <c r="AM1309" s="3638" t="s">
        <v>5001</v>
      </c>
    </row>
    <row r="1310" spans="2:39" s="2884" customFormat="1" ht="13.5" thickBot="1" x14ac:dyDescent="0.25">
      <c r="B1310" s="3639"/>
      <c r="C1310" s="3639"/>
      <c r="D1310" s="3639"/>
      <c r="E1310" s="3639"/>
      <c r="F1310" s="3639"/>
      <c r="G1310" s="3639"/>
      <c r="H1310" s="3639"/>
      <c r="I1310" s="3637"/>
      <c r="J1310" s="3637"/>
      <c r="K1310" s="3637"/>
      <c r="L1310" s="3637"/>
      <c r="M1310" s="3483" t="s">
        <v>5043</v>
      </c>
      <c r="N1310" s="3484" t="s">
        <v>2798</v>
      </c>
      <c r="O1310" s="3637"/>
      <c r="P1310" s="3637"/>
      <c r="Q1310" s="3637"/>
      <c r="R1310" s="3637"/>
      <c r="S1310" s="3639"/>
      <c r="T1310" s="3639"/>
      <c r="U1310" s="3639"/>
      <c r="V1310" s="3639"/>
      <c r="W1310" s="3639"/>
      <c r="X1310" s="3639"/>
      <c r="Y1310" s="3639"/>
      <c r="Z1310" s="3639"/>
      <c r="AA1310" s="3639"/>
      <c r="AB1310" s="3637"/>
      <c r="AC1310" s="3637"/>
      <c r="AD1310" s="3639"/>
      <c r="AE1310" s="3639"/>
      <c r="AF1310" s="3639"/>
      <c r="AG1310" s="3639"/>
      <c r="AH1310" s="3639"/>
      <c r="AI1310" s="3639"/>
      <c r="AJ1310" s="3639"/>
      <c r="AK1310" s="3639"/>
      <c r="AL1310" s="3639"/>
      <c r="AM1310" s="3639"/>
    </row>
    <row r="1311" spans="2:39" s="2884" customFormat="1" ht="38.25" x14ac:dyDescent="0.2">
      <c r="B1311" s="3641" t="s">
        <v>6296</v>
      </c>
      <c r="C1311" s="3642"/>
      <c r="D1311" s="3336" t="s">
        <v>6297</v>
      </c>
      <c r="E1311" s="3337">
        <v>28.000000000000004</v>
      </c>
      <c r="F1311" s="3337">
        <v>10.651200000000001</v>
      </c>
      <c r="G1311" s="3156" t="s">
        <v>1534</v>
      </c>
      <c r="H1311" s="3156" t="s">
        <v>1534</v>
      </c>
      <c r="I1311" s="3156" t="s">
        <v>1534</v>
      </c>
      <c r="J1311" s="3063">
        <v>63</v>
      </c>
      <c r="K1311" s="3338">
        <v>0.16800000000000001</v>
      </c>
      <c r="L1311" s="3338">
        <v>0.16800000000000001</v>
      </c>
      <c r="M1311" s="3063">
        <v>63</v>
      </c>
      <c r="N1311" s="3063">
        <v>63</v>
      </c>
      <c r="O1311" s="3338">
        <v>0.16800000000000001</v>
      </c>
      <c r="P1311" s="3338">
        <v>0.16800000000000001</v>
      </c>
      <c r="Q1311" s="3338">
        <v>0.16800000000000001</v>
      </c>
      <c r="R1311" s="3338">
        <v>0.16800000000000001</v>
      </c>
      <c r="S1311" s="2706">
        <v>0.56000000000000005</v>
      </c>
      <c r="T1311" s="3156" t="s">
        <v>1534</v>
      </c>
      <c r="U1311" s="3156" t="s">
        <v>1534</v>
      </c>
      <c r="V1311" s="3065" t="s">
        <v>1136</v>
      </c>
      <c r="W1311" s="3338">
        <v>2.8000000000000004E-2</v>
      </c>
      <c r="X1311" s="3338">
        <v>6.720000000000001E-2</v>
      </c>
      <c r="Y1311" s="3065" t="s">
        <v>1534</v>
      </c>
      <c r="Z1311" s="3065" t="s">
        <v>1534</v>
      </c>
      <c r="AA1311" s="3065" t="s">
        <v>1534</v>
      </c>
      <c r="AB1311" s="3065" t="s">
        <v>1534</v>
      </c>
      <c r="AC1311" s="3338">
        <v>6.720000000000001E-2</v>
      </c>
      <c r="AD1311" s="3337">
        <v>11.188800000000001</v>
      </c>
      <c r="AE1311" s="3065" t="s">
        <v>49</v>
      </c>
      <c r="AF1311" s="2696">
        <v>3.6960000000000007E-2</v>
      </c>
      <c r="AG1311" s="2696">
        <v>0.11200000000000002</v>
      </c>
      <c r="AH1311" s="2652" t="s">
        <v>5667</v>
      </c>
      <c r="AI1311" s="2652" t="s">
        <v>5008</v>
      </c>
      <c r="AJ1311" s="3156">
        <v>5.6000000000000005</v>
      </c>
      <c r="AK1311" s="2652" t="s">
        <v>6298</v>
      </c>
      <c r="AL1311" s="2652" t="s">
        <v>3305</v>
      </c>
      <c r="AM1311" s="3235">
        <v>1.1200000000000001</v>
      </c>
    </row>
    <row r="1312" spans="2:39" s="2884" customFormat="1" ht="38.25" x14ac:dyDescent="0.2">
      <c r="B1312" s="4469" t="s">
        <v>6299</v>
      </c>
      <c r="C1312" s="4470"/>
      <c r="D1312" s="3345" t="s">
        <v>6300</v>
      </c>
      <c r="E1312" s="3346">
        <v>33.6</v>
      </c>
      <c r="F1312" s="3346">
        <v>15.691199999999998</v>
      </c>
      <c r="G1312" s="3058" t="s">
        <v>1534</v>
      </c>
      <c r="H1312" s="3058" t="s">
        <v>1534</v>
      </c>
      <c r="I1312" s="3058" t="s">
        <v>1534</v>
      </c>
      <c r="J1312" s="3043">
        <v>93</v>
      </c>
      <c r="K1312" s="3347">
        <v>0.16800000000000001</v>
      </c>
      <c r="L1312" s="3347">
        <v>0.16800000000000001</v>
      </c>
      <c r="M1312" s="3043">
        <v>93</v>
      </c>
      <c r="N1312" s="3043">
        <v>93</v>
      </c>
      <c r="O1312" s="3347">
        <v>0.16800000000000001</v>
      </c>
      <c r="P1312" s="3347">
        <v>0.16800000000000001</v>
      </c>
      <c r="Q1312" s="3347">
        <v>0.16800000000000001</v>
      </c>
      <c r="R1312" s="3347">
        <v>0.16800000000000001</v>
      </c>
      <c r="S1312" s="2618">
        <v>1.1200000000000001</v>
      </c>
      <c r="T1312" s="3058" t="s">
        <v>1534</v>
      </c>
      <c r="U1312" s="3058" t="s">
        <v>1534</v>
      </c>
      <c r="V1312" s="3059" t="s">
        <v>5540</v>
      </c>
      <c r="W1312" s="3347">
        <v>2.8000000000000004E-2</v>
      </c>
      <c r="X1312" s="3347">
        <v>6.720000000000001E-2</v>
      </c>
      <c r="Y1312" s="3059" t="s">
        <v>1534</v>
      </c>
      <c r="Z1312" s="3059" t="s">
        <v>1534</v>
      </c>
      <c r="AA1312" s="3059" t="s">
        <v>1534</v>
      </c>
      <c r="AB1312" s="3059" t="s">
        <v>1534</v>
      </c>
      <c r="AC1312" s="3347">
        <v>6.720000000000001E-2</v>
      </c>
      <c r="AD1312" s="3346">
        <v>11.188800000000001</v>
      </c>
      <c r="AE1312" s="3059" t="s">
        <v>49</v>
      </c>
      <c r="AF1312" s="2567">
        <v>3.6960000000000007E-2</v>
      </c>
      <c r="AG1312" s="2567">
        <v>0.11200000000000002</v>
      </c>
      <c r="AH1312" s="2619" t="s">
        <v>5667</v>
      </c>
      <c r="AI1312" s="2619" t="s">
        <v>5008</v>
      </c>
      <c r="AJ1312" s="3058">
        <v>5.6000000000000005</v>
      </c>
      <c r="AK1312" s="2619" t="s">
        <v>6298</v>
      </c>
      <c r="AL1312" s="2619" t="s">
        <v>3305</v>
      </c>
      <c r="AM1312" s="3458">
        <v>1.1200000000000001</v>
      </c>
    </row>
    <row r="1313" spans="2:39" s="2884" customFormat="1" ht="38.25" x14ac:dyDescent="0.2">
      <c r="B1313" s="4469" t="s">
        <v>6301</v>
      </c>
      <c r="C1313" s="4470"/>
      <c r="D1313" s="3345" t="s">
        <v>6302</v>
      </c>
      <c r="E1313" s="3346">
        <v>39.200000000000003</v>
      </c>
      <c r="F1313" s="3346">
        <v>17.0016</v>
      </c>
      <c r="G1313" s="3058" t="s">
        <v>1534</v>
      </c>
      <c r="H1313" s="3058" t="s">
        <v>1534</v>
      </c>
      <c r="I1313" s="3058" t="s">
        <v>1534</v>
      </c>
      <c r="J1313" s="3043">
        <v>101</v>
      </c>
      <c r="K1313" s="3347">
        <v>0.16800000000000001</v>
      </c>
      <c r="L1313" s="3347">
        <v>0.16800000000000001</v>
      </c>
      <c r="M1313" s="3043">
        <v>101</v>
      </c>
      <c r="N1313" s="3043">
        <v>101</v>
      </c>
      <c r="O1313" s="3347">
        <v>0.16800000000000001</v>
      </c>
      <c r="P1313" s="3347">
        <v>0.16800000000000001</v>
      </c>
      <c r="Q1313" s="3347">
        <v>0.16800000000000001</v>
      </c>
      <c r="R1313" s="3347">
        <v>0.16800000000000001</v>
      </c>
      <c r="S1313" s="2618">
        <v>1.6800000000000002</v>
      </c>
      <c r="T1313" s="3058" t="s">
        <v>1534</v>
      </c>
      <c r="U1313" s="3058" t="s">
        <v>1534</v>
      </c>
      <c r="V1313" s="3059" t="s">
        <v>5545</v>
      </c>
      <c r="W1313" s="3347">
        <v>2.8000000000000004E-2</v>
      </c>
      <c r="X1313" s="3347">
        <v>6.720000000000001E-2</v>
      </c>
      <c r="Y1313" s="3059" t="s">
        <v>1534</v>
      </c>
      <c r="Z1313" s="3059" t="s">
        <v>1534</v>
      </c>
      <c r="AA1313" s="3059" t="s">
        <v>1534</v>
      </c>
      <c r="AB1313" s="3059" t="s">
        <v>1534</v>
      </c>
      <c r="AC1313" s="3347">
        <v>6.720000000000001E-2</v>
      </c>
      <c r="AD1313" s="3346">
        <v>14.918400000000002</v>
      </c>
      <c r="AE1313" s="3059" t="s">
        <v>51</v>
      </c>
      <c r="AF1313" s="2567">
        <v>3.6960000000000007E-2</v>
      </c>
      <c r="AG1313" s="2567">
        <v>0.11200000000000002</v>
      </c>
      <c r="AH1313" s="2619" t="s">
        <v>5667</v>
      </c>
      <c r="AI1313" s="2619" t="s">
        <v>5008</v>
      </c>
      <c r="AJ1313" s="3058">
        <v>5.6000000000000005</v>
      </c>
      <c r="AK1313" s="2619" t="s">
        <v>6303</v>
      </c>
      <c r="AL1313" s="2619" t="s">
        <v>3596</v>
      </c>
      <c r="AM1313" s="3458">
        <v>1.4896000000000003</v>
      </c>
    </row>
    <row r="1314" spans="2:39" s="2884" customFormat="1" ht="38.25" x14ac:dyDescent="0.2">
      <c r="B1314" s="4469" t="s">
        <v>6304</v>
      </c>
      <c r="C1314" s="4470"/>
      <c r="D1314" s="3345" t="s">
        <v>6305</v>
      </c>
      <c r="E1314" s="3346">
        <v>44.800000000000004</v>
      </c>
      <c r="F1314" s="3346">
        <v>18.312000000000005</v>
      </c>
      <c r="G1314" s="3058" t="s">
        <v>1534</v>
      </c>
      <c r="H1314" s="3058" t="s">
        <v>1534</v>
      </c>
      <c r="I1314" s="3058" t="s">
        <v>1534</v>
      </c>
      <c r="J1314" s="3043">
        <v>109</v>
      </c>
      <c r="K1314" s="3347">
        <v>0.16800000000000001</v>
      </c>
      <c r="L1314" s="3347">
        <v>0.16800000000000001</v>
      </c>
      <c r="M1314" s="3043">
        <v>109</v>
      </c>
      <c r="N1314" s="3043">
        <v>109</v>
      </c>
      <c r="O1314" s="3347">
        <v>0.16800000000000001</v>
      </c>
      <c r="P1314" s="3347">
        <v>0.16800000000000001</v>
      </c>
      <c r="Q1314" s="3347">
        <v>0.16800000000000001</v>
      </c>
      <c r="R1314" s="3347">
        <v>0.16800000000000001</v>
      </c>
      <c r="S1314" s="2618">
        <v>2.2400000000000002</v>
      </c>
      <c r="T1314" s="3058" t="s">
        <v>1534</v>
      </c>
      <c r="U1314" s="3058" t="s">
        <v>1534</v>
      </c>
      <c r="V1314" s="3059" t="s">
        <v>5550</v>
      </c>
      <c r="W1314" s="3347">
        <v>2.8000000000000004E-2</v>
      </c>
      <c r="X1314" s="3347">
        <v>6.720000000000001E-2</v>
      </c>
      <c r="Y1314" s="3059" t="s">
        <v>1534</v>
      </c>
      <c r="Z1314" s="3059" t="s">
        <v>1534</v>
      </c>
      <c r="AA1314" s="3059" t="s">
        <v>1534</v>
      </c>
      <c r="AB1314" s="3059" t="s">
        <v>1534</v>
      </c>
      <c r="AC1314" s="3347">
        <v>6.720000000000001E-2</v>
      </c>
      <c r="AD1314" s="3346">
        <v>18.648</v>
      </c>
      <c r="AE1314" s="3059" t="s">
        <v>406</v>
      </c>
      <c r="AF1314" s="2567">
        <v>3.6960000000000007E-2</v>
      </c>
      <c r="AG1314" s="2567">
        <v>0.11200000000000002</v>
      </c>
      <c r="AH1314" s="2619" t="s">
        <v>5667</v>
      </c>
      <c r="AI1314" s="2619" t="s">
        <v>5008</v>
      </c>
      <c r="AJ1314" s="3058">
        <v>5.6000000000000005</v>
      </c>
      <c r="AK1314" s="2619" t="s">
        <v>6306</v>
      </c>
      <c r="AL1314" s="2619" t="s">
        <v>1679</v>
      </c>
      <c r="AM1314" s="3458">
        <v>1.8704000000000001</v>
      </c>
    </row>
    <row r="1315" spans="2:39" s="2884" customFormat="1" ht="38.25" x14ac:dyDescent="0.2">
      <c r="B1315" s="4469" t="s">
        <v>6307</v>
      </c>
      <c r="C1315" s="4470"/>
      <c r="D1315" s="3345" t="s">
        <v>6308</v>
      </c>
      <c r="E1315" s="3346">
        <v>56.000000000000007</v>
      </c>
      <c r="F1315" s="3346">
        <v>25.2224</v>
      </c>
      <c r="G1315" s="3058" t="s">
        <v>1534</v>
      </c>
      <c r="H1315" s="3058" t="s">
        <v>1534</v>
      </c>
      <c r="I1315" s="3058" t="s">
        <v>1534</v>
      </c>
      <c r="J1315" s="3043">
        <v>150</v>
      </c>
      <c r="K1315" s="3347">
        <v>0.16800000000000001</v>
      </c>
      <c r="L1315" s="3347">
        <v>0.16800000000000001</v>
      </c>
      <c r="M1315" s="3043">
        <v>150</v>
      </c>
      <c r="N1315" s="3043">
        <v>150</v>
      </c>
      <c r="O1315" s="3347">
        <v>0.16800000000000001</v>
      </c>
      <c r="P1315" s="3347">
        <v>0.16800000000000001</v>
      </c>
      <c r="Q1315" s="3347">
        <v>0.16800000000000001</v>
      </c>
      <c r="R1315" s="3347">
        <v>0.16800000000000001</v>
      </c>
      <c r="S1315" s="2618">
        <v>2.8000000000000003</v>
      </c>
      <c r="T1315" s="3058" t="s">
        <v>1534</v>
      </c>
      <c r="U1315" s="3058" t="s">
        <v>1534</v>
      </c>
      <c r="V1315" s="3059" t="s">
        <v>1133</v>
      </c>
      <c r="W1315" s="3347">
        <v>2.8000000000000004E-2</v>
      </c>
      <c r="X1315" s="3347">
        <v>6.720000000000001E-2</v>
      </c>
      <c r="Y1315" s="3059" t="s">
        <v>1534</v>
      </c>
      <c r="Z1315" s="3059" t="s">
        <v>1534</v>
      </c>
      <c r="AA1315" s="3059" t="s">
        <v>1534</v>
      </c>
      <c r="AB1315" s="3059" t="s">
        <v>1534</v>
      </c>
      <c r="AC1315" s="3347">
        <v>6.720000000000001E-2</v>
      </c>
      <c r="AD1315" s="3346">
        <v>22.377600000000001</v>
      </c>
      <c r="AE1315" s="3059" t="s">
        <v>5104</v>
      </c>
      <c r="AF1315" s="2567">
        <v>3.6960000000000007E-2</v>
      </c>
      <c r="AG1315" s="2567">
        <v>0.11200000000000002</v>
      </c>
      <c r="AH1315" s="2619" t="s">
        <v>5667</v>
      </c>
      <c r="AI1315" s="2619" t="s">
        <v>5008</v>
      </c>
      <c r="AJ1315" s="3058">
        <v>5.6000000000000005</v>
      </c>
      <c r="AK1315" s="2619" t="s">
        <v>6309</v>
      </c>
      <c r="AL1315" s="2619" t="s">
        <v>6310</v>
      </c>
      <c r="AM1315" s="3458">
        <v>2.2400000000000002</v>
      </c>
    </row>
    <row r="1316" spans="2:39" s="2884" customFormat="1" ht="38.25" x14ac:dyDescent="0.2">
      <c r="B1316" s="4469" t="s">
        <v>6311</v>
      </c>
      <c r="C1316" s="4470"/>
      <c r="D1316" s="3345" t="s">
        <v>6312</v>
      </c>
      <c r="E1316" s="3346">
        <v>67.2</v>
      </c>
      <c r="F1316" s="3346">
        <v>29.892800000000001</v>
      </c>
      <c r="G1316" s="3058" t="s">
        <v>1534</v>
      </c>
      <c r="H1316" s="3058" t="s">
        <v>1534</v>
      </c>
      <c r="I1316" s="3058" t="s">
        <v>1534</v>
      </c>
      <c r="J1316" s="3043">
        <v>190</v>
      </c>
      <c r="K1316" s="3347">
        <v>0.15680000000000002</v>
      </c>
      <c r="L1316" s="3347">
        <v>0.15680000000000002</v>
      </c>
      <c r="M1316" s="3043">
        <v>190</v>
      </c>
      <c r="N1316" s="3043">
        <v>190</v>
      </c>
      <c r="O1316" s="3347">
        <v>0.15680000000000002</v>
      </c>
      <c r="P1316" s="3347">
        <v>0.15680000000000002</v>
      </c>
      <c r="Q1316" s="3347">
        <v>0.15680000000000002</v>
      </c>
      <c r="R1316" s="3347">
        <v>0.15680000000000002</v>
      </c>
      <c r="S1316" s="2618">
        <v>5.6000000000000005</v>
      </c>
      <c r="T1316" s="3058" t="s">
        <v>1534</v>
      </c>
      <c r="U1316" s="3058" t="s">
        <v>1534</v>
      </c>
      <c r="V1316" s="3059" t="s">
        <v>1135</v>
      </c>
      <c r="W1316" s="3347">
        <v>2.8000000000000004E-2</v>
      </c>
      <c r="X1316" s="3347">
        <v>6.720000000000001E-2</v>
      </c>
      <c r="Y1316" s="3059" t="s">
        <v>1534</v>
      </c>
      <c r="Z1316" s="3059" t="s">
        <v>1534</v>
      </c>
      <c r="AA1316" s="3059" t="s">
        <v>1534</v>
      </c>
      <c r="AB1316" s="3059" t="s">
        <v>1534</v>
      </c>
      <c r="AC1316" s="3347">
        <v>6.720000000000001E-2</v>
      </c>
      <c r="AD1316" s="3346">
        <v>26.107200000000002</v>
      </c>
      <c r="AE1316" s="3059" t="s">
        <v>5520</v>
      </c>
      <c r="AF1316" s="2567">
        <v>3.6960000000000007E-2</v>
      </c>
      <c r="AG1316" s="2567">
        <v>0.11200000000000002</v>
      </c>
      <c r="AH1316" s="2619" t="s">
        <v>5667</v>
      </c>
      <c r="AI1316" s="2619" t="s">
        <v>5008</v>
      </c>
      <c r="AJ1316" s="3058">
        <v>5.6000000000000005</v>
      </c>
      <c r="AK1316" s="2619" t="s">
        <v>6313</v>
      </c>
      <c r="AL1316" s="2619" t="s">
        <v>6314</v>
      </c>
      <c r="AM1316" s="3458">
        <v>2.6096000000000004</v>
      </c>
    </row>
    <row r="1317" spans="2:39" s="2884" customFormat="1" ht="38.25" x14ac:dyDescent="0.2">
      <c r="B1317" s="4469" t="s">
        <v>6315</v>
      </c>
      <c r="C1317" s="4470"/>
      <c r="D1317" s="3345" t="s">
        <v>6316</v>
      </c>
      <c r="E1317" s="3346">
        <v>78.400000000000006</v>
      </c>
      <c r="F1317" s="3346">
        <v>37.363200000000006</v>
      </c>
      <c r="G1317" s="3058" t="s">
        <v>1534</v>
      </c>
      <c r="H1317" s="3058" t="s">
        <v>1534</v>
      </c>
      <c r="I1317" s="3058" t="s">
        <v>1534</v>
      </c>
      <c r="J1317" s="3043">
        <v>238</v>
      </c>
      <c r="K1317" s="3347">
        <v>0.15680000000000002</v>
      </c>
      <c r="L1317" s="3347">
        <v>0.15680000000000002</v>
      </c>
      <c r="M1317" s="3043">
        <v>238</v>
      </c>
      <c r="N1317" s="3043">
        <v>238</v>
      </c>
      <c r="O1317" s="3347">
        <v>0.15680000000000002</v>
      </c>
      <c r="P1317" s="3347">
        <v>0.15680000000000002</v>
      </c>
      <c r="Q1317" s="3347">
        <v>0.15680000000000002</v>
      </c>
      <c r="R1317" s="3347">
        <v>0.15680000000000002</v>
      </c>
      <c r="S1317" s="2618">
        <v>5.6000000000000005</v>
      </c>
      <c r="T1317" s="3058" t="s">
        <v>1534</v>
      </c>
      <c r="U1317" s="3058" t="s">
        <v>1534</v>
      </c>
      <c r="V1317" s="3059" t="s">
        <v>1135</v>
      </c>
      <c r="W1317" s="3347">
        <v>2.8000000000000004E-2</v>
      </c>
      <c r="X1317" s="3347">
        <v>6.720000000000001E-2</v>
      </c>
      <c r="Y1317" s="3059" t="s">
        <v>1534</v>
      </c>
      <c r="Z1317" s="3059" t="s">
        <v>1534</v>
      </c>
      <c r="AA1317" s="3059" t="s">
        <v>1534</v>
      </c>
      <c r="AB1317" s="3059" t="s">
        <v>1534</v>
      </c>
      <c r="AC1317" s="3347">
        <v>6.720000000000001E-2</v>
      </c>
      <c r="AD1317" s="3346">
        <v>29.836800000000004</v>
      </c>
      <c r="AE1317" s="3059" t="s">
        <v>56</v>
      </c>
      <c r="AF1317" s="2567">
        <v>3.6960000000000007E-2</v>
      </c>
      <c r="AG1317" s="2567">
        <v>0.11200000000000002</v>
      </c>
      <c r="AH1317" s="2619" t="s">
        <v>5667</v>
      </c>
      <c r="AI1317" s="2619" t="s">
        <v>5008</v>
      </c>
      <c r="AJ1317" s="3058">
        <v>5.6000000000000005</v>
      </c>
      <c r="AK1317" s="2619" t="s">
        <v>6317</v>
      </c>
      <c r="AL1317" s="2619" t="s">
        <v>6318</v>
      </c>
      <c r="AM1317" s="3458">
        <v>2.9792000000000005</v>
      </c>
    </row>
    <row r="1318" spans="2:39" s="2884" customFormat="1" ht="38.25" x14ac:dyDescent="0.2">
      <c r="B1318" s="4469" t="s">
        <v>6319</v>
      </c>
      <c r="C1318" s="4470"/>
      <c r="D1318" s="3345" t="s">
        <v>6320</v>
      </c>
      <c r="E1318" s="3346">
        <v>89.600000000000009</v>
      </c>
      <c r="F1318" s="3346">
        <v>42.033600000000007</v>
      </c>
      <c r="G1318" s="3058" t="s">
        <v>1534</v>
      </c>
      <c r="H1318" s="3058" t="s">
        <v>1534</v>
      </c>
      <c r="I1318" s="3058" t="s">
        <v>1534</v>
      </c>
      <c r="J1318" s="3043">
        <v>288</v>
      </c>
      <c r="K1318" s="3347">
        <v>0.14560000000000001</v>
      </c>
      <c r="L1318" s="3347">
        <v>0.14560000000000001</v>
      </c>
      <c r="M1318" s="3043">
        <v>288</v>
      </c>
      <c r="N1318" s="3043">
        <v>288</v>
      </c>
      <c r="O1318" s="3347">
        <v>0.14560000000000001</v>
      </c>
      <c r="P1318" s="3347">
        <v>0.14560000000000001</v>
      </c>
      <c r="Q1318" s="3347">
        <v>0.14560000000000001</v>
      </c>
      <c r="R1318" s="3347">
        <v>0.14560000000000001</v>
      </c>
      <c r="S1318" s="2618">
        <v>8.4</v>
      </c>
      <c r="T1318" s="3058" t="s">
        <v>1534</v>
      </c>
      <c r="U1318" s="3058" t="s">
        <v>1534</v>
      </c>
      <c r="V1318" s="3059" t="s">
        <v>1119</v>
      </c>
      <c r="W1318" s="3347">
        <v>2.8000000000000004E-2</v>
      </c>
      <c r="X1318" s="3347">
        <v>6.720000000000001E-2</v>
      </c>
      <c r="Y1318" s="3059" t="s">
        <v>1534</v>
      </c>
      <c r="Z1318" s="3059" t="s">
        <v>1534</v>
      </c>
      <c r="AA1318" s="3059" t="s">
        <v>1534</v>
      </c>
      <c r="AB1318" s="3059" t="s">
        <v>1534</v>
      </c>
      <c r="AC1318" s="3347">
        <v>6.720000000000001E-2</v>
      </c>
      <c r="AD1318" s="3346">
        <v>33.566400000000002</v>
      </c>
      <c r="AE1318" s="3059" t="s">
        <v>5529</v>
      </c>
      <c r="AF1318" s="2567">
        <v>3.6960000000000007E-2</v>
      </c>
      <c r="AG1318" s="2567">
        <v>0.11200000000000002</v>
      </c>
      <c r="AH1318" s="2619" t="s">
        <v>5667</v>
      </c>
      <c r="AI1318" s="2619" t="s">
        <v>5008</v>
      </c>
      <c r="AJ1318" s="3058">
        <v>5.6000000000000005</v>
      </c>
      <c r="AK1318" s="2619" t="s">
        <v>6321</v>
      </c>
      <c r="AL1318" s="2619" t="s">
        <v>4366</v>
      </c>
      <c r="AM1318" s="3458">
        <v>3.3600000000000003</v>
      </c>
    </row>
    <row r="1319" spans="2:39" s="2884" customFormat="1" ht="38.25" x14ac:dyDescent="0.2">
      <c r="B1319" s="4469" t="s">
        <v>6322</v>
      </c>
      <c r="C1319" s="4470"/>
      <c r="D1319" s="3345" t="s">
        <v>6323</v>
      </c>
      <c r="E1319" s="3346">
        <v>112.00000000000001</v>
      </c>
      <c r="F1319" s="3346">
        <v>57.904000000000011</v>
      </c>
      <c r="G1319" s="3058" t="s">
        <v>1534</v>
      </c>
      <c r="H1319" s="3058" t="s">
        <v>1534</v>
      </c>
      <c r="I1319" s="3058" t="s">
        <v>1534</v>
      </c>
      <c r="J1319" s="3043">
        <v>430</v>
      </c>
      <c r="K1319" s="3347">
        <v>0.13440000000000002</v>
      </c>
      <c r="L1319" s="3347">
        <v>0.13440000000000002</v>
      </c>
      <c r="M1319" s="3043">
        <v>430</v>
      </c>
      <c r="N1319" s="3043">
        <v>430</v>
      </c>
      <c r="O1319" s="3347">
        <v>0.13440000000000002</v>
      </c>
      <c r="P1319" s="3347">
        <v>0.13440000000000002</v>
      </c>
      <c r="Q1319" s="3347">
        <v>0.13440000000000002</v>
      </c>
      <c r="R1319" s="3347">
        <v>0.13440000000000002</v>
      </c>
      <c r="S1319" s="2618">
        <v>11.200000000000001</v>
      </c>
      <c r="T1319" s="3058" t="s">
        <v>1534</v>
      </c>
      <c r="U1319" s="3058" t="s">
        <v>1534</v>
      </c>
      <c r="V1319" s="3059" t="s">
        <v>5534</v>
      </c>
      <c r="W1319" s="3347">
        <v>2.8000000000000004E-2</v>
      </c>
      <c r="X1319" s="3347">
        <v>6.720000000000001E-2</v>
      </c>
      <c r="Y1319" s="3059" t="s">
        <v>1534</v>
      </c>
      <c r="Z1319" s="3059" t="s">
        <v>1534</v>
      </c>
      <c r="AA1319" s="3059" t="s">
        <v>1534</v>
      </c>
      <c r="AB1319" s="3059" t="s">
        <v>1534</v>
      </c>
      <c r="AC1319" s="3347">
        <v>6.720000000000001E-2</v>
      </c>
      <c r="AD1319" s="3346">
        <v>37.295999999999999</v>
      </c>
      <c r="AE1319" s="3059" t="s">
        <v>58</v>
      </c>
      <c r="AF1319" s="2567">
        <v>3.6960000000000007E-2</v>
      </c>
      <c r="AG1319" s="2567">
        <v>0.11200000000000002</v>
      </c>
      <c r="AH1319" s="2619" t="s">
        <v>5667</v>
      </c>
      <c r="AI1319" s="2619" t="s">
        <v>5008</v>
      </c>
      <c r="AJ1319" s="3058">
        <v>5.6000000000000005</v>
      </c>
      <c r="AK1319" s="2619" t="s">
        <v>6324</v>
      </c>
      <c r="AL1319" s="2619" t="s">
        <v>370</v>
      </c>
      <c r="AM1319" s="3458">
        <v>3.7296000000000005</v>
      </c>
    </row>
    <row r="1320" spans="2:39" s="2884" customFormat="1" ht="25.5" x14ac:dyDescent="0.2">
      <c r="B1320" s="4469" t="s">
        <v>6325</v>
      </c>
      <c r="C1320" s="4470"/>
      <c r="D1320" s="3345" t="s">
        <v>6326</v>
      </c>
      <c r="E1320" s="3346">
        <v>28.000000000000004</v>
      </c>
      <c r="F1320" s="3346">
        <v>16.251200000000001</v>
      </c>
      <c r="G1320" s="3058" t="s">
        <v>1534</v>
      </c>
      <c r="H1320" s="3058" t="s">
        <v>1534</v>
      </c>
      <c r="I1320" s="3058" t="s">
        <v>1534</v>
      </c>
      <c r="J1320" s="3043">
        <v>96</v>
      </c>
      <c r="K1320" s="3347">
        <v>0.16800000000000001</v>
      </c>
      <c r="L1320" s="3347">
        <v>0.16800000000000001</v>
      </c>
      <c r="M1320" s="3043">
        <v>96</v>
      </c>
      <c r="N1320" s="3043">
        <v>96</v>
      </c>
      <c r="O1320" s="3347">
        <v>0.16800000000000001</v>
      </c>
      <c r="P1320" s="3347">
        <v>0.16800000000000001</v>
      </c>
      <c r="Q1320" s="3347">
        <v>0.16800000000000001</v>
      </c>
      <c r="R1320" s="3347">
        <v>0.16800000000000001</v>
      </c>
      <c r="S1320" s="2618">
        <v>0.56000000000000005</v>
      </c>
      <c r="T1320" s="3058" t="s">
        <v>1534</v>
      </c>
      <c r="U1320" s="3058" t="s">
        <v>1534</v>
      </c>
      <c r="V1320" s="3059" t="s">
        <v>1136</v>
      </c>
      <c r="W1320" s="3347">
        <v>2.8000000000000004E-2</v>
      </c>
      <c r="X1320" s="3347">
        <v>6.720000000000001E-2</v>
      </c>
      <c r="Y1320" s="3059" t="s">
        <v>1534</v>
      </c>
      <c r="Z1320" s="3059" t="s">
        <v>1534</v>
      </c>
      <c r="AA1320" s="3059" t="s">
        <v>1534</v>
      </c>
      <c r="AB1320" s="3059" t="s">
        <v>1534</v>
      </c>
      <c r="AC1320" s="3347">
        <v>6.720000000000001E-2</v>
      </c>
      <c r="AD1320" s="3346">
        <v>11.188800000000001</v>
      </c>
      <c r="AE1320" s="3059" t="s">
        <v>49</v>
      </c>
      <c r="AF1320" s="2567">
        <v>3.6960000000000007E-2</v>
      </c>
      <c r="AG1320" s="2567">
        <v>0.11200000000000002</v>
      </c>
      <c r="AH1320" s="2619" t="s">
        <v>1534</v>
      </c>
      <c r="AI1320" s="2619" t="s">
        <v>1534</v>
      </c>
      <c r="AJ1320" s="3058" t="s">
        <v>1534</v>
      </c>
      <c r="AK1320" s="2619" t="s">
        <v>6298</v>
      </c>
      <c r="AL1320" s="2619" t="s">
        <v>3305</v>
      </c>
      <c r="AM1320" s="3458">
        <v>1.1200000000000001</v>
      </c>
    </row>
    <row r="1321" spans="2:39" s="2884" customFormat="1" ht="25.5" x14ac:dyDescent="0.2">
      <c r="B1321" s="4469" t="s">
        <v>6327</v>
      </c>
      <c r="C1321" s="4470"/>
      <c r="D1321" s="3345" t="s">
        <v>6328</v>
      </c>
      <c r="E1321" s="3346">
        <v>33.6</v>
      </c>
      <c r="F1321" s="3346">
        <v>17.561600000000002</v>
      </c>
      <c r="G1321" s="3058" t="s">
        <v>1534</v>
      </c>
      <c r="H1321" s="3058" t="s">
        <v>1534</v>
      </c>
      <c r="I1321" s="3058" t="s">
        <v>1534</v>
      </c>
      <c r="J1321" s="3043">
        <v>104</v>
      </c>
      <c r="K1321" s="3347">
        <v>0.16800000000000001</v>
      </c>
      <c r="L1321" s="3347">
        <v>0.16800000000000001</v>
      </c>
      <c r="M1321" s="3043">
        <v>104</v>
      </c>
      <c r="N1321" s="3043">
        <v>104</v>
      </c>
      <c r="O1321" s="3347">
        <v>0.16800000000000001</v>
      </c>
      <c r="P1321" s="3347">
        <v>0.16800000000000001</v>
      </c>
      <c r="Q1321" s="3347">
        <v>0.16800000000000001</v>
      </c>
      <c r="R1321" s="3347">
        <v>0.16800000000000001</v>
      </c>
      <c r="S1321" s="2618">
        <v>1.1200000000000001</v>
      </c>
      <c r="T1321" s="3058" t="s">
        <v>1534</v>
      </c>
      <c r="U1321" s="3058" t="s">
        <v>1534</v>
      </c>
      <c r="V1321" s="3059" t="s">
        <v>5540</v>
      </c>
      <c r="W1321" s="3347">
        <v>2.8000000000000004E-2</v>
      </c>
      <c r="X1321" s="3347">
        <v>6.720000000000001E-2</v>
      </c>
      <c r="Y1321" s="3059" t="s">
        <v>1534</v>
      </c>
      <c r="Z1321" s="3059" t="s">
        <v>1534</v>
      </c>
      <c r="AA1321" s="3059" t="s">
        <v>1534</v>
      </c>
      <c r="AB1321" s="3059" t="s">
        <v>1534</v>
      </c>
      <c r="AC1321" s="3347">
        <v>6.720000000000001E-2</v>
      </c>
      <c r="AD1321" s="3346">
        <v>14.918400000000002</v>
      </c>
      <c r="AE1321" s="3059" t="s">
        <v>51</v>
      </c>
      <c r="AF1321" s="2567">
        <v>3.6960000000000007E-2</v>
      </c>
      <c r="AG1321" s="2567">
        <v>0.11200000000000002</v>
      </c>
      <c r="AH1321" s="2619" t="s">
        <v>1534</v>
      </c>
      <c r="AI1321" s="2619" t="s">
        <v>1534</v>
      </c>
      <c r="AJ1321" s="3058" t="s">
        <v>1534</v>
      </c>
      <c r="AK1321" s="2619" t="s">
        <v>6303</v>
      </c>
      <c r="AL1321" s="2619" t="s">
        <v>3596</v>
      </c>
      <c r="AM1321" s="3458">
        <v>1.4896000000000003</v>
      </c>
    </row>
    <row r="1322" spans="2:39" s="2884" customFormat="1" ht="25.5" x14ac:dyDescent="0.2">
      <c r="B1322" s="4469" t="s">
        <v>6329</v>
      </c>
      <c r="C1322" s="4470"/>
      <c r="D1322" s="3345" t="s">
        <v>6330</v>
      </c>
      <c r="E1322" s="3346">
        <v>39.200000000000003</v>
      </c>
      <c r="F1322" s="3346">
        <v>22.601600000000001</v>
      </c>
      <c r="G1322" s="3058" t="s">
        <v>1534</v>
      </c>
      <c r="H1322" s="3058" t="s">
        <v>1534</v>
      </c>
      <c r="I1322" s="3058" t="s">
        <v>1534</v>
      </c>
      <c r="J1322" s="3043">
        <v>134</v>
      </c>
      <c r="K1322" s="3347">
        <v>0.16800000000000001</v>
      </c>
      <c r="L1322" s="3347">
        <v>0.16800000000000001</v>
      </c>
      <c r="M1322" s="3043">
        <v>134</v>
      </c>
      <c r="N1322" s="3043">
        <v>134</v>
      </c>
      <c r="O1322" s="3347">
        <v>0.16800000000000001</v>
      </c>
      <c r="P1322" s="3347">
        <v>0.16800000000000001</v>
      </c>
      <c r="Q1322" s="3347">
        <v>0.16800000000000001</v>
      </c>
      <c r="R1322" s="3347">
        <v>0.16800000000000001</v>
      </c>
      <c r="S1322" s="2618">
        <v>1.6800000000000002</v>
      </c>
      <c r="T1322" s="3058" t="s">
        <v>1534</v>
      </c>
      <c r="U1322" s="3058" t="s">
        <v>1534</v>
      </c>
      <c r="V1322" s="3059" t="s">
        <v>5545</v>
      </c>
      <c r="W1322" s="3347">
        <v>2.8000000000000004E-2</v>
      </c>
      <c r="X1322" s="3347">
        <v>6.720000000000001E-2</v>
      </c>
      <c r="Y1322" s="3059" t="s">
        <v>1534</v>
      </c>
      <c r="Z1322" s="3059" t="s">
        <v>1534</v>
      </c>
      <c r="AA1322" s="3059" t="s">
        <v>1534</v>
      </c>
      <c r="AB1322" s="3059" t="s">
        <v>1534</v>
      </c>
      <c r="AC1322" s="3347">
        <v>6.720000000000001E-2</v>
      </c>
      <c r="AD1322" s="3346">
        <v>14.918400000000002</v>
      </c>
      <c r="AE1322" s="3059" t="s">
        <v>51</v>
      </c>
      <c r="AF1322" s="2567">
        <v>3.6960000000000007E-2</v>
      </c>
      <c r="AG1322" s="2567">
        <v>0.11200000000000002</v>
      </c>
      <c r="AH1322" s="2619" t="s">
        <v>1534</v>
      </c>
      <c r="AI1322" s="2619" t="s">
        <v>1534</v>
      </c>
      <c r="AJ1322" s="3058" t="s">
        <v>1534</v>
      </c>
      <c r="AK1322" s="2619" t="s">
        <v>6303</v>
      </c>
      <c r="AL1322" s="2619" t="s">
        <v>3596</v>
      </c>
      <c r="AM1322" s="3458">
        <v>1.4896000000000003</v>
      </c>
    </row>
    <row r="1323" spans="2:39" s="2884" customFormat="1" ht="25.5" x14ac:dyDescent="0.2">
      <c r="B1323" s="4469" t="s">
        <v>6331</v>
      </c>
      <c r="C1323" s="4470"/>
      <c r="D1323" s="3345" t="s">
        <v>6332</v>
      </c>
      <c r="E1323" s="3346">
        <v>44.800000000000004</v>
      </c>
      <c r="F1323" s="3346">
        <v>23.912000000000003</v>
      </c>
      <c r="G1323" s="3058" t="s">
        <v>1534</v>
      </c>
      <c r="H1323" s="3058" t="s">
        <v>1534</v>
      </c>
      <c r="I1323" s="3058" t="s">
        <v>1534</v>
      </c>
      <c r="J1323" s="3043">
        <v>142</v>
      </c>
      <c r="K1323" s="3347">
        <v>0.16800000000000001</v>
      </c>
      <c r="L1323" s="3347">
        <v>0.16800000000000001</v>
      </c>
      <c r="M1323" s="3043">
        <v>142</v>
      </c>
      <c r="N1323" s="3043">
        <v>142</v>
      </c>
      <c r="O1323" s="3347">
        <v>0.16800000000000001</v>
      </c>
      <c r="P1323" s="3347">
        <v>0.16800000000000001</v>
      </c>
      <c r="Q1323" s="3347">
        <v>0.16800000000000001</v>
      </c>
      <c r="R1323" s="3347">
        <v>0.16800000000000001</v>
      </c>
      <c r="S1323" s="2618">
        <v>2.2400000000000002</v>
      </c>
      <c r="T1323" s="3058" t="s">
        <v>1534</v>
      </c>
      <c r="U1323" s="3058" t="s">
        <v>1534</v>
      </c>
      <c r="V1323" s="3059" t="s">
        <v>5550</v>
      </c>
      <c r="W1323" s="3347">
        <v>2.8000000000000004E-2</v>
      </c>
      <c r="X1323" s="3347">
        <v>6.720000000000001E-2</v>
      </c>
      <c r="Y1323" s="3059" t="s">
        <v>1534</v>
      </c>
      <c r="Z1323" s="3059" t="s">
        <v>1534</v>
      </c>
      <c r="AA1323" s="3059" t="s">
        <v>1534</v>
      </c>
      <c r="AB1323" s="3059" t="s">
        <v>1534</v>
      </c>
      <c r="AC1323" s="3347">
        <v>6.720000000000001E-2</v>
      </c>
      <c r="AD1323" s="3346">
        <v>18.648</v>
      </c>
      <c r="AE1323" s="3059" t="s">
        <v>406</v>
      </c>
      <c r="AF1323" s="2567">
        <v>3.6960000000000007E-2</v>
      </c>
      <c r="AG1323" s="2567">
        <v>0.11200000000000002</v>
      </c>
      <c r="AH1323" s="2619" t="s">
        <v>1534</v>
      </c>
      <c r="AI1323" s="2619" t="s">
        <v>1534</v>
      </c>
      <c r="AJ1323" s="3058" t="s">
        <v>1534</v>
      </c>
      <c r="AK1323" s="2619" t="s">
        <v>6306</v>
      </c>
      <c r="AL1323" s="2619" t="s">
        <v>1679</v>
      </c>
      <c r="AM1323" s="3458">
        <v>1.8704000000000001</v>
      </c>
    </row>
    <row r="1324" spans="2:39" s="2884" customFormat="1" ht="25.5" x14ac:dyDescent="0.2">
      <c r="B1324" s="4469" t="s">
        <v>6333</v>
      </c>
      <c r="C1324" s="4470"/>
      <c r="D1324" s="3345" t="s">
        <v>6334</v>
      </c>
      <c r="E1324" s="3346">
        <v>56.000000000000007</v>
      </c>
      <c r="F1324" s="3346">
        <v>30.822400000000002</v>
      </c>
      <c r="G1324" s="3058" t="s">
        <v>1534</v>
      </c>
      <c r="H1324" s="3058" t="s">
        <v>1534</v>
      </c>
      <c r="I1324" s="3058" t="s">
        <v>1534</v>
      </c>
      <c r="J1324" s="3043">
        <v>183</v>
      </c>
      <c r="K1324" s="3347">
        <v>0.16800000000000001</v>
      </c>
      <c r="L1324" s="3347">
        <v>0.16800000000000001</v>
      </c>
      <c r="M1324" s="3043">
        <v>183</v>
      </c>
      <c r="N1324" s="3043">
        <v>183</v>
      </c>
      <c r="O1324" s="3347">
        <v>0.16800000000000001</v>
      </c>
      <c r="P1324" s="3347">
        <v>0.16800000000000001</v>
      </c>
      <c r="Q1324" s="3347">
        <v>0.16800000000000001</v>
      </c>
      <c r="R1324" s="3347">
        <v>0.16800000000000001</v>
      </c>
      <c r="S1324" s="2618">
        <v>2.8000000000000003</v>
      </c>
      <c r="T1324" s="3058" t="s">
        <v>1534</v>
      </c>
      <c r="U1324" s="3058" t="s">
        <v>1534</v>
      </c>
      <c r="V1324" s="3059" t="s">
        <v>1133</v>
      </c>
      <c r="W1324" s="3347">
        <v>2.8000000000000004E-2</v>
      </c>
      <c r="X1324" s="3347">
        <v>6.720000000000001E-2</v>
      </c>
      <c r="Y1324" s="3059" t="s">
        <v>1534</v>
      </c>
      <c r="Z1324" s="3059" t="s">
        <v>1534</v>
      </c>
      <c r="AA1324" s="3059" t="s">
        <v>1534</v>
      </c>
      <c r="AB1324" s="3059" t="s">
        <v>1534</v>
      </c>
      <c r="AC1324" s="3347">
        <v>6.720000000000001E-2</v>
      </c>
      <c r="AD1324" s="3346">
        <v>22.377600000000001</v>
      </c>
      <c r="AE1324" s="3059" t="s">
        <v>5104</v>
      </c>
      <c r="AF1324" s="2567">
        <v>3.6960000000000007E-2</v>
      </c>
      <c r="AG1324" s="2567">
        <v>0.11200000000000002</v>
      </c>
      <c r="AH1324" s="2619" t="s">
        <v>1534</v>
      </c>
      <c r="AI1324" s="2619" t="s">
        <v>1534</v>
      </c>
      <c r="AJ1324" s="3058" t="s">
        <v>1534</v>
      </c>
      <c r="AK1324" s="2619" t="s">
        <v>6309</v>
      </c>
      <c r="AL1324" s="2619" t="s">
        <v>6310</v>
      </c>
      <c r="AM1324" s="3458">
        <v>2.2400000000000002</v>
      </c>
    </row>
    <row r="1325" spans="2:39" s="2884" customFormat="1" ht="25.5" x14ac:dyDescent="0.2">
      <c r="B1325" s="4469" t="s">
        <v>6335</v>
      </c>
      <c r="C1325" s="4470"/>
      <c r="D1325" s="3345" t="s">
        <v>6336</v>
      </c>
      <c r="E1325" s="3346">
        <v>67.2</v>
      </c>
      <c r="F1325" s="3346">
        <v>35.492800000000003</v>
      </c>
      <c r="G1325" s="3058" t="s">
        <v>1534</v>
      </c>
      <c r="H1325" s="3058" t="s">
        <v>1534</v>
      </c>
      <c r="I1325" s="3058" t="s">
        <v>1534</v>
      </c>
      <c r="J1325" s="3043">
        <v>226</v>
      </c>
      <c r="K1325" s="3347">
        <v>0.15680000000000002</v>
      </c>
      <c r="L1325" s="3347">
        <v>0.15680000000000002</v>
      </c>
      <c r="M1325" s="3043">
        <v>226</v>
      </c>
      <c r="N1325" s="3043">
        <v>226</v>
      </c>
      <c r="O1325" s="3347">
        <v>0.15680000000000002</v>
      </c>
      <c r="P1325" s="3347">
        <v>0.15680000000000002</v>
      </c>
      <c r="Q1325" s="3347">
        <v>0.15680000000000002</v>
      </c>
      <c r="R1325" s="3347">
        <v>0.15680000000000002</v>
      </c>
      <c r="S1325" s="2618">
        <v>5.6000000000000005</v>
      </c>
      <c r="T1325" s="3058" t="s">
        <v>1534</v>
      </c>
      <c r="U1325" s="3058" t="s">
        <v>1534</v>
      </c>
      <c r="V1325" s="3059" t="s">
        <v>1135</v>
      </c>
      <c r="W1325" s="3347">
        <v>2.8000000000000004E-2</v>
      </c>
      <c r="X1325" s="3347">
        <v>6.720000000000001E-2</v>
      </c>
      <c r="Y1325" s="3059" t="s">
        <v>1534</v>
      </c>
      <c r="Z1325" s="3059" t="s">
        <v>1534</v>
      </c>
      <c r="AA1325" s="3059" t="s">
        <v>1534</v>
      </c>
      <c r="AB1325" s="3059" t="s">
        <v>1534</v>
      </c>
      <c r="AC1325" s="3347">
        <v>6.720000000000001E-2</v>
      </c>
      <c r="AD1325" s="3346">
        <v>26.107200000000002</v>
      </c>
      <c r="AE1325" s="3059" t="s">
        <v>5520</v>
      </c>
      <c r="AF1325" s="2567">
        <v>3.6960000000000007E-2</v>
      </c>
      <c r="AG1325" s="2567">
        <v>0.11200000000000002</v>
      </c>
      <c r="AH1325" s="2619" t="s">
        <v>1534</v>
      </c>
      <c r="AI1325" s="2619" t="s">
        <v>1534</v>
      </c>
      <c r="AJ1325" s="3058" t="s">
        <v>1534</v>
      </c>
      <c r="AK1325" s="2619" t="s">
        <v>6313</v>
      </c>
      <c r="AL1325" s="2619" t="s">
        <v>6314</v>
      </c>
      <c r="AM1325" s="3458">
        <v>2.6096000000000004</v>
      </c>
    </row>
    <row r="1326" spans="2:39" s="2884" customFormat="1" ht="25.5" x14ac:dyDescent="0.2">
      <c r="B1326" s="4469" t="s">
        <v>6337</v>
      </c>
      <c r="C1326" s="4470"/>
      <c r="D1326" s="3345" t="s">
        <v>6338</v>
      </c>
      <c r="E1326" s="3346">
        <v>78.400000000000006</v>
      </c>
      <c r="F1326" s="3346">
        <v>42.963200000000001</v>
      </c>
      <c r="G1326" s="3058" t="s">
        <v>1534</v>
      </c>
      <c r="H1326" s="3058" t="s">
        <v>1534</v>
      </c>
      <c r="I1326" s="3058" t="s">
        <v>1534</v>
      </c>
      <c r="J1326" s="3043">
        <v>274</v>
      </c>
      <c r="K1326" s="3347">
        <v>0.15680000000000002</v>
      </c>
      <c r="L1326" s="3347">
        <v>0.15680000000000002</v>
      </c>
      <c r="M1326" s="3043">
        <v>274</v>
      </c>
      <c r="N1326" s="3043">
        <v>274</v>
      </c>
      <c r="O1326" s="3347">
        <v>0.15680000000000002</v>
      </c>
      <c r="P1326" s="3347">
        <v>0.15680000000000002</v>
      </c>
      <c r="Q1326" s="3347">
        <v>0.15680000000000002</v>
      </c>
      <c r="R1326" s="3347">
        <v>0.15680000000000002</v>
      </c>
      <c r="S1326" s="2618">
        <v>5.6000000000000005</v>
      </c>
      <c r="T1326" s="3058" t="s">
        <v>1534</v>
      </c>
      <c r="U1326" s="3058" t="s">
        <v>1534</v>
      </c>
      <c r="V1326" s="3059" t="s">
        <v>1135</v>
      </c>
      <c r="W1326" s="3347">
        <v>2.8000000000000004E-2</v>
      </c>
      <c r="X1326" s="3347">
        <v>6.720000000000001E-2</v>
      </c>
      <c r="Y1326" s="3059" t="s">
        <v>1534</v>
      </c>
      <c r="Z1326" s="3059" t="s">
        <v>1534</v>
      </c>
      <c r="AA1326" s="3059" t="s">
        <v>1534</v>
      </c>
      <c r="AB1326" s="3059" t="s">
        <v>1534</v>
      </c>
      <c r="AC1326" s="3347">
        <v>6.720000000000001E-2</v>
      </c>
      <c r="AD1326" s="3346">
        <v>29.836800000000004</v>
      </c>
      <c r="AE1326" s="3059" t="s">
        <v>56</v>
      </c>
      <c r="AF1326" s="2567">
        <v>3.6960000000000007E-2</v>
      </c>
      <c r="AG1326" s="2567">
        <v>0.11200000000000002</v>
      </c>
      <c r="AH1326" s="2619" t="s">
        <v>1534</v>
      </c>
      <c r="AI1326" s="2619" t="s">
        <v>1534</v>
      </c>
      <c r="AJ1326" s="3058" t="s">
        <v>1534</v>
      </c>
      <c r="AK1326" s="2619" t="s">
        <v>6317</v>
      </c>
      <c r="AL1326" s="2619" t="s">
        <v>6318</v>
      </c>
      <c r="AM1326" s="3458">
        <v>2.9792000000000005</v>
      </c>
    </row>
    <row r="1327" spans="2:39" s="2884" customFormat="1" ht="25.5" x14ac:dyDescent="0.2">
      <c r="B1327" s="4469" t="s">
        <v>6339</v>
      </c>
      <c r="C1327" s="4470"/>
      <c r="D1327" s="3345" t="s">
        <v>6340</v>
      </c>
      <c r="E1327" s="3346">
        <v>89.600000000000009</v>
      </c>
      <c r="F1327" s="3346">
        <v>47.633600000000008</v>
      </c>
      <c r="G1327" s="3058" t="s">
        <v>1534</v>
      </c>
      <c r="H1327" s="3058" t="s">
        <v>1534</v>
      </c>
      <c r="I1327" s="3058" t="s">
        <v>1534</v>
      </c>
      <c r="J1327" s="3043">
        <v>327</v>
      </c>
      <c r="K1327" s="3347">
        <v>0.14560000000000001</v>
      </c>
      <c r="L1327" s="3347">
        <v>0.14560000000000001</v>
      </c>
      <c r="M1327" s="3043">
        <v>327</v>
      </c>
      <c r="N1327" s="3043">
        <v>327</v>
      </c>
      <c r="O1327" s="3347">
        <v>0.14560000000000001</v>
      </c>
      <c r="P1327" s="3347">
        <v>0.14560000000000001</v>
      </c>
      <c r="Q1327" s="3347">
        <v>0.14560000000000001</v>
      </c>
      <c r="R1327" s="3347">
        <v>0.14560000000000001</v>
      </c>
      <c r="S1327" s="2618">
        <v>8.4</v>
      </c>
      <c r="T1327" s="3058" t="s">
        <v>1534</v>
      </c>
      <c r="U1327" s="3058" t="s">
        <v>1534</v>
      </c>
      <c r="V1327" s="3059" t="s">
        <v>1119</v>
      </c>
      <c r="W1327" s="3347">
        <v>2.8000000000000004E-2</v>
      </c>
      <c r="X1327" s="3347">
        <v>6.720000000000001E-2</v>
      </c>
      <c r="Y1327" s="3059" t="s">
        <v>1534</v>
      </c>
      <c r="Z1327" s="3059" t="s">
        <v>1534</v>
      </c>
      <c r="AA1327" s="3059" t="s">
        <v>1534</v>
      </c>
      <c r="AB1327" s="3059" t="s">
        <v>1534</v>
      </c>
      <c r="AC1327" s="3347">
        <v>6.720000000000001E-2</v>
      </c>
      <c r="AD1327" s="3346">
        <v>33.566400000000002</v>
      </c>
      <c r="AE1327" s="3059" t="s">
        <v>5529</v>
      </c>
      <c r="AF1327" s="2567">
        <v>3.6960000000000007E-2</v>
      </c>
      <c r="AG1327" s="2567">
        <v>0.11200000000000002</v>
      </c>
      <c r="AH1327" s="2619" t="s">
        <v>1534</v>
      </c>
      <c r="AI1327" s="2619" t="s">
        <v>1534</v>
      </c>
      <c r="AJ1327" s="3058" t="s">
        <v>1534</v>
      </c>
      <c r="AK1327" s="2619" t="s">
        <v>6321</v>
      </c>
      <c r="AL1327" s="2619" t="s">
        <v>4366</v>
      </c>
      <c r="AM1327" s="3458">
        <v>3.3600000000000003</v>
      </c>
    </row>
    <row r="1328" spans="2:39" s="2884" customFormat="1" ht="26.25" thickBot="1" x14ac:dyDescent="0.25">
      <c r="B1328" s="4469" t="s">
        <v>6341</v>
      </c>
      <c r="C1328" s="4470"/>
      <c r="D1328" s="3070" t="s">
        <v>6342</v>
      </c>
      <c r="E1328" s="3071">
        <v>112.00000000000001</v>
      </c>
      <c r="F1328" s="3071">
        <v>63.504000000000012</v>
      </c>
      <c r="G1328" s="3160" t="s">
        <v>1534</v>
      </c>
      <c r="H1328" s="3160" t="s">
        <v>1534</v>
      </c>
      <c r="I1328" s="3160" t="s">
        <v>1534</v>
      </c>
      <c r="J1328" s="2817">
        <v>472</v>
      </c>
      <c r="K1328" s="3073">
        <v>0.13440000000000002</v>
      </c>
      <c r="L1328" s="3073">
        <v>0.13440000000000002</v>
      </c>
      <c r="M1328" s="2817">
        <v>472</v>
      </c>
      <c r="N1328" s="2817">
        <v>472</v>
      </c>
      <c r="O1328" s="3073">
        <v>0.13440000000000002</v>
      </c>
      <c r="P1328" s="3073">
        <v>0.13440000000000002</v>
      </c>
      <c r="Q1328" s="3073">
        <v>0.13440000000000002</v>
      </c>
      <c r="R1328" s="3073">
        <v>0.13440000000000002</v>
      </c>
      <c r="S1328" s="2810">
        <v>11.200000000000001</v>
      </c>
      <c r="T1328" s="3160" t="s">
        <v>1534</v>
      </c>
      <c r="U1328" s="3160" t="s">
        <v>1534</v>
      </c>
      <c r="V1328" s="3074" t="s">
        <v>5534</v>
      </c>
      <c r="W1328" s="3073">
        <v>2.8000000000000004E-2</v>
      </c>
      <c r="X1328" s="3073">
        <v>6.720000000000001E-2</v>
      </c>
      <c r="Y1328" s="3074" t="s">
        <v>1534</v>
      </c>
      <c r="Z1328" s="3074" t="s">
        <v>1534</v>
      </c>
      <c r="AA1328" s="3074" t="s">
        <v>1534</v>
      </c>
      <c r="AB1328" s="3074" t="s">
        <v>1534</v>
      </c>
      <c r="AC1328" s="3073">
        <v>6.720000000000001E-2</v>
      </c>
      <c r="AD1328" s="3071">
        <v>37.295999999999999</v>
      </c>
      <c r="AE1328" s="3074" t="s">
        <v>58</v>
      </c>
      <c r="AF1328" s="2614">
        <v>3.6960000000000007E-2</v>
      </c>
      <c r="AG1328" s="2614">
        <v>0.11200000000000002</v>
      </c>
      <c r="AH1328" s="2661" t="s">
        <v>1534</v>
      </c>
      <c r="AI1328" s="2661" t="s">
        <v>1534</v>
      </c>
      <c r="AJ1328" s="3160" t="s">
        <v>1534</v>
      </c>
      <c r="AK1328" s="2661" t="s">
        <v>6324</v>
      </c>
      <c r="AL1328" s="2661" t="s">
        <v>370</v>
      </c>
      <c r="AM1328" s="3459">
        <v>3.7296000000000005</v>
      </c>
    </row>
    <row r="1329" spans="2:39" s="2884" customFormat="1" x14ac:dyDescent="0.2">
      <c r="B1329" s="3504"/>
      <c r="C1329" s="3505"/>
      <c r="D1329" s="4527"/>
      <c r="E1329" s="4527"/>
      <c r="F1329" s="4527"/>
      <c r="G1329" s="4527"/>
      <c r="H1329" s="3505"/>
      <c r="I1329" s="3506"/>
      <c r="J1329" s="3506"/>
      <c r="K1329" s="3506"/>
      <c r="L1329" s="3506"/>
      <c r="M1329" s="3505"/>
      <c r="N1329" s="3506"/>
      <c r="O1329" s="3506"/>
      <c r="P1329" s="3506"/>
      <c r="Q1329" s="3506"/>
      <c r="R1329" s="3506"/>
      <c r="S1329" s="3505"/>
      <c r="T1329" s="3507"/>
      <c r="U1329" s="3507"/>
      <c r="V1329" s="3507"/>
      <c r="W1329" s="3507"/>
      <c r="X1329" s="3507"/>
      <c r="Y1329" s="3507"/>
      <c r="Z1329" s="3507"/>
      <c r="AA1329" s="3507"/>
      <c r="AB1329" s="3507"/>
      <c r="AC1329" s="3507"/>
      <c r="AD1329" s="3507"/>
      <c r="AE1329" s="3507"/>
      <c r="AF1329" s="3507"/>
      <c r="AG1329" s="3507"/>
      <c r="AH1329" s="3507"/>
      <c r="AI1329" s="3507"/>
      <c r="AJ1329" s="3507"/>
      <c r="AK1329" s="3508"/>
      <c r="AL1329" s="3509"/>
      <c r="AM1329" s="3510"/>
    </row>
    <row r="1330" spans="2:39" s="2884" customFormat="1" ht="14.25" x14ac:dyDescent="0.2">
      <c r="B1330" s="3643" t="s">
        <v>5002</v>
      </c>
      <c r="C1330" s="3644"/>
      <c r="D1330" s="3645" t="s">
        <v>10</v>
      </c>
      <c r="E1330" s="3645"/>
      <c r="F1330" s="3645"/>
      <c r="G1330" s="3645"/>
      <c r="H1330" s="2575"/>
      <c r="I1330" s="2575"/>
      <c r="J1330" s="2575"/>
      <c r="K1330" s="2575"/>
      <c r="L1330" s="2575"/>
      <c r="M1330" s="2575"/>
      <c r="N1330" s="2575"/>
      <c r="O1330" s="2575"/>
      <c r="P1330" s="2575"/>
      <c r="Q1330" s="2575"/>
      <c r="R1330" s="2575"/>
      <c r="S1330" s="2575"/>
      <c r="T1330" s="2571"/>
      <c r="U1330" s="2571"/>
      <c r="V1330" s="2571"/>
      <c r="W1330" s="2571"/>
      <c r="X1330" s="2571"/>
      <c r="Y1330" s="2571"/>
      <c r="Z1330" s="2571"/>
      <c r="AA1330" s="2571"/>
      <c r="AB1330" s="2571"/>
      <c r="AC1330" s="2571"/>
      <c r="AD1330" s="2571"/>
      <c r="AE1330" s="2571"/>
      <c r="AF1330" s="2571"/>
      <c r="AG1330" s="2571"/>
      <c r="AH1330" s="2571"/>
      <c r="AI1330" s="2571"/>
      <c r="AJ1330" s="2571"/>
      <c r="AK1330" s="2577"/>
      <c r="AL1330" s="3500"/>
      <c r="AM1330" s="3502"/>
    </row>
    <row r="1331" spans="2:39" s="2884" customFormat="1" ht="14.25" x14ac:dyDescent="0.2">
      <c r="B1331" s="3643" t="s">
        <v>5003</v>
      </c>
      <c r="C1331" s="3644"/>
      <c r="D1331" s="3645" t="s">
        <v>10</v>
      </c>
      <c r="E1331" s="3645"/>
      <c r="F1331" s="3645"/>
      <c r="G1331" s="3645"/>
      <c r="H1331" s="2575"/>
      <c r="I1331" s="2575"/>
      <c r="J1331" s="2575"/>
      <c r="K1331" s="2575"/>
      <c r="L1331" s="2575"/>
      <c r="M1331" s="2575"/>
      <c r="N1331" s="2575"/>
      <c r="O1331" s="2575"/>
      <c r="P1331" s="2575"/>
      <c r="Q1331" s="2575"/>
      <c r="R1331" s="2575"/>
      <c r="S1331" s="2575"/>
      <c r="T1331" s="2571"/>
      <c r="U1331" s="2571"/>
      <c r="V1331" s="2571"/>
      <c r="W1331" s="2571"/>
      <c r="X1331" s="2571"/>
      <c r="Y1331" s="2571"/>
      <c r="Z1331" s="2571"/>
      <c r="AA1331" s="2571"/>
      <c r="AB1331" s="2571"/>
      <c r="AC1331" s="2571"/>
      <c r="AD1331" s="2571"/>
      <c r="AE1331" s="2571"/>
      <c r="AF1331" s="2571"/>
      <c r="AG1331" s="2571"/>
      <c r="AH1331" s="2571"/>
      <c r="AI1331" s="2571"/>
      <c r="AJ1331" s="2571"/>
      <c r="AK1331" s="2577"/>
      <c r="AL1331" s="3500"/>
      <c r="AM1331" s="3502"/>
    </row>
    <row r="1332" spans="2:39" s="2884" customFormat="1" ht="15.75" thickBot="1" x14ac:dyDescent="0.25">
      <c r="B1332" s="3646"/>
      <c r="C1332" s="3647"/>
      <c r="D1332" s="3648"/>
      <c r="E1332" s="3648"/>
      <c r="F1332" s="3648"/>
      <c r="G1332" s="3648"/>
      <c r="H1332" s="2580"/>
      <c r="I1332" s="2580"/>
      <c r="J1332" s="2580"/>
      <c r="K1332" s="2580"/>
      <c r="L1332" s="2580"/>
      <c r="M1332" s="2580"/>
      <c r="N1332" s="2580"/>
      <c r="O1332" s="2580"/>
      <c r="P1332" s="2580"/>
      <c r="Q1332" s="2580"/>
      <c r="R1332" s="2580"/>
      <c r="S1332" s="2580"/>
      <c r="T1332" s="2581"/>
      <c r="U1332" s="2581"/>
      <c r="V1332" s="2581"/>
      <c r="W1332" s="2581"/>
      <c r="X1332" s="2581"/>
      <c r="Y1332" s="2581"/>
      <c r="Z1332" s="2581"/>
      <c r="AA1332" s="2581"/>
      <c r="AB1332" s="2581"/>
      <c r="AC1332" s="2581"/>
      <c r="AD1332" s="2581"/>
      <c r="AE1332" s="2581"/>
      <c r="AF1332" s="2581"/>
      <c r="AG1332" s="2581"/>
      <c r="AH1332" s="2581"/>
      <c r="AI1332" s="2581"/>
      <c r="AJ1332" s="2581"/>
      <c r="AK1332" s="2643"/>
      <c r="AL1332" s="3501"/>
      <c r="AM1332" s="3503"/>
    </row>
    <row r="1333" spans="2:39" s="2884" customFormat="1" x14ac:dyDescent="0.2">
      <c r="B1333" s="2783" t="str">
        <f>+B1300</f>
        <v>.</v>
      </c>
    </row>
    <row r="1334" spans="2:39" s="2884" customFormat="1" ht="13.5" thickBot="1" x14ac:dyDescent="0.25">
      <c r="B1334" s="2783"/>
    </row>
    <row r="1335" spans="2:39" s="2884" customFormat="1" ht="20.25" x14ac:dyDescent="0.2">
      <c r="B1335" s="3623" t="s">
        <v>5011</v>
      </c>
      <c r="C1335" s="3624"/>
      <c r="D1335" s="3624"/>
      <c r="E1335" s="3624"/>
      <c r="F1335" s="3624"/>
      <c r="G1335" s="3624"/>
      <c r="H1335" s="3624"/>
      <c r="I1335" s="3624"/>
      <c r="J1335" s="3624"/>
      <c r="K1335" s="3624"/>
      <c r="L1335" s="3624"/>
      <c r="M1335" s="3624"/>
      <c r="N1335" s="3624"/>
      <c r="O1335" s="3624"/>
      <c r="P1335" s="3624"/>
      <c r="Q1335" s="3624"/>
      <c r="R1335" s="3624"/>
      <c r="S1335" s="3624"/>
      <c r="T1335" s="3624"/>
      <c r="U1335" s="3624"/>
      <c r="V1335" s="3624"/>
      <c r="W1335" s="3624"/>
      <c r="X1335" s="3624"/>
      <c r="Y1335" s="3624"/>
      <c r="Z1335" s="3624"/>
      <c r="AA1335" s="3624"/>
      <c r="AB1335" s="3624"/>
      <c r="AC1335" s="3624"/>
      <c r="AD1335" s="3624"/>
      <c r="AE1335" s="3624"/>
      <c r="AF1335" s="3624"/>
      <c r="AG1335" s="3624"/>
      <c r="AH1335" s="3624"/>
      <c r="AI1335" s="3624"/>
      <c r="AJ1335" s="3624"/>
      <c r="AK1335" s="3625"/>
    </row>
    <row r="1336" spans="2:39" s="2884" customFormat="1" x14ac:dyDescent="0.2">
      <c r="B1336" s="2576"/>
      <c r="C1336" s="3452"/>
      <c r="D1336" s="3452"/>
      <c r="E1336" s="3452"/>
      <c r="F1336" s="3452"/>
      <c r="G1336" s="2577"/>
      <c r="H1336" s="2577"/>
      <c r="I1336" s="2577"/>
      <c r="J1336" s="2577"/>
      <c r="K1336" s="2577"/>
      <c r="L1336" s="2577"/>
      <c r="M1336" s="2577"/>
      <c r="N1336" s="2577"/>
      <c r="O1336" s="2577"/>
      <c r="P1336" s="2577"/>
      <c r="Q1336" s="2577"/>
      <c r="R1336" s="2577"/>
      <c r="S1336" s="2577"/>
      <c r="T1336" s="2577"/>
      <c r="U1336" s="2577"/>
      <c r="V1336" s="2577"/>
      <c r="W1336" s="2577"/>
      <c r="X1336" s="2577"/>
      <c r="Y1336" s="2577"/>
      <c r="Z1336" s="2577"/>
      <c r="AA1336" s="2577"/>
      <c r="AB1336" s="2577"/>
      <c r="AC1336" s="2577"/>
      <c r="AD1336" s="2577"/>
      <c r="AE1336" s="2577"/>
      <c r="AF1336" s="2577"/>
      <c r="AG1336" s="2577"/>
      <c r="AH1336" s="2577"/>
      <c r="AI1336" s="2577"/>
      <c r="AJ1336" s="2577"/>
      <c r="AK1336" s="2578"/>
    </row>
    <row r="1337" spans="2:39" s="2884" customFormat="1" x14ac:dyDescent="0.2">
      <c r="B1337" s="2576" t="s">
        <v>4998</v>
      </c>
      <c r="C1337" s="3452"/>
      <c r="D1337" s="3656" t="s">
        <v>6239</v>
      </c>
      <c r="E1337" s="3656"/>
      <c r="F1337" s="3656"/>
      <c r="G1337" s="2577"/>
      <c r="H1337" s="2577"/>
      <c r="I1337" s="2577"/>
      <c r="J1337" s="2577"/>
      <c r="K1337" s="2577"/>
      <c r="L1337" s="2577"/>
      <c r="M1337" s="2577"/>
      <c r="N1337" s="2577"/>
      <c r="O1337" s="2577"/>
      <c r="P1337" s="2577"/>
      <c r="Q1337" s="2577"/>
      <c r="R1337" s="2577"/>
      <c r="S1337" s="2577"/>
      <c r="T1337" s="2577"/>
      <c r="U1337" s="2577"/>
      <c r="V1337" s="2577"/>
      <c r="W1337" s="2577"/>
      <c r="X1337" s="2577"/>
      <c r="Y1337" s="2577"/>
      <c r="Z1337" s="2577"/>
      <c r="AA1337" s="2577"/>
      <c r="AB1337" s="2577"/>
      <c r="AC1337" s="2577"/>
      <c r="AD1337" s="2577"/>
      <c r="AE1337" s="2577"/>
      <c r="AF1337" s="2577"/>
      <c r="AG1337" s="2577"/>
      <c r="AH1337" s="2577"/>
      <c r="AI1337" s="2577"/>
      <c r="AJ1337" s="2577"/>
      <c r="AK1337" s="2578"/>
    </row>
    <row r="1338" spans="2:39" s="2884" customFormat="1" ht="13.5" thickBot="1" x14ac:dyDescent="0.25">
      <c r="B1338" s="3657" t="s">
        <v>5012</v>
      </c>
      <c r="C1338" s="3658"/>
      <c r="D1338" s="3629">
        <v>41632</v>
      </c>
      <c r="E1338" s="3629"/>
      <c r="F1338" s="3452"/>
      <c r="G1338" s="2577"/>
      <c r="H1338" s="2577"/>
      <c r="I1338" s="2577"/>
      <c r="J1338" s="2577"/>
      <c r="K1338" s="2577"/>
      <c r="L1338" s="2577"/>
      <c r="M1338" s="2577"/>
      <c r="N1338" s="2577"/>
      <c r="O1338" s="2577"/>
      <c r="P1338" s="2577"/>
      <c r="Q1338" s="2577"/>
      <c r="R1338" s="2577"/>
      <c r="S1338" s="2577"/>
      <c r="T1338" s="2577"/>
      <c r="U1338" s="2577"/>
      <c r="V1338" s="2577"/>
      <c r="W1338" s="2577"/>
      <c r="X1338" s="2577"/>
      <c r="Y1338" s="2577"/>
      <c r="Z1338" s="2577"/>
      <c r="AA1338" s="2577"/>
      <c r="AB1338" s="2577"/>
      <c r="AC1338" s="2577"/>
      <c r="AD1338" s="2577"/>
      <c r="AE1338" s="2577"/>
      <c r="AF1338" s="2577"/>
      <c r="AG1338" s="2577"/>
      <c r="AH1338" s="2577"/>
      <c r="AI1338" s="2577"/>
      <c r="AJ1338" s="2577"/>
      <c r="AK1338" s="2578"/>
    </row>
    <row r="1339" spans="2:39" s="2884" customFormat="1" ht="123" customHeight="1" thickBot="1" x14ac:dyDescent="0.25">
      <c r="B1339" s="3659" t="s">
        <v>5013</v>
      </c>
      <c r="C1339" s="3660"/>
      <c r="D1339" s="3661" t="s">
        <v>6240</v>
      </c>
      <c r="E1339" s="3662"/>
      <c r="F1339" s="3662"/>
      <c r="G1339" s="3662"/>
      <c r="H1339" s="3662"/>
      <c r="I1339" s="3662"/>
      <c r="J1339" s="3662"/>
      <c r="K1339" s="3663"/>
      <c r="L1339" s="2577"/>
      <c r="M1339" s="2577"/>
      <c r="N1339" s="2577"/>
      <c r="O1339" s="2577"/>
      <c r="P1339" s="2577"/>
      <c r="Q1339" s="2577"/>
      <c r="R1339" s="2577"/>
      <c r="S1339" s="2577"/>
      <c r="T1339" s="2577"/>
      <c r="U1339" s="2577"/>
      <c r="V1339" s="2577"/>
      <c r="W1339" s="2577"/>
      <c r="X1339" s="2577"/>
      <c r="Y1339" s="2577"/>
      <c r="Z1339" s="2577"/>
      <c r="AA1339" s="2577"/>
      <c r="AB1339" s="2577"/>
      <c r="AC1339" s="2577"/>
      <c r="AD1339" s="2577"/>
      <c r="AE1339" s="2577"/>
      <c r="AF1339" s="2577"/>
      <c r="AG1339" s="2577"/>
      <c r="AH1339" s="2577"/>
      <c r="AI1339" s="2577"/>
      <c r="AJ1339" s="2577"/>
      <c r="AK1339" s="2578"/>
    </row>
    <row r="1340" spans="2:39" s="2884" customFormat="1" ht="13.5" thickBot="1" x14ac:dyDescent="0.25">
      <c r="B1340" s="3664"/>
      <c r="C1340" s="3653"/>
      <c r="D1340" s="3653"/>
      <c r="E1340" s="3653"/>
      <c r="F1340" s="3653"/>
      <c r="G1340" s="3653"/>
      <c r="H1340" s="3653"/>
      <c r="I1340" s="3653"/>
      <c r="J1340" s="3653"/>
      <c r="K1340" s="3653"/>
      <c r="L1340" s="3653"/>
      <c r="M1340" s="3653"/>
      <c r="N1340" s="3653"/>
      <c r="O1340" s="3653"/>
      <c r="P1340" s="3653"/>
      <c r="Q1340" s="3653"/>
      <c r="R1340" s="2577"/>
      <c r="S1340" s="2577"/>
      <c r="T1340" s="2577"/>
      <c r="U1340" s="2577"/>
      <c r="V1340" s="2577"/>
      <c r="W1340" s="2577"/>
      <c r="X1340" s="2577"/>
      <c r="Y1340" s="2577"/>
      <c r="Z1340" s="2577"/>
      <c r="AA1340" s="2577"/>
      <c r="AB1340" s="2577"/>
      <c r="AC1340" s="2577"/>
      <c r="AD1340" s="2577"/>
      <c r="AE1340" s="2577"/>
      <c r="AF1340" s="2577"/>
      <c r="AG1340" s="2577"/>
      <c r="AH1340" s="2577"/>
      <c r="AI1340" s="2577"/>
      <c r="AJ1340" s="2577"/>
      <c r="AK1340" s="2578"/>
    </row>
    <row r="1341" spans="2:39" s="2884" customFormat="1" ht="13.5" thickBot="1" x14ac:dyDescent="0.25">
      <c r="B1341" s="3638" t="s">
        <v>5014</v>
      </c>
      <c r="C1341" s="3638"/>
      <c r="D1341" s="3638" t="s">
        <v>5004</v>
      </c>
      <c r="E1341" s="3638" t="s">
        <v>5015</v>
      </c>
      <c r="F1341" s="3654" t="s">
        <v>224</v>
      </c>
      <c r="G1341" s="3654"/>
      <c r="H1341" s="3654"/>
      <c r="I1341" s="3654"/>
      <c r="J1341" s="3654"/>
      <c r="K1341" s="3654"/>
      <c r="L1341" s="3654"/>
      <c r="M1341" s="3654"/>
      <c r="N1341" s="3654"/>
      <c r="O1341" s="3654"/>
      <c r="P1341" s="3654"/>
      <c r="Q1341" s="3654"/>
      <c r="R1341" s="3654"/>
      <c r="S1341" s="3654" t="s">
        <v>340</v>
      </c>
      <c r="T1341" s="3654"/>
      <c r="U1341" s="3654"/>
      <c r="V1341" s="3654"/>
      <c r="W1341" s="3654"/>
      <c r="X1341" s="3654"/>
      <c r="Y1341" s="3654"/>
      <c r="Z1341" s="3654"/>
      <c r="AA1341" s="3654"/>
      <c r="AB1341" s="3654"/>
      <c r="AC1341" s="3654"/>
      <c r="AD1341" s="3654" t="s">
        <v>225</v>
      </c>
      <c r="AE1341" s="3654"/>
      <c r="AF1341" s="3654"/>
      <c r="AG1341" s="3654"/>
      <c r="AH1341" s="3655" t="s">
        <v>4999</v>
      </c>
      <c r="AI1341" s="3655"/>
      <c r="AJ1341" s="3655"/>
      <c r="AK1341" s="2578"/>
    </row>
    <row r="1342" spans="2:39" s="2884" customFormat="1" ht="13.5" thickBot="1" x14ac:dyDescent="0.25">
      <c r="B1342" s="3639"/>
      <c r="C1342" s="3639"/>
      <c r="D1342" s="3639"/>
      <c r="E1342" s="3639"/>
      <c r="F1342" s="3639" t="s">
        <v>5016</v>
      </c>
      <c r="G1342" s="3639" t="s">
        <v>5017</v>
      </c>
      <c r="H1342" s="3638" t="s">
        <v>5018</v>
      </c>
      <c r="I1342" s="3640" t="s">
        <v>5019</v>
      </c>
      <c r="J1342" s="3640" t="s">
        <v>5020</v>
      </c>
      <c r="K1342" s="3637" t="s">
        <v>5021</v>
      </c>
      <c r="L1342" s="3637" t="s">
        <v>5022</v>
      </c>
      <c r="M1342" s="3640" t="s">
        <v>5023</v>
      </c>
      <c r="N1342" s="3640"/>
      <c r="O1342" s="3637" t="s">
        <v>5024</v>
      </c>
      <c r="P1342" s="3637" t="s">
        <v>5025</v>
      </c>
      <c r="Q1342" s="3637" t="s">
        <v>5026</v>
      </c>
      <c r="R1342" s="3637" t="s">
        <v>5027</v>
      </c>
      <c r="S1342" s="3638" t="s">
        <v>5028</v>
      </c>
      <c r="T1342" s="3638" t="s">
        <v>5029</v>
      </c>
      <c r="U1342" s="3638" t="s">
        <v>5030</v>
      </c>
      <c r="V1342" s="3638" t="s">
        <v>5031</v>
      </c>
      <c r="W1342" s="3638" t="s">
        <v>5032</v>
      </c>
      <c r="X1342" s="3638" t="s">
        <v>5033</v>
      </c>
      <c r="Y1342" s="3638" t="s">
        <v>5034</v>
      </c>
      <c r="Z1342" s="3638" t="s">
        <v>5035</v>
      </c>
      <c r="AA1342" s="3638" t="s">
        <v>5036</v>
      </c>
      <c r="AB1342" s="3640" t="s">
        <v>5037</v>
      </c>
      <c r="AC1342" s="3640" t="s">
        <v>5038</v>
      </c>
      <c r="AD1342" s="3638" t="s">
        <v>5039</v>
      </c>
      <c r="AE1342" s="3638" t="s">
        <v>5040</v>
      </c>
      <c r="AF1342" s="3638" t="s">
        <v>5041</v>
      </c>
      <c r="AG1342" s="3638" t="s">
        <v>5042</v>
      </c>
      <c r="AH1342" s="3638" t="s">
        <v>1154</v>
      </c>
      <c r="AI1342" s="3638" t="s">
        <v>5000</v>
      </c>
      <c r="AJ1342" s="3638" t="s">
        <v>5001</v>
      </c>
      <c r="AK1342" s="2578"/>
    </row>
    <row r="1343" spans="2:39" s="2884" customFormat="1" ht="13.5" thickBot="1" x14ac:dyDescent="0.25">
      <c r="B1343" s="3639"/>
      <c r="C1343" s="3639"/>
      <c r="D1343" s="3639"/>
      <c r="E1343" s="3639"/>
      <c r="F1343" s="3639"/>
      <c r="G1343" s="3639"/>
      <c r="H1343" s="3639"/>
      <c r="I1343" s="3637"/>
      <c r="J1343" s="3637"/>
      <c r="K1343" s="3637"/>
      <c r="L1343" s="3637"/>
      <c r="M1343" s="3449" t="s">
        <v>5043</v>
      </c>
      <c r="N1343" s="3450" t="s">
        <v>2798</v>
      </c>
      <c r="O1343" s="3637"/>
      <c r="P1343" s="3637"/>
      <c r="Q1343" s="3637"/>
      <c r="R1343" s="3637"/>
      <c r="S1343" s="3639"/>
      <c r="T1343" s="3639"/>
      <c r="U1343" s="3639"/>
      <c r="V1343" s="3639"/>
      <c r="W1343" s="3639"/>
      <c r="X1343" s="3639"/>
      <c r="Y1343" s="3639"/>
      <c r="Z1343" s="3639"/>
      <c r="AA1343" s="3639"/>
      <c r="AB1343" s="3637"/>
      <c r="AC1343" s="3637"/>
      <c r="AD1343" s="3639"/>
      <c r="AE1343" s="3639"/>
      <c r="AF1343" s="3639"/>
      <c r="AG1343" s="3639"/>
      <c r="AH1343" s="3639"/>
      <c r="AI1343" s="3639"/>
      <c r="AJ1343" s="3639"/>
      <c r="AK1343" s="2578"/>
    </row>
    <row r="1344" spans="2:39" s="2884" customFormat="1" ht="25.5" x14ac:dyDescent="0.2">
      <c r="B1344" s="4503" t="s">
        <v>6241</v>
      </c>
      <c r="C1344" s="4504"/>
      <c r="D1344" s="3336" t="s">
        <v>1534</v>
      </c>
      <c r="E1344" s="3337" t="s">
        <v>1534</v>
      </c>
      <c r="F1344" s="3337" t="s">
        <v>1534</v>
      </c>
      <c r="G1344" s="3338" t="s">
        <v>1534</v>
      </c>
      <c r="H1344" s="3339" t="s">
        <v>1534</v>
      </c>
      <c r="I1344" s="3339" t="s">
        <v>1534</v>
      </c>
      <c r="J1344" s="3339" t="s">
        <v>1534</v>
      </c>
      <c r="K1344" s="3338" t="s">
        <v>1534</v>
      </c>
      <c r="L1344" s="3338" t="s">
        <v>1534</v>
      </c>
      <c r="M1344" s="3336" t="s">
        <v>1534</v>
      </c>
      <c r="N1344" s="2705" t="s">
        <v>1534</v>
      </c>
      <c r="O1344" s="3338" t="s">
        <v>1534</v>
      </c>
      <c r="P1344" s="3338" t="s">
        <v>1534</v>
      </c>
      <c r="Q1344" s="3338" t="s">
        <v>1534</v>
      </c>
      <c r="R1344" s="3338" t="s">
        <v>1534</v>
      </c>
      <c r="S1344" s="2706" t="s">
        <v>1534</v>
      </c>
      <c r="T1344" s="3338" t="s">
        <v>1534</v>
      </c>
      <c r="U1344" s="3341" t="s">
        <v>1534</v>
      </c>
      <c r="V1344" s="3341" t="s">
        <v>1534</v>
      </c>
      <c r="W1344" s="3338" t="s">
        <v>1534</v>
      </c>
      <c r="X1344" s="3338" t="s">
        <v>1534</v>
      </c>
      <c r="Y1344" s="3341" t="s">
        <v>1534</v>
      </c>
      <c r="Z1344" s="3341" t="s">
        <v>1534</v>
      </c>
      <c r="AA1344" s="3341" t="s">
        <v>1534</v>
      </c>
      <c r="AB1344" s="3338" t="s">
        <v>1534</v>
      </c>
      <c r="AC1344" s="3338" t="s">
        <v>1534</v>
      </c>
      <c r="AD1344" s="3337" t="s">
        <v>1534</v>
      </c>
      <c r="AE1344" s="2599" t="s">
        <v>1534</v>
      </c>
      <c r="AF1344" s="2600" t="s">
        <v>1534</v>
      </c>
      <c r="AG1344" s="2600" t="s">
        <v>1534</v>
      </c>
      <c r="AH1344" s="2707" t="s">
        <v>6242</v>
      </c>
      <c r="AI1344" s="2707" t="s">
        <v>5316</v>
      </c>
      <c r="AJ1344" s="3198">
        <v>14.99</v>
      </c>
      <c r="AK1344" s="2578"/>
    </row>
    <row r="1345" spans="2:37" s="2884" customFormat="1" ht="25.5" x14ac:dyDescent="0.2">
      <c r="B1345" s="4507" t="s">
        <v>6243</v>
      </c>
      <c r="C1345" s="4508"/>
      <c r="D1345" s="3345" t="s">
        <v>1534</v>
      </c>
      <c r="E1345" s="3346" t="s">
        <v>1534</v>
      </c>
      <c r="F1345" s="3346" t="s">
        <v>1534</v>
      </c>
      <c r="G1345" s="3347" t="s">
        <v>1534</v>
      </c>
      <c r="H1345" s="3348" t="s">
        <v>1534</v>
      </c>
      <c r="I1345" s="3348" t="s">
        <v>1534</v>
      </c>
      <c r="J1345" s="3348" t="s">
        <v>1534</v>
      </c>
      <c r="K1345" s="3347" t="s">
        <v>1534</v>
      </c>
      <c r="L1345" s="3347" t="s">
        <v>1534</v>
      </c>
      <c r="M1345" s="3345" t="s">
        <v>1534</v>
      </c>
      <c r="N1345" s="2710" t="s">
        <v>1534</v>
      </c>
      <c r="O1345" s="3347" t="s">
        <v>1534</v>
      </c>
      <c r="P1345" s="3347" t="s">
        <v>1534</v>
      </c>
      <c r="Q1345" s="3347" t="s">
        <v>1534</v>
      </c>
      <c r="R1345" s="3347" t="s">
        <v>1534</v>
      </c>
      <c r="S1345" s="2618" t="s">
        <v>1534</v>
      </c>
      <c r="T1345" s="3347" t="s">
        <v>1534</v>
      </c>
      <c r="U1345" s="3350" t="s">
        <v>1534</v>
      </c>
      <c r="V1345" s="3350" t="s">
        <v>1534</v>
      </c>
      <c r="W1345" s="3347" t="s">
        <v>1534</v>
      </c>
      <c r="X1345" s="3347" t="s">
        <v>1534</v>
      </c>
      <c r="Y1345" s="3350" t="s">
        <v>1534</v>
      </c>
      <c r="Z1345" s="3350" t="s">
        <v>1534</v>
      </c>
      <c r="AA1345" s="3350" t="s">
        <v>1534</v>
      </c>
      <c r="AB1345" s="3347" t="s">
        <v>1534</v>
      </c>
      <c r="AC1345" s="3347" t="s">
        <v>1534</v>
      </c>
      <c r="AD1345" s="3346" t="s">
        <v>1534</v>
      </c>
      <c r="AE1345" s="2588" t="s">
        <v>1534</v>
      </c>
      <c r="AF1345" s="2589" t="s">
        <v>1534</v>
      </c>
      <c r="AG1345" s="2589" t="s">
        <v>1534</v>
      </c>
      <c r="AH1345" s="2712" t="s">
        <v>3124</v>
      </c>
      <c r="AI1345" s="2712" t="s">
        <v>5316</v>
      </c>
      <c r="AJ1345" s="3438">
        <v>0.5</v>
      </c>
      <c r="AK1345" s="2578"/>
    </row>
    <row r="1346" spans="2:37" s="2884" customFormat="1" ht="25.5" x14ac:dyDescent="0.2">
      <c r="B1346" s="4507" t="s">
        <v>6244</v>
      </c>
      <c r="C1346" s="4508"/>
      <c r="D1346" s="3345" t="s">
        <v>1534</v>
      </c>
      <c r="E1346" s="3346" t="s">
        <v>1534</v>
      </c>
      <c r="F1346" s="3346" t="s">
        <v>1534</v>
      </c>
      <c r="G1346" s="3347" t="s">
        <v>1534</v>
      </c>
      <c r="H1346" s="3348" t="s">
        <v>1534</v>
      </c>
      <c r="I1346" s="3348" t="s">
        <v>1534</v>
      </c>
      <c r="J1346" s="3348" t="s">
        <v>1534</v>
      </c>
      <c r="K1346" s="3347" t="s">
        <v>1534</v>
      </c>
      <c r="L1346" s="3347" t="s">
        <v>1534</v>
      </c>
      <c r="M1346" s="3345" t="s">
        <v>1534</v>
      </c>
      <c r="N1346" s="2710" t="s">
        <v>1534</v>
      </c>
      <c r="O1346" s="3347" t="s">
        <v>1534</v>
      </c>
      <c r="P1346" s="3347" t="s">
        <v>1534</v>
      </c>
      <c r="Q1346" s="3347" t="s">
        <v>1534</v>
      </c>
      <c r="R1346" s="3347" t="s">
        <v>1534</v>
      </c>
      <c r="S1346" s="2618" t="s">
        <v>1534</v>
      </c>
      <c r="T1346" s="3347" t="s">
        <v>1534</v>
      </c>
      <c r="U1346" s="3350" t="s">
        <v>1534</v>
      </c>
      <c r="V1346" s="3350" t="s">
        <v>1534</v>
      </c>
      <c r="W1346" s="3347" t="s">
        <v>1534</v>
      </c>
      <c r="X1346" s="3347" t="s">
        <v>1534</v>
      </c>
      <c r="Y1346" s="3350" t="s">
        <v>1534</v>
      </c>
      <c r="Z1346" s="3350" t="s">
        <v>1534</v>
      </c>
      <c r="AA1346" s="3350" t="s">
        <v>1534</v>
      </c>
      <c r="AB1346" s="3347" t="s">
        <v>1534</v>
      </c>
      <c r="AC1346" s="3347" t="s">
        <v>1534</v>
      </c>
      <c r="AD1346" s="3346" t="s">
        <v>1534</v>
      </c>
      <c r="AE1346" s="2588" t="s">
        <v>1534</v>
      </c>
      <c r="AF1346" s="2589" t="s">
        <v>1534</v>
      </c>
      <c r="AG1346" s="2589" t="s">
        <v>1534</v>
      </c>
      <c r="AH1346" s="2712" t="s">
        <v>5317</v>
      </c>
      <c r="AI1346" s="2712" t="s">
        <v>5316</v>
      </c>
      <c r="AJ1346" s="3438">
        <v>0.5</v>
      </c>
      <c r="AK1346" s="2578"/>
    </row>
    <row r="1347" spans="2:37" s="2884" customFormat="1" ht="39" thickBot="1" x14ac:dyDescent="0.25">
      <c r="B1347" s="4505" t="s">
        <v>6245</v>
      </c>
      <c r="C1347" s="4506"/>
      <c r="D1347" s="3070" t="s">
        <v>1534</v>
      </c>
      <c r="E1347" s="3071" t="s">
        <v>1534</v>
      </c>
      <c r="F1347" s="3071" t="s">
        <v>1534</v>
      </c>
      <c r="G1347" s="3073" t="s">
        <v>1534</v>
      </c>
      <c r="H1347" s="3304" t="s">
        <v>1534</v>
      </c>
      <c r="I1347" s="3304" t="s">
        <v>1534</v>
      </c>
      <c r="J1347" s="3304" t="s">
        <v>1534</v>
      </c>
      <c r="K1347" s="3073" t="s">
        <v>1534</v>
      </c>
      <c r="L1347" s="3073" t="s">
        <v>1534</v>
      </c>
      <c r="M1347" s="3070" t="s">
        <v>1534</v>
      </c>
      <c r="N1347" s="3247" t="s">
        <v>1534</v>
      </c>
      <c r="O1347" s="3073" t="s">
        <v>1534</v>
      </c>
      <c r="P1347" s="3073" t="s">
        <v>1534</v>
      </c>
      <c r="Q1347" s="3073" t="s">
        <v>1534</v>
      </c>
      <c r="R1347" s="3073" t="s">
        <v>1534</v>
      </c>
      <c r="S1347" s="2810" t="s">
        <v>1534</v>
      </c>
      <c r="T1347" s="3073" t="s">
        <v>1534</v>
      </c>
      <c r="U1347" s="3460" t="s">
        <v>1534</v>
      </c>
      <c r="V1347" s="3460" t="s">
        <v>1534</v>
      </c>
      <c r="W1347" s="3073" t="s">
        <v>1534</v>
      </c>
      <c r="X1347" s="3073" t="s">
        <v>1534</v>
      </c>
      <c r="Y1347" s="3460" t="s">
        <v>1534</v>
      </c>
      <c r="Z1347" s="3460" t="s">
        <v>1534</v>
      </c>
      <c r="AA1347" s="3460" t="s">
        <v>1534</v>
      </c>
      <c r="AB1347" s="3073" t="s">
        <v>1534</v>
      </c>
      <c r="AC1347" s="3073" t="s">
        <v>1534</v>
      </c>
      <c r="AD1347" s="3071" t="s">
        <v>1534</v>
      </c>
      <c r="AE1347" s="2630" t="s">
        <v>1534</v>
      </c>
      <c r="AF1347" s="2631" t="s">
        <v>1534</v>
      </c>
      <c r="AG1347" s="2631" t="s">
        <v>1534</v>
      </c>
      <c r="AH1347" s="2632" t="s">
        <v>5318</v>
      </c>
      <c r="AI1347" s="2632" t="s">
        <v>5316</v>
      </c>
      <c r="AJ1347" s="3439"/>
      <c r="AK1347" s="2578"/>
    </row>
    <row r="1348" spans="2:37" s="2884" customFormat="1" x14ac:dyDescent="0.2">
      <c r="B1348" s="2579"/>
      <c r="C1348" s="2572"/>
      <c r="D1348" s="3651"/>
      <c r="E1348" s="3651"/>
      <c r="F1348" s="3651"/>
      <c r="G1348" s="3651"/>
      <c r="H1348" s="2572"/>
      <c r="I1348" s="2573"/>
      <c r="J1348" s="2573"/>
      <c r="K1348" s="2573"/>
      <c r="L1348" s="2573"/>
      <c r="M1348" s="2572"/>
      <c r="N1348" s="2573"/>
      <c r="O1348" s="2573"/>
      <c r="P1348" s="2573"/>
      <c r="Q1348" s="2573"/>
      <c r="R1348" s="2573"/>
      <c r="S1348" s="2572"/>
      <c r="T1348" s="2571"/>
      <c r="U1348" s="2571"/>
      <c r="V1348" s="2571"/>
      <c r="W1348" s="2571"/>
      <c r="X1348" s="2571"/>
      <c r="Y1348" s="2571"/>
      <c r="Z1348" s="2571"/>
      <c r="AA1348" s="2571"/>
      <c r="AB1348" s="2571"/>
      <c r="AC1348" s="2571"/>
      <c r="AD1348" s="2571"/>
      <c r="AE1348" s="2571"/>
      <c r="AF1348" s="2571"/>
      <c r="AG1348" s="2571"/>
      <c r="AH1348" s="2571"/>
      <c r="AI1348" s="2571"/>
      <c r="AJ1348" s="2571"/>
      <c r="AK1348" s="2578"/>
    </row>
    <row r="1349" spans="2:37" s="2884" customFormat="1" x14ac:dyDescent="0.2">
      <c r="B1349" s="3643" t="s">
        <v>5002</v>
      </c>
      <c r="C1349" s="3644"/>
      <c r="D1349" s="3652" t="s">
        <v>1534</v>
      </c>
      <c r="E1349" s="3652"/>
      <c r="F1349" s="3652"/>
      <c r="G1349" s="3652"/>
      <c r="H1349" s="2575"/>
      <c r="I1349" s="2575"/>
      <c r="J1349" s="2575"/>
      <c r="K1349" s="2575"/>
      <c r="L1349" s="2575"/>
      <c r="M1349" s="2575"/>
      <c r="N1349" s="2575"/>
      <c r="O1349" s="2575"/>
      <c r="P1349" s="2575"/>
      <c r="Q1349" s="2575"/>
      <c r="R1349" s="2575"/>
      <c r="S1349" s="2575"/>
      <c r="T1349" s="2571"/>
      <c r="U1349" s="2571"/>
      <c r="V1349" s="2571"/>
      <c r="W1349" s="2571"/>
      <c r="X1349" s="2571"/>
      <c r="Y1349" s="2571"/>
      <c r="Z1349" s="2571"/>
      <c r="AA1349" s="2571"/>
      <c r="AB1349" s="2571"/>
      <c r="AC1349" s="2571"/>
      <c r="AD1349" s="2571"/>
      <c r="AE1349" s="2571"/>
      <c r="AF1349" s="2571"/>
      <c r="AG1349" s="2571"/>
      <c r="AH1349" s="2571"/>
      <c r="AI1349" s="2571"/>
      <c r="AJ1349" s="2571"/>
      <c r="AK1349" s="2578"/>
    </row>
    <row r="1350" spans="2:37" s="2884" customFormat="1" x14ac:dyDescent="0.2">
      <c r="B1350" s="3643" t="s">
        <v>5003</v>
      </c>
      <c r="C1350" s="3644"/>
      <c r="D1350" s="3652" t="s">
        <v>5099</v>
      </c>
      <c r="E1350" s="3652"/>
      <c r="F1350" s="3652"/>
      <c r="G1350" s="3652"/>
      <c r="H1350" s="2575"/>
      <c r="I1350" s="2575"/>
      <c r="J1350" s="2575"/>
      <c r="K1350" s="2575"/>
      <c r="L1350" s="2575"/>
      <c r="M1350" s="2575"/>
      <c r="N1350" s="2575"/>
      <c r="O1350" s="2575"/>
      <c r="P1350" s="2575"/>
      <c r="Q1350" s="2575"/>
      <c r="R1350" s="2575"/>
      <c r="S1350" s="2575"/>
      <c r="T1350" s="2571"/>
      <c r="U1350" s="2571"/>
      <c r="V1350" s="2571"/>
      <c r="W1350" s="2571"/>
      <c r="X1350" s="2571"/>
      <c r="Y1350" s="2571"/>
      <c r="Z1350" s="2571"/>
      <c r="AA1350" s="2571"/>
      <c r="AB1350" s="2571"/>
      <c r="AC1350" s="2571"/>
      <c r="AD1350" s="2571"/>
      <c r="AE1350" s="2571"/>
      <c r="AF1350" s="2571"/>
      <c r="AG1350" s="2571"/>
      <c r="AH1350" s="2571"/>
      <c r="AI1350" s="2571"/>
      <c r="AJ1350" s="2571"/>
      <c r="AK1350" s="2578"/>
    </row>
    <row r="1351" spans="2:37" s="2884" customFormat="1" ht="15.75" thickBot="1" x14ac:dyDescent="0.25">
      <c r="B1351" s="3646"/>
      <c r="C1351" s="3647"/>
      <c r="D1351" s="3648"/>
      <c r="E1351" s="3648"/>
      <c r="F1351" s="3648"/>
      <c r="G1351" s="3648"/>
      <c r="H1351" s="2580"/>
      <c r="I1351" s="2580"/>
      <c r="J1351" s="2580"/>
      <c r="K1351" s="2580"/>
      <c r="L1351" s="2580"/>
      <c r="M1351" s="2580"/>
      <c r="N1351" s="2580"/>
      <c r="O1351" s="2580"/>
      <c r="P1351" s="2580"/>
      <c r="Q1351" s="2580"/>
      <c r="R1351" s="2580"/>
      <c r="S1351" s="2580"/>
      <c r="T1351" s="2581"/>
      <c r="U1351" s="2581"/>
      <c r="V1351" s="2581"/>
      <c r="W1351" s="2581"/>
      <c r="X1351" s="2581"/>
      <c r="Y1351" s="2581"/>
      <c r="Z1351" s="2581"/>
      <c r="AA1351" s="2581"/>
      <c r="AB1351" s="2581"/>
      <c r="AC1351" s="2581"/>
      <c r="AD1351" s="2581"/>
      <c r="AE1351" s="2581"/>
      <c r="AF1351" s="2581"/>
      <c r="AG1351" s="2581"/>
      <c r="AH1351" s="2581"/>
      <c r="AI1351" s="2581"/>
      <c r="AJ1351" s="2581"/>
      <c r="AK1351" s="2583"/>
    </row>
    <row r="1352" spans="2:37" s="2884" customFormat="1" x14ac:dyDescent="0.2">
      <c r="B1352" s="2783" t="str">
        <f>+B1333</f>
        <v>.</v>
      </c>
    </row>
    <row r="1353" spans="2:37" s="2884" customFormat="1" ht="13.5" thickBot="1" x14ac:dyDescent="0.25">
      <c r="B1353" s="2783"/>
    </row>
    <row r="1354" spans="2:37" s="2884" customFormat="1" ht="20.25" x14ac:dyDescent="0.2">
      <c r="B1354" s="3623" t="s">
        <v>5011</v>
      </c>
      <c r="C1354" s="3624"/>
      <c r="D1354" s="3624"/>
      <c r="E1354" s="3624"/>
      <c r="F1354" s="3624"/>
      <c r="G1354" s="3624"/>
      <c r="H1354" s="3624"/>
      <c r="I1354" s="3624"/>
      <c r="J1354" s="3624"/>
      <c r="K1354" s="3624"/>
      <c r="L1354" s="3624"/>
      <c r="M1354" s="3624"/>
      <c r="N1354" s="3624"/>
      <c r="O1354" s="3624"/>
      <c r="P1354" s="3624"/>
      <c r="Q1354" s="3624"/>
      <c r="R1354" s="3624"/>
      <c r="S1354" s="3624"/>
      <c r="T1354" s="3624"/>
      <c r="U1354" s="3624"/>
      <c r="V1354" s="3624"/>
      <c r="W1354" s="3624"/>
      <c r="X1354" s="3624"/>
      <c r="Y1354" s="3624"/>
      <c r="Z1354" s="3624"/>
      <c r="AA1354" s="3624"/>
      <c r="AB1354" s="3624"/>
      <c r="AC1354" s="3624"/>
      <c r="AD1354" s="3624"/>
      <c r="AE1354" s="3624"/>
      <c r="AF1354" s="3624"/>
      <c r="AG1354" s="3624"/>
      <c r="AH1354" s="3624"/>
      <c r="AI1354" s="3624"/>
      <c r="AJ1354" s="3624"/>
      <c r="AK1354" s="3625"/>
    </row>
    <row r="1355" spans="2:37" s="2884" customFormat="1" x14ac:dyDescent="0.2">
      <c r="B1355" s="2576"/>
      <c r="C1355" s="3452"/>
      <c r="D1355" s="3452"/>
      <c r="E1355" s="3452"/>
      <c r="F1355" s="3452"/>
      <c r="G1355" s="2577"/>
      <c r="H1355" s="2577"/>
      <c r="I1355" s="2577"/>
      <c r="J1355" s="2577"/>
      <c r="K1355" s="2577"/>
      <c r="L1355" s="2577"/>
      <c r="M1355" s="2577"/>
      <c r="N1355" s="2577"/>
      <c r="O1355" s="2577"/>
      <c r="P1355" s="2577"/>
      <c r="Q1355" s="2577"/>
      <c r="R1355" s="2577"/>
      <c r="S1355" s="2577"/>
      <c r="T1355" s="2577"/>
      <c r="U1355" s="2577"/>
      <c r="V1355" s="2577"/>
      <c r="W1355" s="2577"/>
      <c r="X1355" s="2577"/>
      <c r="Y1355" s="2577"/>
      <c r="Z1355" s="2577"/>
      <c r="AA1355" s="2577"/>
      <c r="AB1355" s="2577"/>
      <c r="AC1355" s="2577"/>
      <c r="AD1355" s="2577"/>
      <c r="AE1355" s="2577"/>
      <c r="AF1355" s="2577"/>
      <c r="AG1355" s="2577"/>
      <c r="AH1355" s="2577"/>
      <c r="AI1355" s="2577"/>
      <c r="AJ1355" s="2577"/>
      <c r="AK1355" s="2578"/>
    </row>
    <row r="1356" spans="2:37" s="2884" customFormat="1" x14ac:dyDescent="0.2">
      <c r="B1356" s="2576" t="s">
        <v>4998</v>
      </c>
      <c r="C1356" s="3452"/>
      <c r="D1356" s="3656" t="s">
        <v>6236</v>
      </c>
      <c r="E1356" s="3656"/>
      <c r="F1356" s="3656"/>
      <c r="G1356" s="2577"/>
      <c r="H1356" s="2577"/>
      <c r="I1356" s="2577"/>
      <c r="J1356" s="2577"/>
      <c r="K1356" s="2577"/>
      <c r="L1356" s="2577"/>
      <c r="M1356" s="2577"/>
      <c r="N1356" s="2577"/>
      <c r="O1356" s="2577"/>
      <c r="P1356" s="2577"/>
      <c r="Q1356" s="2577"/>
      <c r="R1356" s="2577"/>
      <c r="S1356" s="2577"/>
      <c r="T1356" s="2577"/>
      <c r="U1356" s="2577"/>
      <c r="V1356" s="2577"/>
      <c r="W1356" s="2577"/>
      <c r="X1356" s="2577"/>
      <c r="Y1356" s="2577"/>
      <c r="Z1356" s="2577"/>
      <c r="AA1356" s="2577"/>
      <c r="AB1356" s="2577"/>
      <c r="AC1356" s="2577"/>
      <c r="AD1356" s="2577"/>
      <c r="AE1356" s="2577"/>
      <c r="AF1356" s="2577"/>
      <c r="AG1356" s="2577"/>
      <c r="AH1356" s="2577"/>
      <c r="AI1356" s="2577"/>
      <c r="AJ1356" s="2577"/>
      <c r="AK1356" s="2578"/>
    </row>
    <row r="1357" spans="2:37" s="2884" customFormat="1" ht="13.5" thickBot="1" x14ac:dyDescent="0.25">
      <c r="B1357" s="3657" t="s">
        <v>5012</v>
      </c>
      <c r="C1357" s="3658"/>
      <c r="D1357" s="3629">
        <v>41633</v>
      </c>
      <c r="E1357" s="3629"/>
      <c r="F1357" s="3452"/>
      <c r="G1357" s="2577"/>
      <c r="H1357" s="2577"/>
      <c r="I1357" s="2577"/>
      <c r="J1357" s="2577"/>
      <c r="K1357" s="2577"/>
      <c r="L1357" s="2577"/>
      <c r="M1357" s="2577"/>
      <c r="N1357" s="2577"/>
      <c r="O1357" s="2577"/>
      <c r="P1357" s="2577"/>
      <c r="Q1357" s="2577"/>
      <c r="R1357" s="2577"/>
      <c r="S1357" s="2577"/>
      <c r="T1357" s="2577"/>
      <c r="U1357" s="2577"/>
      <c r="V1357" s="2577"/>
      <c r="W1357" s="2577"/>
      <c r="X1357" s="2577"/>
      <c r="Y1357" s="2577"/>
      <c r="Z1357" s="2577"/>
      <c r="AA1357" s="2577"/>
      <c r="AB1357" s="2577"/>
      <c r="AC1357" s="2577"/>
      <c r="AD1357" s="2577"/>
      <c r="AE1357" s="2577"/>
      <c r="AF1357" s="2577"/>
      <c r="AG1357" s="2577"/>
      <c r="AH1357" s="2577"/>
      <c r="AI1357" s="2577"/>
      <c r="AJ1357" s="2577"/>
      <c r="AK1357" s="2578"/>
    </row>
    <row r="1358" spans="2:37" s="2884" customFormat="1" ht="72.75" customHeight="1" thickBot="1" x14ac:dyDescent="0.25">
      <c r="B1358" s="3659" t="s">
        <v>5013</v>
      </c>
      <c r="C1358" s="3660"/>
      <c r="D1358" s="3661" t="s">
        <v>6237</v>
      </c>
      <c r="E1358" s="3662"/>
      <c r="F1358" s="3662"/>
      <c r="G1358" s="3662"/>
      <c r="H1358" s="3662"/>
      <c r="I1358" s="3662"/>
      <c r="J1358" s="3662"/>
      <c r="K1358" s="3663"/>
      <c r="L1358" s="2577"/>
      <c r="M1358" s="2577"/>
      <c r="N1358" s="2577"/>
      <c r="O1358" s="2577"/>
      <c r="P1358" s="2577"/>
      <c r="Q1358" s="2577"/>
      <c r="R1358" s="2577"/>
      <c r="S1358" s="2577"/>
      <c r="T1358" s="2577"/>
      <c r="U1358" s="2577"/>
      <c r="V1358" s="2577"/>
      <c r="W1358" s="2577"/>
      <c r="X1358" s="2577"/>
      <c r="Y1358" s="2577"/>
      <c r="Z1358" s="2577"/>
      <c r="AA1358" s="2577"/>
      <c r="AB1358" s="2577"/>
      <c r="AC1358" s="2577"/>
      <c r="AD1358" s="2577"/>
      <c r="AE1358" s="2577"/>
      <c r="AF1358" s="2577"/>
      <c r="AG1358" s="2577"/>
      <c r="AH1358" s="2577"/>
      <c r="AI1358" s="2577"/>
      <c r="AJ1358" s="2577"/>
      <c r="AK1358" s="2578"/>
    </row>
    <row r="1359" spans="2:37" s="2884" customFormat="1" ht="13.5" thickBot="1" x14ac:dyDescent="0.25">
      <c r="B1359" s="3664"/>
      <c r="C1359" s="3653"/>
      <c r="D1359" s="3653"/>
      <c r="E1359" s="3653"/>
      <c r="F1359" s="3653"/>
      <c r="G1359" s="3653"/>
      <c r="H1359" s="3653"/>
      <c r="I1359" s="3653"/>
      <c r="J1359" s="3653"/>
      <c r="K1359" s="3653"/>
      <c r="L1359" s="3653"/>
      <c r="M1359" s="3653"/>
      <c r="N1359" s="3653"/>
      <c r="O1359" s="3653"/>
      <c r="P1359" s="3653"/>
      <c r="Q1359" s="3653"/>
      <c r="R1359" s="2577"/>
      <c r="S1359" s="2577"/>
      <c r="T1359" s="2577"/>
      <c r="U1359" s="2577"/>
      <c r="V1359" s="2577"/>
      <c r="W1359" s="2577"/>
      <c r="X1359" s="2577"/>
      <c r="Y1359" s="2577"/>
      <c r="Z1359" s="2577"/>
      <c r="AA1359" s="2577"/>
      <c r="AB1359" s="2577"/>
      <c r="AC1359" s="2577"/>
      <c r="AD1359" s="2577"/>
      <c r="AE1359" s="2577"/>
      <c r="AF1359" s="2577"/>
      <c r="AG1359" s="2577"/>
      <c r="AH1359" s="2577"/>
      <c r="AI1359" s="2577"/>
      <c r="AJ1359" s="2577"/>
      <c r="AK1359" s="2578"/>
    </row>
    <row r="1360" spans="2:37" s="2884" customFormat="1" ht="13.5" thickBot="1" x14ac:dyDescent="0.25">
      <c r="B1360" s="3638" t="s">
        <v>5014</v>
      </c>
      <c r="C1360" s="3638"/>
      <c r="D1360" s="3638" t="s">
        <v>5004</v>
      </c>
      <c r="E1360" s="3638" t="s">
        <v>5015</v>
      </c>
      <c r="F1360" s="3654" t="s">
        <v>224</v>
      </c>
      <c r="G1360" s="3654"/>
      <c r="H1360" s="3654"/>
      <c r="I1360" s="3654"/>
      <c r="J1360" s="3654"/>
      <c r="K1360" s="3654"/>
      <c r="L1360" s="3654"/>
      <c r="M1360" s="3654"/>
      <c r="N1360" s="3654"/>
      <c r="O1360" s="3654"/>
      <c r="P1360" s="3654"/>
      <c r="Q1360" s="3654"/>
      <c r="R1360" s="3654"/>
      <c r="S1360" s="3654" t="s">
        <v>340</v>
      </c>
      <c r="T1360" s="3654"/>
      <c r="U1360" s="3654"/>
      <c r="V1360" s="3654"/>
      <c r="W1360" s="3654"/>
      <c r="X1360" s="3654"/>
      <c r="Y1360" s="3654"/>
      <c r="Z1360" s="3654"/>
      <c r="AA1360" s="3654"/>
      <c r="AB1360" s="3654"/>
      <c r="AC1360" s="3654"/>
      <c r="AD1360" s="3654" t="s">
        <v>225</v>
      </c>
      <c r="AE1360" s="3654"/>
      <c r="AF1360" s="3654"/>
      <c r="AG1360" s="3654"/>
      <c r="AH1360" s="3655" t="s">
        <v>4999</v>
      </c>
      <c r="AI1360" s="3655"/>
      <c r="AJ1360" s="3655"/>
      <c r="AK1360" s="2578"/>
    </row>
    <row r="1361" spans="2:37" s="2884" customFormat="1" ht="13.5" thickBot="1" x14ac:dyDescent="0.25">
      <c r="B1361" s="3639"/>
      <c r="C1361" s="3639"/>
      <c r="D1361" s="3639"/>
      <c r="E1361" s="3639"/>
      <c r="F1361" s="3639" t="s">
        <v>5016</v>
      </c>
      <c r="G1361" s="3639" t="s">
        <v>5017</v>
      </c>
      <c r="H1361" s="3638" t="s">
        <v>5018</v>
      </c>
      <c r="I1361" s="3640" t="s">
        <v>5019</v>
      </c>
      <c r="J1361" s="3640" t="s">
        <v>5020</v>
      </c>
      <c r="K1361" s="3637" t="s">
        <v>5021</v>
      </c>
      <c r="L1361" s="3637" t="s">
        <v>5022</v>
      </c>
      <c r="M1361" s="3640" t="s">
        <v>5023</v>
      </c>
      <c r="N1361" s="3640"/>
      <c r="O1361" s="3637" t="s">
        <v>5024</v>
      </c>
      <c r="P1361" s="3637" t="s">
        <v>5025</v>
      </c>
      <c r="Q1361" s="3637" t="s">
        <v>5026</v>
      </c>
      <c r="R1361" s="3637" t="s">
        <v>5027</v>
      </c>
      <c r="S1361" s="3638" t="s">
        <v>5028</v>
      </c>
      <c r="T1361" s="3638" t="s">
        <v>5029</v>
      </c>
      <c r="U1361" s="3638" t="s">
        <v>5030</v>
      </c>
      <c r="V1361" s="3638" t="s">
        <v>5031</v>
      </c>
      <c r="W1361" s="3638" t="s">
        <v>5032</v>
      </c>
      <c r="X1361" s="3638" t="s">
        <v>5033</v>
      </c>
      <c r="Y1361" s="3638" t="s">
        <v>5034</v>
      </c>
      <c r="Z1361" s="3638" t="s">
        <v>5035</v>
      </c>
      <c r="AA1361" s="3638" t="s">
        <v>5036</v>
      </c>
      <c r="AB1361" s="3640" t="s">
        <v>5037</v>
      </c>
      <c r="AC1361" s="3640" t="s">
        <v>5038</v>
      </c>
      <c r="AD1361" s="3638" t="s">
        <v>5039</v>
      </c>
      <c r="AE1361" s="3638" t="s">
        <v>5040</v>
      </c>
      <c r="AF1361" s="3638" t="s">
        <v>5041</v>
      </c>
      <c r="AG1361" s="3638" t="s">
        <v>5042</v>
      </c>
      <c r="AH1361" s="3638" t="s">
        <v>1154</v>
      </c>
      <c r="AI1361" s="3638" t="s">
        <v>5000</v>
      </c>
      <c r="AJ1361" s="3638" t="s">
        <v>5001</v>
      </c>
      <c r="AK1361" s="2578"/>
    </row>
    <row r="1362" spans="2:37" s="2884" customFormat="1" x14ac:dyDescent="0.2">
      <c r="B1362" s="3639"/>
      <c r="C1362" s="3639"/>
      <c r="D1362" s="3639"/>
      <c r="E1362" s="3639"/>
      <c r="F1362" s="3639"/>
      <c r="G1362" s="3639"/>
      <c r="H1362" s="3639"/>
      <c r="I1362" s="3637"/>
      <c r="J1362" s="3637"/>
      <c r="K1362" s="3637"/>
      <c r="L1362" s="3637"/>
      <c r="M1362" s="3449" t="s">
        <v>5043</v>
      </c>
      <c r="N1362" s="3450" t="s">
        <v>2798</v>
      </c>
      <c r="O1362" s="3637"/>
      <c r="P1362" s="3637"/>
      <c r="Q1362" s="3637"/>
      <c r="R1362" s="3637"/>
      <c r="S1362" s="3639"/>
      <c r="T1362" s="3639"/>
      <c r="U1362" s="3639"/>
      <c r="V1362" s="3639"/>
      <c r="W1362" s="3639"/>
      <c r="X1362" s="3639"/>
      <c r="Y1362" s="3639"/>
      <c r="Z1362" s="3639"/>
      <c r="AA1362" s="3639"/>
      <c r="AB1362" s="3637"/>
      <c r="AC1362" s="3637"/>
      <c r="AD1362" s="3639"/>
      <c r="AE1362" s="3639"/>
      <c r="AF1362" s="3639"/>
      <c r="AG1362" s="3639"/>
      <c r="AH1362" s="3639"/>
      <c r="AI1362" s="3639"/>
      <c r="AJ1362" s="3639"/>
      <c r="AK1362" s="2578"/>
    </row>
    <row r="1363" spans="2:37" s="2884" customFormat="1" ht="24" x14ac:dyDescent="0.2">
      <c r="B1363" s="4502" t="s">
        <v>3124</v>
      </c>
      <c r="C1363" s="4502"/>
      <c r="D1363" s="3346" t="s">
        <v>1534</v>
      </c>
      <c r="E1363" s="3346" t="s">
        <v>1534</v>
      </c>
      <c r="F1363" s="3346" t="s">
        <v>1534</v>
      </c>
      <c r="G1363" s="3346" t="s">
        <v>1534</v>
      </c>
      <c r="H1363" s="3346" t="s">
        <v>1534</v>
      </c>
      <c r="I1363" s="3346" t="s">
        <v>1534</v>
      </c>
      <c r="J1363" s="3346" t="s">
        <v>1534</v>
      </c>
      <c r="K1363" s="3346" t="s">
        <v>1534</v>
      </c>
      <c r="L1363" s="3346" t="s">
        <v>1534</v>
      </c>
      <c r="M1363" s="3346" t="s">
        <v>1534</v>
      </c>
      <c r="N1363" s="3346" t="s">
        <v>1534</v>
      </c>
      <c r="O1363" s="3346" t="s">
        <v>1534</v>
      </c>
      <c r="P1363" s="3346" t="s">
        <v>1534</v>
      </c>
      <c r="Q1363" s="3346" t="s">
        <v>1534</v>
      </c>
      <c r="R1363" s="3346" t="s">
        <v>1534</v>
      </c>
      <c r="S1363" s="3346" t="s">
        <v>1534</v>
      </c>
      <c r="T1363" s="3346" t="s">
        <v>1534</v>
      </c>
      <c r="U1363" s="3346" t="s">
        <v>1534</v>
      </c>
      <c r="V1363" s="3346" t="s">
        <v>1534</v>
      </c>
      <c r="W1363" s="3346" t="s">
        <v>1534</v>
      </c>
      <c r="X1363" s="3346" t="s">
        <v>1534</v>
      </c>
      <c r="Y1363" s="3346" t="s">
        <v>1534</v>
      </c>
      <c r="Z1363" s="3346" t="s">
        <v>1534</v>
      </c>
      <c r="AA1363" s="3346" t="s">
        <v>1534</v>
      </c>
      <c r="AB1363" s="3346" t="s">
        <v>1534</v>
      </c>
      <c r="AC1363" s="3346" t="s">
        <v>1534</v>
      </c>
      <c r="AD1363" s="3346" t="s">
        <v>1534</v>
      </c>
      <c r="AE1363" s="3346" t="s">
        <v>1534</v>
      </c>
      <c r="AF1363" s="3346" t="s">
        <v>1534</v>
      </c>
      <c r="AG1363" s="3346" t="s">
        <v>1534</v>
      </c>
      <c r="AH1363" s="2858" t="s">
        <v>3124</v>
      </c>
      <c r="AI1363" s="2858" t="s">
        <v>5316</v>
      </c>
      <c r="AJ1363" s="2858">
        <v>0.75</v>
      </c>
      <c r="AK1363" s="2578"/>
    </row>
    <row r="1364" spans="2:37" s="2884" customFormat="1" ht="24" x14ac:dyDescent="0.2">
      <c r="B1364" s="4502" t="s">
        <v>5317</v>
      </c>
      <c r="C1364" s="4502"/>
      <c r="D1364" s="3346" t="s">
        <v>1534</v>
      </c>
      <c r="E1364" s="3346" t="s">
        <v>1534</v>
      </c>
      <c r="F1364" s="3346" t="s">
        <v>1534</v>
      </c>
      <c r="G1364" s="3346" t="s">
        <v>1534</v>
      </c>
      <c r="H1364" s="3346" t="s">
        <v>1534</v>
      </c>
      <c r="I1364" s="3346" t="s">
        <v>1534</v>
      </c>
      <c r="J1364" s="3346" t="s">
        <v>1534</v>
      </c>
      <c r="K1364" s="3346" t="s">
        <v>1534</v>
      </c>
      <c r="L1364" s="3346" t="s">
        <v>1534</v>
      </c>
      <c r="M1364" s="3346" t="s">
        <v>1534</v>
      </c>
      <c r="N1364" s="3346" t="s">
        <v>1534</v>
      </c>
      <c r="O1364" s="3346" t="s">
        <v>1534</v>
      </c>
      <c r="P1364" s="3346" t="s">
        <v>1534</v>
      </c>
      <c r="Q1364" s="3346" t="s">
        <v>1534</v>
      </c>
      <c r="R1364" s="3346" t="s">
        <v>1534</v>
      </c>
      <c r="S1364" s="3346" t="s">
        <v>1534</v>
      </c>
      <c r="T1364" s="3346" t="s">
        <v>1534</v>
      </c>
      <c r="U1364" s="3346" t="s">
        <v>1534</v>
      </c>
      <c r="V1364" s="3346" t="s">
        <v>1534</v>
      </c>
      <c r="W1364" s="3346" t="s">
        <v>1534</v>
      </c>
      <c r="X1364" s="3346" t="s">
        <v>1534</v>
      </c>
      <c r="Y1364" s="3346" t="s">
        <v>1534</v>
      </c>
      <c r="Z1364" s="3346" t="s">
        <v>1534</v>
      </c>
      <c r="AA1364" s="3346" t="s">
        <v>1534</v>
      </c>
      <c r="AB1364" s="3346" t="s">
        <v>1534</v>
      </c>
      <c r="AC1364" s="3346" t="s">
        <v>1534</v>
      </c>
      <c r="AD1364" s="3346" t="s">
        <v>1534</v>
      </c>
      <c r="AE1364" s="3346" t="s">
        <v>1534</v>
      </c>
      <c r="AF1364" s="3346" t="s">
        <v>1534</v>
      </c>
      <c r="AG1364" s="3346" t="s">
        <v>1534</v>
      </c>
      <c r="AH1364" s="2858" t="s">
        <v>5317</v>
      </c>
      <c r="AI1364" s="2858" t="s">
        <v>5316</v>
      </c>
      <c r="AJ1364" s="2858">
        <v>0.75</v>
      </c>
      <c r="AK1364" s="2578"/>
    </row>
    <row r="1365" spans="2:37" s="2884" customFormat="1" ht="36" x14ac:dyDescent="0.2">
      <c r="B1365" s="4502" t="s">
        <v>6238</v>
      </c>
      <c r="C1365" s="4502"/>
      <c r="D1365" s="3346" t="s">
        <v>1534</v>
      </c>
      <c r="E1365" s="3346" t="s">
        <v>1534</v>
      </c>
      <c r="F1365" s="3346" t="s">
        <v>1534</v>
      </c>
      <c r="G1365" s="3346" t="s">
        <v>1534</v>
      </c>
      <c r="H1365" s="3346" t="s">
        <v>1534</v>
      </c>
      <c r="I1365" s="3346" t="s">
        <v>1534</v>
      </c>
      <c r="J1365" s="3346" t="s">
        <v>1534</v>
      </c>
      <c r="K1365" s="3346" t="s">
        <v>1534</v>
      </c>
      <c r="L1365" s="3346" t="s">
        <v>1534</v>
      </c>
      <c r="M1365" s="3346" t="s">
        <v>1534</v>
      </c>
      <c r="N1365" s="3346" t="s">
        <v>1534</v>
      </c>
      <c r="O1365" s="3346" t="s">
        <v>1534</v>
      </c>
      <c r="P1365" s="3346" t="s">
        <v>1534</v>
      </c>
      <c r="Q1365" s="3346" t="s">
        <v>1534</v>
      </c>
      <c r="R1365" s="3346" t="s">
        <v>1534</v>
      </c>
      <c r="S1365" s="3346" t="s">
        <v>1534</v>
      </c>
      <c r="T1365" s="3346" t="s">
        <v>1534</v>
      </c>
      <c r="U1365" s="3346" t="s">
        <v>1534</v>
      </c>
      <c r="V1365" s="3346" t="s">
        <v>1534</v>
      </c>
      <c r="W1365" s="3346" t="s">
        <v>1534</v>
      </c>
      <c r="X1365" s="3346" t="s">
        <v>1534</v>
      </c>
      <c r="Y1365" s="3346" t="s">
        <v>1534</v>
      </c>
      <c r="Z1365" s="3346" t="s">
        <v>1534</v>
      </c>
      <c r="AA1365" s="3346" t="s">
        <v>1534</v>
      </c>
      <c r="AB1365" s="3346" t="s">
        <v>1534</v>
      </c>
      <c r="AC1365" s="3346" t="s">
        <v>1534</v>
      </c>
      <c r="AD1365" s="3346" t="s">
        <v>1534</v>
      </c>
      <c r="AE1365" s="3346" t="s">
        <v>1534</v>
      </c>
      <c r="AF1365" s="3346" t="s">
        <v>1534</v>
      </c>
      <c r="AG1365" s="3346" t="s">
        <v>1534</v>
      </c>
      <c r="AH1365" s="2858" t="s">
        <v>5318</v>
      </c>
      <c r="AI1365" s="2858" t="s">
        <v>5316</v>
      </c>
      <c r="AJ1365" s="2858">
        <v>0.75</v>
      </c>
      <c r="AK1365" s="2578"/>
    </row>
    <row r="1366" spans="2:37" s="2884" customFormat="1" x14ac:dyDescent="0.2">
      <c r="B1366" s="2579"/>
      <c r="C1366" s="2572"/>
      <c r="D1366" s="3651"/>
      <c r="E1366" s="3651"/>
      <c r="F1366" s="3651"/>
      <c r="G1366" s="3651"/>
      <c r="H1366" s="2572"/>
      <c r="I1366" s="2573"/>
      <c r="J1366" s="2573"/>
      <c r="K1366" s="2573"/>
      <c r="L1366" s="2573"/>
      <c r="M1366" s="2572"/>
      <c r="N1366" s="2573"/>
      <c r="O1366" s="2573"/>
      <c r="P1366" s="2573"/>
      <c r="Q1366" s="2573"/>
      <c r="R1366" s="2573"/>
      <c r="S1366" s="2572"/>
      <c r="T1366" s="2571"/>
      <c r="U1366" s="2571"/>
      <c r="V1366" s="2571"/>
      <c r="W1366" s="2571"/>
      <c r="X1366" s="2571"/>
      <c r="Y1366" s="2571"/>
      <c r="Z1366" s="2571"/>
      <c r="AA1366" s="2571"/>
      <c r="AB1366" s="2571"/>
      <c r="AC1366" s="2571"/>
      <c r="AD1366" s="2571"/>
      <c r="AE1366" s="2571"/>
      <c r="AF1366" s="2571"/>
      <c r="AG1366" s="2571"/>
      <c r="AH1366" s="2571"/>
      <c r="AI1366" s="2571"/>
      <c r="AJ1366" s="2571"/>
      <c r="AK1366" s="2578"/>
    </row>
    <row r="1367" spans="2:37" s="2884" customFormat="1" x14ac:dyDescent="0.2">
      <c r="B1367" s="3643" t="s">
        <v>5002</v>
      </c>
      <c r="C1367" s="3644"/>
      <c r="D1367" s="3652" t="s">
        <v>1534</v>
      </c>
      <c r="E1367" s="3652"/>
      <c r="F1367" s="3652"/>
      <c r="G1367" s="3652"/>
      <c r="H1367" s="2575"/>
      <c r="I1367" s="2575"/>
      <c r="J1367" s="2575"/>
      <c r="K1367" s="2575"/>
      <c r="L1367" s="2575"/>
      <c r="M1367" s="2575"/>
      <c r="N1367" s="2575"/>
      <c r="O1367" s="2575"/>
      <c r="P1367" s="2575"/>
      <c r="Q1367" s="2575"/>
      <c r="R1367" s="2575"/>
      <c r="S1367" s="2575"/>
      <c r="T1367" s="2571"/>
      <c r="U1367" s="2571"/>
      <c r="V1367" s="2571"/>
      <c r="W1367" s="2571"/>
      <c r="X1367" s="2571"/>
      <c r="Y1367" s="2571"/>
      <c r="Z1367" s="2571"/>
      <c r="AA1367" s="2571"/>
      <c r="AB1367" s="2571"/>
      <c r="AC1367" s="2571"/>
      <c r="AD1367" s="2571"/>
      <c r="AE1367" s="2571"/>
      <c r="AF1367" s="2571"/>
      <c r="AG1367" s="2571"/>
      <c r="AH1367" s="2571"/>
      <c r="AI1367" s="2571"/>
      <c r="AJ1367" s="2571"/>
      <c r="AK1367" s="2578"/>
    </row>
    <row r="1368" spans="2:37" s="2884" customFormat="1" x14ac:dyDescent="0.2">
      <c r="B1368" s="3643" t="s">
        <v>5003</v>
      </c>
      <c r="C1368" s="3644"/>
      <c r="D1368" s="3652" t="s">
        <v>5099</v>
      </c>
      <c r="E1368" s="3652"/>
      <c r="F1368" s="3652"/>
      <c r="G1368" s="3652"/>
      <c r="H1368" s="2575"/>
      <c r="I1368" s="2575"/>
      <c r="J1368" s="2575"/>
      <c r="K1368" s="2575"/>
      <c r="L1368" s="2575"/>
      <c r="M1368" s="2575"/>
      <c r="N1368" s="2575"/>
      <c r="O1368" s="2575"/>
      <c r="P1368" s="2575"/>
      <c r="Q1368" s="2575"/>
      <c r="R1368" s="2575"/>
      <c r="S1368" s="2575"/>
      <c r="T1368" s="2571"/>
      <c r="U1368" s="2571"/>
      <c r="V1368" s="2571"/>
      <c r="W1368" s="2571"/>
      <c r="X1368" s="2571"/>
      <c r="Y1368" s="2571"/>
      <c r="Z1368" s="2571"/>
      <c r="AA1368" s="2571"/>
      <c r="AB1368" s="2571"/>
      <c r="AC1368" s="2571"/>
      <c r="AD1368" s="2571"/>
      <c r="AE1368" s="2571"/>
      <c r="AF1368" s="2571"/>
      <c r="AG1368" s="2571"/>
      <c r="AH1368" s="2571"/>
      <c r="AI1368" s="2571"/>
      <c r="AJ1368" s="2571"/>
      <c r="AK1368" s="2578"/>
    </row>
    <row r="1369" spans="2:37" s="2884" customFormat="1" ht="15.75" thickBot="1" x14ac:dyDescent="0.25">
      <c r="B1369" s="3646"/>
      <c r="C1369" s="3647"/>
      <c r="D1369" s="3648"/>
      <c r="E1369" s="3648"/>
      <c r="F1369" s="3648"/>
      <c r="G1369" s="3648"/>
      <c r="H1369" s="2580"/>
      <c r="I1369" s="2580"/>
      <c r="J1369" s="2580"/>
      <c r="K1369" s="2580"/>
      <c r="L1369" s="2580"/>
      <c r="M1369" s="2580"/>
      <c r="N1369" s="2580"/>
      <c r="O1369" s="2580"/>
      <c r="P1369" s="2580"/>
      <c r="Q1369" s="2580"/>
      <c r="R1369" s="2580"/>
      <c r="S1369" s="2580"/>
      <c r="T1369" s="2581"/>
      <c r="U1369" s="2581"/>
      <c r="V1369" s="2581"/>
      <c r="W1369" s="2581"/>
      <c r="X1369" s="2581"/>
      <c r="Y1369" s="2581"/>
      <c r="Z1369" s="2581"/>
      <c r="AA1369" s="2581"/>
      <c r="AB1369" s="2581"/>
      <c r="AC1369" s="2581"/>
      <c r="AD1369" s="2581"/>
      <c r="AE1369" s="2581"/>
      <c r="AF1369" s="2581"/>
      <c r="AG1369" s="2581"/>
      <c r="AH1369" s="2581"/>
      <c r="AI1369" s="2581"/>
      <c r="AJ1369" s="2581"/>
      <c r="AK1369" s="2583"/>
    </row>
    <row r="1370" spans="2:37" s="2884" customFormat="1" x14ac:dyDescent="0.2">
      <c r="B1370" s="2783" t="str">
        <f>+B1352</f>
        <v>.</v>
      </c>
    </row>
    <row r="1371" spans="2:37" s="2884" customFormat="1" ht="13.5" thickBot="1" x14ac:dyDescent="0.25">
      <c r="B1371" s="2783"/>
    </row>
    <row r="1372" spans="2:37" s="2884" customFormat="1" ht="20.25" x14ac:dyDescent="0.2">
      <c r="B1372" s="3623" t="s">
        <v>5011</v>
      </c>
      <c r="C1372" s="3624"/>
      <c r="D1372" s="3624"/>
      <c r="E1372" s="3624"/>
      <c r="F1372" s="3624"/>
      <c r="G1372" s="3624"/>
      <c r="H1372" s="3624"/>
      <c r="I1372" s="3624"/>
      <c r="J1372" s="3624"/>
      <c r="K1372" s="3624"/>
      <c r="L1372" s="3624"/>
      <c r="M1372" s="3624"/>
      <c r="N1372" s="3624"/>
      <c r="O1372" s="3624"/>
      <c r="P1372" s="3624"/>
      <c r="Q1372" s="3624"/>
      <c r="R1372" s="3624"/>
      <c r="S1372" s="3624"/>
      <c r="T1372" s="3624"/>
      <c r="U1372" s="3624"/>
      <c r="V1372" s="3624"/>
      <c r="W1372" s="3624"/>
      <c r="X1372" s="3624"/>
      <c r="Y1372" s="3624"/>
      <c r="Z1372" s="3624"/>
      <c r="AA1372" s="3624"/>
      <c r="AB1372" s="3624"/>
      <c r="AC1372" s="3624"/>
      <c r="AD1372" s="3624"/>
      <c r="AE1372" s="3624"/>
      <c r="AF1372" s="3624"/>
      <c r="AG1372" s="3624"/>
      <c r="AH1372" s="3624"/>
      <c r="AI1372" s="3624"/>
      <c r="AJ1372" s="3624"/>
      <c r="AK1372" s="3625"/>
    </row>
    <row r="1373" spans="2:37" s="2884" customFormat="1" x14ac:dyDescent="0.2">
      <c r="B1373" s="2576"/>
      <c r="C1373" s="3452"/>
      <c r="D1373" s="3452"/>
      <c r="E1373" s="3452"/>
      <c r="F1373" s="3452"/>
      <c r="G1373" s="2577"/>
      <c r="H1373" s="2577"/>
      <c r="I1373" s="2577"/>
      <c r="J1373" s="2577"/>
      <c r="K1373" s="2577"/>
      <c r="L1373" s="2577"/>
      <c r="M1373" s="2577"/>
      <c r="N1373" s="2577"/>
      <c r="O1373" s="2577"/>
      <c r="P1373" s="2577"/>
      <c r="Q1373" s="2577"/>
      <c r="R1373" s="2577"/>
      <c r="S1373" s="2577"/>
      <c r="T1373" s="2577"/>
      <c r="U1373" s="2577"/>
      <c r="V1373" s="2577"/>
      <c r="W1373" s="2577"/>
      <c r="X1373" s="2577"/>
      <c r="Y1373" s="2577"/>
      <c r="Z1373" s="2577"/>
      <c r="AA1373" s="2577"/>
      <c r="AB1373" s="2577"/>
      <c r="AC1373" s="2577"/>
      <c r="AD1373" s="2577"/>
      <c r="AE1373" s="2577"/>
      <c r="AF1373" s="2577"/>
      <c r="AG1373" s="2577"/>
      <c r="AH1373" s="2577"/>
      <c r="AI1373" s="2577"/>
      <c r="AJ1373" s="2577"/>
      <c r="AK1373" s="2578"/>
    </row>
    <row r="1374" spans="2:37" s="2884" customFormat="1" x14ac:dyDescent="0.2">
      <c r="B1374" s="2576" t="s">
        <v>4998</v>
      </c>
      <c r="C1374" s="3452"/>
      <c r="D1374" s="3656" t="s">
        <v>6232</v>
      </c>
      <c r="E1374" s="3656"/>
      <c r="F1374" s="3656"/>
      <c r="G1374" s="2577"/>
      <c r="H1374" s="2577"/>
      <c r="I1374" s="2577"/>
      <c r="J1374" s="2577"/>
      <c r="K1374" s="2577"/>
      <c r="L1374" s="2577"/>
      <c r="M1374" s="2577"/>
      <c r="N1374" s="2577"/>
      <c r="O1374" s="2577"/>
      <c r="P1374" s="2577"/>
      <c r="Q1374" s="2577"/>
      <c r="R1374" s="2577"/>
      <c r="S1374" s="2577"/>
      <c r="T1374" s="2577"/>
      <c r="U1374" s="2577"/>
      <c r="V1374" s="2577"/>
      <c r="W1374" s="2577"/>
      <c r="X1374" s="2577"/>
      <c r="Y1374" s="2577"/>
      <c r="Z1374" s="2577"/>
      <c r="AA1374" s="2577"/>
      <c r="AB1374" s="2577"/>
      <c r="AC1374" s="2577"/>
      <c r="AD1374" s="2577"/>
      <c r="AE1374" s="2577"/>
      <c r="AF1374" s="2577"/>
      <c r="AG1374" s="2577"/>
      <c r="AH1374" s="2577"/>
      <c r="AI1374" s="2577"/>
      <c r="AJ1374" s="2577"/>
      <c r="AK1374" s="2578"/>
    </row>
    <row r="1375" spans="2:37" s="2884" customFormat="1" ht="13.5" thickBot="1" x14ac:dyDescent="0.25">
      <c r="B1375" s="3657" t="s">
        <v>5012</v>
      </c>
      <c r="C1375" s="3658"/>
      <c r="D1375" s="3629">
        <v>41619</v>
      </c>
      <c r="E1375" s="3629"/>
      <c r="F1375" s="3452"/>
      <c r="G1375" s="2577"/>
      <c r="H1375" s="2577"/>
      <c r="I1375" s="2577"/>
      <c r="J1375" s="2577"/>
      <c r="K1375" s="2577"/>
      <c r="L1375" s="2577"/>
      <c r="M1375" s="2577"/>
      <c r="N1375" s="2577"/>
      <c r="O1375" s="2577"/>
      <c r="P1375" s="2577"/>
      <c r="Q1375" s="2577"/>
      <c r="R1375" s="2577"/>
      <c r="S1375" s="2577"/>
      <c r="T1375" s="2577"/>
      <c r="U1375" s="2577"/>
      <c r="V1375" s="2577"/>
      <c r="W1375" s="2577"/>
      <c r="X1375" s="2577"/>
      <c r="Y1375" s="2577"/>
      <c r="Z1375" s="2577"/>
      <c r="AA1375" s="2577"/>
      <c r="AB1375" s="2577"/>
      <c r="AC1375" s="2577"/>
      <c r="AD1375" s="2577"/>
      <c r="AE1375" s="2577"/>
      <c r="AF1375" s="2577"/>
      <c r="AG1375" s="2577"/>
      <c r="AH1375" s="2577"/>
      <c r="AI1375" s="2577"/>
      <c r="AJ1375" s="2577"/>
      <c r="AK1375" s="2578"/>
    </row>
    <row r="1376" spans="2:37" s="2884" customFormat="1" ht="119.25" customHeight="1" thickBot="1" x14ac:dyDescent="0.25">
      <c r="B1376" s="3659" t="s">
        <v>5013</v>
      </c>
      <c r="C1376" s="3660"/>
      <c r="D1376" s="3661" t="s">
        <v>6233</v>
      </c>
      <c r="E1376" s="3662"/>
      <c r="F1376" s="3662"/>
      <c r="G1376" s="3662"/>
      <c r="H1376" s="3662"/>
      <c r="I1376" s="3662"/>
      <c r="J1376" s="3662"/>
      <c r="K1376" s="3663"/>
      <c r="L1376" s="2577"/>
      <c r="M1376" s="2577"/>
      <c r="N1376" s="2577"/>
      <c r="O1376" s="2577"/>
      <c r="P1376" s="2577"/>
      <c r="Q1376" s="2577"/>
      <c r="R1376" s="2577"/>
      <c r="S1376" s="2577"/>
      <c r="T1376" s="2577"/>
      <c r="U1376" s="2577"/>
      <c r="V1376" s="2577"/>
      <c r="W1376" s="2577"/>
      <c r="X1376" s="2577"/>
      <c r="Y1376" s="2577"/>
      <c r="Z1376" s="2577"/>
      <c r="AA1376" s="2577"/>
      <c r="AB1376" s="2577"/>
      <c r="AC1376" s="2577"/>
      <c r="AD1376" s="2577"/>
      <c r="AE1376" s="2577"/>
      <c r="AF1376" s="2577"/>
      <c r="AG1376" s="2577"/>
      <c r="AH1376" s="2577"/>
      <c r="AI1376" s="2577"/>
      <c r="AJ1376" s="2577"/>
      <c r="AK1376" s="2578"/>
    </row>
    <row r="1377" spans="2:37" s="2884" customFormat="1" ht="13.5" thickBot="1" x14ac:dyDescent="0.25">
      <c r="B1377" s="3664"/>
      <c r="C1377" s="3653"/>
      <c r="D1377" s="3653"/>
      <c r="E1377" s="3653"/>
      <c r="F1377" s="3653"/>
      <c r="G1377" s="3653"/>
      <c r="H1377" s="3653"/>
      <c r="I1377" s="3653"/>
      <c r="J1377" s="3653"/>
      <c r="K1377" s="3653"/>
      <c r="L1377" s="3653"/>
      <c r="M1377" s="3653"/>
      <c r="N1377" s="3653"/>
      <c r="O1377" s="3653"/>
      <c r="P1377" s="3653"/>
      <c r="Q1377" s="3653"/>
      <c r="R1377" s="2577"/>
      <c r="S1377" s="2577"/>
      <c r="T1377" s="2577"/>
      <c r="U1377" s="2577"/>
      <c r="V1377" s="2577"/>
      <c r="W1377" s="2577"/>
      <c r="X1377" s="2577"/>
      <c r="Y1377" s="2577"/>
      <c r="Z1377" s="2577"/>
      <c r="AA1377" s="2577"/>
      <c r="AB1377" s="2577"/>
      <c r="AC1377" s="2577"/>
      <c r="AD1377" s="2577"/>
      <c r="AE1377" s="2577"/>
      <c r="AF1377" s="2577"/>
      <c r="AG1377" s="2577"/>
      <c r="AH1377" s="2577"/>
      <c r="AI1377" s="2577"/>
      <c r="AJ1377" s="2577"/>
      <c r="AK1377" s="2578"/>
    </row>
    <row r="1378" spans="2:37" s="2884" customFormat="1" ht="13.5" thickBot="1" x14ac:dyDescent="0.25">
      <c r="B1378" s="3638" t="s">
        <v>5014</v>
      </c>
      <c r="C1378" s="3638"/>
      <c r="D1378" s="3638" t="s">
        <v>5004</v>
      </c>
      <c r="E1378" s="3638" t="s">
        <v>5015</v>
      </c>
      <c r="F1378" s="3654" t="s">
        <v>224</v>
      </c>
      <c r="G1378" s="3654"/>
      <c r="H1378" s="3654"/>
      <c r="I1378" s="3654"/>
      <c r="J1378" s="3654"/>
      <c r="K1378" s="3654"/>
      <c r="L1378" s="3654"/>
      <c r="M1378" s="3654"/>
      <c r="N1378" s="3654"/>
      <c r="O1378" s="3654"/>
      <c r="P1378" s="3654"/>
      <c r="Q1378" s="3654"/>
      <c r="R1378" s="3654"/>
      <c r="S1378" s="3654" t="s">
        <v>340</v>
      </c>
      <c r="T1378" s="3654"/>
      <c r="U1378" s="3654"/>
      <c r="V1378" s="3654"/>
      <c r="W1378" s="3654"/>
      <c r="X1378" s="3654"/>
      <c r="Y1378" s="3654"/>
      <c r="Z1378" s="3654"/>
      <c r="AA1378" s="3654"/>
      <c r="AB1378" s="3654"/>
      <c r="AC1378" s="3654"/>
      <c r="AD1378" s="3654" t="s">
        <v>225</v>
      </c>
      <c r="AE1378" s="3654"/>
      <c r="AF1378" s="3654"/>
      <c r="AG1378" s="3654"/>
      <c r="AH1378" s="3655" t="s">
        <v>4999</v>
      </c>
      <c r="AI1378" s="3655"/>
      <c r="AJ1378" s="3655"/>
      <c r="AK1378" s="2578"/>
    </row>
    <row r="1379" spans="2:37" s="2884" customFormat="1" ht="13.5" thickBot="1" x14ac:dyDescent="0.25">
      <c r="B1379" s="3639"/>
      <c r="C1379" s="3639"/>
      <c r="D1379" s="3639"/>
      <c r="E1379" s="3639"/>
      <c r="F1379" s="3639" t="s">
        <v>5016</v>
      </c>
      <c r="G1379" s="3639" t="s">
        <v>5017</v>
      </c>
      <c r="H1379" s="3638" t="s">
        <v>5018</v>
      </c>
      <c r="I1379" s="3640" t="s">
        <v>5019</v>
      </c>
      <c r="J1379" s="3640" t="s">
        <v>5020</v>
      </c>
      <c r="K1379" s="3637" t="s">
        <v>5021</v>
      </c>
      <c r="L1379" s="3637" t="s">
        <v>5022</v>
      </c>
      <c r="M1379" s="3640" t="s">
        <v>5023</v>
      </c>
      <c r="N1379" s="3640"/>
      <c r="O1379" s="3637" t="s">
        <v>5024</v>
      </c>
      <c r="P1379" s="3637" t="s">
        <v>5025</v>
      </c>
      <c r="Q1379" s="3637" t="s">
        <v>5026</v>
      </c>
      <c r="R1379" s="3637" t="s">
        <v>5027</v>
      </c>
      <c r="S1379" s="3638" t="s">
        <v>5028</v>
      </c>
      <c r="T1379" s="3638" t="s">
        <v>5029</v>
      </c>
      <c r="U1379" s="3638" t="s">
        <v>5030</v>
      </c>
      <c r="V1379" s="3638" t="s">
        <v>5031</v>
      </c>
      <c r="W1379" s="3638" t="s">
        <v>5032</v>
      </c>
      <c r="X1379" s="3638" t="s">
        <v>5033</v>
      </c>
      <c r="Y1379" s="3638" t="s">
        <v>5034</v>
      </c>
      <c r="Z1379" s="3638" t="s">
        <v>5035</v>
      </c>
      <c r="AA1379" s="3638" t="s">
        <v>5036</v>
      </c>
      <c r="AB1379" s="3640" t="s">
        <v>5037</v>
      </c>
      <c r="AC1379" s="3640" t="s">
        <v>5038</v>
      </c>
      <c r="AD1379" s="3638" t="s">
        <v>5039</v>
      </c>
      <c r="AE1379" s="3638" t="s">
        <v>5040</v>
      </c>
      <c r="AF1379" s="3638" t="s">
        <v>5041</v>
      </c>
      <c r="AG1379" s="3638" t="s">
        <v>5042</v>
      </c>
      <c r="AH1379" s="3638" t="s">
        <v>1154</v>
      </c>
      <c r="AI1379" s="3638" t="s">
        <v>5000</v>
      </c>
      <c r="AJ1379" s="3638" t="s">
        <v>5001</v>
      </c>
      <c r="AK1379" s="2578"/>
    </row>
    <row r="1380" spans="2:37" s="2884" customFormat="1" ht="13.5" thickBot="1" x14ac:dyDescent="0.25">
      <c r="B1380" s="3639"/>
      <c r="C1380" s="3639"/>
      <c r="D1380" s="3639"/>
      <c r="E1380" s="3639"/>
      <c r="F1380" s="3639"/>
      <c r="G1380" s="3639"/>
      <c r="H1380" s="3639"/>
      <c r="I1380" s="3637"/>
      <c r="J1380" s="3637"/>
      <c r="K1380" s="3637"/>
      <c r="L1380" s="3637"/>
      <c r="M1380" s="3449" t="s">
        <v>5043</v>
      </c>
      <c r="N1380" s="3450" t="s">
        <v>2798</v>
      </c>
      <c r="O1380" s="3637"/>
      <c r="P1380" s="3637"/>
      <c r="Q1380" s="3637"/>
      <c r="R1380" s="3637"/>
      <c r="S1380" s="3639"/>
      <c r="T1380" s="3639"/>
      <c r="U1380" s="3639"/>
      <c r="V1380" s="3639"/>
      <c r="W1380" s="3639"/>
      <c r="X1380" s="3639"/>
      <c r="Y1380" s="3639"/>
      <c r="Z1380" s="3639"/>
      <c r="AA1380" s="3639"/>
      <c r="AB1380" s="3637"/>
      <c r="AC1380" s="3637"/>
      <c r="AD1380" s="3639"/>
      <c r="AE1380" s="3639"/>
      <c r="AF1380" s="3639"/>
      <c r="AG1380" s="3639"/>
      <c r="AH1380" s="3639"/>
      <c r="AI1380" s="3639"/>
      <c r="AJ1380" s="3639"/>
      <c r="AK1380" s="2578"/>
    </row>
    <row r="1381" spans="2:37" s="2884" customFormat="1" ht="102.75" thickBot="1" x14ac:dyDescent="0.25">
      <c r="B1381" s="4500" t="s">
        <v>6234</v>
      </c>
      <c r="C1381" s="4501"/>
      <c r="D1381" s="3370" t="s">
        <v>6235</v>
      </c>
      <c r="E1381" s="3272">
        <f>19*1.12</f>
        <v>21.28</v>
      </c>
      <c r="F1381" s="3272">
        <f>5.01*1.12</f>
        <v>5.6112000000000002</v>
      </c>
      <c r="G1381" s="3027" t="s">
        <v>1534</v>
      </c>
      <c r="H1381" s="3027" t="s">
        <v>1534</v>
      </c>
      <c r="I1381" s="3027" t="s">
        <v>1534</v>
      </c>
      <c r="J1381" s="3020">
        <v>33</v>
      </c>
      <c r="K1381" s="3027">
        <v>0.16800000000000001</v>
      </c>
      <c r="L1381" s="3027">
        <v>0.16800000000000001</v>
      </c>
      <c r="M1381" s="3020">
        <v>33</v>
      </c>
      <c r="N1381" s="3020">
        <v>33</v>
      </c>
      <c r="O1381" s="3027">
        <v>0.16800000000000001</v>
      </c>
      <c r="P1381" s="3027">
        <v>0.16800000000000001</v>
      </c>
      <c r="Q1381" s="3027">
        <v>0.16800000000000001</v>
      </c>
      <c r="R1381" s="3027">
        <v>0.16800000000000001</v>
      </c>
      <c r="S1381" s="3230" t="s">
        <v>1534</v>
      </c>
      <c r="T1381" s="3027" t="s">
        <v>1534</v>
      </c>
      <c r="U1381" s="3027" t="s">
        <v>1534</v>
      </c>
      <c r="V1381" s="3023" t="s">
        <v>1534</v>
      </c>
      <c r="W1381" s="3027" t="s">
        <v>1534</v>
      </c>
      <c r="X1381" s="3027">
        <v>6.720000000000001E-2</v>
      </c>
      <c r="Y1381" s="3023" t="s">
        <v>1534</v>
      </c>
      <c r="Z1381" s="3023" t="s">
        <v>1534</v>
      </c>
      <c r="AA1381" s="3023" t="s">
        <v>1534</v>
      </c>
      <c r="AB1381" s="3023" t="s">
        <v>1534</v>
      </c>
      <c r="AC1381" s="3027">
        <v>6.720000000000001E-2</v>
      </c>
      <c r="AD1381" s="3272" t="s">
        <v>1534</v>
      </c>
      <c r="AE1381" s="3023" t="s">
        <v>1534</v>
      </c>
      <c r="AF1381" s="3434" t="s">
        <v>1534</v>
      </c>
      <c r="AG1381" s="3434">
        <f>0.5*1.12</f>
        <v>0.56000000000000005</v>
      </c>
      <c r="AH1381" s="2965" t="s">
        <v>6231</v>
      </c>
      <c r="AI1381" s="2965" t="s">
        <v>5008</v>
      </c>
      <c r="AJ1381" s="3026">
        <f>13.99*1.12</f>
        <v>15.668800000000001</v>
      </c>
      <c r="AK1381" s="2578"/>
    </row>
    <row r="1382" spans="2:37" s="2884" customFormat="1" x14ac:dyDescent="0.2">
      <c r="B1382" s="2579"/>
      <c r="C1382" s="2572"/>
      <c r="D1382" s="3651"/>
      <c r="E1382" s="3651"/>
      <c r="F1382" s="3651"/>
      <c r="G1382" s="3651"/>
      <c r="H1382" s="2572"/>
      <c r="I1382" s="2573"/>
      <c r="J1382" s="2573"/>
      <c r="K1382" s="2573"/>
      <c r="L1382" s="2573"/>
      <c r="M1382" s="2572"/>
      <c r="N1382" s="2573"/>
      <c r="O1382" s="2573"/>
      <c r="P1382" s="2573"/>
      <c r="Q1382" s="2573"/>
      <c r="R1382" s="2573"/>
      <c r="S1382" s="2572"/>
      <c r="T1382" s="2571"/>
      <c r="U1382" s="2571"/>
      <c r="V1382" s="2571"/>
      <c r="W1382" s="2571"/>
      <c r="X1382" s="2571"/>
      <c r="Y1382" s="2571"/>
      <c r="Z1382" s="2571"/>
      <c r="AA1382" s="2571"/>
      <c r="AB1382" s="2571"/>
      <c r="AC1382" s="2571"/>
      <c r="AD1382" s="2571"/>
      <c r="AE1382" s="2571"/>
      <c r="AF1382" s="2571"/>
      <c r="AG1382" s="2571"/>
      <c r="AH1382" s="2571"/>
      <c r="AI1382" s="2571"/>
      <c r="AJ1382" s="2571"/>
      <c r="AK1382" s="2578"/>
    </row>
    <row r="1383" spans="2:37" s="2884" customFormat="1" ht="12.75" customHeight="1" x14ac:dyDescent="0.2">
      <c r="B1383" s="3643" t="s">
        <v>5002</v>
      </c>
      <c r="C1383" s="3644"/>
      <c r="D1383" s="3645" t="s">
        <v>10</v>
      </c>
      <c r="E1383" s="3645"/>
      <c r="F1383" s="3645"/>
      <c r="G1383" s="3645"/>
      <c r="H1383" s="2575"/>
      <c r="I1383" s="2575"/>
      <c r="J1383" s="2575"/>
      <c r="K1383" s="2575"/>
      <c r="L1383" s="2575"/>
      <c r="M1383" s="2575"/>
      <c r="N1383" s="2575"/>
      <c r="O1383" s="2575"/>
      <c r="P1383" s="2575"/>
      <c r="Q1383" s="2575"/>
      <c r="R1383" s="2575"/>
      <c r="S1383" s="2575"/>
      <c r="T1383" s="2571"/>
      <c r="U1383" s="2571"/>
      <c r="V1383" s="2571"/>
      <c r="W1383" s="2571"/>
      <c r="X1383" s="2571"/>
      <c r="Y1383" s="2571"/>
      <c r="Z1383" s="2571"/>
      <c r="AA1383" s="2571"/>
      <c r="AB1383" s="2571"/>
      <c r="AC1383" s="2571"/>
      <c r="AD1383" s="2571"/>
      <c r="AE1383" s="2571"/>
      <c r="AF1383" s="2571"/>
      <c r="AG1383" s="2571"/>
      <c r="AH1383" s="2571"/>
      <c r="AI1383" s="2571"/>
      <c r="AJ1383" s="2571"/>
      <c r="AK1383" s="2578"/>
    </row>
    <row r="1384" spans="2:37" s="2884" customFormat="1" ht="13.5" customHeight="1" x14ac:dyDescent="0.2">
      <c r="B1384" s="3643" t="s">
        <v>5003</v>
      </c>
      <c r="C1384" s="3644"/>
      <c r="D1384" s="3645" t="s">
        <v>10</v>
      </c>
      <c r="E1384" s="3645"/>
      <c r="F1384" s="3645"/>
      <c r="G1384" s="3645"/>
      <c r="H1384" s="2575"/>
      <c r="I1384" s="2575"/>
      <c r="J1384" s="2575"/>
      <c r="K1384" s="2575"/>
      <c r="L1384" s="2575"/>
      <c r="M1384" s="2575"/>
      <c r="N1384" s="2575"/>
      <c r="O1384" s="2575"/>
      <c r="P1384" s="2575"/>
      <c r="Q1384" s="2575"/>
      <c r="R1384" s="2575"/>
      <c r="S1384" s="2575"/>
      <c r="T1384" s="2571"/>
      <c r="U1384" s="2571"/>
      <c r="V1384" s="2571"/>
      <c r="W1384" s="2571"/>
      <c r="X1384" s="2571"/>
      <c r="Y1384" s="2571"/>
      <c r="Z1384" s="2571"/>
      <c r="AA1384" s="2571"/>
      <c r="AB1384" s="2571"/>
      <c r="AC1384" s="2571"/>
      <c r="AD1384" s="2571"/>
      <c r="AE1384" s="2571"/>
      <c r="AF1384" s="2571"/>
      <c r="AG1384" s="2571"/>
      <c r="AH1384" s="2571"/>
      <c r="AI1384" s="2571"/>
      <c r="AJ1384" s="2571"/>
      <c r="AK1384" s="2578"/>
    </row>
    <row r="1385" spans="2:37" s="2884" customFormat="1" ht="13.5" customHeight="1" thickBot="1" x14ac:dyDescent="0.25">
      <c r="B1385" s="3646"/>
      <c r="C1385" s="3647"/>
      <c r="D1385" s="3648"/>
      <c r="E1385" s="3648"/>
      <c r="F1385" s="3648"/>
      <c r="G1385" s="3648"/>
      <c r="H1385" s="2580"/>
      <c r="I1385" s="2580"/>
      <c r="J1385" s="2580"/>
      <c r="K1385" s="2580"/>
      <c r="L1385" s="2580"/>
      <c r="M1385" s="2580"/>
      <c r="N1385" s="2580"/>
      <c r="O1385" s="2580"/>
      <c r="P1385" s="2580"/>
      <c r="Q1385" s="2580"/>
      <c r="R1385" s="2580"/>
      <c r="S1385" s="2580"/>
      <c r="T1385" s="2581"/>
      <c r="U1385" s="2581"/>
      <c r="V1385" s="2581"/>
      <c r="W1385" s="2581"/>
      <c r="X1385" s="2581"/>
      <c r="Y1385" s="2581"/>
      <c r="Z1385" s="2581"/>
      <c r="AA1385" s="2581"/>
      <c r="AB1385" s="2581"/>
      <c r="AC1385" s="2581"/>
      <c r="AD1385" s="2581"/>
      <c r="AE1385" s="2581"/>
      <c r="AF1385" s="2581"/>
      <c r="AG1385" s="2581"/>
      <c r="AH1385" s="2581"/>
      <c r="AI1385" s="2581"/>
      <c r="AJ1385" s="2581"/>
      <c r="AK1385" s="2583"/>
    </row>
    <row r="1386" spans="2:37" s="2884" customFormat="1" x14ac:dyDescent="0.2">
      <c r="B1386" s="2783" t="str">
        <f>+B1370</f>
        <v>.</v>
      </c>
    </row>
    <row r="1387" spans="2:37" s="2884" customFormat="1" ht="13.5" customHeight="1" thickBot="1" x14ac:dyDescent="0.25">
      <c r="B1387" s="2783"/>
    </row>
    <row r="1388" spans="2:37" s="2884" customFormat="1" ht="13.5" customHeight="1" x14ac:dyDescent="0.2">
      <c r="B1388" s="3623" t="s">
        <v>5011</v>
      </c>
      <c r="C1388" s="3624"/>
      <c r="D1388" s="3624"/>
      <c r="E1388" s="3624"/>
      <c r="F1388" s="3624"/>
      <c r="G1388" s="3624"/>
      <c r="H1388" s="3624"/>
      <c r="I1388" s="3624"/>
      <c r="J1388" s="3624"/>
      <c r="K1388" s="3624"/>
      <c r="L1388" s="3624"/>
      <c r="M1388" s="3624"/>
      <c r="N1388" s="3624"/>
      <c r="O1388" s="3624"/>
      <c r="P1388" s="3624"/>
      <c r="Q1388" s="3624"/>
      <c r="R1388" s="3624"/>
      <c r="S1388" s="3624"/>
      <c r="T1388" s="3624"/>
      <c r="U1388" s="3624"/>
      <c r="V1388" s="3624"/>
      <c r="W1388" s="3624"/>
      <c r="X1388" s="3624"/>
      <c r="Y1388" s="3624"/>
      <c r="Z1388" s="3624"/>
      <c r="AA1388" s="3624"/>
      <c r="AB1388" s="3624"/>
      <c r="AC1388" s="3624"/>
      <c r="AD1388" s="3624"/>
      <c r="AE1388" s="3624"/>
      <c r="AF1388" s="3624"/>
      <c r="AG1388" s="3624"/>
      <c r="AH1388" s="3624"/>
      <c r="AI1388" s="3624"/>
      <c r="AJ1388" s="3624"/>
      <c r="AK1388" s="3625"/>
    </row>
    <row r="1389" spans="2:37" s="2884" customFormat="1" ht="13.5" customHeight="1" x14ac:dyDescent="0.2">
      <c r="B1389" s="2576"/>
      <c r="C1389" s="3452"/>
      <c r="D1389" s="3452"/>
      <c r="E1389" s="3452"/>
      <c r="F1389" s="3452"/>
      <c r="G1389" s="2577"/>
      <c r="H1389" s="2577"/>
      <c r="I1389" s="2577"/>
      <c r="J1389" s="2577"/>
      <c r="K1389" s="2577"/>
      <c r="L1389" s="2577"/>
      <c r="M1389" s="2577"/>
      <c r="N1389" s="2577"/>
      <c r="O1389" s="2577"/>
      <c r="P1389" s="2577"/>
      <c r="Q1389" s="2577"/>
      <c r="R1389" s="2577"/>
      <c r="S1389" s="2577"/>
      <c r="T1389" s="2577"/>
      <c r="U1389" s="2577"/>
      <c r="V1389" s="2577"/>
      <c r="W1389" s="2577"/>
      <c r="X1389" s="2577"/>
      <c r="Y1389" s="2577"/>
      <c r="Z1389" s="2577"/>
      <c r="AA1389" s="2577"/>
      <c r="AB1389" s="2577"/>
      <c r="AC1389" s="2577"/>
      <c r="AD1389" s="2577"/>
      <c r="AE1389" s="2577"/>
      <c r="AF1389" s="2577"/>
      <c r="AG1389" s="2577"/>
      <c r="AH1389" s="2577"/>
      <c r="AI1389" s="2577"/>
      <c r="AJ1389" s="2577"/>
      <c r="AK1389" s="2578"/>
    </row>
    <row r="1390" spans="2:37" s="2884" customFormat="1" x14ac:dyDescent="0.2">
      <c r="B1390" s="2576" t="s">
        <v>4998</v>
      </c>
      <c r="C1390" s="3452"/>
      <c r="D1390" s="3656" t="s">
        <v>6227</v>
      </c>
      <c r="E1390" s="3656"/>
      <c r="F1390" s="3656"/>
      <c r="G1390" s="2577"/>
      <c r="H1390" s="2577"/>
      <c r="I1390" s="2577"/>
      <c r="J1390" s="2577"/>
      <c r="K1390" s="2577"/>
      <c r="L1390" s="2577"/>
      <c r="M1390" s="2577"/>
      <c r="N1390" s="2577"/>
      <c r="O1390" s="2577"/>
      <c r="P1390" s="2577"/>
      <c r="Q1390" s="2577"/>
      <c r="R1390" s="2577"/>
      <c r="S1390" s="2577"/>
      <c r="T1390" s="2577"/>
      <c r="U1390" s="2577"/>
      <c r="V1390" s="2577"/>
      <c r="W1390" s="2577"/>
      <c r="X1390" s="2577"/>
      <c r="Y1390" s="2577"/>
      <c r="Z1390" s="2577"/>
      <c r="AA1390" s="2577"/>
      <c r="AB1390" s="2577"/>
      <c r="AC1390" s="2577"/>
      <c r="AD1390" s="2577"/>
      <c r="AE1390" s="2577"/>
      <c r="AF1390" s="2577"/>
      <c r="AG1390" s="2577"/>
      <c r="AH1390" s="2577"/>
      <c r="AI1390" s="2577"/>
      <c r="AJ1390" s="2577"/>
      <c r="AK1390" s="2578"/>
    </row>
    <row r="1391" spans="2:37" s="2884" customFormat="1" ht="13.5" customHeight="1" thickBot="1" x14ac:dyDescent="0.25">
      <c r="B1391" s="3657" t="s">
        <v>5012</v>
      </c>
      <c r="C1391" s="3658"/>
      <c r="D1391" s="3629">
        <v>41610</v>
      </c>
      <c r="E1391" s="3629"/>
      <c r="F1391" s="3452"/>
      <c r="G1391" s="2577"/>
      <c r="H1391" s="2577"/>
      <c r="I1391" s="2577"/>
      <c r="J1391" s="2577"/>
      <c r="K1391" s="2577"/>
      <c r="L1391" s="2577"/>
      <c r="M1391" s="2577"/>
      <c r="N1391" s="2577"/>
      <c r="O1391" s="2577"/>
      <c r="P1391" s="2577"/>
      <c r="Q1391" s="2577"/>
      <c r="R1391" s="2577"/>
      <c r="S1391" s="2577"/>
      <c r="T1391" s="2577"/>
      <c r="U1391" s="2577"/>
      <c r="V1391" s="2577"/>
      <c r="W1391" s="2577"/>
      <c r="X1391" s="2577"/>
      <c r="Y1391" s="2577"/>
      <c r="Z1391" s="2577"/>
      <c r="AA1391" s="2577"/>
      <c r="AB1391" s="2577"/>
      <c r="AC1391" s="2577"/>
      <c r="AD1391" s="2577"/>
      <c r="AE1391" s="2577"/>
      <c r="AF1391" s="2577"/>
      <c r="AG1391" s="2577"/>
      <c r="AH1391" s="2577"/>
      <c r="AI1391" s="2577"/>
      <c r="AJ1391" s="2577"/>
      <c r="AK1391" s="2578"/>
    </row>
    <row r="1392" spans="2:37" s="2884" customFormat="1" ht="121.5" customHeight="1" thickBot="1" x14ac:dyDescent="0.25">
      <c r="B1392" s="3659" t="s">
        <v>5013</v>
      </c>
      <c r="C1392" s="3660"/>
      <c r="D1392" s="3661" t="s">
        <v>6228</v>
      </c>
      <c r="E1392" s="3662"/>
      <c r="F1392" s="3662"/>
      <c r="G1392" s="3662"/>
      <c r="H1392" s="3662"/>
      <c r="I1392" s="3662"/>
      <c r="J1392" s="3662"/>
      <c r="K1392" s="3663"/>
      <c r="L1392" s="2577"/>
      <c r="M1392" s="2577"/>
      <c r="N1392" s="2577"/>
      <c r="O1392" s="2577"/>
      <c r="P1392" s="2577"/>
      <c r="Q1392" s="2577"/>
      <c r="R1392" s="2577"/>
      <c r="S1392" s="2577"/>
      <c r="T1392" s="2577"/>
      <c r="U1392" s="2577"/>
      <c r="V1392" s="2577"/>
      <c r="W1392" s="2577"/>
      <c r="X1392" s="2577"/>
      <c r="Y1392" s="2577"/>
      <c r="Z1392" s="2577"/>
      <c r="AA1392" s="2577"/>
      <c r="AB1392" s="2577"/>
      <c r="AC1392" s="2577"/>
      <c r="AD1392" s="2577"/>
      <c r="AE1392" s="2577"/>
      <c r="AF1392" s="2577"/>
      <c r="AG1392" s="2577"/>
      <c r="AH1392" s="2577"/>
      <c r="AI1392" s="2577"/>
      <c r="AJ1392" s="2577"/>
      <c r="AK1392" s="2578"/>
    </row>
    <row r="1393" spans="2:37" s="2884" customFormat="1" ht="13.5" customHeight="1" thickBot="1" x14ac:dyDescent="0.25">
      <c r="B1393" s="3664"/>
      <c r="C1393" s="3653"/>
      <c r="D1393" s="3653"/>
      <c r="E1393" s="3653"/>
      <c r="F1393" s="3653"/>
      <c r="G1393" s="3653"/>
      <c r="H1393" s="3653"/>
      <c r="I1393" s="3653"/>
      <c r="J1393" s="3653"/>
      <c r="K1393" s="3653"/>
      <c r="L1393" s="3653"/>
      <c r="M1393" s="3653"/>
      <c r="N1393" s="3653"/>
      <c r="O1393" s="3653"/>
      <c r="P1393" s="3653"/>
      <c r="Q1393" s="3653"/>
      <c r="R1393" s="2577"/>
      <c r="S1393" s="2577"/>
      <c r="T1393" s="2577"/>
      <c r="U1393" s="2577"/>
      <c r="V1393" s="2577"/>
      <c r="W1393" s="2577"/>
      <c r="X1393" s="2577"/>
      <c r="Y1393" s="2577"/>
      <c r="Z1393" s="2577"/>
      <c r="AA1393" s="2577"/>
      <c r="AB1393" s="2577"/>
      <c r="AC1393" s="2577"/>
      <c r="AD1393" s="2577"/>
      <c r="AE1393" s="2577"/>
      <c r="AF1393" s="2577"/>
      <c r="AG1393" s="2577"/>
      <c r="AH1393" s="2577"/>
      <c r="AI1393" s="2577"/>
      <c r="AJ1393" s="2577"/>
      <c r="AK1393" s="2578"/>
    </row>
    <row r="1394" spans="2:37" s="2884" customFormat="1" ht="12.75" customHeight="1" thickBot="1" x14ac:dyDescent="0.25">
      <c r="B1394" s="3638" t="s">
        <v>5014</v>
      </c>
      <c r="C1394" s="3638"/>
      <c r="D1394" s="3638" t="s">
        <v>5004</v>
      </c>
      <c r="E1394" s="3638" t="s">
        <v>5015</v>
      </c>
      <c r="F1394" s="3654" t="s">
        <v>224</v>
      </c>
      <c r="G1394" s="3654"/>
      <c r="H1394" s="3654"/>
      <c r="I1394" s="3654"/>
      <c r="J1394" s="3654"/>
      <c r="K1394" s="3654"/>
      <c r="L1394" s="3654"/>
      <c r="M1394" s="3654"/>
      <c r="N1394" s="3654"/>
      <c r="O1394" s="3654"/>
      <c r="P1394" s="3654"/>
      <c r="Q1394" s="3654"/>
      <c r="R1394" s="3654"/>
      <c r="S1394" s="3654" t="s">
        <v>340</v>
      </c>
      <c r="T1394" s="3654"/>
      <c r="U1394" s="3654"/>
      <c r="V1394" s="3654"/>
      <c r="W1394" s="3654"/>
      <c r="X1394" s="3654"/>
      <c r="Y1394" s="3654"/>
      <c r="Z1394" s="3654"/>
      <c r="AA1394" s="3654"/>
      <c r="AB1394" s="3654"/>
      <c r="AC1394" s="3654"/>
      <c r="AD1394" s="3654" t="s">
        <v>225</v>
      </c>
      <c r="AE1394" s="3654"/>
      <c r="AF1394" s="3654"/>
      <c r="AG1394" s="3654"/>
      <c r="AH1394" s="3655" t="s">
        <v>4999</v>
      </c>
      <c r="AI1394" s="3655"/>
      <c r="AJ1394" s="3655"/>
      <c r="AK1394" s="2578"/>
    </row>
    <row r="1395" spans="2:37" s="2884" customFormat="1" ht="13.5" thickBot="1" x14ac:dyDescent="0.25">
      <c r="B1395" s="3639"/>
      <c r="C1395" s="3639"/>
      <c r="D1395" s="3639"/>
      <c r="E1395" s="3639"/>
      <c r="F1395" s="3639" t="s">
        <v>5016</v>
      </c>
      <c r="G1395" s="3639" t="s">
        <v>5017</v>
      </c>
      <c r="H1395" s="3638" t="s">
        <v>5018</v>
      </c>
      <c r="I1395" s="3640" t="s">
        <v>5019</v>
      </c>
      <c r="J1395" s="3640" t="s">
        <v>5020</v>
      </c>
      <c r="K1395" s="3637" t="s">
        <v>5021</v>
      </c>
      <c r="L1395" s="3637" t="s">
        <v>5022</v>
      </c>
      <c r="M1395" s="3640" t="s">
        <v>5023</v>
      </c>
      <c r="N1395" s="3640"/>
      <c r="O1395" s="3637" t="s">
        <v>5024</v>
      </c>
      <c r="P1395" s="3637" t="s">
        <v>5025</v>
      </c>
      <c r="Q1395" s="3637" t="s">
        <v>5026</v>
      </c>
      <c r="R1395" s="3637" t="s">
        <v>5027</v>
      </c>
      <c r="S1395" s="3638" t="s">
        <v>5028</v>
      </c>
      <c r="T1395" s="3638" t="s">
        <v>5029</v>
      </c>
      <c r="U1395" s="3638" t="s">
        <v>5030</v>
      </c>
      <c r="V1395" s="3638" t="s">
        <v>5031</v>
      </c>
      <c r="W1395" s="3638" t="s">
        <v>5032</v>
      </c>
      <c r="X1395" s="3638" t="s">
        <v>5033</v>
      </c>
      <c r="Y1395" s="3638" t="s">
        <v>5034</v>
      </c>
      <c r="Z1395" s="3638" t="s">
        <v>5035</v>
      </c>
      <c r="AA1395" s="3638" t="s">
        <v>5036</v>
      </c>
      <c r="AB1395" s="3640" t="s">
        <v>5037</v>
      </c>
      <c r="AC1395" s="3640" t="s">
        <v>5038</v>
      </c>
      <c r="AD1395" s="3638" t="s">
        <v>5039</v>
      </c>
      <c r="AE1395" s="3638" t="s">
        <v>5040</v>
      </c>
      <c r="AF1395" s="3638" t="s">
        <v>5041</v>
      </c>
      <c r="AG1395" s="3638" t="s">
        <v>5042</v>
      </c>
      <c r="AH1395" s="3638" t="s">
        <v>1154</v>
      </c>
      <c r="AI1395" s="3638" t="s">
        <v>5000</v>
      </c>
      <c r="AJ1395" s="3638" t="s">
        <v>5001</v>
      </c>
      <c r="AK1395" s="2578"/>
    </row>
    <row r="1396" spans="2:37" s="2884" customFormat="1" ht="13.5" customHeight="1" thickBot="1" x14ac:dyDescent="0.25">
      <c r="B1396" s="3639"/>
      <c r="C1396" s="3639"/>
      <c r="D1396" s="3639"/>
      <c r="E1396" s="3639"/>
      <c r="F1396" s="3639"/>
      <c r="G1396" s="3639"/>
      <c r="H1396" s="3639"/>
      <c r="I1396" s="3637"/>
      <c r="J1396" s="3637"/>
      <c r="K1396" s="3637"/>
      <c r="L1396" s="3637"/>
      <c r="M1396" s="3449" t="s">
        <v>5043</v>
      </c>
      <c r="N1396" s="3450" t="s">
        <v>2798</v>
      </c>
      <c r="O1396" s="3637"/>
      <c r="P1396" s="3637"/>
      <c r="Q1396" s="3637"/>
      <c r="R1396" s="3637"/>
      <c r="S1396" s="3639"/>
      <c r="T1396" s="3639"/>
      <c r="U1396" s="3639"/>
      <c r="V1396" s="3639"/>
      <c r="W1396" s="3639"/>
      <c r="X1396" s="3639"/>
      <c r="Y1396" s="3639"/>
      <c r="Z1396" s="3639"/>
      <c r="AA1396" s="3639"/>
      <c r="AB1396" s="3637"/>
      <c r="AC1396" s="3637"/>
      <c r="AD1396" s="3639"/>
      <c r="AE1396" s="3639"/>
      <c r="AF1396" s="3639"/>
      <c r="AG1396" s="3639"/>
      <c r="AH1396" s="3639"/>
      <c r="AI1396" s="3639"/>
      <c r="AJ1396" s="3639"/>
      <c r="AK1396" s="2578"/>
    </row>
    <row r="1397" spans="2:37" s="2884" customFormat="1" ht="18" customHeight="1" thickBot="1" x14ac:dyDescent="0.25">
      <c r="B1397" s="3474" t="s">
        <v>6229</v>
      </c>
      <c r="C1397" s="3466"/>
      <c r="D1397" s="3467" t="s">
        <v>6230</v>
      </c>
      <c r="E1397" s="3468">
        <f>15*1.12</f>
        <v>16.8</v>
      </c>
      <c r="F1397" s="3468">
        <f>5.01*1.12</f>
        <v>5.6112000000000002</v>
      </c>
      <c r="G1397" s="3469" t="s">
        <v>1534</v>
      </c>
      <c r="H1397" s="3469" t="s">
        <v>1534</v>
      </c>
      <c r="I1397" s="3469" t="s">
        <v>1534</v>
      </c>
      <c r="J1397" s="3470">
        <v>33</v>
      </c>
      <c r="K1397" s="3471">
        <v>0.16800000000000001</v>
      </c>
      <c r="L1397" s="3471">
        <v>0.16800000000000001</v>
      </c>
      <c r="M1397" s="3470">
        <v>33</v>
      </c>
      <c r="N1397" s="3470">
        <v>33</v>
      </c>
      <c r="O1397" s="3471">
        <v>0.16800000000000001</v>
      </c>
      <c r="P1397" s="3471">
        <v>0.16800000000000001</v>
      </c>
      <c r="Q1397" s="3471">
        <v>0.16800000000000001</v>
      </c>
      <c r="R1397" s="3471">
        <v>0.16800000000000001</v>
      </c>
      <c r="S1397" s="3112">
        <v>0.56000000000000005</v>
      </c>
      <c r="T1397" s="3469" t="s">
        <v>1534</v>
      </c>
      <c r="U1397" s="3469" t="s">
        <v>1534</v>
      </c>
      <c r="V1397" s="3472" t="s">
        <v>1534</v>
      </c>
      <c r="W1397" s="3471" t="s">
        <v>1534</v>
      </c>
      <c r="X1397" s="3471">
        <v>6.720000000000001E-2</v>
      </c>
      <c r="Y1397" s="3472" t="s">
        <v>1534</v>
      </c>
      <c r="Z1397" s="3472" t="s">
        <v>1534</v>
      </c>
      <c r="AA1397" s="3472" t="s">
        <v>1534</v>
      </c>
      <c r="AB1397" s="3472" t="s">
        <v>1534</v>
      </c>
      <c r="AC1397" s="3471">
        <v>6.720000000000001E-2</v>
      </c>
      <c r="AD1397" s="3468" t="s">
        <v>1534</v>
      </c>
      <c r="AE1397" s="3472" t="s">
        <v>1534</v>
      </c>
      <c r="AF1397" s="3114" t="s">
        <v>1534</v>
      </c>
      <c r="AG1397" s="3114">
        <f>0.5*1.12</f>
        <v>0.56000000000000005</v>
      </c>
      <c r="AH1397" s="3115" t="s">
        <v>6231</v>
      </c>
      <c r="AI1397" s="3115" t="s">
        <v>5008</v>
      </c>
      <c r="AJ1397" s="3473">
        <f>9.99*1.12</f>
        <v>11.188800000000001</v>
      </c>
      <c r="AK1397" s="2578"/>
    </row>
    <row r="1398" spans="2:37" s="2884" customFormat="1" x14ac:dyDescent="0.2">
      <c r="B1398" s="2579"/>
      <c r="C1398" s="2572"/>
      <c r="D1398" s="3651"/>
      <c r="E1398" s="3651"/>
      <c r="F1398" s="3651"/>
      <c r="G1398" s="3651"/>
      <c r="H1398" s="2572"/>
      <c r="I1398" s="2573"/>
      <c r="J1398" s="2573"/>
      <c r="K1398" s="2573"/>
      <c r="L1398" s="2573"/>
      <c r="M1398" s="2572"/>
      <c r="N1398" s="2573"/>
      <c r="O1398" s="2573"/>
      <c r="P1398" s="2573"/>
      <c r="Q1398" s="2573"/>
      <c r="R1398" s="2573"/>
      <c r="S1398" s="2572"/>
      <c r="T1398" s="2571"/>
      <c r="U1398" s="2571"/>
      <c r="V1398" s="2571"/>
      <c r="W1398" s="2571"/>
      <c r="X1398" s="2571"/>
      <c r="Y1398" s="2571"/>
      <c r="Z1398" s="2571"/>
      <c r="AA1398" s="2571"/>
      <c r="AB1398" s="2571"/>
      <c r="AC1398" s="2571"/>
      <c r="AD1398" s="2571"/>
      <c r="AE1398" s="2571"/>
      <c r="AF1398" s="2571"/>
      <c r="AG1398" s="2571"/>
      <c r="AH1398" s="2571"/>
      <c r="AI1398" s="2571"/>
      <c r="AJ1398" s="2571"/>
      <c r="AK1398" s="2578"/>
    </row>
    <row r="1399" spans="2:37" s="2884" customFormat="1" ht="14.25" x14ac:dyDescent="0.2">
      <c r="B1399" s="3643" t="s">
        <v>5002</v>
      </c>
      <c r="C1399" s="3644"/>
      <c r="D1399" s="3645" t="s">
        <v>10</v>
      </c>
      <c r="E1399" s="3645"/>
      <c r="F1399" s="3645"/>
      <c r="G1399" s="3645"/>
      <c r="H1399" s="2575"/>
      <c r="I1399" s="2575"/>
      <c r="J1399" s="2575"/>
      <c r="K1399" s="2575"/>
      <c r="L1399" s="2575"/>
      <c r="M1399" s="2575"/>
      <c r="N1399" s="2575"/>
      <c r="O1399" s="2575"/>
      <c r="P1399" s="2575"/>
      <c r="Q1399" s="2575"/>
      <c r="R1399" s="2575"/>
      <c r="S1399" s="2575"/>
      <c r="T1399" s="2571"/>
      <c r="U1399" s="2571"/>
      <c r="V1399" s="2571"/>
      <c r="W1399" s="2571"/>
      <c r="X1399" s="2571"/>
      <c r="Y1399" s="2571"/>
      <c r="Z1399" s="2571"/>
      <c r="AA1399" s="2571"/>
      <c r="AB1399" s="2571"/>
      <c r="AC1399" s="2571"/>
      <c r="AD1399" s="2571"/>
      <c r="AE1399" s="2571"/>
      <c r="AF1399" s="2571"/>
      <c r="AG1399" s="2571"/>
      <c r="AH1399" s="2571"/>
      <c r="AI1399" s="2571"/>
      <c r="AJ1399" s="2571"/>
      <c r="AK1399" s="2578"/>
    </row>
    <row r="1400" spans="2:37" s="2884" customFormat="1" ht="14.25" x14ac:dyDescent="0.2">
      <c r="B1400" s="3643" t="s">
        <v>5003</v>
      </c>
      <c r="C1400" s="3644"/>
      <c r="D1400" s="3645" t="s">
        <v>10</v>
      </c>
      <c r="E1400" s="3645"/>
      <c r="F1400" s="3645"/>
      <c r="G1400" s="3645"/>
      <c r="H1400" s="2575"/>
      <c r="I1400" s="2575"/>
      <c r="J1400" s="2575"/>
      <c r="K1400" s="2575"/>
      <c r="L1400" s="2575"/>
      <c r="M1400" s="2575"/>
      <c r="N1400" s="2575"/>
      <c r="O1400" s="2575"/>
      <c r="P1400" s="2575"/>
      <c r="Q1400" s="2575"/>
      <c r="R1400" s="2575"/>
      <c r="S1400" s="2575"/>
      <c r="T1400" s="2571"/>
      <c r="U1400" s="2571"/>
      <c r="V1400" s="2571"/>
      <c r="W1400" s="2571"/>
      <c r="X1400" s="2571"/>
      <c r="Y1400" s="2571"/>
      <c r="Z1400" s="2571"/>
      <c r="AA1400" s="2571"/>
      <c r="AB1400" s="2571"/>
      <c r="AC1400" s="2571"/>
      <c r="AD1400" s="2571"/>
      <c r="AE1400" s="2571"/>
      <c r="AF1400" s="2571"/>
      <c r="AG1400" s="2571"/>
      <c r="AH1400" s="2571"/>
      <c r="AI1400" s="2571"/>
      <c r="AJ1400" s="2571"/>
      <c r="AK1400" s="2578"/>
    </row>
    <row r="1401" spans="2:37" s="2884" customFormat="1" ht="15.75" thickBot="1" x14ac:dyDescent="0.25">
      <c r="B1401" s="3646"/>
      <c r="C1401" s="3647"/>
      <c r="D1401" s="3648"/>
      <c r="E1401" s="3648"/>
      <c r="F1401" s="3648"/>
      <c r="G1401" s="3648"/>
      <c r="H1401" s="2580"/>
      <c r="I1401" s="2580"/>
      <c r="J1401" s="2580"/>
      <c r="K1401" s="2580"/>
      <c r="L1401" s="2580"/>
      <c r="M1401" s="2580"/>
      <c r="N1401" s="2580"/>
      <c r="O1401" s="2580"/>
      <c r="P1401" s="2580"/>
      <c r="Q1401" s="2580"/>
      <c r="R1401" s="2580"/>
      <c r="S1401" s="2580"/>
      <c r="T1401" s="2581"/>
      <c r="U1401" s="2581"/>
      <c r="V1401" s="2581"/>
      <c r="W1401" s="2581"/>
      <c r="X1401" s="2581"/>
      <c r="Y1401" s="2581"/>
      <c r="Z1401" s="2581"/>
      <c r="AA1401" s="2581"/>
      <c r="AB1401" s="2581"/>
      <c r="AC1401" s="2581"/>
      <c r="AD1401" s="2581"/>
      <c r="AE1401" s="2581"/>
      <c r="AF1401" s="2581"/>
      <c r="AG1401" s="2581"/>
      <c r="AH1401" s="2581"/>
      <c r="AI1401" s="2581"/>
      <c r="AJ1401" s="2581"/>
      <c r="AK1401" s="2583"/>
    </row>
    <row r="1402" spans="2:37" s="2884" customFormat="1" ht="12.75" customHeight="1" x14ac:dyDescent="0.2">
      <c r="B1402" s="2783" t="str">
        <f>+B1386</f>
        <v>.</v>
      </c>
    </row>
    <row r="1403" spans="2:37" s="2884" customFormat="1" ht="13.5" customHeight="1" thickBot="1" x14ac:dyDescent="0.25">
      <c r="B1403" s="2783"/>
    </row>
    <row r="1404" spans="2:37" s="2884" customFormat="1" ht="13.5" customHeight="1" x14ac:dyDescent="0.2">
      <c r="B1404" s="3623" t="s">
        <v>5011</v>
      </c>
      <c r="C1404" s="3624"/>
      <c r="D1404" s="3624"/>
      <c r="E1404" s="3624"/>
      <c r="F1404" s="3624"/>
      <c r="G1404" s="3624"/>
      <c r="H1404" s="3624"/>
      <c r="I1404" s="3624"/>
      <c r="J1404" s="3624"/>
      <c r="K1404" s="3624"/>
      <c r="L1404" s="3624"/>
      <c r="M1404" s="3624"/>
      <c r="N1404" s="3624"/>
      <c r="O1404" s="3624"/>
      <c r="P1404" s="3624"/>
      <c r="Q1404" s="3624"/>
      <c r="R1404" s="3624"/>
      <c r="S1404" s="3624"/>
      <c r="T1404" s="3624"/>
      <c r="U1404" s="3624"/>
      <c r="V1404" s="3624"/>
      <c r="W1404" s="3624"/>
      <c r="X1404" s="3624"/>
      <c r="Y1404" s="3624"/>
      <c r="Z1404" s="3624"/>
      <c r="AA1404" s="3624"/>
      <c r="AB1404" s="3624"/>
      <c r="AC1404" s="3624"/>
      <c r="AD1404" s="3624"/>
      <c r="AE1404" s="3624"/>
      <c r="AF1404" s="3624"/>
      <c r="AG1404" s="3624"/>
      <c r="AH1404" s="3624"/>
      <c r="AI1404" s="3624"/>
      <c r="AJ1404" s="3624"/>
      <c r="AK1404" s="3625"/>
    </row>
    <row r="1405" spans="2:37" s="2884" customFormat="1" x14ac:dyDescent="0.2">
      <c r="B1405" s="2576"/>
      <c r="C1405" s="3399"/>
      <c r="D1405" s="3399"/>
      <c r="E1405" s="3399"/>
      <c r="F1405" s="3399"/>
      <c r="G1405" s="2577"/>
      <c r="H1405" s="2577"/>
      <c r="I1405" s="2577"/>
      <c r="J1405" s="2577"/>
      <c r="K1405" s="2577"/>
      <c r="L1405" s="2577"/>
      <c r="M1405" s="2577"/>
      <c r="N1405" s="2577"/>
      <c r="O1405" s="2577"/>
      <c r="P1405" s="2577"/>
      <c r="Q1405" s="2577"/>
      <c r="R1405" s="2577"/>
      <c r="S1405" s="2577"/>
      <c r="T1405" s="2577"/>
      <c r="U1405" s="2577"/>
      <c r="V1405" s="2577"/>
      <c r="W1405" s="2577"/>
      <c r="X1405" s="2577"/>
      <c r="Y1405" s="2577"/>
      <c r="Z1405" s="2577"/>
      <c r="AA1405" s="2577"/>
      <c r="AB1405" s="2577"/>
      <c r="AC1405" s="2577"/>
      <c r="AD1405" s="2577"/>
      <c r="AE1405" s="2577"/>
      <c r="AF1405" s="2577"/>
      <c r="AG1405" s="2577"/>
      <c r="AH1405" s="2577"/>
      <c r="AI1405" s="2577"/>
      <c r="AJ1405" s="2577"/>
      <c r="AK1405" s="2578"/>
    </row>
    <row r="1406" spans="2:37" s="2884" customFormat="1" ht="13.5" customHeight="1" x14ac:dyDescent="0.2">
      <c r="B1406" s="2576" t="s">
        <v>4998</v>
      </c>
      <c r="C1406" s="3399"/>
      <c r="D1406" s="3656" t="s">
        <v>5823</v>
      </c>
      <c r="E1406" s="3656"/>
      <c r="F1406" s="3656"/>
      <c r="G1406" s="2577"/>
      <c r="H1406" s="2577"/>
      <c r="I1406" s="2577"/>
      <c r="J1406" s="2577"/>
      <c r="K1406" s="2577"/>
      <c r="L1406" s="2577"/>
      <c r="M1406" s="2577"/>
      <c r="N1406" s="2577"/>
      <c r="O1406" s="2577"/>
      <c r="P1406" s="2577"/>
      <c r="Q1406" s="2577"/>
      <c r="R1406" s="2577"/>
      <c r="S1406" s="2577"/>
      <c r="T1406" s="2577"/>
      <c r="U1406" s="2577"/>
      <c r="V1406" s="2577"/>
      <c r="W1406" s="2577"/>
      <c r="X1406" s="2577"/>
      <c r="Y1406" s="2577"/>
      <c r="Z1406" s="2577"/>
      <c r="AA1406" s="2577"/>
      <c r="AB1406" s="2577"/>
      <c r="AC1406" s="2577"/>
      <c r="AD1406" s="2577"/>
      <c r="AE1406" s="2577"/>
      <c r="AF1406" s="2577"/>
      <c r="AG1406" s="2577"/>
      <c r="AH1406" s="2577"/>
      <c r="AI1406" s="2577"/>
      <c r="AJ1406" s="2577"/>
      <c r="AK1406" s="2578"/>
    </row>
    <row r="1407" spans="2:37" s="2884" customFormat="1" ht="13.5" customHeight="1" thickBot="1" x14ac:dyDescent="0.25">
      <c r="B1407" s="3657" t="s">
        <v>5012</v>
      </c>
      <c r="C1407" s="3658"/>
      <c r="D1407" s="3629">
        <v>41590</v>
      </c>
      <c r="E1407" s="3629"/>
      <c r="F1407" s="3399"/>
      <c r="G1407" s="2577"/>
      <c r="H1407" s="2577"/>
      <c r="I1407" s="2577"/>
      <c r="J1407" s="2577"/>
      <c r="K1407" s="2577"/>
      <c r="L1407" s="2577"/>
      <c r="M1407" s="2577"/>
      <c r="N1407" s="2577"/>
      <c r="O1407" s="2577"/>
      <c r="P1407" s="2577"/>
      <c r="Q1407" s="2577"/>
      <c r="R1407" s="2577"/>
      <c r="S1407" s="2577"/>
      <c r="T1407" s="2577"/>
      <c r="U1407" s="2577"/>
      <c r="V1407" s="2577"/>
      <c r="W1407" s="2577"/>
      <c r="X1407" s="2577"/>
      <c r="Y1407" s="2577"/>
      <c r="Z1407" s="2577"/>
      <c r="AA1407" s="2577"/>
      <c r="AB1407" s="2577"/>
      <c r="AC1407" s="2577"/>
      <c r="AD1407" s="2577"/>
      <c r="AE1407" s="2577"/>
      <c r="AF1407" s="2577"/>
      <c r="AG1407" s="2577"/>
      <c r="AH1407" s="2577"/>
      <c r="AI1407" s="2577"/>
      <c r="AJ1407" s="2577"/>
      <c r="AK1407" s="2578"/>
    </row>
    <row r="1408" spans="2:37" s="2884" customFormat="1" ht="182.25" customHeight="1" thickBot="1" x14ac:dyDescent="0.25">
      <c r="B1408" s="3659" t="s">
        <v>5013</v>
      </c>
      <c r="C1408" s="3660"/>
      <c r="D1408" s="3661" t="s">
        <v>6114</v>
      </c>
      <c r="E1408" s="3662"/>
      <c r="F1408" s="3662"/>
      <c r="G1408" s="3662"/>
      <c r="H1408" s="3662"/>
      <c r="I1408" s="3662"/>
      <c r="J1408" s="3662"/>
      <c r="K1408" s="3663"/>
      <c r="L1408" s="2577"/>
      <c r="M1408" s="2577"/>
      <c r="N1408" s="2577"/>
      <c r="O1408" s="2577"/>
      <c r="P1408" s="2577"/>
      <c r="Q1408" s="2577"/>
      <c r="R1408" s="2577"/>
      <c r="S1408" s="2577"/>
      <c r="T1408" s="2577"/>
      <c r="U1408" s="2577"/>
      <c r="V1408" s="2577"/>
      <c r="W1408" s="2577"/>
      <c r="X1408" s="2577"/>
      <c r="Y1408" s="2577"/>
      <c r="Z1408" s="2577"/>
      <c r="AA1408" s="2577"/>
      <c r="AB1408" s="2577"/>
      <c r="AC1408" s="2577"/>
      <c r="AD1408" s="2577"/>
      <c r="AE1408" s="2577"/>
      <c r="AF1408" s="2577"/>
      <c r="AG1408" s="2577"/>
      <c r="AH1408" s="2577"/>
      <c r="AI1408" s="2577"/>
      <c r="AJ1408" s="2577"/>
      <c r="AK1408" s="2578"/>
    </row>
    <row r="1409" spans="2:37" s="2884" customFormat="1" ht="13.5" thickBot="1" x14ac:dyDescent="0.25">
      <c r="B1409" s="3664"/>
      <c r="C1409" s="3653"/>
      <c r="D1409" s="3653"/>
      <c r="E1409" s="3653"/>
      <c r="F1409" s="3653"/>
      <c r="G1409" s="3653"/>
      <c r="H1409" s="3653"/>
      <c r="I1409" s="3653"/>
      <c r="J1409" s="3653"/>
      <c r="K1409" s="3653"/>
      <c r="L1409" s="3653"/>
      <c r="M1409" s="3653"/>
      <c r="N1409" s="3653"/>
      <c r="O1409" s="3653"/>
      <c r="P1409" s="3653"/>
      <c r="Q1409" s="3653"/>
      <c r="R1409" s="2577"/>
      <c r="S1409" s="2577"/>
      <c r="T1409" s="2577"/>
      <c r="U1409" s="2577"/>
      <c r="V1409" s="2577"/>
      <c r="W1409" s="2577"/>
      <c r="X1409" s="2577"/>
      <c r="Y1409" s="2577"/>
      <c r="Z1409" s="2577"/>
      <c r="AA1409" s="2577"/>
      <c r="AB1409" s="2577"/>
      <c r="AC1409" s="2577"/>
      <c r="AD1409" s="2577"/>
      <c r="AE1409" s="2577"/>
      <c r="AF1409" s="2577"/>
      <c r="AG1409" s="2577"/>
      <c r="AH1409" s="2577"/>
      <c r="AI1409" s="2577"/>
      <c r="AJ1409" s="2577"/>
      <c r="AK1409" s="2578"/>
    </row>
    <row r="1410" spans="2:37" s="2884" customFormat="1" ht="13.5" thickBot="1" x14ac:dyDescent="0.25">
      <c r="B1410" s="3638" t="s">
        <v>5014</v>
      </c>
      <c r="C1410" s="3638"/>
      <c r="D1410" s="3638" t="s">
        <v>5004</v>
      </c>
      <c r="E1410" s="3638" t="s">
        <v>5015</v>
      </c>
      <c r="F1410" s="3654" t="s">
        <v>224</v>
      </c>
      <c r="G1410" s="3654"/>
      <c r="H1410" s="3654"/>
      <c r="I1410" s="3654"/>
      <c r="J1410" s="3654"/>
      <c r="K1410" s="3654"/>
      <c r="L1410" s="3654"/>
      <c r="M1410" s="3654"/>
      <c r="N1410" s="3654"/>
      <c r="O1410" s="3654"/>
      <c r="P1410" s="3654"/>
      <c r="Q1410" s="3654"/>
      <c r="R1410" s="3654"/>
      <c r="S1410" s="3654" t="s">
        <v>340</v>
      </c>
      <c r="T1410" s="3654"/>
      <c r="U1410" s="3654"/>
      <c r="V1410" s="3654"/>
      <c r="W1410" s="3654"/>
      <c r="X1410" s="3654"/>
      <c r="Y1410" s="3654"/>
      <c r="Z1410" s="3654"/>
      <c r="AA1410" s="3654"/>
      <c r="AB1410" s="3654"/>
      <c r="AC1410" s="3654"/>
      <c r="AD1410" s="3654" t="s">
        <v>225</v>
      </c>
      <c r="AE1410" s="3654"/>
      <c r="AF1410" s="3654"/>
      <c r="AG1410" s="3654"/>
      <c r="AH1410" s="3655" t="s">
        <v>4999</v>
      </c>
      <c r="AI1410" s="3655"/>
      <c r="AJ1410" s="3655"/>
      <c r="AK1410" s="2578"/>
    </row>
    <row r="1411" spans="2:37" s="2884" customFormat="1" ht="13.5" thickBot="1" x14ac:dyDescent="0.25">
      <c r="B1411" s="3639"/>
      <c r="C1411" s="3639"/>
      <c r="D1411" s="3639"/>
      <c r="E1411" s="3639"/>
      <c r="F1411" s="3639" t="s">
        <v>5016</v>
      </c>
      <c r="G1411" s="3639" t="s">
        <v>5017</v>
      </c>
      <c r="H1411" s="3638" t="s">
        <v>5018</v>
      </c>
      <c r="I1411" s="3640" t="s">
        <v>5019</v>
      </c>
      <c r="J1411" s="3640" t="s">
        <v>5020</v>
      </c>
      <c r="K1411" s="3637" t="s">
        <v>5021</v>
      </c>
      <c r="L1411" s="3637" t="s">
        <v>5022</v>
      </c>
      <c r="M1411" s="3640" t="s">
        <v>5023</v>
      </c>
      <c r="N1411" s="3640"/>
      <c r="O1411" s="3637" t="s">
        <v>5024</v>
      </c>
      <c r="P1411" s="3637" t="s">
        <v>5025</v>
      </c>
      <c r="Q1411" s="3637" t="s">
        <v>5026</v>
      </c>
      <c r="R1411" s="3637" t="s">
        <v>5027</v>
      </c>
      <c r="S1411" s="3638" t="s">
        <v>5028</v>
      </c>
      <c r="T1411" s="3638" t="s">
        <v>5029</v>
      </c>
      <c r="U1411" s="3638" t="s">
        <v>5030</v>
      </c>
      <c r="V1411" s="3638" t="s">
        <v>5031</v>
      </c>
      <c r="W1411" s="3638" t="s">
        <v>5032</v>
      </c>
      <c r="X1411" s="3638" t="s">
        <v>5033</v>
      </c>
      <c r="Y1411" s="3638" t="s">
        <v>5034</v>
      </c>
      <c r="Z1411" s="3638" t="s">
        <v>5035</v>
      </c>
      <c r="AA1411" s="3638" t="s">
        <v>5036</v>
      </c>
      <c r="AB1411" s="3640" t="s">
        <v>5037</v>
      </c>
      <c r="AC1411" s="3640" t="s">
        <v>5038</v>
      </c>
      <c r="AD1411" s="3638" t="s">
        <v>5039</v>
      </c>
      <c r="AE1411" s="3638" t="s">
        <v>5040</v>
      </c>
      <c r="AF1411" s="3638" t="s">
        <v>5041</v>
      </c>
      <c r="AG1411" s="3638" t="s">
        <v>5042</v>
      </c>
      <c r="AH1411" s="3638" t="s">
        <v>1154</v>
      </c>
      <c r="AI1411" s="3638" t="s">
        <v>5000</v>
      </c>
      <c r="AJ1411" s="3638" t="s">
        <v>5001</v>
      </c>
      <c r="AK1411" s="2578"/>
    </row>
    <row r="1412" spans="2:37" s="2884" customFormat="1" ht="13.5" thickBot="1" x14ac:dyDescent="0.25">
      <c r="B1412" s="3639"/>
      <c r="C1412" s="3639"/>
      <c r="D1412" s="3639"/>
      <c r="E1412" s="3639"/>
      <c r="F1412" s="3639"/>
      <c r="G1412" s="3639"/>
      <c r="H1412" s="3639"/>
      <c r="I1412" s="3637"/>
      <c r="J1412" s="3637"/>
      <c r="K1412" s="3637"/>
      <c r="L1412" s="3637"/>
      <c r="M1412" s="3400" t="s">
        <v>5043</v>
      </c>
      <c r="N1412" s="3401" t="s">
        <v>2798</v>
      </c>
      <c r="O1412" s="3637"/>
      <c r="P1412" s="3637"/>
      <c r="Q1412" s="3637"/>
      <c r="R1412" s="3637"/>
      <c r="S1412" s="3639"/>
      <c r="T1412" s="3639"/>
      <c r="U1412" s="3639"/>
      <c r="V1412" s="3639"/>
      <c r="W1412" s="3639"/>
      <c r="X1412" s="3639"/>
      <c r="Y1412" s="3639"/>
      <c r="Z1412" s="3639"/>
      <c r="AA1412" s="3639"/>
      <c r="AB1412" s="3637"/>
      <c r="AC1412" s="3637"/>
      <c r="AD1412" s="3639"/>
      <c r="AE1412" s="3639"/>
      <c r="AF1412" s="3639"/>
      <c r="AG1412" s="3639"/>
      <c r="AH1412" s="3639"/>
      <c r="AI1412" s="3639"/>
      <c r="AJ1412" s="3639"/>
      <c r="AK1412" s="2578"/>
    </row>
    <row r="1413" spans="2:37" s="2884" customFormat="1" ht="25.5" customHeight="1" thickBot="1" x14ac:dyDescent="0.25">
      <c r="B1413" s="4491" t="s">
        <v>5824</v>
      </c>
      <c r="C1413" s="4492"/>
      <c r="D1413" s="3370" t="s">
        <v>1534</v>
      </c>
      <c r="E1413" s="3370">
        <v>14.99</v>
      </c>
      <c r="F1413" s="3370" t="s">
        <v>1534</v>
      </c>
      <c r="G1413" s="3370" t="s">
        <v>1534</v>
      </c>
      <c r="H1413" s="3370" t="s">
        <v>1534</v>
      </c>
      <c r="I1413" s="3370" t="s">
        <v>1534</v>
      </c>
      <c r="J1413" s="3370" t="s">
        <v>1534</v>
      </c>
      <c r="K1413" s="3370" t="s">
        <v>1534</v>
      </c>
      <c r="L1413" s="3370" t="s">
        <v>1534</v>
      </c>
      <c r="M1413" s="3370" t="s">
        <v>1534</v>
      </c>
      <c r="N1413" s="3370" t="s">
        <v>1534</v>
      </c>
      <c r="O1413" s="3370" t="s">
        <v>1534</v>
      </c>
      <c r="P1413" s="3370" t="s">
        <v>1534</v>
      </c>
      <c r="Q1413" s="3370" t="s">
        <v>1534</v>
      </c>
      <c r="R1413" s="3370" t="s">
        <v>1534</v>
      </c>
      <c r="S1413" s="3370" t="s">
        <v>1534</v>
      </c>
      <c r="T1413" s="3370" t="s">
        <v>1534</v>
      </c>
      <c r="U1413" s="3370" t="s">
        <v>1534</v>
      </c>
      <c r="V1413" s="3370" t="s">
        <v>1534</v>
      </c>
      <c r="W1413" s="3370" t="s">
        <v>1534</v>
      </c>
      <c r="X1413" s="3370" t="s">
        <v>1534</v>
      </c>
      <c r="Y1413" s="3370" t="s">
        <v>1534</v>
      </c>
      <c r="Z1413" s="3370" t="s">
        <v>1534</v>
      </c>
      <c r="AA1413" s="3370" t="s">
        <v>1534</v>
      </c>
      <c r="AB1413" s="3370" t="s">
        <v>1534</v>
      </c>
      <c r="AC1413" s="3370" t="s">
        <v>1534</v>
      </c>
      <c r="AD1413" s="3272">
        <v>14.99</v>
      </c>
      <c r="AE1413" s="2963" t="s">
        <v>5008</v>
      </c>
      <c r="AF1413" s="2964" t="s">
        <v>1534</v>
      </c>
      <c r="AG1413" s="2964">
        <v>0.1</v>
      </c>
      <c r="AH1413" s="2965" t="s">
        <v>1534</v>
      </c>
      <c r="AI1413" s="2965" t="s">
        <v>1534</v>
      </c>
      <c r="AJ1413" s="2966" t="s">
        <v>1534</v>
      </c>
      <c r="AK1413" s="2578"/>
    </row>
    <row r="1414" spans="2:37" s="2884" customFormat="1" x14ac:dyDescent="0.2">
      <c r="B1414" s="2579"/>
      <c r="C1414" s="2572"/>
      <c r="D1414" s="3651"/>
      <c r="E1414" s="3651"/>
      <c r="F1414" s="3651"/>
      <c r="G1414" s="3651"/>
      <c r="H1414" s="2572"/>
      <c r="I1414" s="2573"/>
      <c r="J1414" s="2573"/>
      <c r="K1414" s="2573"/>
      <c r="L1414" s="2573"/>
      <c r="M1414" s="2572"/>
      <c r="N1414" s="2573"/>
      <c r="O1414" s="2573"/>
      <c r="P1414" s="2573"/>
      <c r="Q1414" s="2573"/>
      <c r="R1414" s="2573"/>
      <c r="S1414" s="2572"/>
      <c r="T1414" s="2571"/>
      <c r="U1414" s="2571"/>
      <c r="V1414" s="2571"/>
      <c r="W1414" s="2571"/>
      <c r="X1414" s="2571"/>
      <c r="Y1414" s="2571"/>
      <c r="Z1414" s="2571"/>
      <c r="AA1414" s="2571"/>
      <c r="AB1414" s="2571"/>
      <c r="AC1414" s="2571"/>
      <c r="AD1414" s="2571"/>
      <c r="AE1414" s="2571"/>
      <c r="AF1414" s="2571"/>
      <c r="AG1414" s="2571"/>
      <c r="AH1414" s="2571"/>
      <c r="AI1414" s="2571"/>
      <c r="AJ1414" s="2571"/>
      <c r="AK1414" s="2578"/>
    </row>
    <row r="1415" spans="2:37" s="2884" customFormat="1" x14ac:dyDescent="0.2">
      <c r="B1415" s="3643" t="s">
        <v>5002</v>
      </c>
      <c r="C1415" s="3644"/>
      <c r="D1415" s="3652" t="s">
        <v>1534</v>
      </c>
      <c r="E1415" s="3652"/>
      <c r="F1415" s="3652"/>
      <c r="G1415" s="3652"/>
      <c r="H1415" s="2575"/>
      <c r="I1415" s="2575"/>
      <c r="J1415" s="2575"/>
      <c r="K1415" s="2575"/>
      <c r="L1415" s="2575"/>
      <c r="M1415" s="2575"/>
      <c r="N1415" s="2575"/>
      <c r="O1415" s="2575"/>
      <c r="P1415" s="2575"/>
      <c r="Q1415" s="2575"/>
      <c r="R1415" s="2575"/>
      <c r="S1415" s="2575"/>
      <c r="T1415" s="2571"/>
      <c r="U1415" s="2571"/>
      <c r="V1415" s="2571"/>
      <c r="W1415" s="2571"/>
      <c r="X1415" s="2571"/>
      <c r="Y1415" s="2571"/>
      <c r="Z1415" s="2571"/>
      <c r="AA1415" s="2571"/>
      <c r="AB1415" s="2571"/>
      <c r="AC1415" s="2571"/>
      <c r="AD1415" s="2571"/>
      <c r="AE1415" s="2571"/>
      <c r="AF1415" s="2571"/>
      <c r="AG1415" s="2571"/>
      <c r="AH1415" s="2571"/>
      <c r="AI1415" s="2571"/>
      <c r="AJ1415" s="2571"/>
      <c r="AK1415" s="2578"/>
    </row>
    <row r="1416" spans="2:37" s="2884" customFormat="1" x14ac:dyDescent="0.2">
      <c r="B1416" s="3643" t="s">
        <v>5003</v>
      </c>
      <c r="C1416" s="3644"/>
      <c r="D1416" s="3652" t="s">
        <v>5601</v>
      </c>
      <c r="E1416" s="3652"/>
      <c r="F1416" s="3652"/>
      <c r="G1416" s="3652"/>
      <c r="H1416" s="2575"/>
      <c r="I1416" s="2575"/>
      <c r="J1416" s="2575"/>
      <c r="K1416" s="2575"/>
      <c r="L1416" s="2575"/>
      <c r="M1416" s="2575"/>
      <c r="N1416" s="2575"/>
      <c r="O1416" s="2575"/>
      <c r="P1416" s="2575"/>
      <c r="Q1416" s="2575"/>
      <c r="R1416" s="2575"/>
      <c r="S1416" s="2575"/>
      <c r="T1416" s="2571"/>
      <c r="U1416" s="2571"/>
      <c r="V1416" s="2571"/>
      <c r="W1416" s="2571"/>
      <c r="X1416" s="2571"/>
      <c r="Y1416" s="2571"/>
      <c r="Z1416" s="2571"/>
      <c r="AA1416" s="2571"/>
      <c r="AB1416" s="2571"/>
      <c r="AC1416" s="2571"/>
      <c r="AD1416" s="2571"/>
      <c r="AE1416" s="2571"/>
      <c r="AF1416" s="2571"/>
      <c r="AG1416" s="2571"/>
      <c r="AH1416" s="2571"/>
      <c r="AI1416" s="2571"/>
      <c r="AJ1416" s="2571"/>
      <c r="AK1416" s="2578"/>
    </row>
    <row r="1417" spans="2:37" s="2884" customFormat="1" ht="15.75" thickBot="1" x14ac:dyDescent="0.25">
      <c r="B1417" s="3646"/>
      <c r="C1417" s="3647"/>
      <c r="D1417" s="3648"/>
      <c r="E1417" s="3648"/>
      <c r="F1417" s="3648"/>
      <c r="G1417" s="3648"/>
      <c r="H1417" s="2580"/>
      <c r="I1417" s="2580"/>
      <c r="J1417" s="2580"/>
      <c r="K1417" s="2580"/>
      <c r="L1417" s="2580"/>
      <c r="M1417" s="2580"/>
      <c r="N1417" s="2580"/>
      <c r="O1417" s="2580"/>
      <c r="P1417" s="2580"/>
      <c r="Q1417" s="2580"/>
      <c r="R1417" s="2580"/>
      <c r="S1417" s="2580"/>
      <c r="T1417" s="2581"/>
      <c r="U1417" s="2581"/>
      <c r="V1417" s="2581"/>
      <c r="W1417" s="2581"/>
      <c r="X1417" s="2581"/>
      <c r="Y1417" s="2581"/>
      <c r="Z1417" s="2581"/>
      <c r="AA1417" s="2581"/>
      <c r="AB1417" s="2581"/>
      <c r="AC1417" s="2581"/>
      <c r="AD1417" s="2581"/>
      <c r="AE1417" s="2581"/>
      <c r="AF1417" s="2581"/>
      <c r="AG1417" s="2581"/>
      <c r="AH1417" s="2581"/>
      <c r="AI1417" s="2581"/>
      <c r="AJ1417" s="2581"/>
      <c r="AK1417" s="2583"/>
    </row>
    <row r="1418" spans="2:37" s="2884" customFormat="1" x14ac:dyDescent="0.2">
      <c r="B1418" s="2783" t="str">
        <f>+B1402</f>
        <v>.</v>
      </c>
    </row>
    <row r="1419" spans="2:37" s="2884" customFormat="1" ht="13.5" thickBot="1" x14ac:dyDescent="0.25">
      <c r="B1419" s="2783"/>
    </row>
    <row r="1420" spans="2:37" s="2884" customFormat="1" ht="20.25" x14ac:dyDescent="0.2">
      <c r="B1420" s="3623" t="s">
        <v>5011</v>
      </c>
      <c r="C1420" s="3624"/>
      <c r="D1420" s="3624"/>
      <c r="E1420" s="3624"/>
      <c r="F1420" s="3624"/>
      <c r="G1420" s="3624"/>
      <c r="H1420" s="3624"/>
      <c r="I1420" s="3624"/>
      <c r="J1420" s="3624"/>
      <c r="K1420" s="3624"/>
      <c r="L1420" s="3624"/>
      <c r="M1420" s="3624"/>
      <c r="N1420" s="3624"/>
      <c r="O1420" s="3624"/>
      <c r="P1420" s="3624"/>
      <c r="Q1420" s="3624"/>
      <c r="R1420" s="3624"/>
      <c r="S1420" s="3624"/>
      <c r="T1420" s="3624"/>
      <c r="U1420" s="3624"/>
      <c r="V1420" s="3624"/>
      <c r="W1420" s="3624"/>
      <c r="X1420" s="3624"/>
      <c r="Y1420" s="3624"/>
      <c r="Z1420" s="3624"/>
      <c r="AA1420" s="3624"/>
      <c r="AB1420" s="3624"/>
      <c r="AC1420" s="3624"/>
      <c r="AD1420" s="3624"/>
      <c r="AE1420" s="3624"/>
      <c r="AF1420" s="3624"/>
      <c r="AG1420" s="3624"/>
      <c r="AH1420" s="3624"/>
      <c r="AI1420" s="3624"/>
      <c r="AJ1420" s="3624"/>
      <c r="AK1420" s="3625"/>
    </row>
    <row r="1421" spans="2:37" s="2884" customFormat="1" x14ac:dyDescent="0.2">
      <c r="B1421" s="2576"/>
      <c r="C1421" s="3399"/>
      <c r="D1421" s="3399"/>
      <c r="E1421" s="3399"/>
      <c r="F1421" s="3399"/>
      <c r="G1421" s="2577"/>
      <c r="H1421" s="2577"/>
      <c r="I1421" s="2577"/>
      <c r="J1421" s="2577"/>
      <c r="K1421" s="2577"/>
      <c r="L1421" s="2577"/>
      <c r="M1421" s="2577"/>
      <c r="N1421" s="2577"/>
      <c r="O1421" s="2577"/>
      <c r="P1421" s="2577"/>
      <c r="Q1421" s="2577"/>
      <c r="R1421" s="2577"/>
      <c r="S1421" s="2577"/>
      <c r="T1421" s="2577"/>
      <c r="U1421" s="2577"/>
      <c r="V1421" s="2577"/>
      <c r="W1421" s="2577"/>
      <c r="X1421" s="2577"/>
      <c r="Y1421" s="2577"/>
      <c r="Z1421" s="2577"/>
      <c r="AA1421" s="2577"/>
      <c r="AB1421" s="2577"/>
      <c r="AC1421" s="2577"/>
      <c r="AD1421" s="2577"/>
      <c r="AE1421" s="2577"/>
      <c r="AF1421" s="2577"/>
      <c r="AG1421" s="2577"/>
      <c r="AH1421" s="2577"/>
      <c r="AI1421" s="2577"/>
      <c r="AJ1421" s="2577"/>
      <c r="AK1421" s="2578"/>
    </row>
    <row r="1422" spans="2:37" s="2884" customFormat="1" x14ac:dyDescent="0.2">
      <c r="B1422" s="2576" t="s">
        <v>4998</v>
      </c>
      <c r="C1422" s="3399"/>
      <c r="D1422" s="3656" t="s">
        <v>6109</v>
      </c>
      <c r="E1422" s="3656"/>
      <c r="F1422" s="3656"/>
      <c r="G1422" s="2577"/>
      <c r="H1422" s="2577"/>
      <c r="I1422" s="2577"/>
      <c r="J1422" s="2577"/>
      <c r="K1422" s="2577"/>
      <c r="L1422" s="2577"/>
      <c r="M1422" s="2577"/>
      <c r="N1422" s="2577"/>
      <c r="O1422" s="2577"/>
      <c r="P1422" s="2577"/>
      <c r="Q1422" s="2577"/>
      <c r="R1422" s="2577"/>
      <c r="S1422" s="2577"/>
      <c r="T1422" s="2577"/>
      <c r="U1422" s="2577"/>
      <c r="V1422" s="2577"/>
      <c r="W1422" s="2577"/>
      <c r="X1422" s="2577"/>
      <c r="Y1422" s="2577"/>
      <c r="Z1422" s="2577"/>
      <c r="AA1422" s="2577"/>
      <c r="AB1422" s="2577"/>
      <c r="AC1422" s="2577"/>
      <c r="AD1422" s="2577"/>
      <c r="AE1422" s="2577"/>
      <c r="AF1422" s="2577"/>
      <c r="AG1422" s="2577"/>
      <c r="AH1422" s="2577"/>
      <c r="AI1422" s="2577"/>
      <c r="AJ1422" s="2577"/>
      <c r="AK1422" s="2578"/>
    </row>
    <row r="1423" spans="2:37" s="2884" customFormat="1" ht="13.5" thickBot="1" x14ac:dyDescent="0.25">
      <c r="B1423" s="3657" t="s">
        <v>5012</v>
      </c>
      <c r="C1423" s="3658"/>
      <c r="D1423" s="3629">
        <v>41585</v>
      </c>
      <c r="E1423" s="3629"/>
      <c r="F1423" s="3399"/>
      <c r="G1423" s="2577"/>
      <c r="H1423" s="2577"/>
      <c r="I1423" s="2577"/>
      <c r="J1423" s="2577"/>
      <c r="K1423" s="2577"/>
      <c r="L1423" s="2577"/>
      <c r="M1423" s="2577"/>
      <c r="N1423" s="2577"/>
      <c r="O1423" s="2577"/>
      <c r="P1423" s="2577"/>
      <c r="Q1423" s="2577"/>
      <c r="R1423" s="2577"/>
      <c r="S1423" s="2577"/>
      <c r="T1423" s="2577"/>
      <c r="U1423" s="2577"/>
      <c r="V1423" s="2577"/>
      <c r="W1423" s="2577"/>
      <c r="X1423" s="2577"/>
      <c r="Y1423" s="2577"/>
      <c r="Z1423" s="2577"/>
      <c r="AA1423" s="2577"/>
      <c r="AB1423" s="2577"/>
      <c r="AC1423" s="2577"/>
      <c r="AD1423" s="2577"/>
      <c r="AE1423" s="2577"/>
      <c r="AF1423" s="2577"/>
      <c r="AG1423" s="2577"/>
      <c r="AH1423" s="2577"/>
      <c r="AI1423" s="2577"/>
      <c r="AJ1423" s="2577"/>
      <c r="AK1423" s="2578"/>
    </row>
    <row r="1424" spans="2:37" s="2884" customFormat="1" ht="363.75" customHeight="1" thickBot="1" x14ac:dyDescent="0.25">
      <c r="B1424" s="3659" t="s">
        <v>5013</v>
      </c>
      <c r="C1424" s="3660"/>
      <c r="D1424" s="3661" t="s">
        <v>6110</v>
      </c>
      <c r="E1424" s="3662"/>
      <c r="F1424" s="3662"/>
      <c r="G1424" s="3662"/>
      <c r="H1424" s="3662"/>
      <c r="I1424" s="3662"/>
      <c r="J1424" s="3662"/>
      <c r="K1424" s="3663"/>
      <c r="L1424" s="2577"/>
      <c r="M1424" s="2577"/>
      <c r="N1424" s="2577"/>
      <c r="O1424" s="2577"/>
      <c r="P1424" s="2577"/>
      <c r="Q1424" s="2577"/>
      <c r="R1424" s="2577"/>
      <c r="S1424" s="2577"/>
      <c r="T1424" s="2577"/>
      <c r="U1424" s="2577"/>
      <c r="V1424" s="2577"/>
      <c r="W1424" s="2577"/>
      <c r="X1424" s="2577"/>
      <c r="Y1424" s="2577"/>
      <c r="Z1424" s="2577"/>
      <c r="AA1424" s="2577"/>
      <c r="AB1424" s="2577"/>
      <c r="AC1424" s="2577"/>
      <c r="AD1424" s="2577"/>
      <c r="AE1424" s="2577"/>
      <c r="AF1424" s="2577"/>
      <c r="AG1424" s="2577"/>
      <c r="AH1424" s="2577"/>
      <c r="AI1424" s="2577"/>
      <c r="AJ1424" s="2577"/>
      <c r="AK1424" s="2578"/>
    </row>
    <row r="1425" spans="2:37" s="2884" customFormat="1" ht="13.5" thickBot="1" x14ac:dyDescent="0.25">
      <c r="B1425" s="3664"/>
      <c r="C1425" s="3653"/>
      <c r="D1425" s="3653"/>
      <c r="E1425" s="3653"/>
      <c r="F1425" s="3653"/>
      <c r="G1425" s="3653"/>
      <c r="H1425" s="3653"/>
      <c r="I1425" s="3653"/>
      <c r="J1425" s="3653"/>
      <c r="K1425" s="3653"/>
      <c r="L1425" s="3653"/>
      <c r="M1425" s="3653"/>
      <c r="N1425" s="3653"/>
      <c r="O1425" s="3653"/>
      <c r="P1425" s="3653"/>
      <c r="Q1425" s="3653"/>
      <c r="R1425" s="2577"/>
      <c r="S1425" s="2577"/>
      <c r="T1425" s="2577"/>
      <c r="U1425" s="2577"/>
      <c r="V1425" s="2577"/>
      <c r="W1425" s="2577"/>
      <c r="X1425" s="2577"/>
      <c r="Y1425" s="2577"/>
      <c r="Z1425" s="2577"/>
      <c r="AA1425" s="2577"/>
      <c r="AB1425" s="2577"/>
      <c r="AC1425" s="2577"/>
      <c r="AD1425" s="2577"/>
      <c r="AE1425" s="2577"/>
      <c r="AF1425" s="2577"/>
      <c r="AG1425" s="2577"/>
      <c r="AH1425" s="2577"/>
      <c r="AI1425" s="2577"/>
      <c r="AJ1425" s="2577"/>
      <c r="AK1425" s="2578"/>
    </row>
    <row r="1426" spans="2:37" s="2884" customFormat="1" ht="13.5" thickBot="1" x14ac:dyDescent="0.25">
      <c r="B1426" s="3638" t="s">
        <v>5014</v>
      </c>
      <c r="C1426" s="3638"/>
      <c r="D1426" s="3638" t="s">
        <v>5004</v>
      </c>
      <c r="E1426" s="3638" t="s">
        <v>5015</v>
      </c>
      <c r="F1426" s="3654" t="s">
        <v>224</v>
      </c>
      <c r="G1426" s="3654"/>
      <c r="H1426" s="3654"/>
      <c r="I1426" s="3654"/>
      <c r="J1426" s="3654"/>
      <c r="K1426" s="3654"/>
      <c r="L1426" s="3654"/>
      <c r="M1426" s="3654"/>
      <c r="N1426" s="3654"/>
      <c r="O1426" s="3654"/>
      <c r="P1426" s="3654"/>
      <c r="Q1426" s="3654"/>
      <c r="R1426" s="3654"/>
      <c r="S1426" s="3654" t="s">
        <v>340</v>
      </c>
      <c r="T1426" s="3654"/>
      <c r="U1426" s="3654"/>
      <c r="V1426" s="3654"/>
      <c r="W1426" s="3654"/>
      <c r="X1426" s="3654"/>
      <c r="Y1426" s="3654"/>
      <c r="Z1426" s="3654"/>
      <c r="AA1426" s="3654"/>
      <c r="AB1426" s="3654"/>
      <c r="AC1426" s="3654"/>
      <c r="AD1426" s="3654" t="s">
        <v>225</v>
      </c>
      <c r="AE1426" s="3654"/>
      <c r="AF1426" s="3654"/>
      <c r="AG1426" s="3654"/>
      <c r="AH1426" s="3655" t="s">
        <v>4999</v>
      </c>
      <c r="AI1426" s="3655"/>
      <c r="AJ1426" s="3655"/>
      <c r="AK1426" s="2578"/>
    </row>
    <row r="1427" spans="2:37" s="2884" customFormat="1" ht="13.5" thickBot="1" x14ac:dyDescent="0.25">
      <c r="B1427" s="3639"/>
      <c r="C1427" s="3639"/>
      <c r="D1427" s="3639"/>
      <c r="E1427" s="3639"/>
      <c r="F1427" s="3639" t="s">
        <v>5016</v>
      </c>
      <c r="G1427" s="3639" t="s">
        <v>5017</v>
      </c>
      <c r="H1427" s="3638" t="s">
        <v>5018</v>
      </c>
      <c r="I1427" s="3640" t="s">
        <v>5019</v>
      </c>
      <c r="J1427" s="3640" t="s">
        <v>5020</v>
      </c>
      <c r="K1427" s="3637" t="s">
        <v>5021</v>
      </c>
      <c r="L1427" s="3637" t="s">
        <v>5022</v>
      </c>
      <c r="M1427" s="3640" t="s">
        <v>5023</v>
      </c>
      <c r="N1427" s="3640"/>
      <c r="O1427" s="3637" t="s">
        <v>5024</v>
      </c>
      <c r="P1427" s="3637" t="s">
        <v>5025</v>
      </c>
      <c r="Q1427" s="3637" t="s">
        <v>5026</v>
      </c>
      <c r="R1427" s="3637" t="s">
        <v>5027</v>
      </c>
      <c r="S1427" s="3638" t="s">
        <v>5028</v>
      </c>
      <c r="T1427" s="3638" t="s">
        <v>5029</v>
      </c>
      <c r="U1427" s="3638" t="s">
        <v>5030</v>
      </c>
      <c r="V1427" s="3638" t="s">
        <v>5031</v>
      </c>
      <c r="W1427" s="3638" t="s">
        <v>5032</v>
      </c>
      <c r="X1427" s="3638" t="s">
        <v>5033</v>
      </c>
      <c r="Y1427" s="3638" t="s">
        <v>5034</v>
      </c>
      <c r="Z1427" s="3638" t="s">
        <v>5035</v>
      </c>
      <c r="AA1427" s="3638" t="s">
        <v>5036</v>
      </c>
      <c r="AB1427" s="3640" t="s">
        <v>5037</v>
      </c>
      <c r="AC1427" s="3640" t="s">
        <v>5038</v>
      </c>
      <c r="AD1427" s="3638" t="s">
        <v>5039</v>
      </c>
      <c r="AE1427" s="3638" t="s">
        <v>5040</v>
      </c>
      <c r="AF1427" s="3638" t="s">
        <v>5041</v>
      </c>
      <c r="AG1427" s="3638" t="s">
        <v>5042</v>
      </c>
      <c r="AH1427" s="3638" t="s">
        <v>1154</v>
      </c>
      <c r="AI1427" s="3638" t="s">
        <v>5000</v>
      </c>
      <c r="AJ1427" s="3638" t="s">
        <v>5001</v>
      </c>
      <c r="AK1427" s="2578"/>
    </row>
    <row r="1428" spans="2:37" s="2884" customFormat="1" ht="13.5" thickBot="1" x14ac:dyDescent="0.25">
      <c r="B1428" s="3639"/>
      <c r="C1428" s="3639"/>
      <c r="D1428" s="3639"/>
      <c r="E1428" s="3639"/>
      <c r="F1428" s="3639"/>
      <c r="G1428" s="3639"/>
      <c r="H1428" s="3639"/>
      <c r="I1428" s="3637"/>
      <c r="J1428" s="3637"/>
      <c r="K1428" s="3637"/>
      <c r="L1428" s="3637"/>
      <c r="M1428" s="3400" t="s">
        <v>5043</v>
      </c>
      <c r="N1428" s="3401" t="s">
        <v>2798</v>
      </c>
      <c r="O1428" s="3637"/>
      <c r="P1428" s="3637"/>
      <c r="Q1428" s="3637"/>
      <c r="R1428" s="3637"/>
      <c r="S1428" s="3639"/>
      <c r="T1428" s="3639"/>
      <c r="U1428" s="3639"/>
      <c r="V1428" s="3639"/>
      <c r="W1428" s="3639"/>
      <c r="X1428" s="3639"/>
      <c r="Y1428" s="3639"/>
      <c r="Z1428" s="3639"/>
      <c r="AA1428" s="3639"/>
      <c r="AB1428" s="3637"/>
      <c r="AC1428" s="3637"/>
      <c r="AD1428" s="3639"/>
      <c r="AE1428" s="3639"/>
      <c r="AF1428" s="3639"/>
      <c r="AG1428" s="3639"/>
      <c r="AH1428" s="3639"/>
      <c r="AI1428" s="3639"/>
      <c r="AJ1428" s="3639"/>
      <c r="AK1428" s="2578"/>
    </row>
    <row r="1429" spans="2:37" s="2884" customFormat="1" ht="25.5" x14ac:dyDescent="0.2">
      <c r="B1429" s="3665" t="s">
        <v>6111</v>
      </c>
      <c r="C1429" s="3666"/>
      <c r="D1429" s="3197" t="s">
        <v>1534</v>
      </c>
      <c r="E1429" s="3197" t="s">
        <v>1534</v>
      </c>
      <c r="F1429" s="3197" t="s">
        <v>1534</v>
      </c>
      <c r="G1429" s="3197" t="s">
        <v>1534</v>
      </c>
      <c r="H1429" s="3197" t="s">
        <v>1534</v>
      </c>
      <c r="I1429" s="3197" t="s">
        <v>1534</v>
      </c>
      <c r="J1429" s="3197" t="s">
        <v>1534</v>
      </c>
      <c r="K1429" s="3197" t="s">
        <v>1534</v>
      </c>
      <c r="L1429" s="3197" t="s">
        <v>1534</v>
      </c>
      <c r="M1429" s="3197" t="s">
        <v>1534</v>
      </c>
      <c r="N1429" s="3197" t="s">
        <v>1534</v>
      </c>
      <c r="O1429" s="3197" t="s">
        <v>1534</v>
      </c>
      <c r="P1429" s="3197" t="s">
        <v>1534</v>
      </c>
      <c r="Q1429" s="3197" t="s">
        <v>1534</v>
      </c>
      <c r="R1429" s="3197" t="s">
        <v>1534</v>
      </c>
      <c r="S1429" s="3197" t="s">
        <v>1534</v>
      </c>
      <c r="T1429" s="3197" t="s">
        <v>1534</v>
      </c>
      <c r="U1429" s="3197" t="s">
        <v>1534</v>
      </c>
      <c r="V1429" s="3197" t="s">
        <v>1534</v>
      </c>
      <c r="W1429" s="3197" t="s">
        <v>1534</v>
      </c>
      <c r="X1429" s="3197" t="s">
        <v>1534</v>
      </c>
      <c r="Y1429" s="3197" t="s">
        <v>1534</v>
      </c>
      <c r="Z1429" s="3197" t="s">
        <v>1534</v>
      </c>
      <c r="AA1429" s="3197" t="s">
        <v>1534</v>
      </c>
      <c r="AB1429" s="3197" t="s">
        <v>1534</v>
      </c>
      <c r="AC1429" s="3197" t="s">
        <v>1534</v>
      </c>
      <c r="AD1429" s="3197" t="s">
        <v>1534</v>
      </c>
      <c r="AE1429" s="3197" t="s">
        <v>1534</v>
      </c>
      <c r="AF1429" s="2715" t="s">
        <v>1534</v>
      </c>
      <c r="AG1429" s="2715">
        <v>2.4900000000000002</v>
      </c>
      <c r="AH1429" s="2652" t="s">
        <v>6112</v>
      </c>
      <c r="AI1429" s="2652" t="s">
        <v>1534</v>
      </c>
      <c r="AJ1429" s="2654">
        <v>4.99</v>
      </c>
      <c r="AK1429" s="2578"/>
    </row>
    <row r="1430" spans="2:37" s="2884" customFormat="1" ht="26.25" thickBot="1" x14ac:dyDescent="0.25">
      <c r="B1430" s="3669" t="s">
        <v>6113</v>
      </c>
      <c r="C1430" s="3670"/>
      <c r="D1430" s="3364" t="s">
        <v>1534</v>
      </c>
      <c r="E1430" s="3364" t="s">
        <v>1534</v>
      </c>
      <c r="F1430" s="3364" t="s">
        <v>1534</v>
      </c>
      <c r="G1430" s="3364" t="s">
        <v>1534</v>
      </c>
      <c r="H1430" s="3364" t="s">
        <v>1534</v>
      </c>
      <c r="I1430" s="3364" t="s">
        <v>1534</v>
      </c>
      <c r="J1430" s="3364" t="s">
        <v>1534</v>
      </c>
      <c r="K1430" s="3364" t="s">
        <v>1534</v>
      </c>
      <c r="L1430" s="3364" t="s">
        <v>1534</v>
      </c>
      <c r="M1430" s="3364" t="s">
        <v>1534</v>
      </c>
      <c r="N1430" s="3364" t="s">
        <v>1534</v>
      </c>
      <c r="O1430" s="3364" t="s">
        <v>1534</v>
      </c>
      <c r="P1430" s="3364" t="s">
        <v>1534</v>
      </c>
      <c r="Q1430" s="3364" t="s">
        <v>1534</v>
      </c>
      <c r="R1430" s="3364" t="s">
        <v>1534</v>
      </c>
      <c r="S1430" s="3364" t="s">
        <v>1534</v>
      </c>
      <c r="T1430" s="3364" t="s">
        <v>1534</v>
      </c>
      <c r="U1430" s="3364" t="s">
        <v>1534</v>
      </c>
      <c r="V1430" s="3364" t="s">
        <v>1534</v>
      </c>
      <c r="W1430" s="3364" t="s">
        <v>1534</v>
      </c>
      <c r="X1430" s="3364" t="s">
        <v>1534</v>
      </c>
      <c r="Y1430" s="3364" t="s">
        <v>1534</v>
      </c>
      <c r="Z1430" s="3364" t="s">
        <v>1534</v>
      </c>
      <c r="AA1430" s="3364" t="s">
        <v>1534</v>
      </c>
      <c r="AB1430" s="3364" t="s">
        <v>1534</v>
      </c>
      <c r="AC1430" s="3364" t="s">
        <v>1534</v>
      </c>
      <c r="AD1430" s="3364" t="s">
        <v>1534</v>
      </c>
      <c r="AE1430" s="3364" t="s">
        <v>1534</v>
      </c>
      <c r="AF1430" s="2826" t="s">
        <v>1534</v>
      </c>
      <c r="AG1430" s="2826">
        <v>6.99</v>
      </c>
      <c r="AH1430" s="2661" t="s">
        <v>6112</v>
      </c>
      <c r="AI1430" s="2661" t="s">
        <v>1534</v>
      </c>
      <c r="AJ1430" s="2662">
        <v>4.99</v>
      </c>
      <c r="AK1430" s="2578"/>
    </row>
    <row r="1431" spans="2:37" s="2884" customFormat="1" x14ac:dyDescent="0.2">
      <c r="B1431" s="2579"/>
      <c r="C1431" s="2572"/>
      <c r="D1431" s="3651"/>
      <c r="E1431" s="3651"/>
      <c r="F1431" s="3651"/>
      <c r="G1431" s="3651"/>
      <c r="H1431" s="2572"/>
      <c r="I1431" s="2573"/>
      <c r="J1431" s="2573"/>
      <c r="K1431" s="2573"/>
      <c r="L1431" s="2573"/>
      <c r="M1431" s="2572"/>
      <c r="N1431" s="2573"/>
      <c r="O1431" s="2573"/>
      <c r="P1431" s="2573"/>
      <c r="Q1431" s="2573"/>
      <c r="R1431" s="2573"/>
      <c r="S1431" s="2572"/>
      <c r="T1431" s="2571"/>
      <c r="U1431" s="2571"/>
      <c r="V1431" s="2571"/>
      <c r="W1431" s="2571"/>
      <c r="X1431" s="2571"/>
      <c r="Y1431" s="2571"/>
      <c r="Z1431" s="2571"/>
      <c r="AA1431" s="2571"/>
      <c r="AB1431" s="2571"/>
      <c r="AC1431" s="2571"/>
      <c r="AD1431" s="2571"/>
      <c r="AE1431" s="2571"/>
      <c r="AF1431" s="2571"/>
      <c r="AG1431" s="2571"/>
      <c r="AH1431" s="2571"/>
      <c r="AI1431" s="2571"/>
      <c r="AJ1431" s="2571"/>
      <c r="AK1431" s="2578"/>
    </row>
    <row r="1432" spans="2:37" s="2884" customFormat="1" x14ac:dyDescent="0.2">
      <c r="B1432" s="3643" t="s">
        <v>5002</v>
      </c>
      <c r="C1432" s="3644"/>
      <c r="D1432" s="3652" t="s">
        <v>1534</v>
      </c>
      <c r="E1432" s="3652"/>
      <c r="F1432" s="3652"/>
      <c r="G1432" s="3652"/>
      <c r="H1432" s="2575"/>
      <c r="I1432" s="2575"/>
      <c r="J1432" s="2575"/>
      <c r="K1432" s="2575"/>
      <c r="L1432" s="2575"/>
      <c r="M1432" s="2575"/>
      <c r="N1432" s="2575"/>
      <c r="O1432" s="2575"/>
      <c r="P1432" s="2575"/>
      <c r="Q1432" s="2575"/>
      <c r="R1432" s="2575"/>
      <c r="S1432" s="2575"/>
      <c r="T1432" s="2571"/>
      <c r="U1432" s="2571"/>
      <c r="V1432" s="2571"/>
      <c r="W1432" s="2571"/>
      <c r="X1432" s="2571"/>
      <c r="Y1432" s="2571"/>
      <c r="Z1432" s="2571"/>
      <c r="AA1432" s="2571"/>
      <c r="AB1432" s="2571"/>
      <c r="AC1432" s="2571"/>
      <c r="AD1432" s="2571"/>
      <c r="AE1432" s="2571"/>
      <c r="AF1432" s="2571"/>
      <c r="AG1432" s="2571"/>
      <c r="AH1432" s="2571"/>
      <c r="AI1432" s="2571"/>
      <c r="AJ1432" s="2571"/>
      <c r="AK1432" s="2578"/>
    </row>
    <row r="1433" spans="2:37" s="2884" customFormat="1" x14ac:dyDescent="0.2">
      <c r="B1433" s="3643" t="s">
        <v>5003</v>
      </c>
      <c r="C1433" s="3644"/>
      <c r="D1433" s="3652" t="s">
        <v>5993</v>
      </c>
      <c r="E1433" s="3652"/>
      <c r="F1433" s="3652"/>
      <c r="G1433" s="3652"/>
      <c r="H1433" s="2575"/>
      <c r="I1433" s="2575"/>
      <c r="J1433" s="2575"/>
      <c r="K1433" s="2575"/>
      <c r="L1433" s="2575"/>
      <c r="M1433" s="2575"/>
      <c r="N1433" s="2575"/>
      <c r="O1433" s="2575"/>
      <c r="P1433" s="2575"/>
      <c r="Q1433" s="2575"/>
      <c r="R1433" s="2575"/>
      <c r="S1433" s="2575"/>
      <c r="T1433" s="2571"/>
      <c r="U1433" s="2571"/>
      <c r="V1433" s="2571"/>
      <c r="W1433" s="2571"/>
      <c r="X1433" s="2571"/>
      <c r="Y1433" s="2571"/>
      <c r="Z1433" s="2571"/>
      <c r="AA1433" s="2571"/>
      <c r="AB1433" s="2571"/>
      <c r="AC1433" s="2571"/>
      <c r="AD1433" s="2571"/>
      <c r="AE1433" s="2571"/>
      <c r="AF1433" s="2571"/>
      <c r="AG1433" s="2571"/>
      <c r="AH1433" s="2571"/>
      <c r="AI1433" s="2571"/>
      <c r="AJ1433" s="2571"/>
      <c r="AK1433" s="2578"/>
    </row>
    <row r="1434" spans="2:37" s="2884" customFormat="1" ht="15.75" thickBot="1" x14ac:dyDescent="0.25">
      <c r="B1434" s="3646"/>
      <c r="C1434" s="3647"/>
      <c r="D1434" s="3648"/>
      <c r="E1434" s="3648"/>
      <c r="F1434" s="3648"/>
      <c r="G1434" s="3648"/>
      <c r="H1434" s="2580"/>
      <c r="I1434" s="2580"/>
      <c r="J1434" s="2580"/>
      <c r="K1434" s="2580"/>
      <c r="L1434" s="2580"/>
      <c r="M1434" s="2580"/>
      <c r="N1434" s="2580"/>
      <c r="O1434" s="2580"/>
      <c r="P1434" s="2580"/>
      <c r="Q1434" s="2580"/>
      <c r="R1434" s="2580"/>
      <c r="S1434" s="2580"/>
      <c r="T1434" s="2581"/>
      <c r="U1434" s="2581"/>
      <c r="V1434" s="2581"/>
      <c r="W1434" s="2581"/>
      <c r="X1434" s="2581"/>
      <c r="Y1434" s="2581"/>
      <c r="Z1434" s="2581"/>
      <c r="AA1434" s="2581"/>
      <c r="AB1434" s="2581"/>
      <c r="AC1434" s="2581"/>
      <c r="AD1434" s="2581"/>
      <c r="AE1434" s="2581"/>
      <c r="AF1434" s="2581"/>
      <c r="AG1434" s="2581"/>
      <c r="AH1434" s="2581"/>
      <c r="AI1434" s="2581"/>
      <c r="AJ1434" s="2581"/>
      <c r="AK1434" s="2583"/>
    </row>
    <row r="1435" spans="2:37" s="2884" customFormat="1" x14ac:dyDescent="0.2">
      <c r="B1435" s="2783" t="str">
        <f>+B1418</f>
        <v>.</v>
      </c>
    </row>
    <row r="1436" spans="2:37" s="2884" customFormat="1" ht="13.5" thickBot="1" x14ac:dyDescent="0.25">
      <c r="B1436" s="2783"/>
    </row>
    <row r="1437" spans="2:37" s="2884" customFormat="1" ht="13.5" customHeight="1" x14ac:dyDescent="0.2">
      <c r="B1437" s="3623" t="s">
        <v>5011</v>
      </c>
      <c r="C1437" s="3624"/>
      <c r="D1437" s="3624"/>
      <c r="E1437" s="3624"/>
      <c r="F1437" s="3624"/>
      <c r="G1437" s="3624"/>
      <c r="H1437" s="3624"/>
      <c r="I1437" s="3624"/>
      <c r="J1437" s="3624"/>
      <c r="K1437" s="3624"/>
      <c r="L1437" s="3624"/>
      <c r="M1437" s="3624"/>
      <c r="N1437" s="3624"/>
      <c r="O1437" s="3624"/>
      <c r="P1437" s="3624"/>
      <c r="Q1437" s="3624"/>
      <c r="R1437" s="3624"/>
      <c r="S1437" s="3624"/>
      <c r="T1437" s="3624"/>
      <c r="U1437" s="3624"/>
      <c r="V1437" s="3624"/>
      <c r="W1437" s="3624"/>
      <c r="X1437" s="3624"/>
      <c r="Y1437" s="3624"/>
      <c r="Z1437" s="3624"/>
      <c r="AA1437" s="3624"/>
      <c r="AB1437" s="3624"/>
      <c r="AC1437" s="3624"/>
      <c r="AD1437" s="3624"/>
      <c r="AE1437" s="3624"/>
      <c r="AF1437" s="3624"/>
      <c r="AG1437" s="3624"/>
      <c r="AH1437" s="3624"/>
      <c r="AI1437" s="3624"/>
      <c r="AJ1437" s="3624"/>
      <c r="AK1437" s="3625"/>
    </row>
    <row r="1438" spans="2:37" s="2884" customFormat="1" ht="13.5" customHeight="1" x14ac:dyDescent="0.2">
      <c r="B1438" s="2576"/>
      <c r="C1438" s="3399"/>
      <c r="D1438" s="3399"/>
      <c r="E1438" s="3399"/>
      <c r="F1438" s="3399"/>
      <c r="G1438" s="2577"/>
      <c r="H1438" s="2577"/>
      <c r="I1438" s="2577"/>
      <c r="J1438" s="2577"/>
      <c r="K1438" s="2577"/>
      <c r="L1438" s="2577"/>
      <c r="M1438" s="2577"/>
      <c r="N1438" s="2577"/>
      <c r="O1438" s="2577"/>
      <c r="P1438" s="2577"/>
      <c r="Q1438" s="2577"/>
      <c r="R1438" s="2577"/>
      <c r="S1438" s="2577"/>
      <c r="T1438" s="2577"/>
      <c r="U1438" s="2577"/>
      <c r="V1438" s="2577"/>
      <c r="W1438" s="2577"/>
      <c r="X1438" s="2577"/>
      <c r="Y1438" s="2577"/>
      <c r="Z1438" s="2577"/>
      <c r="AA1438" s="2577"/>
      <c r="AB1438" s="2577"/>
      <c r="AC1438" s="2577"/>
      <c r="AD1438" s="2577"/>
      <c r="AE1438" s="2577"/>
      <c r="AF1438" s="2577"/>
      <c r="AG1438" s="2577"/>
      <c r="AH1438" s="2577"/>
      <c r="AI1438" s="2577"/>
      <c r="AJ1438" s="2577"/>
      <c r="AK1438" s="2578"/>
    </row>
    <row r="1439" spans="2:37" s="2884" customFormat="1" x14ac:dyDescent="0.2">
      <c r="B1439" s="2576" t="s">
        <v>4998</v>
      </c>
      <c r="C1439" s="3399"/>
      <c r="D1439" s="3656" t="s">
        <v>6105</v>
      </c>
      <c r="E1439" s="3656"/>
      <c r="F1439" s="3656"/>
      <c r="G1439" s="2577"/>
      <c r="H1439" s="2577"/>
      <c r="I1439" s="2577"/>
      <c r="J1439" s="2577"/>
      <c r="K1439" s="2577"/>
      <c r="L1439" s="2577"/>
      <c r="M1439" s="2577"/>
      <c r="N1439" s="2577"/>
      <c r="O1439" s="2577"/>
      <c r="P1439" s="2577"/>
      <c r="Q1439" s="2577"/>
      <c r="R1439" s="2577"/>
      <c r="S1439" s="2577"/>
      <c r="T1439" s="2577"/>
      <c r="U1439" s="2577"/>
      <c r="V1439" s="2577"/>
      <c r="W1439" s="2577"/>
      <c r="X1439" s="2577"/>
      <c r="Y1439" s="2577"/>
      <c r="Z1439" s="2577"/>
      <c r="AA1439" s="2577"/>
      <c r="AB1439" s="2577"/>
      <c r="AC1439" s="2577"/>
      <c r="AD1439" s="2577"/>
      <c r="AE1439" s="2577"/>
      <c r="AF1439" s="2577"/>
      <c r="AG1439" s="2577"/>
      <c r="AH1439" s="2577"/>
      <c r="AI1439" s="2577"/>
      <c r="AJ1439" s="2577"/>
      <c r="AK1439" s="2578"/>
    </row>
    <row r="1440" spans="2:37" s="2884" customFormat="1" ht="13.5" customHeight="1" thickBot="1" x14ac:dyDescent="0.25">
      <c r="B1440" s="3657" t="s">
        <v>5012</v>
      </c>
      <c r="C1440" s="3658"/>
      <c r="D1440" s="3629">
        <v>41590</v>
      </c>
      <c r="E1440" s="3629"/>
      <c r="F1440" s="3399"/>
      <c r="G1440" s="2577"/>
      <c r="H1440" s="2577"/>
      <c r="I1440" s="2577"/>
      <c r="J1440" s="2577"/>
      <c r="K1440" s="2577"/>
      <c r="L1440" s="2577"/>
      <c r="M1440" s="2577"/>
      <c r="N1440" s="2577"/>
      <c r="O1440" s="2577"/>
      <c r="P1440" s="2577"/>
      <c r="Q1440" s="2577"/>
      <c r="R1440" s="2577"/>
      <c r="S1440" s="2577"/>
      <c r="T1440" s="2577"/>
      <c r="U1440" s="2577"/>
      <c r="V1440" s="2577"/>
      <c r="W1440" s="2577"/>
      <c r="X1440" s="2577"/>
      <c r="Y1440" s="2577"/>
      <c r="Z1440" s="2577"/>
      <c r="AA1440" s="2577"/>
      <c r="AB1440" s="2577"/>
      <c r="AC1440" s="2577"/>
      <c r="AD1440" s="2577"/>
      <c r="AE1440" s="2577"/>
      <c r="AF1440" s="2577"/>
      <c r="AG1440" s="2577"/>
      <c r="AH1440" s="2577"/>
      <c r="AI1440" s="2577"/>
      <c r="AJ1440" s="2577"/>
      <c r="AK1440" s="2578"/>
    </row>
    <row r="1441" spans="2:37" s="2884" customFormat="1" ht="172.5" customHeight="1" thickBot="1" x14ac:dyDescent="0.25">
      <c r="B1441" s="3659" t="s">
        <v>5013</v>
      </c>
      <c r="C1441" s="3660"/>
      <c r="D1441" s="3661" t="s">
        <v>6106</v>
      </c>
      <c r="E1441" s="3662"/>
      <c r="F1441" s="3662"/>
      <c r="G1441" s="3662"/>
      <c r="H1441" s="3662"/>
      <c r="I1441" s="3662"/>
      <c r="J1441" s="3662"/>
      <c r="K1441" s="3663"/>
      <c r="L1441" s="2577"/>
      <c r="M1441" s="2577"/>
      <c r="N1441" s="2577"/>
      <c r="O1441" s="2577"/>
      <c r="P1441" s="2577"/>
      <c r="Q1441" s="2577"/>
      <c r="R1441" s="2577"/>
      <c r="S1441" s="2577"/>
      <c r="T1441" s="2577"/>
      <c r="U1441" s="2577"/>
      <c r="V1441" s="2577"/>
      <c r="W1441" s="2577"/>
      <c r="X1441" s="2577"/>
      <c r="Y1441" s="2577"/>
      <c r="Z1441" s="2577"/>
      <c r="AA1441" s="2577"/>
      <c r="AB1441" s="2577"/>
      <c r="AC1441" s="2577"/>
      <c r="AD1441" s="2577"/>
      <c r="AE1441" s="2577"/>
      <c r="AF1441" s="2577"/>
      <c r="AG1441" s="2577"/>
      <c r="AH1441" s="2577"/>
      <c r="AI1441" s="2577"/>
      <c r="AJ1441" s="2577"/>
      <c r="AK1441" s="2578"/>
    </row>
    <row r="1442" spans="2:37" s="2884" customFormat="1" ht="13.5" thickBot="1" x14ac:dyDescent="0.25">
      <c r="B1442" s="3664"/>
      <c r="C1442" s="3653"/>
      <c r="D1442" s="3653"/>
      <c r="E1442" s="3653"/>
      <c r="F1442" s="3653"/>
      <c r="G1442" s="3653"/>
      <c r="H1442" s="3653"/>
      <c r="I1442" s="3653"/>
      <c r="J1442" s="3653"/>
      <c r="K1442" s="3653"/>
      <c r="L1442" s="3653"/>
      <c r="M1442" s="3653"/>
      <c r="N1442" s="3653"/>
      <c r="O1442" s="3653"/>
      <c r="P1442" s="3653"/>
      <c r="Q1442" s="3653"/>
      <c r="R1442" s="2577"/>
      <c r="S1442" s="2577"/>
      <c r="T1442" s="2577"/>
      <c r="U1442" s="2577"/>
      <c r="V1442" s="2577"/>
      <c r="W1442" s="2577"/>
      <c r="X1442" s="2577"/>
      <c r="Y1442" s="2577"/>
      <c r="Z1442" s="2577"/>
      <c r="AA1442" s="2577"/>
      <c r="AB1442" s="2577"/>
      <c r="AC1442" s="2577"/>
      <c r="AD1442" s="2577"/>
      <c r="AE1442" s="2577"/>
      <c r="AF1442" s="2577"/>
      <c r="AG1442" s="2577"/>
      <c r="AH1442" s="2577"/>
      <c r="AI1442" s="2577"/>
      <c r="AJ1442" s="2577"/>
      <c r="AK1442" s="2578"/>
    </row>
    <row r="1443" spans="2:37" s="2884" customFormat="1" ht="13.5" thickBot="1" x14ac:dyDescent="0.25">
      <c r="B1443" s="3638" t="s">
        <v>5014</v>
      </c>
      <c r="C1443" s="3638"/>
      <c r="D1443" s="3638" t="s">
        <v>5004</v>
      </c>
      <c r="E1443" s="3638" t="s">
        <v>5015</v>
      </c>
      <c r="F1443" s="3654" t="s">
        <v>224</v>
      </c>
      <c r="G1443" s="3654"/>
      <c r="H1443" s="3654"/>
      <c r="I1443" s="3654"/>
      <c r="J1443" s="3654"/>
      <c r="K1443" s="3654"/>
      <c r="L1443" s="3654"/>
      <c r="M1443" s="3654"/>
      <c r="N1443" s="3654"/>
      <c r="O1443" s="3654"/>
      <c r="P1443" s="3654"/>
      <c r="Q1443" s="3654"/>
      <c r="R1443" s="3654"/>
      <c r="S1443" s="3654" t="s">
        <v>340</v>
      </c>
      <c r="T1443" s="3654"/>
      <c r="U1443" s="3654"/>
      <c r="V1443" s="3654"/>
      <c r="W1443" s="3654"/>
      <c r="X1443" s="3654"/>
      <c r="Y1443" s="3654"/>
      <c r="Z1443" s="3654"/>
      <c r="AA1443" s="3654"/>
      <c r="AB1443" s="3654"/>
      <c r="AC1443" s="3654"/>
      <c r="AD1443" s="3654" t="s">
        <v>225</v>
      </c>
      <c r="AE1443" s="3654"/>
      <c r="AF1443" s="3654"/>
      <c r="AG1443" s="3654"/>
      <c r="AH1443" s="3655" t="s">
        <v>4999</v>
      </c>
      <c r="AI1443" s="3655"/>
      <c r="AJ1443" s="3655"/>
      <c r="AK1443" s="2578"/>
    </row>
    <row r="1444" spans="2:37" s="2884" customFormat="1" ht="13.5" thickBot="1" x14ac:dyDescent="0.25">
      <c r="B1444" s="3639"/>
      <c r="C1444" s="3639"/>
      <c r="D1444" s="3639"/>
      <c r="E1444" s="3639"/>
      <c r="F1444" s="3639" t="s">
        <v>5016</v>
      </c>
      <c r="G1444" s="3639" t="s">
        <v>5017</v>
      </c>
      <c r="H1444" s="3638" t="s">
        <v>5018</v>
      </c>
      <c r="I1444" s="3640" t="s">
        <v>5019</v>
      </c>
      <c r="J1444" s="3640" t="s">
        <v>5020</v>
      </c>
      <c r="K1444" s="3637" t="s">
        <v>5021</v>
      </c>
      <c r="L1444" s="3637" t="s">
        <v>5022</v>
      </c>
      <c r="M1444" s="3640" t="s">
        <v>5023</v>
      </c>
      <c r="N1444" s="3640"/>
      <c r="O1444" s="3637" t="s">
        <v>5024</v>
      </c>
      <c r="P1444" s="3637" t="s">
        <v>5025</v>
      </c>
      <c r="Q1444" s="3637" t="s">
        <v>5026</v>
      </c>
      <c r="R1444" s="3637" t="s">
        <v>5027</v>
      </c>
      <c r="S1444" s="3638" t="s">
        <v>5028</v>
      </c>
      <c r="T1444" s="3638" t="s">
        <v>5029</v>
      </c>
      <c r="U1444" s="3638" t="s">
        <v>5030</v>
      </c>
      <c r="V1444" s="3638" t="s">
        <v>5031</v>
      </c>
      <c r="W1444" s="3638" t="s">
        <v>5032</v>
      </c>
      <c r="X1444" s="3638" t="s">
        <v>5033</v>
      </c>
      <c r="Y1444" s="3638" t="s">
        <v>5034</v>
      </c>
      <c r="Z1444" s="3638" t="s">
        <v>5035</v>
      </c>
      <c r="AA1444" s="3638" t="s">
        <v>5036</v>
      </c>
      <c r="AB1444" s="3640" t="s">
        <v>5037</v>
      </c>
      <c r="AC1444" s="3640" t="s">
        <v>5038</v>
      </c>
      <c r="AD1444" s="3638" t="s">
        <v>5039</v>
      </c>
      <c r="AE1444" s="3638" t="s">
        <v>5040</v>
      </c>
      <c r="AF1444" s="3638" t="s">
        <v>5041</v>
      </c>
      <c r="AG1444" s="3638" t="s">
        <v>5042</v>
      </c>
      <c r="AH1444" s="3638" t="s">
        <v>1154</v>
      </c>
      <c r="AI1444" s="3638" t="s">
        <v>5000</v>
      </c>
      <c r="AJ1444" s="3638" t="s">
        <v>5001</v>
      </c>
      <c r="AK1444" s="2578"/>
    </row>
    <row r="1445" spans="2:37" s="2884" customFormat="1" ht="13.5" thickBot="1" x14ac:dyDescent="0.25">
      <c r="B1445" s="3639"/>
      <c r="C1445" s="3639"/>
      <c r="D1445" s="3639"/>
      <c r="E1445" s="3639"/>
      <c r="F1445" s="3639"/>
      <c r="G1445" s="3639"/>
      <c r="H1445" s="3639"/>
      <c r="I1445" s="3637"/>
      <c r="J1445" s="3637"/>
      <c r="K1445" s="3637"/>
      <c r="L1445" s="3637"/>
      <c r="M1445" s="3400" t="s">
        <v>5043</v>
      </c>
      <c r="N1445" s="3401" t="s">
        <v>2798</v>
      </c>
      <c r="O1445" s="3637"/>
      <c r="P1445" s="3637"/>
      <c r="Q1445" s="3637"/>
      <c r="R1445" s="3637"/>
      <c r="S1445" s="3639"/>
      <c r="T1445" s="3639"/>
      <c r="U1445" s="3639"/>
      <c r="V1445" s="3639"/>
      <c r="W1445" s="3639"/>
      <c r="X1445" s="3639"/>
      <c r="Y1445" s="3639"/>
      <c r="Z1445" s="3639"/>
      <c r="AA1445" s="3639"/>
      <c r="AB1445" s="3637"/>
      <c r="AC1445" s="3637"/>
      <c r="AD1445" s="3639"/>
      <c r="AE1445" s="3639"/>
      <c r="AF1445" s="3639"/>
      <c r="AG1445" s="3639"/>
      <c r="AH1445" s="3639"/>
      <c r="AI1445" s="3639"/>
      <c r="AJ1445" s="3639"/>
      <c r="AK1445" s="2578"/>
    </row>
    <row r="1446" spans="2:37" s="2884" customFormat="1" ht="38.25" customHeight="1" thickBot="1" x14ac:dyDescent="0.25">
      <c r="B1446" s="4491" t="s">
        <v>6107</v>
      </c>
      <c r="C1446" s="4492"/>
      <c r="D1446" s="3370" t="s">
        <v>1534</v>
      </c>
      <c r="E1446" s="3370">
        <v>9.99</v>
      </c>
      <c r="F1446" s="3370" t="s">
        <v>1534</v>
      </c>
      <c r="G1446" s="3370" t="s">
        <v>1534</v>
      </c>
      <c r="H1446" s="3370" t="s">
        <v>1534</v>
      </c>
      <c r="I1446" s="3370" t="s">
        <v>1534</v>
      </c>
      <c r="J1446" s="3370" t="s">
        <v>1534</v>
      </c>
      <c r="K1446" s="3370" t="s">
        <v>1534</v>
      </c>
      <c r="L1446" s="3370" t="s">
        <v>1534</v>
      </c>
      <c r="M1446" s="3370" t="s">
        <v>1534</v>
      </c>
      <c r="N1446" s="3370" t="s">
        <v>1534</v>
      </c>
      <c r="O1446" s="3370" t="s">
        <v>1534</v>
      </c>
      <c r="P1446" s="3370" t="s">
        <v>1534</v>
      </c>
      <c r="Q1446" s="3370" t="s">
        <v>1534</v>
      </c>
      <c r="R1446" s="3370" t="s">
        <v>1534</v>
      </c>
      <c r="S1446" s="3370" t="s">
        <v>1534</v>
      </c>
      <c r="T1446" s="3370" t="s">
        <v>1534</v>
      </c>
      <c r="U1446" s="3370" t="s">
        <v>1534</v>
      </c>
      <c r="V1446" s="3370" t="s">
        <v>1534</v>
      </c>
      <c r="W1446" s="3370" t="s">
        <v>1534</v>
      </c>
      <c r="X1446" s="3370" t="s">
        <v>1534</v>
      </c>
      <c r="Y1446" s="3370" t="s">
        <v>1534</v>
      </c>
      <c r="Z1446" s="3370" t="s">
        <v>1534</v>
      </c>
      <c r="AA1446" s="3370" t="s">
        <v>1534</v>
      </c>
      <c r="AB1446" s="3370" t="s">
        <v>1534</v>
      </c>
      <c r="AC1446" s="3370" t="s">
        <v>1534</v>
      </c>
      <c r="AD1446" s="3272">
        <v>9.99</v>
      </c>
      <c r="AE1446" s="2963" t="s">
        <v>5008</v>
      </c>
      <c r="AF1446" s="2964" t="s">
        <v>1534</v>
      </c>
      <c r="AG1446" s="2964">
        <v>0.1</v>
      </c>
      <c r="AH1446" s="2965" t="s">
        <v>1534</v>
      </c>
      <c r="AI1446" s="2965" t="s">
        <v>1534</v>
      </c>
      <c r="AJ1446" s="2966" t="s">
        <v>1534</v>
      </c>
      <c r="AK1446" s="2578"/>
    </row>
    <row r="1447" spans="2:37" s="2884" customFormat="1" x14ac:dyDescent="0.2">
      <c r="B1447" s="2579"/>
      <c r="C1447" s="2572"/>
      <c r="D1447" s="3651"/>
      <c r="E1447" s="3651"/>
      <c r="F1447" s="3651"/>
      <c r="G1447" s="3651"/>
      <c r="H1447" s="2572"/>
      <c r="I1447" s="2573"/>
      <c r="J1447" s="2573"/>
      <c r="K1447" s="2573"/>
      <c r="L1447" s="2573"/>
      <c r="M1447" s="2572"/>
      <c r="N1447" s="2573"/>
      <c r="O1447" s="2573"/>
      <c r="P1447" s="2573"/>
      <c r="Q1447" s="2573"/>
      <c r="R1447" s="2573"/>
      <c r="S1447" s="2572"/>
      <c r="T1447" s="2571"/>
      <c r="U1447" s="2571"/>
      <c r="V1447" s="2571"/>
      <c r="W1447" s="2571"/>
      <c r="X1447" s="2571"/>
      <c r="Y1447" s="2571"/>
      <c r="Z1447" s="2571"/>
      <c r="AA1447" s="2571"/>
      <c r="AB1447" s="2571"/>
      <c r="AC1447" s="2571"/>
      <c r="AD1447" s="2571"/>
      <c r="AE1447" s="2571"/>
      <c r="AF1447" s="2571"/>
      <c r="AG1447" s="2571"/>
      <c r="AH1447" s="2571"/>
      <c r="AI1447" s="2571"/>
      <c r="AJ1447" s="2571"/>
      <c r="AK1447" s="2578"/>
    </row>
    <row r="1448" spans="2:37" s="2884" customFormat="1" x14ac:dyDescent="0.2">
      <c r="B1448" s="3643" t="s">
        <v>5002</v>
      </c>
      <c r="C1448" s="3644"/>
      <c r="D1448" s="3652" t="s">
        <v>1534</v>
      </c>
      <c r="E1448" s="3652"/>
      <c r="F1448" s="3652"/>
      <c r="G1448" s="3652"/>
      <c r="H1448" s="2575"/>
      <c r="I1448" s="2575"/>
      <c r="J1448" s="2575"/>
      <c r="K1448" s="2575"/>
      <c r="L1448" s="2575"/>
      <c r="M1448" s="2575"/>
      <c r="N1448" s="2575"/>
      <c r="O1448" s="2575"/>
      <c r="P1448" s="2575"/>
      <c r="Q1448" s="2575"/>
      <c r="R1448" s="2575"/>
      <c r="S1448" s="2575"/>
      <c r="T1448" s="2571"/>
      <c r="U1448" s="2571"/>
      <c r="V1448" s="2571"/>
      <c r="W1448" s="2571"/>
      <c r="X1448" s="2571"/>
      <c r="Y1448" s="2571"/>
      <c r="Z1448" s="2571"/>
      <c r="AA1448" s="2571"/>
      <c r="AB1448" s="2571"/>
      <c r="AC1448" s="2571"/>
      <c r="AD1448" s="2571"/>
      <c r="AE1448" s="2571"/>
      <c r="AF1448" s="2571"/>
      <c r="AG1448" s="2571"/>
      <c r="AH1448" s="2571"/>
      <c r="AI1448" s="2571"/>
      <c r="AJ1448" s="2571"/>
      <c r="AK1448" s="2578"/>
    </row>
    <row r="1449" spans="2:37" s="2884" customFormat="1" x14ac:dyDescent="0.2">
      <c r="B1449" s="3643" t="s">
        <v>5003</v>
      </c>
      <c r="C1449" s="3644"/>
      <c r="D1449" s="3652" t="s">
        <v>6108</v>
      </c>
      <c r="E1449" s="3652"/>
      <c r="F1449" s="3652"/>
      <c r="G1449" s="3652"/>
      <c r="H1449" s="2575"/>
      <c r="I1449" s="2575"/>
      <c r="J1449" s="2575"/>
      <c r="K1449" s="2575"/>
      <c r="L1449" s="2575"/>
      <c r="M1449" s="2575"/>
      <c r="N1449" s="2575"/>
      <c r="O1449" s="2575"/>
      <c r="P1449" s="2575"/>
      <c r="Q1449" s="2575"/>
      <c r="R1449" s="2575"/>
      <c r="S1449" s="2575"/>
      <c r="T1449" s="2571"/>
      <c r="U1449" s="2571"/>
      <c r="V1449" s="2571"/>
      <c r="W1449" s="2571"/>
      <c r="X1449" s="2571"/>
      <c r="Y1449" s="2571"/>
      <c r="Z1449" s="2571"/>
      <c r="AA1449" s="2571"/>
      <c r="AB1449" s="2571"/>
      <c r="AC1449" s="2571"/>
      <c r="AD1449" s="2571"/>
      <c r="AE1449" s="2571"/>
      <c r="AF1449" s="2571"/>
      <c r="AG1449" s="2571"/>
      <c r="AH1449" s="2571"/>
      <c r="AI1449" s="2571"/>
      <c r="AJ1449" s="2571"/>
      <c r="AK1449" s="2578"/>
    </row>
    <row r="1450" spans="2:37" s="2884" customFormat="1" ht="15.75" thickBot="1" x14ac:dyDescent="0.25">
      <c r="B1450" s="3646"/>
      <c r="C1450" s="3647"/>
      <c r="D1450" s="3648"/>
      <c r="E1450" s="3648"/>
      <c r="F1450" s="3648"/>
      <c r="G1450" s="3648"/>
      <c r="H1450" s="2580"/>
      <c r="I1450" s="2580"/>
      <c r="J1450" s="2580"/>
      <c r="K1450" s="2580"/>
      <c r="L1450" s="2580"/>
      <c r="M1450" s="2580"/>
      <c r="N1450" s="2580"/>
      <c r="O1450" s="2580"/>
      <c r="P1450" s="2580"/>
      <c r="Q1450" s="2580"/>
      <c r="R1450" s="2580"/>
      <c r="S1450" s="2580"/>
      <c r="T1450" s="2581"/>
      <c r="U1450" s="2581"/>
      <c r="V1450" s="2581"/>
      <c r="W1450" s="2581"/>
      <c r="X1450" s="2581"/>
      <c r="Y1450" s="2581"/>
      <c r="Z1450" s="2581"/>
      <c r="AA1450" s="2581"/>
      <c r="AB1450" s="2581"/>
      <c r="AC1450" s="2581"/>
      <c r="AD1450" s="2581"/>
      <c r="AE1450" s="2581"/>
      <c r="AF1450" s="2581"/>
      <c r="AG1450" s="2581"/>
      <c r="AH1450" s="2581"/>
      <c r="AI1450" s="2581"/>
      <c r="AJ1450" s="2581"/>
      <c r="AK1450" s="2583"/>
    </row>
    <row r="1451" spans="2:37" s="2884" customFormat="1" x14ac:dyDescent="0.2">
      <c r="B1451" s="2783" t="str">
        <f>+B1435</f>
        <v>.</v>
      </c>
    </row>
    <row r="1452" spans="2:37" s="2884" customFormat="1" ht="13.5" thickBot="1" x14ac:dyDescent="0.25">
      <c r="B1452" s="2783"/>
    </row>
    <row r="1453" spans="2:37" s="2884" customFormat="1" ht="20.25" x14ac:dyDescent="0.2">
      <c r="B1453" s="3623" t="s">
        <v>5011</v>
      </c>
      <c r="C1453" s="3624"/>
      <c r="D1453" s="3624"/>
      <c r="E1453" s="3624"/>
      <c r="F1453" s="3624"/>
      <c r="G1453" s="3624"/>
      <c r="H1453" s="3624"/>
      <c r="I1453" s="3624"/>
      <c r="J1453" s="3624"/>
      <c r="K1453" s="3624"/>
      <c r="L1453" s="3624"/>
      <c r="M1453" s="3624"/>
      <c r="N1453" s="3624"/>
      <c r="O1453" s="3624"/>
      <c r="P1453" s="3624"/>
      <c r="Q1453" s="3624"/>
      <c r="R1453" s="3624"/>
      <c r="S1453" s="3624"/>
      <c r="T1453" s="3624"/>
      <c r="U1453" s="3624"/>
      <c r="V1453" s="3624"/>
      <c r="W1453" s="3624"/>
      <c r="X1453" s="3624"/>
      <c r="Y1453" s="3624"/>
      <c r="Z1453" s="3624"/>
      <c r="AA1453" s="3624"/>
      <c r="AB1453" s="3624"/>
      <c r="AC1453" s="3624"/>
      <c r="AD1453" s="3624"/>
      <c r="AE1453" s="3624"/>
      <c r="AF1453" s="3624"/>
      <c r="AG1453" s="3624"/>
      <c r="AH1453" s="3624"/>
      <c r="AI1453" s="3624"/>
      <c r="AJ1453" s="3624"/>
      <c r="AK1453" s="3625"/>
    </row>
    <row r="1454" spans="2:37" s="2884" customFormat="1" x14ac:dyDescent="0.2">
      <c r="B1454" s="2576"/>
      <c r="C1454" s="3399"/>
      <c r="D1454" s="3399"/>
      <c r="E1454" s="3399"/>
      <c r="F1454" s="3399"/>
      <c r="G1454" s="2577"/>
      <c r="H1454" s="2577"/>
      <c r="I1454" s="2577"/>
      <c r="J1454" s="2577"/>
      <c r="K1454" s="2577"/>
      <c r="L1454" s="2577"/>
      <c r="M1454" s="2577"/>
      <c r="N1454" s="2577"/>
      <c r="O1454" s="2577"/>
      <c r="P1454" s="2577"/>
      <c r="Q1454" s="2577"/>
      <c r="R1454" s="2577"/>
      <c r="S1454" s="2577"/>
      <c r="T1454" s="2577"/>
      <c r="U1454" s="2577"/>
      <c r="V1454" s="2577"/>
      <c r="W1454" s="2577"/>
      <c r="X1454" s="2577"/>
      <c r="Y1454" s="2577"/>
      <c r="Z1454" s="2577"/>
      <c r="AA1454" s="2577"/>
      <c r="AB1454" s="2577"/>
      <c r="AC1454" s="2577"/>
      <c r="AD1454" s="2577"/>
      <c r="AE1454" s="2577"/>
      <c r="AF1454" s="2577"/>
      <c r="AG1454" s="2577"/>
      <c r="AH1454" s="2577"/>
      <c r="AI1454" s="2577"/>
      <c r="AJ1454" s="2577"/>
      <c r="AK1454" s="2578"/>
    </row>
    <row r="1455" spans="2:37" s="2884" customFormat="1" ht="13.5" customHeight="1" x14ac:dyDescent="0.2">
      <c r="B1455" s="2576" t="s">
        <v>4998</v>
      </c>
      <c r="C1455" s="3399"/>
      <c r="D1455" s="3656" t="s">
        <v>6084</v>
      </c>
      <c r="E1455" s="3656"/>
      <c r="F1455" s="3656"/>
      <c r="G1455" s="2577"/>
      <c r="H1455" s="2577"/>
      <c r="I1455" s="2577"/>
      <c r="J1455" s="2577"/>
      <c r="K1455" s="2577"/>
      <c r="L1455" s="2577"/>
      <c r="M1455" s="2577"/>
      <c r="N1455" s="2577"/>
      <c r="O1455" s="2577"/>
      <c r="P1455" s="2577"/>
      <c r="Q1455" s="2577"/>
      <c r="R1455" s="2577"/>
      <c r="S1455" s="2577"/>
      <c r="T1455" s="2577"/>
      <c r="U1455" s="2577"/>
      <c r="V1455" s="2577"/>
      <c r="W1455" s="2577"/>
      <c r="X1455" s="2577"/>
      <c r="Y1455" s="2577"/>
      <c r="Z1455" s="2577"/>
      <c r="AA1455" s="2577"/>
      <c r="AB1455" s="2577"/>
      <c r="AC1455" s="2577"/>
      <c r="AD1455" s="2577"/>
      <c r="AE1455" s="2577"/>
      <c r="AF1455" s="2577"/>
      <c r="AG1455" s="2577"/>
      <c r="AH1455" s="2577"/>
      <c r="AI1455" s="2577"/>
      <c r="AJ1455" s="2577"/>
      <c r="AK1455" s="2578"/>
    </row>
    <row r="1456" spans="2:37" s="2884" customFormat="1" ht="13.5" customHeight="1" thickBot="1" x14ac:dyDescent="0.25">
      <c r="B1456" s="3657" t="s">
        <v>5012</v>
      </c>
      <c r="C1456" s="3658"/>
      <c r="D1456" s="3629">
        <v>41589</v>
      </c>
      <c r="E1456" s="3629"/>
      <c r="F1456" s="3399"/>
      <c r="G1456" s="2577"/>
      <c r="H1456" s="2577"/>
      <c r="I1456" s="2577"/>
      <c r="J1456" s="2577"/>
      <c r="K1456" s="2577"/>
      <c r="L1456" s="2577"/>
      <c r="M1456" s="2577"/>
      <c r="N1456" s="2577"/>
      <c r="O1456" s="2577"/>
      <c r="P1456" s="2577"/>
      <c r="Q1456" s="2577"/>
      <c r="R1456" s="2577"/>
      <c r="S1456" s="2577"/>
      <c r="T1456" s="2577"/>
      <c r="U1456" s="2577"/>
      <c r="V1456" s="2577"/>
      <c r="W1456" s="2577"/>
      <c r="X1456" s="2577"/>
      <c r="Y1456" s="2577"/>
      <c r="Z1456" s="2577"/>
      <c r="AA1456" s="2577"/>
      <c r="AB1456" s="2577"/>
      <c r="AC1456" s="2577"/>
      <c r="AD1456" s="2577"/>
      <c r="AE1456" s="2577"/>
      <c r="AF1456" s="2577"/>
      <c r="AG1456" s="2577"/>
      <c r="AH1456" s="2577"/>
      <c r="AI1456" s="2577"/>
      <c r="AJ1456" s="2577"/>
      <c r="AK1456" s="2578"/>
    </row>
    <row r="1457" spans="2:37" s="2884" customFormat="1" ht="120" customHeight="1" thickBot="1" x14ac:dyDescent="0.25">
      <c r="B1457" s="3659" t="s">
        <v>5013</v>
      </c>
      <c r="C1457" s="3660"/>
      <c r="D1457" s="3661" t="s">
        <v>6102</v>
      </c>
      <c r="E1457" s="3662"/>
      <c r="F1457" s="3662"/>
      <c r="G1457" s="3662"/>
      <c r="H1457" s="3662"/>
      <c r="I1457" s="3662"/>
      <c r="J1457" s="3662"/>
      <c r="K1457" s="3663"/>
      <c r="L1457" s="2577"/>
      <c r="M1457" s="2577"/>
      <c r="N1457" s="2577"/>
      <c r="O1457" s="2577"/>
      <c r="P1457" s="2577"/>
      <c r="Q1457" s="2577"/>
      <c r="R1457" s="2577"/>
      <c r="S1457" s="2577"/>
      <c r="T1457" s="2577"/>
      <c r="U1457" s="2577"/>
      <c r="V1457" s="2577"/>
      <c r="W1457" s="2577"/>
      <c r="X1457" s="2577"/>
      <c r="Y1457" s="2577"/>
      <c r="Z1457" s="2577"/>
      <c r="AA1457" s="2577"/>
      <c r="AB1457" s="2577"/>
      <c r="AC1457" s="2577"/>
      <c r="AD1457" s="2577"/>
      <c r="AE1457" s="2577"/>
      <c r="AF1457" s="2577"/>
      <c r="AG1457" s="2577"/>
      <c r="AH1457" s="2577"/>
      <c r="AI1457" s="2577"/>
      <c r="AJ1457" s="2577"/>
      <c r="AK1457" s="2578"/>
    </row>
    <row r="1458" spans="2:37" s="2884" customFormat="1" ht="13.5" customHeight="1" thickBot="1" x14ac:dyDescent="0.25">
      <c r="B1458" s="3664"/>
      <c r="C1458" s="3653"/>
      <c r="D1458" s="3653"/>
      <c r="E1458" s="3653"/>
      <c r="F1458" s="3653"/>
      <c r="G1458" s="3653"/>
      <c r="H1458" s="3653"/>
      <c r="I1458" s="3653"/>
      <c r="J1458" s="3653"/>
      <c r="K1458" s="3653"/>
      <c r="L1458" s="3653"/>
      <c r="M1458" s="3653"/>
      <c r="N1458" s="3653"/>
      <c r="O1458" s="3653"/>
      <c r="P1458" s="3653"/>
      <c r="Q1458" s="3653"/>
      <c r="R1458" s="2577"/>
      <c r="S1458" s="2577"/>
      <c r="T1458" s="2577"/>
      <c r="U1458" s="2577"/>
      <c r="V1458" s="2577"/>
      <c r="W1458" s="2577"/>
      <c r="X1458" s="2577"/>
      <c r="Y1458" s="2577"/>
      <c r="Z1458" s="2577"/>
      <c r="AA1458" s="2577"/>
      <c r="AB1458" s="2577"/>
      <c r="AC1458" s="2577"/>
      <c r="AD1458" s="2577"/>
      <c r="AE1458" s="2577"/>
      <c r="AF1458" s="2577"/>
      <c r="AG1458" s="2577"/>
      <c r="AH1458" s="2577"/>
      <c r="AI1458" s="2577"/>
      <c r="AJ1458" s="2577"/>
      <c r="AK1458" s="2578"/>
    </row>
    <row r="1459" spans="2:37" s="2884" customFormat="1" ht="13.5" customHeight="1" thickBot="1" x14ac:dyDescent="0.25">
      <c r="B1459" s="3638" t="s">
        <v>5014</v>
      </c>
      <c r="C1459" s="3638"/>
      <c r="D1459" s="3638" t="s">
        <v>5004</v>
      </c>
      <c r="E1459" s="3638" t="s">
        <v>5015</v>
      </c>
      <c r="F1459" s="3654" t="s">
        <v>224</v>
      </c>
      <c r="G1459" s="3654"/>
      <c r="H1459" s="3654"/>
      <c r="I1459" s="3654"/>
      <c r="J1459" s="3654"/>
      <c r="K1459" s="3654"/>
      <c r="L1459" s="3654"/>
      <c r="M1459" s="3654"/>
      <c r="N1459" s="3654"/>
      <c r="O1459" s="3654"/>
      <c r="P1459" s="3654"/>
      <c r="Q1459" s="3654"/>
      <c r="R1459" s="3654"/>
      <c r="S1459" s="3654" t="s">
        <v>340</v>
      </c>
      <c r="T1459" s="3654"/>
      <c r="U1459" s="3654"/>
      <c r="V1459" s="3654"/>
      <c r="W1459" s="3654"/>
      <c r="X1459" s="3654"/>
      <c r="Y1459" s="3654"/>
      <c r="Z1459" s="3654"/>
      <c r="AA1459" s="3654"/>
      <c r="AB1459" s="3654"/>
      <c r="AC1459" s="3654"/>
      <c r="AD1459" s="3654" t="s">
        <v>225</v>
      </c>
      <c r="AE1459" s="3654"/>
      <c r="AF1459" s="3654"/>
      <c r="AG1459" s="3654"/>
      <c r="AH1459" s="3655" t="s">
        <v>4999</v>
      </c>
      <c r="AI1459" s="3655"/>
      <c r="AJ1459" s="3655"/>
      <c r="AK1459" s="2578"/>
    </row>
    <row r="1460" spans="2:37" s="2884" customFormat="1" ht="13.5" customHeight="1" thickBot="1" x14ac:dyDescent="0.25">
      <c r="B1460" s="3639"/>
      <c r="C1460" s="3639"/>
      <c r="D1460" s="3639"/>
      <c r="E1460" s="3639"/>
      <c r="F1460" s="3639" t="s">
        <v>5016</v>
      </c>
      <c r="G1460" s="3639" t="s">
        <v>5017</v>
      </c>
      <c r="H1460" s="3638" t="s">
        <v>5018</v>
      </c>
      <c r="I1460" s="3640" t="s">
        <v>5019</v>
      </c>
      <c r="J1460" s="3640" t="s">
        <v>5020</v>
      </c>
      <c r="K1460" s="3637" t="s">
        <v>5021</v>
      </c>
      <c r="L1460" s="3637" t="s">
        <v>5022</v>
      </c>
      <c r="M1460" s="3640" t="s">
        <v>5023</v>
      </c>
      <c r="N1460" s="3640"/>
      <c r="O1460" s="3637" t="s">
        <v>5024</v>
      </c>
      <c r="P1460" s="3637" t="s">
        <v>5025</v>
      </c>
      <c r="Q1460" s="3637" t="s">
        <v>5026</v>
      </c>
      <c r="R1460" s="3637" t="s">
        <v>5027</v>
      </c>
      <c r="S1460" s="3638" t="s">
        <v>5028</v>
      </c>
      <c r="T1460" s="3638" t="s">
        <v>5029</v>
      </c>
      <c r="U1460" s="3638" t="s">
        <v>5030</v>
      </c>
      <c r="V1460" s="3638" t="s">
        <v>5031</v>
      </c>
      <c r="W1460" s="3638" t="s">
        <v>5032</v>
      </c>
      <c r="X1460" s="3638" t="s">
        <v>5033</v>
      </c>
      <c r="Y1460" s="3638" t="s">
        <v>5034</v>
      </c>
      <c r="Z1460" s="3638" t="s">
        <v>5035</v>
      </c>
      <c r="AA1460" s="3638" t="s">
        <v>5036</v>
      </c>
      <c r="AB1460" s="3640" t="s">
        <v>5037</v>
      </c>
      <c r="AC1460" s="3640" t="s">
        <v>5038</v>
      </c>
      <c r="AD1460" s="3638" t="s">
        <v>5039</v>
      </c>
      <c r="AE1460" s="3638" t="s">
        <v>5040</v>
      </c>
      <c r="AF1460" s="3638" t="s">
        <v>5041</v>
      </c>
      <c r="AG1460" s="3638" t="s">
        <v>5042</v>
      </c>
      <c r="AH1460" s="3638" t="s">
        <v>1154</v>
      </c>
      <c r="AI1460" s="3638" t="s">
        <v>5000</v>
      </c>
      <c r="AJ1460" s="3638" t="s">
        <v>5001</v>
      </c>
      <c r="AK1460" s="2578"/>
    </row>
    <row r="1461" spans="2:37" s="2884" customFormat="1" ht="13.5" thickBot="1" x14ac:dyDescent="0.25">
      <c r="B1461" s="3639"/>
      <c r="C1461" s="3639"/>
      <c r="D1461" s="3639"/>
      <c r="E1461" s="3639"/>
      <c r="F1461" s="3639"/>
      <c r="G1461" s="3639"/>
      <c r="H1461" s="3639"/>
      <c r="I1461" s="3637"/>
      <c r="J1461" s="3637"/>
      <c r="K1461" s="3637"/>
      <c r="L1461" s="3637"/>
      <c r="M1461" s="3400" t="s">
        <v>5043</v>
      </c>
      <c r="N1461" s="3401" t="s">
        <v>2798</v>
      </c>
      <c r="O1461" s="3637"/>
      <c r="P1461" s="3637"/>
      <c r="Q1461" s="3637"/>
      <c r="R1461" s="3637"/>
      <c r="S1461" s="3639"/>
      <c r="T1461" s="3639"/>
      <c r="U1461" s="3639"/>
      <c r="V1461" s="3639"/>
      <c r="W1461" s="3639"/>
      <c r="X1461" s="3639"/>
      <c r="Y1461" s="3639"/>
      <c r="Z1461" s="3639"/>
      <c r="AA1461" s="3639"/>
      <c r="AB1461" s="3637"/>
      <c r="AC1461" s="3637"/>
      <c r="AD1461" s="3639"/>
      <c r="AE1461" s="3639"/>
      <c r="AF1461" s="3639"/>
      <c r="AG1461" s="3639"/>
      <c r="AH1461" s="3639"/>
      <c r="AI1461" s="3639"/>
      <c r="AJ1461" s="3639"/>
      <c r="AK1461" s="2578"/>
    </row>
    <row r="1462" spans="2:37" s="2884" customFormat="1" ht="13.5" customHeight="1" x14ac:dyDescent="0.2">
      <c r="B1462" s="4475" t="s">
        <v>6103</v>
      </c>
      <c r="C1462" s="4476"/>
      <c r="D1462" s="3386"/>
      <c r="E1462" s="2973">
        <f>AD1462</f>
        <v>19.989999999999998</v>
      </c>
      <c r="F1462" s="3197" t="s">
        <v>1534</v>
      </c>
      <c r="G1462" s="3197" t="s">
        <v>1534</v>
      </c>
      <c r="H1462" s="3197" t="s">
        <v>1534</v>
      </c>
      <c r="I1462" s="3197" t="s">
        <v>1534</v>
      </c>
      <c r="J1462" s="3197" t="s">
        <v>1534</v>
      </c>
      <c r="K1462" s="3197" t="s">
        <v>1534</v>
      </c>
      <c r="L1462" s="3197">
        <v>0.18</v>
      </c>
      <c r="M1462" s="3197" t="s">
        <v>1534</v>
      </c>
      <c r="N1462" s="3197" t="s">
        <v>1534</v>
      </c>
      <c r="O1462" s="3197" t="s">
        <v>1534</v>
      </c>
      <c r="P1462" s="3197" t="s">
        <v>1534</v>
      </c>
      <c r="Q1462" s="3197">
        <v>0.18</v>
      </c>
      <c r="R1462" s="3197">
        <v>0.18</v>
      </c>
      <c r="S1462" s="3197" t="s">
        <v>1534</v>
      </c>
      <c r="T1462" s="3197" t="s">
        <v>1534</v>
      </c>
      <c r="U1462" s="3197" t="s">
        <v>1534</v>
      </c>
      <c r="V1462" s="3197" t="s">
        <v>1534</v>
      </c>
      <c r="W1462" s="3197" t="s">
        <v>1534</v>
      </c>
      <c r="X1462" s="2974">
        <v>0.06</v>
      </c>
      <c r="Y1462" s="3197" t="s">
        <v>1534</v>
      </c>
      <c r="Z1462" s="3197" t="s">
        <v>1534</v>
      </c>
      <c r="AA1462" s="3197">
        <v>50</v>
      </c>
      <c r="AB1462" s="2974">
        <v>0.06</v>
      </c>
      <c r="AC1462" s="3197" t="s">
        <v>1534</v>
      </c>
      <c r="AD1462" s="3387">
        <v>19.989999999999998</v>
      </c>
      <c r="AE1462" s="3388">
        <v>1000</v>
      </c>
      <c r="AF1462" s="2974">
        <f>AD1462/AE1462</f>
        <v>1.9989999999999997E-2</v>
      </c>
      <c r="AG1462" s="2974">
        <v>0.1</v>
      </c>
      <c r="AH1462" s="3197" t="s">
        <v>1534</v>
      </c>
      <c r="AI1462" s="3197" t="s">
        <v>1534</v>
      </c>
      <c r="AJ1462" s="2978">
        <v>2.4900000000000002</v>
      </c>
      <c r="AK1462" s="2578"/>
    </row>
    <row r="1463" spans="2:37" s="2884" customFormat="1" ht="13.5" customHeight="1" x14ac:dyDescent="0.2">
      <c r="B1463" s="3715" t="s">
        <v>6104</v>
      </c>
      <c r="C1463" s="3716"/>
      <c r="D1463" s="3390"/>
      <c r="E1463" s="2980">
        <f t="shared" ref="E1463:E1469" si="1">AD1463</f>
        <v>24.99</v>
      </c>
      <c r="F1463" s="3202" t="s">
        <v>1534</v>
      </c>
      <c r="G1463" s="3202" t="s">
        <v>1534</v>
      </c>
      <c r="H1463" s="3202" t="s">
        <v>1534</v>
      </c>
      <c r="I1463" s="3202" t="s">
        <v>1534</v>
      </c>
      <c r="J1463" s="3202" t="s">
        <v>1534</v>
      </c>
      <c r="K1463" s="3202" t="s">
        <v>1534</v>
      </c>
      <c r="L1463" s="3202">
        <v>0.18</v>
      </c>
      <c r="M1463" s="3202" t="s">
        <v>1534</v>
      </c>
      <c r="N1463" s="3202" t="s">
        <v>1534</v>
      </c>
      <c r="O1463" s="3202" t="s">
        <v>1534</v>
      </c>
      <c r="P1463" s="3202" t="s">
        <v>1534</v>
      </c>
      <c r="Q1463" s="3202">
        <v>0.18</v>
      </c>
      <c r="R1463" s="3202">
        <v>0.18</v>
      </c>
      <c r="S1463" s="3202" t="s">
        <v>1534</v>
      </c>
      <c r="T1463" s="3202" t="s">
        <v>1534</v>
      </c>
      <c r="U1463" s="3202" t="s">
        <v>1534</v>
      </c>
      <c r="V1463" s="3202" t="s">
        <v>1534</v>
      </c>
      <c r="W1463" s="3202" t="s">
        <v>1534</v>
      </c>
      <c r="X1463" s="2981">
        <v>0.06</v>
      </c>
      <c r="Y1463" s="3202" t="s">
        <v>1534</v>
      </c>
      <c r="Z1463" s="3202" t="s">
        <v>1534</v>
      </c>
      <c r="AA1463" s="3202">
        <v>50</v>
      </c>
      <c r="AB1463" s="2981">
        <v>0.06</v>
      </c>
      <c r="AC1463" s="3202" t="s">
        <v>1534</v>
      </c>
      <c r="AD1463" s="3391">
        <v>24.99</v>
      </c>
      <c r="AE1463" s="3392">
        <v>1500</v>
      </c>
      <c r="AF1463" s="2981">
        <f t="shared" ref="AF1463:AF1469" si="2">AD1463/AE1463</f>
        <v>1.6659999999999998E-2</v>
      </c>
      <c r="AG1463" s="2981">
        <v>0.1</v>
      </c>
      <c r="AH1463" s="3202" t="s">
        <v>1534</v>
      </c>
      <c r="AI1463" s="3202" t="s">
        <v>1534</v>
      </c>
      <c r="AJ1463" s="2985">
        <v>2.99</v>
      </c>
      <c r="AK1463" s="2578"/>
    </row>
    <row r="1464" spans="2:37" s="2884" customFormat="1" x14ac:dyDescent="0.2">
      <c r="B1464" s="3715" t="s">
        <v>6090</v>
      </c>
      <c r="C1464" s="3716"/>
      <c r="D1464" s="3390"/>
      <c r="E1464" s="2980">
        <f t="shared" si="1"/>
        <v>34.99</v>
      </c>
      <c r="F1464" s="3202" t="s">
        <v>1534</v>
      </c>
      <c r="G1464" s="3202" t="s">
        <v>1534</v>
      </c>
      <c r="H1464" s="3202" t="s">
        <v>1534</v>
      </c>
      <c r="I1464" s="3202" t="s">
        <v>1534</v>
      </c>
      <c r="J1464" s="3202" t="s">
        <v>1534</v>
      </c>
      <c r="K1464" s="3202" t="s">
        <v>1534</v>
      </c>
      <c r="L1464" s="3202">
        <v>0.18</v>
      </c>
      <c r="M1464" s="3202" t="s">
        <v>1534</v>
      </c>
      <c r="N1464" s="3202" t="s">
        <v>1534</v>
      </c>
      <c r="O1464" s="3202" t="s">
        <v>1534</v>
      </c>
      <c r="P1464" s="3202" t="s">
        <v>1534</v>
      </c>
      <c r="Q1464" s="3202">
        <v>0.18</v>
      </c>
      <c r="R1464" s="3202">
        <v>0.18</v>
      </c>
      <c r="S1464" s="3202" t="s">
        <v>1534</v>
      </c>
      <c r="T1464" s="3202" t="s">
        <v>1534</v>
      </c>
      <c r="U1464" s="3202" t="s">
        <v>1534</v>
      </c>
      <c r="V1464" s="3202" t="s">
        <v>1534</v>
      </c>
      <c r="W1464" s="3202" t="s">
        <v>1534</v>
      </c>
      <c r="X1464" s="2981">
        <v>0.06</v>
      </c>
      <c r="Y1464" s="3202" t="s">
        <v>1534</v>
      </c>
      <c r="Z1464" s="3202" t="s">
        <v>1534</v>
      </c>
      <c r="AA1464" s="3202">
        <v>50</v>
      </c>
      <c r="AB1464" s="2981">
        <v>0.06</v>
      </c>
      <c r="AC1464" s="3202" t="s">
        <v>1534</v>
      </c>
      <c r="AD1464" s="3391">
        <v>34.99</v>
      </c>
      <c r="AE1464" s="3392">
        <v>2000</v>
      </c>
      <c r="AF1464" s="2981">
        <f t="shared" si="2"/>
        <v>1.7495E-2</v>
      </c>
      <c r="AG1464" s="2981">
        <v>0.1</v>
      </c>
      <c r="AH1464" s="3202" t="s">
        <v>1534</v>
      </c>
      <c r="AI1464" s="3202" t="s">
        <v>1534</v>
      </c>
      <c r="AJ1464" s="2985">
        <v>3.49</v>
      </c>
      <c r="AK1464" s="2578"/>
    </row>
    <row r="1465" spans="2:37" s="2884" customFormat="1" x14ac:dyDescent="0.2">
      <c r="B1465" s="3715" t="s">
        <v>6092</v>
      </c>
      <c r="C1465" s="3716"/>
      <c r="D1465" s="3390"/>
      <c r="E1465" s="2980">
        <f t="shared" si="1"/>
        <v>39.99</v>
      </c>
      <c r="F1465" s="3202" t="s">
        <v>1534</v>
      </c>
      <c r="G1465" s="3202" t="s">
        <v>1534</v>
      </c>
      <c r="H1465" s="3202" t="s">
        <v>1534</v>
      </c>
      <c r="I1465" s="3202" t="s">
        <v>1534</v>
      </c>
      <c r="J1465" s="3202" t="s">
        <v>1534</v>
      </c>
      <c r="K1465" s="3202" t="s">
        <v>1534</v>
      </c>
      <c r="L1465" s="3202">
        <v>0.18</v>
      </c>
      <c r="M1465" s="3202" t="s">
        <v>1534</v>
      </c>
      <c r="N1465" s="3202" t="s">
        <v>1534</v>
      </c>
      <c r="O1465" s="3202" t="s">
        <v>1534</v>
      </c>
      <c r="P1465" s="3202" t="s">
        <v>1534</v>
      </c>
      <c r="Q1465" s="3202">
        <v>0.18</v>
      </c>
      <c r="R1465" s="3202">
        <v>0.18</v>
      </c>
      <c r="S1465" s="3202" t="s">
        <v>1534</v>
      </c>
      <c r="T1465" s="3202" t="s">
        <v>1534</v>
      </c>
      <c r="U1465" s="3202" t="s">
        <v>1534</v>
      </c>
      <c r="V1465" s="3202" t="s">
        <v>1534</v>
      </c>
      <c r="W1465" s="3202" t="s">
        <v>1534</v>
      </c>
      <c r="X1465" s="2981">
        <v>0.06</v>
      </c>
      <c r="Y1465" s="3202" t="s">
        <v>1534</v>
      </c>
      <c r="Z1465" s="3202" t="s">
        <v>1534</v>
      </c>
      <c r="AA1465" s="3202">
        <v>50</v>
      </c>
      <c r="AB1465" s="2981">
        <v>0.06</v>
      </c>
      <c r="AC1465" s="3202" t="s">
        <v>1534</v>
      </c>
      <c r="AD1465" s="3391">
        <v>39.99</v>
      </c>
      <c r="AE1465" s="3392">
        <v>3000</v>
      </c>
      <c r="AF1465" s="2981">
        <f t="shared" si="2"/>
        <v>1.333E-2</v>
      </c>
      <c r="AG1465" s="2981">
        <v>0.1</v>
      </c>
      <c r="AH1465" s="3202" t="s">
        <v>1534</v>
      </c>
      <c r="AI1465" s="3202" t="s">
        <v>1534</v>
      </c>
      <c r="AJ1465" s="2985">
        <v>3.99</v>
      </c>
      <c r="AK1465" s="2578"/>
    </row>
    <row r="1466" spans="2:37" s="2884" customFormat="1" x14ac:dyDescent="0.2">
      <c r="B1466" s="3715" t="s">
        <v>6094</v>
      </c>
      <c r="C1466" s="3716"/>
      <c r="D1466" s="3390"/>
      <c r="E1466" s="2980">
        <f t="shared" si="1"/>
        <v>59.99</v>
      </c>
      <c r="F1466" s="3202" t="s">
        <v>1534</v>
      </c>
      <c r="G1466" s="3202" t="s">
        <v>1534</v>
      </c>
      <c r="H1466" s="3202" t="s">
        <v>1534</v>
      </c>
      <c r="I1466" s="3202" t="s">
        <v>1534</v>
      </c>
      <c r="J1466" s="3202" t="s">
        <v>1534</v>
      </c>
      <c r="K1466" s="3202" t="s">
        <v>1534</v>
      </c>
      <c r="L1466" s="3202">
        <v>0.18</v>
      </c>
      <c r="M1466" s="3202" t="s">
        <v>1534</v>
      </c>
      <c r="N1466" s="3202" t="s">
        <v>1534</v>
      </c>
      <c r="O1466" s="3202" t="s">
        <v>1534</v>
      </c>
      <c r="P1466" s="3202" t="s">
        <v>1534</v>
      </c>
      <c r="Q1466" s="3202">
        <v>0.18</v>
      </c>
      <c r="R1466" s="3202">
        <v>0.18</v>
      </c>
      <c r="S1466" s="3202" t="s">
        <v>1534</v>
      </c>
      <c r="T1466" s="3202" t="s">
        <v>1534</v>
      </c>
      <c r="U1466" s="3202" t="s">
        <v>1534</v>
      </c>
      <c r="V1466" s="3202" t="s">
        <v>1534</v>
      </c>
      <c r="W1466" s="3202" t="s">
        <v>1534</v>
      </c>
      <c r="X1466" s="2981">
        <v>0.06</v>
      </c>
      <c r="Y1466" s="3202" t="s">
        <v>1534</v>
      </c>
      <c r="Z1466" s="3202" t="s">
        <v>1534</v>
      </c>
      <c r="AA1466" s="3202">
        <v>50</v>
      </c>
      <c r="AB1466" s="2981">
        <v>0.06</v>
      </c>
      <c r="AC1466" s="3202" t="s">
        <v>1534</v>
      </c>
      <c r="AD1466" s="3391">
        <v>59.99</v>
      </c>
      <c r="AE1466" s="3392">
        <v>10000</v>
      </c>
      <c r="AF1466" s="2981">
        <f t="shared" si="2"/>
        <v>5.999E-3</v>
      </c>
      <c r="AG1466" s="2981">
        <v>0.1</v>
      </c>
      <c r="AH1466" s="3202" t="s">
        <v>1534</v>
      </c>
      <c r="AI1466" s="3202" t="s">
        <v>1534</v>
      </c>
      <c r="AJ1466" s="2985">
        <v>3.99</v>
      </c>
      <c r="AK1466" s="2578"/>
    </row>
    <row r="1467" spans="2:37" s="2884" customFormat="1" x14ac:dyDescent="0.2">
      <c r="B1467" s="3715" t="s">
        <v>6096</v>
      </c>
      <c r="C1467" s="3716"/>
      <c r="D1467" s="3390"/>
      <c r="E1467" s="2980">
        <f t="shared" si="1"/>
        <v>29.99</v>
      </c>
      <c r="F1467" s="3202" t="s">
        <v>1534</v>
      </c>
      <c r="G1467" s="3202" t="s">
        <v>1534</v>
      </c>
      <c r="H1467" s="3202" t="s">
        <v>1534</v>
      </c>
      <c r="I1467" s="3202" t="s">
        <v>1534</v>
      </c>
      <c r="J1467" s="3202" t="s">
        <v>1534</v>
      </c>
      <c r="K1467" s="3202" t="s">
        <v>1534</v>
      </c>
      <c r="L1467" s="3202">
        <v>0.18</v>
      </c>
      <c r="M1467" s="3202" t="s">
        <v>1534</v>
      </c>
      <c r="N1467" s="3202" t="s">
        <v>1534</v>
      </c>
      <c r="O1467" s="3202" t="s">
        <v>1534</v>
      </c>
      <c r="P1467" s="3202" t="s">
        <v>1534</v>
      </c>
      <c r="Q1467" s="3202">
        <v>0.18</v>
      </c>
      <c r="R1467" s="3202">
        <v>0.18</v>
      </c>
      <c r="S1467" s="3202" t="s">
        <v>1534</v>
      </c>
      <c r="T1467" s="3202" t="s">
        <v>1534</v>
      </c>
      <c r="U1467" s="3202" t="s">
        <v>1534</v>
      </c>
      <c r="V1467" s="3202" t="s">
        <v>1534</v>
      </c>
      <c r="W1467" s="3202" t="s">
        <v>1534</v>
      </c>
      <c r="X1467" s="2981">
        <v>0.06</v>
      </c>
      <c r="Y1467" s="3202" t="s">
        <v>1534</v>
      </c>
      <c r="Z1467" s="3202" t="s">
        <v>1534</v>
      </c>
      <c r="AA1467" s="3202">
        <v>50</v>
      </c>
      <c r="AB1467" s="2981">
        <v>0.06</v>
      </c>
      <c r="AC1467" s="3202" t="s">
        <v>1534</v>
      </c>
      <c r="AD1467" s="3391">
        <v>29.99</v>
      </c>
      <c r="AE1467" s="3392">
        <v>1000</v>
      </c>
      <c r="AF1467" s="2981">
        <f t="shared" si="2"/>
        <v>2.9989999999999999E-2</v>
      </c>
      <c r="AG1467" s="2981">
        <v>0.1</v>
      </c>
      <c r="AH1467" s="3202" t="s">
        <v>1534</v>
      </c>
      <c r="AI1467" s="3202" t="s">
        <v>1534</v>
      </c>
      <c r="AJ1467" s="2985">
        <v>3.99</v>
      </c>
      <c r="AK1467" s="2578"/>
    </row>
    <row r="1468" spans="2:37" s="2884" customFormat="1" x14ac:dyDescent="0.2">
      <c r="B1468" s="3715" t="s">
        <v>6098</v>
      </c>
      <c r="C1468" s="3716"/>
      <c r="D1468" s="3390"/>
      <c r="E1468" s="2980">
        <f t="shared" si="1"/>
        <v>34.99</v>
      </c>
      <c r="F1468" s="3202" t="s">
        <v>1534</v>
      </c>
      <c r="G1468" s="3202" t="s">
        <v>1534</v>
      </c>
      <c r="H1468" s="3202" t="s">
        <v>1534</v>
      </c>
      <c r="I1468" s="3202" t="s">
        <v>1534</v>
      </c>
      <c r="J1468" s="3202" t="s">
        <v>1534</v>
      </c>
      <c r="K1468" s="3202" t="s">
        <v>1534</v>
      </c>
      <c r="L1468" s="3202">
        <v>0.18</v>
      </c>
      <c r="M1468" s="3202" t="s">
        <v>1534</v>
      </c>
      <c r="N1468" s="3202" t="s">
        <v>1534</v>
      </c>
      <c r="O1468" s="3202" t="s">
        <v>1534</v>
      </c>
      <c r="P1468" s="3202" t="s">
        <v>1534</v>
      </c>
      <c r="Q1468" s="3202">
        <v>0.18</v>
      </c>
      <c r="R1468" s="3202">
        <v>0.18</v>
      </c>
      <c r="S1468" s="3202" t="s">
        <v>1534</v>
      </c>
      <c r="T1468" s="3202" t="s">
        <v>1534</v>
      </c>
      <c r="U1468" s="3202" t="s">
        <v>1534</v>
      </c>
      <c r="V1468" s="3202" t="s">
        <v>1534</v>
      </c>
      <c r="W1468" s="3202" t="s">
        <v>1534</v>
      </c>
      <c r="X1468" s="2981">
        <v>0.06</v>
      </c>
      <c r="Y1468" s="3202" t="s">
        <v>1534</v>
      </c>
      <c r="Z1468" s="3202" t="s">
        <v>1534</v>
      </c>
      <c r="AA1468" s="3202">
        <v>50</v>
      </c>
      <c r="AB1468" s="2981">
        <v>0.06</v>
      </c>
      <c r="AC1468" s="3202" t="s">
        <v>1534</v>
      </c>
      <c r="AD1468" s="3391">
        <v>34.99</v>
      </c>
      <c r="AE1468" s="3392">
        <v>1500</v>
      </c>
      <c r="AF1468" s="2981">
        <f t="shared" si="2"/>
        <v>2.3326666666666669E-2</v>
      </c>
      <c r="AG1468" s="2981">
        <v>0.1</v>
      </c>
      <c r="AH1468" s="3202" t="s">
        <v>1534</v>
      </c>
      <c r="AI1468" s="3202" t="s">
        <v>1534</v>
      </c>
      <c r="AJ1468" s="2985">
        <v>2.4900000000000002</v>
      </c>
      <c r="AK1468" s="2578"/>
    </row>
    <row r="1469" spans="2:37" s="2884" customFormat="1" ht="13.5" thickBot="1" x14ac:dyDescent="0.25">
      <c r="B1469" s="4483" t="s">
        <v>6100</v>
      </c>
      <c r="C1469" s="4484"/>
      <c r="D1469" s="3394"/>
      <c r="E1469" s="3082">
        <f t="shared" si="1"/>
        <v>44.99</v>
      </c>
      <c r="F1469" s="3364" t="s">
        <v>1534</v>
      </c>
      <c r="G1469" s="3364" t="s">
        <v>1534</v>
      </c>
      <c r="H1469" s="3364" t="s">
        <v>1534</v>
      </c>
      <c r="I1469" s="3364" t="s">
        <v>1534</v>
      </c>
      <c r="J1469" s="3364" t="s">
        <v>1534</v>
      </c>
      <c r="K1469" s="3364" t="s">
        <v>1534</v>
      </c>
      <c r="L1469" s="3364">
        <v>0.18</v>
      </c>
      <c r="M1469" s="3364" t="s">
        <v>1534</v>
      </c>
      <c r="N1469" s="3364" t="s">
        <v>1534</v>
      </c>
      <c r="O1469" s="3364" t="s">
        <v>1534</v>
      </c>
      <c r="P1469" s="3364" t="s">
        <v>1534</v>
      </c>
      <c r="Q1469" s="3364">
        <v>0.18</v>
      </c>
      <c r="R1469" s="3364">
        <v>0.18</v>
      </c>
      <c r="S1469" s="3364" t="s">
        <v>1534</v>
      </c>
      <c r="T1469" s="3364" t="s">
        <v>1534</v>
      </c>
      <c r="U1469" s="3364" t="s">
        <v>1534</v>
      </c>
      <c r="V1469" s="3364" t="s">
        <v>1534</v>
      </c>
      <c r="W1469" s="3364" t="s">
        <v>1534</v>
      </c>
      <c r="X1469" s="3083">
        <v>0.06</v>
      </c>
      <c r="Y1469" s="3364" t="s">
        <v>1534</v>
      </c>
      <c r="Z1469" s="3364" t="s">
        <v>1534</v>
      </c>
      <c r="AA1469" s="3364">
        <v>50</v>
      </c>
      <c r="AB1469" s="3083">
        <v>0.06</v>
      </c>
      <c r="AC1469" s="3364" t="s">
        <v>1534</v>
      </c>
      <c r="AD1469" s="3418">
        <v>44.99</v>
      </c>
      <c r="AE1469" s="3395">
        <v>2000</v>
      </c>
      <c r="AF1469" s="3083">
        <f t="shared" si="2"/>
        <v>2.2495000000000001E-2</v>
      </c>
      <c r="AG1469" s="3083">
        <v>0.1</v>
      </c>
      <c r="AH1469" s="3364" t="s">
        <v>1534</v>
      </c>
      <c r="AI1469" s="3364" t="s">
        <v>1534</v>
      </c>
      <c r="AJ1469" s="3087">
        <v>2.99</v>
      </c>
      <c r="AK1469" s="2578"/>
    </row>
    <row r="1470" spans="2:37" s="2884" customFormat="1" x14ac:dyDescent="0.2">
      <c r="B1470" s="2579"/>
      <c r="C1470" s="2572"/>
      <c r="D1470" s="3651"/>
      <c r="E1470" s="3651"/>
      <c r="F1470" s="3651"/>
      <c r="G1470" s="3651"/>
      <c r="H1470" s="2572"/>
      <c r="I1470" s="2573"/>
      <c r="J1470" s="2573"/>
      <c r="K1470" s="2573"/>
      <c r="L1470" s="2573"/>
      <c r="M1470" s="2572"/>
      <c r="N1470" s="2573"/>
      <c r="O1470" s="2573"/>
      <c r="P1470" s="2573"/>
      <c r="Q1470" s="2573"/>
      <c r="R1470" s="2573"/>
      <c r="S1470" s="2572"/>
      <c r="T1470" s="2571"/>
      <c r="U1470" s="2571"/>
      <c r="V1470" s="2571"/>
      <c r="W1470" s="2571"/>
      <c r="X1470" s="2571"/>
      <c r="Y1470" s="2571"/>
      <c r="Z1470" s="2571"/>
      <c r="AA1470" s="2571"/>
      <c r="AB1470" s="2571"/>
      <c r="AC1470" s="2571"/>
      <c r="AD1470" s="2571"/>
      <c r="AE1470" s="2571"/>
      <c r="AF1470" s="2571"/>
      <c r="AG1470" s="2571"/>
      <c r="AH1470" s="2571"/>
      <c r="AI1470" s="2571"/>
      <c r="AJ1470" s="2571"/>
      <c r="AK1470" s="2578"/>
    </row>
    <row r="1471" spans="2:37" s="2884" customFormat="1" x14ac:dyDescent="0.2">
      <c r="B1471" s="3643" t="s">
        <v>5002</v>
      </c>
      <c r="C1471" s="3644"/>
      <c r="D1471" s="3652" t="s">
        <v>6079</v>
      </c>
      <c r="E1471" s="3652"/>
      <c r="F1471" s="3652"/>
      <c r="G1471" s="3652"/>
      <c r="H1471" s="2575"/>
      <c r="I1471" s="2575"/>
      <c r="J1471" s="2575"/>
      <c r="K1471" s="2575"/>
      <c r="L1471" s="2575"/>
      <c r="M1471" s="2575"/>
      <c r="N1471" s="2575"/>
      <c r="O1471" s="2575"/>
      <c r="P1471" s="2575"/>
      <c r="Q1471" s="2575"/>
      <c r="R1471" s="2575"/>
      <c r="S1471" s="2575"/>
      <c r="T1471" s="2571"/>
      <c r="U1471" s="2571"/>
      <c r="V1471" s="2571"/>
      <c r="W1471" s="2571"/>
      <c r="X1471" s="2571"/>
      <c r="Y1471" s="2571"/>
      <c r="Z1471" s="2571"/>
      <c r="AA1471" s="2571"/>
      <c r="AB1471" s="2571"/>
      <c r="AC1471" s="2571"/>
      <c r="AD1471" s="2571"/>
      <c r="AE1471" s="2571"/>
      <c r="AF1471" s="2571"/>
      <c r="AG1471" s="2571"/>
      <c r="AH1471" s="2571"/>
      <c r="AI1471" s="2571"/>
      <c r="AJ1471" s="2571"/>
      <c r="AK1471" s="2578"/>
    </row>
    <row r="1472" spans="2:37" s="2884" customFormat="1" x14ac:dyDescent="0.2">
      <c r="B1472" s="3643" t="s">
        <v>5003</v>
      </c>
      <c r="C1472" s="3644"/>
      <c r="D1472" s="3652" t="s">
        <v>1517</v>
      </c>
      <c r="E1472" s="3652"/>
      <c r="F1472" s="3652"/>
      <c r="G1472" s="3652"/>
      <c r="H1472" s="2575"/>
      <c r="I1472" s="2575"/>
      <c r="J1472" s="2575"/>
      <c r="K1472" s="2575"/>
      <c r="L1472" s="2575"/>
      <c r="M1472" s="2575"/>
      <c r="N1472" s="2575"/>
      <c r="O1472" s="2575"/>
      <c r="P1472" s="2575"/>
      <c r="Q1472" s="2575"/>
      <c r="R1472" s="2575"/>
      <c r="S1472" s="2575"/>
      <c r="T1472" s="2571"/>
      <c r="U1472" s="2571"/>
      <c r="V1472" s="2571"/>
      <c r="W1472" s="2571"/>
      <c r="X1472" s="2571"/>
      <c r="Y1472" s="2571"/>
      <c r="Z1472" s="2571"/>
      <c r="AA1472" s="2571"/>
      <c r="AB1472" s="2571"/>
      <c r="AC1472" s="2571"/>
      <c r="AD1472" s="2571"/>
      <c r="AE1472" s="2571"/>
      <c r="AF1472" s="2571"/>
      <c r="AG1472" s="2571"/>
      <c r="AH1472" s="2571"/>
      <c r="AI1472" s="2571"/>
      <c r="AJ1472" s="2571"/>
      <c r="AK1472" s="2578"/>
    </row>
    <row r="1473" spans="2:37" s="2884" customFormat="1" ht="15.75" thickBot="1" x14ac:dyDescent="0.25">
      <c r="B1473" s="3646"/>
      <c r="C1473" s="3647"/>
      <c r="D1473" s="3648"/>
      <c r="E1473" s="3648"/>
      <c r="F1473" s="3648"/>
      <c r="G1473" s="3648"/>
      <c r="H1473" s="2580"/>
      <c r="I1473" s="2580"/>
      <c r="J1473" s="2580"/>
      <c r="K1473" s="2580"/>
      <c r="L1473" s="2580"/>
      <c r="M1473" s="2580"/>
      <c r="N1473" s="2580"/>
      <c r="O1473" s="2580"/>
      <c r="P1473" s="2580"/>
      <c r="Q1473" s="2580"/>
      <c r="R1473" s="2580"/>
      <c r="S1473" s="2580"/>
      <c r="T1473" s="2581"/>
      <c r="U1473" s="2581"/>
      <c r="V1473" s="2581"/>
      <c r="W1473" s="2581"/>
      <c r="X1473" s="2581"/>
      <c r="Y1473" s="2581"/>
      <c r="Z1473" s="2581"/>
      <c r="AA1473" s="2581"/>
      <c r="AB1473" s="2581"/>
      <c r="AC1473" s="2581"/>
      <c r="AD1473" s="2581"/>
      <c r="AE1473" s="2581"/>
      <c r="AF1473" s="2581"/>
      <c r="AG1473" s="2581"/>
      <c r="AH1473" s="2581"/>
      <c r="AI1473" s="2581"/>
      <c r="AJ1473" s="2581"/>
      <c r="AK1473" s="2583"/>
    </row>
    <row r="1474" spans="2:37" s="2884" customFormat="1" x14ac:dyDescent="0.2">
      <c r="B1474" s="2783" t="str">
        <f>+B1451</f>
        <v>.</v>
      </c>
    </row>
    <row r="1475" spans="2:37" s="2884" customFormat="1" ht="13.5" thickBot="1" x14ac:dyDescent="0.25">
      <c r="B1475" s="2783"/>
    </row>
    <row r="1476" spans="2:37" s="2884" customFormat="1" ht="20.25" x14ac:dyDescent="0.2">
      <c r="B1476" s="3623" t="s">
        <v>5011</v>
      </c>
      <c r="C1476" s="3624"/>
      <c r="D1476" s="3624"/>
      <c r="E1476" s="3624"/>
      <c r="F1476" s="3624"/>
      <c r="G1476" s="3624"/>
      <c r="H1476" s="3624"/>
      <c r="I1476" s="3624"/>
      <c r="J1476" s="3624"/>
      <c r="K1476" s="3624"/>
      <c r="L1476" s="3624"/>
      <c r="M1476" s="3624"/>
      <c r="N1476" s="3624"/>
      <c r="O1476" s="3624"/>
      <c r="P1476" s="3624"/>
      <c r="Q1476" s="3624"/>
      <c r="R1476" s="3624"/>
      <c r="S1476" s="3624"/>
      <c r="T1476" s="3624"/>
      <c r="U1476" s="3624"/>
      <c r="V1476" s="3624"/>
      <c r="W1476" s="3624"/>
      <c r="X1476" s="3624"/>
      <c r="Y1476" s="3624"/>
      <c r="Z1476" s="3624"/>
      <c r="AA1476" s="3624"/>
      <c r="AB1476" s="3624"/>
      <c r="AC1476" s="3624"/>
      <c r="AD1476" s="3624"/>
      <c r="AE1476" s="3624"/>
      <c r="AF1476" s="3624"/>
      <c r="AG1476" s="3624"/>
      <c r="AH1476" s="3624"/>
      <c r="AI1476" s="3624"/>
      <c r="AJ1476" s="3624"/>
      <c r="AK1476" s="3625"/>
    </row>
    <row r="1477" spans="2:37" s="2884" customFormat="1" x14ac:dyDescent="0.2">
      <c r="B1477" s="2576"/>
      <c r="C1477" s="3399"/>
      <c r="D1477" s="3399"/>
      <c r="E1477" s="3399"/>
      <c r="F1477" s="3399"/>
      <c r="G1477" s="2577"/>
      <c r="H1477" s="2577"/>
      <c r="I1477" s="2577"/>
      <c r="J1477" s="2577"/>
      <c r="K1477" s="2577"/>
      <c r="L1477" s="2577"/>
      <c r="M1477" s="2577"/>
      <c r="N1477" s="2577"/>
      <c r="O1477" s="2577"/>
      <c r="P1477" s="2577"/>
      <c r="Q1477" s="2577"/>
      <c r="R1477" s="2577"/>
      <c r="S1477" s="2577"/>
      <c r="T1477" s="2577"/>
      <c r="U1477" s="2577"/>
      <c r="V1477" s="2577"/>
      <c r="W1477" s="2577"/>
      <c r="X1477" s="2577"/>
      <c r="Y1477" s="2577"/>
      <c r="Z1477" s="2577"/>
      <c r="AA1477" s="2577"/>
      <c r="AB1477" s="2577"/>
      <c r="AC1477" s="2577"/>
      <c r="AD1477" s="2577"/>
      <c r="AE1477" s="2577"/>
      <c r="AF1477" s="2577"/>
      <c r="AG1477" s="2577"/>
      <c r="AH1477" s="2577"/>
      <c r="AI1477" s="2577"/>
      <c r="AJ1477" s="2577"/>
      <c r="AK1477" s="2578"/>
    </row>
    <row r="1478" spans="2:37" s="2884" customFormat="1" x14ac:dyDescent="0.2">
      <c r="B1478" s="2576" t="s">
        <v>4998</v>
      </c>
      <c r="C1478" s="3399"/>
      <c r="D1478" s="3656" t="s">
        <v>6084</v>
      </c>
      <c r="E1478" s="3656"/>
      <c r="F1478" s="3656"/>
      <c r="G1478" s="2577"/>
      <c r="H1478" s="2577"/>
      <c r="I1478" s="2577"/>
      <c r="J1478" s="2577"/>
      <c r="K1478" s="2577"/>
      <c r="L1478" s="2577"/>
      <c r="M1478" s="2577"/>
      <c r="N1478" s="2577"/>
      <c r="O1478" s="2577"/>
      <c r="P1478" s="2577"/>
      <c r="Q1478" s="2577"/>
      <c r="R1478" s="2577"/>
      <c r="S1478" s="2577"/>
      <c r="T1478" s="2577"/>
      <c r="U1478" s="2577"/>
      <c r="V1478" s="2577"/>
      <c r="W1478" s="2577"/>
      <c r="X1478" s="2577"/>
      <c r="Y1478" s="2577"/>
      <c r="Z1478" s="2577"/>
      <c r="AA1478" s="2577"/>
      <c r="AB1478" s="2577"/>
      <c r="AC1478" s="2577"/>
      <c r="AD1478" s="2577"/>
      <c r="AE1478" s="2577"/>
      <c r="AF1478" s="2577"/>
      <c r="AG1478" s="2577"/>
      <c r="AH1478" s="2577"/>
      <c r="AI1478" s="2577"/>
      <c r="AJ1478" s="2577"/>
      <c r="AK1478" s="2578"/>
    </row>
    <row r="1479" spans="2:37" s="2884" customFormat="1" ht="13.5" thickBot="1" x14ac:dyDescent="0.25">
      <c r="B1479" s="3657" t="s">
        <v>5012</v>
      </c>
      <c r="C1479" s="3658"/>
      <c r="D1479" s="3629">
        <v>41597</v>
      </c>
      <c r="E1479" s="3629"/>
      <c r="F1479" s="3399"/>
      <c r="G1479" s="2577"/>
      <c r="H1479" s="2577"/>
      <c r="I1479" s="2577"/>
      <c r="J1479" s="2577"/>
      <c r="K1479" s="2577"/>
      <c r="L1479" s="2577"/>
      <c r="M1479" s="2577"/>
      <c r="N1479" s="2577"/>
      <c r="O1479" s="2577"/>
      <c r="P1479" s="2577"/>
      <c r="Q1479" s="2577"/>
      <c r="R1479" s="2577"/>
      <c r="S1479" s="2577"/>
      <c r="T1479" s="2577"/>
      <c r="U1479" s="2577"/>
      <c r="V1479" s="2577"/>
      <c r="W1479" s="2577"/>
      <c r="X1479" s="2577"/>
      <c r="Y1479" s="2577"/>
      <c r="Z1479" s="2577"/>
      <c r="AA1479" s="2577"/>
      <c r="AB1479" s="2577"/>
      <c r="AC1479" s="2577"/>
      <c r="AD1479" s="2577"/>
      <c r="AE1479" s="2577"/>
      <c r="AF1479" s="2577"/>
      <c r="AG1479" s="2577"/>
      <c r="AH1479" s="2577"/>
      <c r="AI1479" s="2577"/>
      <c r="AJ1479" s="2577"/>
      <c r="AK1479" s="2578"/>
    </row>
    <row r="1480" spans="2:37" s="2884" customFormat="1" ht="117" customHeight="1" thickBot="1" x14ac:dyDescent="0.25">
      <c r="B1480" s="3659" t="s">
        <v>5013</v>
      </c>
      <c r="C1480" s="3660"/>
      <c r="D1480" s="3661" t="s">
        <v>6085</v>
      </c>
      <c r="E1480" s="3662"/>
      <c r="F1480" s="3662"/>
      <c r="G1480" s="3662"/>
      <c r="H1480" s="3662"/>
      <c r="I1480" s="3662"/>
      <c r="J1480" s="3662"/>
      <c r="K1480" s="3663"/>
      <c r="L1480" s="2577"/>
      <c r="M1480" s="2577"/>
      <c r="N1480" s="2577"/>
      <c r="O1480" s="2577"/>
      <c r="P1480" s="2577"/>
      <c r="Q1480" s="2577"/>
      <c r="R1480" s="2577"/>
      <c r="S1480" s="2577"/>
      <c r="T1480" s="2577"/>
      <c r="U1480" s="2577"/>
      <c r="V1480" s="2577"/>
      <c r="W1480" s="2577"/>
      <c r="X1480" s="2577"/>
      <c r="Y1480" s="2577"/>
      <c r="Z1480" s="2577"/>
      <c r="AA1480" s="2577"/>
      <c r="AB1480" s="2577"/>
      <c r="AC1480" s="2577"/>
      <c r="AD1480" s="2577"/>
      <c r="AE1480" s="2577"/>
      <c r="AF1480" s="2577"/>
      <c r="AG1480" s="2577"/>
      <c r="AH1480" s="2577"/>
      <c r="AI1480" s="2577"/>
      <c r="AJ1480" s="2577"/>
      <c r="AK1480" s="2578"/>
    </row>
    <row r="1481" spans="2:37" s="2884" customFormat="1" ht="13.5" thickBot="1" x14ac:dyDescent="0.25">
      <c r="B1481" s="3664"/>
      <c r="C1481" s="3653"/>
      <c r="D1481" s="3653"/>
      <c r="E1481" s="3653"/>
      <c r="F1481" s="3653"/>
      <c r="G1481" s="3653"/>
      <c r="H1481" s="3653"/>
      <c r="I1481" s="3653"/>
      <c r="J1481" s="3653"/>
      <c r="K1481" s="3653"/>
      <c r="L1481" s="3653"/>
      <c r="M1481" s="3653"/>
      <c r="N1481" s="3653"/>
      <c r="O1481" s="3653"/>
      <c r="P1481" s="3653"/>
      <c r="Q1481" s="3653"/>
      <c r="R1481" s="2577"/>
      <c r="S1481" s="2577"/>
      <c r="T1481" s="2577"/>
      <c r="U1481" s="2577"/>
      <c r="V1481" s="2577"/>
      <c r="W1481" s="2577"/>
      <c r="X1481" s="2577"/>
      <c r="Y1481" s="2577"/>
      <c r="Z1481" s="2577"/>
      <c r="AA1481" s="2577"/>
      <c r="AB1481" s="2577"/>
      <c r="AC1481" s="2577"/>
      <c r="AD1481" s="2577"/>
      <c r="AE1481" s="2577"/>
      <c r="AF1481" s="2577"/>
      <c r="AG1481" s="2577"/>
      <c r="AH1481" s="2577"/>
      <c r="AI1481" s="2577"/>
      <c r="AJ1481" s="2577"/>
      <c r="AK1481" s="2578"/>
    </row>
    <row r="1482" spans="2:37" s="2884" customFormat="1" ht="13.5" thickBot="1" x14ac:dyDescent="0.25">
      <c r="B1482" s="3638" t="s">
        <v>5014</v>
      </c>
      <c r="C1482" s="3638"/>
      <c r="D1482" s="3638" t="s">
        <v>5004</v>
      </c>
      <c r="E1482" s="3638" t="s">
        <v>5015</v>
      </c>
      <c r="F1482" s="3654" t="s">
        <v>224</v>
      </c>
      <c r="G1482" s="3654"/>
      <c r="H1482" s="3654"/>
      <c r="I1482" s="3654"/>
      <c r="J1482" s="3654"/>
      <c r="K1482" s="3654"/>
      <c r="L1482" s="3654"/>
      <c r="M1482" s="3654"/>
      <c r="N1482" s="3654"/>
      <c r="O1482" s="3654"/>
      <c r="P1482" s="3654"/>
      <c r="Q1482" s="3654"/>
      <c r="R1482" s="3654"/>
      <c r="S1482" s="3654" t="s">
        <v>340</v>
      </c>
      <c r="T1482" s="3654"/>
      <c r="U1482" s="3654"/>
      <c r="V1482" s="3654"/>
      <c r="W1482" s="3654"/>
      <c r="X1482" s="3654"/>
      <c r="Y1482" s="3654"/>
      <c r="Z1482" s="3654"/>
      <c r="AA1482" s="3654"/>
      <c r="AB1482" s="3654"/>
      <c r="AC1482" s="3654"/>
      <c r="AD1482" s="3654" t="s">
        <v>225</v>
      </c>
      <c r="AE1482" s="3654"/>
      <c r="AF1482" s="3654"/>
      <c r="AG1482" s="3654"/>
      <c r="AH1482" s="3655" t="s">
        <v>4999</v>
      </c>
      <c r="AI1482" s="3655"/>
      <c r="AJ1482" s="3655"/>
      <c r="AK1482" s="2578"/>
    </row>
    <row r="1483" spans="2:37" s="2884" customFormat="1" ht="13.5" thickBot="1" x14ac:dyDescent="0.25">
      <c r="B1483" s="3639"/>
      <c r="C1483" s="3639"/>
      <c r="D1483" s="3639"/>
      <c r="E1483" s="3639"/>
      <c r="F1483" s="3639" t="s">
        <v>5016</v>
      </c>
      <c r="G1483" s="3639" t="s">
        <v>5017</v>
      </c>
      <c r="H1483" s="3638" t="s">
        <v>5018</v>
      </c>
      <c r="I1483" s="3640" t="s">
        <v>5019</v>
      </c>
      <c r="J1483" s="3640" t="s">
        <v>5020</v>
      </c>
      <c r="K1483" s="3637" t="s">
        <v>5021</v>
      </c>
      <c r="L1483" s="3637" t="s">
        <v>5022</v>
      </c>
      <c r="M1483" s="3640" t="s">
        <v>5023</v>
      </c>
      <c r="N1483" s="3640"/>
      <c r="O1483" s="3637" t="s">
        <v>5024</v>
      </c>
      <c r="P1483" s="3637" t="s">
        <v>5025</v>
      </c>
      <c r="Q1483" s="3637" t="s">
        <v>5026</v>
      </c>
      <c r="R1483" s="3637" t="s">
        <v>5027</v>
      </c>
      <c r="S1483" s="3638" t="s">
        <v>5028</v>
      </c>
      <c r="T1483" s="3638" t="s">
        <v>5029</v>
      </c>
      <c r="U1483" s="3638" t="s">
        <v>5030</v>
      </c>
      <c r="V1483" s="3638" t="s">
        <v>5031</v>
      </c>
      <c r="W1483" s="3638" t="s">
        <v>5032</v>
      </c>
      <c r="X1483" s="3638" t="s">
        <v>5033</v>
      </c>
      <c r="Y1483" s="3638" t="s">
        <v>5034</v>
      </c>
      <c r="Z1483" s="3638" t="s">
        <v>5035</v>
      </c>
      <c r="AA1483" s="3638" t="s">
        <v>5036</v>
      </c>
      <c r="AB1483" s="3640" t="s">
        <v>5037</v>
      </c>
      <c r="AC1483" s="3640" t="s">
        <v>5038</v>
      </c>
      <c r="AD1483" s="3638" t="s">
        <v>5039</v>
      </c>
      <c r="AE1483" s="3638" t="s">
        <v>5040</v>
      </c>
      <c r="AF1483" s="3638" t="s">
        <v>5041</v>
      </c>
      <c r="AG1483" s="3638" t="s">
        <v>5042</v>
      </c>
      <c r="AH1483" s="3638" t="s">
        <v>1154</v>
      </c>
      <c r="AI1483" s="3638" t="s">
        <v>5000</v>
      </c>
      <c r="AJ1483" s="3638" t="s">
        <v>5001</v>
      </c>
      <c r="AK1483" s="2578"/>
    </row>
    <row r="1484" spans="2:37" s="2884" customFormat="1" ht="13.5" thickBot="1" x14ac:dyDescent="0.25">
      <c r="B1484" s="3639"/>
      <c r="C1484" s="3639"/>
      <c r="D1484" s="3639"/>
      <c r="E1484" s="3639"/>
      <c r="F1484" s="3639"/>
      <c r="G1484" s="3639"/>
      <c r="H1484" s="3639"/>
      <c r="I1484" s="3637"/>
      <c r="J1484" s="3637"/>
      <c r="K1484" s="3637"/>
      <c r="L1484" s="3637"/>
      <c r="M1484" s="3400" t="s">
        <v>5043</v>
      </c>
      <c r="N1484" s="3401" t="s">
        <v>2798</v>
      </c>
      <c r="O1484" s="3637"/>
      <c r="P1484" s="3637"/>
      <c r="Q1484" s="3637"/>
      <c r="R1484" s="3637"/>
      <c r="S1484" s="3639"/>
      <c r="T1484" s="3639"/>
      <c r="U1484" s="3639"/>
      <c r="V1484" s="3639"/>
      <c r="W1484" s="3639"/>
      <c r="X1484" s="3639"/>
      <c r="Y1484" s="3639"/>
      <c r="Z1484" s="3639"/>
      <c r="AA1484" s="3639"/>
      <c r="AB1484" s="3637"/>
      <c r="AC1484" s="3637"/>
      <c r="AD1484" s="3639"/>
      <c r="AE1484" s="3639"/>
      <c r="AF1484" s="3639"/>
      <c r="AG1484" s="3639"/>
      <c r="AH1484" s="3639"/>
      <c r="AI1484" s="3639"/>
      <c r="AJ1484" s="3639"/>
      <c r="AK1484" s="2578"/>
    </row>
    <row r="1485" spans="2:37" s="2884" customFormat="1" x14ac:dyDescent="0.2">
      <c r="B1485" s="4475" t="s">
        <v>6086</v>
      </c>
      <c r="C1485" s="4476"/>
      <c r="D1485" s="3386" t="s">
        <v>6087</v>
      </c>
      <c r="E1485" s="2973">
        <v>29.99</v>
      </c>
      <c r="F1485" s="3197" t="s">
        <v>1534</v>
      </c>
      <c r="G1485" s="3197" t="s">
        <v>1534</v>
      </c>
      <c r="H1485" s="3197" t="s">
        <v>1534</v>
      </c>
      <c r="I1485" s="3197" t="s">
        <v>1534</v>
      </c>
      <c r="J1485" s="3197" t="s">
        <v>1534</v>
      </c>
      <c r="K1485" s="3197" t="s">
        <v>1534</v>
      </c>
      <c r="L1485" s="3197">
        <v>0.18</v>
      </c>
      <c r="M1485" s="3197" t="s">
        <v>1534</v>
      </c>
      <c r="N1485" s="3197" t="s">
        <v>1534</v>
      </c>
      <c r="O1485" s="3197" t="s">
        <v>1534</v>
      </c>
      <c r="P1485" s="3197" t="s">
        <v>1534</v>
      </c>
      <c r="Q1485" s="3197">
        <v>0.18</v>
      </c>
      <c r="R1485" s="3197">
        <v>0.18</v>
      </c>
      <c r="S1485" s="3197" t="s">
        <v>1534</v>
      </c>
      <c r="T1485" s="3197" t="s">
        <v>1534</v>
      </c>
      <c r="U1485" s="3197" t="s">
        <v>1534</v>
      </c>
      <c r="V1485" s="3197" t="s">
        <v>1534</v>
      </c>
      <c r="W1485" s="3197" t="s">
        <v>1534</v>
      </c>
      <c r="X1485" s="2974">
        <v>0.06</v>
      </c>
      <c r="Y1485" s="3197" t="s">
        <v>1534</v>
      </c>
      <c r="Z1485" s="3197" t="s">
        <v>1534</v>
      </c>
      <c r="AA1485" s="3197" t="s">
        <v>1534</v>
      </c>
      <c r="AB1485" s="2974">
        <v>0.06</v>
      </c>
      <c r="AC1485" s="3197" t="s">
        <v>1534</v>
      </c>
      <c r="AD1485" s="3387">
        <v>24.99</v>
      </c>
      <c r="AE1485" s="3388">
        <v>1000</v>
      </c>
      <c r="AF1485" s="2974">
        <f>AD1485/AE1485</f>
        <v>2.4989999999999998E-2</v>
      </c>
      <c r="AG1485" s="2974">
        <v>0.1</v>
      </c>
      <c r="AH1485" s="3197" t="s">
        <v>1534</v>
      </c>
      <c r="AI1485" s="3197" t="s">
        <v>1534</v>
      </c>
      <c r="AJ1485" s="2978">
        <v>2.4900000000000002</v>
      </c>
      <c r="AK1485" s="2578"/>
    </row>
    <row r="1486" spans="2:37" s="2884" customFormat="1" x14ac:dyDescent="0.2">
      <c r="B1486" s="3715" t="s">
        <v>6088</v>
      </c>
      <c r="C1486" s="3716"/>
      <c r="D1486" s="3390" t="s">
        <v>6089</v>
      </c>
      <c r="E1486" s="2980">
        <v>34.99</v>
      </c>
      <c r="F1486" s="3202" t="s">
        <v>1534</v>
      </c>
      <c r="G1486" s="3202" t="s">
        <v>1534</v>
      </c>
      <c r="H1486" s="3202" t="s">
        <v>1534</v>
      </c>
      <c r="I1486" s="3202" t="s">
        <v>1534</v>
      </c>
      <c r="J1486" s="3202" t="s">
        <v>1534</v>
      </c>
      <c r="K1486" s="3202" t="s">
        <v>1534</v>
      </c>
      <c r="L1486" s="3202">
        <v>0.18</v>
      </c>
      <c r="M1486" s="3202" t="s">
        <v>1534</v>
      </c>
      <c r="N1486" s="3202" t="s">
        <v>1534</v>
      </c>
      <c r="O1486" s="3202" t="s">
        <v>1534</v>
      </c>
      <c r="P1486" s="3202" t="s">
        <v>1534</v>
      </c>
      <c r="Q1486" s="3202">
        <v>0.18</v>
      </c>
      <c r="R1486" s="3202">
        <v>0.18</v>
      </c>
      <c r="S1486" s="3202" t="s">
        <v>1534</v>
      </c>
      <c r="T1486" s="3202" t="s">
        <v>1534</v>
      </c>
      <c r="U1486" s="3202" t="s">
        <v>1534</v>
      </c>
      <c r="V1486" s="3202" t="s">
        <v>1534</v>
      </c>
      <c r="W1486" s="3202" t="s">
        <v>1534</v>
      </c>
      <c r="X1486" s="2981">
        <v>0.06</v>
      </c>
      <c r="Y1486" s="3202" t="s">
        <v>1534</v>
      </c>
      <c r="Z1486" s="3202" t="s">
        <v>1534</v>
      </c>
      <c r="AA1486" s="3202" t="s">
        <v>1534</v>
      </c>
      <c r="AB1486" s="2981">
        <v>0.06</v>
      </c>
      <c r="AC1486" s="3202" t="s">
        <v>1534</v>
      </c>
      <c r="AD1486" s="3391">
        <v>29.99</v>
      </c>
      <c r="AE1486" s="3392">
        <v>1500</v>
      </c>
      <c r="AF1486" s="2981">
        <f t="shared" ref="AF1486:AF1492" si="3">AD1486/AE1486</f>
        <v>1.9993333333333332E-2</v>
      </c>
      <c r="AG1486" s="2981">
        <v>0.1</v>
      </c>
      <c r="AH1486" s="3202" t="s">
        <v>1534</v>
      </c>
      <c r="AI1486" s="3202" t="s">
        <v>1534</v>
      </c>
      <c r="AJ1486" s="2985">
        <v>2.99</v>
      </c>
      <c r="AK1486" s="2578"/>
    </row>
    <row r="1487" spans="2:37" s="2884" customFormat="1" x14ac:dyDescent="0.2">
      <c r="B1487" s="3715" t="s">
        <v>6090</v>
      </c>
      <c r="C1487" s="3716"/>
      <c r="D1487" s="3390" t="s">
        <v>6091</v>
      </c>
      <c r="E1487" s="2980">
        <v>44.99</v>
      </c>
      <c r="F1487" s="3202" t="s">
        <v>1534</v>
      </c>
      <c r="G1487" s="3202" t="s">
        <v>1534</v>
      </c>
      <c r="H1487" s="3202" t="s">
        <v>1534</v>
      </c>
      <c r="I1487" s="3202" t="s">
        <v>1534</v>
      </c>
      <c r="J1487" s="3202" t="s">
        <v>1534</v>
      </c>
      <c r="K1487" s="3202" t="s">
        <v>1534</v>
      </c>
      <c r="L1487" s="3202">
        <v>0.18</v>
      </c>
      <c r="M1487" s="3202" t="s">
        <v>1534</v>
      </c>
      <c r="N1487" s="3202" t="s">
        <v>1534</v>
      </c>
      <c r="O1487" s="3202" t="s">
        <v>1534</v>
      </c>
      <c r="P1487" s="3202" t="s">
        <v>1534</v>
      </c>
      <c r="Q1487" s="3202">
        <v>0.18</v>
      </c>
      <c r="R1487" s="3202">
        <v>0.18</v>
      </c>
      <c r="S1487" s="3202" t="s">
        <v>1534</v>
      </c>
      <c r="T1487" s="3202" t="s">
        <v>1534</v>
      </c>
      <c r="U1487" s="3202" t="s">
        <v>1534</v>
      </c>
      <c r="V1487" s="3202" t="s">
        <v>1534</v>
      </c>
      <c r="W1487" s="3202" t="s">
        <v>1534</v>
      </c>
      <c r="X1487" s="2981">
        <v>0.06</v>
      </c>
      <c r="Y1487" s="3202" t="s">
        <v>1534</v>
      </c>
      <c r="Z1487" s="3202" t="s">
        <v>1534</v>
      </c>
      <c r="AA1487" s="3202" t="s">
        <v>1534</v>
      </c>
      <c r="AB1487" s="2981">
        <v>0.06</v>
      </c>
      <c r="AC1487" s="3202" t="s">
        <v>1534</v>
      </c>
      <c r="AD1487" s="3391">
        <v>34.99</v>
      </c>
      <c r="AE1487" s="3392">
        <v>2000</v>
      </c>
      <c r="AF1487" s="2981">
        <f t="shared" si="3"/>
        <v>1.7495E-2</v>
      </c>
      <c r="AG1487" s="2981">
        <v>0.1</v>
      </c>
      <c r="AH1487" s="3202" t="s">
        <v>1534</v>
      </c>
      <c r="AI1487" s="3202" t="s">
        <v>1534</v>
      </c>
      <c r="AJ1487" s="2985">
        <v>3.49</v>
      </c>
      <c r="AK1487" s="2578"/>
    </row>
    <row r="1488" spans="2:37" s="2884" customFormat="1" x14ac:dyDescent="0.2">
      <c r="B1488" s="3715" t="s">
        <v>6092</v>
      </c>
      <c r="C1488" s="3716"/>
      <c r="D1488" s="3390" t="s">
        <v>6093</v>
      </c>
      <c r="E1488" s="2980">
        <v>49.99</v>
      </c>
      <c r="F1488" s="3202" t="s">
        <v>1534</v>
      </c>
      <c r="G1488" s="3202" t="s">
        <v>1534</v>
      </c>
      <c r="H1488" s="3202" t="s">
        <v>1534</v>
      </c>
      <c r="I1488" s="3202" t="s">
        <v>1534</v>
      </c>
      <c r="J1488" s="3202" t="s">
        <v>1534</v>
      </c>
      <c r="K1488" s="3202" t="s">
        <v>1534</v>
      </c>
      <c r="L1488" s="3202">
        <v>0.18</v>
      </c>
      <c r="M1488" s="3202" t="s">
        <v>1534</v>
      </c>
      <c r="N1488" s="3202" t="s">
        <v>1534</v>
      </c>
      <c r="O1488" s="3202" t="s">
        <v>1534</v>
      </c>
      <c r="P1488" s="3202" t="s">
        <v>1534</v>
      </c>
      <c r="Q1488" s="3202">
        <v>0.18</v>
      </c>
      <c r="R1488" s="3202">
        <v>0.18</v>
      </c>
      <c r="S1488" s="3202" t="s">
        <v>1534</v>
      </c>
      <c r="T1488" s="3202" t="s">
        <v>1534</v>
      </c>
      <c r="U1488" s="3202" t="s">
        <v>1534</v>
      </c>
      <c r="V1488" s="3202" t="s">
        <v>1534</v>
      </c>
      <c r="W1488" s="3202" t="s">
        <v>1534</v>
      </c>
      <c r="X1488" s="2981">
        <v>0.06</v>
      </c>
      <c r="Y1488" s="3202" t="s">
        <v>1534</v>
      </c>
      <c r="Z1488" s="3202" t="s">
        <v>1534</v>
      </c>
      <c r="AA1488" s="3202" t="s">
        <v>1534</v>
      </c>
      <c r="AB1488" s="2981">
        <v>0.06</v>
      </c>
      <c r="AC1488" s="3202" t="s">
        <v>1534</v>
      </c>
      <c r="AD1488" s="3391">
        <v>39.99</v>
      </c>
      <c r="AE1488" s="3392">
        <v>3000</v>
      </c>
      <c r="AF1488" s="2981">
        <f t="shared" si="3"/>
        <v>1.333E-2</v>
      </c>
      <c r="AG1488" s="2981">
        <v>0.1</v>
      </c>
      <c r="AH1488" s="3202" t="s">
        <v>1534</v>
      </c>
      <c r="AI1488" s="3202" t="s">
        <v>1534</v>
      </c>
      <c r="AJ1488" s="2985">
        <v>3.99</v>
      </c>
      <c r="AK1488" s="2578"/>
    </row>
    <row r="1489" spans="2:37" s="2884" customFormat="1" x14ac:dyDescent="0.2">
      <c r="B1489" s="3715" t="s">
        <v>6094</v>
      </c>
      <c r="C1489" s="3716"/>
      <c r="D1489" s="3390" t="s">
        <v>6095</v>
      </c>
      <c r="E1489" s="2980">
        <v>69.989999999999995</v>
      </c>
      <c r="F1489" s="3202" t="s">
        <v>1534</v>
      </c>
      <c r="G1489" s="3202" t="s">
        <v>1534</v>
      </c>
      <c r="H1489" s="3202" t="s">
        <v>1534</v>
      </c>
      <c r="I1489" s="3202" t="s">
        <v>1534</v>
      </c>
      <c r="J1489" s="3202" t="s">
        <v>1534</v>
      </c>
      <c r="K1489" s="3202" t="s">
        <v>1534</v>
      </c>
      <c r="L1489" s="3202">
        <v>0.18</v>
      </c>
      <c r="M1489" s="3202" t="s">
        <v>1534</v>
      </c>
      <c r="N1489" s="3202" t="s">
        <v>1534</v>
      </c>
      <c r="O1489" s="3202" t="s">
        <v>1534</v>
      </c>
      <c r="P1489" s="3202" t="s">
        <v>1534</v>
      </c>
      <c r="Q1489" s="3202">
        <v>0.18</v>
      </c>
      <c r="R1489" s="3202">
        <v>0.18</v>
      </c>
      <c r="S1489" s="3202" t="s">
        <v>1534</v>
      </c>
      <c r="T1489" s="3202" t="s">
        <v>1534</v>
      </c>
      <c r="U1489" s="3202" t="s">
        <v>1534</v>
      </c>
      <c r="V1489" s="3202" t="s">
        <v>1534</v>
      </c>
      <c r="W1489" s="3202" t="s">
        <v>1534</v>
      </c>
      <c r="X1489" s="2981">
        <v>0.06</v>
      </c>
      <c r="Y1489" s="3202" t="s">
        <v>1534</v>
      </c>
      <c r="Z1489" s="3202" t="s">
        <v>1534</v>
      </c>
      <c r="AA1489" s="3202" t="s">
        <v>1534</v>
      </c>
      <c r="AB1489" s="2981">
        <v>0.06</v>
      </c>
      <c r="AC1489" s="3202" t="s">
        <v>1534</v>
      </c>
      <c r="AD1489" s="3391">
        <v>59.99</v>
      </c>
      <c r="AE1489" s="3392">
        <v>10000</v>
      </c>
      <c r="AF1489" s="2981">
        <f t="shared" si="3"/>
        <v>5.999E-3</v>
      </c>
      <c r="AG1489" s="2981">
        <v>0.1</v>
      </c>
      <c r="AH1489" s="3202" t="s">
        <v>1534</v>
      </c>
      <c r="AI1489" s="3202" t="s">
        <v>1534</v>
      </c>
      <c r="AJ1489" s="2985">
        <v>3.99</v>
      </c>
      <c r="AK1489" s="2578"/>
    </row>
    <row r="1490" spans="2:37" s="2884" customFormat="1" x14ac:dyDescent="0.2">
      <c r="B1490" s="3715" t="s">
        <v>6096</v>
      </c>
      <c r="C1490" s="3716"/>
      <c r="D1490" s="3390" t="s">
        <v>6097</v>
      </c>
      <c r="E1490" s="2980">
        <v>29.99</v>
      </c>
      <c r="F1490" s="3202" t="s">
        <v>1534</v>
      </c>
      <c r="G1490" s="3202" t="s">
        <v>1534</v>
      </c>
      <c r="H1490" s="3202" t="s">
        <v>1534</v>
      </c>
      <c r="I1490" s="3202" t="s">
        <v>1534</v>
      </c>
      <c r="J1490" s="3202" t="s">
        <v>1534</v>
      </c>
      <c r="K1490" s="3202" t="s">
        <v>1534</v>
      </c>
      <c r="L1490" s="3202">
        <v>0.18</v>
      </c>
      <c r="M1490" s="3202" t="s">
        <v>1534</v>
      </c>
      <c r="N1490" s="3202" t="s">
        <v>1534</v>
      </c>
      <c r="O1490" s="3202" t="s">
        <v>1534</v>
      </c>
      <c r="P1490" s="3202" t="s">
        <v>1534</v>
      </c>
      <c r="Q1490" s="3202">
        <v>0.18</v>
      </c>
      <c r="R1490" s="3202">
        <v>0.18</v>
      </c>
      <c r="S1490" s="3202" t="s">
        <v>1534</v>
      </c>
      <c r="T1490" s="3202" t="s">
        <v>1534</v>
      </c>
      <c r="U1490" s="3202" t="s">
        <v>1534</v>
      </c>
      <c r="V1490" s="3202" t="s">
        <v>1534</v>
      </c>
      <c r="W1490" s="3202" t="s">
        <v>1534</v>
      </c>
      <c r="X1490" s="2981">
        <v>0.06</v>
      </c>
      <c r="Y1490" s="3202" t="s">
        <v>1534</v>
      </c>
      <c r="Z1490" s="3202" t="s">
        <v>1534</v>
      </c>
      <c r="AA1490" s="3202" t="s">
        <v>1534</v>
      </c>
      <c r="AB1490" s="2981">
        <v>0.06</v>
      </c>
      <c r="AC1490" s="3202" t="s">
        <v>1534</v>
      </c>
      <c r="AD1490" s="3391">
        <v>29.99</v>
      </c>
      <c r="AE1490" s="3392">
        <v>1000</v>
      </c>
      <c r="AF1490" s="2981">
        <f t="shared" si="3"/>
        <v>2.9989999999999999E-2</v>
      </c>
      <c r="AG1490" s="2981">
        <v>0.1</v>
      </c>
      <c r="AH1490" s="3202" t="s">
        <v>1534</v>
      </c>
      <c r="AI1490" s="3202" t="s">
        <v>1534</v>
      </c>
      <c r="AJ1490" s="2985">
        <v>3.99</v>
      </c>
      <c r="AK1490" s="2578"/>
    </row>
    <row r="1491" spans="2:37" s="2884" customFormat="1" x14ac:dyDescent="0.2">
      <c r="B1491" s="3715" t="s">
        <v>6098</v>
      </c>
      <c r="C1491" s="3716"/>
      <c r="D1491" s="3390" t="s">
        <v>6099</v>
      </c>
      <c r="E1491" s="2980">
        <v>34.99</v>
      </c>
      <c r="F1491" s="3202" t="s">
        <v>1534</v>
      </c>
      <c r="G1491" s="3202" t="s">
        <v>1534</v>
      </c>
      <c r="H1491" s="3202" t="s">
        <v>1534</v>
      </c>
      <c r="I1491" s="3202" t="s">
        <v>1534</v>
      </c>
      <c r="J1491" s="3202" t="s">
        <v>1534</v>
      </c>
      <c r="K1491" s="3202" t="s">
        <v>1534</v>
      </c>
      <c r="L1491" s="3202">
        <v>0.18</v>
      </c>
      <c r="M1491" s="3202" t="s">
        <v>1534</v>
      </c>
      <c r="N1491" s="3202" t="s">
        <v>1534</v>
      </c>
      <c r="O1491" s="3202" t="s">
        <v>1534</v>
      </c>
      <c r="P1491" s="3202" t="s">
        <v>1534</v>
      </c>
      <c r="Q1491" s="3202">
        <v>0.18</v>
      </c>
      <c r="R1491" s="3202">
        <v>0.18</v>
      </c>
      <c r="S1491" s="3202" t="s">
        <v>1534</v>
      </c>
      <c r="T1491" s="3202" t="s">
        <v>1534</v>
      </c>
      <c r="U1491" s="3202" t="s">
        <v>1534</v>
      </c>
      <c r="V1491" s="3202" t="s">
        <v>1534</v>
      </c>
      <c r="W1491" s="3202" t="s">
        <v>1534</v>
      </c>
      <c r="X1491" s="2981">
        <v>0.06</v>
      </c>
      <c r="Y1491" s="3202" t="s">
        <v>1534</v>
      </c>
      <c r="Z1491" s="3202" t="s">
        <v>1534</v>
      </c>
      <c r="AA1491" s="3202" t="s">
        <v>1534</v>
      </c>
      <c r="AB1491" s="2981">
        <v>0.06</v>
      </c>
      <c r="AC1491" s="3202" t="s">
        <v>1534</v>
      </c>
      <c r="AD1491" s="3391">
        <v>34.99</v>
      </c>
      <c r="AE1491" s="3392">
        <v>1500</v>
      </c>
      <c r="AF1491" s="2981">
        <f t="shared" si="3"/>
        <v>2.3326666666666669E-2</v>
      </c>
      <c r="AG1491" s="2981">
        <v>0.1</v>
      </c>
      <c r="AH1491" s="3202" t="s">
        <v>1534</v>
      </c>
      <c r="AI1491" s="3202" t="s">
        <v>1534</v>
      </c>
      <c r="AJ1491" s="2985">
        <v>2.4900000000000002</v>
      </c>
      <c r="AK1491" s="2578"/>
    </row>
    <row r="1492" spans="2:37" s="2884" customFormat="1" ht="13.5" thickBot="1" x14ac:dyDescent="0.25">
      <c r="B1492" s="4483" t="s">
        <v>6100</v>
      </c>
      <c r="C1492" s="4484"/>
      <c r="D1492" s="3394" t="s">
        <v>6101</v>
      </c>
      <c r="E1492" s="3082">
        <v>44.99</v>
      </c>
      <c r="F1492" s="3364" t="s">
        <v>1534</v>
      </c>
      <c r="G1492" s="3364" t="s">
        <v>1534</v>
      </c>
      <c r="H1492" s="3364" t="s">
        <v>1534</v>
      </c>
      <c r="I1492" s="3364" t="s">
        <v>1534</v>
      </c>
      <c r="J1492" s="3364" t="s">
        <v>1534</v>
      </c>
      <c r="K1492" s="3364" t="s">
        <v>1534</v>
      </c>
      <c r="L1492" s="3364">
        <v>0.18</v>
      </c>
      <c r="M1492" s="3364" t="s">
        <v>1534</v>
      </c>
      <c r="N1492" s="3364" t="s">
        <v>1534</v>
      </c>
      <c r="O1492" s="3364" t="s">
        <v>1534</v>
      </c>
      <c r="P1492" s="3364" t="s">
        <v>1534</v>
      </c>
      <c r="Q1492" s="3364">
        <v>0.18</v>
      </c>
      <c r="R1492" s="3364">
        <v>0.18</v>
      </c>
      <c r="S1492" s="3364" t="s">
        <v>1534</v>
      </c>
      <c r="T1492" s="3364" t="s">
        <v>1534</v>
      </c>
      <c r="U1492" s="3364" t="s">
        <v>1534</v>
      </c>
      <c r="V1492" s="3364" t="s">
        <v>1534</v>
      </c>
      <c r="W1492" s="3364" t="s">
        <v>1534</v>
      </c>
      <c r="X1492" s="3083">
        <v>0.06</v>
      </c>
      <c r="Y1492" s="3364" t="s">
        <v>1534</v>
      </c>
      <c r="Z1492" s="3364" t="s">
        <v>1534</v>
      </c>
      <c r="AA1492" s="3364" t="s">
        <v>1534</v>
      </c>
      <c r="AB1492" s="3083">
        <v>0.06</v>
      </c>
      <c r="AC1492" s="3364" t="s">
        <v>1534</v>
      </c>
      <c r="AD1492" s="3418">
        <v>44.99</v>
      </c>
      <c r="AE1492" s="3395">
        <v>2000</v>
      </c>
      <c r="AF1492" s="3083">
        <f t="shared" si="3"/>
        <v>2.2495000000000001E-2</v>
      </c>
      <c r="AG1492" s="3083">
        <v>0.1</v>
      </c>
      <c r="AH1492" s="3364" t="s">
        <v>1534</v>
      </c>
      <c r="AI1492" s="3364" t="s">
        <v>1534</v>
      </c>
      <c r="AJ1492" s="3087">
        <v>2.99</v>
      </c>
      <c r="AK1492" s="2578"/>
    </row>
    <row r="1493" spans="2:37" s="2884" customFormat="1" x14ac:dyDescent="0.2">
      <c r="B1493" s="2579"/>
      <c r="C1493" s="2572"/>
      <c r="D1493" s="3651"/>
      <c r="E1493" s="3651"/>
      <c r="F1493" s="3651"/>
      <c r="G1493" s="3651"/>
      <c r="H1493" s="2572"/>
      <c r="I1493" s="2573"/>
      <c r="J1493" s="2573"/>
      <c r="K1493" s="2573"/>
      <c r="L1493" s="2573"/>
      <c r="M1493" s="2572"/>
      <c r="N1493" s="2573"/>
      <c r="O1493" s="2573"/>
      <c r="P1493" s="2573"/>
      <c r="Q1493" s="2573"/>
      <c r="R1493" s="2573"/>
      <c r="S1493" s="2572"/>
      <c r="T1493" s="2571"/>
      <c r="U1493" s="2571"/>
      <c r="V1493" s="2571"/>
      <c r="W1493" s="2571"/>
      <c r="X1493" s="2571"/>
      <c r="Y1493" s="2571"/>
      <c r="Z1493" s="2571"/>
      <c r="AA1493" s="2571"/>
      <c r="AB1493" s="2571"/>
      <c r="AC1493" s="2571"/>
      <c r="AD1493" s="2571"/>
      <c r="AE1493" s="2571"/>
      <c r="AF1493" s="2571"/>
      <c r="AG1493" s="2571"/>
      <c r="AH1493" s="2571"/>
      <c r="AI1493" s="2571"/>
      <c r="AJ1493" s="2571"/>
      <c r="AK1493" s="2578"/>
    </row>
    <row r="1494" spans="2:37" s="2884" customFormat="1" x14ac:dyDescent="0.2">
      <c r="B1494" s="3643" t="s">
        <v>5002</v>
      </c>
      <c r="C1494" s="3644"/>
      <c r="D1494" s="3652" t="s">
        <v>6079</v>
      </c>
      <c r="E1494" s="3652"/>
      <c r="F1494" s="3652"/>
      <c r="G1494" s="3652"/>
      <c r="H1494" s="2575"/>
      <c r="I1494" s="2575"/>
      <c r="J1494" s="2575"/>
      <c r="K1494" s="2575"/>
      <c r="L1494" s="2575"/>
      <c r="M1494" s="2575"/>
      <c r="N1494" s="2575"/>
      <c r="O1494" s="2575"/>
      <c r="P1494" s="2575"/>
      <c r="Q1494" s="2575"/>
      <c r="R1494" s="2575"/>
      <c r="S1494" s="2575"/>
      <c r="T1494" s="2571"/>
      <c r="U1494" s="2571"/>
      <c r="V1494" s="2571"/>
      <c r="W1494" s="2571"/>
      <c r="X1494" s="2571"/>
      <c r="Y1494" s="2571"/>
      <c r="Z1494" s="2571"/>
      <c r="AA1494" s="2571"/>
      <c r="AB1494" s="2571"/>
      <c r="AC1494" s="2571"/>
      <c r="AD1494" s="2571"/>
      <c r="AE1494" s="2571"/>
      <c r="AF1494" s="2571"/>
      <c r="AG1494" s="2571"/>
      <c r="AH1494" s="2571"/>
      <c r="AI1494" s="2571"/>
      <c r="AJ1494" s="2571"/>
      <c r="AK1494" s="2578"/>
    </row>
    <row r="1495" spans="2:37" s="2884" customFormat="1" x14ac:dyDescent="0.2">
      <c r="B1495" s="3643" t="s">
        <v>5003</v>
      </c>
      <c r="C1495" s="3644"/>
      <c r="D1495" s="3652" t="s">
        <v>1517</v>
      </c>
      <c r="E1495" s="3652"/>
      <c r="F1495" s="3652"/>
      <c r="G1495" s="3652"/>
      <c r="H1495" s="2575"/>
      <c r="I1495" s="2575"/>
      <c r="J1495" s="2575"/>
      <c r="K1495" s="2575"/>
      <c r="L1495" s="2575"/>
      <c r="M1495" s="2575"/>
      <c r="N1495" s="2575"/>
      <c r="O1495" s="2575"/>
      <c r="P1495" s="2575"/>
      <c r="Q1495" s="2575"/>
      <c r="R1495" s="2575"/>
      <c r="S1495" s="2575"/>
      <c r="T1495" s="2571"/>
      <c r="U1495" s="2571"/>
      <c r="V1495" s="2571"/>
      <c r="W1495" s="2571"/>
      <c r="X1495" s="2571"/>
      <c r="Y1495" s="2571"/>
      <c r="Z1495" s="2571"/>
      <c r="AA1495" s="2571"/>
      <c r="AB1495" s="2571"/>
      <c r="AC1495" s="2571"/>
      <c r="AD1495" s="2571"/>
      <c r="AE1495" s="2571"/>
      <c r="AF1495" s="2571"/>
      <c r="AG1495" s="2571"/>
      <c r="AH1495" s="2571"/>
      <c r="AI1495" s="2571"/>
      <c r="AJ1495" s="2571"/>
      <c r="AK1495" s="2578"/>
    </row>
    <row r="1496" spans="2:37" s="2884" customFormat="1" ht="15.75" thickBot="1" x14ac:dyDescent="0.25">
      <c r="B1496" s="3646"/>
      <c r="C1496" s="3647"/>
      <c r="D1496" s="3648"/>
      <c r="E1496" s="3648"/>
      <c r="F1496" s="3648"/>
      <c r="G1496" s="3648"/>
      <c r="H1496" s="2580"/>
      <c r="I1496" s="2580"/>
      <c r="J1496" s="2580"/>
      <c r="K1496" s="2580"/>
      <c r="L1496" s="2580"/>
      <c r="M1496" s="2580"/>
      <c r="N1496" s="2580"/>
      <c r="O1496" s="2580"/>
      <c r="P1496" s="2580"/>
      <c r="Q1496" s="2580"/>
      <c r="R1496" s="2580"/>
      <c r="S1496" s="2580"/>
      <c r="T1496" s="2581"/>
      <c r="U1496" s="2581"/>
      <c r="V1496" s="2581"/>
      <c r="W1496" s="2581"/>
      <c r="X1496" s="2581"/>
      <c r="Y1496" s="2581"/>
      <c r="Z1496" s="2581"/>
      <c r="AA1496" s="2581"/>
      <c r="AB1496" s="2581"/>
      <c r="AC1496" s="2581"/>
      <c r="AD1496" s="2581"/>
      <c r="AE1496" s="2581"/>
      <c r="AF1496" s="2581"/>
      <c r="AG1496" s="2581"/>
      <c r="AH1496" s="2581"/>
      <c r="AI1496" s="2581"/>
      <c r="AJ1496" s="2581"/>
      <c r="AK1496" s="2583"/>
    </row>
    <row r="1497" spans="2:37" s="2884" customFormat="1" x14ac:dyDescent="0.2">
      <c r="B1497" s="2783" t="str">
        <f>+B1474</f>
        <v>.</v>
      </c>
    </row>
    <row r="1498" spans="2:37" s="2884" customFormat="1" ht="13.5" thickBot="1" x14ac:dyDescent="0.25">
      <c r="B1498" s="2783"/>
    </row>
    <row r="1499" spans="2:37" s="2884" customFormat="1" ht="20.25" x14ac:dyDescent="0.2">
      <c r="B1499" s="3623" t="s">
        <v>5011</v>
      </c>
      <c r="C1499" s="3624"/>
      <c r="D1499" s="3624"/>
      <c r="E1499" s="3624"/>
      <c r="F1499" s="3624"/>
      <c r="G1499" s="3624"/>
      <c r="H1499" s="3624"/>
      <c r="I1499" s="3624"/>
      <c r="J1499" s="3624"/>
      <c r="K1499" s="3624"/>
      <c r="L1499" s="3624"/>
      <c r="M1499" s="3624"/>
      <c r="N1499" s="3624"/>
      <c r="O1499" s="3624"/>
      <c r="P1499" s="3624"/>
      <c r="Q1499" s="3624"/>
      <c r="R1499" s="3624"/>
      <c r="S1499" s="3624"/>
      <c r="T1499" s="3624"/>
      <c r="U1499" s="3624"/>
      <c r="V1499" s="3624"/>
      <c r="W1499" s="3624"/>
      <c r="X1499" s="3624"/>
      <c r="Y1499" s="3624"/>
      <c r="Z1499" s="3624"/>
      <c r="AA1499" s="3624"/>
      <c r="AB1499" s="3624"/>
      <c r="AC1499" s="3624"/>
      <c r="AD1499" s="3624"/>
      <c r="AE1499" s="3624"/>
      <c r="AF1499" s="3624"/>
      <c r="AG1499" s="3624"/>
      <c r="AH1499" s="3624"/>
      <c r="AI1499" s="3624"/>
      <c r="AJ1499" s="3624"/>
      <c r="AK1499" s="3625"/>
    </row>
    <row r="1500" spans="2:37" s="2884" customFormat="1" x14ac:dyDescent="0.2">
      <c r="B1500" s="2576"/>
      <c r="C1500" s="3399"/>
      <c r="D1500" s="3399"/>
      <c r="E1500" s="3399"/>
      <c r="F1500" s="3399"/>
      <c r="G1500" s="2577"/>
      <c r="H1500" s="2577"/>
      <c r="I1500" s="2577"/>
      <c r="J1500" s="2577"/>
      <c r="K1500" s="2577"/>
      <c r="L1500" s="2577"/>
      <c r="M1500" s="2577"/>
      <c r="N1500" s="2577"/>
      <c r="O1500" s="2577"/>
      <c r="P1500" s="2577"/>
      <c r="Q1500" s="2577"/>
      <c r="R1500" s="2577"/>
      <c r="S1500" s="2577"/>
      <c r="T1500" s="2577"/>
      <c r="U1500" s="2577"/>
      <c r="V1500" s="2577"/>
      <c r="W1500" s="2577"/>
      <c r="X1500" s="2577"/>
      <c r="Y1500" s="2577"/>
      <c r="Z1500" s="2577"/>
      <c r="AA1500" s="2577"/>
      <c r="AB1500" s="2577"/>
      <c r="AC1500" s="2577"/>
      <c r="AD1500" s="2577"/>
      <c r="AE1500" s="2577"/>
      <c r="AF1500" s="2577"/>
      <c r="AG1500" s="2577"/>
      <c r="AH1500" s="2577"/>
      <c r="AI1500" s="2577"/>
      <c r="AJ1500" s="2577"/>
      <c r="AK1500" s="2578"/>
    </row>
    <row r="1501" spans="2:37" s="2884" customFormat="1" x14ac:dyDescent="0.2">
      <c r="B1501" s="2576" t="s">
        <v>4998</v>
      </c>
      <c r="C1501" s="3399"/>
      <c r="D1501" s="3656" t="s">
        <v>6036</v>
      </c>
      <c r="E1501" s="3656"/>
      <c r="F1501" s="3656"/>
      <c r="G1501" s="2577"/>
      <c r="H1501" s="2577"/>
      <c r="I1501" s="2577"/>
      <c r="J1501" s="2577"/>
      <c r="K1501" s="2577"/>
      <c r="L1501" s="2577"/>
      <c r="M1501" s="2577"/>
      <c r="N1501" s="2577"/>
      <c r="O1501" s="2577"/>
      <c r="P1501" s="2577"/>
      <c r="Q1501" s="2577"/>
      <c r="R1501" s="2577"/>
      <c r="S1501" s="2577"/>
      <c r="T1501" s="2577"/>
      <c r="U1501" s="2577"/>
      <c r="V1501" s="2577"/>
      <c r="W1501" s="2577"/>
      <c r="X1501" s="2577"/>
      <c r="Y1501" s="2577"/>
      <c r="Z1501" s="2577"/>
      <c r="AA1501" s="2577"/>
      <c r="AB1501" s="2577"/>
      <c r="AC1501" s="2577"/>
      <c r="AD1501" s="2577"/>
      <c r="AE1501" s="2577"/>
      <c r="AF1501" s="2577"/>
      <c r="AG1501" s="2577"/>
      <c r="AH1501" s="2577"/>
      <c r="AI1501" s="2577"/>
      <c r="AJ1501" s="2577"/>
      <c r="AK1501" s="2578"/>
    </row>
    <row r="1502" spans="2:37" s="2884" customFormat="1" ht="13.5" thickBot="1" x14ac:dyDescent="0.25">
      <c r="B1502" s="3657" t="s">
        <v>5012</v>
      </c>
      <c r="C1502" s="3658"/>
      <c r="D1502" s="3629">
        <v>41589</v>
      </c>
      <c r="E1502" s="3629"/>
      <c r="F1502" s="3399"/>
      <c r="G1502" s="2577"/>
      <c r="H1502" s="2577"/>
      <c r="I1502" s="2577"/>
      <c r="J1502" s="2577"/>
      <c r="K1502" s="2577"/>
      <c r="L1502" s="2577"/>
      <c r="M1502" s="2577"/>
      <c r="N1502" s="2577"/>
      <c r="O1502" s="2577"/>
      <c r="P1502" s="2577"/>
      <c r="Q1502" s="2577"/>
      <c r="R1502" s="2577"/>
      <c r="S1502" s="2577"/>
      <c r="T1502" s="2577"/>
      <c r="U1502" s="2577"/>
      <c r="V1502" s="2577"/>
      <c r="W1502" s="2577"/>
      <c r="X1502" s="2577"/>
      <c r="Y1502" s="2577"/>
      <c r="Z1502" s="2577"/>
      <c r="AA1502" s="2577"/>
      <c r="AB1502" s="2577"/>
      <c r="AC1502" s="2577"/>
      <c r="AD1502" s="2577"/>
      <c r="AE1502" s="2577"/>
      <c r="AF1502" s="2577"/>
      <c r="AG1502" s="2577"/>
      <c r="AH1502" s="2577"/>
      <c r="AI1502" s="2577"/>
      <c r="AJ1502" s="2577"/>
      <c r="AK1502" s="2578"/>
    </row>
    <row r="1503" spans="2:37" s="2884" customFormat="1" ht="173.25" customHeight="1" thickBot="1" x14ac:dyDescent="0.25">
      <c r="B1503" s="3659" t="s">
        <v>5013</v>
      </c>
      <c r="C1503" s="3660"/>
      <c r="D1503" s="3661" t="s">
        <v>6080</v>
      </c>
      <c r="E1503" s="3662"/>
      <c r="F1503" s="3662"/>
      <c r="G1503" s="3662"/>
      <c r="H1503" s="3662"/>
      <c r="I1503" s="3662"/>
      <c r="J1503" s="3662"/>
      <c r="K1503" s="3663"/>
      <c r="L1503" s="2577"/>
      <c r="M1503" s="2577"/>
      <c r="N1503" s="2577"/>
      <c r="O1503" s="2577"/>
      <c r="P1503" s="2577"/>
      <c r="Q1503" s="2577"/>
      <c r="R1503" s="2577"/>
      <c r="S1503" s="2577"/>
      <c r="T1503" s="2577"/>
      <c r="U1503" s="2577"/>
      <c r="V1503" s="2577"/>
      <c r="W1503" s="2577"/>
      <c r="X1503" s="2577"/>
      <c r="Y1503" s="2577"/>
      <c r="Z1503" s="2577"/>
      <c r="AA1503" s="2577"/>
      <c r="AB1503" s="2577"/>
      <c r="AC1503" s="2577"/>
      <c r="AD1503" s="2577"/>
      <c r="AE1503" s="2577"/>
      <c r="AF1503" s="2577"/>
      <c r="AG1503" s="2577"/>
      <c r="AH1503" s="2577"/>
      <c r="AI1503" s="2577"/>
      <c r="AJ1503" s="2577"/>
      <c r="AK1503" s="2578"/>
    </row>
    <row r="1504" spans="2:37" s="2884" customFormat="1" ht="13.5" customHeight="1" thickBot="1" x14ac:dyDescent="0.25">
      <c r="B1504" s="3664"/>
      <c r="C1504" s="3653"/>
      <c r="D1504" s="3653"/>
      <c r="E1504" s="3653"/>
      <c r="F1504" s="3653"/>
      <c r="G1504" s="3653"/>
      <c r="H1504" s="3653"/>
      <c r="I1504" s="3653"/>
      <c r="J1504" s="3653"/>
      <c r="K1504" s="3653"/>
      <c r="L1504" s="3653"/>
      <c r="M1504" s="3653"/>
      <c r="N1504" s="3653"/>
      <c r="O1504" s="3653"/>
      <c r="P1504" s="3653"/>
      <c r="Q1504" s="3653"/>
      <c r="R1504" s="2577"/>
      <c r="S1504" s="2577"/>
      <c r="T1504" s="2577"/>
      <c r="U1504" s="2577"/>
      <c r="V1504" s="2577"/>
      <c r="W1504" s="2577"/>
      <c r="X1504" s="2577"/>
      <c r="Y1504" s="2577"/>
      <c r="Z1504" s="2577"/>
      <c r="AA1504" s="2577"/>
      <c r="AB1504" s="2577"/>
      <c r="AC1504" s="2577"/>
      <c r="AD1504" s="2577"/>
      <c r="AE1504" s="2577"/>
      <c r="AF1504" s="2577"/>
      <c r="AG1504" s="2577"/>
      <c r="AH1504" s="2577"/>
      <c r="AI1504" s="2577"/>
      <c r="AJ1504" s="2577"/>
      <c r="AK1504" s="2578"/>
    </row>
    <row r="1505" spans="2:37" s="2884" customFormat="1" ht="13.5" thickBot="1" x14ac:dyDescent="0.25">
      <c r="B1505" s="3638" t="s">
        <v>5014</v>
      </c>
      <c r="C1505" s="3638"/>
      <c r="D1505" s="3638" t="s">
        <v>5004</v>
      </c>
      <c r="E1505" s="3638" t="s">
        <v>5015</v>
      </c>
      <c r="F1505" s="3654" t="s">
        <v>224</v>
      </c>
      <c r="G1505" s="3654"/>
      <c r="H1505" s="3654"/>
      <c r="I1505" s="3654"/>
      <c r="J1505" s="3654"/>
      <c r="K1505" s="3654"/>
      <c r="L1505" s="3654"/>
      <c r="M1505" s="3654"/>
      <c r="N1505" s="3654"/>
      <c r="O1505" s="3654"/>
      <c r="P1505" s="3654"/>
      <c r="Q1505" s="3654"/>
      <c r="R1505" s="3654"/>
      <c r="S1505" s="3654" t="s">
        <v>340</v>
      </c>
      <c r="T1505" s="3654"/>
      <c r="U1505" s="3654"/>
      <c r="V1505" s="3654"/>
      <c r="W1505" s="3654"/>
      <c r="X1505" s="3654"/>
      <c r="Y1505" s="3654"/>
      <c r="Z1505" s="3654"/>
      <c r="AA1505" s="3654"/>
      <c r="AB1505" s="3654"/>
      <c r="AC1505" s="3654"/>
      <c r="AD1505" s="3654" t="s">
        <v>225</v>
      </c>
      <c r="AE1505" s="3654"/>
      <c r="AF1505" s="3654"/>
      <c r="AG1505" s="3654"/>
      <c r="AH1505" s="3655" t="s">
        <v>4999</v>
      </c>
      <c r="AI1505" s="3655"/>
      <c r="AJ1505" s="3655"/>
      <c r="AK1505" s="2578"/>
    </row>
    <row r="1506" spans="2:37" s="2884" customFormat="1" ht="13.5" customHeight="1" thickBot="1" x14ac:dyDescent="0.25">
      <c r="B1506" s="3639"/>
      <c r="C1506" s="3639"/>
      <c r="D1506" s="3639"/>
      <c r="E1506" s="3639"/>
      <c r="F1506" s="3639" t="s">
        <v>5016</v>
      </c>
      <c r="G1506" s="3639" t="s">
        <v>5017</v>
      </c>
      <c r="H1506" s="3638" t="s">
        <v>5018</v>
      </c>
      <c r="I1506" s="3640" t="s">
        <v>5019</v>
      </c>
      <c r="J1506" s="3640" t="s">
        <v>5020</v>
      </c>
      <c r="K1506" s="3637" t="s">
        <v>5021</v>
      </c>
      <c r="L1506" s="3637" t="s">
        <v>5022</v>
      </c>
      <c r="M1506" s="3640" t="s">
        <v>5023</v>
      </c>
      <c r="N1506" s="3640"/>
      <c r="O1506" s="3637" t="s">
        <v>5024</v>
      </c>
      <c r="P1506" s="3637" t="s">
        <v>5025</v>
      </c>
      <c r="Q1506" s="3637" t="s">
        <v>5026</v>
      </c>
      <c r="R1506" s="3637" t="s">
        <v>5027</v>
      </c>
      <c r="S1506" s="3638" t="s">
        <v>5028</v>
      </c>
      <c r="T1506" s="3638" t="s">
        <v>5029</v>
      </c>
      <c r="U1506" s="3638" t="s">
        <v>5030</v>
      </c>
      <c r="V1506" s="3638" t="s">
        <v>5031</v>
      </c>
      <c r="W1506" s="3638" t="s">
        <v>5032</v>
      </c>
      <c r="X1506" s="3638" t="s">
        <v>5033</v>
      </c>
      <c r="Y1506" s="3638" t="s">
        <v>5034</v>
      </c>
      <c r="Z1506" s="3638" t="s">
        <v>5035</v>
      </c>
      <c r="AA1506" s="3638" t="s">
        <v>5036</v>
      </c>
      <c r="AB1506" s="3640" t="s">
        <v>5037</v>
      </c>
      <c r="AC1506" s="3640" t="s">
        <v>5038</v>
      </c>
      <c r="AD1506" s="3638" t="s">
        <v>5039</v>
      </c>
      <c r="AE1506" s="3638" t="s">
        <v>5040</v>
      </c>
      <c r="AF1506" s="3638" t="s">
        <v>5041</v>
      </c>
      <c r="AG1506" s="3638" t="s">
        <v>5042</v>
      </c>
      <c r="AH1506" s="3638" t="s">
        <v>1154</v>
      </c>
      <c r="AI1506" s="3638" t="s">
        <v>5000</v>
      </c>
      <c r="AJ1506" s="3638" t="s">
        <v>5001</v>
      </c>
      <c r="AK1506" s="2578"/>
    </row>
    <row r="1507" spans="2:37" s="2884" customFormat="1" ht="13.5" customHeight="1" thickBot="1" x14ac:dyDescent="0.25">
      <c r="B1507" s="3639"/>
      <c r="C1507" s="3639"/>
      <c r="D1507" s="3639"/>
      <c r="E1507" s="3639"/>
      <c r="F1507" s="3639"/>
      <c r="G1507" s="3639"/>
      <c r="H1507" s="3639"/>
      <c r="I1507" s="3637"/>
      <c r="J1507" s="3637"/>
      <c r="K1507" s="3637"/>
      <c r="L1507" s="3637"/>
      <c r="M1507" s="3400" t="s">
        <v>5043</v>
      </c>
      <c r="N1507" s="3401" t="s">
        <v>2798</v>
      </c>
      <c r="O1507" s="3637"/>
      <c r="P1507" s="3637"/>
      <c r="Q1507" s="3637"/>
      <c r="R1507" s="3637"/>
      <c r="S1507" s="3639"/>
      <c r="T1507" s="3639"/>
      <c r="U1507" s="3639"/>
      <c r="V1507" s="3639"/>
      <c r="W1507" s="3639"/>
      <c r="X1507" s="3639"/>
      <c r="Y1507" s="3639"/>
      <c r="Z1507" s="3639"/>
      <c r="AA1507" s="3639"/>
      <c r="AB1507" s="3637"/>
      <c r="AC1507" s="3637"/>
      <c r="AD1507" s="3639"/>
      <c r="AE1507" s="3639"/>
      <c r="AF1507" s="3639"/>
      <c r="AG1507" s="3639"/>
      <c r="AH1507" s="3639"/>
      <c r="AI1507" s="3639"/>
      <c r="AJ1507" s="3639"/>
      <c r="AK1507" s="2578"/>
    </row>
    <row r="1508" spans="2:37" s="2884" customFormat="1" x14ac:dyDescent="0.2">
      <c r="B1508" s="4495" t="s">
        <v>6081</v>
      </c>
      <c r="C1508" s="4496"/>
      <c r="D1508" s="3386"/>
      <c r="E1508" s="2973">
        <v>29.99</v>
      </c>
      <c r="F1508" s="3197" t="s">
        <v>1534</v>
      </c>
      <c r="G1508" s="3197" t="s">
        <v>1534</v>
      </c>
      <c r="H1508" s="3197" t="s">
        <v>1534</v>
      </c>
      <c r="I1508" s="3197" t="s">
        <v>1534</v>
      </c>
      <c r="J1508" s="3197" t="s">
        <v>1534</v>
      </c>
      <c r="K1508" s="3197" t="s">
        <v>1534</v>
      </c>
      <c r="L1508" s="3197">
        <v>0.18</v>
      </c>
      <c r="M1508" s="3197" t="s">
        <v>1534</v>
      </c>
      <c r="N1508" s="3197" t="s">
        <v>1534</v>
      </c>
      <c r="O1508" s="3197" t="s">
        <v>1534</v>
      </c>
      <c r="P1508" s="3197" t="s">
        <v>1534</v>
      </c>
      <c r="Q1508" s="3197">
        <v>0.18</v>
      </c>
      <c r="R1508" s="3197">
        <v>0.18</v>
      </c>
      <c r="S1508" s="3197" t="s">
        <v>1534</v>
      </c>
      <c r="T1508" s="3197" t="s">
        <v>1534</v>
      </c>
      <c r="U1508" s="3197" t="s">
        <v>1534</v>
      </c>
      <c r="V1508" s="3197" t="s">
        <v>1534</v>
      </c>
      <c r="W1508" s="3197" t="s">
        <v>1534</v>
      </c>
      <c r="X1508" s="2974">
        <v>0.06</v>
      </c>
      <c r="Y1508" s="3197" t="s">
        <v>1534</v>
      </c>
      <c r="Z1508" s="3197" t="s">
        <v>1534</v>
      </c>
      <c r="AA1508" s="3197">
        <v>50</v>
      </c>
      <c r="AB1508" s="2974">
        <v>0.06</v>
      </c>
      <c r="AC1508" s="3197" t="s">
        <v>1534</v>
      </c>
      <c r="AD1508" s="3387">
        <v>19.989999999999998</v>
      </c>
      <c r="AE1508" s="3388">
        <v>1000</v>
      </c>
      <c r="AF1508" s="2974">
        <f>AD1508/AE1508</f>
        <v>1.9989999999999997E-2</v>
      </c>
      <c r="AG1508" s="2974">
        <v>0.1</v>
      </c>
      <c r="AH1508" s="2977" t="s">
        <v>4535</v>
      </c>
      <c r="AI1508" s="2976">
        <v>100</v>
      </c>
      <c r="AJ1508" s="2978">
        <v>2.4900000000000002</v>
      </c>
      <c r="AK1508" s="2578"/>
    </row>
    <row r="1509" spans="2:37" s="2884" customFormat="1" x14ac:dyDescent="0.2">
      <c r="B1509" s="3715" t="s">
        <v>6082</v>
      </c>
      <c r="C1509" s="3716"/>
      <c r="D1509" s="3390"/>
      <c r="E1509" s="2980">
        <v>34.989999999999995</v>
      </c>
      <c r="F1509" s="3202" t="s">
        <v>1534</v>
      </c>
      <c r="G1509" s="3202" t="s">
        <v>1534</v>
      </c>
      <c r="H1509" s="3202" t="s">
        <v>1534</v>
      </c>
      <c r="I1509" s="3202" t="s">
        <v>1534</v>
      </c>
      <c r="J1509" s="3202" t="s">
        <v>1534</v>
      </c>
      <c r="K1509" s="3202" t="s">
        <v>1534</v>
      </c>
      <c r="L1509" s="3202">
        <v>0.18</v>
      </c>
      <c r="M1509" s="3202" t="s">
        <v>1534</v>
      </c>
      <c r="N1509" s="3202" t="s">
        <v>1534</v>
      </c>
      <c r="O1509" s="3202" t="s">
        <v>1534</v>
      </c>
      <c r="P1509" s="3202" t="s">
        <v>1534</v>
      </c>
      <c r="Q1509" s="3202">
        <v>0.18</v>
      </c>
      <c r="R1509" s="3202">
        <v>0.18</v>
      </c>
      <c r="S1509" s="3202" t="s">
        <v>1534</v>
      </c>
      <c r="T1509" s="3202" t="s">
        <v>1534</v>
      </c>
      <c r="U1509" s="3202" t="s">
        <v>1534</v>
      </c>
      <c r="V1509" s="3202" t="s">
        <v>1534</v>
      </c>
      <c r="W1509" s="3202" t="s">
        <v>1534</v>
      </c>
      <c r="X1509" s="2981">
        <v>0.06</v>
      </c>
      <c r="Y1509" s="3202" t="s">
        <v>1534</v>
      </c>
      <c r="Z1509" s="3202" t="s">
        <v>1534</v>
      </c>
      <c r="AA1509" s="3202">
        <v>50</v>
      </c>
      <c r="AB1509" s="2981">
        <v>0.06</v>
      </c>
      <c r="AC1509" s="3202" t="s">
        <v>1534</v>
      </c>
      <c r="AD1509" s="3391">
        <v>24.99</v>
      </c>
      <c r="AE1509" s="3392">
        <v>1500</v>
      </c>
      <c r="AF1509" s="2981">
        <f t="shared" ref="AF1509:AF1519" si="4">AD1509/AE1509</f>
        <v>1.6659999999999998E-2</v>
      </c>
      <c r="AG1509" s="2981">
        <v>0.1</v>
      </c>
      <c r="AH1509" s="2984" t="s">
        <v>4535</v>
      </c>
      <c r="AI1509" s="2983">
        <v>150</v>
      </c>
      <c r="AJ1509" s="2985">
        <v>2.99</v>
      </c>
      <c r="AK1509" s="2578"/>
    </row>
    <row r="1510" spans="2:37" s="2884" customFormat="1" x14ac:dyDescent="0.2">
      <c r="B1510" s="3715" t="s">
        <v>6040</v>
      </c>
      <c r="C1510" s="3716"/>
      <c r="D1510" s="3390"/>
      <c r="E1510" s="2980">
        <v>44.99</v>
      </c>
      <c r="F1510" s="3202" t="s">
        <v>1534</v>
      </c>
      <c r="G1510" s="3202" t="s">
        <v>1534</v>
      </c>
      <c r="H1510" s="3202" t="s">
        <v>1534</v>
      </c>
      <c r="I1510" s="3202" t="s">
        <v>1534</v>
      </c>
      <c r="J1510" s="3202" t="s">
        <v>1534</v>
      </c>
      <c r="K1510" s="3202" t="s">
        <v>1534</v>
      </c>
      <c r="L1510" s="3202">
        <v>0.18</v>
      </c>
      <c r="M1510" s="3202" t="s">
        <v>1534</v>
      </c>
      <c r="N1510" s="3202" t="s">
        <v>1534</v>
      </c>
      <c r="O1510" s="3202" t="s">
        <v>1534</v>
      </c>
      <c r="P1510" s="3202" t="s">
        <v>1534</v>
      </c>
      <c r="Q1510" s="3202">
        <v>0.18</v>
      </c>
      <c r="R1510" s="3202">
        <v>0.18</v>
      </c>
      <c r="S1510" s="3202" t="s">
        <v>1534</v>
      </c>
      <c r="T1510" s="3202" t="s">
        <v>1534</v>
      </c>
      <c r="U1510" s="3202" t="s">
        <v>1534</v>
      </c>
      <c r="V1510" s="3202" t="s">
        <v>1534</v>
      </c>
      <c r="W1510" s="3202" t="s">
        <v>1534</v>
      </c>
      <c r="X1510" s="2981">
        <v>0.06</v>
      </c>
      <c r="Y1510" s="3202" t="s">
        <v>1534</v>
      </c>
      <c r="Z1510" s="3202" t="s">
        <v>1534</v>
      </c>
      <c r="AA1510" s="3202">
        <v>50</v>
      </c>
      <c r="AB1510" s="2981">
        <v>0.06</v>
      </c>
      <c r="AC1510" s="3202" t="s">
        <v>1534</v>
      </c>
      <c r="AD1510" s="3391">
        <v>34.99</v>
      </c>
      <c r="AE1510" s="3392">
        <v>2000</v>
      </c>
      <c r="AF1510" s="2981">
        <f t="shared" si="4"/>
        <v>1.7495E-2</v>
      </c>
      <c r="AG1510" s="2981">
        <v>0.1</v>
      </c>
      <c r="AH1510" s="2984" t="s">
        <v>4535</v>
      </c>
      <c r="AI1510" s="2983">
        <v>200</v>
      </c>
      <c r="AJ1510" s="2985">
        <v>3.49</v>
      </c>
      <c r="AK1510" s="2578"/>
    </row>
    <row r="1511" spans="2:37" s="2884" customFormat="1" x14ac:dyDescent="0.2">
      <c r="B1511" s="3715" t="s">
        <v>6041</v>
      </c>
      <c r="C1511" s="3716"/>
      <c r="D1511" s="3390"/>
      <c r="E1511" s="2980">
        <v>49.99</v>
      </c>
      <c r="F1511" s="3202" t="s">
        <v>1534</v>
      </c>
      <c r="G1511" s="3202" t="s">
        <v>1534</v>
      </c>
      <c r="H1511" s="3202" t="s">
        <v>1534</v>
      </c>
      <c r="I1511" s="3202" t="s">
        <v>1534</v>
      </c>
      <c r="J1511" s="3202" t="s">
        <v>1534</v>
      </c>
      <c r="K1511" s="3202" t="s">
        <v>1534</v>
      </c>
      <c r="L1511" s="3202">
        <v>0.18</v>
      </c>
      <c r="M1511" s="3202" t="s">
        <v>1534</v>
      </c>
      <c r="N1511" s="3202" t="s">
        <v>1534</v>
      </c>
      <c r="O1511" s="3202" t="s">
        <v>1534</v>
      </c>
      <c r="P1511" s="3202" t="s">
        <v>1534</v>
      </c>
      <c r="Q1511" s="3202">
        <v>0.18</v>
      </c>
      <c r="R1511" s="3202">
        <v>0.18</v>
      </c>
      <c r="S1511" s="3202" t="s">
        <v>1534</v>
      </c>
      <c r="T1511" s="3202" t="s">
        <v>1534</v>
      </c>
      <c r="U1511" s="3202" t="s">
        <v>1534</v>
      </c>
      <c r="V1511" s="3202" t="s">
        <v>1534</v>
      </c>
      <c r="W1511" s="3202" t="s">
        <v>1534</v>
      </c>
      <c r="X1511" s="2981">
        <v>0.06</v>
      </c>
      <c r="Y1511" s="3202" t="s">
        <v>1534</v>
      </c>
      <c r="Z1511" s="3202" t="s">
        <v>1534</v>
      </c>
      <c r="AA1511" s="3202">
        <v>50</v>
      </c>
      <c r="AB1511" s="2981">
        <v>0.06</v>
      </c>
      <c r="AC1511" s="3202" t="s">
        <v>1534</v>
      </c>
      <c r="AD1511" s="3391">
        <v>39.99</v>
      </c>
      <c r="AE1511" s="3392">
        <v>3000</v>
      </c>
      <c r="AF1511" s="2981">
        <f t="shared" si="4"/>
        <v>1.333E-2</v>
      </c>
      <c r="AG1511" s="2981">
        <v>0.1</v>
      </c>
      <c r="AH1511" s="2984" t="s">
        <v>4535</v>
      </c>
      <c r="AI1511" s="2983">
        <v>300</v>
      </c>
      <c r="AJ1511" s="2985">
        <v>3.99</v>
      </c>
      <c r="AK1511" s="2578"/>
    </row>
    <row r="1512" spans="2:37" s="2884" customFormat="1" x14ac:dyDescent="0.2">
      <c r="B1512" s="3715" t="s">
        <v>6042</v>
      </c>
      <c r="C1512" s="3716"/>
      <c r="D1512" s="3390"/>
      <c r="E1512" s="2980">
        <v>59.99</v>
      </c>
      <c r="F1512" s="3202" t="s">
        <v>1534</v>
      </c>
      <c r="G1512" s="3202" t="s">
        <v>1534</v>
      </c>
      <c r="H1512" s="3202" t="s">
        <v>1534</v>
      </c>
      <c r="I1512" s="3202" t="s">
        <v>1534</v>
      </c>
      <c r="J1512" s="3202" t="s">
        <v>1534</v>
      </c>
      <c r="K1512" s="3202" t="s">
        <v>1534</v>
      </c>
      <c r="L1512" s="3202">
        <v>0.18</v>
      </c>
      <c r="M1512" s="3202" t="s">
        <v>1534</v>
      </c>
      <c r="N1512" s="3202" t="s">
        <v>1534</v>
      </c>
      <c r="O1512" s="3202" t="s">
        <v>1534</v>
      </c>
      <c r="P1512" s="3202" t="s">
        <v>1534</v>
      </c>
      <c r="Q1512" s="3202">
        <v>0.18</v>
      </c>
      <c r="R1512" s="3202">
        <v>0.18</v>
      </c>
      <c r="S1512" s="3202" t="s">
        <v>1534</v>
      </c>
      <c r="T1512" s="3202" t="s">
        <v>1534</v>
      </c>
      <c r="U1512" s="3202" t="s">
        <v>1534</v>
      </c>
      <c r="V1512" s="3202" t="s">
        <v>1534</v>
      </c>
      <c r="W1512" s="3202" t="s">
        <v>1534</v>
      </c>
      <c r="X1512" s="2981">
        <v>0.06</v>
      </c>
      <c r="Y1512" s="3202" t="s">
        <v>1534</v>
      </c>
      <c r="Z1512" s="3202" t="s">
        <v>1534</v>
      </c>
      <c r="AA1512" s="3202">
        <v>50</v>
      </c>
      <c r="AB1512" s="2981">
        <v>0.06</v>
      </c>
      <c r="AC1512" s="3202" t="s">
        <v>1534</v>
      </c>
      <c r="AD1512" s="3391">
        <v>49.99</v>
      </c>
      <c r="AE1512" s="3392">
        <v>5000</v>
      </c>
      <c r="AF1512" s="2981">
        <f t="shared" si="4"/>
        <v>9.9979999999999999E-3</v>
      </c>
      <c r="AG1512" s="2981">
        <v>0.1</v>
      </c>
      <c r="AH1512" s="2984" t="s">
        <v>4535</v>
      </c>
      <c r="AI1512" s="2983">
        <v>300</v>
      </c>
      <c r="AJ1512" s="2985">
        <v>3.99</v>
      </c>
      <c r="AK1512" s="2578"/>
    </row>
    <row r="1513" spans="2:37" s="2884" customFormat="1" x14ac:dyDescent="0.2">
      <c r="B1513" s="3715" t="s">
        <v>6043</v>
      </c>
      <c r="C1513" s="3716"/>
      <c r="D1513" s="3390"/>
      <c r="E1513" s="2980">
        <v>69.990000000000009</v>
      </c>
      <c r="F1513" s="3202" t="s">
        <v>1534</v>
      </c>
      <c r="G1513" s="3202" t="s">
        <v>1534</v>
      </c>
      <c r="H1513" s="3202" t="s">
        <v>1534</v>
      </c>
      <c r="I1513" s="3202" t="s">
        <v>1534</v>
      </c>
      <c r="J1513" s="3202" t="s">
        <v>1534</v>
      </c>
      <c r="K1513" s="3202" t="s">
        <v>1534</v>
      </c>
      <c r="L1513" s="3202">
        <v>0.18</v>
      </c>
      <c r="M1513" s="3202" t="s">
        <v>1534</v>
      </c>
      <c r="N1513" s="3202" t="s">
        <v>1534</v>
      </c>
      <c r="O1513" s="3202" t="s">
        <v>1534</v>
      </c>
      <c r="P1513" s="3202" t="s">
        <v>1534</v>
      </c>
      <c r="Q1513" s="3202">
        <v>0.18</v>
      </c>
      <c r="R1513" s="3202">
        <v>0.18</v>
      </c>
      <c r="S1513" s="3202" t="s">
        <v>1534</v>
      </c>
      <c r="T1513" s="3202" t="s">
        <v>1534</v>
      </c>
      <c r="U1513" s="3202" t="s">
        <v>1534</v>
      </c>
      <c r="V1513" s="3202" t="s">
        <v>1534</v>
      </c>
      <c r="W1513" s="3202" t="s">
        <v>1534</v>
      </c>
      <c r="X1513" s="2981">
        <v>0.06</v>
      </c>
      <c r="Y1513" s="3202" t="s">
        <v>1534</v>
      </c>
      <c r="Z1513" s="3202" t="s">
        <v>1534</v>
      </c>
      <c r="AA1513" s="3202">
        <v>50</v>
      </c>
      <c r="AB1513" s="2981">
        <v>0.06</v>
      </c>
      <c r="AC1513" s="3202" t="s">
        <v>1534</v>
      </c>
      <c r="AD1513" s="3391">
        <v>59.99</v>
      </c>
      <c r="AE1513" s="3392">
        <v>10000</v>
      </c>
      <c r="AF1513" s="2981">
        <f t="shared" si="4"/>
        <v>5.999E-3</v>
      </c>
      <c r="AG1513" s="2981">
        <v>0.1</v>
      </c>
      <c r="AH1513" s="2984" t="s">
        <v>4535</v>
      </c>
      <c r="AI1513" s="2983">
        <v>300</v>
      </c>
      <c r="AJ1513" s="2985">
        <v>3.99</v>
      </c>
      <c r="AK1513" s="2578"/>
    </row>
    <row r="1514" spans="2:37" s="2884" customFormat="1" x14ac:dyDescent="0.2">
      <c r="B1514" s="3715" t="s">
        <v>6044</v>
      </c>
      <c r="C1514" s="3716"/>
      <c r="D1514" s="3390"/>
      <c r="E1514" s="2980">
        <v>29.99</v>
      </c>
      <c r="F1514" s="3202" t="s">
        <v>1534</v>
      </c>
      <c r="G1514" s="3202" t="s">
        <v>1534</v>
      </c>
      <c r="H1514" s="3202" t="s">
        <v>1534</v>
      </c>
      <c r="I1514" s="3202" t="s">
        <v>1534</v>
      </c>
      <c r="J1514" s="3202" t="s">
        <v>1534</v>
      </c>
      <c r="K1514" s="3202" t="s">
        <v>1534</v>
      </c>
      <c r="L1514" s="3202">
        <v>0.18</v>
      </c>
      <c r="M1514" s="3202" t="s">
        <v>1534</v>
      </c>
      <c r="N1514" s="3202" t="s">
        <v>1534</v>
      </c>
      <c r="O1514" s="3202" t="s">
        <v>1534</v>
      </c>
      <c r="P1514" s="3202" t="s">
        <v>1534</v>
      </c>
      <c r="Q1514" s="3202">
        <v>0.18</v>
      </c>
      <c r="R1514" s="3202">
        <v>0.18</v>
      </c>
      <c r="S1514" s="3202" t="s">
        <v>1534</v>
      </c>
      <c r="T1514" s="3202" t="s">
        <v>1534</v>
      </c>
      <c r="U1514" s="3202" t="s">
        <v>1534</v>
      </c>
      <c r="V1514" s="3202" t="s">
        <v>1534</v>
      </c>
      <c r="W1514" s="3202" t="s">
        <v>1534</v>
      </c>
      <c r="X1514" s="2981">
        <v>0.06</v>
      </c>
      <c r="Y1514" s="3202" t="s">
        <v>1534</v>
      </c>
      <c r="Z1514" s="3202" t="s">
        <v>1534</v>
      </c>
      <c r="AA1514" s="3202">
        <v>50</v>
      </c>
      <c r="AB1514" s="2981">
        <v>0.06</v>
      </c>
      <c r="AC1514" s="3202" t="s">
        <v>1534</v>
      </c>
      <c r="AD1514" s="3391">
        <v>29.99</v>
      </c>
      <c r="AE1514" s="3392">
        <v>1000</v>
      </c>
      <c r="AF1514" s="2981">
        <f t="shared" si="4"/>
        <v>2.9989999999999999E-2</v>
      </c>
      <c r="AG1514" s="2981">
        <v>0.1</v>
      </c>
      <c r="AH1514" s="2984" t="s">
        <v>4535</v>
      </c>
      <c r="AI1514" s="2983">
        <v>100</v>
      </c>
      <c r="AJ1514" s="2985">
        <v>2.4900000000000002</v>
      </c>
      <c r="AK1514" s="2578"/>
    </row>
    <row r="1515" spans="2:37" s="2884" customFormat="1" x14ac:dyDescent="0.2">
      <c r="B1515" s="3715" t="s">
        <v>6083</v>
      </c>
      <c r="C1515" s="3716"/>
      <c r="D1515" s="3390"/>
      <c r="E1515" s="2980">
        <v>34.989999999999995</v>
      </c>
      <c r="F1515" s="3202" t="s">
        <v>1534</v>
      </c>
      <c r="G1515" s="3202" t="s">
        <v>1534</v>
      </c>
      <c r="H1515" s="3202" t="s">
        <v>1534</v>
      </c>
      <c r="I1515" s="3202" t="s">
        <v>1534</v>
      </c>
      <c r="J1515" s="3202" t="s">
        <v>1534</v>
      </c>
      <c r="K1515" s="3202" t="s">
        <v>1534</v>
      </c>
      <c r="L1515" s="3202">
        <v>0.18</v>
      </c>
      <c r="M1515" s="3202" t="s">
        <v>1534</v>
      </c>
      <c r="N1515" s="3202" t="s">
        <v>1534</v>
      </c>
      <c r="O1515" s="3202" t="s">
        <v>1534</v>
      </c>
      <c r="P1515" s="3202" t="s">
        <v>1534</v>
      </c>
      <c r="Q1515" s="3202">
        <v>0.18</v>
      </c>
      <c r="R1515" s="3202">
        <v>0.18</v>
      </c>
      <c r="S1515" s="3202" t="s">
        <v>1534</v>
      </c>
      <c r="T1515" s="3202" t="s">
        <v>1534</v>
      </c>
      <c r="U1515" s="3202" t="s">
        <v>1534</v>
      </c>
      <c r="V1515" s="3202" t="s">
        <v>1534</v>
      </c>
      <c r="W1515" s="3202" t="s">
        <v>1534</v>
      </c>
      <c r="X1515" s="2981">
        <v>0.06</v>
      </c>
      <c r="Y1515" s="3202" t="s">
        <v>1534</v>
      </c>
      <c r="Z1515" s="3202" t="s">
        <v>1534</v>
      </c>
      <c r="AA1515" s="3202">
        <v>50</v>
      </c>
      <c r="AB1515" s="2981">
        <v>0.06</v>
      </c>
      <c r="AC1515" s="3202" t="s">
        <v>1534</v>
      </c>
      <c r="AD1515" s="3391">
        <v>34.99</v>
      </c>
      <c r="AE1515" s="3392">
        <v>1500</v>
      </c>
      <c r="AF1515" s="2981">
        <f t="shared" si="4"/>
        <v>2.3326666666666669E-2</v>
      </c>
      <c r="AG1515" s="2981">
        <v>0.1</v>
      </c>
      <c r="AH1515" s="2984" t="s">
        <v>4535</v>
      </c>
      <c r="AI1515" s="2983">
        <v>150</v>
      </c>
      <c r="AJ1515" s="2985">
        <v>2.99</v>
      </c>
      <c r="AK1515" s="2578"/>
    </row>
    <row r="1516" spans="2:37" s="2884" customFormat="1" x14ac:dyDescent="0.2">
      <c r="B1516" s="3715" t="s">
        <v>6046</v>
      </c>
      <c r="C1516" s="3716"/>
      <c r="D1516" s="3390"/>
      <c r="E1516" s="2980">
        <v>44.99</v>
      </c>
      <c r="F1516" s="3202" t="s">
        <v>1534</v>
      </c>
      <c r="G1516" s="3202" t="s">
        <v>1534</v>
      </c>
      <c r="H1516" s="3202" t="s">
        <v>1534</v>
      </c>
      <c r="I1516" s="3202" t="s">
        <v>1534</v>
      </c>
      <c r="J1516" s="3202" t="s">
        <v>1534</v>
      </c>
      <c r="K1516" s="3202" t="s">
        <v>1534</v>
      </c>
      <c r="L1516" s="3202">
        <v>0.18</v>
      </c>
      <c r="M1516" s="3202" t="s">
        <v>1534</v>
      </c>
      <c r="N1516" s="3202" t="s">
        <v>1534</v>
      </c>
      <c r="O1516" s="3202" t="s">
        <v>1534</v>
      </c>
      <c r="P1516" s="3202" t="s">
        <v>1534</v>
      </c>
      <c r="Q1516" s="3202">
        <v>0.18</v>
      </c>
      <c r="R1516" s="3202">
        <v>0.18</v>
      </c>
      <c r="S1516" s="3202" t="s">
        <v>1534</v>
      </c>
      <c r="T1516" s="3202" t="s">
        <v>1534</v>
      </c>
      <c r="U1516" s="3202" t="s">
        <v>1534</v>
      </c>
      <c r="V1516" s="3202" t="s">
        <v>1534</v>
      </c>
      <c r="W1516" s="3202" t="s">
        <v>1534</v>
      </c>
      <c r="X1516" s="2981">
        <v>0.06</v>
      </c>
      <c r="Y1516" s="3202" t="s">
        <v>1534</v>
      </c>
      <c r="Z1516" s="3202" t="s">
        <v>1534</v>
      </c>
      <c r="AA1516" s="3202">
        <v>50</v>
      </c>
      <c r="AB1516" s="2981">
        <v>0.06</v>
      </c>
      <c r="AC1516" s="3202" t="s">
        <v>1534</v>
      </c>
      <c r="AD1516" s="3391">
        <v>44.99</v>
      </c>
      <c r="AE1516" s="3392">
        <v>2000</v>
      </c>
      <c r="AF1516" s="2981">
        <f t="shared" si="4"/>
        <v>2.2495000000000001E-2</v>
      </c>
      <c r="AG1516" s="2981">
        <v>0.1</v>
      </c>
      <c r="AH1516" s="2984" t="s">
        <v>4535</v>
      </c>
      <c r="AI1516" s="2983">
        <v>200</v>
      </c>
      <c r="AJ1516" s="2985">
        <v>3.49</v>
      </c>
      <c r="AK1516" s="2578"/>
    </row>
    <row r="1517" spans="2:37" s="2884" customFormat="1" x14ac:dyDescent="0.2">
      <c r="B1517" s="3715" t="s">
        <v>6047</v>
      </c>
      <c r="C1517" s="3716"/>
      <c r="D1517" s="3390"/>
      <c r="E1517" s="2980">
        <v>29.99</v>
      </c>
      <c r="F1517" s="3202" t="s">
        <v>1534</v>
      </c>
      <c r="G1517" s="3202" t="s">
        <v>1534</v>
      </c>
      <c r="H1517" s="3202" t="s">
        <v>1534</v>
      </c>
      <c r="I1517" s="3202" t="s">
        <v>1534</v>
      </c>
      <c r="J1517" s="3202" t="s">
        <v>1534</v>
      </c>
      <c r="K1517" s="3202" t="s">
        <v>1534</v>
      </c>
      <c r="L1517" s="3202">
        <v>0.18</v>
      </c>
      <c r="M1517" s="3202" t="s">
        <v>1534</v>
      </c>
      <c r="N1517" s="3202" t="s">
        <v>1534</v>
      </c>
      <c r="O1517" s="3202" t="s">
        <v>1534</v>
      </c>
      <c r="P1517" s="3202" t="s">
        <v>1534</v>
      </c>
      <c r="Q1517" s="3202">
        <v>0.18</v>
      </c>
      <c r="R1517" s="3202">
        <v>0.18</v>
      </c>
      <c r="S1517" s="3202" t="s">
        <v>1534</v>
      </c>
      <c r="T1517" s="3202" t="s">
        <v>1534</v>
      </c>
      <c r="U1517" s="3202" t="s">
        <v>1534</v>
      </c>
      <c r="V1517" s="3202" t="s">
        <v>1534</v>
      </c>
      <c r="W1517" s="3202" t="s">
        <v>1534</v>
      </c>
      <c r="X1517" s="2981">
        <v>0.06</v>
      </c>
      <c r="Y1517" s="3202" t="s">
        <v>1534</v>
      </c>
      <c r="Z1517" s="3202" t="s">
        <v>1534</v>
      </c>
      <c r="AA1517" s="3202">
        <v>50</v>
      </c>
      <c r="AB1517" s="2981">
        <v>0.06</v>
      </c>
      <c r="AC1517" s="3202" t="s">
        <v>1534</v>
      </c>
      <c r="AD1517" s="3391">
        <v>29.99</v>
      </c>
      <c r="AE1517" s="3392">
        <v>1000</v>
      </c>
      <c r="AF1517" s="2981">
        <f t="shared" si="4"/>
        <v>2.9989999999999999E-2</v>
      </c>
      <c r="AG1517" s="2981">
        <v>0.1</v>
      </c>
      <c r="AH1517" s="2984" t="s">
        <v>4535</v>
      </c>
      <c r="AI1517" s="2983">
        <v>100</v>
      </c>
      <c r="AJ1517" s="2985">
        <v>2.4900000000000002</v>
      </c>
      <c r="AK1517" s="2578"/>
    </row>
    <row r="1518" spans="2:37" s="2884" customFormat="1" x14ac:dyDescent="0.2">
      <c r="B1518" s="3715" t="s">
        <v>6048</v>
      </c>
      <c r="C1518" s="3716"/>
      <c r="D1518" s="3390"/>
      <c r="E1518" s="2980">
        <v>34.989999999999995</v>
      </c>
      <c r="F1518" s="3202" t="s">
        <v>1534</v>
      </c>
      <c r="G1518" s="3202" t="s">
        <v>1534</v>
      </c>
      <c r="H1518" s="3202" t="s">
        <v>1534</v>
      </c>
      <c r="I1518" s="3202" t="s">
        <v>1534</v>
      </c>
      <c r="J1518" s="3202" t="s">
        <v>1534</v>
      </c>
      <c r="K1518" s="3202" t="s">
        <v>1534</v>
      </c>
      <c r="L1518" s="3202">
        <v>0.18</v>
      </c>
      <c r="M1518" s="3202" t="s">
        <v>1534</v>
      </c>
      <c r="N1518" s="3202" t="s">
        <v>1534</v>
      </c>
      <c r="O1518" s="3202" t="s">
        <v>1534</v>
      </c>
      <c r="P1518" s="3202" t="s">
        <v>1534</v>
      </c>
      <c r="Q1518" s="3202">
        <v>0.18</v>
      </c>
      <c r="R1518" s="3202">
        <v>0.18</v>
      </c>
      <c r="S1518" s="3202" t="s">
        <v>1534</v>
      </c>
      <c r="T1518" s="3202" t="s">
        <v>1534</v>
      </c>
      <c r="U1518" s="3202" t="s">
        <v>1534</v>
      </c>
      <c r="V1518" s="3202" t="s">
        <v>1534</v>
      </c>
      <c r="W1518" s="3202" t="s">
        <v>1534</v>
      </c>
      <c r="X1518" s="2981">
        <v>0.06</v>
      </c>
      <c r="Y1518" s="3202" t="s">
        <v>1534</v>
      </c>
      <c r="Z1518" s="3202" t="s">
        <v>1534</v>
      </c>
      <c r="AA1518" s="3202">
        <v>50</v>
      </c>
      <c r="AB1518" s="2981">
        <v>0.06</v>
      </c>
      <c r="AC1518" s="3202" t="s">
        <v>1534</v>
      </c>
      <c r="AD1518" s="3391">
        <v>34.989999999999995</v>
      </c>
      <c r="AE1518" s="3392">
        <v>1500</v>
      </c>
      <c r="AF1518" s="2981">
        <f t="shared" si="4"/>
        <v>2.3326666666666662E-2</v>
      </c>
      <c r="AG1518" s="2981">
        <v>0.1</v>
      </c>
      <c r="AH1518" s="2984" t="s">
        <v>4535</v>
      </c>
      <c r="AI1518" s="2983">
        <v>150</v>
      </c>
      <c r="AJ1518" s="2985">
        <v>2.99</v>
      </c>
      <c r="AK1518" s="2578"/>
    </row>
    <row r="1519" spans="2:37" s="2884" customFormat="1" x14ac:dyDescent="0.2">
      <c r="B1519" s="3715" t="s">
        <v>6049</v>
      </c>
      <c r="C1519" s="3716"/>
      <c r="D1519" s="3390"/>
      <c r="E1519" s="2980">
        <v>44.99</v>
      </c>
      <c r="F1519" s="3202" t="s">
        <v>1534</v>
      </c>
      <c r="G1519" s="3202" t="s">
        <v>1534</v>
      </c>
      <c r="H1519" s="3202" t="s">
        <v>1534</v>
      </c>
      <c r="I1519" s="3202" t="s">
        <v>1534</v>
      </c>
      <c r="J1519" s="3202" t="s">
        <v>1534</v>
      </c>
      <c r="K1519" s="3202" t="s">
        <v>1534</v>
      </c>
      <c r="L1519" s="3202">
        <v>0.18</v>
      </c>
      <c r="M1519" s="3202" t="s">
        <v>1534</v>
      </c>
      <c r="N1519" s="3202" t="s">
        <v>1534</v>
      </c>
      <c r="O1519" s="3202" t="s">
        <v>1534</v>
      </c>
      <c r="P1519" s="3202" t="s">
        <v>1534</v>
      </c>
      <c r="Q1519" s="3202">
        <v>0.18</v>
      </c>
      <c r="R1519" s="3202">
        <v>0.18</v>
      </c>
      <c r="S1519" s="3202" t="s">
        <v>1534</v>
      </c>
      <c r="T1519" s="3202" t="s">
        <v>1534</v>
      </c>
      <c r="U1519" s="3202" t="s">
        <v>1534</v>
      </c>
      <c r="V1519" s="3202" t="s">
        <v>1534</v>
      </c>
      <c r="W1519" s="3202" t="s">
        <v>1534</v>
      </c>
      <c r="X1519" s="2981">
        <v>0.06</v>
      </c>
      <c r="Y1519" s="3202" t="s">
        <v>1534</v>
      </c>
      <c r="Z1519" s="3202" t="s">
        <v>1534</v>
      </c>
      <c r="AA1519" s="3202">
        <v>50</v>
      </c>
      <c r="AB1519" s="2981">
        <v>0.06</v>
      </c>
      <c r="AC1519" s="3202" t="s">
        <v>1534</v>
      </c>
      <c r="AD1519" s="3391">
        <v>44.99</v>
      </c>
      <c r="AE1519" s="3392">
        <v>2000</v>
      </c>
      <c r="AF1519" s="2981">
        <f t="shared" si="4"/>
        <v>2.2495000000000001E-2</v>
      </c>
      <c r="AG1519" s="2981">
        <v>0.1</v>
      </c>
      <c r="AH1519" s="2984" t="s">
        <v>4535</v>
      </c>
      <c r="AI1519" s="2983">
        <v>200</v>
      </c>
      <c r="AJ1519" s="2985">
        <v>3.49</v>
      </c>
      <c r="AK1519" s="2578"/>
    </row>
    <row r="1520" spans="2:37" s="2884" customFormat="1" x14ac:dyDescent="0.2">
      <c r="B1520" s="3715" t="s">
        <v>6050</v>
      </c>
      <c r="C1520" s="3716"/>
      <c r="D1520" s="3390"/>
      <c r="E1520" s="2980">
        <v>29.99</v>
      </c>
      <c r="F1520" s="3202" t="s">
        <v>1534</v>
      </c>
      <c r="G1520" s="3202" t="s">
        <v>1534</v>
      </c>
      <c r="H1520" s="3202" t="s">
        <v>1534</v>
      </c>
      <c r="I1520" s="3202" t="s">
        <v>1534</v>
      </c>
      <c r="J1520" s="3202" t="s">
        <v>1534</v>
      </c>
      <c r="K1520" s="3202" t="s">
        <v>1534</v>
      </c>
      <c r="L1520" s="3202">
        <v>0.18</v>
      </c>
      <c r="M1520" s="3202" t="s">
        <v>1534</v>
      </c>
      <c r="N1520" s="3202" t="s">
        <v>1534</v>
      </c>
      <c r="O1520" s="3202" t="s">
        <v>1534</v>
      </c>
      <c r="P1520" s="3202" t="s">
        <v>1534</v>
      </c>
      <c r="Q1520" s="3202">
        <v>0.18</v>
      </c>
      <c r="R1520" s="3202">
        <v>0.18</v>
      </c>
      <c r="S1520" s="3202" t="s">
        <v>1534</v>
      </c>
      <c r="T1520" s="3202" t="s">
        <v>1534</v>
      </c>
      <c r="U1520" s="3202" t="s">
        <v>1534</v>
      </c>
      <c r="V1520" s="3202" t="s">
        <v>1534</v>
      </c>
      <c r="W1520" s="3202" t="s">
        <v>1534</v>
      </c>
      <c r="X1520" s="2981">
        <v>0.06</v>
      </c>
      <c r="Y1520" s="3202" t="s">
        <v>1534</v>
      </c>
      <c r="Z1520" s="3202" t="s">
        <v>1534</v>
      </c>
      <c r="AA1520" s="3202">
        <v>50</v>
      </c>
      <c r="AB1520" s="2981">
        <v>0.06</v>
      </c>
      <c r="AC1520" s="3202" t="s">
        <v>1534</v>
      </c>
      <c r="AD1520" s="3391">
        <v>29.99</v>
      </c>
      <c r="AE1520" s="3392">
        <v>1000</v>
      </c>
      <c r="AF1520" s="2981">
        <f>AD1520/AE1520</f>
        <v>2.9989999999999999E-2</v>
      </c>
      <c r="AG1520" s="2981">
        <v>0.1</v>
      </c>
      <c r="AH1520" s="2984" t="s">
        <v>4535</v>
      </c>
      <c r="AI1520" s="2983">
        <v>100</v>
      </c>
      <c r="AJ1520" s="2985">
        <v>2.4900000000000002</v>
      </c>
      <c r="AK1520" s="2578"/>
    </row>
    <row r="1521" spans="2:37" s="2884" customFormat="1" x14ac:dyDescent="0.2">
      <c r="B1521" s="3715" t="s">
        <v>6051</v>
      </c>
      <c r="C1521" s="3716"/>
      <c r="D1521" s="3390"/>
      <c r="E1521" s="3252">
        <v>34.99</v>
      </c>
      <c r="F1521" s="3202" t="s">
        <v>1534</v>
      </c>
      <c r="G1521" s="3202" t="s">
        <v>1534</v>
      </c>
      <c r="H1521" s="3202" t="s">
        <v>1534</v>
      </c>
      <c r="I1521" s="3202" t="s">
        <v>1534</v>
      </c>
      <c r="J1521" s="3202" t="s">
        <v>1534</v>
      </c>
      <c r="K1521" s="3202" t="s">
        <v>1534</v>
      </c>
      <c r="L1521" s="3202">
        <v>0.18</v>
      </c>
      <c r="M1521" s="3202" t="s">
        <v>1534</v>
      </c>
      <c r="N1521" s="3202" t="s">
        <v>1534</v>
      </c>
      <c r="O1521" s="3202" t="s">
        <v>1534</v>
      </c>
      <c r="P1521" s="3202" t="s">
        <v>1534</v>
      </c>
      <c r="Q1521" s="3202">
        <v>0.18</v>
      </c>
      <c r="R1521" s="3202">
        <v>0.18</v>
      </c>
      <c r="S1521" s="3202" t="s">
        <v>1534</v>
      </c>
      <c r="T1521" s="3202" t="s">
        <v>1534</v>
      </c>
      <c r="U1521" s="3202" t="s">
        <v>1534</v>
      </c>
      <c r="V1521" s="3202" t="s">
        <v>1534</v>
      </c>
      <c r="W1521" s="3202" t="s">
        <v>1534</v>
      </c>
      <c r="X1521" s="2981">
        <v>0.06</v>
      </c>
      <c r="Y1521" s="3202" t="s">
        <v>1534</v>
      </c>
      <c r="Z1521" s="3202" t="s">
        <v>1534</v>
      </c>
      <c r="AA1521" s="3202">
        <v>50</v>
      </c>
      <c r="AB1521" s="2981">
        <v>0.06</v>
      </c>
      <c r="AC1521" s="3202" t="s">
        <v>1534</v>
      </c>
      <c r="AD1521" s="3391">
        <v>34.989999999999995</v>
      </c>
      <c r="AE1521" s="3392">
        <v>1500</v>
      </c>
      <c r="AF1521" s="2981">
        <f>AD1521/AE1521</f>
        <v>2.3326666666666662E-2</v>
      </c>
      <c r="AG1521" s="2981">
        <v>0.1</v>
      </c>
      <c r="AH1521" s="2984" t="s">
        <v>4535</v>
      </c>
      <c r="AI1521" s="2983">
        <v>150</v>
      </c>
      <c r="AJ1521" s="2985">
        <v>2.99</v>
      </c>
      <c r="AK1521" s="2578"/>
    </row>
    <row r="1522" spans="2:37" s="2884" customFormat="1" ht="13.5" thickBot="1" x14ac:dyDescent="0.25">
      <c r="B1522" s="3715" t="s">
        <v>6052</v>
      </c>
      <c r="C1522" s="3716"/>
      <c r="D1522" s="3394"/>
      <c r="E1522" s="3170">
        <v>44.99</v>
      </c>
      <c r="F1522" s="3364" t="s">
        <v>1534</v>
      </c>
      <c r="G1522" s="3364" t="s">
        <v>1534</v>
      </c>
      <c r="H1522" s="3364" t="s">
        <v>1534</v>
      </c>
      <c r="I1522" s="3364" t="s">
        <v>1534</v>
      </c>
      <c r="J1522" s="3364" t="s">
        <v>1534</v>
      </c>
      <c r="K1522" s="3364" t="s">
        <v>1534</v>
      </c>
      <c r="L1522" s="3364">
        <v>0.18</v>
      </c>
      <c r="M1522" s="3364" t="s">
        <v>1534</v>
      </c>
      <c r="N1522" s="3364" t="s">
        <v>1534</v>
      </c>
      <c r="O1522" s="3364" t="s">
        <v>1534</v>
      </c>
      <c r="P1522" s="3364" t="s">
        <v>1534</v>
      </c>
      <c r="Q1522" s="3364">
        <v>0.18</v>
      </c>
      <c r="R1522" s="3364">
        <v>0.18</v>
      </c>
      <c r="S1522" s="3364" t="s">
        <v>1534</v>
      </c>
      <c r="T1522" s="3364" t="s">
        <v>1534</v>
      </c>
      <c r="U1522" s="3364" t="s">
        <v>1534</v>
      </c>
      <c r="V1522" s="3364" t="s">
        <v>1534</v>
      </c>
      <c r="W1522" s="3364" t="s">
        <v>1534</v>
      </c>
      <c r="X1522" s="3083">
        <v>0.06</v>
      </c>
      <c r="Y1522" s="3364" t="s">
        <v>1534</v>
      </c>
      <c r="Z1522" s="3364" t="s">
        <v>1534</v>
      </c>
      <c r="AA1522" s="3364">
        <v>50</v>
      </c>
      <c r="AB1522" s="3083">
        <v>0.06</v>
      </c>
      <c r="AC1522" s="3364" t="s">
        <v>1534</v>
      </c>
      <c r="AD1522" s="3418">
        <v>44.99</v>
      </c>
      <c r="AE1522" s="3395">
        <v>2000</v>
      </c>
      <c r="AF1522" s="3083">
        <f>AD1522/AE1522</f>
        <v>2.2495000000000001E-2</v>
      </c>
      <c r="AG1522" s="3083">
        <v>0.1</v>
      </c>
      <c r="AH1522" s="3086" t="s">
        <v>4535</v>
      </c>
      <c r="AI1522" s="3397">
        <v>200</v>
      </c>
      <c r="AJ1522" s="3087">
        <v>3.49</v>
      </c>
      <c r="AK1522" s="2578"/>
    </row>
    <row r="1523" spans="2:37" s="2884" customFormat="1" x14ac:dyDescent="0.2">
      <c r="B1523" s="2579"/>
      <c r="C1523" s="2572"/>
      <c r="D1523" s="3651"/>
      <c r="E1523" s="3651"/>
      <c r="F1523" s="3651"/>
      <c r="G1523" s="3651"/>
      <c r="H1523" s="2572"/>
      <c r="I1523" s="2573"/>
      <c r="J1523" s="2573"/>
      <c r="K1523" s="2573"/>
      <c r="L1523" s="2573"/>
      <c r="M1523" s="2572"/>
      <c r="N1523" s="2573"/>
      <c r="O1523" s="2573"/>
      <c r="P1523" s="2573"/>
      <c r="Q1523" s="2573"/>
      <c r="R1523" s="2573"/>
      <c r="S1523" s="2572"/>
      <c r="T1523" s="2571"/>
      <c r="U1523" s="2571"/>
      <c r="V1523" s="2571"/>
      <c r="W1523" s="2571"/>
      <c r="X1523" s="2571"/>
      <c r="Y1523" s="2571"/>
      <c r="Z1523" s="2571"/>
      <c r="AA1523" s="2571"/>
      <c r="AB1523" s="2571"/>
      <c r="AC1523" s="2571"/>
      <c r="AD1523" s="2571"/>
      <c r="AE1523" s="2571"/>
      <c r="AF1523" s="2571"/>
      <c r="AG1523" s="2571"/>
      <c r="AH1523" s="2571"/>
      <c r="AI1523" s="2571"/>
      <c r="AJ1523" s="2571"/>
      <c r="AK1523" s="2578"/>
    </row>
    <row r="1524" spans="2:37" s="2884" customFormat="1" x14ac:dyDescent="0.2">
      <c r="B1524" s="3643" t="s">
        <v>5002</v>
      </c>
      <c r="C1524" s="3644"/>
      <c r="D1524" s="3652" t="s">
        <v>6079</v>
      </c>
      <c r="E1524" s="3652"/>
      <c r="F1524" s="3652"/>
      <c r="G1524" s="3652"/>
      <c r="H1524" s="2575"/>
      <c r="I1524" s="2575"/>
      <c r="J1524" s="2575"/>
      <c r="K1524" s="2575"/>
      <c r="L1524" s="2575"/>
      <c r="M1524" s="2575"/>
      <c r="N1524" s="2575"/>
      <c r="O1524" s="2575"/>
      <c r="P1524" s="2575"/>
      <c r="Q1524" s="2575"/>
      <c r="R1524" s="2575"/>
      <c r="S1524" s="2575"/>
      <c r="T1524" s="2571"/>
      <c r="U1524" s="2571"/>
      <c r="V1524" s="2571"/>
      <c r="W1524" s="2571"/>
      <c r="X1524" s="2571"/>
      <c r="Y1524" s="2571"/>
      <c r="Z1524" s="2571"/>
      <c r="AA1524" s="2571"/>
      <c r="AB1524" s="2571"/>
      <c r="AC1524" s="2571"/>
      <c r="AD1524" s="2571"/>
      <c r="AE1524" s="2571"/>
      <c r="AF1524" s="2571"/>
      <c r="AG1524" s="2571"/>
      <c r="AH1524" s="2571"/>
      <c r="AI1524" s="2571"/>
      <c r="AJ1524" s="2571"/>
      <c r="AK1524" s="2578"/>
    </row>
    <row r="1525" spans="2:37" s="2884" customFormat="1" x14ac:dyDescent="0.2">
      <c r="B1525" s="3643" t="s">
        <v>5003</v>
      </c>
      <c r="C1525" s="3644"/>
      <c r="D1525" s="3652" t="s">
        <v>1517</v>
      </c>
      <c r="E1525" s="3652"/>
      <c r="F1525" s="3652"/>
      <c r="G1525" s="3652"/>
      <c r="H1525" s="2575"/>
      <c r="I1525" s="2575"/>
      <c r="J1525" s="2575"/>
      <c r="K1525" s="2575"/>
      <c r="L1525" s="2575"/>
      <c r="M1525" s="2575"/>
      <c r="N1525" s="2575"/>
      <c r="O1525" s="2575"/>
      <c r="P1525" s="2575"/>
      <c r="Q1525" s="2575"/>
      <c r="R1525" s="2575"/>
      <c r="S1525" s="2575"/>
      <c r="T1525" s="2571"/>
      <c r="U1525" s="2571"/>
      <c r="V1525" s="2571"/>
      <c r="W1525" s="2571"/>
      <c r="X1525" s="2571"/>
      <c r="Y1525" s="2571"/>
      <c r="Z1525" s="2571"/>
      <c r="AA1525" s="2571"/>
      <c r="AB1525" s="2571"/>
      <c r="AC1525" s="2571"/>
      <c r="AD1525" s="2571"/>
      <c r="AE1525" s="2571"/>
      <c r="AF1525" s="2571"/>
      <c r="AG1525" s="2571"/>
      <c r="AH1525" s="2571"/>
      <c r="AI1525" s="2571"/>
      <c r="AJ1525" s="2571"/>
      <c r="AK1525" s="2578"/>
    </row>
    <row r="1526" spans="2:37" s="2884" customFormat="1" ht="15.75" thickBot="1" x14ac:dyDescent="0.25">
      <c r="B1526" s="3646"/>
      <c r="C1526" s="3647"/>
      <c r="D1526" s="3648"/>
      <c r="E1526" s="3648"/>
      <c r="F1526" s="3648"/>
      <c r="G1526" s="3648"/>
      <c r="H1526" s="2580"/>
      <c r="I1526" s="2580"/>
      <c r="J1526" s="2580"/>
      <c r="K1526" s="2580"/>
      <c r="L1526" s="2580"/>
      <c r="M1526" s="2580"/>
      <c r="N1526" s="2580"/>
      <c r="O1526" s="2580"/>
      <c r="P1526" s="2580"/>
      <c r="Q1526" s="2580"/>
      <c r="R1526" s="2580"/>
      <c r="S1526" s="2580"/>
      <c r="T1526" s="2581"/>
      <c r="U1526" s="2581"/>
      <c r="V1526" s="2581"/>
      <c r="W1526" s="2581"/>
      <c r="X1526" s="2581"/>
      <c r="Y1526" s="2581"/>
      <c r="Z1526" s="2581"/>
      <c r="AA1526" s="2581"/>
      <c r="AB1526" s="2581"/>
      <c r="AC1526" s="2581"/>
      <c r="AD1526" s="2581"/>
      <c r="AE1526" s="2581"/>
      <c r="AF1526" s="2581"/>
      <c r="AG1526" s="2581"/>
      <c r="AH1526" s="2581"/>
      <c r="AI1526" s="2581"/>
      <c r="AJ1526" s="2581"/>
      <c r="AK1526" s="2583"/>
    </row>
    <row r="1527" spans="2:37" s="2884" customFormat="1" x14ac:dyDescent="0.2">
      <c r="B1527" s="2783" t="str">
        <f>+B1497</f>
        <v>.</v>
      </c>
    </row>
    <row r="1528" spans="2:37" s="2884" customFormat="1" ht="13.5" thickBot="1" x14ac:dyDescent="0.25">
      <c r="B1528" s="2783"/>
    </row>
    <row r="1529" spans="2:37" s="2884" customFormat="1" ht="20.25" x14ac:dyDescent="0.2">
      <c r="B1529" s="3623" t="s">
        <v>5011</v>
      </c>
      <c r="C1529" s="3624"/>
      <c r="D1529" s="3624"/>
      <c r="E1529" s="3624"/>
      <c r="F1529" s="3624"/>
      <c r="G1529" s="3624"/>
      <c r="H1529" s="3624"/>
      <c r="I1529" s="3624"/>
      <c r="J1529" s="3624"/>
      <c r="K1529" s="3624"/>
      <c r="L1529" s="3624"/>
      <c r="M1529" s="3624"/>
      <c r="N1529" s="3624"/>
      <c r="O1529" s="3624"/>
      <c r="P1529" s="3624"/>
      <c r="Q1529" s="3624"/>
      <c r="R1529" s="3624"/>
      <c r="S1529" s="3624"/>
      <c r="T1529" s="3624"/>
      <c r="U1529" s="3624"/>
      <c r="V1529" s="3624"/>
      <c r="W1529" s="3624"/>
      <c r="X1529" s="3624"/>
      <c r="Y1529" s="3624"/>
      <c r="Z1529" s="3624"/>
      <c r="AA1529" s="3624"/>
      <c r="AB1529" s="3624"/>
      <c r="AC1529" s="3624"/>
      <c r="AD1529" s="3624"/>
      <c r="AE1529" s="3624"/>
      <c r="AF1529" s="3624"/>
      <c r="AG1529" s="3624"/>
      <c r="AH1529" s="3624"/>
      <c r="AI1529" s="3624"/>
      <c r="AJ1529" s="3624"/>
      <c r="AK1529" s="3625"/>
    </row>
    <row r="1530" spans="2:37" s="2884" customFormat="1" x14ac:dyDescent="0.2">
      <c r="B1530" s="2576"/>
      <c r="C1530" s="3399"/>
      <c r="D1530" s="3399"/>
      <c r="E1530" s="3399"/>
      <c r="F1530" s="3399"/>
      <c r="G1530" s="2577"/>
      <c r="H1530" s="2577"/>
      <c r="I1530" s="2577"/>
      <c r="J1530" s="2577"/>
      <c r="K1530" s="2577"/>
      <c r="L1530" s="2577"/>
      <c r="M1530" s="2577"/>
      <c r="N1530" s="2577"/>
      <c r="O1530" s="2577"/>
      <c r="P1530" s="2577"/>
      <c r="Q1530" s="2577"/>
      <c r="R1530" s="2577"/>
      <c r="S1530" s="2577"/>
      <c r="T1530" s="2577"/>
      <c r="U1530" s="2577"/>
      <c r="V1530" s="2577"/>
      <c r="W1530" s="2577"/>
      <c r="X1530" s="2577"/>
      <c r="Y1530" s="2577"/>
      <c r="Z1530" s="2577"/>
      <c r="AA1530" s="2577"/>
      <c r="AB1530" s="2577"/>
      <c r="AC1530" s="2577"/>
      <c r="AD1530" s="2577"/>
      <c r="AE1530" s="2577"/>
      <c r="AF1530" s="2577"/>
      <c r="AG1530" s="2577"/>
      <c r="AH1530" s="2577"/>
      <c r="AI1530" s="2577"/>
      <c r="AJ1530" s="2577"/>
      <c r="AK1530" s="2578"/>
    </row>
    <row r="1531" spans="2:37" s="2884" customFormat="1" x14ac:dyDescent="0.2">
      <c r="B1531" s="2576" t="s">
        <v>4998</v>
      </c>
      <c r="C1531" s="3399"/>
      <c r="D1531" s="3656" t="s">
        <v>6036</v>
      </c>
      <c r="E1531" s="3656"/>
      <c r="F1531" s="3656"/>
      <c r="G1531" s="2577"/>
      <c r="H1531" s="2577"/>
      <c r="I1531" s="2577"/>
      <c r="J1531" s="2577"/>
      <c r="K1531" s="2577"/>
      <c r="L1531" s="2577"/>
      <c r="M1531" s="2577"/>
      <c r="N1531" s="2577"/>
      <c r="O1531" s="2577"/>
      <c r="P1531" s="2577"/>
      <c r="Q1531" s="2577"/>
      <c r="R1531" s="2577"/>
      <c r="S1531" s="2577"/>
      <c r="T1531" s="2577"/>
      <c r="U1531" s="2577"/>
      <c r="V1531" s="2577"/>
      <c r="W1531" s="2577"/>
      <c r="X1531" s="2577"/>
      <c r="Y1531" s="2577"/>
      <c r="Z1531" s="2577"/>
      <c r="AA1531" s="2577"/>
      <c r="AB1531" s="2577"/>
      <c r="AC1531" s="2577"/>
      <c r="AD1531" s="2577"/>
      <c r="AE1531" s="2577"/>
      <c r="AF1531" s="2577"/>
      <c r="AG1531" s="2577"/>
      <c r="AH1531" s="2577"/>
      <c r="AI1531" s="2577"/>
      <c r="AJ1531" s="2577"/>
      <c r="AK1531" s="2578"/>
    </row>
    <row r="1532" spans="2:37" s="2884" customFormat="1" ht="13.5" thickBot="1" x14ac:dyDescent="0.25">
      <c r="B1532" s="3657" t="s">
        <v>5012</v>
      </c>
      <c r="C1532" s="3658"/>
      <c r="D1532" s="3629">
        <v>41597</v>
      </c>
      <c r="E1532" s="3629"/>
      <c r="F1532" s="3399"/>
      <c r="G1532" s="2577"/>
      <c r="H1532" s="2577"/>
      <c r="I1532" s="2577"/>
      <c r="J1532" s="2577"/>
      <c r="K1532" s="2577"/>
      <c r="L1532" s="2577"/>
      <c r="M1532" s="2577"/>
      <c r="N1532" s="2577"/>
      <c r="O1532" s="2577"/>
      <c r="P1532" s="2577"/>
      <c r="Q1532" s="2577"/>
      <c r="R1532" s="2577"/>
      <c r="S1532" s="2577"/>
      <c r="T1532" s="2577"/>
      <c r="U1532" s="2577"/>
      <c r="V1532" s="2577"/>
      <c r="W1532" s="2577"/>
      <c r="X1532" s="2577"/>
      <c r="Y1532" s="2577"/>
      <c r="Z1532" s="2577"/>
      <c r="AA1532" s="2577"/>
      <c r="AB1532" s="2577"/>
      <c r="AC1532" s="2577"/>
      <c r="AD1532" s="2577"/>
      <c r="AE1532" s="2577"/>
      <c r="AF1532" s="2577"/>
      <c r="AG1532" s="2577"/>
      <c r="AH1532" s="2577"/>
      <c r="AI1532" s="2577"/>
      <c r="AJ1532" s="2577"/>
      <c r="AK1532" s="2578"/>
    </row>
    <row r="1533" spans="2:37" s="2884" customFormat="1" ht="168" customHeight="1" thickBot="1" x14ac:dyDescent="0.25">
      <c r="B1533" s="3659" t="s">
        <v>5013</v>
      </c>
      <c r="C1533" s="3660"/>
      <c r="D1533" s="3661" t="s">
        <v>6037</v>
      </c>
      <c r="E1533" s="3662"/>
      <c r="F1533" s="3662"/>
      <c r="G1533" s="3662"/>
      <c r="H1533" s="3662"/>
      <c r="I1533" s="3662"/>
      <c r="J1533" s="3662"/>
      <c r="K1533" s="3663"/>
      <c r="L1533" s="2577"/>
      <c r="M1533" s="2577"/>
      <c r="N1533" s="2577"/>
      <c r="O1533" s="2577"/>
      <c r="P1533" s="2577"/>
      <c r="Q1533" s="2577"/>
      <c r="R1533" s="2577"/>
      <c r="S1533" s="2577"/>
      <c r="T1533" s="2577"/>
      <c r="U1533" s="2577"/>
      <c r="V1533" s="2577"/>
      <c r="W1533" s="2577"/>
      <c r="X1533" s="2577"/>
      <c r="Y1533" s="2577"/>
      <c r="Z1533" s="2577"/>
      <c r="AA1533" s="2577"/>
      <c r="AB1533" s="2577"/>
      <c r="AC1533" s="2577"/>
      <c r="AD1533" s="2577"/>
      <c r="AE1533" s="2577"/>
      <c r="AF1533" s="2577"/>
      <c r="AG1533" s="2577"/>
      <c r="AH1533" s="2577"/>
      <c r="AI1533" s="2577"/>
      <c r="AJ1533" s="2577"/>
      <c r="AK1533" s="2578"/>
    </row>
    <row r="1534" spans="2:37" s="2884" customFormat="1" ht="13.5" thickBot="1" x14ac:dyDescent="0.25">
      <c r="B1534" s="3664"/>
      <c r="C1534" s="3653"/>
      <c r="D1534" s="3653"/>
      <c r="E1534" s="3653"/>
      <c r="F1534" s="3653"/>
      <c r="G1534" s="3653"/>
      <c r="H1534" s="3653"/>
      <c r="I1534" s="3653"/>
      <c r="J1534" s="3653"/>
      <c r="K1534" s="3653"/>
      <c r="L1534" s="3653"/>
      <c r="M1534" s="3653"/>
      <c r="N1534" s="3653"/>
      <c r="O1534" s="3653"/>
      <c r="P1534" s="3653"/>
      <c r="Q1534" s="3653"/>
      <c r="R1534" s="2577"/>
      <c r="S1534" s="2577"/>
      <c r="T1534" s="2577"/>
      <c r="U1534" s="2577"/>
      <c r="V1534" s="2577"/>
      <c r="W1534" s="2577"/>
      <c r="X1534" s="2577"/>
      <c r="Y1534" s="2577"/>
      <c r="Z1534" s="2577"/>
      <c r="AA1534" s="2577"/>
      <c r="AB1534" s="2577"/>
      <c r="AC1534" s="2577"/>
      <c r="AD1534" s="2577"/>
      <c r="AE1534" s="2577"/>
      <c r="AF1534" s="2577"/>
      <c r="AG1534" s="2577"/>
      <c r="AH1534" s="2577"/>
      <c r="AI1534" s="2577"/>
      <c r="AJ1534" s="2577"/>
      <c r="AK1534" s="2578"/>
    </row>
    <row r="1535" spans="2:37" s="2884" customFormat="1" ht="13.5" thickBot="1" x14ac:dyDescent="0.25">
      <c r="B1535" s="3638" t="s">
        <v>5014</v>
      </c>
      <c r="C1535" s="3638"/>
      <c r="D1535" s="3638" t="s">
        <v>5004</v>
      </c>
      <c r="E1535" s="3638" t="s">
        <v>5015</v>
      </c>
      <c r="F1535" s="3654" t="s">
        <v>224</v>
      </c>
      <c r="G1535" s="3654"/>
      <c r="H1535" s="3654"/>
      <c r="I1535" s="3654"/>
      <c r="J1535" s="3654"/>
      <c r="K1535" s="3654"/>
      <c r="L1535" s="3654"/>
      <c r="M1535" s="3654"/>
      <c r="N1535" s="3654"/>
      <c r="O1535" s="3654"/>
      <c r="P1535" s="3654"/>
      <c r="Q1535" s="3654"/>
      <c r="R1535" s="3654"/>
      <c r="S1535" s="3654" t="s">
        <v>340</v>
      </c>
      <c r="T1535" s="3654"/>
      <c r="U1535" s="3654"/>
      <c r="V1535" s="3654"/>
      <c r="W1535" s="3654"/>
      <c r="X1535" s="3654"/>
      <c r="Y1535" s="3654"/>
      <c r="Z1535" s="3654"/>
      <c r="AA1535" s="3654"/>
      <c r="AB1535" s="3654"/>
      <c r="AC1535" s="3654"/>
      <c r="AD1535" s="3654" t="s">
        <v>225</v>
      </c>
      <c r="AE1535" s="3654"/>
      <c r="AF1535" s="3654"/>
      <c r="AG1535" s="3654"/>
      <c r="AH1535" s="3655" t="s">
        <v>4999</v>
      </c>
      <c r="AI1535" s="3655"/>
      <c r="AJ1535" s="3655"/>
      <c r="AK1535" s="2578"/>
    </row>
    <row r="1536" spans="2:37" s="2884" customFormat="1" ht="13.5" thickBot="1" x14ac:dyDescent="0.25">
      <c r="B1536" s="3639"/>
      <c r="C1536" s="3639"/>
      <c r="D1536" s="3639"/>
      <c r="E1536" s="3639"/>
      <c r="F1536" s="3639" t="s">
        <v>5016</v>
      </c>
      <c r="G1536" s="3639" t="s">
        <v>5017</v>
      </c>
      <c r="H1536" s="3638" t="s">
        <v>5018</v>
      </c>
      <c r="I1536" s="3640" t="s">
        <v>5019</v>
      </c>
      <c r="J1536" s="3640" t="s">
        <v>5020</v>
      </c>
      <c r="K1536" s="3637" t="s">
        <v>5021</v>
      </c>
      <c r="L1536" s="3637" t="s">
        <v>5022</v>
      </c>
      <c r="M1536" s="3640" t="s">
        <v>5023</v>
      </c>
      <c r="N1536" s="3640"/>
      <c r="O1536" s="3637" t="s">
        <v>5024</v>
      </c>
      <c r="P1536" s="3637" t="s">
        <v>5025</v>
      </c>
      <c r="Q1536" s="3637" t="s">
        <v>5026</v>
      </c>
      <c r="R1536" s="3637" t="s">
        <v>5027</v>
      </c>
      <c r="S1536" s="3638" t="s">
        <v>5028</v>
      </c>
      <c r="T1536" s="3638" t="s">
        <v>5029</v>
      </c>
      <c r="U1536" s="3638" t="s">
        <v>5030</v>
      </c>
      <c r="V1536" s="3638" t="s">
        <v>5031</v>
      </c>
      <c r="W1536" s="3638" t="s">
        <v>5032</v>
      </c>
      <c r="X1536" s="3638" t="s">
        <v>5033</v>
      </c>
      <c r="Y1536" s="3638" t="s">
        <v>5034</v>
      </c>
      <c r="Z1536" s="3638" t="s">
        <v>5035</v>
      </c>
      <c r="AA1536" s="3638" t="s">
        <v>5036</v>
      </c>
      <c r="AB1536" s="3640" t="s">
        <v>5037</v>
      </c>
      <c r="AC1536" s="3640" t="s">
        <v>5038</v>
      </c>
      <c r="AD1536" s="3638" t="s">
        <v>5039</v>
      </c>
      <c r="AE1536" s="3638" t="s">
        <v>5040</v>
      </c>
      <c r="AF1536" s="3638" t="s">
        <v>5041</v>
      </c>
      <c r="AG1536" s="3638" t="s">
        <v>5042</v>
      </c>
      <c r="AH1536" s="3638" t="s">
        <v>1154</v>
      </c>
      <c r="AI1536" s="3638" t="s">
        <v>5000</v>
      </c>
      <c r="AJ1536" s="3638" t="s">
        <v>5001</v>
      </c>
      <c r="AK1536" s="2578"/>
    </row>
    <row r="1537" spans="2:37" s="2884" customFormat="1" ht="13.5" thickBot="1" x14ac:dyDescent="0.25">
      <c r="B1537" s="3639"/>
      <c r="C1537" s="3639"/>
      <c r="D1537" s="3639"/>
      <c r="E1537" s="3639"/>
      <c r="F1537" s="3639"/>
      <c r="G1537" s="3639"/>
      <c r="H1537" s="3639"/>
      <c r="I1537" s="3637"/>
      <c r="J1537" s="3637"/>
      <c r="K1537" s="3637"/>
      <c r="L1537" s="3637"/>
      <c r="M1537" s="3400" t="s">
        <v>5043</v>
      </c>
      <c r="N1537" s="3401" t="s">
        <v>2798</v>
      </c>
      <c r="O1537" s="3637"/>
      <c r="P1537" s="3637"/>
      <c r="Q1537" s="3637"/>
      <c r="R1537" s="3637"/>
      <c r="S1537" s="3639"/>
      <c r="T1537" s="3639"/>
      <c r="U1537" s="3639"/>
      <c r="V1537" s="3639"/>
      <c r="W1537" s="3639"/>
      <c r="X1537" s="3639"/>
      <c r="Y1537" s="3639"/>
      <c r="Z1537" s="3639"/>
      <c r="AA1537" s="3639"/>
      <c r="AB1537" s="3637"/>
      <c r="AC1537" s="3637"/>
      <c r="AD1537" s="3639"/>
      <c r="AE1537" s="3639"/>
      <c r="AF1537" s="3639"/>
      <c r="AG1537" s="3639"/>
      <c r="AH1537" s="3639"/>
      <c r="AI1537" s="3639"/>
      <c r="AJ1537" s="3639"/>
      <c r="AK1537" s="2578"/>
    </row>
    <row r="1538" spans="2:37" s="2884" customFormat="1" x14ac:dyDescent="0.2">
      <c r="B1538" s="4475" t="s">
        <v>6038</v>
      </c>
      <c r="C1538" s="4476"/>
      <c r="D1538" s="3386" t="s">
        <v>6058</v>
      </c>
      <c r="E1538" s="2973">
        <v>29.99</v>
      </c>
      <c r="F1538" s="3197" t="s">
        <v>1534</v>
      </c>
      <c r="G1538" s="3197" t="s">
        <v>1534</v>
      </c>
      <c r="H1538" s="3197" t="s">
        <v>1534</v>
      </c>
      <c r="I1538" s="3197" t="s">
        <v>1534</v>
      </c>
      <c r="J1538" s="3197" t="s">
        <v>1534</v>
      </c>
      <c r="K1538" s="3197" t="s">
        <v>1534</v>
      </c>
      <c r="L1538" s="3197">
        <v>0.18</v>
      </c>
      <c r="M1538" s="3197" t="s">
        <v>1534</v>
      </c>
      <c r="N1538" s="3197" t="s">
        <v>1534</v>
      </c>
      <c r="O1538" s="3197" t="s">
        <v>1534</v>
      </c>
      <c r="P1538" s="3197" t="s">
        <v>1534</v>
      </c>
      <c r="Q1538" s="3197">
        <v>0.18</v>
      </c>
      <c r="R1538" s="3197">
        <v>0.18</v>
      </c>
      <c r="S1538" s="3197" t="s">
        <v>1534</v>
      </c>
      <c r="T1538" s="3197" t="s">
        <v>1534</v>
      </c>
      <c r="U1538" s="3197" t="s">
        <v>1534</v>
      </c>
      <c r="V1538" s="3197" t="s">
        <v>1534</v>
      </c>
      <c r="W1538" s="3197" t="s">
        <v>1534</v>
      </c>
      <c r="X1538" s="2974">
        <v>0.06</v>
      </c>
      <c r="Y1538" s="3197" t="s">
        <v>1534</v>
      </c>
      <c r="Z1538" s="3197" t="s">
        <v>1534</v>
      </c>
      <c r="AA1538" s="3197" t="s">
        <v>1534</v>
      </c>
      <c r="AB1538" s="2974">
        <v>0.06</v>
      </c>
      <c r="AC1538" s="3197" t="s">
        <v>1534</v>
      </c>
      <c r="AD1538" s="3387">
        <v>24.99</v>
      </c>
      <c r="AE1538" s="3388">
        <v>1000</v>
      </c>
      <c r="AF1538" s="2974">
        <f>AD1538/AE1538</f>
        <v>2.4989999999999998E-2</v>
      </c>
      <c r="AG1538" s="2974">
        <v>0.1</v>
      </c>
      <c r="AH1538" s="2977" t="s">
        <v>4535</v>
      </c>
      <c r="AI1538" s="2976">
        <v>100</v>
      </c>
      <c r="AJ1538" s="2978">
        <v>2.4900000000000002</v>
      </c>
      <c r="AK1538" s="2578"/>
    </row>
    <row r="1539" spans="2:37" s="2884" customFormat="1" x14ac:dyDescent="0.2">
      <c r="B1539" s="3715" t="s">
        <v>6039</v>
      </c>
      <c r="C1539" s="3716"/>
      <c r="D1539" s="3390" t="s">
        <v>6059</v>
      </c>
      <c r="E1539" s="2980">
        <v>34.989999999999995</v>
      </c>
      <c r="F1539" s="3202" t="s">
        <v>1534</v>
      </c>
      <c r="G1539" s="3202" t="s">
        <v>1534</v>
      </c>
      <c r="H1539" s="3202" t="s">
        <v>1534</v>
      </c>
      <c r="I1539" s="3202" t="s">
        <v>1534</v>
      </c>
      <c r="J1539" s="3202" t="s">
        <v>1534</v>
      </c>
      <c r="K1539" s="3202" t="s">
        <v>1534</v>
      </c>
      <c r="L1539" s="3202">
        <v>0.18</v>
      </c>
      <c r="M1539" s="3202" t="s">
        <v>1534</v>
      </c>
      <c r="N1539" s="3202" t="s">
        <v>1534</v>
      </c>
      <c r="O1539" s="3202" t="s">
        <v>1534</v>
      </c>
      <c r="P1539" s="3202" t="s">
        <v>1534</v>
      </c>
      <c r="Q1539" s="3202">
        <v>0.18</v>
      </c>
      <c r="R1539" s="3202">
        <v>0.18</v>
      </c>
      <c r="S1539" s="3202" t="s">
        <v>1534</v>
      </c>
      <c r="T1539" s="3202" t="s">
        <v>1534</v>
      </c>
      <c r="U1539" s="3202" t="s">
        <v>1534</v>
      </c>
      <c r="V1539" s="3202" t="s">
        <v>1534</v>
      </c>
      <c r="W1539" s="3202" t="s">
        <v>1534</v>
      </c>
      <c r="X1539" s="2981">
        <v>0.06</v>
      </c>
      <c r="Y1539" s="3202" t="s">
        <v>1534</v>
      </c>
      <c r="Z1539" s="3202" t="s">
        <v>1534</v>
      </c>
      <c r="AA1539" s="3202" t="s">
        <v>1534</v>
      </c>
      <c r="AB1539" s="2981">
        <v>0.06</v>
      </c>
      <c r="AC1539" s="3202" t="s">
        <v>1534</v>
      </c>
      <c r="AD1539" s="3391">
        <v>29.99</v>
      </c>
      <c r="AE1539" s="3392">
        <v>1500</v>
      </c>
      <c r="AF1539" s="2981">
        <f t="shared" ref="AF1539:AF1549" si="5">AD1539/AE1539</f>
        <v>1.9993333333333332E-2</v>
      </c>
      <c r="AG1539" s="2981">
        <v>0.1</v>
      </c>
      <c r="AH1539" s="2984" t="s">
        <v>4535</v>
      </c>
      <c r="AI1539" s="2983">
        <v>150</v>
      </c>
      <c r="AJ1539" s="2985">
        <v>2.99</v>
      </c>
      <c r="AK1539" s="2578"/>
    </row>
    <row r="1540" spans="2:37" s="2884" customFormat="1" x14ac:dyDescent="0.2">
      <c r="B1540" s="3715" t="s">
        <v>6040</v>
      </c>
      <c r="C1540" s="3716"/>
      <c r="D1540" s="3390" t="s">
        <v>6060</v>
      </c>
      <c r="E1540" s="2980">
        <v>44.99</v>
      </c>
      <c r="F1540" s="3202" t="s">
        <v>1534</v>
      </c>
      <c r="G1540" s="3202" t="s">
        <v>1534</v>
      </c>
      <c r="H1540" s="3202" t="s">
        <v>1534</v>
      </c>
      <c r="I1540" s="3202" t="s">
        <v>1534</v>
      </c>
      <c r="J1540" s="3202" t="s">
        <v>1534</v>
      </c>
      <c r="K1540" s="3202" t="s">
        <v>1534</v>
      </c>
      <c r="L1540" s="3202">
        <v>0.18</v>
      </c>
      <c r="M1540" s="3202" t="s">
        <v>1534</v>
      </c>
      <c r="N1540" s="3202" t="s">
        <v>1534</v>
      </c>
      <c r="O1540" s="3202" t="s">
        <v>1534</v>
      </c>
      <c r="P1540" s="3202" t="s">
        <v>1534</v>
      </c>
      <c r="Q1540" s="3202">
        <v>0.18</v>
      </c>
      <c r="R1540" s="3202">
        <v>0.18</v>
      </c>
      <c r="S1540" s="3202" t="s">
        <v>1534</v>
      </c>
      <c r="T1540" s="3202" t="s">
        <v>1534</v>
      </c>
      <c r="U1540" s="3202" t="s">
        <v>1534</v>
      </c>
      <c r="V1540" s="3202" t="s">
        <v>1534</v>
      </c>
      <c r="W1540" s="3202" t="s">
        <v>1534</v>
      </c>
      <c r="X1540" s="2981">
        <v>0.06</v>
      </c>
      <c r="Y1540" s="3202" t="s">
        <v>1534</v>
      </c>
      <c r="Z1540" s="3202" t="s">
        <v>1534</v>
      </c>
      <c r="AA1540" s="3202" t="s">
        <v>1534</v>
      </c>
      <c r="AB1540" s="2981">
        <v>0.06</v>
      </c>
      <c r="AC1540" s="3202" t="s">
        <v>1534</v>
      </c>
      <c r="AD1540" s="3391">
        <v>34.99</v>
      </c>
      <c r="AE1540" s="3392">
        <v>2000</v>
      </c>
      <c r="AF1540" s="2981">
        <f t="shared" si="5"/>
        <v>1.7495E-2</v>
      </c>
      <c r="AG1540" s="2981">
        <v>0.1</v>
      </c>
      <c r="AH1540" s="2984" t="s">
        <v>4535</v>
      </c>
      <c r="AI1540" s="2983">
        <v>200</v>
      </c>
      <c r="AJ1540" s="2985">
        <v>3.49</v>
      </c>
      <c r="AK1540" s="2578"/>
    </row>
    <row r="1541" spans="2:37" s="2884" customFormat="1" x14ac:dyDescent="0.2">
      <c r="B1541" s="3715" t="s">
        <v>6041</v>
      </c>
      <c r="C1541" s="3716"/>
      <c r="D1541" s="3390" t="s">
        <v>6061</v>
      </c>
      <c r="E1541" s="2980">
        <v>49.99</v>
      </c>
      <c r="F1541" s="3202" t="s">
        <v>1534</v>
      </c>
      <c r="G1541" s="3202" t="s">
        <v>1534</v>
      </c>
      <c r="H1541" s="3202" t="s">
        <v>1534</v>
      </c>
      <c r="I1541" s="3202" t="s">
        <v>1534</v>
      </c>
      <c r="J1541" s="3202" t="s">
        <v>1534</v>
      </c>
      <c r="K1541" s="3202" t="s">
        <v>1534</v>
      </c>
      <c r="L1541" s="3202">
        <v>0.18</v>
      </c>
      <c r="M1541" s="3202" t="s">
        <v>1534</v>
      </c>
      <c r="N1541" s="3202" t="s">
        <v>1534</v>
      </c>
      <c r="O1541" s="3202" t="s">
        <v>1534</v>
      </c>
      <c r="P1541" s="3202" t="s">
        <v>1534</v>
      </c>
      <c r="Q1541" s="3202">
        <v>0.18</v>
      </c>
      <c r="R1541" s="3202">
        <v>0.18</v>
      </c>
      <c r="S1541" s="3202" t="s">
        <v>1534</v>
      </c>
      <c r="T1541" s="3202" t="s">
        <v>1534</v>
      </c>
      <c r="U1541" s="3202" t="s">
        <v>1534</v>
      </c>
      <c r="V1541" s="3202" t="s">
        <v>1534</v>
      </c>
      <c r="W1541" s="3202" t="s">
        <v>1534</v>
      </c>
      <c r="X1541" s="2981">
        <v>0.06</v>
      </c>
      <c r="Y1541" s="3202" t="s">
        <v>1534</v>
      </c>
      <c r="Z1541" s="3202" t="s">
        <v>1534</v>
      </c>
      <c r="AA1541" s="3202" t="s">
        <v>1534</v>
      </c>
      <c r="AB1541" s="2981">
        <v>0.06</v>
      </c>
      <c r="AC1541" s="3202" t="s">
        <v>1534</v>
      </c>
      <c r="AD1541" s="3391">
        <v>39.99</v>
      </c>
      <c r="AE1541" s="3392">
        <v>3000</v>
      </c>
      <c r="AF1541" s="2981">
        <f t="shared" si="5"/>
        <v>1.333E-2</v>
      </c>
      <c r="AG1541" s="2981">
        <v>0.1</v>
      </c>
      <c r="AH1541" s="2984" t="s">
        <v>4535</v>
      </c>
      <c r="AI1541" s="2983">
        <v>300</v>
      </c>
      <c r="AJ1541" s="2985">
        <v>3.99</v>
      </c>
      <c r="AK1541" s="2578"/>
    </row>
    <row r="1542" spans="2:37" s="2884" customFormat="1" x14ac:dyDescent="0.2">
      <c r="B1542" s="3715" t="s">
        <v>6042</v>
      </c>
      <c r="C1542" s="3716"/>
      <c r="D1542" s="3390" t="s">
        <v>6062</v>
      </c>
      <c r="E1542" s="2980">
        <v>59.99</v>
      </c>
      <c r="F1542" s="3202" t="s">
        <v>1534</v>
      </c>
      <c r="G1542" s="3202" t="s">
        <v>1534</v>
      </c>
      <c r="H1542" s="3202" t="s">
        <v>1534</v>
      </c>
      <c r="I1542" s="3202" t="s">
        <v>1534</v>
      </c>
      <c r="J1542" s="3202" t="s">
        <v>1534</v>
      </c>
      <c r="K1542" s="3202" t="s">
        <v>1534</v>
      </c>
      <c r="L1542" s="3202">
        <v>0.18</v>
      </c>
      <c r="M1542" s="3202" t="s">
        <v>1534</v>
      </c>
      <c r="N1542" s="3202" t="s">
        <v>1534</v>
      </c>
      <c r="O1542" s="3202" t="s">
        <v>1534</v>
      </c>
      <c r="P1542" s="3202" t="s">
        <v>1534</v>
      </c>
      <c r="Q1542" s="3202">
        <v>0.18</v>
      </c>
      <c r="R1542" s="3202">
        <v>0.18</v>
      </c>
      <c r="S1542" s="3202" t="s">
        <v>1534</v>
      </c>
      <c r="T1542" s="3202" t="s">
        <v>1534</v>
      </c>
      <c r="U1542" s="3202" t="s">
        <v>1534</v>
      </c>
      <c r="V1542" s="3202" t="s">
        <v>1534</v>
      </c>
      <c r="W1542" s="3202" t="s">
        <v>1534</v>
      </c>
      <c r="X1542" s="2981">
        <v>0.06</v>
      </c>
      <c r="Y1542" s="3202" t="s">
        <v>1534</v>
      </c>
      <c r="Z1542" s="3202" t="s">
        <v>1534</v>
      </c>
      <c r="AA1542" s="3202" t="s">
        <v>1534</v>
      </c>
      <c r="AB1542" s="2981">
        <v>0.06</v>
      </c>
      <c r="AC1542" s="3202" t="s">
        <v>1534</v>
      </c>
      <c r="AD1542" s="3391">
        <v>49.99</v>
      </c>
      <c r="AE1542" s="3392">
        <v>5000</v>
      </c>
      <c r="AF1542" s="2981">
        <f t="shared" si="5"/>
        <v>9.9979999999999999E-3</v>
      </c>
      <c r="AG1542" s="2981">
        <v>0.1</v>
      </c>
      <c r="AH1542" s="2984" t="s">
        <v>4535</v>
      </c>
      <c r="AI1542" s="2983">
        <v>300</v>
      </c>
      <c r="AJ1542" s="2985">
        <v>3.99</v>
      </c>
      <c r="AK1542" s="2578"/>
    </row>
    <row r="1543" spans="2:37" s="2884" customFormat="1" x14ac:dyDescent="0.2">
      <c r="B1543" s="3715" t="s">
        <v>6043</v>
      </c>
      <c r="C1543" s="3716"/>
      <c r="D1543" s="3390" t="s">
        <v>6063</v>
      </c>
      <c r="E1543" s="2980">
        <v>69.990000000000009</v>
      </c>
      <c r="F1543" s="3202" t="s">
        <v>1534</v>
      </c>
      <c r="G1543" s="3202" t="s">
        <v>1534</v>
      </c>
      <c r="H1543" s="3202" t="s">
        <v>1534</v>
      </c>
      <c r="I1543" s="3202" t="s">
        <v>1534</v>
      </c>
      <c r="J1543" s="3202" t="s">
        <v>1534</v>
      </c>
      <c r="K1543" s="3202" t="s">
        <v>1534</v>
      </c>
      <c r="L1543" s="3202">
        <v>0.18</v>
      </c>
      <c r="M1543" s="3202" t="s">
        <v>1534</v>
      </c>
      <c r="N1543" s="3202" t="s">
        <v>1534</v>
      </c>
      <c r="O1543" s="3202" t="s">
        <v>1534</v>
      </c>
      <c r="P1543" s="3202" t="s">
        <v>1534</v>
      </c>
      <c r="Q1543" s="3202">
        <v>0.18</v>
      </c>
      <c r="R1543" s="3202">
        <v>0.18</v>
      </c>
      <c r="S1543" s="3202" t="s">
        <v>1534</v>
      </c>
      <c r="T1543" s="3202" t="s">
        <v>1534</v>
      </c>
      <c r="U1543" s="3202" t="s">
        <v>1534</v>
      </c>
      <c r="V1543" s="3202" t="s">
        <v>1534</v>
      </c>
      <c r="W1543" s="3202" t="s">
        <v>1534</v>
      </c>
      <c r="X1543" s="2981">
        <v>0.06</v>
      </c>
      <c r="Y1543" s="3202" t="s">
        <v>1534</v>
      </c>
      <c r="Z1543" s="3202" t="s">
        <v>1534</v>
      </c>
      <c r="AA1543" s="3202" t="s">
        <v>1534</v>
      </c>
      <c r="AB1543" s="2981">
        <v>0.06</v>
      </c>
      <c r="AC1543" s="3202" t="s">
        <v>1534</v>
      </c>
      <c r="AD1543" s="3391">
        <v>59.99</v>
      </c>
      <c r="AE1543" s="3392">
        <v>10000</v>
      </c>
      <c r="AF1543" s="2981">
        <f t="shared" si="5"/>
        <v>5.999E-3</v>
      </c>
      <c r="AG1543" s="2981">
        <v>0.1</v>
      </c>
      <c r="AH1543" s="2984" t="s">
        <v>4535</v>
      </c>
      <c r="AI1543" s="2983">
        <v>300</v>
      </c>
      <c r="AJ1543" s="2985">
        <v>3.99</v>
      </c>
      <c r="AK1543" s="2578"/>
    </row>
    <row r="1544" spans="2:37" s="2884" customFormat="1" x14ac:dyDescent="0.2">
      <c r="B1544" s="3715" t="s">
        <v>6044</v>
      </c>
      <c r="C1544" s="3716"/>
      <c r="D1544" s="3390" t="s">
        <v>6064</v>
      </c>
      <c r="E1544" s="2980">
        <v>29.99</v>
      </c>
      <c r="F1544" s="3202" t="s">
        <v>1534</v>
      </c>
      <c r="G1544" s="3202" t="s">
        <v>1534</v>
      </c>
      <c r="H1544" s="3202" t="s">
        <v>1534</v>
      </c>
      <c r="I1544" s="3202" t="s">
        <v>1534</v>
      </c>
      <c r="J1544" s="3202" t="s">
        <v>1534</v>
      </c>
      <c r="K1544" s="3202" t="s">
        <v>1534</v>
      </c>
      <c r="L1544" s="3202">
        <v>0.18</v>
      </c>
      <c r="M1544" s="3202" t="s">
        <v>1534</v>
      </c>
      <c r="N1544" s="3202" t="s">
        <v>1534</v>
      </c>
      <c r="O1544" s="3202" t="s">
        <v>1534</v>
      </c>
      <c r="P1544" s="3202" t="s">
        <v>1534</v>
      </c>
      <c r="Q1544" s="3202">
        <v>0.18</v>
      </c>
      <c r="R1544" s="3202">
        <v>0.18</v>
      </c>
      <c r="S1544" s="3202" t="s">
        <v>1534</v>
      </c>
      <c r="T1544" s="3202" t="s">
        <v>1534</v>
      </c>
      <c r="U1544" s="3202" t="s">
        <v>1534</v>
      </c>
      <c r="V1544" s="3202" t="s">
        <v>1534</v>
      </c>
      <c r="W1544" s="3202" t="s">
        <v>1534</v>
      </c>
      <c r="X1544" s="2981">
        <v>0.06</v>
      </c>
      <c r="Y1544" s="3202" t="s">
        <v>1534</v>
      </c>
      <c r="Z1544" s="3202" t="s">
        <v>1534</v>
      </c>
      <c r="AA1544" s="3202" t="s">
        <v>1534</v>
      </c>
      <c r="AB1544" s="2981">
        <v>0.06</v>
      </c>
      <c r="AC1544" s="3202" t="s">
        <v>1534</v>
      </c>
      <c r="AD1544" s="3391">
        <v>29.99</v>
      </c>
      <c r="AE1544" s="3392">
        <v>1000</v>
      </c>
      <c r="AF1544" s="2981">
        <f t="shared" si="5"/>
        <v>2.9989999999999999E-2</v>
      </c>
      <c r="AG1544" s="2981">
        <v>0.1</v>
      </c>
      <c r="AH1544" s="2984" t="s">
        <v>4535</v>
      </c>
      <c r="AI1544" s="2983">
        <v>100</v>
      </c>
      <c r="AJ1544" s="2985">
        <v>2.4900000000000002</v>
      </c>
      <c r="AK1544" s="2578"/>
    </row>
    <row r="1545" spans="2:37" s="2884" customFormat="1" x14ac:dyDescent="0.2">
      <c r="B1545" s="3715" t="s">
        <v>6045</v>
      </c>
      <c r="C1545" s="3716"/>
      <c r="D1545" s="3390" t="s">
        <v>6065</v>
      </c>
      <c r="E1545" s="2980">
        <v>34.989999999999995</v>
      </c>
      <c r="F1545" s="3202" t="s">
        <v>1534</v>
      </c>
      <c r="G1545" s="3202" t="s">
        <v>1534</v>
      </c>
      <c r="H1545" s="3202" t="s">
        <v>1534</v>
      </c>
      <c r="I1545" s="3202" t="s">
        <v>1534</v>
      </c>
      <c r="J1545" s="3202" t="s">
        <v>1534</v>
      </c>
      <c r="K1545" s="3202" t="s">
        <v>1534</v>
      </c>
      <c r="L1545" s="3202">
        <v>0.18</v>
      </c>
      <c r="M1545" s="3202" t="s">
        <v>1534</v>
      </c>
      <c r="N1545" s="3202" t="s">
        <v>1534</v>
      </c>
      <c r="O1545" s="3202" t="s">
        <v>1534</v>
      </c>
      <c r="P1545" s="3202" t="s">
        <v>1534</v>
      </c>
      <c r="Q1545" s="3202">
        <v>0.18</v>
      </c>
      <c r="R1545" s="3202">
        <v>0.18</v>
      </c>
      <c r="S1545" s="3202" t="s">
        <v>1534</v>
      </c>
      <c r="T1545" s="3202" t="s">
        <v>1534</v>
      </c>
      <c r="U1545" s="3202" t="s">
        <v>1534</v>
      </c>
      <c r="V1545" s="3202" t="s">
        <v>1534</v>
      </c>
      <c r="W1545" s="3202" t="s">
        <v>1534</v>
      </c>
      <c r="X1545" s="2981">
        <v>0.06</v>
      </c>
      <c r="Y1545" s="3202" t="s">
        <v>1534</v>
      </c>
      <c r="Z1545" s="3202" t="s">
        <v>1534</v>
      </c>
      <c r="AA1545" s="3202" t="s">
        <v>1534</v>
      </c>
      <c r="AB1545" s="2981">
        <v>0.06</v>
      </c>
      <c r="AC1545" s="3202" t="s">
        <v>1534</v>
      </c>
      <c r="AD1545" s="3391">
        <v>29.99</v>
      </c>
      <c r="AE1545" s="3392">
        <v>1500</v>
      </c>
      <c r="AF1545" s="2981">
        <f t="shared" si="5"/>
        <v>1.9993333333333332E-2</v>
      </c>
      <c r="AG1545" s="2981">
        <v>0.1</v>
      </c>
      <c r="AH1545" s="2984" t="s">
        <v>4535</v>
      </c>
      <c r="AI1545" s="2983">
        <v>150</v>
      </c>
      <c r="AJ1545" s="2985">
        <v>2.99</v>
      </c>
      <c r="AK1545" s="2578"/>
    </row>
    <row r="1546" spans="2:37" s="2884" customFormat="1" x14ac:dyDescent="0.2">
      <c r="B1546" s="3715" t="s">
        <v>6046</v>
      </c>
      <c r="C1546" s="3716"/>
      <c r="D1546" s="3390" t="s">
        <v>6066</v>
      </c>
      <c r="E1546" s="2980">
        <v>44.99</v>
      </c>
      <c r="F1546" s="3202" t="s">
        <v>1534</v>
      </c>
      <c r="G1546" s="3202" t="s">
        <v>1534</v>
      </c>
      <c r="H1546" s="3202" t="s">
        <v>1534</v>
      </c>
      <c r="I1546" s="3202" t="s">
        <v>1534</v>
      </c>
      <c r="J1546" s="3202" t="s">
        <v>1534</v>
      </c>
      <c r="K1546" s="3202" t="s">
        <v>1534</v>
      </c>
      <c r="L1546" s="3202">
        <v>0.18</v>
      </c>
      <c r="M1546" s="3202" t="s">
        <v>1534</v>
      </c>
      <c r="N1546" s="3202" t="s">
        <v>1534</v>
      </c>
      <c r="O1546" s="3202" t="s">
        <v>1534</v>
      </c>
      <c r="P1546" s="3202" t="s">
        <v>1534</v>
      </c>
      <c r="Q1546" s="3202">
        <v>0.18</v>
      </c>
      <c r="R1546" s="3202">
        <v>0.18</v>
      </c>
      <c r="S1546" s="3202" t="s">
        <v>1534</v>
      </c>
      <c r="T1546" s="3202" t="s">
        <v>1534</v>
      </c>
      <c r="U1546" s="3202" t="s">
        <v>1534</v>
      </c>
      <c r="V1546" s="3202" t="s">
        <v>1534</v>
      </c>
      <c r="W1546" s="3202" t="s">
        <v>1534</v>
      </c>
      <c r="X1546" s="2981">
        <v>0.06</v>
      </c>
      <c r="Y1546" s="3202" t="s">
        <v>1534</v>
      </c>
      <c r="Z1546" s="3202" t="s">
        <v>1534</v>
      </c>
      <c r="AA1546" s="3202" t="s">
        <v>1534</v>
      </c>
      <c r="AB1546" s="2981">
        <v>0.06</v>
      </c>
      <c r="AC1546" s="3202" t="s">
        <v>1534</v>
      </c>
      <c r="AD1546" s="3391">
        <v>34.99</v>
      </c>
      <c r="AE1546" s="3392">
        <v>2000</v>
      </c>
      <c r="AF1546" s="2981">
        <f t="shared" si="5"/>
        <v>1.7495E-2</v>
      </c>
      <c r="AG1546" s="2981">
        <v>0.1</v>
      </c>
      <c r="AH1546" s="2984" t="s">
        <v>4535</v>
      </c>
      <c r="AI1546" s="2983">
        <v>200</v>
      </c>
      <c r="AJ1546" s="2985">
        <v>3.49</v>
      </c>
      <c r="AK1546" s="2578"/>
    </row>
    <row r="1547" spans="2:37" s="2884" customFormat="1" x14ac:dyDescent="0.2">
      <c r="B1547" s="3715" t="s">
        <v>6047</v>
      </c>
      <c r="C1547" s="3716"/>
      <c r="D1547" s="3390" t="s">
        <v>6067</v>
      </c>
      <c r="E1547" s="2980">
        <v>29.99</v>
      </c>
      <c r="F1547" s="3202" t="s">
        <v>1534</v>
      </c>
      <c r="G1547" s="3202" t="s">
        <v>1534</v>
      </c>
      <c r="H1547" s="3202" t="s">
        <v>1534</v>
      </c>
      <c r="I1547" s="3202" t="s">
        <v>1534</v>
      </c>
      <c r="J1547" s="3202" t="s">
        <v>1534</v>
      </c>
      <c r="K1547" s="3202" t="s">
        <v>1534</v>
      </c>
      <c r="L1547" s="3202">
        <v>0.18</v>
      </c>
      <c r="M1547" s="3202" t="s">
        <v>1534</v>
      </c>
      <c r="N1547" s="3202" t="s">
        <v>1534</v>
      </c>
      <c r="O1547" s="3202" t="s">
        <v>1534</v>
      </c>
      <c r="P1547" s="3202" t="s">
        <v>1534</v>
      </c>
      <c r="Q1547" s="3202">
        <v>0.18</v>
      </c>
      <c r="R1547" s="3202">
        <v>0.18</v>
      </c>
      <c r="S1547" s="3202" t="s">
        <v>1534</v>
      </c>
      <c r="T1547" s="3202" t="s">
        <v>1534</v>
      </c>
      <c r="U1547" s="3202" t="s">
        <v>1534</v>
      </c>
      <c r="V1547" s="3202" t="s">
        <v>1534</v>
      </c>
      <c r="W1547" s="3202" t="s">
        <v>1534</v>
      </c>
      <c r="X1547" s="2981">
        <v>0.06</v>
      </c>
      <c r="Y1547" s="3202" t="s">
        <v>1534</v>
      </c>
      <c r="Z1547" s="3202" t="s">
        <v>1534</v>
      </c>
      <c r="AA1547" s="3202" t="s">
        <v>1534</v>
      </c>
      <c r="AB1547" s="2981">
        <v>0.06</v>
      </c>
      <c r="AC1547" s="3202" t="s">
        <v>1534</v>
      </c>
      <c r="AD1547" s="3391">
        <v>29.99</v>
      </c>
      <c r="AE1547" s="3392">
        <v>1000</v>
      </c>
      <c r="AF1547" s="2981">
        <f t="shared" si="5"/>
        <v>2.9989999999999999E-2</v>
      </c>
      <c r="AG1547" s="2981">
        <v>0.1</v>
      </c>
      <c r="AH1547" s="2984" t="s">
        <v>4535</v>
      </c>
      <c r="AI1547" s="2983">
        <v>100</v>
      </c>
      <c r="AJ1547" s="2985">
        <v>2.4900000000000002</v>
      </c>
      <c r="AK1547" s="2578"/>
    </row>
    <row r="1548" spans="2:37" s="2884" customFormat="1" x14ac:dyDescent="0.2">
      <c r="B1548" s="3715" t="s">
        <v>6048</v>
      </c>
      <c r="C1548" s="3716"/>
      <c r="D1548" s="3390" t="s">
        <v>6068</v>
      </c>
      <c r="E1548" s="2980">
        <v>34.989999999999995</v>
      </c>
      <c r="F1548" s="3202" t="s">
        <v>1534</v>
      </c>
      <c r="G1548" s="3202" t="s">
        <v>1534</v>
      </c>
      <c r="H1548" s="3202" t="s">
        <v>1534</v>
      </c>
      <c r="I1548" s="3202" t="s">
        <v>1534</v>
      </c>
      <c r="J1548" s="3202" t="s">
        <v>1534</v>
      </c>
      <c r="K1548" s="3202" t="s">
        <v>1534</v>
      </c>
      <c r="L1548" s="3202">
        <v>0.18</v>
      </c>
      <c r="M1548" s="3202" t="s">
        <v>1534</v>
      </c>
      <c r="N1548" s="3202" t="s">
        <v>1534</v>
      </c>
      <c r="O1548" s="3202" t="s">
        <v>1534</v>
      </c>
      <c r="P1548" s="3202" t="s">
        <v>1534</v>
      </c>
      <c r="Q1548" s="3202">
        <v>0.18</v>
      </c>
      <c r="R1548" s="3202">
        <v>0.18</v>
      </c>
      <c r="S1548" s="3202" t="s">
        <v>1534</v>
      </c>
      <c r="T1548" s="3202" t="s">
        <v>1534</v>
      </c>
      <c r="U1548" s="3202" t="s">
        <v>1534</v>
      </c>
      <c r="V1548" s="3202" t="s">
        <v>1534</v>
      </c>
      <c r="W1548" s="3202" t="s">
        <v>1534</v>
      </c>
      <c r="X1548" s="2981">
        <v>0.06</v>
      </c>
      <c r="Y1548" s="3202" t="s">
        <v>1534</v>
      </c>
      <c r="Z1548" s="3202" t="s">
        <v>1534</v>
      </c>
      <c r="AA1548" s="3202" t="s">
        <v>1534</v>
      </c>
      <c r="AB1548" s="2981">
        <v>0.06</v>
      </c>
      <c r="AC1548" s="3202" t="s">
        <v>1534</v>
      </c>
      <c r="AD1548" s="3391">
        <v>34.989999999999995</v>
      </c>
      <c r="AE1548" s="3392">
        <v>1500</v>
      </c>
      <c r="AF1548" s="2981">
        <f t="shared" si="5"/>
        <v>2.3326666666666662E-2</v>
      </c>
      <c r="AG1548" s="2981">
        <v>0.1</v>
      </c>
      <c r="AH1548" s="2984" t="s">
        <v>4535</v>
      </c>
      <c r="AI1548" s="2983">
        <v>150</v>
      </c>
      <c r="AJ1548" s="2985">
        <v>2.99</v>
      </c>
      <c r="AK1548" s="2578"/>
    </row>
    <row r="1549" spans="2:37" s="2884" customFormat="1" x14ac:dyDescent="0.2">
      <c r="B1549" s="3715" t="s">
        <v>6049</v>
      </c>
      <c r="C1549" s="3716"/>
      <c r="D1549" s="3390" t="s">
        <v>6069</v>
      </c>
      <c r="E1549" s="2980">
        <v>44.99</v>
      </c>
      <c r="F1549" s="3202" t="s">
        <v>1534</v>
      </c>
      <c r="G1549" s="3202" t="s">
        <v>1534</v>
      </c>
      <c r="H1549" s="3202" t="s">
        <v>1534</v>
      </c>
      <c r="I1549" s="3202" t="s">
        <v>1534</v>
      </c>
      <c r="J1549" s="3202" t="s">
        <v>1534</v>
      </c>
      <c r="K1549" s="3202" t="s">
        <v>1534</v>
      </c>
      <c r="L1549" s="3202">
        <v>0.18</v>
      </c>
      <c r="M1549" s="3202" t="s">
        <v>1534</v>
      </c>
      <c r="N1549" s="3202" t="s">
        <v>1534</v>
      </c>
      <c r="O1549" s="3202" t="s">
        <v>1534</v>
      </c>
      <c r="P1549" s="3202" t="s">
        <v>1534</v>
      </c>
      <c r="Q1549" s="3202">
        <v>0.18</v>
      </c>
      <c r="R1549" s="3202">
        <v>0.18</v>
      </c>
      <c r="S1549" s="3202" t="s">
        <v>1534</v>
      </c>
      <c r="T1549" s="3202" t="s">
        <v>1534</v>
      </c>
      <c r="U1549" s="3202" t="s">
        <v>1534</v>
      </c>
      <c r="V1549" s="3202" t="s">
        <v>1534</v>
      </c>
      <c r="W1549" s="3202" t="s">
        <v>1534</v>
      </c>
      <c r="X1549" s="2981">
        <v>0.06</v>
      </c>
      <c r="Y1549" s="3202" t="s">
        <v>1534</v>
      </c>
      <c r="Z1549" s="3202" t="s">
        <v>1534</v>
      </c>
      <c r="AA1549" s="3202" t="s">
        <v>1534</v>
      </c>
      <c r="AB1549" s="2981">
        <v>0.06</v>
      </c>
      <c r="AC1549" s="3202" t="s">
        <v>1534</v>
      </c>
      <c r="AD1549" s="3391">
        <v>44.99</v>
      </c>
      <c r="AE1549" s="3392">
        <v>2000</v>
      </c>
      <c r="AF1549" s="2981">
        <f t="shared" si="5"/>
        <v>2.2495000000000001E-2</v>
      </c>
      <c r="AG1549" s="2981">
        <v>0.1</v>
      </c>
      <c r="AH1549" s="2984" t="s">
        <v>4535</v>
      </c>
      <c r="AI1549" s="2983">
        <v>200</v>
      </c>
      <c r="AJ1549" s="2985">
        <v>3.49</v>
      </c>
      <c r="AK1549" s="2578"/>
    </row>
    <row r="1550" spans="2:37" s="2884" customFormat="1" x14ac:dyDescent="0.2">
      <c r="B1550" s="3715" t="s">
        <v>6050</v>
      </c>
      <c r="C1550" s="3716"/>
      <c r="D1550" s="3390" t="s">
        <v>6070</v>
      </c>
      <c r="E1550" s="2980">
        <v>29.99</v>
      </c>
      <c r="F1550" s="3202" t="s">
        <v>1534</v>
      </c>
      <c r="G1550" s="3202" t="s">
        <v>1534</v>
      </c>
      <c r="H1550" s="3202" t="s">
        <v>1534</v>
      </c>
      <c r="I1550" s="3202" t="s">
        <v>1534</v>
      </c>
      <c r="J1550" s="3202" t="s">
        <v>1534</v>
      </c>
      <c r="K1550" s="3202" t="s">
        <v>1534</v>
      </c>
      <c r="L1550" s="3202">
        <v>0.18</v>
      </c>
      <c r="M1550" s="3202" t="s">
        <v>1534</v>
      </c>
      <c r="N1550" s="3202" t="s">
        <v>1534</v>
      </c>
      <c r="O1550" s="3202" t="s">
        <v>1534</v>
      </c>
      <c r="P1550" s="3202" t="s">
        <v>1534</v>
      </c>
      <c r="Q1550" s="3202">
        <v>0.18</v>
      </c>
      <c r="R1550" s="3202">
        <v>0.18</v>
      </c>
      <c r="S1550" s="3202" t="s">
        <v>1534</v>
      </c>
      <c r="T1550" s="3202" t="s">
        <v>1534</v>
      </c>
      <c r="U1550" s="3202" t="s">
        <v>1534</v>
      </c>
      <c r="V1550" s="3202" t="s">
        <v>1534</v>
      </c>
      <c r="W1550" s="3202" t="s">
        <v>1534</v>
      </c>
      <c r="X1550" s="2981">
        <v>0.06</v>
      </c>
      <c r="Y1550" s="3202" t="s">
        <v>1534</v>
      </c>
      <c r="Z1550" s="3202" t="s">
        <v>1534</v>
      </c>
      <c r="AA1550" s="3202" t="s">
        <v>1534</v>
      </c>
      <c r="AB1550" s="2981">
        <v>0.06</v>
      </c>
      <c r="AC1550" s="3202" t="s">
        <v>1534</v>
      </c>
      <c r="AD1550" s="3391">
        <v>29.99</v>
      </c>
      <c r="AE1550" s="3392">
        <v>1000</v>
      </c>
      <c r="AF1550" s="2981">
        <f>AD1550/AE1550</f>
        <v>2.9989999999999999E-2</v>
      </c>
      <c r="AG1550" s="2981">
        <v>0.1</v>
      </c>
      <c r="AH1550" s="2984" t="s">
        <v>4535</v>
      </c>
      <c r="AI1550" s="2983">
        <v>100</v>
      </c>
      <c r="AJ1550" s="2985">
        <v>2.4900000000000002</v>
      </c>
      <c r="AK1550" s="2578"/>
    </row>
    <row r="1551" spans="2:37" s="2884" customFormat="1" x14ac:dyDescent="0.2">
      <c r="B1551" s="3715" t="s">
        <v>6051</v>
      </c>
      <c r="C1551" s="3716"/>
      <c r="D1551" s="3390" t="s">
        <v>6071</v>
      </c>
      <c r="E1551" s="3252">
        <v>34.99</v>
      </c>
      <c r="F1551" s="3202" t="s">
        <v>1534</v>
      </c>
      <c r="G1551" s="3202" t="s">
        <v>1534</v>
      </c>
      <c r="H1551" s="3202" t="s">
        <v>1534</v>
      </c>
      <c r="I1551" s="3202" t="s">
        <v>1534</v>
      </c>
      <c r="J1551" s="3202" t="s">
        <v>1534</v>
      </c>
      <c r="K1551" s="3202" t="s">
        <v>1534</v>
      </c>
      <c r="L1551" s="3202">
        <v>0.18</v>
      </c>
      <c r="M1551" s="3202" t="s">
        <v>1534</v>
      </c>
      <c r="N1551" s="3202" t="s">
        <v>1534</v>
      </c>
      <c r="O1551" s="3202" t="s">
        <v>1534</v>
      </c>
      <c r="P1551" s="3202" t="s">
        <v>1534</v>
      </c>
      <c r="Q1551" s="3202">
        <v>0.18</v>
      </c>
      <c r="R1551" s="3202">
        <v>0.18</v>
      </c>
      <c r="S1551" s="3202" t="s">
        <v>1534</v>
      </c>
      <c r="T1551" s="3202" t="s">
        <v>1534</v>
      </c>
      <c r="U1551" s="3202" t="s">
        <v>1534</v>
      </c>
      <c r="V1551" s="3202" t="s">
        <v>1534</v>
      </c>
      <c r="W1551" s="3202" t="s">
        <v>1534</v>
      </c>
      <c r="X1551" s="2981">
        <v>0.06</v>
      </c>
      <c r="Y1551" s="3202" t="s">
        <v>1534</v>
      </c>
      <c r="Z1551" s="3202" t="s">
        <v>1534</v>
      </c>
      <c r="AA1551" s="3202" t="s">
        <v>1534</v>
      </c>
      <c r="AB1551" s="2981">
        <v>0.06</v>
      </c>
      <c r="AC1551" s="3202" t="s">
        <v>1534</v>
      </c>
      <c r="AD1551" s="3391">
        <v>34.989999999999995</v>
      </c>
      <c r="AE1551" s="3392">
        <v>1500</v>
      </c>
      <c r="AF1551" s="2981">
        <f>AD1551/AE1551</f>
        <v>2.3326666666666662E-2</v>
      </c>
      <c r="AG1551" s="2981">
        <v>0.1</v>
      </c>
      <c r="AH1551" s="2984" t="s">
        <v>4535</v>
      </c>
      <c r="AI1551" s="2983">
        <v>150</v>
      </c>
      <c r="AJ1551" s="2985">
        <v>2.99</v>
      </c>
      <c r="AK1551" s="2578"/>
    </row>
    <row r="1552" spans="2:37" s="2884" customFormat="1" x14ac:dyDescent="0.2">
      <c r="B1552" s="3715" t="s">
        <v>6052</v>
      </c>
      <c r="C1552" s="3716"/>
      <c r="D1552" s="3390" t="s">
        <v>6072</v>
      </c>
      <c r="E1552" s="3252">
        <v>44.99</v>
      </c>
      <c r="F1552" s="3202" t="s">
        <v>1534</v>
      </c>
      <c r="G1552" s="3202" t="s">
        <v>1534</v>
      </c>
      <c r="H1552" s="3202" t="s">
        <v>1534</v>
      </c>
      <c r="I1552" s="3202" t="s">
        <v>1534</v>
      </c>
      <c r="J1552" s="3202" t="s">
        <v>1534</v>
      </c>
      <c r="K1552" s="3202" t="s">
        <v>1534</v>
      </c>
      <c r="L1552" s="3202">
        <v>0.18</v>
      </c>
      <c r="M1552" s="3202" t="s">
        <v>1534</v>
      </c>
      <c r="N1552" s="3202" t="s">
        <v>1534</v>
      </c>
      <c r="O1552" s="3202" t="s">
        <v>1534</v>
      </c>
      <c r="P1552" s="3202" t="s">
        <v>1534</v>
      </c>
      <c r="Q1552" s="3202">
        <v>0.18</v>
      </c>
      <c r="R1552" s="3202">
        <v>0.18</v>
      </c>
      <c r="S1552" s="3202" t="s">
        <v>1534</v>
      </c>
      <c r="T1552" s="3202" t="s">
        <v>1534</v>
      </c>
      <c r="U1552" s="3202" t="s">
        <v>1534</v>
      </c>
      <c r="V1552" s="3202" t="s">
        <v>1534</v>
      </c>
      <c r="W1552" s="3202" t="s">
        <v>1534</v>
      </c>
      <c r="X1552" s="2981">
        <v>0.06</v>
      </c>
      <c r="Y1552" s="3202" t="s">
        <v>1534</v>
      </c>
      <c r="Z1552" s="3202" t="s">
        <v>1534</v>
      </c>
      <c r="AA1552" s="3202" t="s">
        <v>1534</v>
      </c>
      <c r="AB1552" s="2981">
        <v>0.06</v>
      </c>
      <c r="AC1552" s="3202" t="s">
        <v>1534</v>
      </c>
      <c r="AD1552" s="3391">
        <v>44.99</v>
      </c>
      <c r="AE1552" s="3392">
        <v>2000</v>
      </c>
      <c r="AF1552" s="2981">
        <f>AD1552/AE1552</f>
        <v>2.2495000000000001E-2</v>
      </c>
      <c r="AG1552" s="2981">
        <v>0.1</v>
      </c>
      <c r="AH1552" s="2984" t="s">
        <v>4535</v>
      </c>
      <c r="AI1552" s="2983">
        <v>200</v>
      </c>
      <c r="AJ1552" s="2985">
        <v>3.49</v>
      </c>
      <c r="AK1552" s="2578"/>
    </row>
    <row r="1553" spans="2:37" s="2884" customFormat="1" x14ac:dyDescent="0.2">
      <c r="B1553" s="3715" t="s">
        <v>6053</v>
      </c>
      <c r="C1553" s="3716"/>
      <c r="D1553" s="3390" t="s">
        <v>6073</v>
      </c>
      <c r="E1553" s="3252">
        <v>29.99</v>
      </c>
      <c r="F1553" s="3202" t="s">
        <v>1534</v>
      </c>
      <c r="G1553" s="3202" t="s">
        <v>1534</v>
      </c>
      <c r="H1553" s="3202" t="s">
        <v>1534</v>
      </c>
      <c r="I1553" s="3202" t="s">
        <v>1534</v>
      </c>
      <c r="J1553" s="3202" t="s">
        <v>1534</v>
      </c>
      <c r="K1553" s="3202" t="s">
        <v>1534</v>
      </c>
      <c r="L1553" s="3202">
        <v>0.18</v>
      </c>
      <c r="M1553" s="3202" t="s">
        <v>1534</v>
      </c>
      <c r="N1553" s="3202" t="s">
        <v>1534</v>
      </c>
      <c r="O1553" s="3202" t="s">
        <v>1534</v>
      </c>
      <c r="P1553" s="3202" t="s">
        <v>1534</v>
      </c>
      <c r="Q1553" s="3202">
        <v>0.18</v>
      </c>
      <c r="R1553" s="3202">
        <v>0.18</v>
      </c>
      <c r="S1553" s="3202" t="s">
        <v>1534</v>
      </c>
      <c r="T1553" s="3202" t="s">
        <v>1534</v>
      </c>
      <c r="U1553" s="3202" t="s">
        <v>1534</v>
      </c>
      <c r="V1553" s="3202" t="s">
        <v>1534</v>
      </c>
      <c r="W1553" s="3202" t="s">
        <v>1534</v>
      </c>
      <c r="X1553" s="2981">
        <v>0.06</v>
      </c>
      <c r="Y1553" s="3202" t="s">
        <v>1534</v>
      </c>
      <c r="Z1553" s="3202" t="s">
        <v>1534</v>
      </c>
      <c r="AA1553" s="3202" t="s">
        <v>1534</v>
      </c>
      <c r="AB1553" s="2981">
        <v>0.06</v>
      </c>
      <c r="AC1553" s="3202" t="s">
        <v>1534</v>
      </c>
      <c r="AD1553" s="3391">
        <v>24.99</v>
      </c>
      <c r="AE1553" s="3392">
        <v>1000</v>
      </c>
      <c r="AF1553" s="2981">
        <f t="shared" ref="AF1553:AF1558" si="6">AD1553/AE1553</f>
        <v>2.4989999999999998E-2</v>
      </c>
      <c r="AG1553" s="2981">
        <v>0.1</v>
      </c>
      <c r="AH1553" s="2984" t="s">
        <v>4535</v>
      </c>
      <c r="AI1553" s="3416">
        <v>100</v>
      </c>
      <c r="AJ1553" s="3417">
        <v>2.4900000000000002</v>
      </c>
      <c r="AK1553" s="2578"/>
    </row>
    <row r="1554" spans="2:37" s="2884" customFormat="1" x14ac:dyDescent="0.2">
      <c r="B1554" s="3715" t="s">
        <v>6054</v>
      </c>
      <c r="C1554" s="3716"/>
      <c r="D1554" s="3390" t="s">
        <v>6074</v>
      </c>
      <c r="E1554" s="3252">
        <v>34.989999999999995</v>
      </c>
      <c r="F1554" s="3202" t="s">
        <v>1534</v>
      </c>
      <c r="G1554" s="3202" t="s">
        <v>1534</v>
      </c>
      <c r="H1554" s="3202" t="s">
        <v>1534</v>
      </c>
      <c r="I1554" s="3202" t="s">
        <v>1534</v>
      </c>
      <c r="J1554" s="3202" t="s">
        <v>1534</v>
      </c>
      <c r="K1554" s="3202" t="s">
        <v>1534</v>
      </c>
      <c r="L1554" s="3202">
        <v>0.18</v>
      </c>
      <c r="M1554" s="3202" t="s">
        <v>1534</v>
      </c>
      <c r="N1554" s="3202" t="s">
        <v>1534</v>
      </c>
      <c r="O1554" s="3202" t="s">
        <v>1534</v>
      </c>
      <c r="P1554" s="3202" t="s">
        <v>1534</v>
      </c>
      <c r="Q1554" s="3202">
        <v>0.18</v>
      </c>
      <c r="R1554" s="3202">
        <v>0.18</v>
      </c>
      <c r="S1554" s="3202" t="s">
        <v>1534</v>
      </c>
      <c r="T1554" s="3202" t="s">
        <v>1534</v>
      </c>
      <c r="U1554" s="3202" t="s">
        <v>1534</v>
      </c>
      <c r="V1554" s="3202" t="s">
        <v>1534</v>
      </c>
      <c r="W1554" s="3202" t="s">
        <v>1534</v>
      </c>
      <c r="X1554" s="2981">
        <v>0.06</v>
      </c>
      <c r="Y1554" s="3202" t="s">
        <v>1534</v>
      </c>
      <c r="Z1554" s="3202" t="s">
        <v>1534</v>
      </c>
      <c r="AA1554" s="3202" t="s">
        <v>1534</v>
      </c>
      <c r="AB1554" s="2981">
        <v>0.06</v>
      </c>
      <c r="AC1554" s="3202" t="s">
        <v>1534</v>
      </c>
      <c r="AD1554" s="3391">
        <v>29.99</v>
      </c>
      <c r="AE1554" s="3392">
        <v>1500</v>
      </c>
      <c r="AF1554" s="2981">
        <f t="shared" si="6"/>
        <v>1.9993333333333332E-2</v>
      </c>
      <c r="AG1554" s="2981">
        <v>0.1</v>
      </c>
      <c r="AH1554" s="2984" t="s">
        <v>4535</v>
      </c>
      <c r="AI1554" s="3416">
        <v>150</v>
      </c>
      <c r="AJ1554" s="3417">
        <v>2.99</v>
      </c>
      <c r="AK1554" s="2578"/>
    </row>
    <row r="1555" spans="2:37" s="2884" customFormat="1" x14ac:dyDescent="0.2">
      <c r="B1555" s="3715" t="s">
        <v>6055</v>
      </c>
      <c r="C1555" s="3716"/>
      <c r="D1555" s="3390" t="s">
        <v>6075</v>
      </c>
      <c r="E1555" s="3252">
        <v>44.99</v>
      </c>
      <c r="F1555" s="3202" t="s">
        <v>1534</v>
      </c>
      <c r="G1555" s="3202" t="s">
        <v>1534</v>
      </c>
      <c r="H1555" s="3202" t="s">
        <v>1534</v>
      </c>
      <c r="I1555" s="3202" t="s">
        <v>1534</v>
      </c>
      <c r="J1555" s="3202" t="s">
        <v>1534</v>
      </c>
      <c r="K1555" s="3202" t="s">
        <v>1534</v>
      </c>
      <c r="L1555" s="3202">
        <v>0.18</v>
      </c>
      <c r="M1555" s="3202" t="s">
        <v>1534</v>
      </c>
      <c r="N1555" s="3202" t="s">
        <v>1534</v>
      </c>
      <c r="O1555" s="3202" t="s">
        <v>1534</v>
      </c>
      <c r="P1555" s="3202" t="s">
        <v>1534</v>
      </c>
      <c r="Q1555" s="3202">
        <v>0.18</v>
      </c>
      <c r="R1555" s="3202">
        <v>0.18</v>
      </c>
      <c r="S1555" s="3202" t="s">
        <v>1534</v>
      </c>
      <c r="T1555" s="3202" t="s">
        <v>1534</v>
      </c>
      <c r="U1555" s="3202" t="s">
        <v>1534</v>
      </c>
      <c r="V1555" s="3202" t="s">
        <v>1534</v>
      </c>
      <c r="W1555" s="3202" t="s">
        <v>1534</v>
      </c>
      <c r="X1555" s="2981">
        <v>0.06</v>
      </c>
      <c r="Y1555" s="3202" t="s">
        <v>1534</v>
      </c>
      <c r="Z1555" s="3202" t="s">
        <v>1534</v>
      </c>
      <c r="AA1555" s="3202" t="s">
        <v>1534</v>
      </c>
      <c r="AB1555" s="2981">
        <v>0.06</v>
      </c>
      <c r="AC1555" s="3202" t="s">
        <v>1534</v>
      </c>
      <c r="AD1555" s="3391">
        <v>34.99</v>
      </c>
      <c r="AE1555" s="3392">
        <v>2000</v>
      </c>
      <c r="AF1555" s="2981">
        <f t="shared" si="6"/>
        <v>1.7495E-2</v>
      </c>
      <c r="AG1555" s="2981">
        <v>0.1</v>
      </c>
      <c r="AH1555" s="2984" t="s">
        <v>4535</v>
      </c>
      <c r="AI1555" s="3416">
        <v>200</v>
      </c>
      <c r="AJ1555" s="3417">
        <v>3.49</v>
      </c>
      <c r="AK1555" s="2578"/>
    </row>
    <row r="1556" spans="2:37" s="2884" customFormat="1" x14ac:dyDescent="0.2">
      <c r="B1556" s="3715" t="s">
        <v>6041</v>
      </c>
      <c r="C1556" s="3716"/>
      <c r="D1556" s="3390" t="s">
        <v>6076</v>
      </c>
      <c r="E1556" s="3252">
        <v>49.99</v>
      </c>
      <c r="F1556" s="3202" t="s">
        <v>1534</v>
      </c>
      <c r="G1556" s="3202" t="s">
        <v>1534</v>
      </c>
      <c r="H1556" s="3202" t="s">
        <v>1534</v>
      </c>
      <c r="I1556" s="3202" t="s">
        <v>1534</v>
      </c>
      <c r="J1556" s="3202" t="s">
        <v>1534</v>
      </c>
      <c r="K1556" s="3202" t="s">
        <v>1534</v>
      </c>
      <c r="L1556" s="3202">
        <v>0.18</v>
      </c>
      <c r="M1556" s="3202" t="s">
        <v>1534</v>
      </c>
      <c r="N1556" s="3202" t="s">
        <v>1534</v>
      </c>
      <c r="O1556" s="3202" t="s">
        <v>1534</v>
      </c>
      <c r="P1556" s="3202" t="s">
        <v>1534</v>
      </c>
      <c r="Q1556" s="3202">
        <v>0.18</v>
      </c>
      <c r="R1556" s="3202">
        <v>0.18</v>
      </c>
      <c r="S1556" s="3202" t="s">
        <v>1534</v>
      </c>
      <c r="T1556" s="3202" t="s">
        <v>1534</v>
      </c>
      <c r="U1556" s="3202" t="s">
        <v>1534</v>
      </c>
      <c r="V1556" s="3202" t="s">
        <v>1534</v>
      </c>
      <c r="W1556" s="3202" t="s">
        <v>1534</v>
      </c>
      <c r="X1556" s="2981">
        <v>0.06</v>
      </c>
      <c r="Y1556" s="3202" t="s">
        <v>1534</v>
      </c>
      <c r="Z1556" s="3202" t="s">
        <v>1534</v>
      </c>
      <c r="AA1556" s="3202" t="s">
        <v>1534</v>
      </c>
      <c r="AB1556" s="2981">
        <v>0.06</v>
      </c>
      <c r="AC1556" s="3202" t="s">
        <v>1534</v>
      </c>
      <c r="AD1556" s="3391">
        <v>39.99</v>
      </c>
      <c r="AE1556" s="3392">
        <v>3000</v>
      </c>
      <c r="AF1556" s="2981">
        <f t="shared" si="6"/>
        <v>1.333E-2</v>
      </c>
      <c r="AG1556" s="2981">
        <v>0.1</v>
      </c>
      <c r="AH1556" s="2984" t="s">
        <v>4535</v>
      </c>
      <c r="AI1556" s="3416">
        <v>300</v>
      </c>
      <c r="AJ1556" s="3417">
        <v>3.99</v>
      </c>
      <c r="AK1556" s="2578"/>
    </row>
    <row r="1557" spans="2:37" s="2884" customFormat="1" x14ac:dyDescent="0.2">
      <c r="B1557" s="3715" t="s">
        <v>6056</v>
      </c>
      <c r="C1557" s="3716"/>
      <c r="D1557" s="3390" t="s">
        <v>6077</v>
      </c>
      <c r="E1557" s="3252">
        <v>59.99</v>
      </c>
      <c r="F1557" s="3202" t="s">
        <v>1534</v>
      </c>
      <c r="G1557" s="3202" t="s">
        <v>1534</v>
      </c>
      <c r="H1557" s="3202" t="s">
        <v>1534</v>
      </c>
      <c r="I1557" s="3202" t="s">
        <v>1534</v>
      </c>
      <c r="J1557" s="3202" t="s">
        <v>1534</v>
      </c>
      <c r="K1557" s="3202" t="s">
        <v>1534</v>
      </c>
      <c r="L1557" s="3202">
        <v>0.18</v>
      </c>
      <c r="M1557" s="3202" t="s">
        <v>1534</v>
      </c>
      <c r="N1557" s="3202" t="s">
        <v>1534</v>
      </c>
      <c r="O1557" s="3202" t="s">
        <v>1534</v>
      </c>
      <c r="P1557" s="3202" t="s">
        <v>1534</v>
      </c>
      <c r="Q1557" s="3202">
        <v>0.18</v>
      </c>
      <c r="R1557" s="3202">
        <v>0.18</v>
      </c>
      <c r="S1557" s="3202" t="s">
        <v>1534</v>
      </c>
      <c r="T1557" s="3202" t="s">
        <v>1534</v>
      </c>
      <c r="U1557" s="3202" t="s">
        <v>1534</v>
      </c>
      <c r="V1557" s="3202" t="s">
        <v>1534</v>
      </c>
      <c r="W1557" s="3202" t="s">
        <v>1534</v>
      </c>
      <c r="X1557" s="2981">
        <v>0.06</v>
      </c>
      <c r="Y1557" s="3202" t="s">
        <v>1534</v>
      </c>
      <c r="Z1557" s="3202" t="s">
        <v>1534</v>
      </c>
      <c r="AA1557" s="3202" t="s">
        <v>1534</v>
      </c>
      <c r="AB1557" s="2981">
        <v>0.06</v>
      </c>
      <c r="AC1557" s="3202" t="s">
        <v>1534</v>
      </c>
      <c r="AD1557" s="3391">
        <v>49.99</v>
      </c>
      <c r="AE1557" s="3392">
        <v>5000</v>
      </c>
      <c r="AF1557" s="2981">
        <f t="shared" si="6"/>
        <v>9.9979999999999999E-3</v>
      </c>
      <c r="AG1557" s="2981">
        <v>0.1</v>
      </c>
      <c r="AH1557" s="2984" t="s">
        <v>4535</v>
      </c>
      <c r="AI1557" s="3416">
        <v>300</v>
      </c>
      <c r="AJ1557" s="3417">
        <v>3.99</v>
      </c>
      <c r="AK1557" s="2578"/>
    </row>
    <row r="1558" spans="2:37" s="2884" customFormat="1" ht="13.5" thickBot="1" x14ac:dyDescent="0.25">
      <c r="B1558" s="4493" t="s">
        <v>6057</v>
      </c>
      <c r="C1558" s="4494"/>
      <c r="D1558" s="3394" t="s">
        <v>6078</v>
      </c>
      <c r="E1558" s="3170">
        <v>69.990000000000009</v>
      </c>
      <c r="F1558" s="3364" t="s">
        <v>1534</v>
      </c>
      <c r="G1558" s="3364" t="s">
        <v>1534</v>
      </c>
      <c r="H1558" s="3364" t="s">
        <v>1534</v>
      </c>
      <c r="I1558" s="3364" t="s">
        <v>1534</v>
      </c>
      <c r="J1558" s="3364" t="s">
        <v>1534</v>
      </c>
      <c r="K1558" s="3364" t="s">
        <v>1534</v>
      </c>
      <c r="L1558" s="3364">
        <v>0.18</v>
      </c>
      <c r="M1558" s="3364" t="s">
        <v>1534</v>
      </c>
      <c r="N1558" s="3364" t="s">
        <v>1534</v>
      </c>
      <c r="O1558" s="3364" t="s">
        <v>1534</v>
      </c>
      <c r="P1558" s="3364" t="s">
        <v>1534</v>
      </c>
      <c r="Q1558" s="3364">
        <v>0.18</v>
      </c>
      <c r="R1558" s="3364">
        <v>0.18</v>
      </c>
      <c r="S1558" s="3364" t="s">
        <v>1534</v>
      </c>
      <c r="T1558" s="3364" t="s">
        <v>1534</v>
      </c>
      <c r="U1558" s="3364" t="s">
        <v>1534</v>
      </c>
      <c r="V1558" s="3364" t="s">
        <v>1534</v>
      </c>
      <c r="W1558" s="3364" t="s">
        <v>1534</v>
      </c>
      <c r="X1558" s="3083">
        <v>0.06</v>
      </c>
      <c r="Y1558" s="3364" t="s">
        <v>1534</v>
      </c>
      <c r="Z1558" s="3364" t="s">
        <v>1534</v>
      </c>
      <c r="AA1558" s="3364" t="s">
        <v>1534</v>
      </c>
      <c r="AB1558" s="3083">
        <v>0.06</v>
      </c>
      <c r="AC1558" s="3364" t="s">
        <v>1534</v>
      </c>
      <c r="AD1558" s="3418">
        <v>59.99</v>
      </c>
      <c r="AE1558" s="3395">
        <v>1000</v>
      </c>
      <c r="AF1558" s="3083">
        <f t="shared" si="6"/>
        <v>5.9990000000000002E-2</v>
      </c>
      <c r="AG1558" s="3083">
        <v>0.1</v>
      </c>
      <c r="AH1558" s="3086" t="s">
        <v>4535</v>
      </c>
      <c r="AI1558" s="3419">
        <v>300</v>
      </c>
      <c r="AJ1558" s="3420">
        <v>3.99</v>
      </c>
      <c r="AK1558" s="2578"/>
    </row>
    <row r="1559" spans="2:37" s="2884" customFormat="1" x14ac:dyDescent="0.2">
      <c r="B1559" s="2579"/>
      <c r="C1559" s="2572"/>
      <c r="D1559" s="3651"/>
      <c r="E1559" s="3651"/>
      <c r="F1559" s="3651"/>
      <c r="G1559" s="3651"/>
      <c r="H1559" s="2572"/>
      <c r="I1559" s="2573"/>
      <c r="J1559" s="2573"/>
      <c r="K1559" s="2573"/>
      <c r="L1559" s="2573"/>
      <c r="M1559" s="2572"/>
      <c r="N1559" s="2573"/>
      <c r="O1559" s="2573"/>
      <c r="P1559" s="2573"/>
      <c r="Q1559" s="2573"/>
      <c r="R1559" s="2573"/>
      <c r="S1559" s="2572"/>
      <c r="T1559" s="2571"/>
      <c r="U1559" s="2571"/>
      <c r="V1559" s="2571"/>
      <c r="W1559" s="2571"/>
      <c r="X1559" s="2571"/>
      <c r="Y1559" s="2571"/>
      <c r="Z1559" s="2571"/>
      <c r="AA1559" s="2571"/>
      <c r="AB1559" s="2571"/>
      <c r="AC1559" s="2571"/>
      <c r="AD1559" s="2571"/>
      <c r="AE1559" s="2571"/>
      <c r="AF1559" s="2571"/>
      <c r="AG1559" s="2571"/>
      <c r="AH1559" s="2571"/>
      <c r="AI1559" s="2571"/>
      <c r="AJ1559" s="2571"/>
      <c r="AK1559" s="2578"/>
    </row>
    <row r="1560" spans="2:37" s="2884" customFormat="1" x14ac:dyDescent="0.2">
      <c r="B1560" s="3643" t="s">
        <v>5002</v>
      </c>
      <c r="C1560" s="3644"/>
      <c r="D1560" s="3652" t="s">
        <v>6079</v>
      </c>
      <c r="E1560" s="3652"/>
      <c r="F1560" s="3652"/>
      <c r="G1560" s="3652"/>
      <c r="H1560" s="2575"/>
      <c r="I1560" s="2575"/>
      <c r="J1560" s="2575"/>
      <c r="K1560" s="2575"/>
      <c r="L1560" s="2575"/>
      <c r="M1560" s="2575"/>
      <c r="N1560" s="2575"/>
      <c r="O1560" s="2575"/>
      <c r="P1560" s="2575"/>
      <c r="Q1560" s="2575"/>
      <c r="R1560" s="2575"/>
      <c r="S1560" s="2575"/>
      <c r="T1560" s="2571"/>
      <c r="U1560" s="2571"/>
      <c r="V1560" s="2571"/>
      <c r="W1560" s="2571"/>
      <c r="X1560" s="2571"/>
      <c r="Y1560" s="2571"/>
      <c r="Z1560" s="2571"/>
      <c r="AA1560" s="2571"/>
      <c r="AB1560" s="2571"/>
      <c r="AC1560" s="2571"/>
      <c r="AD1560" s="2571"/>
      <c r="AE1560" s="2571"/>
      <c r="AF1560" s="2571"/>
      <c r="AG1560" s="2571"/>
      <c r="AH1560" s="2571"/>
      <c r="AI1560" s="2571"/>
      <c r="AJ1560" s="2571"/>
      <c r="AK1560" s="2578"/>
    </row>
    <row r="1561" spans="2:37" s="2884" customFormat="1" x14ac:dyDescent="0.2">
      <c r="B1561" s="3643" t="s">
        <v>5003</v>
      </c>
      <c r="C1561" s="3644"/>
      <c r="D1561" s="3652" t="s">
        <v>1517</v>
      </c>
      <c r="E1561" s="3652"/>
      <c r="F1561" s="3652"/>
      <c r="G1561" s="3652"/>
      <c r="H1561" s="2575"/>
      <c r="I1561" s="2575"/>
      <c r="J1561" s="2575"/>
      <c r="K1561" s="2575"/>
      <c r="L1561" s="2575"/>
      <c r="M1561" s="2575"/>
      <c r="N1561" s="2575"/>
      <c r="O1561" s="2575"/>
      <c r="P1561" s="2575"/>
      <c r="Q1561" s="2575"/>
      <c r="R1561" s="2575"/>
      <c r="S1561" s="2575"/>
      <c r="T1561" s="2571"/>
      <c r="U1561" s="2571"/>
      <c r="V1561" s="2571"/>
      <c r="W1561" s="2571"/>
      <c r="X1561" s="2571"/>
      <c r="Y1561" s="2571"/>
      <c r="Z1561" s="2571"/>
      <c r="AA1561" s="2571"/>
      <c r="AB1561" s="2571"/>
      <c r="AC1561" s="2571"/>
      <c r="AD1561" s="2571"/>
      <c r="AE1561" s="2571"/>
      <c r="AF1561" s="2571"/>
      <c r="AG1561" s="2571"/>
      <c r="AH1561" s="2571"/>
      <c r="AI1561" s="2571"/>
      <c r="AJ1561" s="2571"/>
      <c r="AK1561" s="2578"/>
    </row>
    <row r="1562" spans="2:37" s="2884" customFormat="1" ht="15.75" thickBot="1" x14ac:dyDescent="0.25">
      <c r="B1562" s="3646"/>
      <c r="C1562" s="3647"/>
      <c r="D1562" s="3648"/>
      <c r="E1562" s="3648"/>
      <c r="F1562" s="3648"/>
      <c r="G1562" s="3648"/>
      <c r="H1562" s="2580"/>
      <c r="I1562" s="2580"/>
      <c r="J1562" s="2580"/>
      <c r="K1562" s="2580"/>
      <c r="L1562" s="2580"/>
      <c r="M1562" s="2580"/>
      <c r="N1562" s="2580"/>
      <c r="O1562" s="2580"/>
      <c r="P1562" s="2580"/>
      <c r="Q1562" s="2580"/>
      <c r="R1562" s="2580"/>
      <c r="S1562" s="2580"/>
      <c r="T1562" s="2581"/>
      <c r="U1562" s="2581"/>
      <c r="V1562" s="2581"/>
      <c r="W1562" s="2581"/>
      <c r="X1562" s="2581"/>
      <c r="Y1562" s="2581"/>
      <c r="Z1562" s="2581"/>
      <c r="AA1562" s="2581"/>
      <c r="AB1562" s="2581"/>
      <c r="AC1562" s="2581"/>
      <c r="AD1562" s="2581"/>
      <c r="AE1562" s="2581"/>
      <c r="AF1562" s="2581"/>
      <c r="AG1562" s="2581"/>
      <c r="AH1562" s="2581"/>
      <c r="AI1562" s="2581"/>
      <c r="AJ1562" s="2581"/>
      <c r="AK1562" s="2583"/>
    </row>
    <row r="1563" spans="2:37" s="2884" customFormat="1" x14ac:dyDescent="0.2">
      <c r="B1563" s="2783" t="str">
        <f>+B1527</f>
        <v>.</v>
      </c>
    </row>
    <row r="1564" spans="2:37" s="2884" customFormat="1" ht="13.5" thickBot="1" x14ac:dyDescent="0.25">
      <c r="B1564" s="2783"/>
    </row>
    <row r="1565" spans="2:37" s="2884" customFormat="1" ht="20.25" x14ac:dyDescent="0.2">
      <c r="B1565" s="3623" t="s">
        <v>5011</v>
      </c>
      <c r="C1565" s="3624"/>
      <c r="D1565" s="3624"/>
      <c r="E1565" s="3624"/>
      <c r="F1565" s="3624"/>
      <c r="G1565" s="3624"/>
      <c r="H1565" s="3624"/>
      <c r="I1565" s="3624"/>
      <c r="J1565" s="3624"/>
      <c r="K1565" s="3624"/>
      <c r="L1565" s="3624"/>
      <c r="M1565" s="3624"/>
      <c r="N1565" s="3624"/>
      <c r="O1565" s="3624"/>
      <c r="P1565" s="3624"/>
      <c r="Q1565" s="3624"/>
      <c r="R1565" s="3624"/>
      <c r="S1565" s="3624"/>
      <c r="T1565" s="3624"/>
      <c r="U1565" s="3624"/>
      <c r="V1565" s="3624"/>
      <c r="W1565" s="3624"/>
      <c r="X1565" s="3624"/>
      <c r="Y1565" s="3624"/>
      <c r="Z1565" s="3624"/>
      <c r="AA1565" s="3624"/>
      <c r="AB1565" s="3624"/>
      <c r="AC1565" s="3624"/>
      <c r="AD1565" s="3624"/>
      <c r="AE1565" s="3624"/>
      <c r="AF1565" s="3624"/>
      <c r="AG1565" s="3624"/>
      <c r="AH1565" s="3624"/>
      <c r="AI1565" s="3624"/>
      <c r="AJ1565" s="3624"/>
      <c r="AK1565" s="3625"/>
    </row>
    <row r="1566" spans="2:37" s="2884" customFormat="1" x14ac:dyDescent="0.2">
      <c r="B1566" s="2576"/>
      <c r="C1566" s="3257"/>
      <c r="D1566" s="3257"/>
      <c r="E1566" s="3257"/>
      <c r="F1566" s="3257"/>
      <c r="G1566" s="2577"/>
      <c r="H1566" s="2577"/>
      <c r="I1566" s="2577"/>
      <c r="J1566" s="2577"/>
      <c r="K1566" s="2577"/>
      <c r="L1566" s="2577"/>
      <c r="M1566" s="2577"/>
      <c r="N1566" s="2577"/>
      <c r="O1566" s="2577"/>
      <c r="P1566" s="2577"/>
      <c r="Q1566" s="2577"/>
      <c r="R1566" s="2577"/>
      <c r="S1566" s="2577"/>
      <c r="T1566" s="2577"/>
      <c r="U1566" s="2577"/>
      <c r="V1566" s="2577"/>
      <c r="W1566" s="2577"/>
      <c r="X1566" s="2577"/>
      <c r="Y1566" s="2577"/>
      <c r="Z1566" s="2577"/>
      <c r="AA1566" s="2577"/>
      <c r="AB1566" s="2577"/>
      <c r="AC1566" s="2577"/>
      <c r="AD1566" s="2577"/>
      <c r="AE1566" s="2577"/>
      <c r="AF1566" s="2577"/>
      <c r="AG1566" s="2577"/>
      <c r="AH1566" s="2577"/>
      <c r="AI1566" s="2577"/>
      <c r="AJ1566" s="2577"/>
      <c r="AK1566" s="2578"/>
    </row>
    <row r="1567" spans="2:37" s="2884" customFormat="1" x14ac:dyDescent="0.2">
      <c r="B1567" s="2576" t="s">
        <v>4998</v>
      </c>
      <c r="C1567" s="3257"/>
      <c r="D1567" s="3656" t="s">
        <v>6004</v>
      </c>
      <c r="E1567" s="3656"/>
      <c r="F1567" s="3656"/>
      <c r="G1567" s="2577"/>
      <c r="H1567" s="2577"/>
      <c r="I1567" s="2577"/>
      <c r="J1567" s="2577"/>
      <c r="K1567" s="2577"/>
      <c r="L1567" s="2577"/>
      <c r="M1567" s="2577"/>
      <c r="N1567" s="2577"/>
      <c r="O1567" s="2577"/>
      <c r="P1567" s="2577"/>
      <c r="Q1567" s="2577"/>
      <c r="R1567" s="2577"/>
      <c r="S1567" s="2577"/>
      <c r="T1567" s="2577"/>
      <c r="U1567" s="2577"/>
      <c r="V1567" s="2577"/>
      <c r="W1567" s="2577"/>
      <c r="X1567" s="2577"/>
      <c r="Y1567" s="2577"/>
      <c r="Z1567" s="2577"/>
      <c r="AA1567" s="2577"/>
      <c r="AB1567" s="2577"/>
      <c r="AC1567" s="2577"/>
      <c r="AD1567" s="2577"/>
      <c r="AE1567" s="2577"/>
      <c r="AF1567" s="2577"/>
      <c r="AG1567" s="2577"/>
      <c r="AH1567" s="2577"/>
      <c r="AI1567" s="2577"/>
      <c r="AJ1567" s="2577"/>
      <c r="AK1567" s="2578"/>
    </row>
    <row r="1568" spans="2:37" s="2884" customFormat="1" ht="13.5" thickBot="1" x14ac:dyDescent="0.25">
      <c r="B1568" s="3657" t="s">
        <v>5012</v>
      </c>
      <c r="C1568" s="3658"/>
      <c r="D1568" s="3629">
        <v>41548</v>
      </c>
      <c r="E1568" s="3629"/>
      <c r="F1568" s="3257"/>
      <c r="G1568" s="2577"/>
      <c r="H1568" s="2577"/>
      <c r="I1568" s="2577"/>
      <c r="J1568" s="2577"/>
      <c r="K1568" s="2577"/>
      <c r="L1568" s="2577"/>
      <c r="M1568" s="2577"/>
      <c r="N1568" s="2577"/>
      <c r="O1568" s="2577"/>
      <c r="P1568" s="2577"/>
      <c r="Q1568" s="2577"/>
      <c r="R1568" s="2577"/>
      <c r="S1568" s="2577"/>
      <c r="T1568" s="2577"/>
      <c r="U1568" s="2577"/>
      <c r="V1568" s="2577"/>
      <c r="W1568" s="2577"/>
      <c r="X1568" s="2577"/>
      <c r="Y1568" s="2577"/>
      <c r="Z1568" s="2577"/>
      <c r="AA1568" s="2577"/>
      <c r="AB1568" s="2577"/>
      <c r="AC1568" s="2577"/>
      <c r="AD1568" s="2577"/>
      <c r="AE1568" s="2577"/>
      <c r="AF1568" s="2577"/>
      <c r="AG1568" s="2577"/>
      <c r="AH1568" s="2577"/>
      <c r="AI1568" s="2577"/>
      <c r="AJ1568" s="2577"/>
      <c r="AK1568" s="2578"/>
    </row>
    <row r="1569" spans="2:37" s="2884" customFormat="1" ht="118.5" customHeight="1" thickBot="1" x14ac:dyDescent="0.25">
      <c r="B1569" s="3659" t="s">
        <v>5013</v>
      </c>
      <c r="C1569" s="3660"/>
      <c r="D1569" s="3661" t="s">
        <v>6005</v>
      </c>
      <c r="E1569" s="3662"/>
      <c r="F1569" s="3662"/>
      <c r="G1569" s="3662"/>
      <c r="H1569" s="3662"/>
      <c r="I1569" s="3662"/>
      <c r="J1569" s="3662"/>
      <c r="K1569" s="3663"/>
      <c r="L1569" s="2577"/>
      <c r="M1569" s="2577"/>
      <c r="N1569" s="2577"/>
      <c r="O1569" s="2577"/>
      <c r="P1569" s="2577"/>
      <c r="Q1569" s="2577"/>
      <c r="R1569" s="2577"/>
      <c r="S1569" s="2577"/>
      <c r="T1569" s="2577"/>
      <c r="U1569" s="2577"/>
      <c r="V1569" s="2577"/>
      <c r="W1569" s="2577"/>
      <c r="X1569" s="2577"/>
      <c r="Y1569" s="2577"/>
      <c r="Z1569" s="2577"/>
      <c r="AA1569" s="2577"/>
      <c r="AB1569" s="2577"/>
      <c r="AC1569" s="2577"/>
      <c r="AD1569" s="2577"/>
      <c r="AE1569" s="2577"/>
      <c r="AF1569" s="2577"/>
      <c r="AG1569" s="2577"/>
      <c r="AH1569" s="2577"/>
      <c r="AI1569" s="2577"/>
      <c r="AJ1569" s="2577"/>
      <c r="AK1569" s="2578"/>
    </row>
    <row r="1570" spans="2:37" s="2884" customFormat="1" ht="13.5" thickBot="1" x14ac:dyDescent="0.25">
      <c r="B1570" s="3664"/>
      <c r="C1570" s="3653"/>
      <c r="D1570" s="3653"/>
      <c r="E1570" s="3653"/>
      <c r="F1570" s="3653"/>
      <c r="G1570" s="3653"/>
      <c r="H1570" s="3653"/>
      <c r="I1570" s="3653"/>
      <c r="J1570" s="3653"/>
      <c r="K1570" s="3653"/>
      <c r="L1570" s="3653"/>
      <c r="M1570" s="3653"/>
      <c r="N1570" s="3653"/>
      <c r="O1570" s="3653"/>
      <c r="P1570" s="3653"/>
      <c r="Q1570" s="3653"/>
      <c r="R1570" s="2577"/>
      <c r="S1570" s="2577"/>
      <c r="T1570" s="2577"/>
      <c r="U1570" s="2577"/>
      <c r="V1570" s="2577"/>
      <c r="W1570" s="2577"/>
      <c r="X1570" s="2577"/>
      <c r="Y1570" s="2577"/>
      <c r="Z1570" s="2577"/>
      <c r="AA1570" s="2577"/>
      <c r="AB1570" s="2577"/>
      <c r="AC1570" s="2577"/>
      <c r="AD1570" s="2577"/>
      <c r="AE1570" s="2577"/>
      <c r="AF1570" s="2577"/>
      <c r="AG1570" s="2577"/>
      <c r="AH1570" s="2577"/>
      <c r="AI1570" s="2577"/>
      <c r="AJ1570" s="2577"/>
      <c r="AK1570" s="2578"/>
    </row>
    <row r="1571" spans="2:37" s="2884" customFormat="1" ht="13.5" thickBot="1" x14ac:dyDescent="0.25">
      <c r="B1571" s="3638" t="s">
        <v>5014</v>
      </c>
      <c r="C1571" s="3638"/>
      <c r="D1571" s="3638" t="s">
        <v>5004</v>
      </c>
      <c r="E1571" s="3638" t="s">
        <v>5015</v>
      </c>
      <c r="F1571" s="3654" t="s">
        <v>224</v>
      </c>
      <c r="G1571" s="3654"/>
      <c r="H1571" s="3654"/>
      <c r="I1571" s="3654"/>
      <c r="J1571" s="3654"/>
      <c r="K1571" s="3654"/>
      <c r="L1571" s="3654"/>
      <c r="M1571" s="3654"/>
      <c r="N1571" s="3654"/>
      <c r="O1571" s="3654"/>
      <c r="P1571" s="3654"/>
      <c r="Q1571" s="3654"/>
      <c r="R1571" s="3654"/>
      <c r="S1571" s="3654" t="s">
        <v>340</v>
      </c>
      <c r="T1571" s="3654"/>
      <c r="U1571" s="3654"/>
      <c r="V1571" s="3654"/>
      <c r="W1571" s="3654"/>
      <c r="X1571" s="3654"/>
      <c r="Y1571" s="3654"/>
      <c r="Z1571" s="3654"/>
      <c r="AA1571" s="3654"/>
      <c r="AB1571" s="3654"/>
      <c r="AC1571" s="3654"/>
      <c r="AD1571" s="3654" t="s">
        <v>225</v>
      </c>
      <c r="AE1571" s="3654"/>
      <c r="AF1571" s="3654"/>
      <c r="AG1571" s="3654"/>
      <c r="AH1571" s="3655" t="s">
        <v>4999</v>
      </c>
      <c r="AI1571" s="3655"/>
      <c r="AJ1571" s="3655"/>
      <c r="AK1571" s="2578"/>
    </row>
    <row r="1572" spans="2:37" s="2884" customFormat="1" ht="13.5" thickBot="1" x14ac:dyDescent="0.25">
      <c r="B1572" s="3639"/>
      <c r="C1572" s="3639"/>
      <c r="D1572" s="3639"/>
      <c r="E1572" s="3639"/>
      <c r="F1572" s="3639" t="s">
        <v>5016</v>
      </c>
      <c r="G1572" s="3639" t="s">
        <v>5017</v>
      </c>
      <c r="H1572" s="3638" t="s">
        <v>5018</v>
      </c>
      <c r="I1572" s="3640" t="s">
        <v>5019</v>
      </c>
      <c r="J1572" s="3640" t="s">
        <v>5020</v>
      </c>
      <c r="K1572" s="3637" t="s">
        <v>5021</v>
      </c>
      <c r="L1572" s="3637" t="s">
        <v>5022</v>
      </c>
      <c r="M1572" s="3640" t="s">
        <v>5023</v>
      </c>
      <c r="N1572" s="3640"/>
      <c r="O1572" s="3637" t="s">
        <v>5024</v>
      </c>
      <c r="P1572" s="3637" t="s">
        <v>5025</v>
      </c>
      <c r="Q1572" s="3637" t="s">
        <v>5026</v>
      </c>
      <c r="R1572" s="3637" t="s">
        <v>5027</v>
      </c>
      <c r="S1572" s="3638" t="s">
        <v>5028</v>
      </c>
      <c r="T1572" s="3638" t="s">
        <v>5029</v>
      </c>
      <c r="U1572" s="3638" t="s">
        <v>5030</v>
      </c>
      <c r="V1572" s="3638" t="s">
        <v>5031</v>
      </c>
      <c r="W1572" s="3638" t="s">
        <v>5032</v>
      </c>
      <c r="X1572" s="3638" t="s">
        <v>5033</v>
      </c>
      <c r="Y1572" s="3638" t="s">
        <v>5034</v>
      </c>
      <c r="Z1572" s="3638" t="s">
        <v>5035</v>
      </c>
      <c r="AA1572" s="3638" t="s">
        <v>5036</v>
      </c>
      <c r="AB1572" s="3640" t="s">
        <v>5037</v>
      </c>
      <c r="AC1572" s="3640" t="s">
        <v>5038</v>
      </c>
      <c r="AD1572" s="3638" t="s">
        <v>5039</v>
      </c>
      <c r="AE1572" s="3638" t="s">
        <v>5040</v>
      </c>
      <c r="AF1572" s="3638" t="s">
        <v>5041</v>
      </c>
      <c r="AG1572" s="3638" t="s">
        <v>5042</v>
      </c>
      <c r="AH1572" s="3638" t="s">
        <v>1154</v>
      </c>
      <c r="AI1572" s="3638" t="s">
        <v>5000</v>
      </c>
      <c r="AJ1572" s="3638" t="s">
        <v>5001</v>
      </c>
      <c r="AK1572" s="2578"/>
    </row>
    <row r="1573" spans="2:37" s="2884" customFormat="1" ht="13.5" thickBot="1" x14ac:dyDescent="0.25">
      <c r="B1573" s="3639"/>
      <c r="C1573" s="3639"/>
      <c r="D1573" s="3639"/>
      <c r="E1573" s="3639"/>
      <c r="F1573" s="3639"/>
      <c r="G1573" s="3639"/>
      <c r="H1573" s="3639"/>
      <c r="I1573" s="3637"/>
      <c r="J1573" s="3637"/>
      <c r="K1573" s="3637"/>
      <c r="L1573" s="3637"/>
      <c r="M1573" s="3254" t="s">
        <v>5043</v>
      </c>
      <c r="N1573" s="3255" t="s">
        <v>2798</v>
      </c>
      <c r="O1573" s="3637"/>
      <c r="P1573" s="3637"/>
      <c r="Q1573" s="3637"/>
      <c r="R1573" s="3637"/>
      <c r="S1573" s="3639"/>
      <c r="T1573" s="3639"/>
      <c r="U1573" s="3639"/>
      <c r="V1573" s="3639"/>
      <c r="W1573" s="3639"/>
      <c r="X1573" s="3639"/>
      <c r="Y1573" s="3639"/>
      <c r="Z1573" s="3639"/>
      <c r="AA1573" s="3639"/>
      <c r="AB1573" s="3637"/>
      <c r="AC1573" s="3637"/>
      <c r="AD1573" s="3639"/>
      <c r="AE1573" s="3639"/>
      <c r="AF1573" s="3639"/>
      <c r="AG1573" s="3639"/>
      <c r="AH1573" s="3639"/>
      <c r="AI1573" s="3639"/>
      <c r="AJ1573" s="3639"/>
      <c r="AK1573" s="2578"/>
    </row>
    <row r="1574" spans="2:37" s="2884" customFormat="1" x14ac:dyDescent="0.2">
      <c r="B1574" s="3695" t="s">
        <v>6006</v>
      </c>
      <c r="C1574" s="3696"/>
      <c r="D1574" s="3386" t="s">
        <v>6007</v>
      </c>
      <c r="E1574" s="2973">
        <v>29.99</v>
      </c>
      <c r="F1574" s="3197" t="s">
        <v>1534</v>
      </c>
      <c r="G1574" s="3197" t="s">
        <v>1534</v>
      </c>
      <c r="H1574" s="3197" t="s">
        <v>1534</v>
      </c>
      <c r="I1574" s="3197" t="s">
        <v>1534</v>
      </c>
      <c r="J1574" s="3197" t="s">
        <v>1534</v>
      </c>
      <c r="K1574" s="3197" t="s">
        <v>1534</v>
      </c>
      <c r="L1574" s="3197" t="s">
        <v>1534</v>
      </c>
      <c r="M1574" s="3197" t="s">
        <v>1534</v>
      </c>
      <c r="N1574" s="3197" t="s">
        <v>1534</v>
      </c>
      <c r="O1574" s="3197" t="s">
        <v>1534</v>
      </c>
      <c r="P1574" s="3197" t="s">
        <v>1534</v>
      </c>
      <c r="Q1574" s="3197" t="s">
        <v>1534</v>
      </c>
      <c r="R1574" s="3197" t="s">
        <v>1534</v>
      </c>
      <c r="S1574" s="3197" t="s">
        <v>1534</v>
      </c>
      <c r="T1574" s="3197" t="s">
        <v>1534</v>
      </c>
      <c r="U1574" s="3197" t="s">
        <v>1534</v>
      </c>
      <c r="V1574" s="3197" t="s">
        <v>1534</v>
      </c>
      <c r="W1574" s="3197" t="s">
        <v>1534</v>
      </c>
      <c r="X1574" s="2974">
        <v>0.06</v>
      </c>
      <c r="Y1574" s="3197" t="s">
        <v>1534</v>
      </c>
      <c r="Z1574" s="3197" t="s">
        <v>1534</v>
      </c>
      <c r="AA1574" s="3197" t="s">
        <v>1534</v>
      </c>
      <c r="AB1574" s="2974">
        <v>0.06</v>
      </c>
      <c r="AC1574" s="3197" t="s">
        <v>1534</v>
      </c>
      <c r="AD1574" s="3387">
        <v>19.989999999999998</v>
      </c>
      <c r="AE1574" s="3388">
        <v>1000</v>
      </c>
      <c r="AF1574" s="2974">
        <f>AD1574/AE1574</f>
        <v>1.9989999999999997E-2</v>
      </c>
      <c r="AG1574" s="2974">
        <v>0.1</v>
      </c>
      <c r="AH1574" s="3389" t="s">
        <v>4535</v>
      </c>
      <c r="AI1574" s="2976">
        <v>100</v>
      </c>
      <c r="AJ1574" s="2978">
        <v>2.4900000000000002</v>
      </c>
      <c r="AK1574" s="2578"/>
    </row>
    <row r="1575" spans="2:37" s="2884" customFormat="1" x14ac:dyDescent="0.2">
      <c r="B1575" s="3697" t="s">
        <v>6008</v>
      </c>
      <c r="C1575" s="3698"/>
      <c r="D1575" s="3390" t="s">
        <v>6009</v>
      </c>
      <c r="E1575" s="2980">
        <v>34.989999999999995</v>
      </c>
      <c r="F1575" s="3202" t="s">
        <v>1534</v>
      </c>
      <c r="G1575" s="3202" t="s">
        <v>1534</v>
      </c>
      <c r="H1575" s="3202" t="s">
        <v>1534</v>
      </c>
      <c r="I1575" s="3202" t="s">
        <v>1534</v>
      </c>
      <c r="J1575" s="3202" t="s">
        <v>1534</v>
      </c>
      <c r="K1575" s="3202" t="s">
        <v>1534</v>
      </c>
      <c r="L1575" s="3202" t="s">
        <v>1534</v>
      </c>
      <c r="M1575" s="3202" t="s">
        <v>1534</v>
      </c>
      <c r="N1575" s="3202" t="s">
        <v>1534</v>
      </c>
      <c r="O1575" s="3202" t="s">
        <v>1534</v>
      </c>
      <c r="P1575" s="3202" t="s">
        <v>1534</v>
      </c>
      <c r="Q1575" s="3202" t="s">
        <v>1534</v>
      </c>
      <c r="R1575" s="3202" t="s">
        <v>1534</v>
      </c>
      <c r="S1575" s="3202" t="s">
        <v>1534</v>
      </c>
      <c r="T1575" s="3202" t="s">
        <v>1534</v>
      </c>
      <c r="U1575" s="3202" t="s">
        <v>1534</v>
      </c>
      <c r="V1575" s="3202" t="s">
        <v>1534</v>
      </c>
      <c r="W1575" s="3202" t="s">
        <v>1534</v>
      </c>
      <c r="X1575" s="2981">
        <v>0.06</v>
      </c>
      <c r="Y1575" s="3202" t="s">
        <v>1534</v>
      </c>
      <c r="Z1575" s="3202" t="s">
        <v>1534</v>
      </c>
      <c r="AA1575" s="3202" t="s">
        <v>1534</v>
      </c>
      <c r="AB1575" s="2981">
        <v>0.06</v>
      </c>
      <c r="AC1575" s="3202" t="s">
        <v>1534</v>
      </c>
      <c r="AD1575" s="3391">
        <v>24.99</v>
      </c>
      <c r="AE1575" s="3392">
        <v>1500</v>
      </c>
      <c r="AF1575" s="2981">
        <f t="shared" ref="AF1575:AF1585" si="7">AD1575/AE1575</f>
        <v>1.6659999999999998E-2</v>
      </c>
      <c r="AG1575" s="2981">
        <v>0.1</v>
      </c>
      <c r="AH1575" s="3393" t="s">
        <v>4535</v>
      </c>
      <c r="AI1575" s="2983">
        <v>150</v>
      </c>
      <c r="AJ1575" s="2985">
        <v>2.99</v>
      </c>
      <c r="AK1575" s="2578"/>
    </row>
    <row r="1576" spans="2:37" s="2884" customFormat="1" x14ac:dyDescent="0.2">
      <c r="B1576" s="3697" t="s">
        <v>6010</v>
      </c>
      <c r="C1576" s="3698"/>
      <c r="D1576" s="3390" t="s">
        <v>6011</v>
      </c>
      <c r="E1576" s="2980">
        <v>44.99</v>
      </c>
      <c r="F1576" s="3202" t="s">
        <v>1534</v>
      </c>
      <c r="G1576" s="3202" t="s">
        <v>1534</v>
      </c>
      <c r="H1576" s="3202" t="s">
        <v>1534</v>
      </c>
      <c r="I1576" s="3202" t="s">
        <v>1534</v>
      </c>
      <c r="J1576" s="3202" t="s">
        <v>1534</v>
      </c>
      <c r="K1576" s="3202" t="s">
        <v>1534</v>
      </c>
      <c r="L1576" s="3202" t="s">
        <v>1534</v>
      </c>
      <c r="M1576" s="3202" t="s">
        <v>1534</v>
      </c>
      <c r="N1576" s="3202" t="s">
        <v>1534</v>
      </c>
      <c r="O1576" s="3202" t="s">
        <v>1534</v>
      </c>
      <c r="P1576" s="3202" t="s">
        <v>1534</v>
      </c>
      <c r="Q1576" s="3202" t="s">
        <v>1534</v>
      </c>
      <c r="R1576" s="3202" t="s">
        <v>1534</v>
      </c>
      <c r="S1576" s="3202" t="s">
        <v>1534</v>
      </c>
      <c r="T1576" s="3202" t="s">
        <v>1534</v>
      </c>
      <c r="U1576" s="3202" t="s">
        <v>1534</v>
      </c>
      <c r="V1576" s="3202" t="s">
        <v>1534</v>
      </c>
      <c r="W1576" s="3202" t="s">
        <v>1534</v>
      </c>
      <c r="X1576" s="2981">
        <v>0.06</v>
      </c>
      <c r="Y1576" s="3202" t="s">
        <v>1534</v>
      </c>
      <c r="Z1576" s="3202" t="s">
        <v>1534</v>
      </c>
      <c r="AA1576" s="3202" t="s">
        <v>1534</v>
      </c>
      <c r="AB1576" s="2981">
        <v>0.06</v>
      </c>
      <c r="AC1576" s="3202" t="s">
        <v>1534</v>
      </c>
      <c r="AD1576" s="3391">
        <v>34.99</v>
      </c>
      <c r="AE1576" s="3392">
        <v>2000</v>
      </c>
      <c r="AF1576" s="2981">
        <f t="shared" si="7"/>
        <v>1.7495E-2</v>
      </c>
      <c r="AG1576" s="2981">
        <v>0.1</v>
      </c>
      <c r="AH1576" s="3393" t="s">
        <v>4535</v>
      </c>
      <c r="AI1576" s="2983">
        <v>200</v>
      </c>
      <c r="AJ1576" s="2985">
        <v>3.49</v>
      </c>
      <c r="AK1576" s="2578"/>
    </row>
    <row r="1577" spans="2:37" s="2884" customFormat="1" x14ac:dyDescent="0.2">
      <c r="B1577" s="3697" t="s">
        <v>6012</v>
      </c>
      <c r="C1577" s="3698"/>
      <c r="D1577" s="3390" t="s">
        <v>6013</v>
      </c>
      <c r="E1577" s="2980">
        <v>49.99</v>
      </c>
      <c r="F1577" s="3202" t="s">
        <v>1534</v>
      </c>
      <c r="G1577" s="3202" t="s">
        <v>1534</v>
      </c>
      <c r="H1577" s="3202" t="s">
        <v>1534</v>
      </c>
      <c r="I1577" s="3202" t="s">
        <v>1534</v>
      </c>
      <c r="J1577" s="3202" t="s">
        <v>1534</v>
      </c>
      <c r="K1577" s="3202" t="s">
        <v>1534</v>
      </c>
      <c r="L1577" s="3202" t="s">
        <v>1534</v>
      </c>
      <c r="M1577" s="3202" t="s">
        <v>1534</v>
      </c>
      <c r="N1577" s="3202" t="s">
        <v>1534</v>
      </c>
      <c r="O1577" s="3202" t="s">
        <v>1534</v>
      </c>
      <c r="P1577" s="3202" t="s">
        <v>1534</v>
      </c>
      <c r="Q1577" s="3202" t="s">
        <v>1534</v>
      </c>
      <c r="R1577" s="3202" t="s">
        <v>1534</v>
      </c>
      <c r="S1577" s="3202" t="s">
        <v>1534</v>
      </c>
      <c r="T1577" s="3202" t="s">
        <v>1534</v>
      </c>
      <c r="U1577" s="3202" t="s">
        <v>1534</v>
      </c>
      <c r="V1577" s="3202" t="s">
        <v>1534</v>
      </c>
      <c r="W1577" s="3202" t="s">
        <v>1534</v>
      </c>
      <c r="X1577" s="2981">
        <v>0.06</v>
      </c>
      <c r="Y1577" s="3202" t="s">
        <v>1534</v>
      </c>
      <c r="Z1577" s="3202" t="s">
        <v>1534</v>
      </c>
      <c r="AA1577" s="3202" t="s">
        <v>1534</v>
      </c>
      <c r="AB1577" s="2981">
        <v>0.06</v>
      </c>
      <c r="AC1577" s="3202" t="s">
        <v>1534</v>
      </c>
      <c r="AD1577" s="3391">
        <v>39.99</v>
      </c>
      <c r="AE1577" s="3392">
        <v>3000</v>
      </c>
      <c r="AF1577" s="2981">
        <f t="shared" si="7"/>
        <v>1.333E-2</v>
      </c>
      <c r="AG1577" s="2981">
        <v>0.1</v>
      </c>
      <c r="AH1577" s="3393" t="s">
        <v>4535</v>
      </c>
      <c r="AI1577" s="2983">
        <v>300</v>
      </c>
      <c r="AJ1577" s="2985">
        <v>3.99</v>
      </c>
      <c r="AK1577" s="2578"/>
    </row>
    <row r="1578" spans="2:37" s="2884" customFormat="1" x14ac:dyDescent="0.2">
      <c r="B1578" s="3697" t="s">
        <v>6014</v>
      </c>
      <c r="C1578" s="3698"/>
      <c r="D1578" s="3390" t="s">
        <v>6015</v>
      </c>
      <c r="E1578" s="2980">
        <v>59.99</v>
      </c>
      <c r="F1578" s="3202" t="s">
        <v>1534</v>
      </c>
      <c r="G1578" s="3202" t="s">
        <v>1534</v>
      </c>
      <c r="H1578" s="3202" t="s">
        <v>1534</v>
      </c>
      <c r="I1578" s="3202" t="s">
        <v>1534</v>
      </c>
      <c r="J1578" s="3202" t="s">
        <v>1534</v>
      </c>
      <c r="K1578" s="3202" t="s">
        <v>1534</v>
      </c>
      <c r="L1578" s="3202" t="s">
        <v>1534</v>
      </c>
      <c r="M1578" s="3202" t="s">
        <v>1534</v>
      </c>
      <c r="N1578" s="3202" t="s">
        <v>1534</v>
      </c>
      <c r="O1578" s="3202" t="s">
        <v>1534</v>
      </c>
      <c r="P1578" s="3202" t="s">
        <v>1534</v>
      </c>
      <c r="Q1578" s="3202" t="s">
        <v>1534</v>
      </c>
      <c r="R1578" s="3202" t="s">
        <v>1534</v>
      </c>
      <c r="S1578" s="3202" t="s">
        <v>1534</v>
      </c>
      <c r="T1578" s="3202" t="s">
        <v>1534</v>
      </c>
      <c r="U1578" s="3202" t="s">
        <v>1534</v>
      </c>
      <c r="V1578" s="3202" t="s">
        <v>1534</v>
      </c>
      <c r="W1578" s="3202" t="s">
        <v>1534</v>
      </c>
      <c r="X1578" s="2981">
        <v>0.06</v>
      </c>
      <c r="Y1578" s="3202" t="s">
        <v>1534</v>
      </c>
      <c r="Z1578" s="3202" t="s">
        <v>1534</v>
      </c>
      <c r="AA1578" s="3202" t="s">
        <v>1534</v>
      </c>
      <c r="AB1578" s="2981">
        <v>0.06</v>
      </c>
      <c r="AC1578" s="3202" t="s">
        <v>1534</v>
      </c>
      <c r="AD1578" s="3391">
        <v>49.99</v>
      </c>
      <c r="AE1578" s="3392">
        <v>5000</v>
      </c>
      <c r="AF1578" s="2981">
        <f t="shared" si="7"/>
        <v>9.9979999999999999E-3</v>
      </c>
      <c r="AG1578" s="2981">
        <v>0.1</v>
      </c>
      <c r="AH1578" s="3393" t="s">
        <v>4535</v>
      </c>
      <c r="AI1578" s="2983">
        <v>300</v>
      </c>
      <c r="AJ1578" s="2985">
        <v>3.99</v>
      </c>
      <c r="AK1578" s="2578"/>
    </row>
    <row r="1579" spans="2:37" s="2884" customFormat="1" x14ac:dyDescent="0.2">
      <c r="B1579" s="3697" t="s">
        <v>6016</v>
      </c>
      <c r="C1579" s="3698"/>
      <c r="D1579" s="3390" t="s">
        <v>6017</v>
      </c>
      <c r="E1579" s="2980">
        <v>69.990000000000009</v>
      </c>
      <c r="F1579" s="3202" t="s">
        <v>1534</v>
      </c>
      <c r="G1579" s="3202" t="s">
        <v>1534</v>
      </c>
      <c r="H1579" s="3202" t="s">
        <v>1534</v>
      </c>
      <c r="I1579" s="3202" t="s">
        <v>1534</v>
      </c>
      <c r="J1579" s="3202" t="s">
        <v>1534</v>
      </c>
      <c r="K1579" s="3202" t="s">
        <v>1534</v>
      </c>
      <c r="L1579" s="3202" t="s">
        <v>1534</v>
      </c>
      <c r="M1579" s="3202" t="s">
        <v>1534</v>
      </c>
      <c r="N1579" s="3202" t="s">
        <v>1534</v>
      </c>
      <c r="O1579" s="3202" t="s">
        <v>1534</v>
      </c>
      <c r="P1579" s="3202" t="s">
        <v>1534</v>
      </c>
      <c r="Q1579" s="3202" t="s">
        <v>1534</v>
      </c>
      <c r="R1579" s="3202" t="s">
        <v>1534</v>
      </c>
      <c r="S1579" s="3202" t="s">
        <v>1534</v>
      </c>
      <c r="T1579" s="3202" t="s">
        <v>1534</v>
      </c>
      <c r="U1579" s="3202" t="s">
        <v>1534</v>
      </c>
      <c r="V1579" s="3202" t="s">
        <v>1534</v>
      </c>
      <c r="W1579" s="3202" t="s">
        <v>1534</v>
      </c>
      <c r="X1579" s="2981">
        <v>0.06</v>
      </c>
      <c r="Y1579" s="3202" t="s">
        <v>1534</v>
      </c>
      <c r="Z1579" s="3202" t="s">
        <v>1534</v>
      </c>
      <c r="AA1579" s="3202" t="s">
        <v>1534</v>
      </c>
      <c r="AB1579" s="2981">
        <v>0.06</v>
      </c>
      <c r="AC1579" s="3202" t="s">
        <v>1534</v>
      </c>
      <c r="AD1579" s="3391">
        <v>59.99</v>
      </c>
      <c r="AE1579" s="3392">
        <v>10000</v>
      </c>
      <c r="AF1579" s="2981">
        <f t="shared" si="7"/>
        <v>5.999E-3</v>
      </c>
      <c r="AG1579" s="2981">
        <v>0.1</v>
      </c>
      <c r="AH1579" s="3393" t="s">
        <v>4535</v>
      </c>
      <c r="AI1579" s="2983">
        <v>300</v>
      </c>
      <c r="AJ1579" s="2985">
        <v>3.99</v>
      </c>
      <c r="AK1579" s="2578"/>
    </row>
    <row r="1580" spans="2:37" s="2884" customFormat="1" x14ac:dyDescent="0.2">
      <c r="B1580" s="3697" t="s">
        <v>6018</v>
      </c>
      <c r="C1580" s="3698"/>
      <c r="D1580" s="3390" t="s">
        <v>6019</v>
      </c>
      <c r="E1580" s="2980">
        <v>29.99</v>
      </c>
      <c r="F1580" s="3202" t="s">
        <v>1534</v>
      </c>
      <c r="G1580" s="3202" t="s">
        <v>1534</v>
      </c>
      <c r="H1580" s="3202" t="s">
        <v>1534</v>
      </c>
      <c r="I1580" s="3202" t="s">
        <v>1534</v>
      </c>
      <c r="J1580" s="3202" t="s">
        <v>1534</v>
      </c>
      <c r="K1580" s="3202" t="s">
        <v>1534</v>
      </c>
      <c r="L1580" s="3202" t="s">
        <v>1534</v>
      </c>
      <c r="M1580" s="3202" t="s">
        <v>1534</v>
      </c>
      <c r="N1580" s="3202" t="s">
        <v>1534</v>
      </c>
      <c r="O1580" s="3202" t="s">
        <v>1534</v>
      </c>
      <c r="P1580" s="3202" t="s">
        <v>1534</v>
      </c>
      <c r="Q1580" s="3202" t="s">
        <v>1534</v>
      </c>
      <c r="R1580" s="3202" t="s">
        <v>1534</v>
      </c>
      <c r="S1580" s="3202" t="s">
        <v>1534</v>
      </c>
      <c r="T1580" s="3202" t="s">
        <v>1534</v>
      </c>
      <c r="U1580" s="3202" t="s">
        <v>1534</v>
      </c>
      <c r="V1580" s="3202" t="s">
        <v>1534</v>
      </c>
      <c r="W1580" s="3202" t="s">
        <v>1534</v>
      </c>
      <c r="X1580" s="2981">
        <v>0.06</v>
      </c>
      <c r="Y1580" s="3202" t="s">
        <v>1534</v>
      </c>
      <c r="Z1580" s="3202" t="s">
        <v>1534</v>
      </c>
      <c r="AA1580" s="3202" t="s">
        <v>1534</v>
      </c>
      <c r="AB1580" s="2981">
        <v>0.06</v>
      </c>
      <c r="AC1580" s="3202" t="s">
        <v>1534</v>
      </c>
      <c r="AD1580" s="3391">
        <v>29.99</v>
      </c>
      <c r="AE1580" s="3392">
        <v>1000</v>
      </c>
      <c r="AF1580" s="2981">
        <f t="shared" si="7"/>
        <v>2.9989999999999999E-2</v>
      </c>
      <c r="AG1580" s="2981">
        <v>0.1</v>
      </c>
      <c r="AH1580" s="3393" t="s">
        <v>4535</v>
      </c>
      <c r="AI1580" s="2983">
        <v>100</v>
      </c>
      <c r="AJ1580" s="2985">
        <v>2.4900000000000002</v>
      </c>
      <c r="AK1580" s="2578"/>
    </row>
    <row r="1581" spans="2:37" s="2884" customFormat="1" x14ac:dyDescent="0.2">
      <c r="B1581" s="3697" t="s">
        <v>6020</v>
      </c>
      <c r="C1581" s="3698"/>
      <c r="D1581" s="3390" t="s">
        <v>6021</v>
      </c>
      <c r="E1581" s="2980">
        <v>34.99</v>
      </c>
      <c r="F1581" s="3202" t="s">
        <v>1534</v>
      </c>
      <c r="G1581" s="3202" t="s">
        <v>1534</v>
      </c>
      <c r="H1581" s="3202" t="s">
        <v>1534</v>
      </c>
      <c r="I1581" s="3202" t="s">
        <v>1534</v>
      </c>
      <c r="J1581" s="3202" t="s">
        <v>1534</v>
      </c>
      <c r="K1581" s="3202" t="s">
        <v>1534</v>
      </c>
      <c r="L1581" s="3202" t="s">
        <v>1534</v>
      </c>
      <c r="M1581" s="3202" t="s">
        <v>1534</v>
      </c>
      <c r="N1581" s="3202" t="s">
        <v>1534</v>
      </c>
      <c r="O1581" s="3202" t="s">
        <v>1534</v>
      </c>
      <c r="P1581" s="3202" t="s">
        <v>1534</v>
      </c>
      <c r="Q1581" s="3202" t="s">
        <v>1534</v>
      </c>
      <c r="R1581" s="3202" t="s">
        <v>1534</v>
      </c>
      <c r="S1581" s="3202" t="s">
        <v>1534</v>
      </c>
      <c r="T1581" s="3202" t="s">
        <v>1534</v>
      </c>
      <c r="U1581" s="3202" t="s">
        <v>1534</v>
      </c>
      <c r="V1581" s="3202" t="s">
        <v>1534</v>
      </c>
      <c r="W1581" s="3202" t="s">
        <v>1534</v>
      </c>
      <c r="X1581" s="2981">
        <v>0.06</v>
      </c>
      <c r="Y1581" s="3202" t="s">
        <v>1534</v>
      </c>
      <c r="Z1581" s="3202" t="s">
        <v>1534</v>
      </c>
      <c r="AA1581" s="3202" t="s">
        <v>1534</v>
      </c>
      <c r="AB1581" s="2981">
        <v>0.06</v>
      </c>
      <c r="AC1581" s="3202" t="s">
        <v>1534</v>
      </c>
      <c r="AD1581" s="3391">
        <v>34.99</v>
      </c>
      <c r="AE1581" s="3392">
        <v>1500</v>
      </c>
      <c r="AF1581" s="2981">
        <f t="shared" si="7"/>
        <v>2.3326666666666669E-2</v>
      </c>
      <c r="AG1581" s="2981">
        <v>0.1</v>
      </c>
      <c r="AH1581" s="3393" t="s">
        <v>4535</v>
      </c>
      <c r="AI1581" s="2983">
        <v>150</v>
      </c>
      <c r="AJ1581" s="2985">
        <v>2.99</v>
      </c>
      <c r="AK1581" s="2578"/>
    </row>
    <row r="1582" spans="2:37" s="2884" customFormat="1" x14ac:dyDescent="0.2">
      <c r="B1582" s="3697" t="s">
        <v>6022</v>
      </c>
      <c r="C1582" s="3698"/>
      <c r="D1582" s="3390" t="s">
        <v>6023</v>
      </c>
      <c r="E1582" s="2980">
        <v>44.99</v>
      </c>
      <c r="F1582" s="3202" t="s">
        <v>1534</v>
      </c>
      <c r="G1582" s="3202" t="s">
        <v>1534</v>
      </c>
      <c r="H1582" s="3202" t="s">
        <v>1534</v>
      </c>
      <c r="I1582" s="3202" t="s">
        <v>1534</v>
      </c>
      <c r="J1582" s="3202" t="s">
        <v>1534</v>
      </c>
      <c r="K1582" s="3202" t="s">
        <v>1534</v>
      </c>
      <c r="L1582" s="3202" t="s">
        <v>1534</v>
      </c>
      <c r="M1582" s="3202" t="s">
        <v>1534</v>
      </c>
      <c r="N1582" s="3202" t="s">
        <v>1534</v>
      </c>
      <c r="O1582" s="3202" t="s">
        <v>1534</v>
      </c>
      <c r="P1582" s="3202" t="s">
        <v>1534</v>
      </c>
      <c r="Q1582" s="3202" t="s">
        <v>1534</v>
      </c>
      <c r="R1582" s="3202" t="s">
        <v>1534</v>
      </c>
      <c r="S1582" s="3202" t="s">
        <v>1534</v>
      </c>
      <c r="T1582" s="3202" t="s">
        <v>1534</v>
      </c>
      <c r="U1582" s="3202" t="s">
        <v>1534</v>
      </c>
      <c r="V1582" s="3202" t="s">
        <v>1534</v>
      </c>
      <c r="W1582" s="3202" t="s">
        <v>1534</v>
      </c>
      <c r="X1582" s="2981">
        <v>0.06</v>
      </c>
      <c r="Y1582" s="3202" t="s">
        <v>1534</v>
      </c>
      <c r="Z1582" s="3202" t="s">
        <v>1534</v>
      </c>
      <c r="AA1582" s="3202" t="s">
        <v>1534</v>
      </c>
      <c r="AB1582" s="2981">
        <v>0.06</v>
      </c>
      <c r="AC1582" s="3202" t="s">
        <v>1534</v>
      </c>
      <c r="AD1582" s="3391">
        <v>44.99</v>
      </c>
      <c r="AE1582" s="3392">
        <v>2000</v>
      </c>
      <c r="AF1582" s="2981">
        <f t="shared" si="7"/>
        <v>2.2495000000000001E-2</v>
      </c>
      <c r="AG1582" s="2981">
        <v>0.1</v>
      </c>
      <c r="AH1582" s="3393" t="s">
        <v>4535</v>
      </c>
      <c r="AI1582" s="2983">
        <v>200</v>
      </c>
      <c r="AJ1582" s="2985">
        <v>3.49</v>
      </c>
      <c r="AK1582" s="2578"/>
    </row>
    <row r="1583" spans="2:37" s="2884" customFormat="1" x14ac:dyDescent="0.2">
      <c r="B1583" s="3697" t="s">
        <v>6024</v>
      </c>
      <c r="C1583" s="3698"/>
      <c r="D1583" s="3390" t="s">
        <v>6025</v>
      </c>
      <c r="E1583" s="2980">
        <v>29.99</v>
      </c>
      <c r="F1583" s="3202" t="s">
        <v>1534</v>
      </c>
      <c r="G1583" s="3202" t="s">
        <v>1534</v>
      </c>
      <c r="H1583" s="3202" t="s">
        <v>1534</v>
      </c>
      <c r="I1583" s="3202" t="s">
        <v>1534</v>
      </c>
      <c r="J1583" s="3202" t="s">
        <v>1534</v>
      </c>
      <c r="K1583" s="3202" t="s">
        <v>1534</v>
      </c>
      <c r="L1583" s="3202" t="s">
        <v>1534</v>
      </c>
      <c r="M1583" s="3202" t="s">
        <v>1534</v>
      </c>
      <c r="N1583" s="3202" t="s">
        <v>1534</v>
      </c>
      <c r="O1583" s="3202" t="s">
        <v>1534</v>
      </c>
      <c r="P1583" s="3202" t="s">
        <v>1534</v>
      </c>
      <c r="Q1583" s="3202" t="s">
        <v>1534</v>
      </c>
      <c r="R1583" s="3202" t="s">
        <v>1534</v>
      </c>
      <c r="S1583" s="3202" t="s">
        <v>1534</v>
      </c>
      <c r="T1583" s="3202" t="s">
        <v>1534</v>
      </c>
      <c r="U1583" s="3202" t="s">
        <v>1534</v>
      </c>
      <c r="V1583" s="3202" t="s">
        <v>1534</v>
      </c>
      <c r="W1583" s="3202" t="s">
        <v>1534</v>
      </c>
      <c r="X1583" s="2981">
        <v>0.06</v>
      </c>
      <c r="Y1583" s="3202" t="s">
        <v>1534</v>
      </c>
      <c r="Z1583" s="3202" t="s">
        <v>1534</v>
      </c>
      <c r="AA1583" s="3202" t="s">
        <v>1534</v>
      </c>
      <c r="AB1583" s="2981">
        <v>0.06</v>
      </c>
      <c r="AC1583" s="3202" t="s">
        <v>1534</v>
      </c>
      <c r="AD1583" s="3391">
        <v>19.989999999999998</v>
      </c>
      <c r="AE1583" s="3392">
        <v>1000</v>
      </c>
      <c r="AF1583" s="2981">
        <f t="shared" si="7"/>
        <v>1.9989999999999997E-2</v>
      </c>
      <c r="AG1583" s="2981">
        <v>0.1</v>
      </c>
      <c r="AH1583" s="3393" t="s">
        <v>4535</v>
      </c>
      <c r="AI1583" s="2983">
        <v>100</v>
      </c>
      <c r="AJ1583" s="2985">
        <v>2.4900000000000002</v>
      </c>
      <c r="AK1583" s="2578"/>
    </row>
    <row r="1584" spans="2:37" s="2884" customFormat="1" x14ac:dyDescent="0.2">
      <c r="B1584" s="3697" t="s">
        <v>6026</v>
      </c>
      <c r="C1584" s="3698"/>
      <c r="D1584" s="3390" t="s">
        <v>6027</v>
      </c>
      <c r="E1584" s="2980">
        <v>34.989999999999995</v>
      </c>
      <c r="F1584" s="3202" t="s">
        <v>1534</v>
      </c>
      <c r="G1584" s="3202" t="s">
        <v>1534</v>
      </c>
      <c r="H1584" s="3202" t="s">
        <v>1534</v>
      </c>
      <c r="I1584" s="3202" t="s">
        <v>1534</v>
      </c>
      <c r="J1584" s="3202" t="s">
        <v>1534</v>
      </c>
      <c r="K1584" s="3202" t="s">
        <v>1534</v>
      </c>
      <c r="L1584" s="3202" t="s">
        <v>1534</v>
      </c>
      <c r="M1584" s="3202" t="s">
        <v>1534</v>
      </c>
      <c r="N1584" s="3202" t="s">
        <v>1534</v>
      </c>
      <c r="O1584" s="3202" t="s">
        <v>1534</v>
      </c>
      <c r="P1584" s="3202" t="s">
        <v>1534</v>
      </c>
      <c r="Q1584" s="3202" t="s">
        <v>1534</v>
      </c>
      <c r="R1584" s="3202" t="s">
        <v>1534</v>
      </c>
      <c r="S1584" s="3202" t="s">
        <v>1534</v>
      </c>
      <c r="T1584" s="3202" t="s">
        <v>1534</v>
      </c>
      <c r="U1584" s="3202" t="s">
        <v>1534</v>
      </c>
      <c r="V1584" s="3202" t="s">
        <v>1534</v>
      </c>
      <c r="W1584" s="3202" t="s">
        <v>1534</v>
      </c>
      <c r="X1584" s="2981">
        <v>0.06</v>
      </c>
      <c r="Y1584" s="3202" t="s">
        <v>1534</v>
      </c>
      <c r="Z1584" s="3202" t="s">
        <v>1534</v>
      </c>
      <c r="AA1584" s="3202" t="s">
        <v>1534</v>
      </c>
      <c r="AB1584" s="2981">
        <v>0.06</v>
      </c>
      <c r="AC1584" s="3202" t="s">
        <v>1534</v>
      </c>
      <c r="AD1584" s="3391">
        <v>24.99</v>
      </c>
      <c r="AE1584" s="3392">
        <v>1500</v>
      </c>
      <c r="AF1584" s="2981">
        <f t="shared" si="7"/>
        <v>1.6659999999999998E-2</v>
      </c>
      <c r="AG1584" s="2981">
        <v>0.1</v>
      </c>
      <c r="AH1584" s="3393" t="s">
        <v>4535</v>
      </c>
      <c r="AI1584" s="2983">
        <v>150</v>
      </c>
      <c r="AJ1584" s="2985">
        <v>2.99</v>
      </c>
      <c r="AK1584" s="2578"/>
    </row>
    <row r="1585" spans="2:37" s="2884" customFormat="1" x14ac:dyDescent="0.2">
      <c r="B1585" s="3697" t="s">
        <v>6028</v>
      </c>
      <c r="C1585" s="3698"/>
      <c r="D1585" s="3390" t="s">
        <v>6029</v>
      </c>
      <c r="E1585" s="2980">
        <v>44.99</v>
      </c>
      <c r="F1585" s="3202" t="s">
        <v>1534</v>
      </c>
      <c r="G1585" s="3202" t="s">
        <v>1534</v>
      </c>
      <c r="H1585" s="3202" t="s">
        <v>1534</v>
      </c>
      <c r="I1585" s="3202" t="s">
        <v>1534</v>
      </c>
      <c r="J1585" s="3202" t="s">
        <v>1534</v>
      </c>
      <c r="K1585" s="3202" t="s">
        <v>1534</v>
      </c>
      <c r="L1585" s="3202" t="s">
        <v>1534</v>
      </c>
      <c r="M1585" s="3202" t="s">
        <v>1534</v>
      </c>
      <c r="N1585" s="3202" t="s">
        <v>1534</v>
      </c>
      <c r="O1585" s="3202" t="s">
        <v>1534</v>
      </c>
      <c r="P1585" s="3202" t="s">
        <v>1534</v>
      </c>
      <c r="Q1585" s="3202" t="s">
        <v>1534</v>
      </c>
      <c r="R1585" s="3202" t="s">
        <v>1534</v>
      </c>
      <c r="S1585" s="3202" t="s">
        <v>1534</v>
      </c>
      <c r="T1585" s="3202" t="s">
        <v>1534</v>
      </c>
      <c r="U1585" s="3202" t="s">
        <v>1534</v>
      </c>
      <c r="V1585" s="3202" t="s">
        <v>1534</v>
      </c>
      <c r="W1585" s="3202" t="s">
        <v>1534</v>
      </c>
      <c r="X1585" s="2981">
        <v>0.06</v>
      </c>
      <c r="Y1585" s="3202" t="s">
        <v>1534</v>
      </c>
      <c r="Z1585" s="3202" t="s">
        <v>1534</v>
      </c>
      <c r="AA1585" s="3202" t="s">
        <v>1534</v>
      </c>
      <c r="AB1585" s="2981">
        <v>0.06</v>
      </c>
      <c r="AC1585" s="3202" t="s">
        <v>1534</v>
      </c>
      <c r="AD1585" s="3391">
        <v>34.99</v>
      </c>
      <c r="AE1585" s="3392">
        <v>2000</v>
      </c>
      <c r="AF1585" s="2981">
        <f t="shared" si="7"/>
        <v>1.7495E-2</v>
      </c>
      <c r="AG1585" s="2981">
        <v>0.1</v>
      </c>
      <c r="AH1585" s="3393" t="s">
        <v>4535</v>
      </c>
      <c r="AI1585" s="2983">
        <v>200</v>
      </c>
      <c r="AJ1585" s="2985">
        <v>3.49</v>
      </c>
      <c r="AK1585" s="2578"/>
    </row>
    <row r="1586" spans="2:37" s="2884" customFormat="1" x14ac:dyDescent="0.2">
      <c r="B1586" s="3697" t="s">
        <v>6030</v>
      </c>
      <c r="C1586" s="3698"/>
      <c r="D1586" s="3390" t="s">
        <v>6031</v>
      </c>
      <c r="E1586" s="2980">
        <v>29.99</v>
      </c>
      <c r="F1586" s="3202" t="s">
        <v>1534</v>
      </c>
      <c r="G1586" s="3202" t="s">
        <v>1534</v>
      </c>
      <c r="H1586" s="3202" t="s">
        <v>1534</v>
      </c>
      <c r="I1586" s="3202" t="s">
        <v>1534</v>
      </c>
      <c r="J1586" s="3202" t="s">
        <v>1534</v>
      </c>
      <c r="K1586" s="3202" t="s">
        <v>1534</v>
      </c>
      <c r="L1586" s="3202" t="s">
        <v>1534</v>
      </c>
      <c r="M1586" s="3202" t="s">
        <v>1534</v>
      </c>
      <c r="N1586" s="3202" t="s">
        <v>1534</v>
      </c>
      <c r="O1586" s="3202" t="s">
        <v>1534</v>
      </c>
      <c r="P1586" s="3202" t="s">
        <v>1534</v>
      </c>
      <c r="Q1586" s="3202" t="s">
        <v>1534</v>
      </c>
      <c r="R1586" s="3202" t="s">
        <v>1534</v>
      </c>
      <c r="S1586" s="3202" t="s">
        <v>1534</v>
      </c>
      <c r="T1586" s="3202" t="s">
        <v>1534</v>
      </c>
      <c r="U1586" s="3202" t="s">
        <v>1534</v>
      </c>
      <c r="V1586" s="3202" t="s">
        <v>1534</v>
      </c>
      <c r="W1586" s="3202" t="s">
        <v>1534</v>
      </c>
      <c r="X1586" s="2981">
        <v>0.06</v>
      </c>
      <c r="Y1586" s="3202" t="s">
        <v>1534</v>
      </c>
      <c r="Z1586" s="3202" t="s">
        <v>1534</v>
      </c>
      <c r="AA1586" s="3202" t="s">
        <v>1534</v>
      </c>
      <c r="AB1586" s="2981">
        <v>0.06</v>
      </c>
      <c r="AC1586" s="3202" t="s">
        <v>1534</v>
      </c>
      <c r="AD1586" s="3391">
        <v>29.99</v>
      </c>
      <c r="AE1586" s="3392">
        <v>1000</v>
      </c>
      <c r="AF1586" s="2981">
        <f>AD1586/AE1586</f>
        <v>2.9989999999999999E-2</v>
      </c>
      <c r="AG1586" s="2981">
        <v>0.1</v>
      </c>
      <c r="AH1586" s="3393" t="s">
        <v>4535</v>
      </c>
      <c r="AI1586" s="2983">
        <v>100</v>
      </c>
      <c r="AJ1586" s="2985">
        <v>2.4900000000000002</v>
      </c>
      <c r="AK1586" s="2578"/>
    </row>
    <row r="1587" spans="2:37" s="2884" customFormat="1" x14ac:dyDescent="0.2">
      <c r="B1587" s="3697" t="s">
        <v>6032</v>
      </c>
      <c r="C1587" s="3698"/>
      <c r="D1587" s="3390" t="s">
        <v>6033</v>
      </c>
      <c r="E1587" s="3252">
        <v>34.99</v>
      </c>
      <c r="F1587" s="3202" t="s">
        <v>1534</v>
      </c>
      <c r="G1587" s="3202" t="s">
        <v>1534</v>
      </c>
      <c r="H1587" s="3202" t="s">
        <v>1534</v>
      </c>
      <c r="I1587" s="3202" t="s">
        <v>1534</v>
      </c>
      <c r="J1587" s="3202" t="s">
        <v>1534</v>
      </c>
      <c r="K1587" s="3202" t="s">
        <v>1534</v>
      </c>
      <c r="L1587" s="3202" t="s">
        <v>1534</v>
      </c>
      <c r="M1587" s="3202" t="s">
        <v>1534</v>
      </c>
      <c r="N1587" s="3202" t="s">
        <v>1534</v>
      </c>
      <c r="O1587" s="3202" t="s">
        <v>1534</v>
      </c>
      <c r="P1587" s="3202" t="s">
        <v>1534</v>
      </c>
      <c r="Q1587" s="3202" t="s">
        <v>1534</v>
      </c>
      <c r="R1587" s="3202" t="s">
        <v>1534</v>
      </c>
      <c r="S1587" s="3202" t="s">
        <v>1534</v>
      </c>
      <c r="T1587" s="3202" t="s">
        <v>1534</v>
      </c>
      <c r="U1587" s="3202" t="s">
        <v>1534</v>
      </c>
      <c r="V1587" s="3202" t="s">
        <v>1534</v>
      </c>
      <c r="W1587" s="3202" t="s">
        <v>1534</v>
      </c>
      <c r="X1587" s="2981">
        <v>0.06</v>
      </c>
      <c r="Y1587" s="3202" t="s">
        <v>1534</v>
      </c>
      <c r="Z1587" s="3202" t="s">
        <v>1534</v>
      </c>
      <c r="AA1587" s="3202" t="s">
        <v>1534</v>
      </c>
      <c r="AB1587" s="2981">
        <v>0.06</v>
      </c>
      <c r="AC1587" s="3202" t="s">
        <v>1534</v>
      </c>
      <c r="AD1587" s="3252">
        <v>34.99</v>
      </c>
      <c r="AE1587" s="3392">
        <v>1500</v>
      </c>
      <c r="AF1587" s="2981">
        <f>AD1587/AE1587</f>
        <v>2.3326666666666669E-2</v>
      </c>
      <c r="AG1587" s="2981">
        <v>0.1</v>
      </c>
      <c r="AH1587" s="3393" t="s">
        <v>4535</v>
      </c>
      <c r="AI1587" s="2983">
        <v>150</v>
      </c>
      <c r="AJ1587" s="2985">
        <v>2.99</v>
      </c>
      <c r="AK1587" s="2578"/>
    </row>
    <row r="1588" spans="2:37" s="2884" customFormat="1" ht="13.5" thickBot="1" x14ac:dyDescent="0.25">
      <c r="B1588" s="3699" t="s">
        <v>6034</v>
      </c>
      <c r="C1588" s="3700"/>
      <c r="D1588" s="3394" t="s">
        <v>6035</v>
      </c>
      <c r="E1588" s="3170">
        <v>44.99</v>
      </c>
      <c r="F1588" s="3364" t="s">
        <v>1534</v>
      </c>
      <c r="G1588" s="3364" t="s">
        <v>1534</v>
      </c>
      <c r="H1588" s="3364" t="s">
        <v>1534</v>
      </c>
      <c r="I1588" s="3364" t="s">
        <v>1534</v>
      </c>
      <c r="J1588" s="3364" t="s">
        <v>1534</v>
      </c>
      <c r="K1588" s="3364" t="s">
        <v>1534</v>
      </c>
      <c r="L1588" s="3364" t="s">
        <v>1534</v>
      </c>
      <c r="M1588" s="3364" t="s">
        <v>1534</v>
      </c>
      <c r="N1588" s="3364" t="s">
        <v>1534</v>
      </c>
      <c r="O1588" s="3364" t="s">
        <v>1534</v>
      </c>
      <c r="P1588" s="3364" t="s">
        <v>1534</v>
      </c>
      <c r="Q1588" s="3364" t="s">
        <v>1534</v>
      </c>
      <c r="R1588" s="3364" t="s">
        <v>1534</v>
      </c>
      <c r="S1588" s="3364" t="s">
        <v>1534</v>
      </c>
      <c r="T1588" s="3364" t="s">
        <v>1534</v>
      </c>
      <c r="U1588" s="3364" t="s">
        <v>1534</v>
      </c>
      <c r="V1588" s="3364" t="s">
        <v>1534</v>
      </c>
      <c r="W1588" s="3364" t="s">
        <v>1534</v>
      </c>
      <c r="X1588" s="3083">
        <v>0.06</v>
      </c>
      <c r="Y1588" s="3364" t="s">
        <v>1534</v>
      </c>
      <c r="Z1588" s="3364" t="s">
        <v>1534</v>
      </c>
      <c r="AA1588" s="3364" t="s">
        <v>1534</v>
      </c>
      <c r="AB1588" s="3083">
        <v>0.06</v>
      </c>
      <c r="AC1588" s="3364" t="s">
        <v>1534</v>
      </c>
      <c r="AD1588" s="3366">
        <v>44.99</v>
      </c>
      <c r="AE1588" s="3395">
        <v>2000</v>
      </c>
      <c r="AF1588" s="3083">
        <f>AD1588/AE1588</f>
        <v>2.2495000000000001E-2</v>
      </c>
      <c r="AG1588" s="3083">
        <v>0.1</v>
      </c>
      <c r="AH1588" s="3396" t="s">
        <v>4535</v>
      </c>
      <c r="AI1588" s="3397">
        <v>200</v>
      </c>
      <c r="AJ1588" s="3087">
        <v>3.49</v>
      </c>
      <c r="AK1588" s="2578"/>
    </row>
    <row r="1589" spans="2:37" s="2884" customFormat="1" x14ac:dyDescent="0.2">
      <c r="B1589" s="2579"/>
      <c r="C1589" s="2572"/>
      <c r="D1589" s="3651"/>
      <c r="E1589" s="3651"/>
      <c r="F1589" s="3651"/>
      <c r="G1589" s="3651"/>
      <c r="H1589" s="2572"/>
      <c r="I1589" s="2573"/>
      <c r="J1589" s="2573"/>
      <c r="K1589" s="2573"/>
      <c r="L1589" s="2573"/>
      <c r="M1589" s="2572"/>
      <c r="N1589" s="2573"/>
      <c r="O1589" s="2573"/>
      <c r="P1589" s="2573"/>
      <c r="Q1589" s="2573"/>
      <c r="R1589" s="2573"/>
      <c r="S1589" s="2572"/>
      <c r="T1589" s="2571"/>
      <c r="U1589" s="2571"/>
      <c r="V1589" s="2571"/>
      <c r="W1589" s="2571"/>
      <c r="X1589" s="2571"/>
      <c r="Y1589" s="2571"/>
      <c r="Z1589" s="2571"/>
      <c r="AA1589" s="2571"/>
      <c r="AB1589" s="2571"/>
      <c r="AC1589" s="2571"/>
      <c r="AD1589" s="2571"/>
      <c r="AE1589" s="2571"/>
      <c r="AF1589" s="2571"/>
      <c r="AG1589" s="2571"/>
      <c r="AH1589" s="2571"/>
      <c r="AI1589" s="2571"/>
      <c r="AJ1589" s="2571"/>
      <c r="AK1589" s="2578"/>
    </row>
    <row r="1590" spans="2:37" s="2884" customFormat="1" x14ac:dyDescent="0.2">
      <c r="B1590" s="3643" t="s">
        <v>5002</v>
      </c>
      <c r="C1590" s="3644"/>
      <c r="D1590" s="3652" t="s">
        <v>5053</v>
      </c>
      <c r="E1590" s="3652"/>
      <c r="F1590" s="3652"/>
      <c r="G1590" s="3652"/>
      <c r="H1590" s="2575"/>
      <c r="I1590" s="2575"/>
      <c r="J1590" s="2575"/>
      <c r="K1590" s="2575"/>
      <c r="L1590" s="2575"/>
      <c r="M1590" s="2575"/>
      <c r="N1590" s="2575"/>
      <c r="O1590" s="2575"/>
      <c r="P1590" s="2575"/>
      <c r="Q1590" s="2575"/>
      <c r="R1590" s="2575"/>
      <c r="S1590" s="2575"/>
      <c r="T1590" s="2571"/>
      <c r="U1590" s="2571"/>
      <c r="V1590" s="2571"/>
      <c r="W1590" s="2571"/>
      <c r="X1590" s="2571"/>
      <c r="Y1590" s="2571"/>
      <c r="Z1590" s="2571"/>
      <c r="AA1590" s="2571"/>
      <c r="AB1590" s="2571"/>
      <c r="AC1590" s="2571"/>
      <c r="AD1590" s="2571"/>
      <c r="AE1590" s="2571"/>
      <c r="AF1590" s="2571"/>
      <c r="AG1590" s="2571"/>
      <c r="AH1590" s="2571"/>
      <c r="AI1590" s="2571"/>
      <c r="AJ1590" s="2571"/>
      <c r="AK1590" s="2578"/>
    </row>
    <row r="1591" spans="2:37" s="2884" customFormat="1" x14ac:dyDescent="0.2">
      <c r="B1591" s="3643" t="s">
        <v>5003</v>
      </c>
      <c r="C1591" s="3644"/>
      <c r="D1591" s="3652" t="s">
        <v>1517</v>
      </c>
      <c r="E1591" s="3652"/>
      <c r="F1591" s="3652"/>
      <c r="G1591" s="3652"/>
      <c r="H1591" s="2575"/>
      <c r="I1591" s="2575"/>
      <c r="J1591" s="2575"/>
      <c r="K1591" s="2575"/>
      <c r="L1591" s="2575"/>
      <c r="M1591" s="2575"/>
      <c r="N1591" s="2575"/>
      <c r="O1591" s="2575"/>
      <c r="P1591" s="2575"/>
      <c r="Q1591" s="2575"/>
      <c r="R1591" s="2575"/>
      <c r="S1591" s="2575"/>
      <c r="T1591" s="2571"/>
      <c r="U1591" s="2571"/>
      <c r="V1591" s="2571"/>
      <c r="W1591" s="2571"/>
      <c r="X1591" s="2571"/>
      <c r="Y1591" s="2571"/>
      <c r="Z1591" s="2571"/>
      <c r="AA1591" s="2571"/>
      <c r="AB1591" s="2571"/>
      <c r="AC1591" s="2571"/>
      <c r="AD1591" s="2571"/>
      <c r="AE1591" s="2571"/>
      <c r="AF1591" s="2571"/>
      <c r="AG1591" s="2571"/>
      <c r="AH1591" s="2571"/>
      <c r="AI1591" s="2571"/>
      <c r="AJ1591" s="2571"/>
      <c r="AK1591" s="2578"/>
    </row>
    <row r="1592" spans="2:37" s="2884" customFormat="1" ht="15.75" thickBot="1" x14ac:dyDescent="0.25">
      <c r="B1592" s="3646"/>
      <c r="C1592" s="3647"/>
      <c r="D1592" s="3648"/>
      <c r="E1592" s="3648"/>
      <c r="F1592" s="3648"/>
      <c r="G1592" s="3648"/>
      <c r="H1592" s="2580"/>
      <c r="I1592" s="2580"/>
      <c r="J1592" s="2580"/>
      <c r="K1592" s="2580"/>
      <c r="L1592" s="2580"/>
      <c r="M1592" s="2580"/>
      <c r="N1592" s="2580"/>
      <c r="O1592" s="2580"/>
      <c r="P1592" s="2580"/>
      <c r="Q1592" s="2580"/>
      <c r="R1592" s="2580"/>
      <c r="S1592" s="2580"/>
      <c r="T1592" s="2581"/>
      <c r="U1592" s="2581"/>
      <c r="V1592" s="2581"/>
      <c r="W1592" s="2581"/>
      <c r="X1592" s="2581"/>
      <c r="Y1592" s="2581"/>
      <c r="Z1592" s="2581"/>
      <c r="AA1592" s="2581"/>
      <c r="AB1592" s="2581"/>
      <c r="AC1592" s="2581"/>
      <c r="AD1592" s="2581"/>
      <c r="AE1592" s="2581"/>
      <c r="AF1592" s="2581"/>
      <c r="AG1592" s="2581"/>
      <c r="AH1592" s="2581"/>
      <c r="AI1592" s="2581"/>
      <c r="AJ1592" s="2581"/>
      <c r="AK1592" s="2583"/>
    </row>
    <row r="1593" spans="2:37" s="2884" customFormat="1" x14ac:dyDescent="0.2">
      <c r="B1593" s="2783" t="str">
        <f>+B1563</f>
        <v>.</v>
      </c>
    </row>
    <row r="1594" spans="2:37" s="2884" customFormat="1" ht="13.5" thickBot="1" x14ac:dyDescent="0.25">
      <c r="B1594" s="2783"/>
    </row>
    <row r="1595" spans="2:37" s="2884" customFormat="1" ht="20.25" x14ac:dyDescent="0.2">
      <c r="B1595" s="3623" t="s">
        <v>5011</v>
      </c>
      <c r="C1595" s="3624"/>
      <c r="D1595" s="3624"/>
      <c r="E1595" s="3624"/>
      <c r="F1595" s="3624"/>
      <c r="G1595" s="3624"/>
      <c r="H1595" s="3624"/>
      <c r="I1595" s="3624"/>
      <c r="J1595" s="3624"/>
      <c r="K1595" s="3624"/>
      <c r="L1595" s="3624"/>
      <c r="M1595" s="3624"/>
      <c r="N1595" s="3624"/>
      <c r="O1595" s="3624"/>
      <c r="P1595" s="3624"/>
      <c r="Q1595" s="3624"/>
      <c r="R1595" s="3624"/>
      <c r="S1595" s="3624"/>
      <c r="T1595" s="3624"/>
      <c r="U1595" s="3624"/>
      <c r="V1595" s="3624"/>
      <c r="W1595" s="3624"/>
      <c r="X1595" s="3624"/>
      <c r="Y1595" s="3624"/>
      <c r="Z1595" s="3624"/>
      <c r="AA1595" s="3624"/>
      <c r="AB1595" s="3624"/>
      <c r="AC1595" s="3624"/>
      <c r="AD1595" s="3624"/>
      <c r="AE1595" s="3624"/>
      <c r="AF1595" s="3624"/>
      <c r="AG1595" s="3624"/>
      <c r="AH1595" s="3624"/>
      <c r="AI1595" s="3624"/>
      <c r="AJ1595" s="3624"/>
      <c r="AK1595" s="3625"/>
    </row>
    <row r="1596" spans="2:37" s="2884" customFormat="1" x14ac:dyDescent="0.2">
      <c r="B1596" s="2576"/>
      <c r="C1596" s="3257"/>
      <c r="D1596" s="3257"/>
      <c r="E1596" s="3257"/>
      <c r="F1596" s="3257"/>
      <c r="G1596" s="2577"/>
      <c r="H1596" s="2577"/>
      <c r="I1596" s="2577"/>
      <c r="J1596" s="2577"/>
      <c r="K1596" s="2577"/>
      <c r="L1596" s="2577"/>
      <c r="M1596" s="2577"/>
      <c r="N1596" s="2577"/>
      <c r="O1596" s="2577"/>
      <c r="P1596" s="2577"/>
      <c r="Q1596" s="2577"/>
      <c r="R1596" s="2577"/>
      <c r="S1596" s="2577"/>
      <c r="T1596" s="2577"/>
      <c r="U1596" s="2577"/>
      <c r="V1596" s="2577"/>
      <c r="W1596" s="2577"/>
      <c r="X1596" s="2577"/>
      <c r="Y1596" s="2577"/>
      <c r="Z1596" s="2577"/>
      <c r="AA1596" s="2577"/>
      <c r="AB1596" s="2577"/>
      <c r="AC1596" s="2577"/>
      <c r="AD1596" s="2577"/>
      <c r="AE1596" s="2577"/>
      <c r="AF1596" s="2577"/>
      <c r="AG1596" s="2577"/>
      <c r="AH1596" s="2577"/>
      <c r="AI1596" s="2577"/>
      <c r="AJ1596" s="2577"/>
      <c r="AK1596" s="2578"/>
    </row>
    <row r="1597" spans="2:37" s="2884" customFormat="1" x14ac:dyDescent="0.2">
      <c r="B1597" s="2576" t="s">
        <v>4998</v>
      </c>
      <c r="C1597" s="3257"/>
      <c r="D1597" s="3656" t="s">
        <v>6002</v>
      </c>
      <c r="E1597" s="3656"/>
      <c r="F1597" s="3656"/>
      <c r="G1597" s="2577"/>
      <c r="H1597" s="2577"/>
      <c r="I1597" s="2577"/>
      <c r="J1597" s="2577"/>
      <c r="K1597" s="2577"/>
      <c r="L1597" s="2577"/>
      <c r="M1597" s="2577"/>
      <c r="N1597" s="2577"/>
      <c r="O1597" s="2577"/>
      <c r="P1597" s="2577"/>
      <c r="Q1597" s="2577"/>
      <c r="R1597" s="2577"/>
      <c r="S1597" s="2577"/>
      <c r="T1597" s="2577"/>
      <c r="U1597" s="2577"/>
      <c r="V1597" s="2577"/>
      <c r="W1597" s="2577"/>
      <c r="X1597" s="2577"/>
      <c r="Y1597" s="2577"/>
      <c r="Z1597" s="2577"/>
      <c r="AA1597" s="2577"/>
      <c r="AB1597" s="2577"/>
      <c r="AC1597" s="2577"/>
      <c r="AD1597" s="2577"/>
      <c r="AE1597" s="2577"/>
      <c r="AF1597" s="2577"/>
      <c r="AG1597" s="2577"/>
      <c r="AH1597" s="2577"/>
      <c r="AI1597" s="2577"/>
      <c r="AJ1597" s="2577"/>
      <c r="AK1597" s="2578"/>
    </row>
    <row r="1598" spans="2:37" s="2884" customFormat="1" ht="13.5" thickBot="1" x14ac:dyDescent="0.25">
      <c r="B1598" s="3657" t="s">
        <v>5012</v>
      </c>
      <c r="C1598" s="3658"/>
      <c r="D1598" s="3629">
        <v>41551</v>
      </c>
      <c r="E1598" s="3629"/>
      <c r="F1598" s="3257"/>
      <c r="G1598" s="2577"/>
      <c r="H1598" s="2577"/>
      <c r="I1598" s="2577"/>
      <c r="J1598" s="2577"/>
      <c r="K1598" s="2577"/>
      <c r="L1598" s="2577"/>
      <c r="M1598" s="2577"/>
      <c r="N1598" s="2577"/>
      <c r="O1598" s="2577"/>
      <c r="P1598" s="2577"/>
      <c r="Q1598" s="2577"/>
      <c r="R1598" s="2577"/>
      <c r="S1598" s="2577"/>
      <c r="T1598" s="2577"/>
      <c r="U1598" s="2577"/>
      <c r="V1598" s="2577"/>
      <c r="W1598" s="2577"/>
      <c r="X1598" s="2577"/>
      <c r="Y1598" s="2577"/>
      <c r="Z1598" s="2577"/>
      <c r="AA1598" s="2577"/>
      <c r="AB1598" s="2577"/>
      <c r="AC1598" s="2577"/>
      <c r="AD1598" s="2577"/>
      <c r="AE1598" s="2577"/>
      <c r="AF1598" s="2577"/>
      <c r="AG1598" s="2577"/>
      <c r="AH1598" s="2577"/>
      <c r="AI1598" s="2577"/>
      <c r="AJ1598" s="2577"/>
      <c r="AK1598" s="2578"/>
    </row>
    <row r="1599" spans="2:37" s="2884" customFormat="1" ht="135.75" customHeight="1" thickBot="1" x14ac:dyDescent="0.25">
      <c r="B1599" s="3659" t="s">
        <v>5013</v>
      </c>
      <c r="C1599" s="3660"/>
      <c r="D1599" s="3661" t="s">
        <v>6003</v>
      </c>
      <c r="E1599" s="3662"/>
      <c r="F1599" s="3662"/>
      <c r="G1599" s="3662"/>
      <c r="H1599" s="3662"/>
      <c r="I1599" s="3662"/>
      <c r="J1599" s="3662"/>
      <c r="K1599" s="3663"/>
      <c r="L1599" s="2577"/>
      <c r="M1599" s="2577"/>
      <c r="N1599" s="2577"/>
      <c r="O1599" s="2577"/>
      <c r="P1599" s="2577"/>
      <c r="Q1599" s="2577"/>
      <c r="R1599" s="2577"/>
      <c r="S1599" s="2577"/>
      <c r="T1599" s="2577"/>
      <c r="U1599" s="2577"/>
      <c r="V1599" s="2577"/>
      <c r="W1599" s="2577"/>
      <c r="X1599" s="2577"/>
      <c r="Y1599" s="2577"/>
      <c r="Z1599" s="2577"/>
      <c r="AA1599" s="2577"/>
      <c r="AB1599" s="2577"/>
      <c r="AC1599" s="2577"/>
      <c r="AD1599" s="2577"/>
      <c r="AE1599" s="2577"/>
      <c r="AF1599" s="2577"/>
      <c r="AG1599" s="2577"/>
      <c r="AH1599" s="2577"/>
      <c r="AI1599" s="2577"/>
      <c r="AJ1599" s="2577"/>
      <c r="AK1599" s="2578"/>
    </row>
    <row r="1600" spans="2:37" s="2884" customFormat="1" ht="13.5" thickBot="1" x14ac:dyDescent="0.25">
      <c r="B1600" s="3664"/>
      <c r="C1600" s="3653"/>
      <c r="D1600" s="3653"/>
      <c r="E1600" s="3653"/>
      <c r="F1600" s="3653"/>
      <c r="G1600" s="3653"/>
      <c r="H1600" s="3653"/>
      <c r="I1600" s="3653"/>
      <c r="J1600" s="3653"/>
      <c r="K1600" s="3653"/>
      <c r="L1600" s="3653"/>
      <c r="M1600" s="3653"/>
      <c r="N1600" s="3653"/>
      <c r="O1600" s="3653"/>
      <c r="P1600" s="3653"/>
      <c r="Q1600" s="3653"/>
      <c r="R1600" s="2577"/>
      <c r="S1600" s="2577"/>
      <c r="T1600" s="2577"/>
      <c r="U1600" s="2577"/>
      <c r="V1600" s="2577"/>
      <c r="W1600" s="2577"/>
      <c r="X1600" s="2577"/>
      <c r="Y1600" s="2577"/>
      <c r="Z1600" s="2577"/>
      <c r="AA1600" s="2577"/>
      <c r="AB1600" s="2577"/>
      <c r="AC1600" s="2577"/>
      <c r="AD1600" s="2577"/>
      <c r="AE1600" s="2577"/>
      <c r="AF1600" s="2577"/>
      <c r="AG1600" s="2577"/>
      <c r="AH1600" s="2577"/>
      <c r="AI1600" s="2577"/>
      <c r="AJ1600" s="2577"/>
      <c r="AK1600" s="2578"/>
    </row>
    <row r="1601" spans="2:37" s="2884" customFormat="1" ht="13.5" thickBot="1" x14ac:dyDescent="0.25">
      <c r="B1601" s="3638" t="s">
        <v>5014</v>
      </c>
      <c r="C1601" s="3638"/>
      <c r="D1601" s="3638" t="s">
        <v>5004</v>
      </c>
      <c r="E1601" s="3638" t="s">
        <v>5015</v>
      </c>
      <c r="F1601" s="3654" t="s">
        <v>224</v>
      </c>
      <c r="G1601" s="3654"/>
      <c r="H1601" s="3654"/>
      <c r="I1601" s="3654"/>
      <c r="J1601" s="3654"/>
      <c r="K1601" s="3654"/>
      <c r="L1601" s="3654"/>
      <c r="M1601" s="3654"/>
      <c r="N1601" s="3654"/>
      <c r="O1601" s="3654"/>
      <c r="P1601" s="3654"/>
      <c r="Q1601" s="3654"/>
      <c r="R1601" s="3654"/>
      <c r="S1601" s="3654" t="s">
        <v>340</v>
      </c>
      <c r="T1601" s="3654"/>
      <c r="U1601" s="3654"/>
      <c r="V1601" s="3654"/>
      <c r="W1601" s="3654"/>
      <c r="X1601" s="3654"/>
      <c r="Y1601" s="3654"/>
      <c r="Z1601" s="3654"/>
      <c r="AA1601" s="3654"/>
      <c r="AB1601" s="3654"/>
      <c r="AC1601" s="3654"/>
      <c r="AD1601" s="3654" t="s">
        <v>225</v>
      </c>
      <c r="AE1601" s="3654"/>
      <c r="AF1601" s="3654"/>
      <c r="AG1601" s="3654"/>
      <c r="AH1601" s="3655" t="s">
        <v>4999</v>
      </c>
      <c r="AI1601" s="3655"/>
      <c r="AJ1601" s="3655"/>
      <c r="AK1601" s="2578"/>
    </row>
    <row r="1602" spans="2:37" s="2884" customFormat="1" ht="13.5" thickBot="1" x14ac:dyDescent="0.25">
      <c r="B1602" s="3639"/>
      <c r="C1602" s="3639"/>
      <c r="D1602" s="3639"/>
      <c r="E1602" s="3639"/>
      <c r="F1602" s="3639" t="s">
        <v>5016</v>
      </c>
      <c r="G1602" s="3639" t="s">
        <v>5017</v>
      </c>
      <c r="H1602" s="3638" t="s">
        <v>5018</v>
      </c>
      <c r="I1602" s="3640" t="s">
        <v>5019</v>
      </c>
      <c r="J1602" s="3640" t="s">
        <v>5020</v>
      </c>
      <c r="K1602" s="3637" t="s">
        <v>5021</v>
      </c>
      <c r="L1602" s="3637" t="s">
        <v>5022</v>
      </c>
      <c r="M1602" s="3640" t="s">
        <v>5023</v>
      </c>
      <c r="N1602" s="3640"/>
      <c r="O1602" s="3637" t="s">
        <v>5024</v>
      </c>
      <c r="P1602" s="3637" t="s">
        <v>5025</v>
      </c>
      <c r="Q1602" s="3637" t="s">
        <v>5026</v>
      </c>
      <c r="R1602" s="3637" t="s">
        <v>5027</v>
      </c>
      <c r="S1602" s="3638" t="s">
        <v>5028</v>
      </c>
      <c r="T1602" s="3638" t="s">
        <v>5029</v>
      </c>
      <c r="U1602" s="3638" t="s">
        <v>5030</v>
      </c>
      <c r="V1602" s="3638" t="s">
        <v>5031</v>
      </c>
      <c r="W1602" s="3638" t="s">
        <v>5032</v>
      </c>
      <c r="X1602" s="3638" t="s">
        <v>5033</v>
      </c>
      <c r="Y1602" s="3638" t="s">
        <v>5034</v>
      </c>
      <c r="Z1602" s="3638" t="s">
        <v>5035</v>
      </c>
      <c r="AA1602" s="3638" t="s">
        <v>5036</v>
      </c>
      <c r="AB1602" s="3640" t="s">
        <v>5037</v>
      </c>
      <c r="AC1602" s="3640" t="s">
        <v>5038</v>
      </c>
      <c r="AD1602" s="3638" t="s">
        <v>5039</v>
      </c>
      <c r="AE1602" s="3638" t="s">
        <v>5040</v>
      </c>
      <c r="AF1602" s="3638" t="s">
        <v>5041</v>
      </c>
      <c r="AG1602" s="3638" t="s">
        <v>5042</v>
      </c>
      <c r="AH1602" s="3638" t="s">
        <v>1154</v>
      </c>
      <c r="AI1602" s="3638" t="s">
        <v>5000</v>
      </c>
      <c r="AJ1602" s="3638" t="s">
        <v>5001</v>
      </c>
      <c r="AK1602" s="2578"/>
    </row>
    <row r="1603" spans="2:37" s="2884" customFormat="1" ht="13.5" thickBot="1" x14ac:dyDescent="0.25">
      <c r="B1603" s="3639"/>
      <c r="C1603" s="3639"/>
      <c r="D1603" s="3639"/>
      <c r="E1603" s="3639"/>
      <c r="F1603" s="3639"/>
      <c r="G1603" s="3639"/>
      <c r="H1603" s="3639"/>
      <c r="I1603" s="3637"/>
      <c r="J1603" s="3637"/>
      <c r="K1603" s="3637"/>
      <c r="L1603" s="3637"/>
      <c r="M1603" s="3254" t="s">
        <v>5043</v>
      </c>
      <c r="N1603" s="3255" t="s">
        <v>2798</v>
      </c>
      <c r="O1603" s="3637"/>
      <c r="P1603" s="3637"/>
      <c r="Q1603" s="3637"/>
      <c r="R1603" s="3637"/>
      <c r="S1603" s="3639"/>
      <c r="T1603" s="3639"/>
      <c r="U1603" s="3639"/>
      <c r="V1603" s="3639"/>
      <c r="W1603" s="3639"/>
      <c r="X1603" s="3639"/>
      <c r="Y1603" s="3639"/>
      <c r="Z1603" s="3639"/>
      <c r="AA1603" s="3639"/>
      <c r="AB1603" s="3637"/>
      <c r="AC1603" s="3637"/>
      <c r="AD1603" s="3639"/>
      <c r="AE1603" s="3639"/>
      <c r="AF1603" s="3639"/>
      <c r="AG1603" s="3639"/>
      <c r="AH1603" s="3639"/>
      <c r="AI1603" s="3639"/>
      <c r="AJ1603" s="3639"/>
      <c r="AK1603" s="2578"/>
    </row>
    <row r="1604" spans="2:37" s="2884" customFormat="1" x14ac:dyDescent="0.2">
      <c r="B1604" s="3665" t="s">
        <v>5999</v>
      </c>
      <c r="C1604" s="3666"/>
      <c r="D1604" s="3197" t="s">
        <v>1534</v>
      </c>
      <c r="E1604" s="3169">
        <v>1</v>
      </c>
      <c r="F1604" s="3197" t="s">
        <v>1534</v>
      </c>
      <c r="G1604" s="3197" t="s">
        <v>1534</v>
      </c>
      <c r="H1604" s="3197" t="s">
        <v>1534</v>
      </c>
      <c r="I1604" s="3197" t="s">
        <v>1534</v>
      </c>
      <c r="J1604" s="3197" t="s">
        <v>1534</v>
      </c>
      <c r="K1604" s="3197" t="s">
        <v>1534</v>
      </c>
      <c r="L1604" s="3197" t="s">
        <v>1534</v>
      </c>
      <c r="M1604" s="3197" t="s">
        <v>1534</v>
      </c>
      <c r="N1604" s="3197" t="s">
        <v>1534</v>
      </c>
      <c r="O1604" s="3197" t="s">
        <v>1534</v>
      </c>
      <c r="P1604" s="3197" t="s">
        <v>1534</v>
      </c>
      <c r="Q1604" s="3197" t="s">
        <v>1534</v>
      </c>
      <c r="R1604" s="3197" t="s">
        <v>1534</v>
      </c>
      <c r="S1604" s="3197" t="s">
        <v>1534</v>
      </c>
      <c r="T1604" s="3197" t="s">
        <v>1534</v>
      </c>
      <c r="U1604" s="3197" t="s">
        <v>1534</v>
      </c>
      <c r="V1604" s="3197" t="s">
        <v>1534</v>
      </c>
      <c r="W1604" s="3197" t="s">
        <v>1534</v>
      </c>
      <c r="X1604" s="3197" t="s">
        <v>1534</v>
      </c>
      <c r="Y1604" s="3197" t="s">
        <v>1534</v>
      </c>
      <c r="Z1604" s="3197" t="s">
        <v>1534</v>
      </c>
      <c r="AA1604" s="3197" t="s">
        <v>1534</v>
      </c>
      <c r="AB1604" s="3197" t="s">
        <v>1534</v>
      </c>
      <c r="AC1604" s="3197" t="s">
        <v>1534</v>
      </c>
      <c r="AD1604" s="3169">
        <v>1</v>
      </c>
      <c r="AE1604" s="3357" t="s">
        <v>5990</v>
      </c>
      <c r="AF1604" s="3358" t="s">
        <v>1534</v>
      </c>
      <c r="AG1604" s="3358">
        <v>0.1</v>
      </c>
      <c r="AH1604" s="3359" t="s">
        <v>1534</v>
      </c>
      <c r="AI1604" s="3359" t="s">
        <v>1534</v>
      </c>
      <c r="AJ1604" s="3372" t="s">
        <v>1534</v>
      </c>
      <c r="AK1604" s="2578"/>
    </row>
    <row r="1605" spans="2:37" s="2884" customFormat="1" ht="13.5" thickBot="1" x14ac:dyDescent="0.25">
      <c r="B1605" s="3667" t="s">
        <v>6000</v>
      </c>
      <c r="C1605" s="3668"/>
      <c r="D1605" s="3364" t="s">
        <v>1534</v>
      </c>
      <c r="E1605" s="3170">
        <v>3</v>
      </c>
      <c r="F1605" s="3170" t="s">
        <v>1534</v>
      </c>
      <c r="G1605" s="3160" t="s">
        <v>1534</v>
      </c>
      <c r="H1605" s="3159" t="s">
        <v>1534</v>
      </c>
      <c r="I1605" s="3159" t="s">
        <v>1534</v>
      </c>
      <c r="J1605" s="3159" t="s">
        <v>1534</v>
      </c>
      <c r="K1605" s="3160" t="s">
        <v>1534</v>
      </c>
      <c r="L1605" s="3160" t="s">
        <v>1534</v>
      </c>
      <c r="M1605" s="3364" t="s">
        <v>1534</v>
      </c>
      <c r="N1605" s="3365" t="s">
        <v>1534</v>
      </c>
      <c r="O1605" s="3160" t="s">
        <v>1534</v>
      </c>
      <c r="P1605" s="3160" t="s">
        <v>1534</v>
      </c>
      <c r="Q1605" s="3160" t="s">
        <v>1534</v>
      </c>
      <c r="R1605" s="3160" t="s">
        <v>1534</v>
      </c>
      <c r="S1605" s="3366" t="s">
        <v>1534</v>
      </c>
      <c r="T1605" s="3160" t="s">
        <v>1534</v>
      </c>
      <c r="U1605" s="3074" t="s">
        <v>1534</v>
      </c>
      <c r="V1605" s="3074" t="s">
        <v>1534</v>
      </c>
      <c r="W1605" s="3160" t="s">
        <v>1534</v>
      </c>
      <c r="X1605" s="3160" t="s">
        <v>1534</v>
      </c>
      <c r="Y1605" s="3074" t="s">
        <v>1534</v>
      </c>
      <c r="Z1605" s="3074" t="s">
        <v>1534</v>
      </c>
      <c r="AA1605" s="3074" t="s">
        <v>1534</v>
      </c>
      <c r="AB1605" s="3160" t="s">
        <v>1534</v>
      </c>
      <c r="AC1605" s="3160" t="s">
        <v>1534</v>
      </c>
      <c r="AD1605" s="3170">
        <v>3</v>
      </c>
      <c r="AE1605" s="3367" t="s">
        <v>5992</v>
      </c>
      <c r="AF1605" s="3368" t="s">
        <v>1534</v>
      </c>
      <c r="AG1605" s="3368">
        <v>0.1</v>
      </c>
      <c r="AH1605" s="3369" t="s">
        <v>1534</v>
      </c>
      <c r="AI1605" s="3369" t="s">
        <v>1534</v>
      </c>
      <c r="AJ1605" s="3076" t="s">
        <v>1534</v>
      </c>
      <c r="AK1605" s="2578"/>
    </row>
    <row r="1606" spans="2:37" s="2884" customFormat="1" x14ac:dyDescent="0.2">
      <c r="B1606" s="2579"/>
      <c r="C1606" s="2572"/>
      <c r="D1606" s="3651"/>
      <c r="E1606" s="3651"/>
      <c r="F1606" s="3651"/>
      <c r="G1606" s="3651"/>
      <c r="H1606" s="2572"/>
      <c r="I1606" s="2573"/>
      <c r="J1606" s="2573"/>
      <c r="K1606" s="2573"/>
      <c r="L1606" s="2573"/>
      <c r="M1606" s="2572"/>
      <c r="N1606" s="2573"/>
      <c r="O1606" s="2573"/>
      <c r="P1606" s="2573"/>
      <c r="Q1606" s="2573"/>
      <c r="R1606" s="2573"/>
      <c r="S1606" s="2572"/>
      <c r="T1606" s="2571"/>
      <c r="U1606" s="2571"/>
      <c r="V1606" s="2571"/>
      <c r="W1606" s="2571"/>
      <c r="X1606" s="2571"/>
      <c r="Y1606" s="2571"/>
      <c r="Z1606" s="2571"/>
      <c r="AA1606" s="2571"/>
      <c r="AB1606" s="2571"/>
      <c r="AC1606" s="2571"/>
      <c r="AD1606" s="2571"/>
      <c r="AE1606" s="2571"/>
      <c r="AF1606" s="2571"/>
      <c r="AG1606" s="2571"/>
      <c r="AH1606" s="2571"/>
      <c r="AI1606" s="2571"/>
      <c r="AJ1606" s="2571"/>
      <c r="AK1606" s="2578"/>
    </row>
    <row r="1607" spans="2:37" s="2884" customFormat="1" x14ac:dyDescent="0.2">
      <c r="B1607" s="3643" t="s">
        <v>5002</v>
      </c>
      <c r="C1607" s="3644"/>
      <c r="D1607" s="3652" t="s">
        <v>1534</v>
      </c>
      <c r="E1607" s="3652"/>
      <c r="F1607" s="3652"/>
      <c r="G1607" s="3652"/>
      <c r="H1607" s="2575"/>
      <c r="I1607" s="2575"/>
      <c r="J1607" s="2575"/>
      <c r="K1607" s="2575"/>
      <c r="L1607" s="2575"/>
      <c r="M1607" s="2575"/>
      <c r="N1607" s="2575"/>
      <c r="O1607" s="2575"/>
      <c r="P1607" s="2575"/>
      <c r="Q1607" s="2575"/>
      <c r="R1607" s="2575"/>
      <c r="S1607" s="2575"/>
      <c r="T1607" s="2571"/>
      <c r="U1607" s="2571"/>
      <c r="V1607" s="2571"/>
      <c r="W1607" s="2571"/>
      <c r="X1607" s="2571"/>
      <c r="Y1607" s="2571"/>
      <c r="Z1607" s="2571"/>
      <c r="AA1607" s="2571"/>
      <c r="AB1607" s="2571"/>
      <c r="AC1607" s="2571"/>
      <c r="AD1607" s="2571"/>
      <c r="AE1607" s="2571"/>
      <c r="AF1607" s="2571"/>
      <c r="AG1607" s="2571"/>
      <c r="AH1607" s="2571"/>
      <c r="AI1607" s="2571"/>
      <c r="AJ1607" s="2571"/>
      <c r="AK1607" s="2578"/>
    </row>
    <row r="1608" spans="2:37" s="2884" customFormat="1" x14ac:dyDescent="0.2">
      <c r="B1608" s="3643" t="s">
        <v>5003</v>
      </c>
      <c r="C1608" s="3644"/>
      <c r="D1608" s="3652" t="s">
        <v>5993</v>
      </c>
      <c r="E1608" s="3652"/>
      <c r="F1608" s="3652"/>
      <c r="G1608" s="3652"/>
      <c r="H1608" s="2575"/>
      <c r="I1608" s="2575"/>
      <c r="J1608" s="2575"/>
      <c r="K1608" s="2575"/>
      <c r="L1608" s="2575"/>
      <c r="M1608" s="2575"/>
      <c r="N1608" s="2575"/>
      <c r="O1608" s="2575"/>
      <c r="P1608" s="2575"/>
      <c r="Q1608" s="2575"/>
      <c r="R1608" s="2575"/>
      <c r="S1608" s="2575"/>
      <c r="T1608" s="2571"/>
      <c r="U1608" s="2571"/>
      <c r="V1608" s="2571"/>
      <c r="W1608" s="2571"/>
      <c r="X1608" s="2571"/>
      <c r="Y1608" s="2571"/>
      <c r="Z1608" s="2571"/>
      <c r="AA1608" s="2571"/>
      <c r="AB1608" s="2571"/>
      <c r="AC1608" s="2571"/>
      <c r="AD1608" s="2571"/>
      <c r="AE1608" s="2571"/>
      <c r="AF1608" s="2571"/>
      <c r="AG1608" s="2571"/>
      <c r="AH1608" s="2571"/>
      <c r="AI1608" s="2571"/>
      <c r="AJ1608" s="2571"/>
      <c r="AK1608" s="2578"/>
    </row>
    <row r="1609" spans="2:37" s="2884" customFormat="1" ht="15.75" thickBot="1" x14ac:dyDescent="0.25">
      <c r="B1609" s="3646"/>
      <c r="C1609" s="3647"/>
      <c r="D1609" s="3648"/>
      <c r="E1609" s="3648"/>
      <c r="F1609" s="3648"/>
      <c r="G1609" s="3648"/>
      <c r="H1609" s="2580"/>
      <c r="I1609" s="2580"/>
      <c r="J1609" s="2580"/>
      <c r="K1609" s="2580"/>
      <c r="L1609" s="2580"/>
      <c r="M1609" s="2580"/>
      <c r="N1609" s="2580"/>
      <c r="O1609" s="2580"/>
      <c r="P1609" s="2580"/>
      <c r="Q1609" s="2580"/>
      <c r="R1609" s="2580"/>
      <c r="S1609" s="2580"/>
      <c r="T1609" s="2581"/>
      <c r="U1609" s="2581"/>
      <c r="V1609" s="2581"/>
      <c r="W1609" s="2581"/>
      <c r="X1609" s="2581"/>
      <c r="Y1609" s="2581"/>
      <c r="Z1609" s="2581"/>
      <c r="AA1609" s="2581"/>
      <c r="AB1609" s="2581"/>
      <c r="AC1609" s="2581"/>
      <c r="AD1609" s="2581"/>
      <c r="AE1609" s="2581"/>
      <c r="AF1609" s="2581"/>
      <c r="AG1609" s="2581"/>
      <c r="AH1609" s="2581"/>
      <c r="AI1609" s="2581"/>
      <c r="AJ1609" s="2581"/>
      <c r="AK1609" s="2583"/>
    </row>
    <row r="1610" spans="2:37" s="2884" customFormat="1" x14ac:dyDescent="0.2">
      <c r="B1610" s="2783" t="str">
        <f>+B1593</f>
        <v>.</v>
      </c>
    </row>
    <row r="1611" spans="2:37" s="2884" customFormat="1" ht="13.5" thickBot="1" x14ac:dyDescent="0.25">
      <c r="B1611" s="2783"/>
    </row>
    <row r="1612" spans="2:37" s="2884" customFormat="1" ht="20.25" x14ac:dyDescent="0.2">
      <c r="B1612" s="3623" t="s">
        <v>5011</v>
      </c>
      <c r="C1612" s="3624"/>
      <c r="D1612" s="3624"/>
      <c r="E1612" s="3624"/>
      <c r="F1612" s="3624"/>
      <c r="G1612" s="3624"/>
      <c r="H1612" s="3624"/>
      <c r="I1612" s="3624"/>
      <c r="J1612" s="3624"/>
      <c r="K1612" s="3624"/>
      <c r="L1612" s="3624"/>
      <c r="M1612" s="3624"/>
      <c r="N1612" s="3624"/>
      <c r="O1612" s="3624"/>
      <c r="P1612" s="3624"/>
      <c r="Q1612" s="3624"/>
      <c r="R1612" s="3624"/>
      <c r="S1612" s="3624"/>
      <c r="T1612" s="3624"/>
      <c r="U1612" s="3624"/>
      <c r="V1612" s="3624"/>
      <c r="W1612" s="3624"/>
      <c r="X1612" s="3624"/>
      <c r="Y1612" s="3624"/>
      <c r="Z1612" s="3624"/>
      <c r="AA1612" s="3624"/>
      <c r="AB1612" s="3624"/>
      <c r="AC1612" s="3624"/>
      <c r="AD1612" s="3624"/>
      <c r="AE1612" s="3624"/>
      <c r="AF1612" s="3624"/>
      <c r="AG1612" s="3624"/>
      <c r="AH1612" s="3624"/>
      <c r="AI1612" s="3624"/>
      <c r="AJ1612" s="3624"/>
      <c r="AK1612" s="3625"/>
    </row>
    <row r="1613" spans="2:37" s="2884" customFormat="1" x14ac:dyDescent="0.2">
      <c r="B1613" s="2576"/>
      <c r="C1613" s="3257"/>
      <c r="D1613" s="3257"/>
      <c r="E1613" s="3257"/>
      <c r="F1613" s="3257"/>
      <c r="G1613" s="2577"/>
      <c r="H1613" s="2577"/>
      <c r="I1613" s="2577"/>
      <c r="J1613" s="2577"/>
      <c r="K1613" s="2577"/>
      <c r="L1613" s="2577"/>
      <c r="M1613" s="2577"/>
      <c r="N1613" s="2577"/>
      <c r="O1613" s="2577"/>
      <c r="P1613" s="2577"/>
      <c r="Q1613" s="2577"/>
      <c r="R1613" s="2577"/>
      <c r="S1613" s="2577"/>
      <c r="T1613" s="2577"/>
      <c r="U1613" s="2577"/>
      <c r="V1613" s="2577"/>
      <c r="W1613" s="2577"/>
      <c r="X1613" s="2577"/>
      <c r="Y1613" s="2577"/>
      <c r="Z1613" s="2577"/>
      <c r="AA1613" s="2577"/>
      <c r="AB1613" s="2577"/>
      <c r="AC1613" s="2577"/>
      <c r="AD1613" s="2577"/>
      <c r="AE1613" s="2577"/>
      <c r="AF1613" s="2577"/>
      <c r="AG1613" s="2577"/>
      <c r="AH1613" s="2577"/>
      <c r="AI1613" s="2577"/>
      <c r="AJ1613" s="2577"/>
      <c r="AK1613" s="2578"/>
    </row>
    <row r="1614" spans="2:37" s="2884" customFormat="1" x14ac:dyDescent="0.2">
      <c r="B1614" s="2576" t="s">
        <v>4998</v>
      </c>
      <c r="C1614" s="3257"/>
      <c r="D1614" s="3656" t="s">
        <v>5997</v>
      </c>
      <c r="E1614" s="3656"/>
      <c r="F1614" s="3656"/>
      <c r="G1614" s="2577"/>
      <c r="H1614" s="2577"/>
      <c r="I1614" s="2577"/>
      <c r="J1614" s="2577"/>
      <c r="K1614" s="2577"/>
      <c r="L1614" s="2577"/>
      <c r="M1614" s="2577"/>
      <c r="N1614" s="2577"/>
      <c r="O1614" s="2577"/>
      <c r="P1614" s="2577"/>
      <c r="Q1614" s="2577"/>
      <c r="R1614" s="2577"/>
      <c r="S1614" s="2577"/>
      <c r="T1614" s="2577"/>
      <c r="U1614" s="2577"/>
      <c r="V1614" s="2577"/>
      <c r="W1614" s="2577"/>
      <c r="X1614" s="2577"/>
      <c r="Y1614" s="2577"/>
      <c r="Z1614" s="2577"/>
      <c r="AA1614" s="2577"/>
      <c r="AB1614" s="2577"/>
      <c r="AC1614" s="2577"/>
      <c r="AD1614" s="2577"/>
      <c r="AE1614" s="2577"/>
      <c r="AF1614" s="2577"/>
      <c r="AG1614" s="2577"/>
      <c r="AH1614" s="2577"/>
      <c r="AI1614" s="2577"/>
      <c r="AJ1614" s="2577"/>
      <c r="AK1614" s="2578"/>
    </row>
    <row r="1615" spans="2:37" s="2884" customFormat="1" ht="13.5" thickBot="1" x14ac:dyDescent="0.25">
      <c r="B1615" s="3657" t="s">
        <v>5012</v>
      </c>
      <c r="C1615" s="3658"/>
      <c r="D1615" s="3629">
        <v>41551</v>
      </c>
      <c r="E1615" s="3629"/>
      <c r="F1615" s="3257"/>
      <c r="G1615" s="2577"/>
      <c r="H1615" s="2577"/>
      <c r="I1615" s="2577"/>
      <c r="J1615" s="2577"/>
      <c r="K1615" s="2577"/>
      <c r="L1615" s="2577"/>
      <c r="M1615" s="2577"/>
      <c r="N1615" s="2577"/>
      <c r="O1615" s="2577"/>
      <c r="P1615" s="2577"/>
      <c r="Q1615" s="2577"/>
      <c r="R1615" s="2577"/>
      <c r="S1615" s="2577"/>
      <c r="T1615" s="2577"/>
      <c r="U1615" s="2577"/>
      <c r="V1615" s="2577"/>
      <c r="W1615" s="2577"/>
      <c r="X1615" s="2577"/>
      <c r="Y1615" s="2577"/>
      <c r="Z1615" s="2577"/>
      <c r="AA1615" s="2577"/>
      <c r="AB1615" s="2577"/>
      <c r="AC1615" s="2577"/>
      <c r="AD1615" s="2577"/>
      <c r="AE1615" s="2577"/>
      <c r="AF1615" s="2577"/>
      <c r="AG1615" s="2577"/>
      <c r="AH1615" s="2577"/>
      <c r="AI1615" s="2577"/>
      <c r="AJ1615" s="2577"/>
      <c r="AK1615" s="2578"/>
    </row>
    <row r="1616" spans="2:37" s="2884" customFormat="1" ht="147" customHeight="1" thickBot="1" x14ac:dyDescent="0.25">
      <c r="B1616" s="3659" t="s">
        <v>5013</v>
      </c>
      <c r="C1616" s="3660"/>
      <c r="D1616" s="3661" t="s">
        <v>5998</v>
      </c>
      <c r="E1616" s="3662"/>
      <c r="F1616" s="3662"/>
      <c r="G1616" s="3662"/>
      <c r="H1616" s="3662"/>
      <c r="I1616" s="3662"/>
      <c r="J1616" s="3662"/>
      <c r="K1616" s="3663"/>
      <c r="L1616" s="2577"/>
      <c r="M1616" s="2577"/>
      <c r="N1616" s="2577"/>
      <c r="O1616" s="2577"/>
      <c r="P1616" s="2577"/>
      <c r="Q1616" s="2577"/>
      <c r="R1616" s="2577"/>
      <c r="S1616" s="2577"/>
      <c r="T1616" s="2577"/>
      <c r="U1616" s="2577"/>
      <c r="V1616" s="2577"/>
      <c r="W1616" s="2577"/>
      <c r="X1616" s="2577"/>
      <c r="Y1616" s="2577"/>
      <c r="Z1616" s="2577"/>
      <c r="AA1616" s="2577"/>
      <c r="AB1616" s="2577"/>
      <c r="AC1616" s="2577"/>
      <c r="AD1616" s="2577"/>
      <c r="AE1616" s="2577"/>
      <c r="AF1616" s="2577"/>
      <c r="AG1616" s="2577"/>
      <c r="AH1616" s="2577"/>
      <c r="AI1616" s="2577"/>
      <c r="AJ1616" s="2577"/>
      <c r="AK1616" s="2578"/>
    </row>
    <row r="1617" spans="2:37" s="2884" customFormat="1" ht="13.5" thickBot="1" x14ac:dyDescent="0.25">
      <c r="B1617" s="3664"/>
      <c r="C1617" s="3653"/>
      <c r="D1617" s="3653"/>
      <c r="E1617" s="3653"/>
      <c r="F1617" s="3653"/>
      <c r="G1617" s="3653"/>
      <c r="H1617" s="3653"/>
      <c r="I1617" s="3653"/>
      <c r="J1617" s="3653"/>
      <c r="K1617" s="3653"/>
      <c r="L1617" s="3653"/>
      <c r="M1617" s="3653"/>
      <c r="N1617" s="3653"/>
      <c r="O1617" s="3653"/>
      <c r="P1617" s="3653"/>
      <c r="Q1617" s="3653"/>
      <c r="R1617" s="2577"/>
      <c r="S1617" s="2577"/>
      <c r="T1617" s="2577"/>
      <c r="U1617" s="2577"/>
      <c r="V1617" s="2577"/>
      <c r="W1617" s="2577"/>
      <c r="X1617" s="2577"/>
      <c r="Y1617" s="2577"/>
      <c r="Z1617" s="2577"/>
      <c r="AA1617" s="2577"/>
      <c r="AB1617" s="2577"/>
      <c r="AC1617" s="2577"/>
      <c r="AD1617" s="2577"/>
      <c r="AE1617" s="2577"/>
      <c r="AF1617" s="2577"/>
      <c r="AG1617" s="2577"/>
      <c r="AH1617" s="2577"/>
      <c r="AI1617" s="2577"/>
      <c r="AJ1617" s="2577"/>
      <c r="AK1617" s="2578"/>
    </row>
    <row r="1618" spans="2:37" s="2884" customFormat="1" ht="13.5" thickBot="1" x14ac:dyDescent="0.25">
      <c r="B1618" s="3638" t="s">
        <v>5014</v>
      </c>
      <c r="C1618" s="3638"/>
      <c r="D1618" s="3638" t="s">
        <v>5004</v>
      </c>
      <c r="E1618" s="3638" t="s">
        <v>5015</v>
      </c>
      <c r="F1618" s="3654" t="s">
        <v>224</v>
      </c>
      <c r="G1618" s="3654"/>
      <c r="H1618" s="3654"/>
      <c r="I1618" s="3654"/>
      <c r="J1618" s="3654"/>
      <c r="K1618" s="3654"/>
      <c r="L1618" s="3654"/>
      <c r="M1618" s="3654"/>
      <c r="N1618" s="3654"/>
      <c r="O1618" s="3654"/>
      <c r="P1618" s="3654"/>
      <c r="Q1618" s="3654"/>
      <c r="R1618" s="3654"/>
      <c r="S1618" s="3654" t="s">
        <v>340</v>
      </c>
      <c r="T1618" s="3654"/>
      <c r="U1618" s="3654"/>
      <c r="V1618" s="3654"/>
      <c r="W1618" s="3654"/>
      <c r="X1618" s="3654"/>
      <c r="Y1618" s="3654"/>
      <c r="Z1618" s="3654"/>
      <c r="AA1618" s="3654"/>
      <c r="AB1618" s="3654"/>
      <c r="AC1618" s="3654"/>
      <c r="AD1618" s="3654" t="s">
        <v>225</v>
      </c>
      <c r="AE1618" s="3654"/>
      <c r="AF1618" s="3654"/>
      <c r="AG1618" s="3654"/>
      <c r="AH1618" s="3655" t="s">
        <v>4999</v>
      </c>
      <c r="AI1618" s="3655"/>
      <c r="AJ1618" s="3655"/>
      <c r="AK1618" s="2578"/>
    </row>
    <row r="1619" spans="2:37" s="2884" customFormat="1" ht="13.5" thickBot="1" x14ac:dyDescent="0.25">
      <c r="B1619" s="3639"/>
      <c r="C1619" s="3639"/>
      <c r="D1619" s="3639"/>
      <c r="E1619" s="3639"/>
      <c r="F1619" s="3639" t="s">
        <v>5016</v>
      </c>
      <c r="G1619" s="3639" t="s">
        <v>5017</v>
      </c>
      <c r="H1619" s="3638" t="s">
        <v>5018</v>
      </c>
      <c r="I1619" s="3640" t="s">
        <v>5019</v>
      </c>
      <c r="J1619" s="3640" t="s">
        <v>5020</v>
      </c>
      <c r="K1619" s="3637" t="s">
        <v>5021</v>
      </c>
      <c r="L1619" s="3637" t="s">
        <v>5022</v>
      </c>
      <c r="M1619" s="3640" t="s">
        <v>5023</v>
      </c>
      <c r="N1619" s="3640"/>
      <c r="O1619" s="3637" t="s">
        <v>5024</v>
      </c>
      <c r="P1619" s="3637" t="s">
        <v>5025</v>
      </c>
      <c r="Q1619" s="3637" t="s">
        <v>5026</v>
      </c>
      <c r="R1619" s="3637" t="s">
        <v>5027</v>
      </c>
      <c r="S1619" s="3638" t="s">
        <v>5028</v>
      </c>
      <c r="T1619" s="3638" t="s">
        <v>5029</v>
      </c>
      <c r="U1619" s="3638" t="s">
        <v>5030</v>
      </c>
      <c r="V1619" s="3638" t="s">
        <v>5031</v>
      </c>
      <c r="W1619" s="3638" t="s">
        <v>5032</v>
      </c>
      <c r="X1619" s="3638" t="s">
        <v>5033</v>
      </c>
      <c r="Y1619" s="3638" t="s">
        <v>5034</v>
      </c>
      <c r="Z1619" s="3638" t="s">
        <v>5035</v>
      </c>
      <c r="AA1619" s="3638" t="s">
        <v>5036</v>
      </c>
      <c r="AB1619" s="3640" t="s">
        <v>5037</v>
      </c>
      <c r="AC1619" s="3640" t="s">
        <v>5038</v>
      </c>
      <c r="AD1619" s="3638" t="s">
        <v>5039</v>
      </c>
      <c r="AE1619" s="3638" t="s">
        <v>5040</v>
      </c>
      <c r="AF1619" s="3638" t="s">
        <v>5041</v>
      </c>
      <c r="AG1619" s="3638" t="s">
        <v>5042</v>
      </c>
      <c r="AH1619" s="3638" t="s">
        <v>1154</v>
      </c>
      <c r="AI1619" s="3638" t="s">
        <v>5000</v>
      </c>
      <c r="AJ1619" s="3638" t="s">
        <v>5001</v>
      </c>
      <c r="AK1619" s="2578"/>
    </row>
    <row r="1620" spans="2:37" s="2884" customFormat="1" ht="13.5" thickBot="1" x14ac:dyDescent="0.25">
      <c r="B1620" s="3639"/>
      <c r="C1620" s="3639"/>
      <c r="D1620" s="3639"/>
      <c r="E1620" s="3639"/>
      <c r="F1620" s="3639"/>
      <c r="G1620" s="3639"/>
      <c r="H1620" s="3639"/>
      <c r="I1620" s="3637"/>
      <c r="J1620" s="3637"/>
      <c r="K1620" s="3637"/>
      <c r="L1620" s="3637"/>
      <c r="M1620" s="3254" t="s">
        <v>5043</v>
      </c>
      <c r="N1620" s="3255" t="s">
        <v>2798</v>
      </c>
      <c r="O1620" s="3637"/>
      <c r="P1620" s="3637"/>
      <c r="Q1620" s="3637"/>
      <c r="R1620" s="3637"/>
      <c r="S1620" s="3639"/>
      <c r="T1620" s="3639"/>
      <c r="U1620" s="3639"/>
      <c r="V1620" s="3639"/>
      <c r="W1620" s="3639"/>
      <c r="X1620" s="3639"/>
      <c r="Y1620" s="3639"/>
      <c r="Z1620" s="3639"/>
      <c r="AA1620" s="3639"/>
      <c r="AB1620" s="3637"/>
      <c r="AC1620" s="3637"/>
      <c r="AD1620" s="3639"/>
      <c r="AE1620" s="3639"/>
      <c r="AF1620" s="3639"/>
      <c r="AG1620" s="3639"/>
      <c r="AH1620" s="3639"/>
      <c r="AI1620" s="3639"/>
      <c r="AJ1620" s="3639"/>
      <c r="AK1620" s="2578"/>
    </row>
    <row r="1621" spans="2:37" s="2884" customFormat="1" x14ac:dyDescent="0.2">
      <c r="B1621" s="3665" t="s">
        <v>5999</v>
      </c>
      <c r="C1621" s="3666"/>
      <c r="D1621" s="3197" t="s">
        <v>1534</v>
      </c>
      <c r="E1621" s="3169">
        <v>1</v>
      </c>
      <c r="F1621" s="3197" t="s">
        <v>1534</v>
      </c>
      <c r="G1621" s="3197" t="s">
        <v>1534</v>
      </c>
      <c r="H1621" s="3197" t="s">
        <v>1534</v>
      </c>
      <c r="I1621" s="3197" t="s">
        <v>1534</v>
      </c>
      <c r="J1621" s="3197" t="s">
        <v>1534</v>
      </c>
      <c r="K1621" s="3197" t="s">
        <v>1534</v>
      </c>
      <c r="L1621" s="3197" t="s">
        <v>1534</v>
      </c>
      <c r="M1621" s="3197" t="s">
        <v>1534</v>
      </c>
      <c r="N1621" s="3197" t="s">
        <v>1534</v>
      </c>
      <c r="O1621" s="3197" t="s">
        <v>1534</v>
      </c>
      <c r="P1621" s="3197" t="s">
        <v>1534</v>
      </c>
      <c r="Q1621" s="3197" t="s">
        <v>1534</v>
      </c>
      <c r="R1621" s="3197" t="s">
        <v>1534</v>
      </c>
      <c r="S1621" s="3197" t="s">
        <v>1534</v>
      </c>
      <c r="T1621" s="3197" t="s">
        <v>1534</v>
      </c>
      <c r="U1621" s="3197" t="s">
        <v>1534</v>
      </c>
      <c r="V1621" s="3197" t="s">
        <v>1534</v>
      </c>
      <c r="W1621" s="3197" t="s">
        <v>1534</v>
      </c>
      <c r="X1621" s="3197" t="s">
        <v>1534</v>
      </c>
      <c r="Y1621" s="3197" t="s">
        <v>1534</v>
      </c>
      <c r="Z1621" s="3197" t="s">
        <v>1534</v>
      </c>
      <c r="AA1621" s="3197" t="s">
        <v>1534</v>
      </c>
      <c r="AB1621" s="3197" t="s">
        <v>1534</v>
      </c>
      <c r="AC1621" s="3197" t="s">
        <v>1534</v>
      </c>
      <c r="AD1621" s="3169">
        <v>1</v>
      </c>
      <c r="AE1621" s="3357" t="s">
        <v>5990</v>
      </c>
      <c r="AF1621" s="3358" t="s">
        <v>1534</v>
      </c>
      <c r="AG1621" s="3358">
        <v>0.1</v>
      </c>
      <c r="AH1621" s="3359" t="s">
        <v>1534</v>
      </c>
      <c r="AI1621" s="3359" t="s">
        <v>1534</v>
      </c>
      <c r="AJ1621" s="3372" t="s">
        <v>1534</v>
      </c>
      <c r="AK1621" s="2578"/>
    </row>
    <row r="1622" spans="2:37" s="2884" customFormat="1" x14ac:dyDescent="0.2">
      <c r="B1622" s="3635" t="s">
        <v>6000</v>
      </c>
      <c r="C1622" s="3636"/>
      <c r="D1622" s="3202" t="s">
        <v>1534</v>
      </c>
      <c r="E1622" s="3252">
        <v>3</v>
      </c>
      <c r="F1622" s="3252" t="s">
        <v>1534</v>
      </c>
      <c r="G1622" s="3058" t="s">
        <v>1534</v>
      </c>
      <c r="H1622" s="3150" t="s">
        <v>1534</v>
      </c>
      <c r="I1622" s="3150" t="s">
        <v>1534</v>
      </c>
      <c r="J1622" s="3150" t="s">
        <v>1534</v>
      </c>
      <c r="K1622" s="3058" t="s">
        <v>1534</v>
      </c>
      <c r="L1622" s="3058" t="s">
        <v>1534</v>
      </c>
      <c r="M1622" s="3202" t="s">
        <v>1534</v>
      </c>
      <c r="N1622" s="3360" t="s">
        <v>1534</v>
      </c>
      <c r="O1622" s="3058" t="s">
        <v>1534</v>
      </c>
      <c r="P1622" s="3058" t="s">
        <v>1534</v>
      </c>
      <c r="Q1622" s="3058" t="s">
        <v>1534</v>
      </c>
      <c r="R1622" s="3058" t="s">
        <v>1534</v>
      </c>
      <c r="S1622" s="2719" t="s">
        <v>1534</v>
      </c>
      <c r="T1622" s="3058" t="s">
        <v>1534</v>
      </c>
      <c r="U1622" s="3059" t="s">
        <v>1534</v>
      </c>
      <c r="V1622" s="3059" t="s">
        <v>1534</v>
      </c>
      <c r="W1622" s="3058" t="s">
        <v>1534</v>
      </c>
      <c r="X1622" s="3058" t="s">
        <v>1534</v>
      </c>
      <c r="Y1622" s="3059" t="s">
        <v>1534</v>
      </c>
      <c r="Z1622" s="3059" t="s">
        <v>1534</v>
      </c>
      <c r="AA1622" s="3059" t="s">
        <v>1534</v>
      </c>
      <c r="AB1622" s="3058" t="s">
        <v>1534</v>
      </c>
      <c r="AC1622" s="3058" t="s">
        <v>1534</v>
      </c>
      <c r="AD1622" s="3252">
        <v>3</v>
      </c>
      <c r="AE1622" s="3361" t="s">
        <v>5992</v>
      </c>
      <c r="AF1622" s="3362" t="s">
        <v>1534</v>
      </c>
      <c r="AG1622" s="3362">
        <v>0.1</v>
      </c>
      <c r="AH1622" s="3363" t="s">
        <v>1534</v>
      </c>
      <c r="AI1622" s="3363" t="s">
        <v>1534</v>
      </c>
      <c r="AJ1622" s="3055" t="s">
        <v>1534</v>
      </c>
      <c r="AK1622" s="2578"/>
    </row>
    <row r="1623" spans="2:37" s="2884" customFormat="1" x14ac:dyDescent="0.2">
      <c r="B1623" s="3635" t="s">
        <v>5989</v>
      </c>
      <c r="C1623" s="3636"/>
      <c r="D1623" s="3202" t="s">
        <v>1534</v>
      </c>
      <c r="E1623" s="3252">
        <v>1</v>
      </c>
      <c r="F1623" s="3252" t="s">
        <v>1534</v>
      </c>
      <c r="G1623" s="3058" t="s">
        <v>1534</v>
      </c>
      <c r="H1623" s="3150" t="s">
        <v>1534</v>
      </c>
      <c r="I1623" s="3150" t="s">
        <v>1534</v>
      </c>
      <c r="J1623" s="3150" t="s">
        <v>1534</v>
      </c>
      <c r="K1623" s="3058" t="s">
        <v>1534</v>
      </c>
      <c r="L1623" s="3058" t="s">
        <v>1534</v>
      </c>
      <c r="M1623" s="3202" t="s">
        <v>1534</v>
      </c>
      <c r="N1623" s="3360" t="s">
        <v>1534</v>
      </c>
      <c r="O1623" s="3058" t="s">
        <v>1534</v>
      </c>
      <c r="P1623" s="3058" t="s">
        <v>1534</v>
      </c>
      <c r="Q1623" s="3058" t="s">
        <v>1534</v>
      </c>
      <c r="R1623" s="3058" t="s">
        <v>1534</v>
      </c>
      <c r="S1623" s="2719" t="s">
        <v>1534</v>
      </c>
      <c r="T1623" s="3058" t="s">
        <v>1534</v>
      </c>
      <c r="U1623" s="3059" t="s">
        <v>1534</v>
      </c>
      <c r="V1623" s="3059" t="s">
        <v>1534</v>
      </c>
      <c r="W1623" s="3058" t="s">
        <v>1534</v>
      </c>
      <c r="X1623" s="3058" t="s">
        <v>1534</v>
      </c>
      <c r="Y1623" s="3059" t="s">
        <v>1534</v>
      </c>
      <c r="Z1623" s="3059" t="s">
        <v>1534</v>
      </c>
      <c r="AA1623" s="3059" t="s">
        <v>1534</v>
      </c>
      <c r="AB1623" s="3058" t="s">
        <v>1534</v>
      </c>
      <c r="AC1623" s="3058" t="s">
        <v>1534</v>
      </c>
      <c r="AD1623" s="3252">
        <v>1</v>
      </c>
      <c r="AE1623" s="3361" t="s">
        <v>5990</v>
      </c>
      <c r="AF1623" s="3362" t="s">
        <v>1534</v>
      </c>
      <c r="AG1623" s="3362">
        <v>0.1</v>
      </c>
      <c r="AH1623" s="3363" t="s">
        <v>1534</v>
      </c>
      <c r="AI1623" s="3363" t="s">
        <v>1534</v>
      </c>
      <c r="AJ1623" s="3055" t="s">
        <v>1534</v>
      </c>
      <c r="AK1623" s="2578"/>
    </row>
    <row r="1624" spans="2:37" s="2884" customFormat="1" ht="13.5" thickBot="1" x14ac:dyDescent="0.25">
      <c r="B1624" s="3667" t="s">
        <v>6001</v>
      </c>
      <c r="C1624" s="3668"/>
      <c r="D1624" s="3364" t="s">
        <v>1534</v>
      </c>
      <c r="E1624" s="3170">
        <v>3</v>
      </c>
      <c r="F1624" s="3170" t="s">
        <v>1534</v>
      </c>
      <c r="G1624" s="3160" t="s">
        <v>1534</v>
      </c>
      <c r="H1624" s="3159" t="s">
        <v>1534</v>
      </c>
      <c r="I1624" s="3159" t="s">
        <v>1534</v>
      </c>
      <c r="J1624" s="3159" t="s">
        <v>1534</v>
      </c>
      <c r="K1624" s="3160" t="s">
        <v>1534</v>
      </c>
      <c r="L1624" s="3160" t="s">
        <v>1534</v>
      </c>
      <c r="M1624" s="3364" t="s">
        <v>1534</v>
      </c>
      <c r="N1624" s="3365" t="s">
        <v>1534</v>
      </c>
      <c r="O1624" s="3160" t="s">
        <v>1534</v>
      </c>
      <c r="P1624" s="3160" t="s">
        <v>1534</v>
      </c>
      <c r="Q1624" s="3160" t="s">
        <v>1534</v>
      </c>
      <c r="R1624" s="3160" t="s">
        <v>1534</v>
      </c>
      <c r="S1624" s="3366" t="s">
        <v>1534</v>
      </c>
      <c r="T1624" s="3160" t="s">
        <v>1534</v>
      </c>
      <c r="U1624" s="3074" t="s">
        <v>1534</v>
      </c>
      <c r="V1624" s="3074" t="s">
        <v>1534</v>
      </c>
      <c r="W1624" s="3160" t="s">
        <v>1534</v>
      </c>
      <c r="X1624" s="3160" t="s">
        <v>1534</v>
      </c>
      <c r="Y1624" s="3074" t="s">
        <v>1534</v>
      </c>
      <c r="Z1624" s="3074" t="s">
        <v>1534</v>
      </c>
      <c r="AA1624" s="3074" t="s">
        <v>1534</v>
      </c>
      <c r="AB1624" s="3160" t="s">
        <v>1534</v>
      </c>
      <c r="AC1624" s="3160" t="s">
        <v>1534</v>
      </c>
      <c r="AD1624" s="3170">
        <v>3</v>
      </c>
      <c r="AE1624" s="3367" t="s">
        <v>5992</v>
      </c>
      <c r="AF1624" s="3368" t="s">
        <v>1534</v>
      </c>
      <c r="AG1624" s="3368">
        <v>0.1</v>
      </c>
      <c r="AH1624" s="3369" t="s">
        <v>1534</v>
      </c>
      <c r="AI1624" s="3369" t="s">
        <v>1534</v>
      </c>
      <c r="AJ1624" s="3076" t="s">
        <v>1534</v>
      </c>
      <c r="AK1624" s="2578"/>
    </row>
    <row r="1625" spans="2:37" s="2884" customFormat="1" x14ac:dyDescent="0.2">
      <c r="B1625" s="3373"/>
      <c r="C1625" s="3374"/>
      <c r="D1625" s="3375"/>
      <c r="E1625" s="3376"/>
      <c r="F1625" s="3376"/>
      <c r="G1625" s="3377"/>
      <c r="H1625" s="3151"/>
      <c r="I1625" s="3151"/>
      <c r="J1625" s="3151"/>
      <c r="K1625" s="3152"/>
      <c r="L1625" s="3152"/>
      <c r="M1625" s="3378"/>
      <c r="N1625" s="3379"/>
      <c r="O1625" s="3152"/>
      <c r="P1625" s="3152"/>
      <c r="Q1625" s="3152"/>
      <c r="R1625" s="3152"/>
      <c r="S1625" s="3380"/>
      <c r="T1625" s="3152"/>
      <c r="U1625" s="3381"/>
      <c r="V1625" s="3381"/>
      <c r="W1625" s="3152"/>
      <c r="X1625" s="3152"/>
      <c r="Y1625" s="3381"/>
      <c r="Z1625" s="3381"/>
      <c r="AA1625" s="3381"/>
      <c r="AB1625" s="3152"/>
      <c r="AC1625" s="3152"/>
      <c r="AD1625" s="3382"/>
      <c r="AE1625" s="3383"/>
      <c r="AF1625" s="3384"/>
      <c r="AG1625" s="3384"/>
      <c r="AH1625" s="3385"/>
      <c r="AI1625" s="3385"/>
      <c r="AJ1625" s="3152"/>
      <c r="AK1625" s="2578"/>
    </row>
    <row r="1626" spans="2:37" s="2884" customFormat="1" x14ac:dyDescent="0.2">
      <c r="B1626" s="3643" t="s">
        <v>5002</v>
      </c>
      <c r="C1626" s="3644"/>
      <c r="D1626" s="3652" t="s">
        <v>1534</v>
      </c>
      <c r="E1626" s="3652"/>
      <c r="F1626" s="3652"/>
      <c r="G1626" s="3652"/>
      <c r="H1626" s="2575"/>
      <c r="I1626" s="2575"/>
      <c r="J1626" s="2575"/>
      <c r="K1626" s="2575"/>
      <c r="L1626" s="2575"/>
      <c r="M1626" s="2575"/>
      <c r="N1626" s="2575"/>
      <c r="O1626" s="2575"/>
      <c r="P1626" s="2575"/>
      <c r="Q1626" s="2575"/>
      <c r="R1626" s="2575"/>
      <c r="S1626" s="2575"/>
      <c r="T1626" s="2571"/>
      <c r="U1626" s="2571"/>
      <c r="V1626" s="2571"/>
      <c r="W1626" s="2571"/>
      <c r="X1626" s="2571"/>
      <c r="Y1626" s="2571"/>
      <c r="Z1626" s="2571"/>
      <c r="AA1626" s="2571"/>
      <c r="AB1626" s="2571"/>
      <c r="AC1626" s="2571"/>
      <c r="AD1626" s="2571"/>
      <c r="AE1626" s="2571"/>
      <c r="AF1626" s="2571"/>
      <c r="AG1626" s="2571"/>
      <c r="AH1626" s="2571"/>
      <c r="AI1626" s="2571"/>
      <c r="AJ1626" s="2571"/>
      <c r="AK1626" s="2578"/>
    </row>
    <row r="1627" spans="2:37" s="2884" customFormat="1" x14ac:dyDescent="0.2">
      <c r="B1627" s="3643" t="s">
        <v>5003</v>
      </c>
      <c r="C1627" s="3644"/>
      <c r="D1627" s="3652" t="s">
        <v>5993</v>
      </c>
      <c r="E1627" s="3652"/>
      <c r="F1627" s="3652"/>
      <c r="G1627" s="3652"/>
      <c r="H1627" s="2575"/>
      <c r="I1627" s="2575"/>
      <c r="J1627" s="2575"/>
      <c r="K1627" s="2575"/>
      <c r="L1627" s="2575"/>
      <c r="M1627" s="2575"/>
      <c r="N1627" s="2575"/>
      <c r="O1627" s="2575"/>
      <c r="P1627" s="2575"/>
      <c r="Q1627" s="2575"/>
      <c r="R1627" s="2575"/>
      <c r="S1627" s="2575"/>
      <c r="T1627" s="2571"/>
      <c r="U1627" s="2571"/>
      <c r="V1627" s="2571"/>
      <c r="W1627" s="2571"/>
      <c r="X1627" s="2571"/>
      <c r="Y1627" s="2571"/>
      <c r="Z1627" s="2571"/>
      <c r="AA1627" s="2571"/>
      <c r="AB1627" s="2571"/>
      <c r="AC1627" s="2571"/>
      <c r="AD1627" s="2571"/>
      <c r="AE1627" s="2571"/>
      <c r="AF1627" s="2571"/>
      <c r="AG1627" s="2571"/>
      <c r="AH1627" s="2571"/>
      <c r="AI1627" s="2571"/>
      <c r="AJ1627" s="2571"/>
      <c r="AK1627" s="2578"/>
    </row>
    <row r="1628" spans="2:37" s="2884" customFormat="1" ht="15.75" thickBot="1" x14ac:dyDescent="0.25">
      <c r="B1628" s="3646"/>
      <c r="C1628" s="3647"/>
      <c r="D1628" s="3648"/>
      <c r="E1628" s="3648"/>
      <c r="F1628" s="3648"/>
      <c r="G1628" s="3648"/>
      <c r="H1628" s="2580"/>
      <c r="I1628" s="2580"/>
      <c r="J1628" s="2580"/>
      <c r="K1628" s="2580"/>
      <c r="L1628" s="2580"/>
      <c r="M1628" s="2580"/>
      <c r="N1628" s="2580"/>
      <c r="O1628" s="2580"/>
      <c r="P1628" s="2580"/>
      <c r="Q1628" s="2580"/>
      <c r="R1628" s="2580"/>
      <c r="S1628" s="2580"/>
      <c r="T1628" s="2581"/>
      <c r="U1628" s="2581"/>
      <c r="V1628" s="2581"/>
      <c r="W1628" s="2581"/>
      <c r="X1628" s="2581"/>
      <c r="Y1628" s="2581"/>
      <c r="Z1628" s="2581"/>
      <c r="AA1628" s="2581"/>
      <c r="AB1628" s="2581"/>
      <c r="AC1628" s="2581"/>
      <c r="AD1628" s="2581"/>
      <c r="AE1628" s="2581"/>
      <c r="AF1628" s="2581"/>
      <c r="AG1628" s="2581"/>
      <c r="AH1628" s="2581"/>
      <c r="AI1628" s="2581"/>
      <c r="AJ1628" s="2581"/>
      <c r="AK1628" s="2583"/>
    </row>
    <row r="1629" spans="2:37" s="2884" customFormat="1" x14ac:dyDescent="0.2">
      <c r="B1629" s="2783" t="str">
        <f>+B1610</f>
        <v>.</v>
      </c>
    </row>
    <row r="1630" spans="2:37" s="2884" customFormat="1" ht="13.5" thickBot="1" x14ac:dyDescent="0.25">
      <c r="B1630" s="2783"/>
    </row>
    <row r="1631" spans="2:37" s="2884" customFormat="1" ht="20.25" x14ac:dyDescent="0.2">
      <c r="B1631" s="3623" t="s">
        <v>5011</v>
      </c>
      <c r="C1631" s="3624"/>
      <c r="D1631" s="3624"/>
      <c r="E1631" s="3624"/>
      <c r="F1631" s="3624"/>
      <c r="G1631" s="3624"/>
      <c r="H1631" s="3624"/>
      <c r="I1631" s="3624"/>
      <c r="J1631" s="3624"/>
      <c r="K1631" s="3624"/>
      <c r="L1631" s="3624"/>
      <c r="M1631" s="3624"/>
      <c r="N1631" s="3624"/>
      <c r="O1631" s="3624"/>
      <c r="P1631" s="3624"/>
      <c r="Q1631" s="3624"/>
      <c r="R1631" s="3624"/>
      <c r="S1631" s="3624"/>
      <c r="T1631" s="3624"/>
      <c r="U1631" s="3624"/>
      <c r="V1631" s="3624"/>
      <c r="W1631" s="3624"/>
      <c r="X1631" s="3624"/>
      <c r="Y1631" s="3624"/>
      <c r="Z1631" s="3624"/>
      <c r="AA1631" s="3624"/>
      <c r="AB1631" s="3624"/>
      <c r="AC1631" s="3624"/>
      <c r="AD1631" s="3624"/>
      <c r="AE1631" s="3624"/>
      <c r="AF1631" s="3624"/>
      <c r="AG1631" s="3624"/>
      <c r="AH1631" s="3624"/>
      <c r="AI1631" s="3624"/>
      <c r="AJ1631" s="3624"/>
      <c r="AK1631" s="3625"/>
    </row>
    <row r="1632" spans="2:37" s="2884" customFormat="1" x14ac:dyDescent="0.2">
      <c r="B1632" s="2576"/>
      <c r="C1632" s="3257"/>
      <c r="D1632" s="3257"/>
      <c r="E1632" s="3257"/>
      <c r="F1632" s="3257"/>
      <c r="G1632" s="2577"/>
      <c r="H1632" s="2577"/>
      <c r="I1632" s="2577"/>
      <c r="J1632" s="2577"/>
      <c r="K1632" s="2577"/>
      <c r="L1632" s="2577"/>
      <c r="M1632" s="2577"/>
      <c r="N1632" s="2577"/>
      <c r="O1632" s="2577"/>
      <c r="P1632" s="2577"/>
      <c r="Q1632" s="2577"/>
      <c r="R1632" s="2577"/>
      <c r="S1632" s="2577"/>
      <c r="T1632" s="2577"/>
      <c r="U1632" s="2577"/>
      <c r="V1632" s="2577"/>
      <c r="W1632" s="2577"/>
      <c r="X1632" s="2577"/>
      <c r="Y1632" s="2577"/>
      <c r="Z1632" s="2577"/>
      <c r="AA1632" s="2577"/>
      <c r="AB1632" s="2577"/>
      <c r="AC1632" s="2577"/>
      <c r="AD1632" s="2577"/>
      <c r="AE1632" s="2577"/>
      <c r="AF1632" s="2577"/>
      <c r="AG1632" s="2577"/>
      <c r="AH1632" s="2577"/>
      <c r="AI1632" s="2577"/>
      <c r="AJ1632" s="2577"/>
      <c r="AK1632" s="2578"/>
    </row>
    <row r="1633" spans="2:37" s="2884" customFormat="1" x14ac:dyDescent="0.2">
      <c r="B1633" s="2576" t="s">
        <v>4998</v>
      </c>
      <c r="C1633" s="3257"/>
      <c r="D1633" s="3656" t="s">
        <v>5994</v>
      </c>
      <c r="E1633" s="3656"/>
      <c r="F1633" s="3656"/>
      <c r="G1633" s="2577"/>
      <c r="H1633" s="2577"/>
      <c r="I1633" s="2577"/>
      <c r="J1633" s="2577"/>
      <c r="K1633" s="2577"/>
      <c r="L1633" s="2577"/>
      <c r="M1633" s="2577"/>
      <c r="N1633" s="2577"/>
      <c r="O1633" s="2577"/>
      <c r="P1633" s="2577"/>
      <c r="Q1633" s="2577"/>
      <c r="R1633" s="2577"/>
      <c r="S1633" s="2577"/>
      <c r="T1633" s="2577"/>
      <c r="U1633" s="2577"/>
      <c r="V1633" s="2577"/>
      <c r="W1633" s="2577"/>
      <c r="X1633" s="2577"/>
      <c r="Y1633" s="2577"/>
      <c r="Z1633" s="2577"/>
      <c r="AA1633" s="2577"/>
      <c r="AB1633" s="2577"/>
      <c r="AC1633" s="2577"/>
      <c r="AD1633" s="2577"/>
      <c r="AE1633" s="2577"/>
      <c r="AF1633" s="2577"/>
      <c r="AG1633" s="2577"/>
      <c r="AH1633" s="2577"/>
      <c r="AI1633" s="2577"/>
      <c r="AJ1633" s="2577"/>
      <c r="AK1633" s="2578"/>
    </row>
    <row r="1634" spans="2:37" s="2884" customFormat="1" ht="13.5" thickBot="1" x14ac:dyDescent="0.25">
      <c r="B1634" s="3657" t="s">
        <v>5012</v>
      </c>
      <c r="C1634" s="3658"/>
      <c r="D1634" s="3629">
        <v>41556</v>
      </c>
      <c r="E1634" s="3629"/>
      <c r="F1634" s="3257"/>
      <c r="G1634" s="2577"/>
      <c r="H1634" s="2577"/>
      <c r="I1634" s="2577"/>
      <c r="J1634" s="2577"/>
      <c r="K1634" s="2577"/>
      <c r="L1634" s="2577"/>
      <c r="M1634" s="2577"/>
      <c r="N1634" s="2577"/>
      <c r="O1634" s="2577"/>
      <c r="P1634" s="2577"/>
      <c r="Q1634" s="2577"/>
      <c r="R1634" s="2577"/>
      <c r="S1634" s="2577"/>
      <c r="T1634" s="2577"/>
      <c r="U1634" s="2577"/>
      <c r="V1634" s="2577"/>
      <c r="W1634" s="2577"/>
      <c r="X1634" s="2577"/>
      <c r="Y1634" s="2577"/>
      <c r="Z1634" s="2577"/>
      <c r="AA1634" s="2577"/>
      <c r="AB1634" s="2577"/>
      <c r="AC1634" s="2577"/>
      <c r="AD1634" s="2577"/>
      <c r="AE1634" s="2577"/>
      <c r="AF1634" s="2577"/>
      <c r="AG1634" s="2577"/>
      <c r="AH1634" s="2577"/>
      <c r="AI1634" s="2577"/>
      <c r="AJ1634" s="2577"/>
      <c r="AK1634" s="2578"/>
    </row>
    <row r="1635" spans="2:37" s="2884" customFormat="1" ht="142.5" customHeight="1" thickBot="1" x14ac:dyDescent="0.25">
      <c r="B1635" s="3659" t="s">
        <v>5013</v>
      </c>
      <c r="C1635" s="3660"/>
      <c r="D1635" s="3661" t="s">
        <v>5995</v>
      </c>
      <c r="E1635" s="3662"/>
      <c r="F1635" s="3662"/>
      <c r="G1635" s="3662"/>
      <c r="H1635" s="3662"/>
      <c r="I1635" s="3662"/>
      <c r="J1635" s="3662"/>
      <c r="K1635" s="3663"/>
      <c r="L1635" s="2577"/>
      <c r="M1635" s="2577"/>
      <c r="N1635" s="2577"/>
      <c r="O1635" s="2577"/>
      <c r="P1635" s="2577"/>
      <c r="Q1635" s="2577"/>
      <c r="R1635" s="2577"/>
      <c r="S1635" s="2577"/>
      <c r="T1635" s="2577"/>
      <c r="U1635" s="2577"/>
      <c r="V1635" s="2577"/>
      <c r="W1635" s="2577"/>
      <c r="X1635" s="2577"/>
      <c r="Y1635" s="2577"/>
      <c r="Z1635" s="2577"/>
      <c r="AA1635" s="2577"/>
      <c r="AB1635" s="2577"/>
      <c r="AC1635" s="2577"/>
      <c r="AD1635" s="2577"/>
      <c r="AE1635" s="2577"/>
      <c r="AF1635" s="2577"/>
      <c r="AG1635" s="2577"/>
      <c r="AH1635" s="2577"/>
      <c r="AI1635" s="2577"/>
      <c r="AJ1635" s="2577"/>
      <c r="AK1635" s="2578"/>
    </row>
    <row r="1636" spans="2:37" s="2884" customFormat="1" ht="13.5" customHeight="1" thickBot="1" x14ac:dyDescent="0.25">
      <c r="B1636" s="3664"/>
      <c r="C1636" s="3653"/>
      <c r="D1636" s="3653"/>
      <c r="E1636" s="3653"/>
      <c r="F1636" s="3653"/>
      <c r="G1636" s="3653"/>
      <c r="H1636" s="3653"/>
      <c r="I1636" s="3653"/>
      <c r="J1636" s="3653"/>
      <c r="K1636" s="3653"/>
      <c r="L1636" s="3653"/>
      <c r="M1636" s="3653"/>
      <c r="N1636" s="3653"/>
      <c r="O1636" s="3653"/>
      <c r="P1636" s="3653"/>
      <c r="Q1636" s="3653"/>
      <c r="R1636" s="2577"/>
      <c r="S1636" s="2577"/>
      <c r="T1636" s="2577"/>
      <c r="U1636" s="2577"/>
      <c r="V1636" s="2577"/>
      <c r="W1636" s="2577"/>
      <c r="X1636" s="2577"/>
      <c r="Y1636" s="2577"/>
      <c r="Z1636" s="2577"/>
      <c r="AA1636" s="2577"/>
      <c r="AB1636" s="2577"/>
      <c r="AC1636" s="2577"/>
      <c r="AD1636" s="2577"/>
      <c r="AE1636" s="2577"/>
      <c r="AF1636" s="2577"/>
      <c r="AG1636" s="2577"/>
      <c r="AH1636" s="2577"/>
      <c r="AI1636" s="2577"/>
      <c r="AJ1636" s="2577"/>
      <c r="AK1636" s="2578"/>
    </row>
    <row r="1637" spans="2:37" s="2884" customFormat="1" ht="13.5" customHeight="1" thickBot="1" x14ac:dyDescent="0.25">
      <c r="B1637" s="3638" t="s">
        <v>5014</v>
      </c>
      <c r="C1637" s="3638"/>
      <c r="D1637" s="3638" t="s">
        <v>5004</v>
      </c>
      <c r="E1637" s="3638" t="s">
        <v>5015</v>
      </c>
      <c r="F1637" s="3654" t="s">
        <v>224</v>
      </c>
      <c r="G1637" s="3654"/>
      <c r="H1637" s="3654"/>
      <c r="I1637" s="3654"/>
      <c r="J1637" s="3654"/>
      <c r="K1637" s="3654"/>
      <c r="L1637" s="3654"/>
      <c r="M1637" s="3654"/>
      <c r="N1637" s="3654"/>
      <c r="O1637" s="3654"/>
      <c r="P1637" s="3654"/>
      <c r="Q1637" s="3654"/>
      <c r="R1637" s="3654"/>
      <c r="S1637" s="3654" t="s">
        <v>340</v>
      </c>
      <c r="T1637" s="3654"/>
      <c r="U1637" s="3654"/>
      <c r="V1637" s="3654"/>
      <c r="W1637" s="3654"/>
      <c r="X1637" s="3654"/>
      <c r="Y1637" s="3654"/>
      <c r="Z1637" s="3654"/>
      <c r="AA1637" s="3654"/>
      <c r="AB1637" s="3654"/>
      <c r="AC1637" s="3654"/>
      <c r="AD1637" s="3654" t="s">
        <v>225</v>
      </c>
      <c r="AE1637" s="3654"/>
      <c r="AF1637" s="3654"/>
      <c r="AG1637" s="3654"/>
      <c r="AH1637" s="3655" t="s">
        <v>4999</v>
      </c>
      <c r="AI1637" s="3655"/>
      <c r="AJ1637" s="3655"/>
      <c r="AK1637" s="2578"/>
    </row>
    <row r="1638" spans="2:37" s="2884" customFormat="1" ht="13.5" thickBot="1" x14ac:dyDescent="0.25">
      <c r="B1638" s="3639"/>
      <c r="C1638" s="3639"/>
      <c r="D1638" s="3639"/>
      <c r="E1638" s="3639"/>
      <c r="F1638" s="3639" t="s">
        <v>5016</v>
      </c>
      <c r="G1638" s="3639" t="s">
        <v>5017</v>
      </c>
      <c r="H1638" s="3638" t="s">
        <v>5018</v>
      </c>
      <c r="I1638" s="3640" t="s">
        <v>5019</v>
      </c>
      <c r="J1638" s="3640" t="s">
        <v>5020</v>
      </c>
      <c r="K1638" s="3637" t="s">
        <v>5021</v>
      </c>
      <c r="L1638" s="3637" t="s">
        <v>5022</v>
      </c>
      <c r="M1638" s="3640" t="s">
        <v>5023</v>
      </c>
      <c r="N1638" s="3640"/>
      <c r="O1638" s="3637" t="s">
        <v>5024</v>
      </c>
      <c r="P1638" s="3637" t="s">
        <v>5025</v>
      </c>
      <c r="Q1638" s="3637" t="s">
        <v>5026</v>
      </c>
      <c r="R1638" s="3637" t="s">
        <v>5027</v>
      </c>
      <c r="S1638" s="3638" t="s">
        <v>5028</v>
      </c>
      <c r="T1638" s="3638" t="s">
        <v>5029</v>
      </c>
      <c r="U1638" s="3638" t="s">
        <v>5030</v>
      </c>
      <c r="V1638" s="3638" t="s">
        <v>5031</v>
      </c>
      <c r="W1638" s="3638" t="s">
        <v>5032</v>
      </c>
      <c r="X1638" s="3638" t="s">
        <v>5033</v>
      </c>
      <c r="Y1638" s="3638" t="s">
        <v>5034</v>
      </c>
      <c r="Z1638" s="3638" t="s">
        <v>5035</v>
      </c>
      <c r="AA1638" s="3638" t="s">
        <v>5036</v>
      </c>
      <c r="AB1638" s="3640" t="s">
        <v>5037</v>
      </c>
      <c r="AC1638" s="3640" t="s">
        <v>5038</v>
      </c>
      <c r="AD1638" s="3638" t="s">
        <v>5039</v>
      </c>
      <c r="AE1638" s="3638" t="s">
        <v>5040</v>
      </c>
      <c r="AF1638" s="3638" t="s">
        <v>5041</v>
      </c>
      <c r="AG1638" s="3638" t="s">
        <v>5042</v>
      </c>
      <c r="AH1638" s="3638" t="s">
        <v>1154</v>
      </c>
      <c r="AI1638" s="3638" t="s">
        <v>5000</v>
      </c>
      <c r="AJ1638" s="3638" t="s">
        <v>5001</v>
      </c>
      <c r="AK1638" s="2578"/>
    </row>
    <row r="1639" spans="2:37" s="2884" customFormat="1" ht="13.5" customHeight="1" thickBot="1" x14ac:dyDescent="0.25">
      <c r="B1639" s="3639"/>
      <c r="C1639" s="3639"/>
      <c r="D1639" s="3639"/>
      <c r="E1639" s="3639"/>
      <c r="F1639" s="3639"/>
      <c r="G1639" s="3639"/>
      <c r="H1639" s="3639"/>
      <c r="I1639" s="3637"/>
      <c r="J1639" s="3637"/>
      <c r="K1639" s="3637"/>
      <c r="L1639" s="3637"/>
      <c r="M1639" s="3254" t="s">
        <v>5043</v>
      </c>
      <c r="N1639" s="3255" t="s">
        <v>2798</v>
      </c>
      <c r="O1639" s="3637"/>
      <c r="P1639" s="3637"/>
      <c r="Q1639" s="3637"/>
      <c r="R1639" s="3637"/>
      <c r="S1639" s="3639"/>
      <c r="T1639" s="3639"/>
      <c r="U1639" s="3639"/>
      <c r="V1639" s="3639"/>
      <c r="W1639" s="3639"/>
      <c r="X1639" s="3639"/>
      <c r="Y1639" s="3639"/>
      <c r="Z1639" s="3639"/>
      <c r="AA1639" s="3639"/>
      <c r="AB1639" s="3637"/>
      <c r="AC1639" s="3637"/>
      <c r="AD1639" s="3639"/>
      <c r="AE1639" s="3639"/>
      <c r="AF1639" s="3639"/>
      <c r="AG1639" s="3639"/>
      <c r="AH1639" s="3639"/>
      <c r="AI1639" s="3639"/>
      <c r="AJ1639" s="3639"/>
      <c r="AK1639" s="2578"/>
    </row>
    <row r="1640" spans="2:37" s="2884" customFormat="1" ht="13.5" customHeight="1" thickBot="1" x14ac:dyDescent="0.25">
      <c r="B1640" s="3701" t="s">
        <v>5996</v>
      </c>
      <c r="C1640" s="3702"/>
      <c r="D1640" s="3370" t="s">
        <v>1534</v>
      </c>
      <c r="E1640" s="3272">
        <v>1</v>
      </c>
      <c r="F1640" s="3370" t="s">
        <v>1534</v>
      </c>
      <c r="G1640" s="3370" t="s">
        <v>1534</v>
      </c>
      <c r="H1640" s="3370" t="s">
        <v>1534</v>
      </c>
      <c r="I1640" s="3370" t="s">
        <v>1534</v>
      </c>
      <c r="J1640" s="3370" t="s">
        <v>1534</v>
      </c>
      <c r="K1640" s="3370" t="s">
        <v>1534</v>
      </c>
      <c r="L1640" s="3370" t="s">
        <v>1534</v>
      </c>
      <c r="M1640" s="3370" t="s">
        <v>1534</v>
      </c>
      <c r="N1640" s="3370" t="s">
        <v>1534</v>
      </c>
      <c r="O1640" s="3370" t="s">
        <v>1534</v>
      </c>
      <c r="P1640" s="3370" t="s">
        <v>1534</v>
      </c>
      <c r="Q1640" s="3370" t="s">
        <v>1534</v>
      </c>
      <c r="R1640" s="3370" t="s">
        <v>1534</v>
      </c>
      <c r="S1640" s="3370" t="s">
        <v>1534</v>
      </c>
      <c r="T1640" s="3370" t="s">
        <v>1534</v>
      </c>
      <c r="U1640" s="3370" t="s">
        <v>1534</v>
      </c>
      <c r="V1640" s="3370" t="s">
        <v>1534</v>
      </c>
      <c r="W1640" s="3370" t="s">
        <v>1534</v>
      </c>
      <c r="X1640" s="3370" t="s">
        <v>1534</v>
      </c>
      <c r="Y1640" s="3370" t="s">
        <v>1534</v>
      </c>
      <c r="Z1640" s="3370" t="s">
        <v>1534</v>
      </c>
      <c r="AA1640" s="3370" t="s">
        <v>1534</v>
      </c>
      <c r="AB1640" s="3370" t="s">
        <v>1534</v>
      </c>
      <c r="AC1640" s="3370" t="s">
        <v>1534</v>
      </c>
      <c r="AD1640" s="3272">
        <v>1</v>
      </c>
      <c r="AE1640" s="3354" t="s">
        <v>259</v>
      </c>
      <c r="AF1640" s="3272">
        <f>1/3</f>
        <v>0.33333333333333331</v>
      </c>
      <c r="AG1640" s="3272">
        <v>0.5</v>
      </c>
      <c r="AH1640" s="3371" t="s">
        <v>1534</v>
      </c>
      <c r="AI1640" s="3371" t="s">
        <v>1534</v>
      </c>
      <c r="AJ1640" s="3371" t="s">
        <v>1534</v>
      </c>
      <c r="AK1640" s="2578"/>
    </row>
    <row r="1641" spans="2:37" s="2884" customFormat="1" x14ac:dyDescent="0.2">
      <c r="B1641" s="2579"/>
      <c r="C1641" s="2572"/>
      <c r="D1641" s="3651"/>
      <c r="E1641" s="3651"/>
      <c r="F1641" s="3651"/>
      <c r="G1641" s="3651"/>
      <c r="H1641" s="2572"/>
      <c r="I1641" s="2573"/>
      <c r="J1641" s="2573"/>
      <c r="K1641" s="2573"/>
      <c r="L1641" s="2573"/>
      <c r="M1641" s="2572"/>
      <c r="N1641" s="2573"/>
      <c r="O1641" s="2573"/>
      <c r="P1641" s="2573"/>
      <c r="Q1641" s="2573"/>
      <c r="R1641" s="2573"/>
      <c r="S1641" s="2572"/>
      <c r="T1641" s="2571"/>
      <c r="U1641" s="2571"/>
      <c r="V1641" s="2571"/>
      <c r="W1641" s="2571"/>
      <c r="X1641" s="2571"/>
      <c r="Y1641" s="2571"/>
      <c r="Z1641" s="2571"/>
      <c r="AA1641" s="2571"/>
      <c r="AB1641" s="2571"/>
      <c r="AC1641" s="2571"/>
      <c r="AD1641" s="2571"/>
      <c r="AE1641" s="2571"/>
      <c r="AF1641" s="2571"/>
      <c r="AG1641" s="2571"/>
      <c r="AH1641" s="2571"/>
      <c r="AI1641" s="2571"/>
      <c r="AJ1641" s="2571"/>
      <c r="AK1641" s="2578"/>
    </row>
    <row r="1642" spans="2:37" s="2884" customFormat="1" x14ac:dyDescent="0.2">
      <c r="B1642" s="3643" t="s">
        <v>5002</v>
      </c>
      <c r="C1642" s="3644"/>
      <c r="D1642" s="3652" t="s">
        <v>1534</v>
      </c>
      <c r="E1642" s="3652"/>
      <c r="F1642" s="3652"/>
      <c r="G1642" s="3652"/>
      <c r="H1642" s="2575"/>
      <c r="I1642" s="2575"/>
      <c r="J1642" s="2575"/>
      <c r="K1642" s="2575"/>
      <c r="L1642" s="2575"/>
      <c r="M1642" s="2575"/>
      <c r="N1642" s="2575"/>
      <c r="O1642" s="2575"/>
      <c r="P1642" s="2575"/>
      <c r="Q1642" s="2575"/>
      <c r="R1642" s="2575"/>
      <c r="S1642" s="2575"/>
      <c r="T1642" s="2571"/>
      <c r="U1642" s="2571"/>
      <c r="V1642" s="2571"/>
      <c r="W1642" s="2571"/>
      <c r="X1642" s="2571"/>
      <c r="Y1642" s="2571"/>
      <c r="Z1642" s="2571"/>
      <c r="AA1642" s="2571"/>
      <c r="AB1642" s="2571"/>
      <c r="AC1642" s="2571"/>
      <c r="AD1642" s="2571"/>
      <c r="AE1642" s="2571"/>
      <c r="AF1642" s="2571"/>
      <c r="AG1642" s="2571"/>
      <c r="AH1642" s="2571"/>
      <c r="AI1642" s="2571"/>
      <c r="AJ1642" s="2571"/>
      <c r="AK1642" s="2578"/>
    </row>
    <row r="1643" spans="2:37" s="2884" customFormat="1" x14ac:dyDescent="0.2">
      <c r="B1643" s="3643" t="s">
        <v>5003</v>
      </c>
      <c r="C1643" s="3644"/>
      <c r="D1643" s="3652" t="s">
        <v>10</v>
      </c>
      <c r="E1643" s="3652"/>
      <c r="F1643" s="3652"/>
      <c r="G1643" s="3652"/>
      <c r="H1643" s="2575"/>
      <c r="I1643" s="2575"/>
      <c r="J1643" s="2575"/>
      <c r="K1643" s="2575"/>
      <c r="L1643" s="2575"/>
      <c r="M1643" s="2575"/>
      <c r="N1643" s="2575"/>
      <c r="O1643" s="2575"/>
      <c r="P1643" s="2575"/>
      <c r="Q1643" s="2575"/>
      <c r="R1643" s="2575"/>
      <c r="S1643" s="2575"/>
      <c r="T1643" s="2571"/>
      <c r="U1643" s="2571"/>
      <c r="V1643" s="2571"/>
      <c r="W1643" s="2571"/>
      <c r="X1643" s="2571"/>
      <c r="Y1643" s="2571"/>
      <c r="Z1643" s="2571"/>
      <c r="AA1643" s="2571"/>
      <c r="AB1643" s="2571"/>
      <c r="AC1643" s="2571"/>
      <c r="AD1643" s="2571"/>
      <c r="AE1643" s="2571"/>
      <c r="AF1643" s="2571"/>
      <c r="AG1643" s="2571"/>
      <c r="AH1643" s="2571"/>
      <c r="AI1643" s="2571"/>
      <c r="AJ1643" s="2571"/>
      <c r="AK1643" s="2578"/>
    </row>
    <row r="1644" spans="2:37" s="2884" customFormat="1" ht="15.75" thickBot="1" x14ac:dyDescent="0.25">
      <c r="B1644" s="3646"/>
      <c r="C1644" s="3647"/>
      <c r="D1644" s="3648"/>
      <c r="E1644" s="3648"/>
      <c r="F1644" s="3648"/>
      <c r="G1644" s="3648"/>
      <c r="H1644" s="2580"/>
      <c r="I1644" s="2580"/>
      <c r="J1644" s="2580"/>
      <c r="K1644" s="2580"/>
      <c r="L1644" s="2580"/>
      <c r="M1644" s="2580"/>
      <c r="N1644" s="2580"/>
      <c r="O1644" s="2580"/>
      <c r="P1644" s="2580"/>
      <c r="Q1644" s="2580"/>
      <c r="R1644" s="2580"/>
      <c r="S1644" s="2580"/>
      <c r="T1644" s="2581"/>
      <c r="U1644" s="2581"/>
      <c r="V1644" s="2581"/>
      <c r="W1644" s="2581"/>
      <c r="X1644" s="2581"/>
      <c r="Y1644" s="2581"/>
      <c r="Z1644" s="2581"/>
      <c r="AA1644" s="2581"/>
      <c r="AB1644" s="2581"/>
      <c r="AC1644" s="2581"/>
      <c r="AD1644" s="2581"/>
      <c r="AE1644" s="2581"/>
      <c r="AF1644" s="2581"/>
      <c r="AG1644" s="2581"/>
      <c r="AH1644" s="2581"/>
      <c r="AI1644" s="2581"/>
      <c r="AJ1644" s="2581"/>
      <c r="AK1644" s="2583"/>
    </row>
    <row r="1645" spans="2:37" s="2884" customFormat="1" x14ac:dyDescent="0.2">
      <c r="B1645" s="2783" t="str">
        <f>+B1629</f>
        <v>.</v>
      </c>
    </row>
    <row r="1646" spans="2:37" s="2884" customFormat="1" ht="13.5" thickBot="1" x14ac:dyDescent="0.25">
      <c r="B1646" s="2783"/>
    </row>
    <row r="1647" spans="2:37" s="2884" customFormat="1" ht="20.25" x14ac:dyDescent="0.2">
      <c r="B1647" s="3623" t="s">
        <v>5011</v>
      </c>
      <c r="C1647" s="3624"/>
      <c r="D1647" s="3624"/>
      <c r="E1647" s="3624"/>
      <c r="F1647" s="3624"/>
      <c r="G1647" s="3624"/>
      <c r="H1647" s="3624"/>
      <c r="I1647" s="3624"/>
      <c r="J1647" s="3624"/>
      <c r="K1647" s="3624"/>
      <c r="L1647" s="3624"/>
      <c r="M1647" s="3624"/>
      <c r="N1647" s="3624"/>
      <c r="O1647" s="3624"/>
      <c r="P1647" s="3624"/>
      <c r="Q1647" s="3624"/>
      <c r="R1647" s="3624"/>
      <c r="S1647" s="3624"/>
      <c r="T1647" s="3624"/>
      <c r="U1647" s="3624"/>
      <c r="V1647" s="3624"/>
      <c r="W1647" s="3624"/>
      <c r="X1647" s="3624"/>
      <c r="Y1647" s="3624"/>
      <c r="Z1647" s="3624"/>
      <c r="AA1647" s="3624"/>
      <c r="AB1647" s="3624"/>
      <c r="AC1647" s="3624"/>
      <c r="AD1647" s="3624"/>
      <c r="AE1647" s="3624"/>
      <c r="AF1647" s="3624"/>
      <c r="AG1647" s="3624"/>
      <c r="AH1647" s="3624"/>
      <c r="AI1647" s="3624"/>
      <c r="AJ1647" s="3624"/>
      <c r="AK1647" s="3625"/>
    </row>
    <row r="1648" spans="2:37" s="2884" customFormat="1" x14ac:dyDescent="0.2">
      <c r="B1648" s="2576"/>
      <c r="C1648" s="3257"/>
      <c r="D1648" s="3257"/>
      <c r="E1648" s="3257"/>
      <c r="F1648" s="3257"/>
      <c r="G1648" s="2577"/>
      <c r="H1648" s="2577"/>
      <c r="I1648" s="2577"/>
      <c r="J1648" s="2577"/>
      <c r="K1648" s="2577"/>
      <c r="L1648" s="2577"/>
      <c r="M1648" s="2577"/>
      <c r="N1648" s="2577"/>
      <c r="O1648" s="2577"/>
      <c r="P1648" s="2577"/>
      <c r="Q1648" s="2577"/>
      <c r="R1648" s="2577"/>
      <c r="S1648" s="2577"/>
      <c r="T1648" s="2577"/>
      <c r="U1648" s="2577"/>
      <c r="V1648" s="2577"/>
      <c r="W1648" s="2577"/>
      <c r="X1648" s="2577"/>
      <c r="Y1648" s="2577"/>
      <c r="Z1648" s="2577"/>
      <c r="AA1648" s="2577"/>
      <c r="AB1648" s="2577"/>
      <c r="AC1648" s="2577"/>
      <c r="AD1648" s="2577"/>
      <c r="AE1648" s="2577"/>
      <c r="AF1648" s="2577"/>
      <c r="AG1648" s="2577"/>
      <c r="AH1648" s="2577"/>
      <c r="AI1648" s="2577"/>
      <c r="AJ1648" s="2577"/>
      <c r="AK1648" s="2578"/>
    </row>
    <row r="1649" spans="2:37" s="2884" customFormat="1" x14ac:dyDescent="0.2">
      <c r="B1649" s="2576" t="s">
        <v>4998</v>
      </c>
      <c r="C1649" s="3257"/>
      <c r="D1649" s="3656" t="s">
        <v>5994</v>
      </c>
      <c r="E1649" s="3656"/>
      <c r="F1649" s="3656"/>
      <c r="G1649" s="2577"/>
      <c r="H1649" s="2577"/>
      <c r="I1649" s="2577"/>
      <c r="J1649" s="2577"/>
      <c r="K1649" s="2577"/>
      <c r="L1649" s="2577"/>
      <c r="M1649" s="2577"/>
      <c r="N1649" s="2577"/>
      <c r="O1649" s="2577"/>
      <c r="P1649" s="2577"/>
      <c r="Q1649" s="2577"/>
      <c r="R1649" s="2577"/>
      <c r="S1649" s="2577"/>
      <c r="T1649" s="2577"/>
      <c r="U1649" s="2577"/>
      <c r="V1649" s="2577"/>
      <c r="W1649" s="2577"/>
      <c r="X1649" s="2577"/>
      <c r="Y1649" s="2577"/>
      <c r="Z1649" s="2577"/>
      <c r="AA1649" s="2577"/>
      <c r="AB1649" s="2577"/>
      <c r="AC1649" s="2577"/>
      <c r="AD1649" s="2577"/>
      <c r="AE1649" s="2577"/>
      <c r="AF1649" s="2577"/>
      <c r="AG1649" s="2577"/>
      <c r="AH1649" s="2577"/>
      <c r="AI1649" s="2577"/>
      <c r="AJ1649" s="2577"/>
      <c r="AK1649" s="2578"/>
    </row>
    <row r="1650" spans="2:37" s="2884" customFormat="1" ht="13.5" thickBot="1" x14ac:dyDescent="0.25">
      <c r="B1650" s="3657" t="s">
        <v>5012</v>
      </c>
      <c r="C1650" s="3658"/>
      <c r="D1650" s="3629">
        <v>41556</v>
      </c>
      <c r="E1650" s="3629"/>
      <c r="F1650" s="3257"/>
      <c r="G1650" s="2577"/>
      <c r="H1650" s="2577"/>
      <c r="I1650" s="2577"/>
      <c r="J1650" s="2577"/>
      <c r="K1650" s="2577"/>
      <c r="L1650" s="2577"/>
      <c r="M1650" s="2577"/>
      <c r="N1650" s="2577"/>
      <c r="O1650" s="2577"/>
      <c r="P1650" s="2577"/>
      <c r="Q1650" s="2577"/>
      <c r="R1650" s="2577"/>
      <c r="S1650" s="2577"/>
      <c r="T1650" s="2577"/>
      <c r="U1650" s="2577"/>
      <c r="V1650" s="2577"/>
      <c r="W1650" s="2577"/>
      <c r="X1650" s="2577"/>
      <c r="Y1650" s="2577"/>
      <c r="Z1650" s="2577"/>
      <c r="AA1650" s="2577"/>
      <c r="AB1650" s="2577"/>
      <c r="AC1650" s="2577"/>
      <c r="AD1650" s="2577"/>
      <c r="AE1650" s="2577"/>
      <c r="AF1650" s="2577"/>
      <c r="AG1650" s="2577"/>
      <c r="AH1650" s="2577"/>
      <c r="AI1650" s="2577"/>
      <c r="AJ1650" s="2577"/>
      <c r="AK1650" s="2578"/>
    </row>
    <row r="1651" spans="2:37" s="2884" customFormat="1" ht="128.25" customHeight="1" thickBot="1" x14ac:dyDescent="0.25">
      <c r="B1651" s="3659" t="s">
        <v>5013</v>
      </c>
      <c r="C1651" s="3660"/>
      <c r="D1651" s="3661" t="s">
        <v>5995</v>
      </c>
      <c r="E1651" s="3662"/>
      <c r="F1651" s="3662"/>
      <c r="G1651" s="3662"/>
      <c r="H1651" s="3662"/>
      <c r="I1651" s="3662"/>
      <c r="J1651" s="3662"/>
      <c r="K1651" s="3663"/>
      <c r="L1651" s="2577"/>
      <c r="M1651" s="2577"/>
      <c r="N1651" s="2577"/>
      <c r="O1651" s="2577"/>
      <c r="P1651" s="2577"/>
      <c r="Q1651" s="2577"/>
      <c r="R1651" s="2577"/>
      <c r="S1651" s="2577"/>
      <c r="T1651" s="2577"/>
      <c r="U1651" s="2577"/>
      <c r="V1651" s="2577"/>
      <c r="W1651" s="2577"/>
      <c r="X1651" s="2577"/>
      <c r="Y1651" s="2577"/>
      <c r="Z1651" s="2577"/>
      <c r="AA1651" s="2577"/>
      <c r="AB1651" s="2577"/>
      <c r="AC1651" s="2577"/>
      <c r="AD1651" s="2577"/>
      <c r="AE1651" s="2577"/>
      <c r="AF1651" s="2577"/>
      <c r="AG1651" s="2577"/>
      <c r="AH1651" s="2577"/>
      <c r="AI1651" s="2577"/>
      <c r="AJ1651" s="2577"/>
      <c r="AK1651" s="2578"/>
    </row>
    <row r="1652" spans="2:37" s="2884" customFormat="1" ht="13.5" thickBot="1" x14ac:dyDescent="0.25">
      <c r="B1652" s="3664"/>
      <c r="C1652" s="3653"/>
      <c r="D1652" s="3653"/>
      <c r="E1652" s="3653"/>
      <c r="F1652" s="3653"/>
      <c r="G1652" s="3653"/>
      <c r="H1652" s="3653"/>
      <c r="I1652" s="3653"/>
      <c r="J1652" s="3653"/>
      <c r="K1652" s="3653"/>
      <c r="L1652" s="3653"/>
      <c r="M1652" s="3653"/>
      <c r="N1652" s="3653"/>
      <c r="O1652" s="3653"/>
      <c r="P1652" s="3653"/>
      <c r="Q1652" s="3653"/>
      <c r="R1652" s="2577"/>
      <c r="S1652" s="2577"/>
      <c r="T1652" s="2577"/>
      <c r="U1652" s="2577"/>
      <c r="V1652" s="2577"/>
      <c r="W1652" s="2577"/>
      <c r="X1652" s="2577"/>
      <c r="Y1652" s="2577"/>
      <c r="Z1652" s="2577"/>
      <c r="AA1652" s="2577"/>
      <c r="AB1652" s="2577"/>
      <c r="AC1652" s="2577"/>
      <c r="AD1652" s="2577"/>
      <c r="AE1652" s="2577"/>
      <c r="AF1652" s="2577"/>
      <c r="AG1652" s="2577"/>
      <c r="AH1652" s="2577"/>
      <c r="AI1652" s="2577"/>
      <c r="AJ1652" s="2577"/>
      <c r="AK1652" s="2578"/>
    </row>
    <row r="1653" spans="2:37" s="2884" customFormat="1" ht="13.5" thickBot="1" x14ac:dyDescent="0.25">
      <c r="B1653" s="3638" t="s">
        <v>5014</v>
      </c>
      <c r="C1653" s="3638"/>
      <c r="D1653" s="3638" t="s">
        <v>5004</v>
      </c>
      <c r="E1653" s="3638" t="s">
        <v>5015</v>
      </c>
      <c r="F1653" s="3654" t="s">
        <v>224</v>
      </c>
      <c r="G1653" s="3654"/>
      <c r="H1653" s="3654"/>
      <c r="I1653" s="3654"/>
      <c r="J1653" s="3654"/>
      <c r="K1653" s="3654"/>
      <c r="L1653" s="3654"/>
      <c r="M1653" s="3654"/>
      <c r="N1653" s="3654"/>
      <c r="O1653" s="3654"/>
      <c r="P1653" s="3654"/>
      <c r="Q1653" s="3654"/>
      <c r="R1653" s="3654"/>
      <c r="S1653" s="3654" t="s">
        <v>340</v>
      </c>
      <c r="T1653" s="3654"/>
      <c r="U1653" s="3654"/>
      <c r="V1653" s="3654"/>
      <c r="W1653" s="3654"/>
      <c r="X1653" s="3654"/>
      <c r="Y1653" s="3654"/>
      <c r="Z1653" s="3654"/>
      <c r="AA1653" s="3654"/>
      <c r="AB1653" s="3654"/>
      <c r="AC1653" s="3654"/>
      <c r="AD1653" s="3654" t="s">
        <v>225</v>
      </c>
      <c r="AE1653" s="3654"/>
      <c r="AF1653" s="3654"/>
      <c r="AG1653" s="3654"/>
      <c r="AH1653" s="3655" t="s">
        <v>4999</v>
      </c>
      <c r="AI1653" s="3655"/>
      <c r="AJ1653" s="3655"/>
      <c r="AK1653" s="2578"/>
    </row>
    <row r="1654" spans="2:37" s="2884" customFormat="1" ht="13.5" thickBot="1" x14ac:dyDescent="0.25">
      <c r="B1654" s="3639"/>
      <c r="C1654" s="3639"/>
      <c r="D1654" s="3639"/>
      <c r="E1654" s="3639"/>
      <c r="F1654" s="3639" t="s">
        <v>5016</v>
      </c>
      <c r="G1654" s="3639" t="s">
        <v>5017</v>
      </c>
      <c r="H1654" s="3638" t="s">
        <v>5018</v>
      </c>
      <c r="I1654" s="3640" t="s">
        <v>5019</v>
      </c>
      <c r="J1654" s="3640" t="s">
        <v>5020</v>
      </c>
      <c r="K1654" s="3637" t="s">
        <v>5021</v>
      </c>
      <c r="L1654" s="3637" t="s">
        <v>5022</v>
      </c>
      <c r="M1654" s="3640" t="s">
        <v>5023</v>
      </c>
      <c r="N1654" s="3640"/>
      <c r="O1654" s="3637" t="s">
        <v>5024</v>
      </c>
      <c r="P1654" s="3637" t="s">
        <v>5025</v>
      </c>
      <c r="Q1654" s="3637" t="s">
        <v>5026</v>
      </c>
      <c r="R1654" s="3637" t="s">
        <v>5027</v>
      </c>
      <c r="S1654" s="3638" t="s">
        <v>5028</v>
      </c>
      <c r="T1654" s="3638" t="s">
        <v>5029</v>
      </c>
      <c r="U1654" s="3638" t="s">
        <v>5030</v>
      </c>
      <c r="V1654" s="3638" t="s">
        <v>5031</v>
      </c>
      <c r="W1654" s="3638" t="s">
        <v>5032</v>
      </c>
      <c r="X1654" s="3638" t="s">
        <v>5033</v>
      </c>
      <c r="Y1654" s="3638" t="s">
        <v>5034</v>
      </c>
      <c r="Z1654" s="3638" t="s">
        <v>5035</v>
      </c>
      <c r="AA1654" s="3638" t="s">
        <v>5036</v>
      </c>
      <c r="AB1654" s="3640" t="s">
        <v>5037</v>
      </c>
      <c r="AC1654" s="3640" t="s">
        <v>5038</v>
      </c>
      <c r="AD1654" s="3638" t="s">
        <v>5039</v>
      </c>
      <c r="AE1654" s="3638" t="s">
        <v>5040</v>
      </c>
      <c r="AF1654" s="3638" t="s">
        <v>5041</v>
      </c>
      <c r="AG1654" s="3638" t="s">
        <v>5042</v>
      </c>
      <c r="AH1654" s="3638" t="s">
        <v>1154</v>
      </c>
      <c r="AI1654" s="3638" t="s">
        <v>5000</v>
      </c>
      <c r="AJ1654" s="3638" t="s">
        <v>5001</v>
      </c>
      <c r="AK1654" s="2578"/>
    </row>
    <row r="1655" spans="2:37" s="2884" customFormat="1" ht="13.5" thickBot="1" x14ac:dyDescent="0.25">
      <c r="B1655" s="3639"/>
      <c r="C1655" s="3639"/>
      <c r="D1655" s="3639"/>
      <c r="E1655" s="3639"/>
      <c r="F1655" s="3639"/>
      <c r="G1655" s="3639"/>
      <c r="H1655" s="3639"/>
      <c r="I1655" s="3637"/>
      <c r="J1655" s="3637"/>
      <c r="K1655" s="3637"/>
      <c r="L1655" s="3637"/>
      <c r="M1655" s="3254" t="s">
        <v>5043</v>
      </c>
      <c r="N1655" s="3255" t="s">
        <v>2798</v>
      </c>
      <c r="O1655" s="3637"/>
      <c r="P1655" s="3637"/>
      <c r="Q1655" s="3637"/>
      <c r="R1655" s="3637"/>
      <c r="S1655" s="3639"/>
      <c r="T1655" s="3639"/>
      <c r="U1655" s="3639"/>
      <c r="V1655" s="3639"/>
      <c r="W1655" s="3639"/>
      <c r="X1655" s="3639"/>
      <c r="Y1655" s="3639"/>
      <c r="Z1655" s="3639"/>
      <c r="AA1655" s="3639"/>
      <c r="AB1655" s="3637"/>
      <c r="AC1655" s="3637"/>
      <c r="AD1655" s="3639"/>
      <c r="AE1655" s="3639"/>
      <c r="AF1655" s="3639"/>
      <c r="AG1655" s="3639"/>
      <c r="AH1655" s="3639"/>
      <c r="AI1655" s="3639"/>
      <c r="AJ1655" s="3639"/>
      <c r="AK1655" s="2578"/>
    </row>
    <row r="1656" spans="2:37" s="2884" customFormat="1" ht="13.5" thickBot="1" x14ac:dyDescent="0.25">
      <c r="B1656" s="3701" t="s">
        <v>5996</v>
      </c>
      <c r="C1656" s="3702"/>
      <c r="D1656" s="3370" t="s">
        <v>1534</v>
      </c>
      <c r="E1656" s="3272">
        <v>1</v>
      </c>
      <c r="F1656" s="3370" t="s">
        <v>1534</v>
      </c>
      <c r="G1656" s="3370" t="s">
        <v>1534</v>
      </c>
      <c r="H1656" s="3370" t="s">
        <v>1534</v>
      </c>
      <c r="I1656" s="3370" t="s">
        <v>1534</v>
      </c>
      <c r="J1656" s="3370" t="s">
        <v>1534</v>
      </c>
      <c r="K1656" s="3370" t="s">
        <v>1534</v>
      </c>
      <c r="L1656" s="3370" t="s">
        <v>1534</v>
      </c>
      <c r="M1656" s="3370" t="s">
        <v>1534</v>
      </c>
      <c r="N1656" s="3370" t="s">
        <v>1534</v>
      </c>
      <c r="O1656" s="3370" t="s">
        <v>1534</v>
      </c>
      <c r="P1656" s="3370" t="s">
        <v>1534</v>
      </c>
      <c r="Q1656" s="3370" t="s">
        <v>1534</v>
      </c>
      <c r="R1656" s="3370" t="s">
        <v>1534</v>
      </c>
      <c r="S1656" s="3370" t="s">
        <v>1534</v>
      </c>
      <c r="T1656" s="3370" t="s">
        <v>1534</v>
      </c>
      <c r="U1656" s="3370" t="s">
        <v>1534</v>
      </c>
      <c r="V1656" s="3370" t="s">
        <v>1534</v>
      </c>
      <c r="W1656" s="3370" t="s">
        <v>1534</v>
      </c>
      <c r="X1656" s="3370" t="s">
        <v>1534</v>
      </c>
      <c r="Y1656" s="3370" t="s">
        <v>1534</v>
      </c>
      <c r="Z1656" s="3370" t="s">
        <v>1534</v>
      </c>
      <c r="AA1656" s="3370" t="s">
        <v>1534</v>
      </c>
      <c r="AB1656" s="3370" t="s">
        <v>1534</v>
      </c>
      <c r="AC1656" s="3370" t="s">
        <v>1534</v>
      </c>
      <c r="AD1656" s="3272">
        <v>1</v>
      </c>
      <c r="AE1656" s="3354" t="s">
        <v>259</v>
      </c>
      <c r="AF1656" s="3272">
        <f>1/3</f>
        <v>0.33333333333333331</v>
      </c>
      <c r="AG1656" s="3272">
        <v>0.5</v>
      </c>
      <c r="AH1656" s="3371" t="s">
        <v>1534</v>
      </c>
      <c r="AI1656" s="3371" t="s">
        <v>1534</v>
      </c>
      <c r="AJ1656" s="3371" t="s">
        <v>1534</v>
      </c>
      <c r="AK1656" s="2578"/>
    </row>
    <row r="1657" spans="2:37" s="2884" customFormat="1" x14ac:dyDescent="0.2">
      <c r="B1657" s="2579"/>
      <c r="C1657" s="2572"/>
      <c r="D1657" s="3651"/>
      <c r="E1657" s="3651"/>
      <c r="F1657" s="3651"/>
      <c r="G1657" s="3651"/>
      <c r="H1657" s="2572"/>
      <c r="I1657" s="2573"/>
      <c r="J1657" s="2573"/>
      <c r="K1657" s="2573"/>
      <c r="L1657" s="2573"/>
      <c r="M1657" s="2572"/>
      <c r="N1657" s="2573"/>
      <c r="O1657" s="2573"/>
      <c r="P1657" s="2573"/>
      <c r="Q1657" s="2573"/>
      <c r="R1657" s="2573"/>
      <c r="S1657" s="2572"/>
      <c r="T1657" s="2571"/>
      <c r="U1657" s="2571"/>
      <c r="V1657" s="2571"/>
      <c r="W1657" s="2571"/>
      <c r="X1657" s="2571"/>
      <c r="Y1657" s="2571"/>
      <c r="Z1657" s="2571"/>
      <c r="AA1657" s="2571"/>
      <c r="AB1657" s="2571"/>
      <c r="AC1657" s="2571"/>
      <c r="AD1657" s="2571"/>
      <c r="AE1657" s="2571"/>
      <c r="AF1657" s="2571"/>
      <c r="AG1657" s="2571"/>
      <c r="AH1657" s="2571"/>
      <c r="AI1657" s="2571"/>
      <c r="AJ1657" s="2571"/>
      <c r="AK1657" s="2578"/>
    </row>
    <row r="1658" spans="2:37" s="2884" customFormat="1" x14ac:dyDescent="0.2">
      <c r="B1658" s="3643" t="s">
        <v>5002</v>
      </c>
      <c r="C1658" s="3644"/>
      <c r="D1658" s="3652" t="s">
        <v>1534</v>
      </c>
      <c r="E1658" s="3652"/>
      <c r="F1658" s="3652"/>
      <c r="G1658" s="3652"/>
      <c r="H1658" s="2575"/>
      <c r="I1658" s="2575"/>
      <c r="J1658" s="2575"/>
      <c r="K1658" s="2575"/>
      <c r="L1658" s="2575"/>
      <c r="M1658" s="2575"/>
      <c r="N1658" s="2575"/>
      <c r="O1658" s="2575"/>
      <c r="P1658" s="2575"/>
      <c r="Q1658" s="2575"/>
      <c r="R1658" s="2575"/>
      <c r="S1658" s="2575"/>
      <c r="T1658" s="2571"/>
      <c r="U1658" s="2571"/>
      <c r="V1658" s="2571"/>
      <c r="W1658" s="2571"/>
      <c r="X1658" s="2571"/>
      <c r="Y1658" s="2571"/>
      <c r="Z1658" s="2571"/>
      <c r="AA1658" s="2571"/>
      <c r="AB1658" s="2571"/>
      <c r="AC1658" s="2571"/>
      <c r="AD1658" s="2571"/>
      <c r="AE1658" s="2571"/>
      <c r="AF1658" s="2571"/>
      <c r="AG1658" s="2571"/>
      <c r="AH1658" s="2571"/>
      <c r="AI1658" s="2571"/>
      <c r="AJ1658" s="2571"/>
      <c r="AK1658" s="2578"/>
    </row>
    <row r="1659" spans="2:37" s="2884" customFormat="1" x14ac:dyDescent="0.2">
      <c r="B1659" s="3643" t="s">
        <v>5003</v>
      </c>
      <c r="C1659" s="3644"/>
      <c r="D1659" s="3652" t="s">
        <v>10</v>
      </c>
      <c r="E1659" s="3652"/>
      <c r="F1659" s="3652"/>
      <c r="G1659" s="3652"/>
      <c r="H1659" s="2575"/>
      <c r="I1659" s="2575"/>
      <c r="J1659" s="2575"/>
      <c r="K1659" s="2575"/>
      <c r="L1659" s="2575"/>
      <c r="M1659" s="2575"/>
      <c r="N1659" s="2575"/>
      <c r="O1659" s="2575"/>
      <c r="P1659" s="2575"/>
      <c r="Q1659" s="2575"/>
      <c r="R1659" s="2575"/>
      <c r="S1659" s="2575"/>
      <c r="T1659" s="2571"/>
      <c r="U1659" s="2571"/>
      <c r="V1659" s="2571"/>
      <c r="W1659" s="2571"/>
      <c r="X1659" s="2571"/>
      <c r="Y1659" s="2571"/>
      <c r="Z1659" s="2571"/>
      <c r="AA1659" s="2571"/>
      <c r="AB1659" s="2571"/>
      <c r="AC1659" s="2571"/>
      <c r="AD1659" s="2571"/>
      <c r="AE1659" s="2571"/>
      <c r="AF1659" s="2571"/>
      <c r="AG1659" s="2571"/>
      <c r="AH1659" s="2571"/>
      <c r="AI1659" s="2571"/>
      <c r="AJ1659" s="2571"/>
      <c r="AK1659" s="2578"/>
    </row>
    <row r="1660" spans="2:37" s="2884" customFormat="1" ht="15.75" thickBot="1" x14ac:dyDescent="0.25">
      <c r="B1660" s="3646"/>
      <c r="C1660" s="3647"/>
      <c r="D1660" s="3648"/>
      <c r="E1660" s="3648"/>
      <c r="F1660" s="3648"/>
      <c r="G1660" s="3648"/>
      <c r="H1660" s="2580"/>
      <c r="I1660" s="2580"/>
      <c r="J1660" s="2580"/>
      <c r="K1660" s="2580"/>
      <c r="L1660" s="2580"/>
      <c r="M1660" s="2580"/>
      <c r="N1660" s="2580"/>
      <c r="O1660" s="2580"/>
      <c r="P1660" s="2580"/>
      <c r="Q1660" s="2580"/>
      <c r="R1660" s="2580"/>
      <c r="S1660" s="2580"/>
      <c r="T1660" s="2581"/>
      <c r="U1660" s="2581"/>
      <c r="V1660" s="2581"/>
      <c r="W1660" s="2581"/>
      <c r="X1660" s="2581"/>
      <c r="Y1660" s="2581"/>
      <c r="Z1660" s="2581"/>
      <c r="AA1660" s="2581"/>
      <c r="AB1660" s="2581"/>
      <c r="AC1660" s="2581"/>
      <c r="AD1660" s="2581"/>
      <c r="AE1660" s="2581"/>
      <c r="AF1660" s="2581"/>
      <c r="AG1660" s="2581"/>
      <c r="AH1660" s="2581"/>
      <c r="AI1660" s="2581"/>
      <c r="AJ1660" s="2581"/>
      <c r="AK1660" s="2583"/>
    </row>
    <row r="1661" spans="2:37" s="2884" customFormat="1" x14ac:dyDescent="0.2">
      <c r="B1661" s="2783" t="str">
        <f>+B1645</f>
        <v>.</v>
      </c>
    </row>
    <row r="1662" spans="2:37" s="2884" customFormat="1" ht="13.5" thickBot="1" x14ac:dyDescent="0.25">
      <c r="B1662" s="2783"/>
    </row>
    <row r="1663" spans="2:37" s="2884" customFormat="1" ht="12.75" customHeight="1" x14ac:dyDescent="0.2">
      <c r="B1663" s="3623" t="s">
        <v>5011</v>
      </c>
      <c r="C1663" s="3624"/>
      <c r="D1663" s="3624"/>
      <c r="E1663" s="3624"/>
      <c r="F1663" s="3624"/>
      <c r="G1663" s="3624"/>
      <c r="H1663" s="3624"/>
      <c r="I1663" s="3624"/>
      <c r="J1663" s="3624"/>
      <c r="K1663" s="3624"/>
      <c r="L1663" s="3624"/>
      <c r="M1663" s="3624"/>
      <c r="N1663" s="3624"/>
      <c r="O1663" s="3624"/>
      <c r="P1663" s="3624"/>
      <c r="Q1663" s="3624"/>
      <c r="R1663" s="3624"/>
      <c r="S1663" s="3624"/>
      <c r="T1663" s="3624"/>
      <c r="U1663" s="3624"/>
      <c r="V1663" s="3624"/>
      <c r="W1663" s="3624"/>
      <c r="X1663" s="3624"/>
      <c r="Y1663" s="3624"/>
      <c r="Z1663" s="3624"/>
      <c r="AA1663" s="3624"/>
      <c r="AB1663" s="3624"/>
      <c r="AC1663" s="3624"/>
      <c r="AD1663" s="3624"/>
      <c r="AE1663" s="3624"/>
      <c r="AF1663" s="3624"/>
      <c r="AG1663" s="3624"/>
      <c r="AH1663" s="3624"/>
      <c r="AI1663" s="3624"/>
      <c r="AJ1663" s="3624"/>
      <c r="AK1663" s="3625"/>
    </row>
    <row r="1664" spans="2:37" s="2884" customFormat="1" ht="13.5" customHeight="1" x14ac:dyDescent="0.2">
      <c r="B1664" s="2576"/>
      <c r="C1664" s="3257"/>
      <c r="D1664" s="3257"/>
      <c r="E1664" s="3257"/>
      <c r="F1664" s="3257"/>
      <c r="G1664" s="2577"/>
      <c r="H1664" s="2577"/>
      <c r="I1664" s="2577"/>
      <c r="J1664" s="2577"/>
      <c r="K1664" s="2577"/>
      <c r="L1664" s="2577"/>
      <c r="M1664" s="2577"/>
      <c r="N1664" s="2577"/>
      <c r="O1664" s="2577"/>
      <c r="P1664" s="2577"/>
      <c r="Q1664" s="2577"/>
      <c r="R1664" s="2577"/>
      <c r="S1664" s="2577"/>
      <c r="T1664" s="2577"/>
      <c r="U1664" s="2577"/>
      <c r="V1664" s="2577"/>
      <c r="W1664" s="2577"/>
      <c r="X1664" s="2577"/>
      <c r="Y1664" s="2577"/>
      <c r="Z1664" s="2577"/>
      <c r="AA1664" s="2577"/>
      <c r="AB1664" s="2577"/>
      <c r="AC1664" s="2577"/>
      <c r="AD1664" s="2577"/>
      <c r="AE1664" s="2577"/>
      <c r="AF1664" s="2577"/>
      <c r="AG1664" s="2577"/>
      <c r="AH1664" s="2577"/>
      <c r="AI1664" s="2577"/>
      <c r="AJ1664" s="2577"/>
      <c r="AK1664" s="2578"/>
    </row>
    <row r="1665" spans="2:37" s="2884" customFormat="1" ht="13.5" customHeight="1" x14ac:dyDescent="0.2">
      <c r="B1665" s="2576" t="s">
        <v>4998</v>
      </c>
      <c r="C1665" s="3257"/>
      <c r="D1665" s="3656" t="s">
        <v>5987</v>
      </c>
      <c r="E1665" s="3656"/>
      <c r="F1665" s="3656"/>
      <c r="G1665" s="2577"/>
      <c r="H1665" s="2577"/>
      <c r="I1665" s="2577"/>
      <c r="J1665" s="2577"/>
      <c r="K1665" s="2577"/>
      <c r="L1665" s="2577"/>
      <c r="M1665" s="2577"/>
      <c r="N1665" s="2577"/>
      <c r="O1665" s="2577"/>
      <c r="P1665" s="2577"/>
      <c r="Q1665" s="2577"/>
      <c r="R1665" s="2577"/>
      <c r="S1665" s="2577"/>
      <c r="T1665" s="2577"/>
      <c r="U1665" s="2577"/>
      <c r="V1665" s="2577"/>
      <c r="W1665" s="2577"/>
      <c r="X1665" s="2577"/>
      <c r="Y1665" s="2577"/>
      <c r="Z1665" s="2577"/>
      <c r="AA1665" s="2577"/>
      <c r="AB1665" s="2577"/>
      <c r="AC1665" s="2577"/>
      <c r="AD1665" s="2577"/>
      <c r="AE1665" s="2577"/>
      <c r="AF1665" s="2577"/>
      <c r="AG1665" s="2577"/>
      <c r="AH1665" s="2577"/>
      <c r="AI1665" s="2577"/>
      <c r="AJ1665" s="2577"/>
      <c r="AK1665" s="2578"/>
    </row>
    <row r="1666" spans="2:37" s="2884" customFormat="1" ht="13.5" thickBot="1" x14ac:dyDescent="0.25">
      <c r="B1666" s="3657" t="s">
        <v>5012</v>
      </c>
      <c r="C1666" s="3658"/>
      <c r="D1666" s="3629">
        <v>41551</v>
      </c>
      <c r="E1666" s="3629"/>
      <c r="F1666" s="3257"/>
      <c r="G1666" s="2577"/>
      <c r="H1666" s="2577"/>
      <c r="I1666" s="2577"/>
      <c r="J1666" s="2577"/>
      <c r="K1666" s="2577"/>
      <c r="L1666" s="2577"/>
      <c r="M1666" s="2577"/>
      <c r="N1666" s="2577"/>
      <c r="O1666" s="2577"/>
      <c r="P1666" s="2577"/>
      <c r="Q1666" s="2577"/>
      <c r="R1666" s="2577"/>
      <c r="S1666" s="2577"/>
      <c r="T1666" s="2577"/>
      <c r="U1666" s="2577"/>
      <c r="V1666" s="2577"/>
      <c r="W1666" s="2577"/>
      <c r="X1666" s="2577"/>
      <c r="Y1666" s="2577"/>
      <c r="Z1666" s="2577"/>
      <c r="AA1666" s="2577"/>
      <c r="AB1666" s="2577"/>
      <c r="AC1666" s="2577"/>
      <c r="AD1666" s="2577"/>
      <c r="AE1666" s="2577"/>
      <c r="AF1666" s="2577"/>
      <c r="AG1666" s="2577"/>
      <c r="AH1666" s="2577"/>
      <c r="AI1666" s="2577"/>
      <c r="AJ1666" s="2577"/>
      <c r="AK1666" s="2578"/>
    </row>
    <row r="1667" spans="2:37" s="2884" customFormat="1" ht="150" customHeight="1" thickBot="1" x14ac:dyDescent="0.25">
      <c r="B1667" s="3659" t="s">
        <v>5013</v>
      </c>
      <c r="C1667" s="3660"/>
      <c r="D1667" s="3661" t="s">
        <v>5988</v>
      </c>
      <c r="E1667" s="3662"/>
      <c r="F1667" s="3662"/>
      <c r="G1667" s="3662"/>
      <c r="H1667" s="3662"/>
      <c r="I1667" s="3662"/>
      <c r="J1667" s="3662"/>
      <c r="K1667" s="3663"/>
      <c r="L1667" s="2577"/>
      <c r="M1667" s="2577"/>
      <c r="N1667" s="2577"/>
      <c r="O1667" s="2577"/>
      <c r="P1667" s="2577"/>
      <c r="Q1667" s="2577"/>
      <c r="R1667" s="2577"/>
      <c r="S1667" s="2577"/>
      <c r="T1667" s="2577"/>
      <c r="U1667" s="2577"/>
      <c r="V1667" s="2577"/>
      <c r="W1667" s="2577"/>
      <c r="X1667" s="2577"/>
      <c r="Y1667" s="2577"/>
      <c r="Z1667" s="2577"/>
      <c r="AA1667" s="2577"/>
      <c r="AB1667" s="2577"/>
      <c r="AC1667" s="2577"/>
      <c r="AD1667" s="2577"/>
      <c r="AE1667" s="2577"/>
      <c r="AF1667" s="2577"/>
      <c r="AG1667" s="2577"/>
      <c r="AH1667" s="2577"/>
      <c r="AI1667" s="2577"/>
      <c r="AJ1667" s="2577"/>
      <c r="AK1667" s="2578"/>
    </row>
    <row r="1668" spans="2:37" s="2884" customFormat="1" ht="13.5" customHeight="1" thickBot="1" x14ac:dyDescent="0.25">
      <c r="B1668" s="3664"/>
      <c r="C1668" s="3653"/>
      <c r="D1668" s="3653"/>
      <c r="E1668" s="3653"/>
      <c r="F1668" s="3653"/>
      <c r="G1668" s="3653"/>
      <c r="H1668" s="3653"/>
      <c r="I1668" s="3653"/>
      <c r="J1668" s="3653"/>
      <c r="K1668" s="3653"/>
      <c r="L1668" s="3653"/>
      <c r="M1668" s="3653"/>
      <c r="N1668" s="3653"/>
      <c r="O1668" s="3653"/>
      <c r="P1668" s="3653"/>
      <c r="Q1668" s="3653"/>
      <c r="R1668" s="2577"/>
      <c r="S1668" s="2577"/>
      <c r="T1668" s="2577"/>
      <c r="U1668" s="2577"/>
      <c r="V1668" s="2577"/>
      <c r="W1668" s="2577"/>
      <c r="X1668" s="2577"/>
      <c r="Y1668" s="2577"/>
      <c r="Z1668" s="2577"/>
      <c r="AA1668" s="2577"/>
      <c r="AB1668" s="2577"/>
      <c r="AC1668" s="2577"/>
      <c r="AD1668" s="2577"/>
      <c r="AE1668" s="2577"/>
      <c r="AF1668" s="2577"/>
      <c r="AG1668" s="2577"/>
      <c r="AH1668" s="2577"/>
      <c r="AI1668" s="2577"/>
      <c r="AJ1668" s="2577"/>
      <c r="AK1668" s="2578"/>
    </row>
    <row r="1669" spans="2:37" s="2884" customFormat="1" ht="13.5" thickBot="1" x14ac:dyDescent="0.25">
      <c r="B1669" s="3638" t="s">
        <v>5014</v>
      </c>
      <c r="C1669" s="3638"/>
      <c r="D1669" s="3638" t="s">
        <v>5004</v>
      </c>
      <c r="E1669" s="3638" t="s">
        <v>5015</v>
      </c>
      <c r="F1669" s="3654" t="s">
        <v>224</v>
      </c>
      <c r="G1669" s="3654"/>
      <c r="H1669" s="3654"/>
      <c r="I1669" s="3654"/>
      <c r="J1669" s="3654"/>
      <c r="K1669" s="3654"/>
      <c r="L1669" s="3654"/>
      <c r="M1669" s="3654"/>
      <c r="N1669" s="3654"/>
      <c r="O1669" s="3654"/>
      <c r="P1669" s="3654"/>
      <c r="Q1669" s="3654"/>
      <c r="R1669" s="3654"/>
      <c r="S1669" s="3654" t="s">
        <v>340</v>
      </c>
      <c r="T1669" s="3654"/>
      <c r="U1669" s="3654"/>
      <c r="V1669" s="3654"/>
      <c r="W1669" s="3654"/>
      <c r="X1669" s="3654"/>
      <c r="Y1669" s="3654"/>
      <c r="Z1669" s="3654"/>
      <c r="AA1669" s="3654"/>
      <c r="AB1669" s="3654"/>
      <c r="AC1669" s="3654"/>
      <c r="AD1669" s="3654" t="s">
        <v>225</v>
      </c>
      <c r="AE1669" s="3654"/>
      <c r="AF1669" s="3654"/>
      <c r="AG1669" s="3654"/>
      <c r="AH1669" s="3655" t="s">
        <v>4999</v>
      </c>
      <c r="AI1669" s="3655"/>
      <c r="AJ1669" s="3655"/>
      <c r="AK1669" s="2578"/>
    </row>
    <row r="1670" spans="2:37" s="2884" customFormat="1" ht="13.5" thickBot="1" x14ac:dyDescent="0.25">
      <c r="B1670" s="3639"/>
      <c r="C1670" s="3639"/>
      <c r="D1670" s="3639"/>
      <c r="E1670" s="3639"/>
      <c r="F1670" s="3639" t="s">
        <v>5016</v>
      </c>
      <c r="G1670" s="3639" t="s">
        <v>5017</v>
      </c>
      <c r="H1670" s="3638" t="s">
        <v>5018</v>
      </c>
      <c r="I1670" s="3640" t="s">
        <v>5019</v>
      </c>
      <c r="J1670" s="3640" t="s">
        <v>5020</v>
      </c>
      <c r="K1670" s="3637" t="s">
        <v>5021</v>
      </c>
      <c r="L1670" s="3637" t="s">
        <v>5022</v>
      </c>
      <c r="M1670" s="3640" t="s">
        <v>5023</v>
      </c>
      <c r="N1670" s="3640"/>
      <c r="O1670" s="3637" t="s">
        <v>5024</v>
      </c>
      <c r="P1670" s="3637" t="s">
        <v>5025</v>
      </c>
      <c r="Q1670" s="3637" t="s">
        <v>5026</v>
      </c>
      <c r="R1670" s="3637" t="s">
        <v>5027</v>
      </c>
      <c r="S1670" s="3638" t="s">
        <v>5028</v>
      </c>
      <c r="T1670" s="3638" t="s">
        <v>5029</v>
      </c>
      <c r="U1670" s="3638" t="s">
        <v>5030</v>
      </c>
      <c r="V1670" s="3638" t="s">
        <v>5031</v>
      </c>
      <c r="W1670" s="3638" t="s">
        <v>5032</v>
      </c>
      <c r="X1670" s="3638" t="s">
        <v>5033</v>
      </c>
      <c r="Y1670" s="3638" t="s">
        <v>5034</v>
      </c>
      <c r="Z1670" s="3638" t="s">
        <v>5035</v>
      </c>
      <c r="AA1670" s="3638" t="s">
        <v>5036</v>
      </c>
      <c r="AB1670" s="3640" t="s">
        <v>5037</v>
      </c>
      <c r="AC1670" s="3640" t="s">
        <v>5038</v>
      </c>
      <c r="AD1670" s="3638" t="s">
        <v>5039</v>
      </c>
      <c r="AE1670" s="3638" t="s">
        <v>5040</v>
      </c>
      <c r="AF1670" s="3638" t="s">
        <v>5041</v>
      </c>
      <c r="AG1670" s="3638" t="s">
        <v>5042</v>
      </c>
      <c r="AH1670" s="3638" t="s">
        <v>1154</v>
      </c>
      <c r="AI1670" s="3638" t="s">
        <v>5000</v>
      </c>
      <c r="AJ1670" s="3638" t="s">
        <v>5001</v>
      </c>
      <c r="AK1670" s="2578"/>
    </row>
    <row r="1671" spans="2:37" s="2884" customFormat="1" ht="13.5" thickBot="1" x14ac:dyDescent="0.25">
      <c r="B1671" s="3639"/>
      <c r="C1671" s="3639"/>
      <c r="D1671" s="3639"/>
      <c r="E1671" s="3705"/>
      <c r="F1671" s="3639"/>
      <c r="G1671" s="3639"/>
      <c r="H1671" s="3639"/>
      <c r="I1671" s="3637"/>
      <c r="J1671" s="3637"/>
      <c r="K1671" s="3637"/>
      <c r="L1671" s="3637"/>
      <c r="M1671" s="3254" t="s">
        <v>5043</v>
      </c>
      <c r="N1671" s="3255" t="s">
        <v>2798</v>
      </c>
      <c r="O1671" s="3637"/>
      <c r="P1671" s="3637"/>
      <c r="Q1671" s="3637"/>
      <c r="R1671" s="3637"/>
      <c r="S1671" s="3639"/>
      <c r="T1671" s="3639"/>
      <c r="U1671" s="3639"/>
      <c r="V1671" s="3639"/>
      <c r="W1671" s="3639"/>
      <c r="X1671" s="3639"/>
      <c r="Y1671" s="3639"/>
      <c r="Z1671" s="3639"/>
      <c r="AA1671" s="3639"/>
      <c r="AB1671" s="3637"/>
      <c r="AC1671" s="3637"/>
      <c r="AD1671" s="3639"/>
      <c r="AE1671" s="3639"/>
      <c r="AF1671" s="3639"/>
      <c r="AG1671" s="3639"/>
      <c r="AH1671" s="3639"/>
      <c r="AI1671" s="3639"/>
      <c r="AJ1671" s="3639"/>
      <c r="AK1671" s="2578"/>
    </row>
    <row r="1672" spans="2:37" s="2884" customFormat="1" x14ac:dyDescent="0.2">
      <c r="B1672" s="3706" t="s">
        <v>5989</v>
      </c>
      <c r="C1672" s="3707"/>
      <c r="D1672" s="3197" t="s">
        <v>1534</v>
      </c>
      <c r="E1672" s="3169">
        <v>1</v>
      </c>
      <c r="F1672" s="3197" t="s">
        <v>1534</v>
      </c>
      <c r="G1672" s="3197" t="s">
        <v>1534</v>
      </c>
      <c r="H1672" s="3197" t="s">
        <v>1534</v>
      </c>
      <c r="I1672" s="3197" t="s">
        <v>1534</v>
      </c>
      <c r="J1672" s="3197" t="s">
        <v>1534</v>
      </c>
      <c r="K1672" s="3197" t="s">
        <v>1534</v>
      </c>
      <c r="L1672" s="3197" t="s">
        <v>1534</v>
      </c>
      <c r="M1672" s="3197" t="s">
        <v>1534</v>
      </c>
      <c r="N1672" s="3197" t="s">
        <v>1534</v>
      </c>
      <c r="O1672" s="3197" t="s">
        <v>1534</v>
      </c>
      <c r="P1672" s="3197" t="s">
        <v>1534</v>
      </c>
      <c r="Q1672" s="3197" t="s">
        <v>1534</v>
      </c>
      <c r="R1672" s="3197" t="s">
        <v>1534</v>
      </c>
      <c r="S1672" s="3197" t="s">
        <v>1534</v>
      </c>
      <c r="T1672" s="3197" t="s">
        <v>1534</v>
      </c>
      <c r="U1672" s="3197" t="s">
        <v>1534</v>
      </c>
      <c r="V1672" s="3197" t="s">
        <v>1534</v>
      </c>
      <c r="W1672" s="3197" t="s">
        <v>1534</v>
      </c>
      <c r="X1672" s="3197" t="s">
        <v>1534</v>
      </c>
      <c r="Y1672" s="3197" t="s">
        <v>1534</v>
      </c>
      <c r="Z1672" s="3197" t="s">
        <v>1534</v>
      </c>
      <c r="AA1672" s="3197" t="s">
        <v>1534</v>
      </c>
      <c r="AB1672" s="3197" t="s">
        <v>1534</v>
      </c>
      <c r="AC1672" s="3197" t="s">
        <v>1534</v>
      </c>
      <c r="AD1672" s="3169">
        <v>1</v>
      </c>
      <c r="AE1672" s="3357" t="s">
        <v>5990</v>
      </c>
      <c r="AF1672" s="3358" t="s">
        <v>1534</v>
      </c>
      <c r="AG1672" s="3358">
        <v>0.1</v>
      </c>
      <c r="AH1672" s="3359" t="s">
        <v>1534</v>
      </c>
      <c r="AI1672" s="3359" t="s">
        <v>1534</v>
      </c>
      <c r="AJ1672" s="3359" t="s">
        <v>1534</v>
      </c>
      <c r="AK1672" s="2578"/>
    </row>
    <row r="1673" spans="2:37" s="2884" customFormat="1" ht="13.5" thickBot="1" x14ac:dyDescent="0.25">
      <c r="B1673" s="3703" t="s">
        <v>5991</v>
      </c>
      <c r="C1673" s="3704"/>
      <c r="D1673" s="3364" t="s">
        <v>1534</v>
      </c>
      <c r="E1673" s="3170">
        <v>3</v>
      </c>
      <c r="F1673" s="3170" t="s">
        <v>1534</v>
      </c>
      <c r="G1673" s="3160" t="s">
        <v>1534</v>
      </c>
      <c r="H1673" s="3159" t="s">
        <v>1534</v>
      </c>
      <c r="I1673" s="3159" t="s">
        <v>1534</v>
      </c>
      <c r="J1673" s="3159" t="s">
        <v>1534</v>
      </c>
      <c r="K1673" s="3160" t="s">
        <v>1534</v>
      </c>
      <c r="L1673" s="3160" t="s">
        <v>1534</v>
      </c>
      <c r="M1673" s="3364" t="s">
        <v>1534</v>
      </c>
      <c r="N1673" s="3365" t="s">
        <v>1534</v>
      </c>
      <c r="O1673" s="3160" t="s">
        <v>1534</v>
      </c>
      <c r="P1673" s="3160" t="s">
        <v>1534</v>
      </c>
      <c r="Q1673" s="3160" t="s">
        <v>1534</v>
      </c>
      <c r="R1673" s="3160" t="s">
        <v>1534</v>
      </c>
      <c r="S1673" s="3366" t="s">
        <v>1534</v>
      </c>
      <c r="T1673" s="3160" t="s">
        <v>1534</v>
      </c>
      <c r="U1673" s="3074" t="s">
        <v>1534</v>
      </c>
      <c r="V1673" s="3074" t="s">
        <v>1534</v>
      </c>
      <c r="W1673" s="3160" t="s">
        <v>1534</v>
      </c>
      <c r="X1673" s="3160" t="s">
        <v>1534</v>
      </c>
      <c r="Y1673" s="3074" t="s">
        <v>1534</v>
      </c>
      <c r="Z1673" s="3074" t="s">
        <v>1534</v>
      </c>
      <c r="AA1673" s="3074" t="s">
        <v>1534</v>
      </c>
      <c r="AB1673" s="3160" t="s">
        <v>1534</v>
      </c>
      <c r="AC1673" s="3160" t="s">
        <v>1534</v>
      </c>
      <c r="AD1673" s="3170">
        <v>3</v>
      </c>
      <c r="AE1673" s="3367" t="s">
        <v>5992</v>
      </c>
      <c r="AF1673" s="3368" t="s">
        <v>1534</v>
      </c>
      <c r="AG1673" s="3368">
        <v>0.1</v>
      </c>
      <c r="AH1673" s="3369" t="s">
        <v>1534</v>
      </c>
      <c r="AI1673" s="3369" t="s">
        <v>1534</v>
      </c>
      <c r="AJ1673" s="3076" t="s">
        <v>1534</v>
      </c>
      <c r="AK1673" s="2578"/>
    </row>
    <row r="1674" spans="2:37" s="2884" customFormat="1" x14ac:dyDescent="0.2">
      <c r="B1674" s="2579"/>
      <c r="C1674" s="2572"/>
      <c r="D1674" s="3651"/>
      <c r="E1674" s="3651"/>
      <c r="F1674" s="3651"/>
      <c r="G1674" s="3651"/>
      <c r="H1674" s="2572"/>
      <c r="I1674" s="2573"/>
      <c r="J1674" s="2573"/>
      <c r="K1674" s="2573"/>
      <c r="L1674" s="2573"/>
      <c r="M1674" s="2572"/>
      <c r="N1674" s="2573"/>
      <c r="O1674" s="2573"/>
      <c r="P1674" s="2573"/>
      <c r="Q1674" s="2573"/>
      <c r="R1674" s="2573"/>
      <c r="S1674" s="2572"/>
      <c r="T1674" s="2571"/>
      <c r="U1674" s="2571"/>
      <c r="V1674" s="2571"/>
      <c r="W1674" s="2571"/>
      <c r="X1674" s="2571"/>
      <c r="Y1674" s="2571"/>
      <c r="Z1674" s="2571"/>
      <c r="AA1674" s="2571"/>
      <c r="AB1674" s="2571"/>
      <c r="AC1674" s="2571"/>
      <c r="AD1674" s="2571"/>
      <c r="AE1674" s="2571"/>
      <c r="AF1674" s="2571"/>
      <c r="AG1674" s="2571"/>
      <c r="AH1674" s="2571"/>
      <c r="AI1674" s="2571"/>
      <c r="AJ1674" s="2571"/>
      <c r="AK1674" s="2578"/>
    </row>
    <row r="1675" spans="2:37" s="2884" customFormat="1" x14ac:dyDescent="0.2">
      <c r="B1675" s="3643" t="s">
        <v>5002</v>
      </c>
      <c r="C1675" s="3644"/>
      <c r="D1675" s="3652" t="s">
        <v>1534</v>
      </c>
      <c r="E1675" s="3652"/>
      <c r="F1675" s="3652"/>
      <c r="G1675" s="3652"/>
      <c r="H1675" s="2575"/>
      <c r="I1675" s="2575"/>
      <c r="J1675" s="2575"/>
      <c r="K1675" s="2575"/>
      <c r="L1675" s="2575"/>
      <c r="M1675" s="2575"/>
      <c r="N1675" s="2575"/>
      <c r="O1675" s="2575"/>
      <c r="P1675" s="2575"/>
      <c r="Q1675" s="2575"/>
      <c r="R1675" s="2575"/>
      <c r="S1675" s="2575"/>
      <c r="T1675" s="2571"/>
      <c r="U1675" s="2571"/>
      <c r="V1675" s="2571"/>
      <c r="W1675" s="2571"/>
      <c r="X1675" s="2571"/>
      <c r="Y1675" s="2571"/>
      <c r="Z1675" s="2571"/>
      <c r="AA1675" s="2571"/>
      <c r="AB1675" s="2571"/>
      <c r="AC1675" s="2571"/>
      <c r="AD1675" s="2571"/>
      <c r="AE1675" s="2571"/>
      <c r="AF1675" s="2571"/>
      <c r="AG1675" s="2571"/>
      <c r="AH1675" s="2571"/>
      <c r="AI1675" s="2571"/>
      <c r="AJ1675" s="2571"/>
      <c r="AK1675" s="2578"/>
    </row>
    <row r="1676" spans="2:37" s="2884" customFormat="1" x14ac:dyDescent="0.2">
      <c r="B1676" s="3643" t="s">
        <v>5003</v>
      </c>
      <c r="C1676" s="3644"/>
      <c r="D1676" s="3652" t="s">
        <v>5993</v>
      </c>
      <c r="E1676" s="3652"/>
      <c r="F1676" s="3652"/>
      <c r="G1676" s="3652"/>
      <c r="H1676" s="2575"/>
      <c r="I1676" s="2575"/>
      <c r="J1676" s="2575"/>
      <c r="K1676" s="2575"/>
      <c r="L1676" s="2575"/>
      <c r="M1676" s="2575"/>
      <c r="N1676" s="2575"/>
      <c r="O1676" s="2575"/>
      <c r="P1676" s="2575"/>
      <c r="Q1676" s="2575"/>
      <c r="R1676" s="2575"/>
      <c r="S1676" s="2575"/>
      <c r="T1676" s="2571"/>
      <c r="U1676" s="2571"/>
      <c r="V1676" s="2571"/>
      <c r="W1676" s="2571"/>
      <c r="X1676" s="2571"/>
      <c r="Y1676" s="2571"/>
      <c r="Z1676" s="2571"/>
      <c r="AA1676" s="2571"/>
      <c r="AB1676" s="2571"/>
      <c r="AC1676" s="2571"/>
      <c r="AD1676" s="2571"/>
      <c r="AE1676" s="2571"/>
      <c r="AF1676" s="2571"/>
      <c r="AG1676" s="2571"/>
      <c r="AH1676" s="2571"/>
      <c r="AI1676" s="2571"/>
      <c r="AJ1676" s="2571"/>
      <c r="AK1676" s="2578"/>
    </row>
    <row r="1677" spans="2:37" s="2884" customFormat="1" ht="15.75" thickBot="1" x14ac:dyDescent="0.25">
      <c r="B1677" s="3646"/>
      <c r="C1677" s="3647"/>
      <c r="D1677" s="3648"/>
      <c r="E1677" s="3648"/>
      <c r="F1677" s="3648"/>
      <c r="G1677" s="3648"/>
      <c r="H1677" s="2580"/>
      <c r="I1677" s="2580"/>
      <c r="J1677" s="2580"/>
      <c r="K1677" s="2580"/>
      <c r="L1677" s="2580"/>
      <c r="M1677" s="2580"/>
      <c r="N1677" s="2580"/>
      <c r="O1677" s="2580"/>
      <c r="P1677" s="2580"/>
      <c r="Q1677" s="2580"/>
      <c r="R1677" s="2580"/>
      <c r="S1677" s="2580"/>
      <c r="T1677" s="2581"/>
      <c r="U1677" s="2581"/>
      <c r="V1677" s="2581"/>
      <c r="W1677" s="2581"/>
      <c r="X1677" s="2581"/>
      <c r="Y1677" s="2581"/>
      <c r="Z1677" s="2581"/>
      <c r="AA1677" s="2581"/>
      <c r="AB1677" s="2581"/>
      <c r="AC1677" s="2581"/>
      <c r="AD1677" s="2581"/>
      <c r="AE1677" s="2581"/>
      <c r="AF1677" s="2581"/>
      <c r="AG1677" s="2581"/>
      <c r="AH1677" s="2581"/>
      <c r="AI1677" s="2581"/>
      <c r="AJ1677" s="2581"/>
      <c r="AK1677" s="2583"/>
    </row>
    <row r="1678" spans="2:37" s="2884" customFormat="1" x14ac:dyDescent="0.2">
      <c r="B1678" s="3708" t="str">
        <f>+B1661</f>
        <v>.</v>
      </c>
      <c r="C1678" s="3708"/>
    </row>
    <row r="1679" spans="2:37" s="2884" customFormat="1" ht="13.5" thickBot="1" x14ac:dyDescent="0.25">
      <c r="B1679" s="2783"/>
    </row>
    <row r="1680" spans="2:37" s="2884" customFormat="1" ht="20.25" x14ac:dyDescent="0.2">
      <c r="B1680" s="3623" t="s">
        <v>5011</v>
      </c>
      <c r="C1680" s="3624"/>
      <c r="D1680" s="3624"/>
      <c r="E1680" s="3624"/>
      <c r="F1680" s="3624"/>
      <c r="G1680" s="3624"/>
      <c r="H1680" s="3624"/>
      <c r="I1680" s="3624"/>
      <c r="J1680" s="3624"/>
      <c r="K1680" s="3624"/>
      <c r="L1680" s="3624"/>
      <c r="M1680" s="3624"/>
      <c r="N1680" s="3624"/>
      <c r="O1680" s="3624"/>
      <c r="P1680" s="3624"/>
      <c r="Q1680" s="3624"/>
      <c r="R1680" s="3624"/>
      <c r="S1680" s="3624"/>
      <c r="T1680" s="3624"/>
      <c r="U1680" s="3624"/>
      <c r="V1680" s="3624"/>
      <c r="W1680" s="3624"/>
      <c r="X1680" s="3624"/>
      <c r="Y1680" s="3624"/>
      <c r="Z1680" s="3624"/>
      <c r="AA1680" s="3624"/>
      <c r="AB1680" s="3624"/>
      <c r="AC1680" s="3624"/>
      <c r="AD1680" s="3624"/>
      <c r="AE1680" s="3624"/>
      <c r="AF1680" s="3624"/>
      <c r="AG1680" s="3624"/>
      <c r="AH1680" s="3624"/>
      <c r="AI1680" s="3624"/>
      <c r="AJ1680" s="3624"/>
      <c r="AK1680" s="3625"/>
    </row>
    <row r="1681" spans="2:37" s="2884" customFormat="1" x14ac:dyDescent="0.2">
      <c r="B1681" s="2576"/>
      <c r="C1681" s="3011"/>
      <c r="D1681" s="3011"/>
      <c r="E1681" s="3011"/>
      <c r="F1681" s="3011"/>
      <c r="G1681" s="2577"/>
      <c r="H1681" s="2577"/>
      <c r="I1681" s="2577"/>
      <c r="J1681" s="2577"/>
      <c r="K1681" s="2577"/>
      <c r="L1681" s="2577"/>
      <c r="M1681" s="2577"/>
      <c r="N1681" s="2577"/>
      <c r="O1681" s="2577"/>
      <c r="P1681" s="2577"/>
      <c r="Q1681" s="2577"/>
      <c r="R1681" s="2577"/>
      <c r="S1681" s="2577"/>
      <c r="T1681" s="2577"/>
      <c r="U1681" s="2577"/>
      <c r="V1681" s="2577"/>
      <c r="W1681" s="2577"/>
      <c r="X1681" s="2577"/>
      <c r="Y1681" s="2577"/>
      <c r="Z1681" s="2577"/>
      <c r="AA1681" s="2577"/>
      <c r="AB1681" s="2577"/>
      <c r="AC1681" s="2577"/>
      <c r="AD1681" s="2577"/>
      <c r="AE1681" s="2577"/>
      <c r="AF1681" s="2577"/>
      <c r="AG1681" s="2577"/>
      <c r="AH1681" s="2577"/>
      <c r="AI1681" s="2577"/>
      <c r="AJ1681" s="2577"/>
      <c r="AK1681" s="2578"/>
    </row>
    <row r="1682" spans="2:37" s="2884" customFormat="1" x14ac:dyDescent="0.2">
      <c r="B1682" s="2576" t="s">
        <v>4998</v>
      </c>
      <c r="C1682" s="3011"/>
      <c r="D1682" s="3740" t="s">
        <v>5858</v>
      </c>
      <c r="E1682" s="3740"/>
      <c r="F1682" s="3740"/>
      <c r="G1682" s="2577"/>
      <c r="H1682" s="2577"/>
      <c r="I1682" s="2577"/>
      <c r="J1682" s="2577"/>
      <c r="K1682" s="2577"/>
      <c r="L1682" s="2577"/>
      <c r="M1682" s="2577"/>
      <c r="N1682" s="2577"/>
      <c r="O1682" s="2577"/>
      <c r="P1682" s="2577"/>
      <c r="Q1682" s="2577"/>
      <c r="R1682" s="2577"/>
      <c r="S1682" s="2577"/>
      <c r="T1682" s="2577"/>
      <c r="U1682" s="2577"/>
      <c r="V1682" s="2577"/>
      <c r="W1682" s="2577"/>
      <c r="X1682" s="2577"/>
      <c r="Y1682" s="2577"/>
      <c r="Z1682" s="2577"/>
      <c r="AA1682" s="2577"/>
      <c r="AB1682" s="2577"/>
      <c r="AC1682" s="2577"/>
      <c r="AD1682" s="2577"/>
      <c r="AE1682" s="2577"/>
      <c r="AF1682" s="2577"/>
      <c r="AG1682" s="2577"/>
      <c r="AH1682" s="2577"/>
      <c r="AI1682" s="2577"/>
      <c r="AJ1682" s="2577"/>
      <c r="AK1682" s="2578"/>
    </row>
    <row r="1683" spans="2:37" s="2884" customFormat="1" ht="13.5" thickBot="1" x14ac:dyDescent="0.25">
      <c r="B1683" s="3657" t="s">
        <v>5012</v>
      </c>
      <c r="C1683" s="3658"/>
      <c r="D1683" s="3717">
        <v>41518</v>
      </c>
      <c r="E1683" s="3717"/>
      <c r="F1683" s="3011"/>
      <c r="G1683" s="2577"/>
      <c r="H1683" s="2577"/>
      <c r="I1683" s="2577"/>
      <c r="J1683" s="2577"/>
      <c r="K1683" s="2577"/>
      <c r="L1683" s="2577"/>
      <c r="M1683" s="2577"/>
      <c r="N1683" s="2577"/>
      <c r="O1683" s="2577"/>
      <c r="P1683" s="2577"/>
      <c r="Q1683" s="2577"/>
      <c r="R1683" s="2577"/>
      <c r="S1683" s="2577"/>
      <c r="T1683" s="2577"/>
      <c r="U1683" s="2577"/>
      <c r="V1683" s="2577"/>
      <c r="W1683" s="2577"/>
      <c r="X1683" s="2577"/>
      <c r="Y1683" s="2577"/>
      <c r="Z1683" s="2577"/>
      <c r="AA1683" s="2577"/>
      <c r="AB1683" s="2577"/>
      <c r="AC1683" s="2577"/>
      <c r="AD1683" s="2577"/>
      <c r="AE1683" s="2577"/>
      <c r="AF1683" s="2577"/>
      <c r="AG1683" s="2577"/>
      <c r="AH1683" s="2577"/>
      <c r="AI1683" s="2577"/>
      <c r="AJ1683" s="2577"/>
      <c r="AK1683" s="2578"/>
    </row>
    <row r="1684" spans="2:37" s="2884" customFormat="1" ht="65.25" customHeight="1" thickBot="1" x14ac:dyDescent="0.25">
      <c r="B1684" s="3659" t="s">
        <v>5013</v>
      </c>
      <c r="C1684" s="3660"/>
      <c r="D1684" s="3730" t="s">
        <v>5859</v>
      </c>
      <c r="E1684" s="3731"/>
      <c r="F1684" s="3731"/>
      <c r="G1684" s="3731"/>
      <c r="H1684" s="3731"/>
      <c r="I1684" s="3731"/>
      <c r="J1684" s="3731"/>
      <c r="K1684" s="3732"/>
      <c r="L1684" s="2577"/>
      <c r="M1684" s="2577"/>
      <c r="N1684" s="2577"/>
      <c r="O1684" s="2577"/>
      <c r="P1684" s="2577"/>
      <c r="Q1684" s="2577"/>
      <c r="R1684" s="2577"/>
      <c r="S1684" s="2577"/>
      <c r="T1684" s="2577"/>
      <c r="U1684" s="2577"/>
      <c r="V1684" s="2577"/>
      <c r="W1684" s="2577"/>
      <c r="X1684" s="2577"/>
      <c r="Y1684" s="2577"/>
      <c r="Z1684" s="2577"/>
      <c r="AA1684" s="2577"/>
      <c r="AB1684" s="2577"/>
      <c r="AC1684" s="2577"/>
      <c r="AD1684" s="2577"/>
      <c r="AE1684" s="2577"/>
      <c r="AF1684" s="2577"/>
      <c r="AG1684" s="2577"/>
      <c r="AH1684" s="2577"/>
      <c r="AI1684" s="2577"/>
      <c r="AJ1684" s="2577"/>
      <c r="AK1684" s="2578"/>
    </row>
    <row r="1685" spans="2:37" s="2884" customFormat="1" ht="13.5" thickBot="1" x14ac:dyDescent="0.25">
      <c r="B1685" s="3664"/>
      <c r="C1685" s="3653"/>
      <c r="D1685" s="3653"/>
      <c r="E1685" s="3653"/>
      <c r="F1685" s="3653"/>
      <c r="G1685" s="3653"/>
      <c r="H1685" s="3653"/>
      <c r="I1685" s="3653"/>
      <c r="J1685" s="3653"/>
      <c r="K1685" s="3653"/>
      <c r="L1685" s="3653"/>
      <c r="M1685" s="3653"/>
      <c r="N1685" s="3653"/>
      <c r="O1685" s="3653"/>
      <c r="P1685" s="3653"/>
      <c r="Q1685" s="3653"/>
      <c r="R1685" s="2577"/>
      <c r="S1685" s="2577"/>
      <c r="T1685" s="2577"/>
      <c r="U1685" s="2577"/>
      <c r="V1685" s="2577"/>
      <c r="W1685" s="2577"/>
      <c r="X1685" s="2577"/>
      <c r="Y1685" s="2577"/>
      <c r="Z1685" s="2577"/>
      <c r="AA1685" s="2577"/>
      <c r="AB1685" s="2577"/>
      <c r="AC1685" s="2577"/>
      <c r="AD1685" s="2577"/>
      <c r="AE1685" s="2577"/>
      <c r="AF1685" s="2577"/>
      <c r="AG1685" s="2577"/>
      <c r="AH1685" s="2577"/>
      <c r="AI1685" s="2577"/>
      <c r="AJ1685" s="2577"/>
      <c r="AK1685" s="2578"/>
    </row>
    <row r="1686" spans="2:37" s="2884" customFormat="1" ht="13.5" thickBot="1" x14ac:dyDescent="0.25">
      <c r="B1686" s="3638" t="s">
        <v>5014</v>
      </c>
      <c r="C1686" s="3638"/>
      <c r="D1686" s="3638" t="s">
        <v>5004</v>
      </c>
      <c r="E1686" s="3638" t="s">
        <v>5015</v>
      </c>
      <c r="F1686" s="3654" t="s">
        <v>224</v>
      </c>
      <c r="G1686" s="3654"/>
      <c r="H1686" s="3654"/>
      <c r="I1686" s="3654"/>
      <c r="J1686" s="3654"/>
      <c r="K1686" s="3654"/>
      <c r="L1686" s="3654"/>
      <c r="M1686" s="3654"/>
      <c r="N1686" s="3654"/>
      <c r="O1686" s="3654"/>
      <c r="P1686" s="3654"/>
      <c r="Q1686" s="3654"/>
      <c r="R1686" s="3654"/>
      <c r="S1686" s="3654" t="s">
        <v>340</v>
      </c>
      <c r="T1686" s="3654"/>
      <c r="U1686" s="3654"/>
      <c r="V1686" s="3654"/>
      <c r="W1686" s="3654"/>
      <c r="X1686" s="3654"/>
      <c r="Y1686" s="3654"/>
      <c r="Z1686" s="3654"/>
      <c r="AA1686" s="3654"/>
      <c r="AB1686" s="3654"/>
      <c r="AC1686" s="3654"/>
      <c r="AD1686" s="3654" t="s">
        <v>225</v>
      </c>
      <c r="AE1686" s="3654"/>
      <c r="AF1686" s="3654"/>
      <c r="AG1686" s="3654"/>
      <c r="AH1686" s="3655" t="s">
        <v>4999</v>
      </c>
      <c r="AI1686" s="3655"/>
      <c r="AJ1686" s="3655"/>
      <c r="AK1686" s="2578"/>
    </row>
    <row r="1687" spans="2:37" s="2884" customFormat="1" ht="13.5" thickBot="1" x14ac:dyDescent="0.25">
      <c r="B1687" s="3639"/>
      <c r="C1687" s="3639"/>
      <c r="D1687" s="3639"/>
      <c r="E1687" s="3639"/>
      <c r="F1687" s="3639" t="s">
        <v>5016</v>
      </c>
      <c r="G1687" s="3639" t="s">
        <v>5017</v>
      </c>
      <c r="H1687" s="3638" t="s">
        <v>5018</v>
      </c>
      <c r="I1687" s="3640" t="s">
        <v>5019</v>
      </c>
      <c r="J1687" s="3640" t="s">
        <v>5020</v>
      </c>
      <c r="K1687" s="3637" t="s">
        <v>5021</v>
      </c>
      <c r="L1687" s="3637" t="s">
        <v>5022</v>
      </c>
      <c r="M1687" s="3640" t="s">
        <v>5023</v>
      </c>
      <c r="N1687" s="3640"/>
      <c r="O1687" s="3637" t="s">
        <v>5024</v>
      </c>
      <c r="P1687" s="3637" t="s">
        <v>5025</v>
      </c>
      <c r="Q1687" s="3637" t="s">
        <v>5026</v>
      </c>
      <c r="R1687" s="3637" t="s">
        <v>5027</v>
      </c>
      <c r="S1687" s="3638" t="s">
        <v>5028</v>
      </c>
      <c r="T1687" s="3638" t="s">
        <v>5029</v>
      </c>
      <c r="U1687" s="3638" t="s">
        <v>5030</v>
      </c>
      <c r="V1687" s="3638" t="s">
        <v>5031</v>
      </c>
      <c r="W1687" s="3638" t="s">
        <v>5032</v>
      </c>
      <c r="X1687" s="3638" t="s">
        <v>5033</v>
      </c>
      <c r="Y1687" s="3638" t="s">
        <v>5034</v>
      </c>
      <c r="Z1687" s="3638" t="s">
        <v>5035</v>
      </c>
      <c r="AA1687" s="3638" t="s">
        <v>5036</v>
      </c>
      <c r="AB1687" s="3640" t="s">
        <v>5037</v>
      </c>
      <c r="AC1687" s="3640" t="s">
        <v>5038</v>
      </c>
      <c r="AD1687" s="3638" t="s">
        <v>5039</v>
      </c>
      <c r="AE1687" s="3638" t="s">
        <v>5040</v>
      </c>
      <c r="AF1687" s="3638" t="s">
        <v>5041</v>
      </c>
      <c r="AG1687" s="3638" t="s">
        <v>5042</v>
      </c>
      <c r="AH1687" s="3638" t="s">
        <v>1154</v>
      </c>
      <c r="AI1687" s="3638" t="s">
        <v>5000</v>
      </c>
      <c r="AJ1687" s="3638" t="s">
        <v>5001</v>
      </c>
      <c r="AK1687" s="2578"/>
    </row>
    <row r="1688" spans="2:37" s="2884" customFormat="1" ht="13.5" thickBot="1" x14ac:dyDescent="0.25">
      <c r="B1688" s="3639"/>
      <c r="C1688" s="3639"/>
      <c r="D1688" s="3639"/>
      <c r="E1688" s="3639"/>
      <c r="F1688" s="3639"/>
      <c r="G1688" s="3639"/>
      <c r="H1688" s="3639"/>
      <c r="I1688" s="3637"/>
      <c r="J1688" s="3637"/>
      <c r="K1688" s="3637"/>
      <c r="L1688" s="3637"/>
      <c r="M1688" s="3009" t="s">
        <v>5043</v>
      </c>
      <c r="N1688" s="3008" t="s">
        <v>2798</v>
      </c>
      <c r="O1688" s="3637"/>
      <c r="P1688" s="3637"/>
      <c r="Q1688" s="3637"/>
      <c r="R1688" s="3637"/>
      <c r="S1688" s="3639"/>
      <c r="T1688" s="3639"/>
      <c r="U1688" s="3639"/>
      <c r="V1688" s="3639"/>
      <c r="W1688" s="3639"/>
      <c r="X1688" s="3639"/>
      <c r="Y1688" s="3639"/>
      <c r="Z1688" s="3639"/>
      <c r="AA1688" s="3639"/>
      <c r="AB1688" s="3637"/>
      <c r="AC1688" s="3637"/>
      <c r="AD1688" s="3639"/>
      <c r="AE1688" s="3639"/>
      <c r="AF1688" s="3639"/>
      <c r="AG1688" s="3639"/>
      <c r="AH1688" s="3639"/>
      <c r="AI1688" s="3639"/>
      <c r="AJ1688" s="3639"/>
      <c r="AK1688" s="2578"/>
    </row>
    <row r="1689" spans="2:37" s="2884" customFormat="1" ht="38.25" x14ac:dyDescent="0.2">
      <c r="B1689" s="3718" t="s">
        <v>5860</v>
      </c>
      <c r="C1689" s="3719"/>
      <c r="D1689" s="3047" t="s">
        <v>5861</v>
      </c>
      <c r="E1689" s="3048">
        <v>20.160000000000004</v>
      </c>
      <c r="F1689" s="3048">
        <v>14.560000000000002</v>
      </c>
      <c r="G1689" s="3049" t="s">
        <v>1534</v>
      </c>
      <c r="H1689" s="3049" t="s">
        <v>1534</v>
      </c>
      <c r="I1689" s="3049" t="s">
        <v>1534</v>
      </c>
      <c r="J1689" s="3050">
        <v>86</v>
      </c>
      <c r="K1689" s="3051">
        <v>0.16800000000000001</v>
      </c>
      <c r="L1689" s="3051">
        <v>0.16800000000000001</v>
      </c>
      <c r="M1689" s="3050">
        <v>86</v>
      </c>
      <c r="N1689" s="3050">
        <v>86</v>
      </c>
      <c r="O1689" s="3051">
        <v>0.16800000000000001</v>
      </c>
      <c r="P1689" s="3051">
        <v>0.16800000000000001</v>
      </c>
      <c r="Q1689" s="3051">
        <v>0.16800000000000001</v>
      </c>
      <c r="R1689" s="3051">
        <v>0.16800000000000001</v>
      </c>
      <c r="S1689" s="3049" t="s">
        <v>1534</v>
      </c>
      <c r="T1689" s="3049" t="s">
        <v>1534</v>
      </c>
      <c r="U1689" s="3049" t="s">
        <v>1534</v>
      </c>
      <c r="V1689" s="3049" t="s">
        <v>1534</v>
      </c>
      <c r="W1689" s="3051">
        <v>6.720000000000001E-2</v>
      </c>
      <c r="X1689" s="3051">
        <v>6.720000000000001E-2</v>
      </c>
      <c r="Y1689" s="3052" t="s">
        <v>1534</v>
      </c>
      <c r="Z1689" s="3052" t="s">
        <v>1534</v>
      </c>
      <c r="AA1689" s="3052" t="s">
        <v>1534</v>
      </c>
      <c r="AB1689" s="3052" t="s">
        <v>1534</v>
      </c>
      <c r="AC1689" s="3051">
        <v>6.720000000000001E-2</v>
      </c>
      <c r="AD1689" s="3052" t="s">
        <v>1534</v>
      </c>
      <c r="AE1689" s="3052" t="s">
        <v>1534</v>
      </c>
      <c r="AF1689" s="3052" t="s">
        <v>1534</v>
      </c>
      <c r="AG1689" s="3051">
        <v>0.56000000000000005</v>
      </c>
      <c r="AH1689" s="3053" t="s">
        <v>5667</v>
      </c>
      <c r="AI1689" s="3053" t="s">
        <v>5008</v>
      </c>
      <c r="AJ1689" s="3054">
        <v>5.6000000000000005</v>
      </c>
      <c r="AK1689" s="2578"/>
    </row>
    <row r="1690" spans="2:37" s="2884" customFormat="1" ht="38.25" x14ac:dyDescent="0.2">
      <c r="B1690" s="3720" t="s">
        <v>5862</v>
      </c>
      <c r="C1690" s="3721"/>
      <c r="D1690" s="3040" t="s">
        <v>5863</v>
      </c>
      <c r="E1690" s="3041">
        <v>22.400000000000002</v>
      </c>
      <c r="F1690" s="3041">
        <v>16.8</v>
      </c>
      <c r="G1690" s="3042" t="s">
        <v>1534</v>
      </c>
      <c r="H1690" s="3042" t="s">
        <v>1534</v>
      </c>
      <c r="I1690" s="3042" t="s">
        <v>1534</v>
      </c>
      <c r="J1690" s="3043">
        <v>100</v>
      </c>
      <c r="K1690" s="3044">
        <v>0.16800000000000001</v>
      </c>
      <c r="L1690" s="3044">
        <v>0.16800000000000001</v>
      </c>
      <c r="M1690" s="3043">
        <v>100</v>
      </c>
      <c r="N1690" s="3043">
        <v>100</v>
      </c>
      <c r="O1690" s="3044">
        <v>0.16800000000000001</v>
      </c>
      <c r="P1690" s="3044">
        <v>0.16800000000000001</v>
      </c>
      <c r="Q1690" s="3044">
        <v>0.16800000000000001</v>
      </c>
      <c r="R1690" s="3044">
        <v>0.16800000000000001</v>
      </c>
      <c r="S1690" s="3042" t="s">
        <v>1534</v>
      </c>
      <c r="T1690" s="3042" t="s">
        <v>1534</v>
      </c>
      <c r="U1690" s="3042" t="s">
        <v>1534</v>
      </c>
      <c r="V1690" s="3042" t="s">
        <v>1534</v>
      </c>
      <c r="W1690" s="3044">
        <v>6.720000000000001E-2</v>
      </c>
      <c r="X1690" s="3044">
        <v>6.720000000000001E-2</v>
      </c>
      <c r="Y1690" s="3045" t="s">
        <v>1534</v>
      </c>
      <c r="Z1690" s="3045" t="s">
        <v>1534</v>
      </c>
      <c r="AA1690" s="3045" t="s">
        <v>1534</v>
      </c>
      <c r="AB1690" s="3045" t="s">
        <v>1534</v>
      </c>
      <c r="AC1690" s="3044">
        <v>6.720000000000001E-2</v>
      </c>
      <c r="AD1690" s="3045" t="s">
        <v>1534</v>
      </c>
      <c r="AE1690" s="3045" t="s">
        <v>1534</v>
      </c>
      <c r="AF1690" s="3045" t="s">
        <v>1534</v>
      </c>
      <c r="AG1690" s="3044">
        <v>0.56000000000000005</v>
      </c>
      <c r="AH1690" s="3046" t="s">
        <v>5667</v>
      </c>
      <c r="AI1690" s="3046" t="s">
        <v>5008</v>
      </c>
      <c r="AJ1690" s="3055">
        <v>5.6000000000000005</v>
      </c>
      <c r="AK1690" s="2578"/>
    </row>
    <row r="1691" spans="2:37" s="2884" customFormat="1" ht="39" thickBot="1" x14ac:dyDescent="0.25">
      <c r="B1691" s="3722" t="s">
        <v>5864</v>
      </c>
      <c r="C1691" s="3723"/>
      <c r="D1691" s="3070" t="s">
        <v>5865</v>
      </c>
      <c r="E1691" s="3071">
        <v>24.64</v>
      </c>
      <c r="F1691" s="3071">
        <v>19.040000000000003</v>
      </c>
      <c r="G1691" s="3072" t="s">
        <v>1534</v>
      </c>
      <c r="H1691" s="3072" t="s">
        <v>1534</v>
      </c>
      <c r="I1691" s="3072" t="s">
        <v>1534</v>
      </c>
      <c r="J1691" s="2817">
        <v>113</v>
      </c>
      <c r="K1691" s="3073">
        <v>0.16800000000000001</v>
      </c>
      <c r="L1691" s="3073">
        <v>0.16800000000000001</v>
      </c>
      <c r="M1691" s="2817">
        <v>113</v>
      </c>
      <c r="N1691" s="2817">
        <v>113</v>
      </c>
      <c r="O1691" s="3073">
        <v>0.16800000000000001</v>
      </c>
      <c r="P1691" s="3073">
        <v>0.16800000000000001</v>
      </c>
      <c r="Q1691" s="3073">
        <v>0.16800000000000001</v>
      </c>
      <c r="R1691" s="3073">
        <v>0.16800000000000001</v>
      </c>
      <c r="S1691" s="3072" t="s">
        <v>1534</v>
      </c>
      <c r="T1691" s="3072" t="s">
        <v>1534</v>
      </c>
      <c r="U1691" s="3072" t="s">
        <v>1534</v>
      </c>
      <c r="V1691" s="3072" t="s">
        <v>1534</v>
      </c>
      <c r="W1691" s="3073">
        <v>6.720000000000001E-2</v>
      </c>
      <c r="X1691" s="3073">
        <v>6.720000000000001E-2</v>
      </c>
      <c r="Y1691" s="3074" t="s">
        <v>1534</v>
      </c>
      <c r="Z1691" s="3074" t="s">
        <v>1534</v>
      </c>
      <c r="AA1691" s="3074" t="s">
        <v>1534</v>
      </c>
      <c r="AB1691" s="3074" t="s">
        <v>1534</v>
      </c>
      <c r="AC1691" s="3073">
        <v>6.720000000000001E-2</v>
      </c>
      <c r="AD1691" s="3074" t="s">
        <v>1534</v>
      </c>
      <c r="AE1691" s="3074" t="s">
        <v>1534</v>
      </c>
      <c r="AF1691" s="3074" t="s">
        <v>1534</v>
      </c>
      <c r="AG1691" s="3073">
        <v>0.56000000000000005</v>
      </c>
      <c r="AH1691" s="3075" t="s">
        <v>5667</v>
      </c>
      <c r="AI1691" s="3075" t="s">
        <v>5008</v>
      </c>
      <c r="AJ1691" s="3076">
        <v>5.6000000000000005</v>
      </c>
      <c r="AK1691" s="2578"/>
    </row>
    <row r="1692" spans="2:37" s="2884" customFormat="1" x14ac:dyDescent="0.2">
      <c r="B1692" s="2579"/>
      <c r="C1692" s="2572"/>
      <c r="D1692" s="3651"/>
      <c r="E1692" s="3651"/>
      <c r="F1692" s="3651"/>
      <c r="G1692" s="3651"/>
      <c r="H1692" s="2572"/>
      <c r="I1692" s="2573"/>
      <c r="J1692" s="2573"/>
      <c r="K1692" s="2573"/>
      <c r="L1692" s="2573"/>
      <c r="M1692" s="2572"/>
      <c r="N1692" s="2573"/>
      <c r="O1692" s="2573"/>
      <c r="P1692" s="2573"/>
      <c r="Q1692" s="2573"/>
      <c r="R1692" s="2573"/>
      <c r="S1692" s="2572"/>
      <c r="T1692" s="2571"/>
      <c r="U1692" s="2571"/>
      <c r="V1692" s="2571"/>
      <c r="W1692" s="2571"/>
      <c r="X1692" s="2571"/>
      <c r="Y1692" s="2571"/>
      <c r="Z1692" s="2571"/>
      <c r="AA1692" s="2571"/>
      <c r="AB1692" s="2571"/>
      <c r="AC1692" s="2571"/>
      <c r="AD1692" s="2571"/>
      <c r="AE1692" s="2571"/>
      <c r="AF1692" s="2571"/>
      <c r="AG1692" s="2571"/>
      <c r="AH1692" s="2571"/>
      <c r="AI1692" s="2571"/>
      <c r="AJ1692" s="2571"/>
      <c r="AK1692" s="2578"/>
    </row>
    <row r="1693" spans="2:37" s="2884" customFormat="1" ht="14.25" x14ac:dyDescent="0.2">
      <c r="B1693" s="3643" t="s">
        <v>5002</v>
      </c>
      <c r="C1693" s="3644"/>
      <c r="D1693" s="3714" t="s">
        <v>10</v>
      </c>
      <c r="E1693" s="3714"/>
      <c r="F1693" s="3714"/>
      <c r="G1693" s="3714"/>
      <c r="H1693" s="2575"/>
      <c r="I1693" s="2575"/>
      <c r="J1693" s="2575"/>
      <c r="K1693" s="2575"/>
      <c r="L1693" s="2575"/>
      <c r="M1693" s="2575"/>
      <c r="N1693" s="2575"/>
      <c r="O1693" s="2575"/>
      <c r="P1693" s="2575"/>
      <c r="Q1693" s="2575"/>
      <c r="R1693" s="2575"/>
      <c r="S1693" s="2575"/>
      <c r="T1693" s="2571"/>
      <c r="U1693" s="2571"/>
      <c r="V1693" s="2571"/>
      <c r="W1693" s="2571"/>
      <c r="X1693" s="2571"/>
      <c r="Y1693" s="2571"/>
      <c r="Z1693" s="2571"/>
      <c r="AA1693" s="2571"/>
      <c r="AB1693" s="2571"/>
      <c r="AC1693" s="2571"/>
      <c r="AD1693" s="2571"/>
      <c r="AE1693" s="2571"/>
      <c r="AF1693" s="2571"/>
      <c r="AG1693" s="2571"/>
      <c r="AH1693" s="2571"/>
      <c r="AI1693" s="2571"/>
      <c r="AJ1693" s="2571"/>
      <c r="AK1693" s="2578"/>
    </row>
    <row r="1694" spans="2:37" s="2884" customFormat="1" ht="14.25" x14ac:dyDescent="0.2">
      <c r="B1694" s="3643" t="s">
        <v>5003</v>
      </c>
      <c r="C1694" s="3644"/>
      <c r="D1694" s="3714" t="s">
        <v>10</v>
      </c>
      <c r="E1694" s="3714"/>
      <c r="F1694" s="3714"/>
      <c r="G1694" s="3714"/>
      <c r="H1694" s="2575"/>
      <c r="I1694" s="2575"/>
      <c r="J1694" s="2575"/>
      <c r="K1694" s="2575"/>
      <c r="L1694" s="2575"/>
      <c r="M1694" s="2575"/>
      <c r="N1694" s="2575"/>
      <c r="O1694" s="2575"/>
      <c r="P1694" s="2575"/>
      <c r="Q1694" s="2575"/>
      <c r="R1694" s="2575"/>
      <c r="S1694" s="2575"/>
      <c r="T1694" s="2571"/>
      <c r="U1694" s="2571"/>
      <c r="V1694" s="2571"/>
      <c r="W1694" s="2571"/>
      <c r="X1694" s="2571"/>
      <c r="Y1694" s="2571"/>
      <c r="Z1694" s="2571"/>
      <c r="AA1694" s="2571"/>
      <c r="AB1694" s="2571"/>
      <c r="AC1694" s="2571"/>
      <c r="AD1694" s="2571"/>
      <c r="AE1694" s="2571"/>
      <c r="AF1694" s="2571"/>
      <c r="AG1694" s="2571"/>
      <c r="AH1694" s="2571"/>
      <c r="AI1694" s="2571"/>
      <c r="AJ1694" s="2571"/>
      <c r="AK1694" s="2578"/>
    </row>
    <row r="1695" spans="2:37" s="2884" customFormat="1" ht="15.75" thickBot="1" x14ac:dyDescent="0.25">
      <c r="B1695" s="3646"/>
      <c r="C1695" s="3647"/>
      <c r="D1695" s="3648"/>
      <c r="E1695" s="3648"/>
      <c r="F1695" s="3648"/>
      <c r="G1695" s="3648"/>
      <c r="H1695" s="2580"/>
      <c r="I1695" s="2580"/>
      <c r="J1695" s="2580"/>
      <c r="K1695" s="2580"/>
      <c r="L1695" s="2580"/>
      <c r="M1695" s="2580"/>
      <c r="N1695" s="2580"/>
      <c r="O1695" s="2580"/>
      <c r="P1695" s="2580"/>
      <c r="Q1695" s="2580"/>
      <c r="R1695" s="2580"/>
      <c r="S1695" s="2580"/>
      <c r="T1695" s="2581"/>
      <c r="U1695" s="2581"/>
      <c r="V1695" s="2581"/>
      <c r="W1695" s="2581"/>
      <c r="X1695" s="2581"/>
      <c r="Y1695" s="2581"/>
      <c r="Z1695" s="2581"/>
      <c r="AA1695" s="2581"/>
      <c r="AB1695" s="2581"/>
      <c r="AC1695" s="2581"/>
      <c r="AD1695" s="2581"/>
      <c r="AE1695" s="2581"/>
      <c r="AF1695" s="2581"/>
      <c r="AG1695" s="2581"/>
      <c r="AH1695" s="2581"/>
      <c r="AI1695" s="2581"/>
      <c r="AJ1695" s="2581"/>
      <c r="AK1695" s="2583"/>
    </row>
    <row r="1696" spans="2:37" s="2884" customFormat="1" x14ac:dyDescent="0.2">
      <c r="B1696" s="2783" t="str">
        <f>+B1678</f>
        <v>.</v>
      </c>
    </row>
    <row r="1697" spans="2:37" s="2884" customFormat="1" ht="13.5" thickBot="1" x14ac:dyDescent="0.25">
      <c r="B1697" s="2783"/>
    </row>
    <row r="1698" spans="2:37" s="2884" customFormat="1" ht="20.25" x14ac:dyDescent="0.2">
      <c r="B1698" s="3623" t="s">
        <v>5011</v>
      </c>
      <c r="C1698" s="3624"/>
      <c r="D1698" s="3624"/>
      <c r="E1698" s="3624"/>
      <c r="F1698" s="3624"/>
      <c r="G1698" s="3624"/>
      <c r="H1698" s="3624"/>
      <c r="I1698" s="3624"/>
      <c r="J1698" s="3624"/>
      <c r="K1698" s="3624"/>
      <c r="L1698" s="3624"/>
      <c r="M1698" s="3624"/>
      <c r="N1698" s="3624"/>
      <c r="O1698" s="3624"/>
      <c r="P1698" s="3624"/>
      <c r="Q1698" s="3624"/>
      <c r="R1698" s="3624"/>
      <c r="S1698" s="3624"/>
      <c r="T1698" s="3624"/>
      <c r="U1698" s="3624"/>
      <c r="V1698" s="3624"/>
      <c r="W1698" s="3624"/>
      <c r="X1698" s="3624"/>
      <c r="Y1698" s="3624"/>
      <c r="Z1698" s="3624"/>
      <c r="AA1698" s="3624"/>
      <c r="AB1698" s="3624"/>
      <c r="AC1698" s="3624"/>
      <c r="AD1698" s="3624"/>
      <c r="AE1698" s="3624"/>
      <c r="AF1698" s="3624"/>
      <c r="AG1698" s="3624"/>
      <c r="AH1698" s="3624"/>
      <c r="AI1698" s="3624"/>
      <c r="AJ1698" s="3624"/>
      <c r="AK1698" s="3625"/>
    </row>
    <row r="1699" spans="2:37" s="2884" customFormat="1" x14ac:dyDescent="0.2">
      <c r="B1699" s="2576"/>
      <c r="C1699" s="3011"/>
      <c r="D1699" s="3011"/>
      <c r="E1699" s="3011"/>
      <c r="F1699" s="3011"/>
      <c r="G1699" s="2577"/>
      <c r="H1699" s="2577"/>
      <c r="I1699" s="2577"/>
      <c r="J1699" s="2577"/>
      <c r="K1699" s="2577"/>
      <c r="L1699" s="2577"/>
      <c r="M1699" s="2577"/>
      <c r="N1699" s="2577"/>
      <c r="O1699" s="2577"/>
      <c r="P1699" s="2577"/>
      <c r="Q1699" s="2577"/>
      <c r="R1699" s="2577"/>
      <c r="S1699" s="2577"/>
      <c r="T1699" s="2577"/>
      <c r="U1699" s="2577"/>
      <c r="V1699" s="2577"/>
      <c r="W1699" s="2577"/>
      <c r="X1699" s="2577"/>
      <c r="Y1699" s="2577"/>
      <c r="Z1699" s="2577"/>
      <c r="AA1699" s="2577"/>
      <c r="AB1699" s="2577"/>
      <c r="AC1699" s="2577"/>
      <c r="AD1699" s="2577"/>
      <c r="AE1699" s="2577"/>
      <c r="AF1699" s="2577"/>
      <c r="AG1699" s="2577"/>
      <c r="AH1699" s="2577"/>
      <c r="AI1699" s="2577"/>
      <c r="AJ1699" s="2577"/>
      <c r="AK1699" s="2578"/>
    </row>
    <row r="1700" spans="2:37" s="2884" customFormat="1" x14ac:dyDescent="0.2">
      <c r="B1700" s="2576" t="s">
        <v>4998</v>
      </c>
      <c r="C1700" s="3011"/>
      <c r="D1700" s="3740" t="s">
        <v>5852</v>
      </c>
      <c r="E1700" s="3740"/>
      <c r="F1700" s="3740"/>
      <c r="G1700" s="2577"/>
      <c r="H1700" s="2577"/>
      <c r="I1700" s="2577"/>
      <c r="J1700" s="2577"/>
      <c r="K1700" s="2577"/>
      <c r="L1700" s="2577"/>
      <c r="M1700" s="2577"/>
      <c r="N1700" s="2577"/>
      <c r="O1700" s="2577"/>
      <c r="P1700" s="2577"/>
      <c r="Q1700" s="2577"/>
      <c r="R1700" s="2577"/>
      <c r="S1700" s="2577"/>
      <c r="T1700" s="2577"/>
      <c r="U1700" s="2577"/>
      <c r="V1700" s="2577"/>
      <c r="W1700" s="2577"/>
      <c r="X1700" s="2577"/>
      <c r="Y1700" s="2577"/>
      <c r="Z1700" s="2577"/>
      <c r="AA1700" s="2577"/>
      <c r="AB1700" s="2577"/>
      <c r="AC1700" s="2577"/>
      <c r="AD1700" s="2577"/>
      <c r="AE1700" s="2577"/>
      <c r="AF1700" s="2577"/>
      <c r="AG1700" s="2577"/>
      <c r="AH1700" s="2577"/>
      <c r="AI1700" s="2577"/>
      <c r="AJ1700" s="2577"/>
      <c r="AK1700" s="2578"/>
    </row>
    <row r="1701" spans="2:37" s="2884" customFormat="1" ht="13.5" thickBot="1" x14ac:dyDescent="0.25">
      <c r="B1701" s="3657" t="s">
        <v>5012</v>
      </c>
      <c r="C1701" s="3658"/>
      <c r="D1701" s="3717">
        <v>41518</v>
      </c>
      <c r="E1701" s="3717"/>
      <c r="F1701" s="3011"/>
      <c r="G1701" s="2577"/>
      <c r="H1701" s="2577"/>
      <c r="I1701" s="2577"/>
      <c r="J1701" s="2577"/>
      <c r="K1701" s="2577"/>
      <c r="L1701" s="2577"/>
      <c r="M1701" s="2577"/>
      <c r="N1701" s="2577"/>
      <c r="O1701" s="2577"/>
      <c r="P1701" s="2577"/>
      <c r="Q1701" s="2577"/>
      <c r="R1701" s="2577"/>
      <c r="S1701" s="2577"/>
      <c r="T1701" s="2577"/>
      <c r="U1701" s="2577"/>
      <c r="V1701" s="2577"/>
      <c r="W1701" s="2577"/>
      <c r="X1701" s="2577"/>
      <c r="Y1701" s="2577"/>
      <c r="Z1701" s="2577"/>
      <c r="AA1701" s="2577"/>
      <c r="AB1701" s="2577"/>
      <c r="AC1701" s="2577"/>
      <c r="AD1701" s="2577"/>
      <c r="AE1701" s="2577"/>
      <c r="AF1701" s="2577"/>
      <c r="AG1701" s="2577"/>
      <c r="AH1701" s="2577"/>
      <c r="AI1701" s="2577"/>
      <c r="AJ1701" s="2577"/>
      <c r="AK1701" s="2578"/>
    </row>
    <row r="1702" spans="2:37" s="2884" customFormat="1" ht="68.25" customHeight="1" thickBot="1" x14ac:dyDescent="0.25">
      <c r="B1702" s="3659" t="s">
        <v>5013</v>
      </c>
      <c r="C1702" s="3660"/>
      <c r="D1702" s="3730" t="s">
        <v>5853</v>
      </c>
      <c r="E1702" s="3731"/>
      <c r="F1702" s="3731"/>
      <c r="G1702" s="3731"/>
      <c r="H1702" s="3731"/>
      <c r="I1702" s="3731"/>
      <c r="J1702" s="3731"/>
      <c r="K1702" s="3732"/>
      <c r="L1702" s="2577"/>
      <c r="M1702" s="2577"/>
      <c r="N1702" s="2577"/>
      <c r="O1702" s="2577"/>
      <c r="P1702" s="2577"/>
      <c r="Q1702" s="2577"/>
      <c r="R1702" s="2577"/>
      <c r="S1702" s="2577"/>
      <c r="T1702" s="2577"/>
      <c r="U1702" s="2577"/>
      <c r="V1702" s="2577"/>
      <c r="W1702" s="2577"/>
      <c r="X1702" s="2577"/>
      <c r="Y1702" s="2577"/>
      <c r="Z1702" s="2577"/>
      <c r="AA1702" s="2577"/>
      <c r="AB1702" s="2577"/>
      <c r="AC1702" s="2577"/>
      <c r="AD1702" s="2577"/>
      <c r="AE1702" s="2577"/>
      <c r="AF1702" s="2577"/>
      <c r="AG1702" s="2577"/>
      <c r="AH1702" s="2577"/>
      <c r="AI1702" s="2577"/>
      <c r="AJ1702" s="2577"/>
      <c r="AK1702" s="2578"/>
    </row>
    <row r="1703" spans="2:37" s="2884" customFormat="1" ht="13.5" thickBot="1" x14ac:dyDescent="0.25">
      <c r="B1703" s="3664"/>
      <c r="C1703" s="3653"/>
      <c r="D1703" s="3653"/>
      <c r="E1703" s="3653"/>
      <c r="F1703" s="3653"/>
      <c r="G1703" s="3653"/>
      <c r="H1703" s="3653"/>
      <c r="I1703" s="3653"/>
      <c r="J1703" s="3653"/>
      <c r="K1703" s="3653"/>
      <c r="L1703" s="3653"/>
      <c r="M1703" s="3653"/>
      <c r="N1703" s="3653"/>
      <c r="O1703" s="3653"/>
      <c r="P1703" s="3653"/>
      <c r="Q1703" s="3653"/>
      <c r="R1703" s="2577"/>
      <c r="S1703" s="2577"/>
      <c r="T1703" s="2577"/>
      <c r="U1703" s="2577"/>
      <c r="V1703" s="2577"/>
      <c r="W1703" s="2577"/>
      <c r="X1703" s="2577"/>
      <c r="Y1703" s="2577"/>
      <c r="Z1703" s="2577"/>
      <c r="AA1703" s="2577"/>
      <c r="AB1703" s="2577"/>
      <c r="AC1703" s="2577"/>
      <c r="AD1703" s="2577"/>
      <c r="AE1703" s="2577"/>
      <c r="AF1703" s="2577"/>
      <c r="AG1703" s="2577"/>
      <c r="AH1703" s="2577"/>
      <c r="AI1703" s="2577"/>
      <c r="AJ1703" s="2577"/>
      <c r="AK1703" s="2578"/>
    </row>
    <row r="1704" spans="2:37" s="2884" customFormat="1" ht="13.5" thickBot="1" x14ac:dyDescent="0.25">
      <c r="B1704" s="3638" t="s">
        <v>5014</v>
      </c>
      <c r="C1704" s="3638"/>
      <c r="D1704" s="3638" t="s">
        <v>5004</v>
      </c>
      <c r="E1704" s="3638" t="s">
        <v>5015</v>
      </c>
      <c r="F1704" s="3654" t="s">
        <v>224</v>
      </c>
      <c r="G1704" s="3654"/>
      <c r="H1704" s="3654"/>
      <c r="I1704" s="3654"/>
      <c r="J1704" s="3654"/>
      <c r="K1704" s="3654"/>
      <c r="L1704" s="3654"/>
      <c r="M1704" s="3654"/>
      <c r="N1704" s="3654"/>
      <c r="O1704" s="3654"/>
      <c r="P1704" s="3654"/>
      <c r="Q1704" s="3654"/>
      <c r="R1704" s="3654"/>
      <c r="S1704" s="3654" t="s">
        <v>340</v>
      </c>
      <c r="T1704" s="3654"/>
      <c r="U1704" s="3654"/>
      <c r="V1704" s="3654"/>
      <c r="W1704" s="3654"/>
      <c r="X1704" s="3654"/>
      <c r="Y1704" s="3654"/>
      <c r="Z1704" s="3654"/>
      <c r="AA1704" s="3654"/>
      <c r="AB1704" s="3654"/>
      <c r="AC1704" s="3654"/>
      <c r="AD1704" s="3654" t="s">
        <v>225</v>
      </c>
      <c r="AE1704" s="3654"/>
      <c r="AF1704" s="3654"/>
      <c r="AG1704" s="3654"/>
      <c r="AH1704" s="3655" t="s">
        <v>4999</v>
      </c>
      <c r="AI1704" s="3655"/>
      <c r="AJ1704" s="3655"/>
      <c r="AK1704" s="2578"/>
    </row>
    <row r="1705" spans="2:37" s="2884" customFormat="1" ht="13.5" thickBot="1" x14ac:dyDescent="0.25">
      <c r="B1705" s="3639"/>
      <c r="C1705" s="3639"/>
      <c r="D1705" s="3639"/>
      <c r="E1705" s="3639"/>
      <c r="F1705" s="3639" t="s">
        <v>5016</v>
      </c>
      <c r="G1705" s="3639" t="s">
        <v>5017</v>
      </c>
      <c r="H1705" s="3638" t="s">
        <v>5018</v>
      </c>
      <c r="I1705" s="3640" t="s">
        <v>5019</v>
      </c>
      <c r="J1705" s="3640" t="s">
        <v>5020</v>
      </c>
      <c r="K1705" s="3637" t="s">
        <v>5021</v>
      </c>
      <c r="L1705" s="3637" t="s">
        <v>5022</v>
      </c>
      <c r="M1705" s="3640" t="s">
        <v>5023</v>
      </c>
      <c r="N1705" s="3640"/>
      <c r="O1705" s="3637" t="s">
        <v>5024</v>
      </c>
      <c r="P1705" s="3637" t="s">
        <v>5025</v>
      </c>
      <c r="Q1705" s="3637" t="s">
        <v>5026</v>
      </c>
      <c r="R1705" s="3637" t="s">
        <v>5027</v>
      </c>
      <c r="S1705" s="3638" t="s">
        <v>5028</v>
      </c>
      <c r="T1705" s="3638" t="s">
        <v>5029</v>
      </c>
      <c r="U1705" s="3638" t="s">
        <v>5030</v>
      </c>
      <c r="V1705" s="3638" t="s">
        <v>5031</v>
      </c>
      <c r="W1705" s="3638" t="s">
        <v>5032</v>
      </c>
      <c r="X1705" s="3638" t="s">
        <v>5033</v>
      </c>
      <c r="Y1705" s="3638" t="s">
        <v>5034</v>
      </c>
      <c r="Z1705" s="3638" t="s">
        <v>5035</v>
      </c>
      <c r="AA1705" s="3638" t="s">
        <v>5036</v>
      </c>
      <c r="AB1705" s="3640" t="s">
        <v>5037</v>
      </c>
      <c r="AC1705" s="3640" t="s">
        <v>5038</v>
      </c>
      <c r="AD1705" s="3638" t="s">
        <v>5039</v>
      </c>
      <c r="AE1705" s="3638" t="s">
        <v>5040</v>
      </c>
      <c r="AF1705" s="3638" t="s">
        <v>5041</v>
      </c>
      <c r="AG1705" s="3638" t="s">
        <v>5042</v>
      </c>
      <c r="AH1705" s="3638" t="s">
        <v>1154</v>
      </c>
      <c r="AI1705" s="3638" t="s">
        <v>5000</v>
      </c>
      <c r="AJ1705" s="3638" t="s">
        <v>5001</v>
      </c>
      <c r="AK1705" s="2578"/>
    </row>
    <row r="1706" spans="2:37" s="2884" customFormat="1" ht="13.5" thickBot="1" x14ac:dyDescent="0.25">
      <c r="B1706" s="3639"/>
      <c r="C1706" s="3639"/>
      <c r="D1706" s="3639"/>
      <c r="E1706" s="3639"/>
      <c r="F1706" s="3639"/>
      <c r="G1706" s="3639"/>
      <c r="H1706" s="3639"/>
      <c r="I1706" s="3637"/>
      <c r="J1706" s="3637"/>
      <c r="K1706" s="3637"/>
      <c r="L1706" s="3637"/>
      <c r="M1706" s="3009" t="s">
        <v>5043</v>
      </c>
      <c r="N1706" s="3008" t="s">
        <v>2798</v>
      </c>
      <c r="O1706" s="3637"/>
      <c r="P1706" s="3637"/>
      <c r="Q1706" s="3637"/>
      <c r="R1706" s="3637"/>
      <c r="S1706" s="3639"/>
      <c r="T1706" s="3639"/>
      <c r="U1706" s="3639"/>
      <c r="V1706" s="3639"/>
      <c r="W1706" s="3639"/>
      <c r="X1706" s="3639"/>
      <c r="Y1706" s="3639"/>
      <c r="Z1706" s="3639"/>
      <c r="AA1706" s="3639"/>
      <c r="AB1706" s="3637"/>
      <c r="AC1706" s="3637"/>
      <c r="AD1706" s="3639"/>
      <c r="AE1706" s="3639"/>
      <c r="AF1706" s="3639"/>
      <c r="AG1706" s="3639"/>
      <c r="AH1706" s="3639"/>
      <c r="AI1706" s="3639"/>
      <c r="AJ1706" s="3639"/>
      <c r="AK1706" s="2578"/>
    </row>
    <row r="1707" spans="2:37" s="2884" customFormat="1" ht="38.25" x14ac:dyDescent="0.2">
      <c r="B1707" s="3724" t="s">
        <v>5854</v>
      </c>
      <c r="C1707" s="3725"/>
      <c r="D1707" s="3029" t="s">
        <v>5855</v>
      </c>
      <c r="E1707" s="3030">
        <v>112.00000000000001</v>
      </c>
      <c r="F1707" s="3030">
        <v>57.904000000000011</v>
      </c>
      <c r="G1707" s="3031" t="s">
        <v>1534</v>
      </c>
      <c r="H1707" s="3031" t="s">
        <v>1534</v>
      </c>
      <c r="I1707" s="3031" t="s">
        <v>1534</v>
      </c>
      <c r="J1707" s="3032">
        <v>430</v>
      </c>
      <c r="K1707" s="3033">
        <v>0.13440000000000002</v>
      </c>
      <c r="L1707" s="3033">
        <v>0.13440000000000002</v>
      </c>
      <c r="M1707" s="3032">
        <v>430</v>
      </c>
      <c r="N1707" s="3032">
        <v>430</v>
      </c>
      <c r="O1707" s="3033">
        <v>0.13440000000000002</v>
      </c>
      <c r="P1707" s="3033">
        <v>0.13440000000000002</v>
      </c>
      <c r="Q1707" s="3033">
        <v>0.13440000000000002</v>
      </c>
      <c r="R1707" s="3033">
        <v>0.13440000000000002</v>
      </c>
      <c r="S1707" s="3034">
        <v>11.200000000000001</v>
      </c>
      <c r="T1707" s="3031" t="s">
        <v>1534</v>
      </c>
      <c r="U1707" s="3031" t="s">
        <v>1534</v>
      </c>
      <c r="V1707" s="3035" t="s">
        <v>5534</v>
      </c>
      <c r="W1707" s="3033">
        <v>2.8000000000000004E-2</v>
      </c>
      <c r="X1707" s="3033">
        <v>6.720000000000001E-2</v>
      </c>
      <c r="Y1707" s="3035" t="s">
        <v>1534</v>
      </c>
      <c r="Z1707" s="3035" t="s">
        <v>1534</v>
      </c>
      <c r="AA1707" s="3035" t="s">
        <v>1534</v>
      </c>
      <c r="AB1707" s="3035" t="s">
        <v>1534</v>
      </c>
      <c r="AC1707" s="3033">
        <v>6.720000000000001E-2</v>
      </c>
      <c r="AD1707" s="3030">
        <v>37.295999999999999</v>
      </c>
      <c r="AE1707" s="3035" t="s">
        <v>58</v>
      </c>
      <c r="AF1707" s="3036">
        <v>3.6960000000000007E-2</v>
      </c>
      <c r="AG1707" s="3036">
        <v>0.11200000000000002</v>
      </c>
      <c r="AH1707" s="3037" t="s">
        <v>5667</v>
      </c>
      <c r="AI1707" s="3037" t="s">
        <v>5008</v>
      </c>
      <c r="AJ1707" s="3038">
        <v>5.6000000000000005</v>
      </c>
      <c r="AK1707" s="2578"/>
    </row>
    <row r="1708" spans="2:37" s="2884" customFormat="1" ht="39" thickBot="1" x14ac:dyDescent="0.25">
      <c r="B1708" s="3726" t="s">
        <v>5856</v>
      </c>
      <c r="C1708" s="3727"/>
      <c r="D1708" s="3070" t="s">
        <v>5857</v>
      </c>
      <c r="E1708" s="3071">
        <v>112.00000000000001</v>
      </c>
      <c r="F1708" s="3071">
        <v>57.904000000000011</v>
      </c>
      <c r="G1708" s="3072" t="s">
        <v>1534</v>
      </c>
      <c r="H1708" s="3072" t="s">
        <v>1534</v>
      </c>
      <c r="I1708" s="3072" t="s">
        <v>1534</v>
      </c>
      <c r="J1708" s="2817">
        <v>430</v>
      </c>
      <c r="K1708" s="3073">
        <v>0.13440000000000002</v>
      </c>
      <c r="L1708" s="3073">
        <v>0.13440000000000002</v>
      </c>
      <c r="M1708" s="2817">
        <v>430</v>
      </c>
      <c r="N1708" s="2817">
        <v>430</v>
      </c>
      <c r="O1708" s="3073">
        <v>0.13440000000000002</v>
      </c>
      <c r="P1708" s="3073">
        <v>0.13440000000000002</v>
      </c>
      <c r="Q1708" s="3073">
        <v>0.13440000000000002</v>
      </c>
      <c r="R1708" s="3073">
        <v>0.13440000000000002</v>
      </c>
      <c r="S1708" s="3069">
        <v>11.200000000000001</v>
      </c>
      <c r="T1708" s="3072" t="s">
        <v>1534</v>
      </c>
      <c r="U1708" s="3072" t="s">
        <v>1534</v>
      </c>
      <c r="V1708" s="3074" t="s">
        <v>5534</v>
      </c>
      <c r="W1708" s="3073">
        <v>2.8000000000000004E-2</v>
      </c>
      <c r="X1708" s="3073">
        <v>6.720000000000001E-2</v>
      </c>
      <c r="Y1708" s="3074" t="s">
        <v>1534</v>
      </c>
      <c r="Z1708" s="3074" t="s">
        <v>1534</v>
      </c>
      <c r="AA1708" s="3074" t="s">
        <v>1534</v>
      </c>
      <c r="AB1708" s="3074" t="s">
        <v>1534</v>
      </c>
      <c r="AC1708" s="3073">
        <v>6.720000000000001E-2</v>
      </c>
      <c r="AD1708" s="3071">
        <v>37.295999999999999</v>
      </c>
      <c r="AE1708" s="3074" t="s">
        <v>58</v>
      </c>
      <c r="AF1708" s="3077">
        <v>3.6960000000000007E-2</v>
      </c>
      <c r="AG1708" s="3077">
        <v>0.11200000000000002</v>
      </c>
      <c r="AH1708" s="3075" t="s">
        <v>5667</v>
      </c>
      <c r="AI1708" s="3075" t="s">
        <v>5008</v>
      </c>
      <c r="AJ1708" s="3076">
        <v>5.6000000000000005</v>
      </c>
      <c r="AK1708" s="2578"/>
    </row>
    <row r="1709" spans="2:37" s="2884" customFormat="1" x14ac:dyDescent="0.2">
      <c r="B1709" s="2579"/>
      <c r="C1709" s="2572"/>
      <c r="D1709" s="3651"/>
      <c r="E1709" s="3651"/>
      <c r="F1709" s="3651"/>
      <c r="G1709" s="3651"/>
      <c r="H1709" s="2572"/>
      <c r="I1709" s="2573"/>
      <c r="J1709" s="2573"/>
      <c r="K1709" s="2573"/>
      <c r="L1709" s="2573"/>
      <c r="M1709" s="2572"/>
      <c r="N1709" s="2573"/>
      <c r="O1709" s="2573"/>
      <c r="P1709" s="2573"/>
      <c r="Q1709" s="2573"/>
      <c r="R1709" s="2573"/>
      <c r="S1709" s="2572"/>
      <c r="T1709" s="2571"/>
      <c r="U1709" s="2571"/>
      <c r="V1709" s="2571"/>
      <c r="W1709" s="2571"/>
      <c r="X1709" s="2571"/>
      <c r="Y1709" s="2571"/>
      <c r="Z1709" s="2571"/>
      <c r="AA1709" s="2571"/>
      <c r="AB1709" s="2571"/>
      <c r="AC1709" s="2571"/>
      <c r="AD1709" s="2571"/>
      <c r="AE1709" s="2571"/>
      <c r="AF1709" s="2571"/>
      <c r="AG1709" s="2571"/>
      <c r="AH1709" s="2571"/>
      <c r="AI1709" s="2571"/>
      <c r="AJ1709" s="2571"/>
      <c r="AK1709" s="2578"/>
    </row>
    <row r="1710" spans="2:37" s="2884" customFormat="1" ht="14.25" x14ac:dyDescent="0.2">
      <c r="B1710" s="3643" t="s">
        <v>5002</v>
      </c>
      <c r="C1710" s="3644"/>
      <c r="D1710" s="3714" t="s">
        <v>10</v>
      </c>
      <c r="E1710" s="3714"/>
      <c r="F1710" s="3714"/>
      <c r="G1710" s="3714"/>
      <c r="H1710" s="2575"/>
      <c r="I1710" s="2575"/>
      <c r="J1710" s="2575"/>
      <c r="K1710" s="2575"/>
      <c r="L1710" s="2575"/>
      <c r="M1710" s="2575"/>
      <c r="N1710" s="2575"/>
      <c r="O1710" s="2575"/>
      <c r="P1710" s="2575"/>
      <c r="Q1710" s="2575"/>
      <c r="R1710" s="2575"/>
      <c r="S1710" s="2575"/>
      <c r="T1710" s="2571"/>
      <c r="U1710" s="2571"/>
      <c r="V1710" s="2571"/>
      <c r="W1710" s="2571"/>
      <c r="X1710" s="2571"/>
      <c r="Y1710" s="2571"/>
      <c r="Z1710" s="2571"/>
      <c r="AA1710" s="2571"/>
      <c r="AB1710" s="2571"/>
      <c r="AC1710" s="2571"/>
      <c r="AD1710" s="2571"/>
      <c r="AE1710" s="2571"/>
      <c r="AF1710" s="2571"/>
      <c r="AG1710" s="2571"/>
      <c r="AH1710" s="2571"/>
      <c r="AI1710" s="2571"/>
      <c r="AJ1710" s="2571"/>
      <c r="AK1710" s="2578"/>
    </row>
    <row r="1711" spans="2:37" s="2884" customFormat="1" ht="14.25" x14ac:dyDescent="0.2">
      <c r="B1711" s="3643" t="s">
        <v>5003</v>
      </c>
      <c r="C1711" s="3644"/>
      <c r="D1711" s="3714" t="s">
        <v>10</v>
      </c>
      <c r="E1711" s="3714"/>
      <c r="F1711" s="3714"/>
      <c r="G1711" s="3714"/>
      <c r="H1711" s="2575"/>
      <c r="I1711" s="2575"/>
      <c r="J1711" s="2575"/>
      <c r="K1711" s="2575"/>
      <c r="L1711" s="2575"/>
      <c r="M1711" s="2575"/>
      <c r="N1711" s="2575"/>
      <c r="O1711" s="2575"/>
      <c r="P1711" s="2575"/>
      <c r="Q1711" s="2575"/>
      <c r="R1711" s="2575"/>
      <c r="S1711" s="2575"/>
      <c r="T1711" s="2571"/>
      <c r="U1711" s="2571"/>
      <c r="V1711" s="2571"/>
      <c r="W1711" s="2571"/>
      <c r="X1711" s="2571"/>
      <c r="Y1711" s="2571"/>
      <c r="Z1711" s="2571"/>
      <c r="AA1711" s="2571"/>
      <c r="AB1711" s="2571"/>
      <c r="AC1711" s="2571"/>
      <c r="AD1711" s="2571"/>
      <c r="AE1711" s="2571"/>
      <c r="AF1711" s="2571"/>
      <c r="AG1711" s="2571"/>
      <c r="AH1711" s="2571"/>
      <c r="AI1711" s="2571"/>
      <c r="AJ1711" s="2571"/>
      <c r="AK1711" s="2578"/>
    </row>
    <row r="1712" spans="2:37" s="2884" customFormat="1" ht="15.75" thickBot="1" x14ac:dyDescent="0.25">
      <c r="B1712" s="3646"/>
      <c r="C1712" s="3647"/>
      <c r="D1712" s="3648"/>
      <c r="E1712" s="3648"/>
      <c r="F1712" s="3648"/>
      <c r="G1712" s="3648"/>
      <c r="H1712" s="2580"/>
      <c r="I1712" s="2580"/>
      <c r="J1712" s="2580"/>
      <c r="K1712" s="2580"/>
      <c r="L1712" s="2580"/>
      <c r="M1712" s="2580"/>
      <c r="N1712" s="2580"/>
      <c r="O1712" s="2580"/>
      <c r="P1712" s="2580"/>
      <c r="Q1712" s="2580"/>
      <c r="R1712" s="2580"/>
      <c r="S1712" s="2580"/>
      <c r="T1712" s="2581"/>
      <c r="U1712" s="2581"/>
      <c r="V1712" s="2581"/>
      <c r="W1712" s="2581"/>
      <c r="X1712" s="2581"/>
      <c r="Y1712" s="2581"/>
      <c r="Z1712" s="2581"/>
      <c r="AA1712" s="2581"/>
      <c r="AB1712" s="2581"/>
      <c r="AC1712" s="2581"/>
      <c r="AD1712" s="2581"/>
      <c r="AE1712" s="2581"/>
      <c r="AF1712" s="2581"/>
      <c r="AG1712" s="2581"/>
      <c r="AH1712" s="2581"/>
      <c r="AI1712" s="2581"/>
      <c r="AJ1712" s="2581"/>
      <c r="AK1712" s="2583"/>
    </row>
    <row r="1713" spans="2:37" s="2884" customFormat="1" x14ac:dyDescent="0.2">
      <c r="B1713" s="2783" t="str">
        <f>+B1696</f>
        <v>.</v>
      </c>
    </row>
    <row r="1714" spans="2:37" s="2884" customFormat="1" ht="13.5" thickBot="1" x14ac:dyDescent="0.25">
      <c r="B1714" s="2783"/>
    </row>
    <row r="1715" spans="2:37" s="2884" customFormat="1" ht="20.25" x14ac:dyDescent="0.2">
      <c r="B1715" s="3623" t="s">
        <v>5011</v>
      </c>
      <c r="C1715" s="3624"/>
      <c r="D1715" s="3624"/>
      <c r="E1715" s="3624"/>
      <c r="F1715" s="3624"/>
      <c r="G1715" s="3624"/>
      <c r="H1715" s="3624"/>
      <c r="I1715" s="3624"/>
      <c r="J1715" s="3624"/>
      <c r="K1715" s="3624"/>
      <c r="L1715" s="3624"/>
      <c r="M1715" s="3624"/>
      <c r="N1715" s="3624"/>
      <c r="O1715" s="3624"/>
      <c r="P1715" s="3624"/>
      <c r="Q1715" s="3624"/>
      <c r="R1715" s="3624"/>
      <c r="S1715" s="3624"/>
      <c r="T1715" s="3624"/>
      <c r="U1715" s="3624"/>
      <c r="V1715" s="3624"/>
      <c r="W1715" s="3624"/>
      <c r="X1715" s="3624"/>
      <c r="Y1715" s="3624"/>
      <c r="Z1715" s="3624"/>
      <c r="AA1715" s="3624"/>
      <c r="AB1715" s="3624"/>
      <c r="AC1715" s="3624"/>
      <c r="AD1715" s="3624"/>
      <c r="AE1715" s="3624"/>
      <c r="AF1715" s="3624"/>
      <c r="AG1715" s="3624"/>
      <c r="AH1715" s="3624"/>
      <c r="AI1715" s="3624"/>
      <c r="AJ1715" s="3624"/>
      <c r="AK1715" s="3625"/>
    </row>
    <row r="1716" spans="2:37" s="2884" customFormat="1" x14ac:dyDescent="0.2">
      <c r="B1716" s="2576"/>
      <c r="C1716" s="3011"/>
      <c r="D1716" s="3011"/>
      <c r="E1716" s="3011"/>
      <c r="F1716" s="3011"/>
      <c r="G1716" s="2577"/>
      <c r="H1716" s="2577"/>
      <c r="I1716" s="2577"/>
      <c r="J1716" s="2577"/>
      <c r="K1716" s="2577"/>
      <c r="L1716" s="2577"/>
      <c r="M1716" s="2577"/>
      <c r="N1716" s="2577"/>
      <c r="O1716" s="2577"/>
      <c r="P1716" s="2577"/>
      <c r="Q1716" s="2577"/>
      <c r="R1716" s="2577"/>
      <c r="S1716" s="2577"/>
      <c r="T1716" s="2577"/>
      <c r="U1716" s="2577"/>
      <c r="V1716" s="2577"/>
      <c r="W1716" s="2577"/>
      <c r="X1716" s="2577"/>
      <c r="Y1716" s="2577"/>
      <c r="Z1716" s="2577"/>
      <c r="AA1716" s="2577"/>
      <c r="AB1716" s="2577"/>
      <c r="AC1716" s="2577"/>
      <c r="AD1716" s="2577"/>
      <c r="AE1716" s="2577"/>
      <c r="AF1716" s="2577"/>
      <c r="AG1716" s="2577"/>
      <c r="AH1716" s="2577"/>
      <c r="AI1716" s="2577"/>
      <c r="AJ1716" s="2577"/>
      <c r="AK1716" s="2578"/>
    </row>
    <row r="1717" spans="2:37" s="2884" customFormat="1" x14ac:dyDescent="0.2">
      <c r="B1717" s="2576" t="s">
        <v>4998</v>
      </c>
      <c r="C1717" s="3011"/>
      <c r="D1717" s="3740" t="s">
        <v>5846</v>
      </c>
      <c r="E1717" s="3740"/>
      <c r="F1717" s="3740"/>
      <c r="G1717" s="2577"/>
      <c r="H1717" s="2577"/>
      <c r="I1717" s="2577"/>
      <c r="J1717" s="2577"/>
      <c r="K1717" s="2577"/>
      <c r="L1717" s="2577"/>
      <c r="M1717" s="2577"/>
      <c r="N1717" s="2577"/>
      <c r="O1717" s="2577"/>
      <c r="P1717" s="2577"/>
      <c r="Q1717" s="2577"/>
      <c r="R1717" s="2577"/>
      <c r="S1717" s="2577"/>
      <c r="T1717" s="2577"/>
      <c r="U1717" s="2577"/>
      <c r="V1717" s="2577"/>
      <c r="W1717" s="2577"/>
      <c r="X1717" s="2577"/>
      <c r="Y1717" s="2577"/>
      <c r="Z1717" s="2577"/>
      <c r="AA1717" s="2577"/>
      <c r="AB1717" s="2577"/>
      <c r="AC1717" s="2577"/>
      <c r="AD1717" s="2577"/>
      <c r="AE1717" s="2577"/>
      <c r="AF1717" s="2577"/>
      <c r="AG1717" s="2577"/>
      <c r="AH1717" s="2577"/>
      <c r="AI1717" s="2577"/>
      <c r="AJ1717" s="2577"/>
      <c r="AK1717" s="2578"/>
    </row>
    <row r="1718" spans="2:37" s="2884" customFormat="1" ht="13.5" thickBot="1" x14ac:dyDescent="0.25">
      <c r="B1718" s="3657" t="s">
        <v>5012</v>
      </c>
      <c r="C1718" s="3658"/>
      <c r="D1718" s="3717">
        <v>41518</v>
      </c>
      <c r="E1718" s="3717"/>
      <c r="F1718" s="3011"/>
      <c r="G1718" s="2577"/>
      <c r="H1718" s="2577"/>
      <c r="I1718" s="2577"/>
      <c r="J1718" s="2577"/>
      <c r="K1718" s="2577"/>
      <c r="L1718" s="2577"/>
      <c r="M1718" s="2577"/>
      <c r="N1718" s="2577"/>
      <c r="O1718" s="2577"/>
      <c r="P1718" s="2577"/>
      <c r="Q1718" s="2577"/>
      <c r="R1718" s="2577"/>
      <c r="S1718" s="2577"/>
      <c r="T1718" s="2577"/>
      <c r="U1718" s="2577"/>
      <c r="V1718" s="2577"/>
      <c r="W1718" s="2577"/>
      <c r="X1718" s="2577"/>
      <c r="Y1718" s="2577"/>
      <c r="Z1718" s="2577"/>
      <c r="AA1718" s="2577"/>
      <c r="AB1718" s="2577"/>
      <c r="AC1718" s="2577"/>
      <c r="AD1718" s="2577"/>
      <c r="AE1718" s="2577"/>
      <c r="AF1718" s="2577"/>
      <c r="AG1718" s="2577"/>
      <c r="AH1718" s="2577"/>
      <c r="AI1718" s="2577"/>
      <c r="AJ1718" s="2577"/>
      <c r="AK1718" s="2578"/>
    </row>
    <row r="1719" spans="2:37" s="2884" customFormat="1" ht="67.5" customHeight="1" thickBot="1" x14ac:dyDescent="0.25">
      <c r="B1719" s="3659" t="s">
        <v>5013</v>
      </c>
      <c r="C1719" s="3660"/>
      <c r="D1719" s="3730" t="s">
        <v>5847</v>
      </c>
      <c r="E1719" s="3731"/>
      <c r="F1719" s="3731"/>
      <c r="G1719" s="3731"/>
      <c r="H1719" s="3731"/>
      <c r="I1719" s="3731"/>
      <c r="J1719" s="3731"/>
      <c r="K1719" s="3732"/>
      <c r="L1719" s="2577"/>
      <c r="M1719" s="2577"/>
      <c r="N1719" s="2577"/>
      <c r="O1719" s="2577"/>
      <c r="P1719" s="2577"/>
      <c r="Q1719" s="2577"/>
      <c r="R1719" s="2577"/>
      <c r="S1719" s="2577"/>
      <c r="T1719" s="2577"/>
      <c r="U1719" s="2577"/>
      <c r="V1719" s="2577"/>
      <c r="W1719" s="2577"/>
      <c r="X1719" s="2577"/>
      <c r="Y1719" s="2577"/>
      <c r="Z1719" s="2577"/>
      <c r="AA1719" s="2577"/>
      <c r="AB1719" s="2577"/>
      <c r="AC1719" s="2577"/>
      <c r="AD1719" s="2577"/>
      <c r="AE1719" s="2577"/>
      <c r="AF1719" s="2577"/>
      <c r="AG1719" s="2577"/>
      <c r="AH1719" s="2577"/>
      <c r="AI1719" s="2577"/>
      <c r="AJ1719" s="2577"/>
      <c r="AK1719" s="2578"/>
    </row>
    <row r="1720" spans="2:37" s="2884" customFormat="1" ht="13.5" thickBot="1" x14ac:dyDescent="0.25">
      <c r="B1720" s="3664"/>
      <c r="C1720" s="3653"/>
      <c r="D1720" s="3653"/>
      <c r="E1720" s="3653"/>
      <c r="F1720" s="3653"/>
      <c r="G1720" s="3653"/>
      <c r="H1720" s="3653"/>
      <c r="I1720" s="3653"/>
      <c r="J1720" s="3653"/>
      <c r="K1720" s="3653"/>
      <c r="L1720" s="3653"/>
      <c r="M1720" s="3653"/>
      <c r="N1720" s="3653"/>
      <c r="O1720" s="3653"/>
      <c r="P1720" s="3653"/>
      <c r="Q1720" s="3653"/>
      <c r="R1720" s="2577"/>
      <c r="S1720" s="2577"/>
      <c r="T1720" s="2577"/>
      <c r="U1720" s="2577"/>
      <c r="V1720" s="2577"/>
      <c r="W1720" s="2577"/>
      <c r="X1720" s="2577"/>
      <c r="Y1720" s="2577"/>
      <c r="Z1720" s="2577"/>
      <c r="AA1720" s="2577"/>
      <c r="AB1720" s="2577"/>
      <c r="AC1720" s="2577"/>
      <c r="AD1720" s="2577"/>
      <c r="AE1720" s="2577"/>
      <c r="AF1720" s="2577"/>
      <c r="AG1720" s="2577"/>
      <c r="AH1720" s="2577"/>
      <c r="AI1720" s="2577"/>
      <c r="AJ1720" s="2577"/>
      <c r="AK1720" s="2578"/>
    </row>
    <row r="1721" spans="2:37" s="2884" customFormat="1" ht="13.5" thickBot="1" x14ac:dyDescent="0.25">
      <c r="B1721" s="3638" t="s">
        <v>5014</v>
      </c>
      <c r="C1721" s="3638"/>
      <c r="D1721" s="3638" t="s">
        <v>5004</v>
      </c>
      <c r="E1721" s="3638" t="s">
        <v>5015</v>
      </c>
      <c r="F1721" s="3654" t="s">
        <v>224</v>
      </c>
      <c r="G1721" s="3654"/>
      <c r="H1721" s="3654"/>
      <c r="I1721" s="3654"/>
      <c r="J1721" s="3654"/>
      <c r="K1721" s="3654"/>
      <c r="L1721" s="3654"/>
      <c r="M1721" s="3654"/>
      <c r="N1721" s="3654"/>
      <c r="O1721" s="3654"/>
      <c r="P1721" s="3654"/>
      <c r="Q1721" s="3654"/>
      <c r="R1721" s="3654"/>
      <c r="S1721" s="3654" t="s">
        <v>340</v>
      </c>
      <c r="T1721" s="3654"/>
      <c r="U1721" s="3654"/>
      <c r="V1721" s="3654"/>
      <c r="W1721" s="3654"/>
      <c r="X1721" s="3654"/>
      <c r="Y1721" s="3654"/>
      <c r="Z1721" s="3654"/>
      <c r="AA1721" s="3654"/>
      <c r="AB1721" s="3654"/>
      <c r="AC1721" s="3654"/>
      <c r="AD1721" s="3654" t="s">
        <v>225</v>
      </c>
      <c r="AE1721" s="3654"/>
      <c r="AF1721" s="3654"/>
      <c r="AG1721" s="3654"/>
      <c r="AH1721" s="3655" t="s">
        <v>4999</v>
      </c>
      <c r="AI1721" s="3655"/>
      <c r="AJ1721" s="3655"/>
      <c r="AK1721" s="2578"/>
    </row>
    <row r="1722" spans="2:37" s="2884" customFormat="1" ht="13.5" thickBot="1" x14ac:dyDescent="0.25">
      <c r="B1722" s="3639"/>
      <c r="C1722" s="3639"/>
      <c r="D1722" s="3639"/>
      <c r="E1722" s="3639"/>
      <c r="F1722" s="3639" t="s">
        <v>5016</v>
      </c>
      <c r="G1722" s="3639" t="s">
        <v>5017</v>
      </c>
      <c r="H1722" s="3638" t="s">
        <v>5018</v>
      </c>
      <c r="I1722" s="3640" t="s">
        <v>5019</v>
      </c>
      <c r="J1722" s="3640" t="s">
        <v>5020</v>
      </c>
      <c r="K1722" s="3637" t="s">
        <v>5021</v>
      </c>
      <c r="L1722" s="3637" t="s">
        <v>5022</v>
      </c>
      <c r="M1722" s="3640" t="s">
        <v>5023</v>
      </c>
      <c r="N1722" s="3640"/>
      <c r="O1722" s="3637" t="s">
        <v>5024</v>
      </c>
      <c r="P1722" s="3637" t="s">
        <v>5025</v>
      </c>
      <c r="Q1722" s="3637" t="s">
        <v>5026</v>
      </c>
      <c r="R1722" s="3637" t="s">
        <v>5027</v>
      </c>
      <c r="S1722" s="3638" t="s">
        <v>5028</v>
      </c>
      <c r="T1722" s="3638" t="s">
        <v>5029</v>
      </c>
      <c r="U1722" s="3638" t="s">
        <v>5030</v>
      </c>
      <c r="V1722" s="3638" t="s">
        <v>5031</v>
      </c>
      <c r="W1722" s="3638" t="s">
        <v>5032</v>
      </c>
      <c r="X1722" s="3638" t="s">
        <v>5033</v>
      </c>
      <c r="Y1722" s="3638" t="s">
        <v>5034</v>
      </c>
      <c r="Z1722" s="3638" t="s">
        <v>5035</v>
      </c>
      <c r="AA1722" s="3638" t="s">
        <v>5036</v>
      </c>
      <c r="AB1722" s="3640" t="s">
        <v>5037</v>
      </c>
      <c r="AC1722" s="3640" t="s">
        <v>5038</v>
      </c>
      <c r="AD1722" s="3638" t="s">
        <v>5039</v>
      </c>
      <c r="AE1722" s="3638" t="s">
        <v>5040</v>
      </c>
      <c r="AF1722" s="3638" t="s">
        <v>5041</v>
      </c>
      <c r="AG1722" s="3638" t="s">
        <v>5042</v>
      </c>
      <c r="AH1722" s="3638" t="s">
        <v>1154</v>
      </c>
      <c r="AI1722" s="3638" t="s">
        <v>5000</v>
      </c>
      <c r="AJ1722" s="3638" t="s">
        <v>5001</v>
      </c>
      <c r="AK1722" s="2578"/>
    </row>
    <row r="1723" spans="2:37" s="2884" customFormat="1" ht="13.5" thickBot="1" x14ac:dyDescent="0.25">
      <c r="B1723" s="3639"/>
      <c r="C1723" s="3639"/>
      <c r="D1723" s="3639"/>
      <c r="E1723" s="3639"/>
      <c r="F1723" s="3639"/>
      <c r="G1723" s="3639"/>
      <c r="H1723" s="3639"/>
      <c r="I1723" s="3637"/>
      <c r="J1723" s="3637"/>
      <c r="K1723" s="3637"/>
      <c r="L1723" s="3637"/>
      <c r="M1723" s="3009" t="s">
        <v>5043</v>
      </c>
      <c r="N1723" s="3008" t="s">
        <v>2798</v>
      </c>
      <c r="O1723" s="3637"/>
      <c r="P1723" s="3637"/>
      <c r="Q1723" s="3637"/>
      <c r="R1723" s="3637"/>
      <c r="S1723" s="3639"/>
      <c r="T1723" s="3639"/>
      <c r="U1723" s="3639"/>
      <c r="V1723" s="3639"/>
      <c r="W1723" s="3639"/>
      <c r="X1723" s="3639"/>
      <c r="Y1723" s="3639"/>
      <c r="Z1723" s="3639"/>
      <c r="AA1723" s="3639"/>
      <c r="AB1723" s="3637"/>
      <c r="AC1723" s="3637"/>
      <c r="AD1723" s="3639"/>
      <c r="AE1723" s="3639"/>
      <c r="AF1723" s="3639"/>
      <c r="AG1723" s="3639"/>
      <c r="AH1723" s="3639"/>
      <c r="AI1723" s="3639"/>
      <c r="AJ1723" s="3639"/>
      <c r="AK1723" s="2578"/>
    </row>
    <row r="1724" spans="2:37" s="2884" customFormat="1" ht="38.25" x14ac:dyDescent="0.2">
      <c r="B1724" s="3724" t="s">
        <v>5848</v>
      </c>
      <c r="C1724" s="3725"/>
      <c r="D1724" s="3060" t="s">
        <v>5849</v>
      </c>
      <c r="E1724" s="3061">
        <v>112.00000000000001</v>
      </c>
      <c r="F1724" s="3061">
        <v>57.904000000000011</v>
      </c>
      <c r="G1724" s="3062" t="s">
        <v>1534</v>
      </c>
      <c r="H1724" s="3062" t="s">
        <v>1534</v>
      </c>
      <c r="I1724" s="3062" t="s">
        <v>1534</v>
      </c>
      <c r="J1724" s="3063">
        <v>430</v>
      </c>
      <c r="K1724" s="3064">
        <v>0.13440000000000002</v>
      </c>
      <c r="L1724" s="3064">
        <v>0.13440000000000002</v>
      </c>
      <c r="M1724" s="3063">
        <v>430</v>
      </c>
      <c r="N1724" s="3063">
        <v>430</v>
      </c>
      <c r="O1724" s="3064">
        <v>0.13440000000000002</v>
      </c>
      <c r="P1724" s="3064">
        <v>0.13440000000000002</v>
      </c>
      <c r="Q1724" s="3064">
        <v>0.13440000000000002</v>
      </c>
      <c r="R1724" s="3064">
        <v>0.13440000000000002</v>
      </c>
      <c r="S1724" s="3039">
        <v>11.200000000000001</v>
      </c>
      <c r="T1724" s="3062" t="s">
        <v>1534</v>
      </c>
      <c r="U1724" s="3062" t="s">
        <v>1534</v>
      </c>
      <c r="V1724" s="3065" t="s">
        <v>5534</v>
      </c>
      <c r="W1724" s="3064">
        <v>2.8000000000000004E-2</v>
      </c>
      <c r="X1724" s="3064">
        <v>6.720000000000001E-2</v>
      </c>
      <c r="Y1724" s="3065" t="s">
        <v>1534</v>
      </c>
      <c r="Z1724" s="3065" t="s">
        <v>1534</v>
      </c>
      <c r="AA1724" s="3065" t="s">
        <v>1534</v>
      </c>
      <c r="AB1724" s="3065" t="s">
        <v>1534</v>
      </c>
      <c r="AC1724" s="3064">
        <v>6.720000000000001E-2</v>
      </c>
      <c r="AD1724" s="3061">
        <v>37.295999999999999</v>
      </c>
      <c r="AE1724" s="3065" t="s">
        <v>58</v>
      </c>
      <c r="AF1724" s="3078">
        <v>3.6960000000000007E-2</v>
      </c>
      <c r="AG1724" s="3078">
        <v>0.11200000000000002</v>
      </c>
      <c r="AH1724" s="3066" t="s">
        <v>5667</v>
      </c>
      <c r="AI1724" s="3066" t="s">
        <v>5008</v>
      </c>
      <c r="AJ1724" s="3067">
        <v>5.6000000000000005</v>
      </c>
      <c r="AK1724" s="2578"/>
    </row>
    <row r="1725" spans="2:37" s="2884" customFormat="1" ht="39" thickBot="1" x14ac:dyDescent="0.25">
      <c r="B1725" s="3726" t="s">
        <v>5850</v>
      </c>
      <c r="C1725" s="3727"/>
      <c r="D1725" s="3070" t="s">
        <v>5851</v>
      </c>
      <c r="E1725" s="3071">
        <v>112.00000000000001</v>
      </c>
      <c r="F1725" s="3071">
        <v>57.904000000000011</v>
      </c>
      <c r="G1725" s="3072" t="s">
        <v>1534</v>
      </c>
      <c r="H1725" s="3072" t="s">
        <v>1534</v>
      </c>
      <c r="I1725" s="3072" t="s">
        <v>1534</v>
      </c>
      <c r="J1725" s="2817">
        <v>430</v>
      </c>
      <c r="K1725" s="3073">
        <v>0.13440000000000002</v>
      </c>
      <c r="L1725" s="3073">
        <v>0.13440000000000002</v>
      </c>
      <c r="M1725" s="2817">
        <v>430</v>
      </c>
      <c r="N1725" s="2817">
        <v>430</v>
      </c>
      <c r="O1725" s="3073">
        <v>0.13440000000000002</v>
      </c>
      <c r="P1725" s="3073">
        <v>0.13440000000000002</v>
      </c>
      <c r="Q1725" s="3073">
        <v>0.13440000000000002</v>
      </c>
      <c r="R1725" s="3073">
        <v>0.13440000000000002</v>
      </c>
      <c r="S1725" s="3069">
        <v>11.200000000000001</v>
      </c>
      <c r="T1725" s="3072" t="s">
        <v>1534</v>
      </c>
      <c r="U1725" s="3072" t="s">
        <v>1534</v>
      </c>
      <c r="V1725" s="3074" t="s">
        <v>5534</v>
      </c>
      <c r="W1725" s="3073">
        <v>2.8000000000000004E-2</v>
      </c>
      <c r="X1725" s="3073">
        <v>6.720000000000001E-2</v>
      </c>
      <c r="Y1725" s="3074" t="s">
        <v>1534</v>
      </c>
      <c r="Z1725" s="3074" t="s">
        <v>1534</v>
      </c>
      <c r="AA1725" s="3074" t="s">
        <v>1534</v>
      </c>
      <c r="AB1725" s="3074" t="s">
        <v>1534</v>
      </c>
      <c r="AC1725" s="3073">
        <v>6.720000000000001E-2</v>
      </c>
      <c r="AD1725" s="3071">
        <v>37.295999999999999</v>
      </c>
      <c r="AE1725" s="3074" t="s">
        <v>58</v>
      </c>
      <c r="AF1725" s="3079">
        <v>3.6960000000000007E-2</v>
      </c>
      <c r="AG1725" s="3079">
        <v>0.11200000000000002</v>
      </c>
      <c r="AH1725" s="3075" t="s">
        <v>5667</v>
      </c>
      <c r="AI1725" s="3075" t="s">
        <v>5008</v>
      </c>
      <c r="AJ1725" s="3076">
        <v>5.6000000000000005</v>
      </c>
      <c r="AK1725" s="2578"/>
    </row>
    <row r="1726" spans="2:37" s="2884" customFormat="1" x14ac:dyDescent="0.2">
      <c r="B1726" s="2579"/>
      <c r="C1726" s="2572"/>
      <c r="D1726" s="3651"/>
      <c r="E1726" s="3651"/>
      <c r="F1726" s="3651"/>
      <c r="G1726" s="3651"/>
      <c r="H1726" s="2572"/>
      <c r="I1726" s="2573"/>
      <c r="J1726" s="2573"/>
      <c r="K1726" s="2573"/>
      <c r="L1726" s="2573"/>
      <c r="M1726" s="2572"/>
      <c r="N1726" s="2573"/>
      <c r="O1726" s="2573"/>
      <c r="P1726" s="2573"/>
      <c r="Q1726" s="2573"/>
      <c r="R1726" s="2573"/>
      <c r="S1726" s="2572"/>
      <c r="T1726" s="2571"/>
      <c r="U1726" s="2571"/>
      <c r="V1726" s="2571"/>
      <c r="W1726" s="2571"/>
      <c r="X1726" s="2571"/>
      <c r="Y1726" s="2571"/>
      <c r="Z1726" s="2571"/>
      <c r="AA1726" s="2571"/>
      <c r="AB1726" s="2571"/>
      <c r="AC1726" s="2571"/>
      <c r="AD1726" s="2571"/>
      <c r="AE1726" s="2571"/>
      <c r="AF1726" s="2571"/>
      <c r="AG1726" s="2571"/>
      <c r="AH1726" s="2571"/>
      <c r="AI1726" s="2571"/>
      <c r="AJ1726" s="2571"/>
      <c r="AK1726" s="2578"/>
    </row>
    <row r="1727" spans="2:37" s="2884" customFormat="1" ht="14.25" x14ac:dyDescent="0.2">
      <c r="B1727" s="3643" t="s">
        <v>5002</v>
      </c>
      <c r="C1727" s="3644"/>
      <c r="D1727" s="3714" t="s">
        <v>10</v>
      </c>
      <c r="E1727" s="3714"/>
      <c r="F1727" s="3714"/>
      <c r="G1727" s="3714"/>
      <c r="H1727" s="2575"/>
      <c r="I1727" s="2575"/>
      <c r="J1727" s="2575"/>
      <c r="K1727" s="2575"/>
      <c r="L1727" s="2575"/>
      <c r="M1727" s="2575"/>
      <c r="N1727" s="2575"/>
      <c r="O1727" s="2575"/>
      <c r="P1727" s="2575"/>
      <c r="Q1727" s="2575"/>
      <c r="R1727" s="2575"/>
      <c r="S1727" s="2575"/>
      <c r="T1727" s="2571"/>
      <c r="U1727" s="2571"/>
      <c r="V1727" s="2571"/>
      <c r="W1727" s="2571"/>
      <c r="X1727" s="2571"/>
      <c r="Y1727" s="2571"/>
      <c r="Z1727" s="2571"/>
      <c r="AA1727" s="2571"/>
      <c r="AB1727" s="2571"/>
      <c r="AC1727" s="2571"/>
      <c r="AD1727" s="2571"/>
      <c r="AE1727" s="2571"/>
      <c r="AF1727" s="2571"/>
      <c r="AG1727" s="2571"/>
      <c r="AH1727" s="2571"/>
      <c r="AI1727" s="2571"/>
      <c r="AJ1727" s="2571"/>
      <c r="AK1727" s="2578"/>
    </row>
    <row r="1728" spans="2:37" s="2884" customFormat="1" ht="14.25" x14ac:dyDescent="0.2">
      <c r="B1728" s="3643" t="s">
        <v>5003</v>
      </c>
      <c r="C1728" s="3644"/>
      <c r="D1728" s="3714" t="s">
        <v>10</v>
      </c>
      <c r="E1728" s="3714"/>
      <c r="F1728" s="3714"/>
      <c r="G1728" s="3714"/>
      <c r="H1728" s="2575"/>
      <c r="I1728" s="2575"/>
      <c r="J1728" s="2575"/>
      <c r="K1728" s="2575"/>
      <c r="L1728" s="2575"/>
      <c r="M1728" s="2575"/>
      <c r="N1728" s="2575"/>
      <c r="O1728" s="2575"/>
      <c r="P1728" s="2575"/>
      <c r="Q1728" s="2575"/>
      <c r="R1728" s="2575"/>
      <c r="S1728" s="2575"/>
      <c r="T1728" s="2571"/>
      <c r="U1728" s="2571"/>
      <c r="V1728" s="2571"/>
      <c r="W1728" s="2571"/>
      <c r="X1728" s="2571"/>
      <c r="Y1728" s="2571"/>
      <c r="Z1728" s="2571"/>
      <c r="AA1728" s="2571"/>
      <c r="AB1728" s="2571"/>
      <c r="AC1728" s="2571"/>
      <c r="AD1728" s="2571"/>
      <c r="AE1728" s="2571"/>
      <c r="AF1728" s="2571"/>
      <c r="AG1728" s="2571"/>
      <c r="AH1728" s="2571"/>
      <c r="AI1728" s="2571"/>
      <c r="AJ1728" s="2571"/>
      <c r="AK1728" s="2578"/>
    </row>
    <row r="1729" spans="2:37" s="2884" customFormat="1" ht="15.75" thickBot="1" x14ac:dyDescent="0.25">
      <c r="B1729" s="3646"/>
      <c r="C1729" s="3647"/>
      <c r="D1729" s="3648"/>
      <c r="E1729" s="3648"/>
      <c r="F1729" s="3648"/>
      <c r="G1729" s="3648"/>
      <c r="H1729" s="2580"/>
      <c r="I1729" s="2580"/>
      <c r="J1729" s="2580"/>
      <c r="K1729" s="2580"/>
      <c r="L1729" s="2580"/>
      <c r="M1729" s="2580"/>
      <c r="N1729" s="2580"/>
      <c r="O1729" s="2580"/>
      <c r="P1729" s="2580"/>
      <c r="Q1729" s="2580"/>
      <c r="R1729" s="2580"/>
      <c r="S1729" s="2580"/>
      <c r="T1729" s="2581"/>
      <c r="U1729" s="2581"/>
      <c r="V1729" s="2581"/>
      <c r="W1729" s="2581"/>
      <c r="X1729" s="2581"/>
      <c r="Y1729" s="2581"/>
      <c r="Z1729" s="2581"/>
      <c r="AA1729" s="2581"/>
      <c r="AB1729" s="2581"/>
      <c r="AC1729" s="2581"/>
      <c r="AD1729" s="2581"/>
      <c r="AE1729" s="2581"/>
      <c r="AF1729" s="2581"/>
      <c r="AG1729" s="2581"/>
      <c r="AH1729" s="2581"/>
      <c r="AI1729" s="2581"/>
      <c r="AJ1729" s="2581"/>
      <c r="AK1729" s="2583"/>
    </row>
    <row r="1730" spans="2:37" s="2884" customFormat="1" x14ac:dyDescent="0.2">
      <c r="B1730" s="2783" t="str">
        <f>+B1713</f>
        <v>.</v>
      </c>
    </row>
    <row r="1731" spans="2:37" s="2884" customFormat="1" ht="13.5" thickBot="1" x14ac:dyDescent="0.25">
      <c r="B1731" s="2783"/>
    </row>
    <row r="1732" spans="2:37" s="2884" customFormat="1" ht="20.25" x14ac:dyDescent="0.2">
      <c r="B1732" s="3623" t="s">
        <v>5011</v>
      </c>
      <c r="C1732" s="3624"/>
      <c r="D1732" s="3624"/>
      <c r="E1732" s="3624"/>
      <c r="F1732" s="3624"/>
      <c r="G1732" s="3624"/>
      <c r="H1732" s="3624"/>
      <c r="I1732" s="3624"/>
      <c r="J1732" s="3624"/>
      <c r="K1732" s="3624"/>
      <c r="L1732" s="3624"/>
      <c r="M1732" s="3624"/>
      <c r="N1732" s="3624"/>
      <c r="O1732" s="3624"/>
      <c r="P1732" s="3624"/>
      <c r="Q1732" s="3624"/>
      <c r="R1732" s="3624"/>
      <c r="S1732" s="3624"/>
      <c r="T1732" s="3624"/>
      <c r="U1732" s="3624"/>
      <c r="V1732" s="3624"/>
      <c r="W1732" s="3624"/>
      <c r="X1732" s="3624"/>
      <c r="Y1732" s="3624"/>
      <c r="Z1732" s="3624"/>
      <c r="AA1732" s="3624"/>
      <c r="AB1732" s="3624"/>
      <c r="AC1732" s="3624"/>
      <c r="AD1732" s="3624"/>
      <c r="AE1732" s="3624"/>
      <c r="AF1732" s="3624"/>
      <c r="AG1732" s="3624"/>
      <c r="AH1732" s="3624"/>
      <c r="AI1732" s="3624"/>
      <c r="AJ1732" s="3624"/>
      <c r="AK1732" s="3625"/>
    </row>
    <row r="1733" spans="2:37" s="2884" customFormat="1" x14ac:dyDescent="0.2">
      <c r="B1733" s="2576"/>
      <c r="C1733" s="3011"/>
      <c r="D1733" s="3011"/>
      <c r="E1733" s="3011"/>
      <c r="F1733" s="3011"/>
      <c r="G1733" s="2577"/>
      <c r="H1733" s="2577"/>
      <c r="I1733" s="2577"/>
      <c r="J1733" s="2577"/>
      <c r="K1733" s="2577"/>
      <c r="L1733" s="2577"/>
      <c r="M1733" s="2577"/>
      <c r="N1733" s="2577"/>
      <c r="O1733" s="2577"/>
      <c r="P1733" s="2577"/>
      <c r="Q1733" s="2577"/>
      <c r="R1733" s="2577"/>
      <c r="S1733" s="2577"/>
      <c r="T1733" s="2577"/>
      <c r="U1733" s="2577"/>
      <c r="V1733" s="2577"/>
      <c r="W1733" s="2577"/>
      <c r="X1733" s="2577"/>
      <c r="Y1733" s="2577"/>
      <c r="Z1733" s="2577"/>
      <c r="AA1733" s="2577"/>
      <c r="AB1733" s="2577"/>
      <c r="AC1733" s="2577"/>
      <c r="AD1733" s="2577"/>
      <c r="AE1733" s="2577"/>
      <c r="AF1733" s="2577"/>
      <c r="AG1733" s="2577"/>
      <c r="AH1733" s="2577"/>
      <c r="AI1733" s="2577"/>
      <c r="AJ1733" s="2577"/>
      <c r="AK1733" s="2578"/>
    </row>
    <row r="1734" spans="2:37" s="2884" customFormat="1" ht="12.75" customHeight="1" x14ac:dyDescent="0.2">
      <c r="B1734" s="2576" t="s">
        <v>4998</v>
      </c>
      <c r="C1734" s="3011"/>
      <c r="D1734" s="3740" t="s">
        <v>5843</v>
      </c>
      <c r="E1734" s="3740"/>
      <c r="F1734" s="3740"/>
      <c r="G1734" s="2577"/>
      <c r="H1734" s="2577"/>
      <c r="I1734" s="2577"/>
      <c r="J1734" s="2577"/>
      <c r="K1734" s="2577"/>
      <c r="L1734" s="2577"/>
      <c r="M1734" s="2577"/>
      <c r="N1734" s="2577"/>
      <c r="O1734" s="2577"/>
      <c r="P1734" s="2577"/>
      <c r="Q1734" s="2577"/>
      <c r="R1734" s="2577"/>
      <c r="S1734" s="2577"/>
      <c r="T1734" s="2577"/>
      <c r="U1734" s="2577"/>
      <c r="V1734" s="2577"/>
      <c r="W1734" s="2577"/>
      <c r="X1734" s="2577"/>
      <c r="Y1734" s="2577"/>
      <c r="Z1734" s="2577"/>
      <c r="AA1734" s="2577"/>
      <c r="AB1734" s="2577"/>
      <c r="AC1734" s="2577"/>
      <c r="AD1734" s="2577"/>
      <c r="AE1734" s="2577"/>
      <c r="AF1734" s="2577"/>
      <c r="AG1734" s="2577"/>
      <c r="AH1734" s="2577"/>
      <c r="AI1734" s="2577"/>
      <c r="AJ1734" s="2577"/>
      <c r="AK1734" s="2578"/>
    </row>
    <row r="1735" spans="2:37" s="2884" customFormat="1" ht="13.5" customHeight="1" thickBot="1" x14ac:dyDescent="0.25">
      <c r="B1735" s="3657" t="s">
        <v>5012</v>
      </c>
      <c r="C1735" s="3658"/>
      <c r="D1735" s="3717">
        <v>41523</v>
      </c>
      <c r="E1735" s="3717"/>
      <c r="F1735" s="3011"/>
      <c r="G1735" s="2577"/>
      <c r="H1735" s="2577"/>
      <c r="I1735" s="2577"/>
      <c r="J1735" s="2577"/>
      <c r="K1735" s="2577"/>
      <c r="L1735" s="2577"/>
      <c r="M1735" s="2577"/>
      <c r="N1735" s="2577"/>
      <c r="O1735" s="2577"/>
      <c r="P1735" s="2577"/>
      <c r="Q1735" s="2577"/>
      <c r="R1735" s="2577"/>
      <c r="S1735" s="2577"/>
      <c r="T1735" s="2577"/>
      <c r="U1735" s="2577"/>
      <c r="V1735" s="2577"/>
      <c r="W1735" s="2577"/>
      <c r="X1735" s="2577"/>
      <c r="Y1735" s="2577"/>
      <c r="Z1735" s="2577"/>
      <c r="AA1735" s="2577"/>
      <c r="AB1735" s="2577"/>
      <c r="AC1735" s="2577"/>
      <c r="AD1735" s="2577"/>
      <c r="AE1735" s="2577"/>
      <c r="AF1735" s="2577"/>
      <c r="AG1735" s="2577"/>
      <c r="AH1735" s="2577"/>
      <c r="AI1735" s="2577"/>
      <c r="AJ1735" s="2577"/>
      <c r="AK1735" s="2578"/>
    </row>
    <row r="1736" spans="2:37" s="2884" customFormat="1" ht="154.5" customHeight="1" thickBot="1" x14ac:dyDescent="0.25">
      <c r="B1736" s="3659" t="s">
        <v>5013</v>
      </c>
      <c r="C1736" s="3660"/>
      <c r="D1736" s="3730" t="s">
        <v>5844</v>
      </c>
      <c r="E1736" s="3731"/>
      <c r="F1736" s="3731"/>
      <c r="G1736" s="3731"/>
      <c r="H1736" s="3731"/>
      <c r="I1736" s="3731"/>
      <c r="J1736" s="3731"/>
      <c r="K1736" s="3732"/>
      <c r="L1736" s="2577"/>
      <c r="M1736" s="2577"/>
      <c r="N1736" s="2577"/>
      <c r="O1736" s="2577"/>
      <c r="P1736" s="2577"/>
      <c r="Q1736" s="2577"/>
      <c r="R1736" s="2577"/>
      <c r="S1736" s="2577"/>
      <c r="T1736" s="2577"/>
      <c r="U1736" s="2577"/>
      <c r="V1736" s="2577"/>
      <c r="W1736" s="2577"/>
      <c r="X1736" s="2577"/>
      <c r="Y1736" s="2577"/>
      <c r="Z1736" s="2577"/>
      <c r="AA1736" s="2577"/>
      <c r="AB1736" s="2577"/>
      <c r="AC1736" s="2577"/>
      <c r="AD1736" s="2577"/>
      <c r="AE1736" s="2577"/>
      <c r="AF1736" s="2577"/>
      <c r="AG1736" s="2577"/>
      <c r="AH1736" s="2577"/>
      <c r="AI1736" s="2577"/>
      <c r="AJ1736" s="2577"/>
      <c r="AK1736" s="2578"/>
    </row>
    <row r="1737" spans="2:37" s="2884" customFormat="1" ht="13.5" thickBot="1" x14ac:dyDescent="0.25">
      <c r="B1737" s="3664"/>
      <c r="C1737" s="3653"/>
      <c r="D1737" s="3653"/>
      <c r="E1737" s="3653"/>
      <c r="F1737" s="3653"/>
      <c r="G1737" s="3653"/>
      <c r="H1737" s="3653"/>
      <c r="I1737" s="3653"/>
      <c r="J1737" s="3653"/>
      <c r="K1737" s="3653"/>
      <c r="L1737" s="3653"/>
      <c r="M1737" s="3653"/>
      <c r="N1737" s="3653"/>
      <c r="O1737" s="3653"/>
      <c r="P1737" s="3653"/>
      <c r="Q1737" s="3653"/>
      <c r="R1737" s="2577"/>
      <c r="S1737" s="2577"/>
      <c r="T1737" s="2577"/>
      <c r="U1737" s="2577"/>
      <c r="V1737" s="2577"/>
      <c r="W1737" s="2577"/>
      <c r="X1737" s="2577"/>
      <c r="Y1737" s="2577"/>
      <c r="Z1737" s="2577"/>
      <c r="AA1737" s="2577"/>
      <c r="AB1737" s="2577"/>
      <c r="AC1737" s="2577"/>
      <c r="AD1737" s="2577"/>
      <c r="AE1737" s="2577"/>
      <c r="AF1737" s="2577"/>
      <c r="AG1737" s="2577"/>
      <c r="AH1737" s="2577"/>
      <c r="AI1737" s="2577"/>
      <c r="AJ1737" s="2577"/>
      <c r="AK1737" s="2578"/>
    </row>
    <row r="1738" spans="2:37" s="2884" customFormat="1" ht="13.5" customHeight="1" thickBot="1" x14ac:dyDescent="0.25">
      <c r="B1738" s="3638" t="s">
        <v>5014</v>
      </c>
      <c r="C1738" s="3638"/>
      <c r="D1738" s="3638" t="s">
        <v>5004</v>
      </c>
      <c r="E1738" s="3638" t="s">
        <v>5015</v>
      </c>
      <c r="F1738" s="3654" t="s">
        <v>224</v>
      </c>
      <c r="G1738" s="3654"/>
      <c r="H1738" s="3654"/>
      <c r="I1738" s="3654"/>
      <c r="J1738" s="3654"/>
      <c r="K1738" s="3654"/>
      <c r="L1738" s="3654"/>
      <c r="M1738" s="3654"/>
      <c r="N1738" s="3654"/>
      <c r="O1738" s="3654"/>
      <c r="P1738" s="3654"/>
      <c r="Q1738" s="3654"/>
      <c r="R1738" s="3654"/>
      <c r="S1738" s="3654" t="s">
        <v>340</v>
      </c>
      <c r="T1738" s="3654"/>
      <c r="U1738" s="3654"/>
      <c r="V1738" s="3654"/>
      <c r="W1738" s="3654"/>
      <c r="X1738" s="3654"/>
      <c r="Y1738" s="3654"/>
      <c r="Z1738" s="3654"/>
      <c r="AA1738" s="3654"/>
      <c r="AB1738" s="3654"/>
      <c r="AC1738" s="3654"/>
      <c r="AD1738" s="3654" t="s">
        <v>225</v>
      </c>
      <c r="AE1738" s="3654"/>
      <c r="AF1738" s="3654"/>
      <c r="AG1738" s="3654"/>
      <c r="AH1738" s="3655" t="s">
        <v>4999</v>
      </c>
      <c r="AI1738" s="3655"/>
      <c r="AJ1738" s="3655"/>
      <c r="AK1738" s="2578"/>
    </row>
    <row r="1739" spans="2:37" s="2884" customFormat="1" ht="26.25" customHeight="1" thickBot="1" x14ac:dyDescent="0.25">
      <c r="B1739" s="3639"/>
      <c r="C1739" s="3639"/>
      <c r="D1739" s="3639"/>
      <c r="E1739" s="3639"/>
      <c r="F1739" s="3639" t="s">
        <v>5016</v>
      </c>
      <c r="G1739" s="3639" t="s">
        <v>5017</v>
      </c>
      <c r="H1739" s="3638" t="s">
        <v>5018</v>
      </c>
      <c r="I1739" s="3640" t="s">
        <v>5019</v>
      </c>
      <c r="J1739" s="3640" t="s">
        <v>5020</v>
      </c>
      <c r="K1739" s="3637" t="s">
        <v>5021</v>
      </c>
      <c r="L1739" s="3637" t="s">
        <v>5022</v>
      </c>
      <c r="M1739" s="3640" t="s">
        <v>5023</v>
      </c>
      <c r="N1739" s="3640"/>
      <c r="O1739" s="3637" t="s">
        <v>5024</v>
      </c>
      <c r="P1739" s="3637" t="s">
        <v>5025</v>
      </c>
      <c r="Q1739" s="3637" t="s">
        <v>5026</v>
      </c>
      <c r="R1739" s="3637" t="s">
        <v>5027</v>
      </c>
      <c r="S1739" s="3638" t="s">
        <v>5028</v>
      </c>
      <c r="T1739" s="3638" t="s">
        <v>5029</v>
      </c>
      <c r="U1739" s="3638" t="s">
        <v>5030</v>
      </c>
      <c r="V1739" s="3638" t="s">
        <v>5031</v>
      </c>
      <c r="W1739" s="3638" t="s">
        <v>5032</v>
      </c>
      <c r="X1739" s="3638" t="s">
        <v>5033</v>
      </c>
      <c r="Y1739" s="3638" t="s">
        <v>5034</v>
      </c>
      <c r="Z1739" s="3638" t="s">
        <v>5035</v>
      </c>
      <c r="AA1739" s="3638" t="s">
        <v>5036</v>
      </c>
      <c r="AB1739" s="3640" t="s">
        <v>5037</v>
      </c>
      <c r="AC1739" s="3640" t="s">
        <v>5038</v>
      </c>
      <c r="AD1739" s="3638" t="s">
        <v>5039</v>
      </c>
      <c r="AE1739" s="3638" t="s">
        <v>5040</v>
      </c>
      <c r="AF1739" s="3638" t="s">
        <v>5041</v>
      </c>
      <c r="AG1739" s="3638" t="s">
        <v>5042</v>
      </c>
      <c r="AH1739" s="3638" t="s">
        <v>1154</v>
      </c>
      <c r="AI1739" s="3638" t="s">
        <v>5000</v>
      </c>
      <c r="AJ1739" s="3638" t="s">
        <v>5001</v>
      </c>
      <c r="AK1739" s="2578"/>
    </row>
    <row r="1740" spans="2:37" s="2884" customFormat="1" ht="21" customHeight="1" thickBot="1" x14ac:dyDescent="0.25">
      <c r="B1740" s="3639"/>
      <c r="C1740" s="3639"/>
      <c r="D1740" s="3639"/>
      <c r="E1740" s="3639"/>
      <c r="F1740" s="3639"/>
      <c r="G1740" s="3639"/>
      <c r="H1740" s="3639"/>
      <c r="I1740" s="3637"/>
      <c r="J1740" s="3637"/>
      <c r="K1740" s="3637"/>
      <c r="L1740" s="3637"/>
      <c r="M1740" s="3009" t="s">
        <v>5043</v>
      </c>
      <c r="N1740" s="3008" t="s">
        <v>2798</v>
      </c>
      <c r="O1740" s="3637"/>
      <c r="P1740" s="3637"/>
      <c r="Q1740" s="3637"/>
      <c r="R1740" s="3637"/>
      <c r="S1740" s="3639"/>
      <c r="T1740" s="3639"/>
      <c r="U1740" s="3639"/>
      <c r="V1740" s="3639"/>
      <c r="W1740" s="3639"/>
      <c r="X1740" s="3639"/>
      <c r="Y1740" s="3639"/>
      <c r="Z1740" s="3639"/>
      <c r="AA1740" s="3639"/>
      <c r="AB1740" s="3637"/>
      <c r="AC1740" s="3637"/>
      <c r="AD1740" s="3639"/>
      <c r="AE1740" s="3639"/>
      <c r="AF1740" s="3639"/>
      <c r="AG1740" s="3639"/>
      <c r="AH1740" s="3639"/>
      <c r="AI1740" s="3639"/>
      <c r="AJ1740" s="3639"/>
      <c r="AK1740" s="2578"/>
    </row>
    <row r="1741" spans="2:37" s="2884" customFormat="1" ht="13.5" customHeight="1" thickBot="1" x14ac:dyDescent="0.25">
      <c r="B1741" s="3728" t="s">
        <v>5843</v>
      </c>
      <c r="C1741" s="3729"/>
      <c r="D1741" s="3017" t="s">
        <v>5845</v>
      </c>
      <c r="E1741" s="3018">
        <v>22.400000000000002</v>
      </c>
      <c r="F1741" s="3018">
        <v>11.211200000000002</v>
      </c>
      <c r="G1741" s="3019" t="s">
        <v>1534</v>
      </c>
      <c r="H1741" s="3019" t="s">
        <v>1534</v>
      </c>
      <c r="I1741" s="3019" t="s">
        <v>1534</v>
      </c>
      <c r="J1741" s="3020">
        <v>250.25</v>
      </c>
      <c r="K1741" s="3021">
        <v>4.4800000000000006E-2</v>
      </c>
      <c r="L1741" s="3021">
        <v>4.4800000000000006E-2</v>
      </c>
      <c r="M1741" s="3020">
        <v>45</v>
      </c>
      <c r="N1741" s="3020">
        <v>66</v>
      </c>
      <c r="O1741" s="3021">
        <v>0.24640000000000004</v>
      </c>
      <c r="P1741" s="3021">
        <v>0.16800000000000001</v>
      </c>
      <c r="Q1741" s="3021">
        <v>0.24640000000000004</v>
      </c>
      <c r="R1741" s="3021">
        <v>0.16800000000000001</v>
      </c>
      <c r="S1741" s="3022">
        <v>4.4800000000000004</v>
      </c>
      <c r="T1741" s="3019" t="s">
        <v>1534</v>
      </c>
      <c r="U1741" s="3019" t="s">
        <v>1534</v>
      </c>
      <c r="V1741" s="3023" t="s">
        <v>5534</v>
      </c>
      <c r="W1741" s="3021">
        <v>1.1200000000000002E-2</v>
      </c>
      <c r="X1741" s="3021">
        <v>6.720000000000001E-2</v>
      </c>
      <c r="Y1741" s="3023" t="s">
        <v>1534</v>
      </c>
      <c r="Z1741" s="3023" t="s">
        <v>1534</v>
      </c>
      <c r="AA1741" s="3023" t="s">
        <v>1534</v>
      </c>
      <c r="AB1741" s="3023" t="s">
        <v>1534</v>
      </c>
      <c r="AC1741" s="3021">
        <v>6.720000000000001E-2</v>
      </c>
      <c r="AD1741" s="3018">
        <v>6.708800000000001</v>
      </c>
      <c r="AE1741" s="3023" t="s">
        <v>51</v>
      </c>
      <c r="AF1741" s="3024">
        <v>1.6772000000000002E-2</v>
      </c>
      <c r="AG1741" s="3024">
        <v>0.11200000000000002</v>
      </c>
      <c r="AH1741" s="3025" t="s">
        <v>1534</v>
      </c>
      <c r="AI1741" s="3025" t="s">
        <v>1534</v>
      </c>
      <c r="AJ1741" s="3026" t="s">
        <v>1534</v>
      </c>
      <c r="AK1741" s="2578"/>
    </row>
    <row r="1742" spans="2:37" s="2884" customFormat="1" x14ac:dyDescent="0.2">
      <c r="B1742" s="2579"/>
      <c r="C1742" s="2572"/>
      <c r="D1742" s="3652"/>
      <c r="E1742" s="3652"/>
      <c r="F1742" s="3652"/>
      <c r="G1742" s="3652"/>
      <c r="H1742" s="2572"/>
      <c r="I1742" s="2573"/>
      <c r="J1742" s="2573"/>
      <c r="K1742" s="2573"/>
      <c r="L1742" s="2573"/>
      <c r="M1742" s="2572"/>
      <c r="N1742" s="2573"/>
      <c r="O1742" s="2573"/>
      <c r="P1742" s="2573"/>
      <c r="Q1742" s="2573"/>
      <c r="R1742" s="2573"/>
      <c r="S1742" s="2572"/>
      <c r="T1742" s="2571"/>
      <c r="U1742" s="2571"/>
      <c r="V1742" s="2571"/>
      <c r="W1742" s="2571"/>
      <c r="X1742" s="2571"/>
      <c r="Y1742" s="2571"/>
      <c r="Z1742" s="2571"/>
      <c r="AA1742" s="2571"/>
      <c r="AB1742" s="2571"/>
      <c r="AC1742" s="2571"/>
      <c r="AD1742" s="2571"/>
      <c r="AE1742" s="2571"/>
      <c r="AF1742" s="2571"/>
      <c r="AG1742" s="2571"/>
      <c r="AH1742" s="2571"/>
      <c r="AI1742" s="2571"/>
      <c r="AJ1742" s="2571"/>
      <c r="AK1742" s="2578"/>
    </row>
    <row r="1743" spans="2:37" s="2884" customFormat="1" ht="14.25" x14ac:dyDescent="0.2">
      <c r="B1743" s="3643" t="s">
        <v>5002</v>
      </c>
      <c r="C1743" s="3644"/>
      <c r="D1743" s="3714" t="s">
        <v>10</v>
      </c>
      <c r="E1743" s="3714"/>
      <c r="F1743" s="3714"/>
      <c r="G1743" s="3714"/>
      <c r="H1743" s="2575"/>
      <c r="I1743" s="2575"/>
      <c r="J1743" s="2575"/>
      <c r="K1743" s="2575"/>
      <c r="L1743" s="2575"/>
      <c r="M1743" s="2575"/>
      <c r="N1743" s="2575"/>
      <c r="O1743" s="2575"/>
      <c r="P1743" s="2575"/>
      <c r="Q1743" s="2575"/>
      <c r="R1743" s="2575"/>
      <c r="S1743" s="2575"/>
      <c r="T1743" s="2571"/>
      <c r="U1743" s="2571"/>
      <c r="V1743" s="2571"/>
      <c r="W1743" s="2571"/>
      <c r="X1743" s="2571"/>
      <c r="Y1743" s="2571"/>
      <c r="Z1743" s="2571"/>
      <c r="AA1743" s="2571"/>
      <c r="AB1743" s="2571"/>
      <c r="AC1743" s="2571"/>
      <c r="AD1743" s="2571"/>
      <c r="AE1743" s="2571"/>
      <c r="AF1743" s="2571"/>
      <c r="AG1743" s="2571"/>
      <c r="AH1743" s="2571"/>
      <c r="AI1743" s="2571"/>
      <c r="AJ1743" s="2571"/>
      <c r="AK1743" s="2578"/>
    </row>
    <row r="1744" spans="2:37" s="2884" customFormat="1" ht="14.25" x14ac:dyDescent="0.2">
      <c r="B1744" s="3643" t="s">
        <v>5003</v>
      </c>
      <c r="C1744" s="3644"/>
      <c r="D1744" s="3714" t="s">
        <v>10</v>
      </c>
      <c r="E1744" s="3714"/>
      <c r="F1744" s="3714"/>
      <c r="G1744" s="3714"/>
      <c r="H1744" s="2575"/>
      <c r="I1744" s="2575"/>
      <c r="J1744" s="2575"/>
      <c r="K1744" s="2575"/>
      <c r="L1744" s="2575"/>
      <c r="M1744" s="2575"/>
      <c r="N1744" s="2575"/>
      <c r="O1744" s="2575"/>
      <c r="P1744" s="2575"/>
      <c r="Q1744" s="2575"/>
      <c r="R1744" s="2575"/>
      <c r="S1744" s="2575"/>
      <c r="T1744" s="2571"/>
      <c r="U1744" s="2571"/>
      <c r="V1744" s="2571"/>
      <c r="W1744" s="2571"/>
      <c r="X1744" s="2571"/>
      <c r="Y1744" s="2571"/>
      <c r="Z1744" s="2571"/>
      <c r="AA1744" s="2571"/>
      <c r="AB1744" s="2571"/>
      <c r="AC1744" s="2571"/>
      <c r="AD1744" s="2571"/>
      <c r="AE1744" s="2571"/>
      <c r="AF1744" s="2571"/>
      <c r="AG1744" s="2571"/>
      <c r="AH1744" s="2571"/>
      <c r="AI1744" s="2571"/>
      <c r="AJ1744" s="2571"/>
      <c r="AK1744" s="2578"/>
    </row>
    <row r="1745" spans="2:37" s="2884" customFormat="1" ht="13.5" thickBot="1" x14ac:dyDescent="0.25">
      <c r="B1745" s="3646"/>
      <c r="C1745" s="3647"/>
      <c r="D1745" s="2580"/>
      <c r="E1745" s="2580"/>
      <c r="F1745" s="2580"/>
      <c r="G1745" s="2580"/>
      <c r="H1745" s="2580"/>
      <c r="I1745" s="2580"/>
      <c r="J1745" s="2580"/>
      <c r="K1745" s="2580"/>
      <c r="L1745" s="2580"/>
      <c r="M1745" s="2580"/>
      <c r="N1745" s="2580"/>
      <c r="O1745" s="2580"/>
      <c r="P1745" s="2580"/>
      <c r="Q1745" s="2580"/>
      <c r="R1745" s="2580"/>
      <c r="S1745" s="2580"/>
      <c r="T1745" s="2581"/>
      <c r="U1745" s="2581"/>
      <c r="V1745" s="2581"/>
      <c r="W1745" s="2581"/>
      <c r="X1745" s="2581"/>
      <c r="Y1745" s="2581"/>
      <c r="Z1745" s="2581"/>
      <c r="AA1745" s="2581"/>
      <c r="AB1745" s="2581"/>
      <c r="AC1745" s="2581"/>
      <c r="AD1745" s="2581"/>
      <c r="AE1745" s="2581"/>
      <c r="AF1745" s="2581"/>
      <c r="AG1745" s="2581"/>
      <c r="AH1745" s="2581"/>
      <c r="AI1745" s="2581"/>
      <c r="AJ1745" s="2581"/>
      <c r="AK1745" s="2583"/>
    </row>
    <row r="1746" spans="2:37" s="2884" customFormat="1" x14ac:dyDescent="0.2">
      <c r="B1746" s="2783" t="str">
        <f>+B1730</f>
        <v>.</v>
      </c>
    </row>
    <row r="1747" spans="2:37" s="2884" customFormat="1" ht="13.5" thickBot="1" x14ac:dyDescent="0.25">
      <c r="B1747" s="2783"/>
    </row>
    <row r="1748" spans="2:37" s="2884" customFormat="1" ht="20.25" x14ac:dyDescent="0.2">
      <c r="B1748" s="3623" t="s">
        <v>5011</v>
      </c>
      <c r="C1748" s="3624"/>
      <c r="D1748" s="3624"/>
      <c r="E1748" s="3624"/>
      <c r="F1748" s="3624"/>
      <c r="G1748" s="3624"/>
      <c r="H1748" s="3624"/>
      <c r="I1748" s="3624"/>
      <c r="J1748" s="3624"/>
      <c r="K1748" s="3624"/>
      <c r="L1748" s="3624"/>
      <c r="M1748" s="3624"/>
      <c r="N1748" s="3624"/>
      <c r="O1748" s="3624"/>
      <c r="P1748" s="3624"/>
      <c r="Q1748" s="3624"/>
      <c r="R1748" s="3624"/>
      <c r="S1748" s="3624"/>
      <c r="T1748" s="3624"/>
      <c r="U1748" s="3624"/>
      <c r="V1748" s="3624"/>
      <c r="W1748" s="3624"/>
      <c r="X1748" s="3624"/>
      <c r="Y1748" s="3624"/>
      <c r="Z1748" s="3624"/>
      <c r="AA1748" s="3624"/>
      <c r="AB1748" s="3624"/>
      <c r="AC1748" s="3624"/>
      <c r="AD1748" s="3624"/>
      <c r="AE1748" s="3624"/>
      <c r="AF1748" s="3624"/>
      <c r="AG1748" s="3624"/>
      <c r="AH1748" s="3624"/>
      <c r="AI1748" s="3624"/>
      <c r="AJ1748" s="3624"/>
      <c r="AK1748" s="3625"/>
    </row>
    <row r="1749" spans="2:37" s="2884" customFormat="1" x14ac:dyDescent="0.2">
      <c r="B1749" s="2576"/>
      <c r="C1749" s="2958"/>
      <c r="D1749" s="2958"/>
      <c r="E1749" s="2958"/>
      <c r="F1749" s="2958"/>
      <c r="G1749" s="2577"/>
      <c r="H1749" s="2577"/>
      <c r="I1749" s="2577"/>
      <c r="J1749" s="2577"/>
      <c r="K1749" s="2577"/>
      <c r="L1749" s="2577"/>
      <c r="M1749" s="2577"/>
      <c r="N1749" s="2577"/>
      <c r="O1749" s="2577"/>
      <c r="P1749" s="2577"/>
      <c r="Q1749" s="2577"/>
      <c r="R1749" s="2577"/>
      <c r="S1749" s="2577"/>
      <c r="T1749" s="2577"/>
      <c r="U1749" s="2577"/>
      <c r="V1749" s="2577"/>
      <c r="W1749" s="2577"/>
      <c r="X1749" s="2577"/>
      <c r="Y1749" s="2577"/>
      <c r="Z1749" s="2577"/>
      <c r="AA1749" s="2577"/>
      <c r="AB1749" s="2577"/>
      <c r="AC1749" s="2577"/>
      <c r="AD1749" s="2577"/>
      <c r="AE1749" s="2577"/>
      <c r="AF1749" s="2577"/>
      <c r="AG1749" s="2577"/>
      <c r="AH1749" s="2577"/>
      <c r="AI1749" s="2577"/>
      <c r="AJ1749" s="2577"/>
      <c r="AK1749" s="2578"/>
    </row>
    <row r="1750" spans="2:37" s="2884" customFormat="1" ht="12.75" customHeight="1" x14ac:dyDescent="0.2">
      <c r="B1750" s="2576" t="s">
        <v>4998</v>
      </c>
      <c r="C1750" s="2958"/>
      <c r="D1750" s="3740" t="s">
        <v>5823</v>
      </c>
      <c r="E1750" s="3740"/>
      <c r="F1750" s="3740"/>
      <c r="G1750" s="2577"/>
      <c r="H1750" s="2577"/>
      <c r="I1750" s="2577"/>
      <c r="J1750" s="2577"/>
      <c r="K1750" s="2577"/>
      <c r="L1750" s="2577"/>
      <c r="M1750" s="2577"/>
      <c r="N1750" s="2577"/>
      <c r="O1750" s="2577"/>
      <c r="P1750" s="2577"/>
      <c r="Q1750" s="2577"/>
      <c r="R1750" s="2577"/>
      <c r="S1750" s="2577"/>
      <c r="T1750" s="2577"/>
      <c r="U1750" s="2577"/>
      <c r="V1750" s="2577"/>
      <c r="W1750" s="2577"/>
      <c r="X1750" s="2577"/>
      <c r="Y1750" s="2577"/>
      <c r="Z1750" s="2577"/>
      <c r="AA1750" s="2577"/>
      <c r="AB1750" s="2577"/>
      <c r="AC1750" s="2577"/>
      <c r="AD1750" s="2577"/>
      <c r="AE1750" s="2577"/>
      <c r="AF1750" s="2577"/>
      <c r="AG1750" s="2577"/>
      <c r="AH1750" s="2577"/>
      <c r="AI1750" s="2577"/>
      <c r="AJ1750" s="2577"/>
      <c r="AK1750" s="2578"/>
    </row>
    <row r="1751" spans="2:37" s="2884" customFormat="1" ht="13.5" customHeight="1" thickBot="1" x14ac:dyDescent="0.25">
      <c r="B1751" s="3657" t="s">
        <v>5012</v>
      </c>
      <c r="C1751" s="3658"/>
      <c r="D1751" s="4497">
        <v>41506</v>
      </c>
      <c r="E1751" s="4497"/>
      <c r="F1751" s="2958"/>
      <c r="G1751" s="2577"/>
      <c r="H1751" s="2577"/>
      <c r="I1751" s="2577"/>
      <c r="J1751" s="2577"/>
      <c r="K1751" s="2577"/>
      <c r="L1751" s="2577"/>
      <c r="M1751" s="2577"/>
      <c r="N1751" s="2577"/>
      <c r="O1751" s="2577"/>
      <c r="P1751" s="2577"/>
      <c r="Q1751" s="2577"/>
      <c r="R1751" s="2577"/>
      <c r="S1751" s="2577"/>
      <c r="T1751" s="2577"/>
      <c r="U1751" s="2577"/>
      <c r="V1751" s="2577"/>
      <c r="W1751" s="2577"/>
      <c r="X1751" s="2577"/>
      <c r="Y1751" s="2577"/>
      <c r="Z1751" s="2577"/>
      <c r="AA1751" s="2577"/>
      <c r="AB1751" s="2577"/>
      <c r="AC1751" s="2577"/>
      <c r="AD1751" s="2577"/>
      <c r="AE1751" s="2577"/>
      <c r="AF1751" s="2577"/>
      <c r="AG1751" s="2577"/>
      <c r="AH1751" s="2577"/>
      <c r="AI1751" s="2577"/>
      <c r="AJ1751" s="2577"/>
      <c r="AK1751" s="2578"/>
    </row>
    <row r="1752" spans="2:37" s="2884" customFormat="1" ht="186.75" customHeight="1" thickBot="1" x14ac:dyDescent="0.25">
      <c r="B1752" s="3659" t="s">
        <v>5013</v>
      </c>
      <c r="C1752" s="3660"/>
      <c r="D1752" s="3730" t="s">
        <v>5825</v>
      </c>
      <c r="E1752" s="3731"/>
      <c r="F1752" s="3731"/>
      <c r="G1752" s="3731"/>
      <c r="H1752" s="3731"/>
      <c r="I1752" s="3731"/>
      <c r="J1752" s="3731"/>
      <c r="K1752" s="3732"/>
      <c r="L1752" s="2577"/>
      <c r="M1752" s="2577"/>
      <c r="N1752" s="2577"/>
      <c r="O1752" s="2577"/>
      <c r="P1752" s="2577"/>
      <c r="Q1752" s="2577"/>
      <c r="R1752" s="2577"/>
      <c r="S1752" s="2577"/>
      <c r="T1752" s="2577"/>
      <c r="U1752" s="2577"/>
      <c r="V1752" s="2577"/>
      <c r="W1752" s="2577"/>
      <c r="X1752" s="2577"/>
      <c r="Y1752" s="2577"/>
      <c r="Z1752" s="2577"/>
      <c r="AA1752" s="2577"/>
      <c r="AB1752" s="2577"/>
      <c r="AC1752" s="2577"/>
      <c r="AD1752" s="2577"/>
      <c r="AE1752" s="2577"/>
      <c r="AF1752" s="2577"/>
      <c r="AG1752" s="2577"/>
      <c r="AH1752" s="2577"/>
      <c r="AI1752" s="2577"/>
      <c r="AJ1752" s="2577"/>
      <c r="AK1752" s="2578"/>
    </row>
    <row r="1753" spans="2:37" s="2884" customFormat="1" ht="13.5" thickBot="1" x14ac:dyDescent="0.25">
      <c r="B1753" s="3664"/>
      <c r="C1753" s="3653"/>
      <c r="D1753" s="3653"/>
      <c r="E1753" s="3653"/>
      <c r="F1753" s="3653"/>
      <c r="G1753" s="3653"/>
      <c r="H1753" s="3653"/>
      <c r="I1753" s="3653"/>
      <c r="J1753" s="3653"/>
      <c r="K1753" s="3653"/>
      <c r="L1753" s="3653"/>
      <c r="M1753" s="3653"/>
      <c r="N1753" s="3653"/>
      <c r="O1753" s="3653"/>
      <c r="P1753" s="3653"/>
      <c r="Q1753" s="3653"/>
      <c r="R1753" s="2577"/>
      <c r="S1753" s="2577"/>
      <c r="T1753" s="2577"/>
      <c r="U1753" s="2577"/>
      <c r="V1753" s="2577"/>
      <c r="W1753" s="2577"/>
      <c r="X1753" s="2577"/>
      <c r="Y1753" s="2577"/>
      <c r="Z1753" s="2577"/>
      <c r="AA1753" s="2577"/>
      <c r="AB1753" s="2577"/>
      <c r="AC1753" s="2577"/>
      <c r="AD1753" s="2577"/>
      <c r="AE1753" s="2577"/>
      <c r="AF1753" s="2577"/>
      <c r="AG1753" s="2577"/>
      <c r="AH1753" s="2577"/>
      <c r="AI1753" s="2577"/>
      <c r="AJ1753" s="2577"/>
      <c r="AK1753" s="2578"/>
    </row>
    <row r="1754" spans="2:37" s="2884" customFormat="1" ht="13.5" customHeight="1" thickBot="1" x14ac:dyDescent="0.25">
      <c r="B1754" s="3679" t="s">
        <v>5014</v>
      </c>
      <c r="C1754" s="3680"/>
      <c r="D1754" s="3638" t="s">
        <v>5004</v>
      </c>
      <c r="E1754" s="3638" t="s">
        <v>5015</v>
      </c>
      <c r="F1754" s="3686" t="s">
        <v>224</v>
      </c>
      <c r="G1754" s="3688"/>
      <c r="H1754" s="3688"/>
      <c r="I1754" s="3688"/>
      <c r="J1754" s="3688"/>
      <c r="K1754" s="3688"/>
      <c r="L1754" s="3688"/>
      <c r="M1754" s="3688"/>
      <c r="N1754" s="3688"/>
      <c r="O1754" s="3688"/>
      <c r="P1754" s="3688"/>
      <c r="Q1754" s="3688"/>
      <c r="R1754" s="3689"/>
      <c r="S1754" s="3686" t="s">
        <v>340</v>
      </c>
      <c r="T1754" s="3688"/>
      <c r="U1754" s="3688"/>
      <c r="V1754" s="3688"/>
      <c r="W1754" s="3688"/>
      <c r="X1754" s="3688"/>
      <c r="Y1754" s="3688"/>
      <c r="Z1754" s="3688"/>
      <c r="AA1754" s="3688"/>
      <c r="AB1754" s="3688"/>
      <c r="AC1754" s="3689"/>
      <c r="AD1754" s="3686" t="s">
        <v>225</v>
      </c>
      <c r="AE1754" s="3688"/>
      <c r="AF1754" s="3688"/>
      <c r="AG1754" s="3689"/>
      <c r="AH1754" s="3690" t="s">
        <v>4999</v>
      </c>
      <c r="AI1754" s="3691"/>
      <c r="AJ1754" s="3692"/>
      <c r="AK1754" s="2578"/>
    </row>
    <row r="1755" spans="2:37" s="2884" customFormat="1" ht="13.5" customHeight="1" thickBot="1" x14ac:dyDescent="0.25">
      <c r="B1755" s="3681"/>
      <c r="C1755" s="3682"/>
      <c r="D1755" s="3639"/>
      <c r="E1755" s="3639"/>
      <c r="F1755" s="3638" t="s">
        <v>5016</v>
      </c>
      <c r="G1755" s="3638" t="s">
        <v>5017</v>
      </c>
      <c r="H1755" s="3638" t="s">
        <v>5018</v>
      </c>
      <c r="I1755" s="3640" t="s">
        <v>5019</v>
      </c>
      <c r="J1755" s="3640" t="s">
        <v>5020</v>
      </c>
      <c r="K1755" s="3640" t="s">
        <v>5021</v>
      </c>
      <c r="L1755" s="3640" t="s">
        <v>5022</v>
      </c>
      <c r="M1755" s="4431" t="s">
        <v>5023</v>
      </c>
      <c r="N1755" s="4432"/>
      <c r="O1755" s="3640" t="s">
        <v>5024</v>
      </c>
      <c r="P1755" s="3640" t="s">
        <v>5025</v>
      </c>
      <c r="Q1755" s="3640" t="s">
        <v>5026</v>
      </c>
      <c r="R1755" s="3640" t="s">
        <v>5027</v>
      </c>
      <c r="S1755" s="3638" t="s">
        <v>5028</v>
      </c>
      <c r="T1755" s="3638" t="s">
        <v>5029</v>
      </c>
      <c r="U1755" s="3638" t="s">
        <v>5030</v>
      </c>
      <c r="V1755" s="3638" t="s">
        <v>5031</v>
      </c>
      <c r="W1755" s="3638" t="s">
        <v>5032</v>
      </c>
      <c r="X1755" s="3638" t="s">
        <v>5033</v>
      </c>
      <c r="Y1755" s="3638" t="s">
        <v>5034</v>
      </c>
      <c r="Z1755" s="3638" t="s">
        <v>5035</v>
      </c>
      <c r="AA1755" s="3638" t="s">
        <v>5036</v>
      </c>
      <c r="AB1755" s="3640" t="s">
        <v>5037</v>
      </c>
      <c r="AC1755" s="3640" t="s">
        <v>5038</v>
      </c>
      <c r="AD1755" s="3638" t="s">
        <v>5039</v>
      </c>
      <c r="AE1755" s="3638" t="s">
        <v>5040</v>
      </c>
      <c r="AF1755" s="3638" t="s">
        <v>5041</v>
      </c>
      <c r="AG1755" s="3638" t="s">
        <v>5042</v>
      </c>
      <c r="AH1755" s="3638" t="s">
        <v>1154</v>
      </c>
      <c r="AI1755" s="3638" t="s">
        <v>5000</v>
      </c>
      <c r="AJ1755" s="3638" t="s">
        <v>5001</v>
      </c>
      <c r="AK1755" s="2578"/>
    </row>
    <row r="1756" spans="2:37" s="2884" customFormat="1" ht="13.5" thickBot="1" x14ac:dyDescent="0.25">
      <c r="B1756" s="4433"/>
      <c r="C1756" s="4434"/>
      <c r="D1756" s="3705"/>
      <c r="E1756" s="3705"/>
      <c r="F1756" s="3705"/>
      <c r="G1756" s="3705"/>
      <c r="H1756" s="3705"/>
      <c r="I1756" s="3776"/>
      <c r="J1756" s="3776"/>
      <c r="K1756" s="3776"/>
      <c r="L1756" s="3776"/>
      <c r="M1756" s="2955" t="s">
        <v>5043</v>
      </c>
      <c r="N1756" s="2956" t="s">
        <v>2798</v>
      </c>
      <c r="O1756" s="3776"/>
      <c r="P1756" s="3776"/>
      <c r="Q1756" s="3776"/>
      <c r="R1756" s="3776"/>
      <c r="S1756" s="3705"/>
      <c r="T1756" s="3705"/>
      <c r="U1756" s="3705"/>
      <c r="V1756" s="3705"/>
      <c r="W1756" s="3705"/>
      <c r="X1756" s="3705"/>
      <c r="Y1756" s="3705"/>
      <c r="Z1756" s="3705"/>
      <c r="AA1756" s="3705"/>
      <c r="AB1756" s="3776"/>
      <c r="AC1756" s="3776"/>
      <c r="AD1756" s="3705"/>
      <c r="AE1756" s="3705"/>
      <c r="AF1756" s="3705"/>
      <c r="AG1756" s="3705"/>
      <c r="AH1756" s="3705"/>
      <c r="AI1756" s="3705"/>
      <c r="AJ1756" s="3705"/>
      <c r="AK1756" s="2578"/>
    </row>
    <row r="1757" spans="2:37" s="2884" customFormat="1" ht="13.5" customHeight="1" thickBot="1" x14ac:dyDescent="0.25">
      <c r="B1757" s="4491" t="s">
        <v>5824</v>
      </c>
      <c r="C1757" s="4492"/>
      <c r="D1757" s="2605" t="s">
        <v>1534</v>
      </c>
      <c r="E1757" s="2605">
        <v>14.99</v>
      </c>
      <c r="F1757" s="2605" t="s">
        <v>1534</v>
      </c>
      <c r="G1757" s="2605" t="s">
        <v>1534</v>
      </c>
      <c r="H1757" s="2605" t="s">
        <v>1534</v>
      </c>
      <c r="I1757" s="2605" t="s">
        <v>1534</v>
      </c>
      <c r="J1757" s="2605" t="s">
        <v>1534</v>
      </c>
      <c r="K1757" s="2605" t="s">
        <v>1534</v>
      </c>
      <c r="L1757" s="2605" t="s">
        <v>1534</v>
      </c>
      <c r="M1757" s="2605" t="s">
        <v>1534</v>
      </c>
      <c r="N1757" s="2605" t="s">
        <v>1534</v>
      </c>
      <c r="O1757" s="2605" t="s">
        <v>1534</v>
      </c>
      <c r="P1757" s="2605" t="s">
        <v>1534</v>
      </c>
      <c r="Q1757" s="2605" t="s">
        <v>1534</v>
      </c>
      <c r="R1757" s="2605" t="s">
        <v>1534</v>
      </c>
      <c r="S1757" s="2605" t="s">
        <v>1534</v>
      </c>
      <c r="T1757" s="2605" t="s">
        <v>1534</v>
      </c>
      <c r="U1757" s="2605" t="s">
        <v>1534</v>
      </c>
      <c r="V1757" s="2605" t="s">
        <v>1534</v>
      </c>
      <c r="W1757" s="2605" t="s">
        <v>1534</v>
      </c>
      <c r="X1757" s="2605" t="s">
        <v>1534</v>
      </c>
      <c r="Y1757" s="2605" t="s">
        <v>1534</v>
      </c>
      <c r="Z1757" s="2605" t="s">
        <v>1534</v>
      </c>
      <c r="AA1757" s="2605" t="s">
        <v>1534</v>
      </c>
      <c r="AB1757" s="2605" t="s">
        <v>1534</v>
      </c>
      <c r="AC1757" s="2605" t="s">
        <v>1534</v>
      </c>
      <c r="AD1757" s="2962">
        <v>14.99</v>
      </c>
      <c r="AE1757" s="2963" t="s">
        <v>5008</v>
      </c>
      <c r="AF1757" s="2964" t="s">
        <v>1534</v>
      </c>
      <c r="AG1757" s="2964">
        <v>0.1</v>
      </c>
      <c r="AH1757" s="2965" t="s">
        <v>1534</v>
      </c>
      <c r="AI1757" s="2965" t="s">
        <v>1534</v>
      </c>
      <c r="AJ1757" s="2966" t="s">
        <v>1534</v>
      </c>
      <c r="AK1757" s="2578"/>
    </row>
    <row r="1758" spans="2:37" s="2884" customFormat="1" x14ac:dyDescent="0.2">
      <c r="B1758" s="2579"/>
      <c r="C1758" s="2572"/>
      <c r="D1758" s="4490"/>
      <c r="E1758" s="4490"/>
      <c r="F1758" s="4490"/>
      <c r="G1758" s="4490"/>
      <c r="H1758" s="2572"/>
      <c r="I1758" s="2573"/>
      <c r="J1758" s="2573"/>
      <c r="K1758" s="2573"/>
      <c r="L1758" s="2573"/>
      <c r="M1758" s="2572"/>
      <c r="N1758" s="2573"/>
      <c r="O1758" s="2573"/>
      <c r="P1758" s="2573"/>
      <c r="Q1758" s="2573"/>
      <c r="R1758" s="2573"/>
      <c r="S1758" s="2572"/>
      <c r="T1758" s="2571"/>
      <c r="U1758" s="2571"/>
      <c r="V1758" s="2571"/>
      <c r="W1758" s="2571"/>
      <c r="X1758" s="2571"/>
      <c r="Y1758" s="2571"/>
      <c r="Z1758" s="2571"/>
      <c r="AA1758" s="2571"/>
      <c r="AB1758" s="2571"/>
      <c r="AC1758" s="2571"/>
      <c r="AD1758" s="2571"/>
      <c r="AE1758" s="2571"/>
      <c r="AF1758" s="2571"/>
      <c r="AG1758" s="2571"/>
      <c r="AH1758" s="2571"/>
      <c r="AI1758" s="2571"/>
      <c r="AJ1758" s="2571"/>
      <c r="AK1758" s="2578"/>
    </row>
    <row r="1759" spans="2:37" s="2884" customFormat="1" x14ac:dyDescent="0.2">
      <c r="B1759" s="3643" t="s">
        <v>5002</v>
      </c>
      <c r="C1759" s="3644"/>
      <c r="D1759" s="3785" t="s">
        <v>1534</v>
      </c>
      <c r="E1759" s="3785"/>
      <c r="F1759" s="3785"/>
      <c r="G1759" s="3785"/>
      <c r="H1759" s="2575"/>
      <c r="I1759" s="2575"/>
      <c r="J1759" s="2575"/>
      <c r="K1759" s="2575"/>
      <c r="L1759" s="2575"/>
      <c r="M1759" s="2575"/>
      <c r="N1759" s="2575"/>
      <c r="O1759" s="2575"/>
      <c r="P1759" s="2575"/>
      <c r="Q1759" s="2575"/>
      <c r="R1759" s="2575"/>
      <c r="S1759" s="2575"/>
      <c r="T1759" s="2571"/>
      <c r="U1759" s="2571"/>
      <c r="V1759" s="2571"/>
      <c r="W1759" s="2571"/>
      <c r="X1759" s="2571"/>
      <c r="Y1759" s="2571"/>
      <c r="Z1759" s="2571"/>
      <c r="AA1759" s="2571"/>
      <c r="AB1759" s="2571"/>
      <c r="AC1759" s="2571"/>
      <c r="AD1759" s="2571"/>
      <c r="AE1759" s="2571"/>
      <c r="AF1759" s="2571"/>
      <c r="AG1759" s="2571"/>
      <c r="AH1759" s="2571"/>
      <c r="AI1759" s="2571"/>
      <c r="AJ1759" s="2571"/>
      <c r="AK1759" s="2578"/>
    </row>
    <row r="1760" spans="2:37" s="2884" customFormat="1" x14ac:dyDescent="0.2">
      <c r="B1760" s="3643" t="s">
        <v>5003</v>
      </c>
      <c r="C1760" s="3644"/>
      <c r="D1760" s="3785" t="s">
        <v>5601</v>
      </c>
      <c r="E1760" s="3785"/>
      <c r="F1760" s="3785"/>
      <c r="G1760" s="3785"/>
      <c r="H1760" s="2575"/>
      <c r="I1760" s="2575"/>
      <c r="J1760" s="2575"/>
      <c r="K1760" s="2575"/>
      <c r="L1760" s="2575"/>
      <c r="M1760" s="2575"/>
      <c r="N1760" s="2575"/>
      <c r="O1760" s="2575"/>
      <c r="P1760" s="2575"/>
      <c r="Q1760" s="2575"/>
      <c r="R1760" s="2575"/>
      <c r="S1760" s="2575"/>
      <c r="T1760" s="2571"/>
      <c r="U1760" s="2571"/>
      <c r="V1760" s="2571"/>
      <c r="W1760" s="2571"/>
      <c r="X1760" s="2571"/>
      <c r="Y1760" s="2571"/>
      <c r="Z1760" s="2571"/>
      <c r="AA1760" s="2571"/>
      <c r="AB1760" s="2571"/>
      <c r="AC1760" s="2571"/>
      <c r="AD1760" s="2571"/>
      <c r="AE1760" s="2571"/>
      <c r="AF1760" s="2571"/>
      <c r="AG1760" s="2571"/>
      <c r="AH1760" s="2571"/>
      <c r="AI1760" s="2571"/>
      <c r="AJ1760" s="2571"/>
      <c r="AK1760" s="2578"/>
    </row>
    <row r="1761" spans="2:37" s="2884" customFormat="1" ht="15.75" thickBot="1" x14ac:dyDescent="0.25">
      <c r="B1761" s="3646"/>
      <c r="C1761" s="3647"/>
      <c r="D1761" s="4435"/>
      <c r="E1761" s="4435"/>
      <c r="F1761" s="4435"/>
      <c r="G1761" s="4435"/>
      <c r="H1761" s="2580"/>
      <c r="I1761" s="2580"/>
      <c r="J1761" s="2580"/>
      <c r="K1761" s="2580"/>
      <c r="L1761" s="2580"/>
      <c r="M1761" s="2580"/>
      <c r="N1761" s="2580"/>
      <c r="O1761" s="2580"/>
      <c r="P1761" s="2580"/>
      <c r="Q1761" s="2580"/>
      <c r="R1761" s="2580"/>
      <c r="S1761" s="2580"/>
      <c r="T1761" s="2581"/>
      <c r="U1761" s="2581"/>
      <c r="V1761" s="2581"/>
      <c r="W1761" s="2581"/>
      <c r="X1761" s="2581"/>
      <c r="Y1761" s="2581"/>
      <c r="Z1761" s="2581"/>
      <c r="AA1761" s="2581"/>
      <c r="AB1761" s="2581"/>
      <c r="AC1761" s="2581"/>
      <c r="AD1761" s="2581"/>
      <c r="AE1761" s="2581"/>
      <c r="AF1761" s="2581"/>
      <c r="AG1761" s="2581"/>
      <c r="AH1761" s="2581"/>
      <c r="AI1761" s="2581"/>
      <c r="AJ1761" s="2581"/>
      <c r="AK1761" s="2583"/>
    </row>
    <row r="1762" spans="2:37" s="2884" customFormat="1" x14ac:dyDescent="0.2">
      <c r="B1762" s="2783" t="str">
        <f>+B1746</f>
        <v>.</v>
      </c>
    </row>
    <row r="1763" spans="2:37" s="2884" customFormat="1" ht="13.5" thickBot="1" x14ac:dyDescent="0.25">
      <c r="B1763" s="2783"/>
    </row>
    <row r="1764" spans="2:37" s="2884" customFormat="1" ht="20.25" x14ac:dyDescent="0.2">
      <c r="B1764" s="3623" t="s">
        <v>5011</v>
      </c>
      <c r="C1764" s="3624"/>
      <c r="D1764" s="3624"/>
      <c r="E1764" s="3624"/>
      <c r="F1764" s="3624"/>
      <c r="G1764" s="3624"/>
      <c r="H1764" s="3624"/>
      <c r="I1764" s="3624"/>
      <c r="J1764" s="3624"/>
      <c r="K1764" s="3624"/>
      <c r="L1764" s="3624"/>
      <c r="M1764" s="3624"/>
      <c r="N1764" s="3624"/>
      <c r="O1764" s="3624"/>
      <c r="P1764" s="3624"/>
      <c r="Q1764" s="3624"/>
      <c r="R1764" s="3624"/>
      <c r="S1764" s="3624"/>
      <c r="T1764" s="3624"/>
      <c r="U1764" s="3624"/>
      <c r="V1764" s="3624"/>
      <c r="W1764" s="3624"/>
      <c r="X1764" s="3624"/>
      <c r="Y1764" s="3624"/>
      <c r="Z1764" s="3624"/>
      <c r="AA1764" s="3624"/>
      <c r="AB1764" s="3624"/>
      <c r="AC1764" s="3624"/>
      <c r="AD1764" s="3624"/>
      <c r="AE1764" s="3624"/>
      <c r="AF1764" s="3624"/>
      <c r="AG1764" s="3624"/>
      <c r="AH1764" s="3624"/>
      <c r="AI1764" s="3624"/>
      <c r="AJ1764" s="3624"/>
      <c r="AK1764" s="3625"/>
    </row>
    <row r="1765" spans="2:37" s="2884" customFormat="1" x14ac:dyDescent="0.2">
      <c r="B1765" s="2576"/>
      <c r="C1765" s="2958"/>
      <c r="D1765" s="2958"/>
      <c r="E1765" s="2958"/>
      <c r="F1765" s="2958"/>
      <c r="G1765" s="2577"/>
      <c r="H1765" s="2577"/>
      <c r="I1765" s="2577"/>
      <c r="J1765" s="2577"/>
      <c r="K1765" s="2577"/>
      <c r="L1765" s="2577"/>
      <c r="M1765" s="2577"/>
      <c r="N1765" s="2577"/>
      <c r="O1765" s="2577"/>
      <c r="P1765" s="2577"/>
      <c r="Q1765" s="2577"/>
      <c r="R1765" s="2577"/>
      <c r="S1765" s="2577"/>
      <c r="T1765" s="2577"/>
      <c r="U1765" s="2577"/>
      <c r="V1765" s="2577"/>
      <c r="W1765" s="2577"/>
      <c r="X1765" s="2577"/>
      <c r="Y1765" s="2577"/>
      <c r="Z1765" s="2577"/>
      <c r="AA1765" s="2577"/>
      <c r="AB1765" s="2577"/>
      <c r="AC1765" s="2577"/>
      <c r="AD1765" s="2577"/>
      <c r="AE1765" s="2577"/>
      <c r="AF1765" s="2577"/>
      <c r="AG1765" s="2577"/>
      <c r="AH1765" s="2577"/>
      <c r="AI1765" s="2577"/>
      <c r="AJ1765" s="2577"/>
      <c r="AK1765" s="2578"/>
    </row>
    <row r="1766" spans="2:37" s="2884" customFormat="1" x14ac:dyDescent="0.2">
      <c r="B1766" s="2576" t="s">
        <v>4998</v>
      </c>
      <c r="C1766" s="2958"/>
      <c r="D1766" s="3740" t="s">
        <v>5817</v>
      </c>
      <c r="E1766" s="3740"/>
      <c r="F1766" s="3740"/>
      <c r="G1766" s="2577"/>
      <c r="H1766" s="2577"/>
      <c r="I1766" s="2577"/>
      <c r="J1766" s="2577"/>
      <c r="K1766" s="2577"/>
      <c r="L1766" s="2577"/>
      <c r="M1766" s="2577"/>
      <c r="N1766" s="2577"/>
      <c r="O1766" s="2577"/>
      <c r="P1766" s="2577"/>
      <c r="Q1766" s="2577"/>
      <c r="R1766" s="2577"/>
      <c r="S1766" s="2577"/>
      <c r="T1766" s="2577"/>
      <c r="U1766" s="2577"/>
      <c r="V1766" s="2577"/>
      <c r="W1766" s="2577"/>
      <c r="X1766" s="2577"/>
      <c r="Y1766" s="2577"/>
      <c r="Z1766" s="2577"/>
      <c r="AA1766" s="2577"/>
      <c r="AB1766" s="2577"/>
      <c r="AC1766" s="2577"/>
      <c r="AD1766" s="2577"/>
      <c r="AE1766" s="2577"/>
      <c r="AF1766" s="2577"/>
      <c r="AG1766" s="2577"/>
      <c r="AH1766" s="2577"/>
      <c r="AI1766" s="2577"/>
      <c r="AJ1766" s="2577"/>
      <c r="AK1766" s="2578"/>
    </row>
    <row r="1767" spans="2:37" s="2884" customFormat="1" ht="13.5" thickBot="1" x14ac:dyDescent="0.25">
      <c r="B1767" s="3657" t="s">
        <v>5012</v>
      </c>
      <c r="C1767" s="3658"/>
      <c r="D1767" s="3629">
        <v>41509</v>
      </c>
      <c r="E1767" s="3629"/>
      <c r="F1767" s="2958"/>
      <c r="G1767" s="2577"/>
      <c r="H1767" s="2577"/>
      <c r="I1767" s="2577"/>
      <c r="J1767" s="2577"/>
      <c r="K1767" s="2577"/>
      <c r="L1767" s="2577"/>
      <c r="M1767" s="2577"/>
      <c r="N1767" s="2577"/>
      <c r="O1767" s="2577"/>
      <c r="P1767" s="2577"/>
      <c r="Q1767" s="2577"/>
      <c r="R1767" s="2577"/>
      <c r="S1767" s="2577"/>
      <c r="T1767" s="2577"/>
      <c r="U1767" s="2577"/>
      <c r="V1767" s="2577"/>
      <c r="W1767" s="2577"/>
      <c r="X1767" s="2577"/>
      <c r="Y1767" s="2577"/>
      <c r="Z1767" s="2577"/>
      <c r="AA1767" s="2577"/>
      <c r="AB1767" s="2577"/>
      <c r="AC1767" s="2577"/>
      <c r="AD1767" s="2577"/>
      <c r="AE1767" s="2577"/>
      <c r="AF1767" s="2577"/>
      <c r="AG1767" s="2577"/>
      <c r="AH1767" s="2577"/>
      <c r="AI1767" s="2577"/>
      <c r="AJ1767" s="2577"/>
      <c r="AK1767" s="2578"/>
    </row>
    <row r="1768" spans="2:37" s="2884" customFormat="1" ht="109.5" customHeight="1" thickBot="1" x14ac:dyDescent="0.25">
      <c r="B1768" s="3659" t="s">
        <v>5013</v>
      </c>
      <c r="C1768" s="3660"/>
      <c r="D1768" s="3730" t="s">
        <v>5818</v>
      </c>
      <c r="E1768" s="3731"/>
      <c r="F1768" s="3731"/>
      <c r="G1768" s="3731"/>
      <c r="H1768" s="3731"/>
      <c r="I1768" s="3731"/>
      <c r="J1768" s="3731"/>
      <c r="K1768" s="3732"/>
      <c r="L1768" s="2577"/>
      <c r="M1768" s="2577"/>
      <c r="N1768" s="2577"/>
      <c r="O1768" s="2577"/>
      <c r="P1768" s="2577"/>
      <c r="Q1768" s="2577"/>
      <c r="R1768" s="2577"/>
      <c r="S1768" s="2577"/>
      <c r="T1768" s="2577"/>
      <c r="U1768" s="2577"/>
      <c r="V1768" s="2577"/>
      <c r="W1768" s="2577"/>
      <c r="X1768" s="2577"/>
      <c r="Y1768" s="2577"/>
      <c r="Z1768" s="2577"/>
      <c r="AA1768" s="2577"/>
      <c r="AB1768" s="2577"/>
      <c r="AC1768" s="2577"/>
      <c r="AD1768" s="2577"/>
      <c r="AE1768" s="2577"/>
      <c r="AF1768" s="2577"/>
      <c r="AG1768" s="2577"/>
      <c r="AH1768" s="2577"/>
      <c r="AI1768" s="2577"/>
      <c r="AJ1768" s="2577"/>
      <c r="AK1768" s="2578"/>
    </row>
    <row r="1769" spans="2:37" s="2884" customFormat="1" ht="13.5" thickBot="1" x14ac:dyDescent="0.25">
      <c r="B1769" s="3664"/>
      <c r="C1769" s="3653"/>
      <c r="D1769" s="3653"/>
      <c r="E1769" s="3653"/>
      <c r="F1769" s="3653"/>
      <c r="G1769" s="3653"/>
      <c r="H1769" s="3653"/>
      <c r="I1769" s="3653"/>
      <c r="J1769" s="3653"/>
      <c r="K1769" s="3653"/>
      <c r="L1769" s="3653"/>
      <c r="M1769" s="3653"/>
      <c r="N1769" s="3653"/>
      <c r="O1769" s="3653"/>
      <c r="P1769" s="3653"/>
      <c r="Q1769" s="3653"/>
      <c r="R1769" s="2577"/>
      <c r="S1769" s="2577"/>
      <c r="T1769" s="2577"/>
      <c r="U1769" s="2577"/>
      <c r="V1769" s="2577"/>
      <c r="W1769" s="2577"/>
      <c r="X1769" s="2577"/>
      <c r="Y1769" s="2577"/>
      <c r="Z1769" s="2577"/>
      <c r="AA1769" s="2577"/>
      <c r="AB1769" s="2577"/>
      <c r="AC1769" s="2577"/>
      <c r="AD1769" s="2577"/>
      <c r="AE1769" s="2577"/>
      <c r="AF1769" s="2577"/>
      <c r="AG1769" s="2577"/>
      <c r="AH1769" s="2577"/>
      <c r="AI1769" s="2577"/>
      <c r="AJ1769" s="2577"/>
      <c r="AK1769" s="2578"/>
    </row>
    <row r="1770" spans="2:37" s="2884" customFormat="1" ht="13.5" thickBot="1" x14ac:dyDescent="0.25">
      <c r="B1770" s="3638" t="s">
        <v>5014</v>
      </c>
      <c r="C1770" s="3638"/>
      <c r="D1770" s="3638" t="s">
        <v>5004</v>
      </c>
      <c r="E1770" s="3638" t="s">
        <v>5015</v>
      </c>
      <c r="F1770" s="3654" t="s">
        <v>224</v>
      </c>
      <c r="G1770" s="3654"/>
      <c r="H1770" s="3654"/>
      <c r="I1770" s="3654"/>
      <c r="J1770" s="3654"/>
      <c r="K1770" s="3654"/>
      <c r="L1770" s="3654"/>
      <c r="M1770" s="3654"/>
      <c r="N1770" s="3654"/>
      <c r="O1770" s="3654"/>
      <c r="P1770" s="3654"/>
      <c r="Q1770" s="3654"/>
      <c r="R1770" s="3654"/>
      <c r="S1770" s="3654" t="s">
        <v>340</v>
      </c>
      <c r="T1770" s="3654"/>
      <c r="U1770" s="3654"/>
      <c r="V1770" s="3654"/>
      <c r="W1770" s="3654"/>
      <c r="X1770" s="3654"/>
      <c r="Y1770" s="3654"/>
      <c r="Z1770" s="3654"/>
      <c r="AA1770" s="3654"/>
      <c r="AB1770" s="3654"/>
      <c r="AC1770" s="3654"/>
      <c r="AD1770" s="3654" t="s">
        <v>225</v>
      </c>
      <c r="AE1770" s="3654"/>
      <c r="AF1770" s="3654"/>
      <c r="AG1770" s="3654"/>
      <c r="AH1770" s="3655" t="s">
        <v>4999</v>
      </c>
      <c r="AI1770" s="3655"/>
      <c r="AJ1770" s="3655"/>
      <c r="AK1770" s="2578"/>
    </row>
    <row r="1771" spans="2:37" s="2884" customFormat="1" ht="13.5" thickBot="1" x14ac:dyDescent="0.25">
      <c r="B1771" s="3639"/>
      <c r="C1771" s="3639"/>
      <c r="D1771" s="3639"/>
      <c r="E1771" s="3639"/>
      <c r="F1771" s="3639" t="s">
        <v>5016</v>
      </c>
      <c r="G1771" s="3639" t="s">
        <v>5017</v>
      </c>
      <c r="H1771" s="3638" t="s">
        <v>5018</v>
      </c>
      <c r="I1771" s="3640" t="s">
        <v>5019</v>
      </c>
      <c r="J1771" s="3640" t="s">
        <v>5020</v>
      </c>
      <c r="K1771" s="3637" t="s">
        <v>5021</v>
      </c>
      <c r="L1771" s="3637" t="s">
        <v>5022</v>
      </c>
      <c r="M1771" s="3640" t="s">
        <v>5023</v>
      </c>
      <c r="N1771" s="3640"/>
      <c r="O1771" s="3637" t="s">
        <v>5024</v>
      </c>
      <c r="P1771" s="3637" t="s">
        <v>5025</v>
      </c>
      <c r="Q1771" s="3637" t="s">
        <v>5026</v>
      </c>
      <c r="R1771" s="3637" t="s">
        <v>5027</v>
      </c>
      <c r="S1771" s="3638" t="s">
        <v>5028</v>
      </c>
      <c r="T1771" s="3638" t="s">
        <v>5029</v>
      </c>
      <c r="U1771" s="3638" t="s">
        <v>5030</v>
      </c>
      <c r="V1771" s="3638" t="s">
        <v>5031</v>
      </c>
      <c r="W1771" s="3638" t="s">
        <v>5032</v>
      </c>
      <c r="X1771" s="3638" t="s">
        <v>5033</v>
      </c>
      <c r="Y1771" s="3638" t="s">
        <v>5034</v>
      </c>
      <c r="Z1771" s="3638" t="s">
        <v>5035</v>
      </c>
      <c r="AA1771" s="3638" t="s">
        <v>5036</v>
      </c>
      <c r="AB1771" s="3640" t="s">
        <v>5037</v>
      </c>
      <c r="AC1771" s="3640" t="s">
        <v>5038</v>
      </c>
      <c r="AD1771" s="3638" t="s">
        <v>5039</v>
      </c>
      <c r="AE1771" s="3638" t="s">
        <v>5040</v>
      </c>
      <c r="AF1771" s="3638" t="s">
        <v>5041</v>
      </c>
      <c r="AG1771" s="3638" t="s">
        <v>5042</v>
      </c>
      <c r="AH1771" s="3638" t="s">
        <v>1154</v>
      </c>
      <c r="AI1771" s="3638" t="s">
        <v>5000</v>
      </c>
      <c r="AJ1771" s="3638" t="s">
        <v>5001</v>
      </c>
      <c r="AK1771" s="2578"/>
    </row>
    <row r="1772" spans="2:37" s="2884" customFormat="1" ht="13.5" thickBot="1" x14ac:dyDescent="0.25">
      <c r="B1772" s="3639"/>
      <c r="C1772" s="3639"/>
      <c r="D1772" s="3639"/>
      <c r="E1772" s="3639"/>
      <c r="F1772" s="3639"/>
      <c r="G1772" s="3639"/>
      <c r="H1772" s="3639"/>
      <c r="I1772" s="3637"/>
      <c r="J1772" s="3637"/>
      <c r="K1772" s="3637"/>
      <c r="L1772" s="3637"/>
      <c r="M1772" s="2955" t="s">
        <v>5043</v>
      </c>
      <c r="N1772" s="2956" t="s">
        <v>2798</v>
      </c>
      <c r="O1772" s="3637"/>
      <c r="P1772" s="3637"/>
      <c r="Q1772" s="3637"/>
      <c r="R1772" s="3637"/>
      <c r="S1772" s="3639"/>
      <c r="T1772" s="3639"/>
      <c r="U1772" s="3639"/>
      <c r="V1772" s="3639"/>
      <c r="W1772" s="3639"/>
      <c r="X1772" s="3639"/>
      <c r="Y1772" s="3639"/>
      <c r="Z1772" s="3639"/>
      <c r="AA1772" s="3639"/>
      <c r="AB1772" s="3637"/>
      <c r="AC1772" s="3637"/>
      <c r="AD1772" s="3639"/>
      <c r="AE1772" s="3639"/>
      <c r="AF1772" s="3639"/>
      <c r="AG1772" s="3639"/>
      <c r="AH1772" s="3639"/>
      <c r="AI1772" s="3639"/>
      <c r="AJ1772" s="3639"/>
      <c r="AK1772" s="2578"/>
    </row>
    <row r="1773" spans="2:37" s="2884" customFormat="1" x14ac:dyDescent="0.2">
      <c r="B1773" s="3743" t="s">
        <v>5817</v>
      </c>
      <c r="C1773" s="3744"/>
      <c r="D1773" s="2726"/>
      <c r="E1773" s="2724"/>
      <c r="F1773" s="2724"/>
      <c r="G1773" s="2678"/>
      <c r="H1773" s="2725"/>
      <c r="I1773" s="2725"/>
      <c r="J1773" s="2725"/>
      <c r="K1773" s="2678"/>
      <c r="L1773" s="2678"/>
      <c r="M1773" s="2726"/>
      <c r="N1773" s="2727"/>
      <c r="O1773" s="2678"/>
      <c r="P1773" s="2678"/>
      <c r="Q1773" s="2678"/>
      <c r="R1773" s="2678"/>
      <c r="S1773" s="2706"/>
      <c r="T1773" s="2678"/>
      <c r="U1773" s="2728"/>
      <c r="V1773" s="2728"/>
      <c r="W1773" s="2678"/>
      <c r="X1773" s="2678">
        <v>0.06</v>
      </c>
      <c r="Y1773" s="2728"/>
      <c r="Z1773" s="2728"/>
      <c r="AA1773" s="2728"/>
      <c r="AB1773" s="2678"/>
      <c r="AC1773" s="2678"/>
      <c r="AD1773" s="2724"/>
      <c r="AE1773" s="2747"/>
      <c r="AF1773" s="2781"/>
      <c r="AG1773" s="2781"/>
      <c r="AH1773" s="2722"/>
      <c r="AI1773" s="2722"/>
      <c r="AJ1773" s="2708"/>
      <c r="AK1773" s="2578"/>
    </row>
    <row r="1774" spans="2:37" s="2884" customFormat="1" x14ac:dyDescent="0.2">
      <c r="B1774" s="2579"/>
      <c r="C1774" s="2572"/>
      <c r="D1774" s="4485"/>
      <c r="E1774" s="4485"/>
      <c r="F1774" s="4485"/>
      <c r="G1774" s="4485"/>
      <c r="H1774" s="2572"/>
      <c r="I1774" s="2573"/>
      <c r="J1774" s="2573"/>
      <c r="K1774" s="2573"/>
      <c r="L1774" s="2573"/>
      <c r="M1774" s="2572"/>
      <c r="N1774" s="2573"/>
      <c r="O1774" s="2573"/>
      <c r="P1774" s="2573"/>
      <c r="Q1774" s="2573"/>
      <c r="R1774" s="2573"/>
      <c r="S1774" s="2572"/>
      <c r="T1774" s="2571"/>
      <c r="U1774" s="2571"/>
      <c r="V1774" s="2571"/>
      <c r="W1774" s="2571"/>
      <c r="X1774" s="2571"/>
      <c r="Y1774" s="2571"/>
      <c r="Z1774" s="2571"/>
      <c r="AA1774" s="2571"/>
      <c r="AB1774" s="2571"/>
      <c r="AC1774" s="2571"/>
      <c r="AD1774" s="2571"/>
      <c r="AE1774" s="2571"/>
      <c r="AF1774" s="2571"/>
      <c r="AG1774" s="2571"/>
      <c r="AH1774" s="2571"/>
      <c r="AI1774" s="2571"/>
      <c r="AJ1774" s="2571"/>
      <c r="AK1774" s="2578"/>
    </row>
    <row r="1775" spans="2:37" s="2884" customFormat="1" x14ac:dyDescent="0.2">
      <c r="B1775" s="3643" t="s">
        <v>5002</v>
      </c>
      <c r="C1775" s="3644"/>
      <c r="D1775" s="3652" t="s">
        <v>6</v>
      </c>
      <c r="E1775" s="3652"/>
      <c r="F1775" s="3652"/>
      <c r="G1775" s="3652"/>
      <c r="H1775" s="2575"/>
      <c r="I1775" s="2575"/>
      <c r="J1775" s="2575"/>
      <c r="K1775" s="2575"/>
      <c r="L1775" s="2575"/>
      <c r="M1775" s="2575"/>
      <c r="N1775" s="2575"/>
      <c r="O1775" s="2575"/>
      <c r="P1775" s="2575"/>
      <c r="Q1775" s="2575"/>
      <c r="R1775" s="2575"/>
      <c r="S1775" s="2575"/>
      <c r="T1775" s="2571"/>
      <c r="U1775" s="2571"/>
      <c r="V1775" s="2571"/>
      <c r="W1775" s="2571"/>
      <c r="X1775" s="2571"/>
      <c r="Y1775" s="2571"/>
      <c r="Z1775" s="2571"/>
      <c r="AA1775" s="2571"/>
      <c r="AB1775" s="2571"/>
      <c r="AC1775" s="2571"/>
      <c r="AD1775" s="2571"/>
      <c r="AE1775" s="2571"/>
      <c r="AF1775" s="2571"/>
      <c r="AG1775" s="2571"/>
      <c r="AH1775" s="2571"/>
      <c r="AI1775" s="2571"/>
      <c r="AJ1775" s="2571"/>
      <c r="AK1775" s="2578"/>
    </row>
    <row r="1776" spans="2:37" s="2884" customFormat="1" x14ac:dyDescent="0.2">
      <c r="B1776" s="3643" t="s">
        <v>5003</v>
      </c>
      <c r="C1776" s="3644"/>
      <c r="D1776" s="3652" t="s">
        <v>6</v>
      </c>
      <c r="E1776" s="3652"/>
      <c r="F1776" s="3652"/>
      <c r="G1776" s="3652"/>
      <c r="H1776" s="2575"/>
      <c r="I1776" s="2575"/>
      <c r="J1776" s="2575"/>
      <c r="K1776" s="2575"/>
      <c r="L1776" s="2575"/>
      <c r="M1776" s="2575"/>
      <c r="N1776" s="2575"/>
      <c r="O1776" s="2575"/>
      <c r="P1776" s="2575"/>
      <c r="Q1776" s="2575"/>
      <c r="R1776" s="2575"/>
      <c r="S1776" s="2575"/>
      <c r="T1776" s="2571"/>
      <c r="U1776" s="2571"/>
      <c r="V1776" s="2571"/>
      <c r="W1776" s="2571"/>
      <c r="X1776" s="2571"/>
      <c r="Y1776" s="2571"/>
      <c r="Z1776" s="2571"/>
      <c r="AA1776" s="2571"/>
      <c r="AB1776" s="2571"/>
      <c r="AC1776" s="2571"/>
      <c r="AD1776" s="2571"/>
      <c r="AE1776" s="2571"/>
      <c r="AF1776" s="2571"/>
      <c r="AG1776" s="2571"/>
      <c r="AH1776" s="2571"/>
      <c r="AI1776" s="2571"/>
      <c r="AJ1776" s="2571"/>
      <c r="AK1776" s="2578"/>
    </row>
    <row r="1777" spans="2:37" s="2884" customFormat="1" ht="15.75" thickBot="1" x14ac:dyDescent="0.25">
      <c r="B1777" s="3646"/>
      <c r="C1777" s="3647"/>
      <c r="D1777" s="3648"/>
      <c r="E1777" s="3648"/>
      <c r="F1777" s="3648"/>
      <c r="G1777" s="3648"/>
      <c r="H1777" s="2580"/>
      <c r="I1777" s="2580"/>
      <c r="J1777" s="2580"/>
      <c r="K1777" s="2580"/>
      <c r="L1777" s="2580"/>
      <c r="M1777" s="2580"/>
      <c r="N1777" s="2580"/>
      <c r="O1777" s="2580"/>
      <c r="P1777" s="2580"/>
      <c r="Q1777" s="2580"/>
      <c r="R1777" s="2580"/>
      <c r="S1777" s="2580"/>
      <c r="T1777" s="2581"/>
      <c r="U1777" s="2581"/>
      <c r="V1777" s="2581"/>
      <c r="W1777" s="2581"/>
      <c r="X1777" s="2581"/>
      <c r="Y1777" s="2581"/>
      <c r="Z1777" s="2581"/>
      <c r="AA1777" s="2581"/>
      <c r="AB1777" s="2581"/>
      <c r="AC1777" s="2581"/>
      <c r="AD1777" s="2581"/>
      <c r="AE1777" s="2581"/>
      <c r="AF1777" s="2581"/>
      <c r="AG1777" s="2581"/>
      <c r="AH1777" s="2581"/>
      <c r="AI1777" s="2581"/>
      <c r="AJ1777" s="2581"/>
      <c r="AK1777" s="2583"/>
    </row>
    <row r="1778" spans="2:37" s="2884" customFormat="1" x14ac:dyDescent="0.2">
      <c r="B1778" s="2783" t="str">
        <f>+B1762</f>
        <v>.</v>
      </c>
    </row>
    <row r="1779" spans="2:37" s="2884" customFormat="1" ht="13.5" thickBot="1" x14ac:dyDescent="0.25">
      <c r="B1779" s="2783"/>
    </row>
    <row r="1780" spans="2:37" s="2884" customFormat="1" ht="20.25" x14ac:dyDescent="0.2">
      <c r="B1780" s="3623" t="s">
        <v>5011</v>
      </c>
      <c r="C1780" s="3624"/>
      <c r="D1780" s="3624"/>
      <c r="E1780" s="3624"/>
      <c r="F1780" s="3624"/>
      <c r="G1780" s="3624"/>
      <c r="H1780" s="3624"/>
      <c r="I1780" s="3624"/>
      <c r="J1780" s="3624"/>
      <c r="K1780" s="3624"/>
      <c r="L1780" s="3624"/>
      <c r="M1780" s="3624"/>
      <c r="N1780" s="3624"/>
      <c r="O1780" s="3624"/>
      <c r="P1780" s="3624"/>
      <c r="Q1780" s="3624"/>
      <c r="R1780" s="3624"/>
      <c r="S1780" s="3624"/>
      <c r="T1780" s="3624"/>
      <c r="U1780" s="3624"/>
      <c r="V1780" s="3624"/>
      <c r="W1780" s="3624"/>
      <c r="X1780" s="3624"/>
      <c r="Y1780" s="3624"/>
      <c r="Z1780" s="3624"/>
      <c r="AA1780" s="3624"/>
      <c r="AB1780" s="3624"/>
      <c r="AC1780" s="3624"/>
      <c r="AD1780" s="3624"/>
      <c r="AE1780" s="3624"/>
      <c r="AF1780" s="3624"/>
      <c r="AG1780" s="3624"/>
      <c r="AH1780" s="3624"/>
      <c r="AI1780" s="3624"/>
      <c r="AJ1780" s="3624"/>
      <c r="AK1780" s="3625"/>
    </row>
    <row r="1781" spans="2:37" s="2884" customFormat="1" x14ac:dyDescent="0.2">
      <c r="B1781" s="2576"/>
      <c r="C1781" s="2958"/>
      <c r="D1781" s="2958"/>
      <c r="E1781" s="2958"/>
      <c r="F1781" s="2958"/>
      <c r="G1781" s="2577"/>
      <c r="H1781" s="2577"/>
      <c r="I1781" s="2577"/>
      <c r="J1781" s="2577"/>
      <c r="K1781" s="2577"/>
      <c r="L1781" s="2577"/>
      <c r="M1781" s="2577"/>
      <c r="N1781" s="2577"/>
      <c r="O1781" s="2577"/>
      <c r="P1781" s="2577"/>
      <c r="Q1781" s="2577"/>
      <c r="R1781" s="2577"/>
      <c r="S1781" s="2577"/>
      <c r="T1781" s="2577"/>
      <c r="U1781" s="2577"/>
      <c r="V1781" s="2577"/>
      <c r="W1781" s="2577"/>
      <c r="X1781" s="2577"/>
      <c r="Y1781" s="2577"/>
      <c r="Z1781" s="2577"/>
      <c r="AA1781" s="2577"/>
      <c r="AB1781" s="2577"/>
      <c r="AC1781" s="2577"/>
      <c r="AD1781" s="2577"/>
      <c r="AE1781" s="2577"/>
      <c r="AF1781" s="2577"/>
      <c r="AG1781" s="2577"/>
      <c r="AH1781" s="2577"/>
      <c r="AI1781" s="2577"/>
      <c r="AJ1781" s="2577"/>
      <c r="AK1781" s="2578"/>
    </row>
    <row r="1782" spans="2:37" s="2884" customFormat="1" x14ac:dyDescent="0.2">
      <c r="B1782" s="2576" t="s">
        <v>4998</v>
      </c>
      <c r="C1782" s="2958"/>
      <c r="D1782" s="3740" t="s">
        <v>5813</v>
      </c>
      <c r="E1782" s="3740"/>
      <c r="F1782" s="3740"/>
      <c r="G1782" s="2577"/>
      <c r="H1782" s="2577"/>
      <c r="I1782" s="2577"/>
      <c r="J1782" s="2577"/>
      <c r="K1782" s="2577"/>
      <c r="L1782" s="2577"/>
      <c r="M1782" s="2577"/>
      <c r="N1782" s="2577"/>
      <c r="O1782" s="2577"/>
      <c r="P1782" s="2577"/>
      <c r="Q1782" s="2577"/>
      <c r="R1782" s="2577"/>
      <c r="S1782" s="2577"/>
      <c r="T1782" s="2577"/>
      <c r="U1782" s="2577"/>
      <c r="V1782" s="2577"/>
      <c r="W1782" s="2577"/>
      <c r="X1782" s="2577"/>
      <c r="Y1782" s="2577"/>
      <c r="Z1782" s="2577"/>
      <c r="AA1782" s="2577"/>
      <c r="AB1782" s="2577"/>
      <c r="AC1782" s="2577"/>
      <c r="AD1782" s="2577"/>
      <c r="AE1782" s="2577"/>
      <c r="AF1782" s="2577"/>
      <c r="AG1782" s="2577"/>
      <c r="AH1782" s="2577"/>
      <c r="AI1782" s="2577"/>
      <c r="AJ1782" s="2577"/>
      <c r="AK1782" s="2578"/>
    </row>
    <row r="1783" spans="2:37" s="2884" customFormat="1" ht="13.5" thickBot="1" x14ac:dyDescent="0.25">
      <c r="B1783" s="3657" t="s">
        <v>5012</v>
      </c>
      <c r="C1783" s="3658"/>
      <c r="D1783" s="3629">
        <v>41491</v>
      </c>
      <c r="E1783" s="3629"/>
      <c r="F1783" s="2958"/>
      <c r="G1783" s="2577"/>
      <c r="H1783" s="2577"/>
      <c r="I1783" s="2577"/>
      <c r="J1783" s="2577"/>
      <c r="K1783" s="2577"/>
      <c r="L1783" s="2577"/>
      <c r="M1783" s="2577"/>
      <c r="N1783" s="2577"/>
      <c r="O1783" s="2577"/>
      <c r="P1783" s="2577"/>
      <c r="Q1783" s="2577"/>
      <c r="R1783" s="2577"/>
      <c r="S1783" s="2577"/>
      <c r="T1783" s="2577"/>
      <c r="U1783" s="2577"/>
      <c r="V1783" s="2577"/>
      <c r="W1783" s="2577"/>
      <c r="X1783" s="2577"/>
      <c r="Y1783" s="2577"/>
      <c r="Z1783" s="2577"/>
      <c r="AA1783" s="2577"/>
      <c r="AB1783" s="2577"/>
      <c r="AC1783" s="2577"/>
      <c r="AD1783" s="2577"/>
      <c r="AE1783" s="2577"/>
      <c r="AF1783" s="2577"/>
      <c r="AG1783" s="2577"/>
      <c r="AH1783" s="2577"/>
      <c r="AI1783" s="2577"/>
      <c r="AJ1783" s="2577"/>
      <c r="AK1783" s="2578"/>
    </row>
    <row r="1784" spans="2:37" s="2884" customFormat="1" ht="345" customHeight="1" thickBot="1" x14ac:dyDescent="0.25">
      <c r="B1784" s="3659" t="s">
        <v>5013</v>
      </c>
      <c r="C1784" s="3710"/>
      <c r="D1784" s="3730" t="s">
        <v>5814</v>
      </c>
      <c r="E1784" s="3731"/>
      <c r="F1784" s="3731"/>
      <c r="G1784" s="3731"/>
      <c r="H1784" s="3731"/>
      <c r="I1784" s="3731"/>
      <c r="J1784" s="3731"/>
      <c r="K1784" s="3732"/>
      <c r="L1784" s="2577"/>
      <c r="M1784" s="2577"/>
      <c r="N1784" s="2577"/>
      <c r="O1784" s="2577"/>
      <c r="P1784" s="2577"/>
      <c r="Q1784" s="2577"/>
      <c r="R1784" s="2577"/>
      <c r="S1784" s="2577"/>
      <c r="T1784" s="2577"/>
      <c r="U1784" s="2577"/>
      <c r="V1784" s="2577"/>
      <c r="W1784" s="2577"/>
      <c r="X1784" s="2577"/>
      <c r="Y1784" s="2577"/>
      <c r="Z1784" s="2577"/>
      <c r="AA1784" s="2577"/>
      <c r="AB1784" s="2577"/>
      <c r="AC1784" s="2577"/>
      <c r="AD1784" s="2577"/>
      <c r="AE1784" s="2577"/>
      <c r="AF1784" s="2577"/>
      <c r="AG1784" s="2577"/>
      <c r="AH1784" s="2577"/>
      <c r="AI1784" s="2577"/>
      <c r="AJ1784" s="2577"/>
      <c r="AK1784" s="2578"/>
    </row>
    <row r="1785" spans="2:37" s="2884" customFormat="1" ht="13.5" thickBot="1" x14ac:dyDescent="0.25">
      <c r="B1785" s="3664"/>
      <c r="C1785" s="3653"/>
      <c r="D1785" s="3653"/>
      <c r="E1785" s="3653"/>
      <c r="F1785" s="3653"/>
      <c r="G1785" s="3653"/>
      <c r="H1785" s="3653"/>
      <c r="I1785" s="3653"/>
      <c r="J1785" s="3653"/>
      <c r="K1785" s="3653"/>
      <c r="L1785" s="3653"/>
      <c r="M1785" s="3653"/>
      <c r="N1785" s="3653"/>
      <c r="O1785" s="3653"/>
      <c r="P1785" s="3653"/>
      <c r="Q1785" s="3653"/>
      <c r="R1785" s="2577"/>
      <c r="S1785" s="2577"/>
      <c r="T1785" s="2577"/>
      <c r="U1785" s="2577"/>
      <c r="V1785" s="2577"/>
      <c r="W1785" s="2577"/>
      <c r="X1785" s="2577"/>
      <c r="Y1785" s="2577"/>
      <c r="Z1785" s="2577"/>
      <c r="AA1785" s="2577"/>
      <c r="AB1785" s="2577"/>
      <c r="AC1785" s="2577"/>
      <c r="AD1785" s="2577"/>
      <c r="AE1785" s="2577"/>
      <c r="AF1785" s="2577"/>
      <c r="AG1785" s="2577"/>
      <c r="AH1785" s="2577"/>
      <c r="AI1785" s="2577"/>
      <c r="AJ1785" s="2577"/>
      <c r="AK1785" s="2578"/>
    </row>
    <row r="1786" spans="2:37" s="2884" customFormat="1" ht="13.5" thickBot="1" x14ac:dyDescent="0.25">
      <c r="B1786" s="3638" t="s">
        <v>5014</v>
      </c>
      <c r="C1786" s="3638"/>
      <c r="D1786" s="3638" t="s">
        <v>5004</v>
      </c>
      <c r="E1786" s="3638" t="s">
        <v>5015</v>
      </c>
      <c r="F1786" s="3654" t="s">
        <v>224</v>
      </c>
      <c r="G1786" s="3654"/>
      <c r="H1786" s="3654"/>
      <c r="I1786" s="3654"/>
      <c r="J1786" s="3654"/>
      <c r="K1786" s="3654"/>
      <c r="L1786" s="3654"/>
      <c r="M1786" s="3654"/>
      <c r="N1786" s="3654"/>
      <c r="O1786" s="3654"/>
      <c r="P1786" s="3654"/>
      <c r="Q1786" s="3654"/>
      <c r="R1786" s="3654"/>
      <c r="S1786" s="3654" t="s">
        <v>340</v>
      </c>
      <c r="T1786" s="3654"/>
      <c r="U1786" s="3654"/>
      <c r="V1786" s="3654"/>
      <c r="W1786" s="3654"/>
      <c r="X1786" s="3654"/>
      <c r="Y1786" s="3654"/>
      <c r="Z1786" s="3654"/>
      <c r="AA1786" s="3654"/>
      <c r="AB1786" s="3654"/>
      <c r="AC1786" s="3654"/>
      <c r="AD1786" s="3654" t="s">
        <v>225</v>
      </c>
      <c r="AE1786" s="3654"/>
      <c r="AF1786" s="3654"/>
      <c r="AG1786" s="3654"/>
      <c r="AH1786" s="3655" t="s">
        <v>4999</v>
      </c>
      <c r="AI1786" s="3655"/>
      <c r="AJ1786" s="3655"/>
      <c r="AK1786" s="2578"/>
    </row>
    <row r="1787" spans="2:37" s="2884" customFormat="1" ht="13.5" thickBot="1" x14ac:dyDescent="0.25">
      <c r="B1787" s="3639"/>
      <c r="C1787" s="3639"/>
      <c r="D1787" s="3639"/>
      <c r="E1787" s="3639"/>
      <c r="F1787" s="3639" t="s">
        <v>5016</v>
      </c>
      <c r="G1787" s="3639" t="s">
        <v>5017</v>
      </c>
      <c r="H1787" s="3638" t="s">
        <v>5018</v>
      </c>
      <c r="I1787" s="3640" t="s">
        <v>5019</v>
      </c>
      <c r="J1787" s="3640" t="s">
        <v>5020</v>
      </c>
      <c r="K1787" s="3637" t="s">
        <v>5021</v>
      </c>
      <c r="L1787" s="3637" t="s">
        <v>5022</v>
      </c>
      <c r="M1787" s="3640" t="s">
        <v>5023</v>
      </c>
      <c r="N1787" s="3640"/>
      <c r="O1787" s="3637" t="s">
        <v>5024</v>
      </c>
      <c r="P1787" s="3637" t="s">
        <v>5025</v>
      </c>
      <c r="Q1787" s="3637" t="s">
        <v>5026</v>
      </c>
      <c r="R1787" s="3637" t="s">
        <v>5027</v>
      </c>
      <c r="S1787" s="3638" t="s">
        <v>5028</v>
      </c>
      <c r="T1787" s="3638" t="s">
        <v>5029</v>
      </c>
      <c r="U1787" s="3638" t="s">
        <v>5030</v>
      </c>
      <c r="V1787" s="3638" t="s">
        <v>5031</v>
      </c>
      <c r="W1787" s="3638" t="s">
        <v>5032</v>
      </c>
      <c r="X1787" s="3638" t="s">
        <v>5033</v>
      </c>
      <c r="Y1787" s="3638" t="s">
        <v>5034</v>
      </c>
      <c r="Z1787" s="3638" t="s">
        <v>5035</v>
      </c>
      <c r="AA1787" s="3638" t="s">
        <v>5036</v>
      </c>
      <c r="AB1787" s="3640" t="s">
        <v>5037</v>
      </c>
      <c r="AC1787" s="3640" t="s">
        <v>5038</v>
      </c>
      <c r="AD1787" s="3638" t="s">
        <v>5039</v>
      </c>
      <c r="AE1787" s="3638" t="s">
        <v>5040</v>
      </c>
      <c r="AF1787" s="3638" t="s">
        <v>5041</v>
      </c>
      <c r="AG1787" s="3638" t="s">
        <v>5042</v>
      </c>
      <c r="AH1787" s="3638" t="s">
        <v>1154</v>
      </c>
      <c r="AI1787" s="3638" t="s">
        <v>5000</v>
      </c>
      <c r="AJ1787" s="3638" t="s">
        <v>5001</v>
      </c>
      <c r="AK1787" s="2578"/>
    </row>
    <row r="1788" spans="2:37" s="2884" customFormat="1" ht="13.5" thickBot="1" x14ac:dyDescent="0.25">
      <c r="B1788" s="3639"/>
      <c r="C1788" s="3639"/>
      <c r="D1788" s="3639"/>
      <c r="E1788" s="3639"/>
      <c r="F1788" s="3639"/>
      <c r="G1788" s="3639"/>
      <c r="H1788" s="3639"/>
      <c r="I1788" s="3637"/>
      <c r="J1788" s="3637"/>
      <c r="K1788" s="3637"/>
      <c r="L1788" s="3637"/>
      <c r="M1788" s="2955" t="s">
        <v>5043</v>
      </c>
      <c r="N1788" s="2956" t="s">
        <v>2798</v>
      </c>
      <c r="O1788" s="3637"/>
      <c r="P1788" s="3637"/>
      <c r="Q1788" s="3637"/>
      <c r="R1788" s="3637"/>
      <c r="S1788" s="3639"/>
      <c r="T1788" s="3639"/>
      <c r="U1788" s="3639"/>
      <c r="V1788" s="3639"/>
      <c r="W1788" s="3639"/>
      <c r="X1788" s="3639"/>
      <c r="Y1788" s="3639"/>
      <c r="Z1788" s="3639"/>
      <c r="AA1788" s="3639"/>
      <c r="AB1788" s="3637"/>
      <c r="AC1788" s="3637"/>
      <c r="AD1788" s="3639"/>
      <c r="AE1788" s="3639"/>
      <c r="AF1788" s="3639"/>
      <c r="AG1788" s="3639"/>
      <c r="AH1788" s="3639"/>
      <c r="AI1788" s="3639"/>
      <c r="AJ1788" s="3639"/>
      <c r="AK1788" s="2578"/>
    </row>
    <row r="1789" spans="2:37" s="2884" customFormat="1" x14ac:dyDescent="0.2">
      <c r="B1789" s="3743" t="s">
        <v>5815</v>
      </c>
      <c r="C1789" s="3744"/>
      <c r="D1789" s="2584"/>
      <c r="E1789" s="2585"/>
      <c r="F1789" s="2585"/>
      <c r="G1789" s="2694"/>
      <c r="H1789" s="2704"/>
      <c r="I1789" s="2704"/>
      <c r="J1789" s="2704"/>
      <c r="K1789" s="2694"/>
      <c r="L1789" s="2694"/>
      <c r="M1789" s="2584"/>
      <c r="N1789" s="2705"/>
      <c r="O1789" s="2694"/>
      <c r="P1789" s="2694"/>
      <c r="Q1789" s="2694"/>
      <c r="R1789" s="2694"/>
      <c r="S1789" s="2706"/>
      <c r="T1789" s="2694"/>
      <c r="U1789" s="2586"/>
      <c r="V1789" s="2586"/>
      <c r="W1789" s="2694"/>
      <c r="X1789" s="2694"/>
      <c r="Y1789" s="2586"/>
      <c r="Z1789" s="2586"/>
      <c r="AA1789" s="2586"/>
      <c r="AB1789" s="2694"/>
      <c r="AC1789" s="2694"/>
      <c r="AD1789" s="2585"/>
      <c r="AE1789" s="2599"/>
      <c r="AF1789" s="2600"/>
      <c r="AG1789" s="2600">
        <v>0.1</v>
      </c>
      <c r="AH1789" s="2707" t="s">
        <v>5815</v>
      </c>
      <c r="AI1789" s="2707" t="s">
        <v>5816</v>
      </c>
      <c r="AJ1789" s="2771">
        <v>0.5</v>
      </c>
      <c r="AK1789" s="2578"/>
    </row>
    <row r="1790" spans="2:37" s="2884" customFormat="1" x14ac:dyDescent="0.2">
      <c r="B1790" s="2579"/>
      <c r="C1790" s="2572"/>
      <c r="D1790" s="2572"/>
      <c r="E1790" s="2572"/>
      <c r="F1790" s="2572"/>
      <c r="G1790" s="2572"/>
      <c r="H1790" s="2572"/>
      <c r="I1790" s="2573"/>
      <c r="J1790" s="2573"/>
      <c r="K1790" s="2573"/>
      <c r="L1790" s="2573"/>
      <c r="M1790" s="2572"/>
      <c r="N1790" s="2573"/>
      <c r="O1790" s="2573"/>
      <c r="P1790" s="2573"/>
      <c r="Q1790" s="2573"/>
      <c r="R1790" s="2573"/>
      <c r="S1790" s="2572"/>
      <c r="T1790" s="2571"/>
      <c r="U1790" s="2571"/>
      <c r="V1790" s="2571"/>
      <c r="W1790" s="2571"/>
      <c r="X1790" s="2571"/>
      <c r="Y1790" s="2571"/>
      <c r="Z1790" s="2571"/>
      <c r="AA1790" s="2571"/>
      <c r="AB1790" s="2571"/>
      <c r="AC1790" s="2571"/>
      <c r="AD1790" s="2571"/>
      <c r="AE1790" s="2571"/>
      <c r="AF1790" s="2571"/>
      <c r="AG1790" s="2571"/>
      <c r="AH1790" s="2571"/>
      <c r="AI1790" s="2571"/>
      <c r="AJ1790" s="2571"/>
      <c r="AK1790" s="2578"/>
    </row>
    <row r="1791" spans="2:37" s="2884" customFormat="1" x14ac:dyDescent="0.2">
      <c r="B1791" s="3643" t="s">
        <v>5002</v>
      </c>
      <c r="C1791" s="3644"/>
      <c r="D1791" s="3652" t="s">
        <v>1534</v>
      </c>
      <c r="E1791" s="3652"/>
      <c r="F1791" s="3652"/>
      <c r="G1791" s="3652"/>
      <c r="H1791" s="2575"/>
      <c r="I1791" s="2575"/>
      <c r="J1791" s="2575"/>
      <c r="K1791" s="2575"/>
      <c r="L1791" s="2575"/>
      <c r="M1791" s="2575"/>
      <c r="N1791" s="2575"/>
      <c r="O1791" s="2575"/>
      <c r="P1791" s="2575"/>
      <c r="Q1791" s="2575"/>
      <c r="R1791" s="2575"/>
      <c r="S1791" s="2575"/>
      <c r="T1791" s="2571"/>
      <c r="U1791" s="2571"/>
      <c r="V1791" s="2571"/>
      <c r="W1791" s="2571"/>
      <c r="X1791" s="2571"/>
      <c r="Y1791" s="2571"/>
      <c r="Z1791" s="2571"/>
      <c r="AA1791" s="2571"/>
      <c r="AB1791" s="2571"/>
      <c r="AC1791" s="2571"/>
      <c r="AD1791" s="2571"/>
      <c r="AE1791" s="2571"/>
      <c r="AF1791" s="2571"/>
      <c r="AG1791" s="2571"/>
      <c r="AH1791" s="2571"/>
      <c r="AI1791" s="2571"/>
      <c r="AJ1791" s="2571"/>
      <c r="AK1791" s="2578"/>
    </row>
    <row r="1792" spans="2:37" s="2884" customFormat="1" x14ac:dyDescent="0.2">
      <c r="B1792" s="3643" t="s">
        <v>5003</v>
      </c>
      <c r="C1792" s="3644"/>
      <c r="D1792" s="3785" t="s">
        <v>6</v>
      </c>
      <c r="E1792" s="3785"/>
      <c r="F1792" s="3785"/>
      <c r="G1792" s="3785"/>
      <c r="H1792" s="2575"/>
      <c r="I1792" s="2575"/>
      <c r="J1792" s="2575"/>
      <c r="K1792" s="2575"/>
      <c r="L1792" s="2575"/>
      <c r="M1792" s="2575"/>
      <c r="N1792" s="2575"/>
      <c r="O1792" s="2575"/>
      <c r="P1792" s="2575"/>
      <c r="Q1792" s="2575"/>
      <c r="R1792" s="2575"/>
      <c r="S1792" s="2575"/>
      <c r="T1792" s="2571"/>
      <c r="U1792" s="2571"/>
      <c r="V1792" s="2571"/>
      <c r="W1792" s="2571"/>
      <c r="X1792" s="2571"/>
      <c r="Y1792" s="2571"/>
      <c r="Z1792" s="2571"/>
      <c r="AA1792" s="2571"/>
      <c r="AB1792" s="2571"/>
      <c r="AC1792" s="2571"/>
      <c r="AD1792" s="2571"/>
      <c r="AE1792" s="2571"/>
      <c r="AF1792" s="2571"/>
      <c r="AG1792" s="2571"/>
      <c r="AH1792" s="2571"/>
      <c r="AI1792" s="2571"/>
      <c r="AJ1792" s="2571"/>
      <c r="AK1792" s="2578"/>
    </row>
    <row r="1793" spans="2:37" s="2884" customFormat="1" ht="15.75" thickBot="1" x14ac:dyDescent="0.25">
      <c r="B1793" s="3646"/>
      <c r="C1793" s="3647"/>
      <c r="D1793" s="3648"/>
      <c r="E1793" s="3648"/>
      <c r="F1793" s="3648"/>
      <c r="G1793" s="3648"/>
      <c r="H1793" s="2580"/>
      <c r="I1793" s="2580"/>
      <c r="J1793" s="2580"/>
      <c r="K1793" s="2580"/>
      <c r="L1793" s="2580"/>
      <c r="M1793" s="2580"/>
      <c r="N1793" s="2580"/>
      <c r="O1793" s="2580"/>
      <c r="P1793" s="2580"/>
      <c r="Q1793" s="2580"/>
      <c r="R1793" s="2580"/>
      <c r="S1793" s="2580"/>
      <c r="T1793" s="2581"/>
      <c r="U1793" s="2581"/>
      <c r="V1793" s="2581"/>
      <c r="W1793" s="2581"/>
      <c r="X1793" s="2581"/>
      <c r="Y1793" s="2581"/>
      <c r="Z1793" s="2581"/>
      <c r="AA1793" s="2581"/>
      <c r="AB1793" s="2581"/>
      <c r="AC1793" s="2581"/>
      <c r="AD1793" s="2581"/>
      <c r="AE1793" s="2581"/>
      <c r="AF1793" s="2581"/>
      <c r="AG1793" s="2581"/>
      <c r="AH1793" s="2581"/>
      <c r="AI1793" s="2581"/>
      <c r="AJ1793" s="2581"/>
      <c r="AK1793" s="2583"/>
    </row>
    <row r="1794" spans="2:37" s="2884" customFormat="1" x14ac:dyDescent="0.2">
      <c r="B1794" s="2783" t="str">
        <f>+B1778</f>
        <v>.</v>
      </c>
    </row>
    <row r="1795" spans="2:37" s="2884" customFormat="1" ht="13.5" thickBot="1" x14ac:dyDescent="0.25"/>
    <row r="1796" spans="2:37" s="2884" customFormat="1" ht="20.25" x14ac:dyDescent="0.2">
      <c r="B1796" s="3623" t="s">
        <v>5011</v>
      </c>
      <c r="C1796" s="3624"/>
      <c r="D1796" s="3624"/>
      <c r="E1796" s="3624"/>
      <c r="F1796" s="3624"/>
      <c r="G1796" s="3624"/>
      <c r="H1796" s="3624"/>
      <c r="I1796" s="3624"/>
      <c r="J1796" s="3624"/>
      <c r="K1796" s="3624"/>
      <c r="L1796" s="3624"/>
      <c r="M1796" s="3624"/>
      <c r="N1796" s="3624"/>
      <c r="O1796" s="3624"/>
      <c r="P1796" s="3624"/>
      <c r="Q1796" s="3624"/>
      <c r="R1796" s="3624"/>
      <c r="S1796" s="3624"/>
      <c r="T1796" s="3624"/>
      <c r="U1796" s="3624"/>
      <c r="V1796" s="3624"/>
      <c r="W1796" s="3624"/>
      <c r="X1796" s="3624"/>
      <c r="Y1796" s="3624"/>
      <c r="Z1796" s="3624"/>
      <c r="AA1796" s="3624"/>
      <c r="AB1796" s="3624"/>
      <c r="AC1796" s="3624"/>
      <c r="AD1796" s="3624"/>
      <c r="AE1796" s="3624"/>
      <c r="AF1796" s="3624"/>
      <c r="AG1796" s="3624"/>
      <c r="AH1796" s="3624"/>
      <c r="AI1796" s="3624"/>
      <c r="AJ1796" s="3624"/>
      <c r="AK1796" s="3625"/>
    </row>
    <row r="1797" spans="2:37" s="2884" customFormat="1" x14ac:dyDescent="0.2">
      <c r="B1797" s="2576"/>
      <c r="C1797" s="2958"/>
      <c r="D1797" s="2958"/>
      <c r="E1797" s="2958"/>
      <c r="F1797" s="2958"/>
      <c r="G1797" s="2577"/>
      <c r="H1797" s="2577"/>
      <c r="I1797" s="2577"/>
      <c r="J1797" s="2577"/>
      <c r="K1797" s="2577"/>
      <c r="L1797" s="2577"/>
      <c r="M1797" s="2577"/>
      <c r="N1797" s="2577"/>
      <c r="O1797" s="2577"/>
      <c r="P1797" s="2577"/>
      <c r="Q1797" s="2577"/>
      <c r="R1797" s="2577"/>
      <c r="S1797" s="2577"/>
      <c r="T1797" s="2577"/>
      <c r="U1797" s="2577"/>
      <c r="V1797" s="2577"/>
      <c r="W1797" s="2577"/>
      <c r="X1797" s="2577"/>
      <c r="Y1797" s="2577"/>
      <c r="Z1797" s="2577"/>
      <c r="AA1797" s="2577"/>
      <c r="AB1797" s="2577"/>
      <c r="AC1797" s="2577"/>
      <c r="AD1797" s="2577"/>
      <c r="AE1797" s="2577"/>
      <c r="AF1797" s="2577"/>
      <c r="AG1797" s="2577"/>
      <c r="AH1797" s="2577"/>
      <c r="AI1797" s="2577"/>
      <c r="AJ1797" s="2577"/>
      <c r="AK1797" s="2578"/>
    </row>
    <row r="1798" spans="2:37" s="2884" customFormat="1" x14ac:dyDescent="0.2">
      <c r="B1798" s="2576" t="s">
        <v>4998</v>
      </c>
      <c r="C1798" s="2958"/>
      <c r="D1798" s="3740" t="s">
        <v>5598</v>
      </c>
      <c r="E1798" s="3740"/>
      <c r="F1798" s="3740"/>
      <c r="G1798" s="2577"/>
      <c r="H1798" s="2577"/>
      <c r="I1798" s="2577"/>
      <c r="J1798" s="2577"/>
      <c r="K1798" s="2577"/>
      <c r="L1798" s="2577"/>
      <c r="M1798" s="2577"/>
      <c r="N1798" s="2577"/>
      <c r="O1798" s="2577"/>
      <c r="P1798" s="2577"/>
      <c r="Q1798" s="2577"/>
      <c r="R1798" s="2577"/>
      <c r="S1798" s="2577"/>
      <c r="T1798" s="2577"/>
      <c r="U1798" s="2577"/>
      <c r="V1798" s="2577"/>
      <c r="W1798" s="2577"/>
      <c r="X1798" s="2577"/>
      <c r="Y1798" s="2577"/>
      <c r="Z1798" s="2577"/>
      <c r="AA1798" s="2577"/>
      <c r="AB1798" s="2577"/>
      <c r="AC1798" s="2577"/>
      <c r="AD1798" s="2577"/>
      <c r="AE1798" s="2577"/>
      <c r="AF1798" s="2577"/>
      <c r="AG1798" s="2577"/>
      <c r="AH1798" s="2577"/>
      <c r="AI1798" s="2577"/>
      <c r="AJ1798" s="2577"/>
      <c r="AK1798" s="2578"/>
    </row>
    <row r="1799" spans="2:37" s="2884" customFormat="1" ht="13.5" thickBot="1" x14ac:dyDescent="0.25">
      <c r="B1799" s="3657" t="s">
        <v>5012</v>
      </c>
      <c r="C1799" s="3658"/>
      <c r="D1799" s="3629">
        <v>41505</v>
      </c>
      <c r="E1799" s="3629"/>
      <c r="F1799" s="2958"/>
      <c r="G1799" s="2577"/>
      <c r="H1799" s="2577"/>
      <c r="I1799" s="2577"/>
      <c r="J1799" s="2577"/>
      <c r="K1799" s="2577"/>
      <c r="L1799" s="2577"/>
      <c r="M1799" s="2577"/>
      <c r="N1799" s="2577"/>
      <c r="O1799" s="2577"/>
      <c r="P1799" s="2577"/>
      <c r="Q1799" s="2577"/>
      <c r="R1799" s="2577"/>
      <c r="S1799" s="2577"/>
      <c r="T1799" s="2577"/>
      <c r="U1799" s="2577"/>
      <c r="V1799" s="2577"/>
      <c r="W1799" s="2577"/>
      <c r="X1799" s="2577"/>
      <c r="Y1799" s="2577"/>
      <c r="Z1799" s="2577"/>
      <c r="AA1799" s="2577"/>
      <c r="AB1799" s="2577"/>
      <c r="AC1799" s="2577"/>
      <c r="AD1799" s="2577"/>
      <c r="AE1799" s="2577"/>
      <c r="AF1799" s="2577"/>
      <c r="AG1799" s="2577"/>
      <c r="AH1799" s="2577"/>
      <c r="AI1799" s="2577"/>
      <c r="AJ1799" s="2577"/>
      <c r="AK1799" s="2578"/>
    </row>
    <row r="1800" spans="2:37" s="2884" customFormat="1" ht="169.5" customHeight="1" thickBot="1" x14ac:dyDescent="0.25">
      <c r="B1800" s="3659" t="s">
        <v>5013</v>
      </c>
      <c r="C1800" s="3710"/>
      <c r="D1800" s="3730" t="s">
        <v>5812</v>
      </c>
      <c r="E1800" s="3731"/>
      <c r="F1800" s="3731"/>
      <c r="G1800" s="3731"/>
      <c r="H1800" s="3731"/>
      <c r="I1800" s="3731"/>
      <c r="J1800" s="3731"/>
      <c r="K1800" s="3732"/>
      <c r="L1800" s="2577"/>
      <c r="M1800" s="2577"/>
      <c r="N1800" s="2577"/>
      <c r="O1800" s="2577"/>
      <c r="P1800" s="2577"/>
      <c r="Q1800" s="2577"/>
      <c r="R1800" s="2577"/>
      <c r="S1800" s="2577"/>
      <c r="T1800" s="2577"/>
      <c r="U1800" s="2577"/>
      <c r="V1800" s="2577"/>
      <c r="W1800" s="2577"/>
      <c r="X1800" s="2577"/>
      <c r="Y1800" s="2577"/>
      <c r="Z1800" s="2577"/>
      <c r="AA1800" s="2577"/>
      <c r="AB1800" s="2577"/>
      <c r="AC1800" s="2577"/>
      <c r="AD1800" s="2577"/>
      <c r="AE1800" s="2577"/>
      <c r="AF1800" s="2577"/>
      <c r="AG1800" s="2577"/>
      <c r="AH1800" s="2577"/>
      <c r="AI1800" s="2577"/>
      <c r="AJ1800" s="2577"/>
      <c r="AK1800" s="2578"/>
    </row>
    <row r="1801" spans="2:37" s="2884" customFormat="1" ht="13.5" thickBot="1" x14ac:dyDescent="0.25">
      <c r="B1801" s="3664"/>
      <c r="C1801" s="3653"/>
      <c r="D1801" s="3653"/>
      <c r="E1801" s="3653"/>
      <c r="F1801" s="3653"/>
      <c r="G1801" s="3653"/>
      <c r="H1801" s="3653"/>
      <c r="I1801" s="3653"/>
      <c r="J1801" s="3653"/>
      <c r="K1801" s="3653"/>
      <c r="L1801" s="3653"/>
      <c r="M1801" s="3653"/>
      <c r="N1801" s="3653"/>
      <c r="O1801" s="3653"/>
      <c r="P1801" s="3653"/>
      <c r="Q1801" s="3653"/>
      <c r="R1801" s="2577"/>
      <c r="S1801" s="2577"/>
      <c r="T1801" s="2577"/>
      <c r="U1801" s="2577"/>
      <c r="V1801" s="2577"/>
      <c r="W1801" s="2577"/>
      <c r="X1801" s="2577"/>
      <c r="Y1801" s="2577"/>
      <c r="Z1801" s="2577"/>
      <c r="AA1801" s="2577"/>
      <c r="AB1801" s="2577"/>
      <c r="AC1801" s="2577"/>
      <c r="AD1801" s="2577"/>
      <c r="AE1801" s="2577"/>
      <c r="AF1801" s="2577"/>
      <c r="AG1801" s="2577"/>
      <c r="AH1801" s="2577"/>
      <c r="AI1801" s="2577"/>
      <c r="AJ1801" s="2577"/>
      <c r="AK1801" s="2578"/>
    </row>
    <row r="1802" spans="2:37" s="2884" customFormat="1" ht="13.5" thickBot="1" x14ac:dyDescent="0.25">
      <c r="B1802" s="3638" t="s">
        <v>5014</v>
      </c>
      <c r="C1802" s="3638"/>
      <c r="D1802" s="3638" t="s">
        <v>5004</v>
      </c>
      <c r="E1802" s="3638" t="s">
        <v>5015</v>
      </c>
      <c r="F1802" s="3654" t="s">
        <v>224</v>
      </c>
      <c r="G1802" s="3654"/>
      <c r="H1802" s="3654"/>
      <c r="I1802" s="3654"/>
      <c r="J1802" s="3654"/>
      <c r="K1802" s="3654"/>
      <c r="L1802" s="3654"/>
      <c r="M1802" s="3654"/>
      <c r="N1802" s="3654"/>
      <c r="O1802" s="3654"/>
      <c r="P1802" s="3654"/>
      <c r="Q1802" s="3654"/>
      <c r="R1802" s="3654"/>
      <c r="S1802" s="3654" t="s">
        <v>340</v>
      </c>
      <c r="T1802" s="3654"/>
      <c r="U1802" s="3654"/>
      <c r="V1802" s="3654"/>
      <c r="W1802" s="3654"/>
      <c r="X1802" s="3654"/>
      <c r="Y1802" s="3654"/>
      <c r="Z1802" s="3654"/>
      <c r="AA1802" s="3654"/>
      <c r="AB1802" s="3654"/>
      <c r="AC1802" s="3654"/>
      <c r="AD1802" s="3654" t="s">
        <v>225</v>
      </c>
      <c r="AE1802" s="3654"/>
      <c r="AF1802" s="3654"/>
      <c r="AG1802" s="3654"/>
      <c r="AH1802" s="3655" t="s">
        <v>4999</v>
      </c>
      <c r="AI1802" s="3655"/>
      <c r="AJ1802" s="3655"/>
      <c r="AK1802" s="2578"/>
    </row>
    <row r="1803" spans="2:37" s="2884" customFormat="1" ht="13.5" thickBot="1" x14ac:dyDescent="0.25">
      <c r="B1803" s="3639"/>
      <c r="C1803" s="3639"/>
      <c r="D1803" s="3639"/>
      <c r="E1803" s="3639"/>
      <c r="F1803" s="3639" t="s">
        <v>5016</v>
      </c>
      <c r="G1803" s="3639" t="s">
        <v>5017</v>
      </c>
      <c r="H1803" s="3638" t="s">
        <v>5018</v>
      </c>
      <c r="I1803" s="3640" t="s">
        <v>5019</v>
      </c>
      <c r="J1803" s="3640" t="s">
        <v>5020</v>
      </c>
      <c r="K1803" s="3637" t="s">
        <v>5021</v>
      </c>
      <c r="L1803" s="3637" t="s">
        <v>5022</v>
      </c>
      <c r="M1803" s="3640" t="s">
        <v>5023</v>
      </c>
      <c r="N1803" s="3640"/>
      <c r="O1803" s="3637" t="s">
        <v>5024</v>
      </c>
      <c r="P1803" s="3637" t="s">
        <v>5025</v>
      </c>
      <c r="Q1803" s="3637" t="s">
        <v>5026</v>
      </c>
      <c r="R1803" s="3637" t="s">
        <v>5027</v>
      </c>
      <c r="S1803" s="3638" t="s">
        <v>5028</v>
      </c>
      <c r="T1803" s="3638" t="s">
        <v>5029</v>
      </c>
      <c r="U1803" s="3638" t="s">
        <v>5030</v>
      </c>
      <c r="V1803" s="3638" t="s">
        <v>5031</v>
      </c>
      <c r="W1803" s="3638" t="s">
        <v>5032</v>
      </c>
      <c r="X1803" s="3638" t="s">
        <v>5033</v>
      </c>
      <c r="Y1803" s="3638" t="s">
        <v>5034</v>
      </c>
      <c r="Z1803" s="3638" t="s">
        <v>5035</v>
      </c>
      <c r="AA1803" s="3638" t="s">
        <v>5036</v>
      </c>
      <c r="AB1803" s="3640" t="s">
        <v>5037</v>
      </c>
      <c r="AC1803" s="3640" t="s">
        <v>5038</v>
      </c>
      <c r="AD1803" s="3638" t="s">
        <v>5039</v>
      </c>
      <c r="AE1803" s="3638" t="s">
        <v>5040</v>
      </c>
      <c r="AF1803" s="3638" t="s">
        <v>5041</v>
      </c>
      <c r="AG1803" s="3638" t="s">
        <v>5042</v>
      </c>
      <c r="AH1803" s="3638" t="s">
        <v>1154</v>
      </c>
      <c r="AI1803" s="3638" t="s">
        <v>5000</v>
      </c>
      <c r="AJ1803" s="3638" t="s">
        <v>5001</v>
      </c>
      <c r="AK1803" s="2578"/>
    </row>
    <row r="1804" spans="2:37" s="2884" customFormat="1" ht="13.5" thickBot="1" x14ac:dyDescent="0.25">
      <c r="B1804" s="3639"/>
      <c r="C1804" s="3639"/>
      <c r="D1804" s="3639"/>
      <c r="E1804" s="3639"/>
      <c r="F1804" s="3639"/>
      <c r="G1804" s="3639"/>
      <c r="H1804" s="3639"/>
      <c r="I1804" s="3637"/>
      <c r="J1804" s="3637"/>
      <c r="K1804" s="3637"/>
      <c r="L1804" s="3637"/>
      <c r="M1804" s="2955" t="s">
        <v>5043</v>
      </c>
      <c r="N1804" s="2956" t="s">
        <v>2798</v>
      </c>
      <c r="O1804" s="3637"/>
      <c r="P1804" s="3637"/>
      <c r="Q1804" s="3637"/>
      <c r="R1804" s="3637"/>
      <c r="S1804" s="3639"/>
      <c r="T1804" s="3639"/>
      <c r="U1804" s="3639"/>
      <c r="V1804" s="3639"/>
      <c r="W1804" s="3639"/>
      <c r="X1804" s="3639"/>
      <c r="Y1804" s="3639"/>
      <c r="Z1804" s="3639"/>
      <c r="AA1804" s="3639"/>
      <c r="AB1804" s="3637"/>
      <c r="AC1804" s="3637"/>
      <c r="AD1804" s="3639"/>
      <c r="AE1804" s="3639"/>
      <c r="AF1804" s="3639"/>
      <c r="AG1804" s="3639"/>
      <c r="AH1804" s="3639"/>
      <c r="AI1804" s="3639"/>
      <c r="AJ1804" s="3639"/>
      <c r="AK1804" s="2578"/>
    </row>
    <row r="1805" spans="2:37" s="2884" customFormat="1" x14ac:dyDescent="0.2">
      <c r="B1805" s="3706" t="s">
        <v>5600</v>
      </c>
      <c r="C1805" s="3707"/>
      <c r="D1805" s="2587" t="s">
        <v>1534</v>
      </c>
      <c r="E1805" s="2587">
        <v>9.99</v>
      </c>
      <c r="F1805" s="2587" t="s">
        <v>1534</v>
      </c>
      <c r="G1805" s="2587" t="s">
        <v>1534</v>
      </c>
      <c r="H1805" s="2587" t="s">
        <v>1534</v>
      </c>
      <c r="I1805" s="2587" t="s">
        <v>1534</v>
      </c>
      <c r="J1805" s="2587" t="s">
        <v>1534</v>
      </c>
      <c r="K1805" s="2587" t="s">
        <v>1534</v>
      </c>
      <c r="L1805" s="2587" t="s">
        <v>1534</v>
      </c>
      <c r="M1805" s="2587" t="s">
        <v>1534</v>
      </c>
      <c r="N1805" s="2587" t="s">
        <v>1534</v>
      </c>
      <c r="O1805" s="2587" t="s">
        <v>1534</v>
      </c>
      <c r="P1805" s="2587" t="s">
        <v>1534</v>
      </c>
      <c r="Q1805" s="2587" t="s">
        <v>1534</v>
      </c>
      <c r="R1805" s="2587" t="s">
        <v>1534</v>
      </c>
      <c r="S1805" s="2587" t="s">
        <v>1534</v>
      </c>
      <c r="T1805" s="2587" t="s">
        <v>1534</v>
      </c>
      <c r="U1805" s="2587" t="s">
        <v>1534</v>
      </c>
      <c r="V1805" s="2587" t="s">
        <v>1534</v>
      </c>
      <c r="W1805" s="2587" t="s">
        <v>1534</v>
      </c>
      <c r="X1805" s="2587" t="s">
        <v>1534</v>
      </c>
      <c r="Y1805" s="2587" t="s">
        <v>1534</v>
      </c>
      <c r="Z1805" s="2587" t="s">
        <v>1534</v>
      </c>
      <c r="AA1805" s="2587" t="s">
        <v>1534</v>
      </c>
      <c r="AB1805" s="2587" t="s">
        <v>1534</v>
      </c>
      <c r="AC1805" s="2587" t="s">
        <v>1534</v>
      </c>
      <c r="AD1805" s="2651">
        <v>9.99</v>
      </c>
      <c r="AE1805" s="2657" t="s">
        <v>5008</v>
      </c>
      <c r="AF1805" s="2715" t="s">
        <v>1534</v>
      </c>
      <c r="AG1805" s="2715">
        <v>0.1</v>
      </c>
      <c r="AH1805" s="2652" t="s">
        <v>1534</v>
      </c>
      <c r="AI1805" s="2652" t="s">
        <v>1534</v>
      </c>
      <c r="AJ1805" s="2652" t="s">
        <v>1534</v>
      </c>
      <c r="AK1805" s="2578"/>
    </row>
    <row r="1806" spans="2:37" s="2884" customFormat="1" x14ac:dyDescent="0.2">
      <c r="B1806" s="2579"/>
      <c r="C1806" s="2572"/>
      <c r="D1806" s="2572"/>
      <c r="E1806" s="2572"/>
      <c r="F1806" s="2572"/>
      <c r="G1806" s="2572"/>
      <c r="H1806" s="2572"/>
      <c r="I1806" s="2573"/>
      <c r="J1806" s="2573"/>
      <c r="K1806" s="2573"/>
      <c r="L1806" s="2573"/>
      <c r="M1806" s="2572"/>
      <c r="N1806" s="2573"/>
      <c r="O1806" s="2573"/>
      <c r="P1806" s="2573"/>
      <c r="Q1806" s="2573"/>
      <c r="R1806" s="2573"/>
      <c r="S1806" s="2572"/>
      <c r="T1806" s="2571"/>
      <c r="U1806" s="2571"/>
      <c r="V1806" s="2571"/>
      <c r="W1806" s="2571"/>
      <c r="X1806" s="2571"/>
      <c r="Y1806" s="2571"/>
      <c r="Z1806" s="2571"/>
      <c r="AA1806" s="2571"/>
      <c r="AB1806" s="2571"/>
      <c r="AC1806" s="2571"/>
      <c r="AD1806" s="2571"/>
      <c r="AE1806" s="2571"/>
      <c r="AF1806" s="2571"/>
      <c r="AG1806" s="2571"/>
      <c r="AH1806" s="2571"/>
      <c r="AI1806" s="2571"/>
      <c r="AJ1806" s="2571"/>
      <c r="AK1806" s="2578"/>
    </row>
    <row r="1807" spans="2:37" s="2884" customFormat="1" x14ac:dyDescent="0.2">
      <c r="B1807" s="3643" t="s">
        <v>5002</v>
      </c>
      <c r="C1807" s="3644"/>
      <c r="D1807" s="3652" t="s">
        <v>1534</v>
      </c>
      <c r="E1807" s="3652"/>
      <c r="F1807" s="3652"/>
      <c r="G1807" s="3652"/>
      <c r="H1807" s="2575"/>
      <c r="I1807" s="2575"/>
      <c r="J1807" s="2575"/>
      <c r="K1807" s="2575"/>
      <c r="L1807" s="2575"/>
      <c r="M1807" s="2575"/>
      <c r="N1807" s="2575"/>
      <c r="O1807" s="2575"/>
      <c r="P1807" s="2575"/>
      <c r="Q1807" s="2575"/>
      <c r="R1807" s="2575"/>
      <c r="S1807" s="2575"/>
      <c r="T1807" s="2571"/>
      <c r="U1807" s="2571"/>
      <c r="V1807" s="2571"/>
      <c r="W1807" s="2571"/>
      <c r="X1807" s="2571"/>
      <c r="Y1807" s="2571"/>
      <c r="Z1807" s="2571"/>
      <c r="AA1807" s="2571"/>
      <c r="AB1807" s="2571"/>
      <c r="AC1807" s="2571"/>
      <c r="AD1807" s="2571"/>
      <c r="AE1807" s="2571"/>
      <c r="AF1807" s="2571"/>
      <c r="AG1807" s="2571"/>
      <c r="AH1807" s="2571"/>
      <c r="AI1807" s="2571"/>
      <c r="AJ1807" s="2571"/>
      <c r="AK1807" s="2578"/>
    </row>
    <row r="1808" spans="2:37" s="2884" customFormat="1" x14ac:dyDescent="0.2">
      <c r="B1808" s="3643" t="s">
        <v>5003</v>
      </c>
      <c r="C1808" s="3644"/>
      <c r="D1808" s="3652" t="s">
        <v>5601</v>
      </c>
      <c r="E1808" s="3652"/>
      <c r="F1808" s="3652"/>
      <c r="G1808" s="3652"/>
      <c r="H1808" s="2575"/>
      <c r="I1808" s="2575"/>
      <c r="J1808" s="2575"/>
      <c r="K1808" s="2575"/>
      <c r="L1808" s="2575"/>
      <c r="M1808" s="2575"/>
      <c r="N1808" s="2575"/>
      <c r="O1808" s="2575"/>
      <c r="P1808" s="2575"/>
      <c r="Q1808" s="2575"/>
      <c r="R1808" s="2575"/>
      <c r="S1808" s="2575"/>
      <c r="T1808" s="2571"/>
      <c r="U1808" s="2571"/>
      <c r="V1808" s="2571"/>
      <c r="W1808" s="2571"/>
      <c r="X1808" s="2571"/>
      <c r="Y1808" s="2571"/>
      <c r="Z1808" s="2571"/>
      <c r="AA1808" s="2571"/>
      <c r="AB1808" s="2571"/>
      <c r="AC1808" s="2571"/>
      <c r="AD1808" s="2571"/>
      <c r="AE1808" s="2571"/>
      <c r="AF1808" s="2571"/>
      <c r="AG1808" s="2571"/>
      <c r="AH1808" s="2571"/>
      <c r="AI1808" s="2571"/>
      <c r="AJ1808" s="2571"/>
      <c r="AK1808" s="2578"/>
    </row>
    <row r="1809" spans="2:37" s="2884" customFormat="1" ht="15.75" thickBot="1" x14ac:dyDescent="0.25">
      <c r="B1809" s="3646"/>
      <c r="C1809" s="3647"/>
      <c r="D1809" s="3648"/>
      <c r="E1809" s="3648"/>
      <c r="F1809" s="3648"/>
      <c r="G1809" s="3648"/>
      <c r="H1809" s="2580"/>
      <c r="I1809" s="2580"/>
      <c r="J1809" s="2580"/>
      <c r="K1809" s="2580"/>
      <c r="L1809" s="2580"/>
      <c r="M1809" s="2580"/>
      <c r="N1809" s="2580"/>
      <c r="O1809" s="2580"/>
      <c r="P1809" s="2580"/>
      <c r="Q1809" s="2580"/>
      <c r="R1809" s="2580"/>
      <c r="S1809" s="2580"/>
      <c r="T1809" s="2581"/>
      <c r="U1809" s="2581"/>
      <c r="V1809" s="2581"/>
      <c r="W1809" s="2581"/>
      <c r="X1809" s="2581"/>
      <c r="Y1809" s="2581"/>
      <c r="Z1809" s="2581"/>
      <c r="AA1809" s="2581"/>
      <c r="AB1809" s="2581"/>
      <c r="AC1809" s="2581"/>
      <c r="AD1809" s="2581"/>
      <c r="AE1809" s="2581"/>
      <c r="AF1809" s="2581"/>
      <c r="AG1809" s="2581"/>
      <c r="AH1809" s="2581"/>
      <c r="AI1809" s="2581"/>
      <c r="AJ1809" s="2581"/>
      <c r="AK1809" s="2583"/>
    </row>
    <row r="1810" spans="2:37" s="2884" customFormat="1" ht="15" x14ac:dyDescent="0.2">
      <c r="B1810" s="2959" t="str">
        <f>+B1794</f>
        <v>.</v>
      </c>
      <c r="C1810" s="2959"/>
      <c r="D1810" s="2701"/>
      <c r="E1810" s="2701"/>
      <c r="F1810" s="2701"/>
      <c r="G1810" s="2701"/>
      <c r="H1810" s="2575"/>
      <c r="I1810" s="2575"/>
      <c r="J1810" s="2575"/>
      <c r="K1810" s="2575"/>
      <c r="L1810" s="2575"/>
      <c r="M1810" s="2575"/>
      <c r="N1810" s="2575"/>
      <c r="O1810" s="2575"/>
      <c r="P1810" s="2575"/>
      <c r="Q1810" s="2575"/>
      <c r="R1810" s="2575"/>
      <c r="S1810" s="2575"/>
      <c r="T1810" s="2571"/>
      <c r="U1810" s="2571"/>
      <c r="V1810" s="2571"/>
      <c r="W1810" s="2571"/>
      <c r="X1810" s="2571"/>
      <c r="Y1810" s="2571"/>
      <c r="Z1810" s="2571"/>
      <c r="AA1810" s="2571"/>
      <c r="AB1810" s="2571"/>
      <c r="AC1810" s="2571"/>
      <c r="AD1810" s="2571"/>
      <c r="AE1810" s="2571"/>
      <c r="AF1810" s="2571"/>
      <c r="AG1810" s="2571"/>
      <c r="AH1810" s="2571"/>
      <c r="AI1810" s="2571"/>
      <c r="AJ1810" s="2571"/>
      <c r="AK1810" s="2577"/>
    </row>
    <row r="1811" spans="2:37" s="2884" customFormat="1" ht="13.5" thickBot="1" x14ac:dyDescent="0.25"/>
    <row r="1812" spans="2:37" s="2884" customFormat="1" ht="20.25" x14ac:dyDescent="0.2">
      <c r="B1812" s="3623" t="s">
        <v>5011</v>
      </c>
      <c r="C1812" s="3624"/>
      <c r="D1812" s="3624"/>
      <c r="E1812" s="3624"/>
      <c r="F1812" s="3624"/>
      <c r="G1812" s="3624"/>
      <c r="H1812" s="3624"/>
      <c r="I1812" s="3624"/>
      <c r="J1812" s="3624"/>
      <c r="K1812" s="3624"/>
      <c r="L1812" s="3624"/>
      <c r="M1812" s="3624"/>
      <c r="N1812" s="3624"/>
      <c r="O1812" s="3624"/>
      <c r="P1812" s="3624"/>
      <c r="Q1812" s="3624"/>
      <c r="R1812" s="3624"/>
      <c r="S1812" s="3624"/>
      <c r="T1812" s="3624"/>
      <c r="U1812" s="3624"/>
      <c r="V1812" s="3624"/>
      <c r="W1812" s="3624"/>
      <c r="X1812" s="3624"/>
      <c r="Y1812" s="3624"/>
      <c r="Z1812" s="3624"/>
      <c r="AA1812" s="3624"/>
      <c r="AB1812" s="3624"/>
      <c r="AC1812" s="3624"/>
      <c r="AD1812" s="3624"/>
      <c r="AE1812" s="3624"/>
      <c r="AF1812" s="3624"/>
      <c r="AG1812" s="3624"/>
      <c r="AH1812" s="3624"/>
      <c r="AI1812" s="3624"/>
      <c r="AJ1812" s="3624"/>
      <c r="AK1812" s="3625"/>
    </row>
    <row r="1813" spans="2:37" s="2884" customFormat="1" x14ac:dyDescent="0.2">
      <c r="B1813" s="2576"/>
      <c r="C1813" s="2958"/>
      <c r="D1813" s="2958"/>
      <c r="E1813" s="2958"/>
      <c r="F1813" s="2958"/>
      <c r="G1813" s="2577"/>
      <c r="H1813" s="2577"/>
      <c r="I1813" s="2577"/>
      <c r="J1813" s="2577"/>
      <c r="K1813" s="2577"/>
      <c r="L1813" s="2577"/>
      <c r="M1813" s="2577"/>
      <c r="N1813" s="2577"/>
      <c r="O1813" s="2577"/>
      <c r="P1813" s="2577"/>
      <c r="Q1813" s="2577"/>
      <c r="R1813" s="2577"/>
      <c r="S1813" s="2577"/>
      <c r="T1813" s="2577"/>
      <c r="U1813" s="2577"/>
      <c r="V1813" s="2577"/>
      <c r="W1813" s="2577"/>
      <c r="X1813" s="2577"/>
      <c r="Y1813" s="2577"/>
      <c r="Z1813" s="2577"/>
      <c r="AA1813" s="2577"/>
      <c r="AB1813" s="2577"/>
      <c r="AC1813" s="2577"/>
      <c r="AD1813" s="2577"/>
      <c r="AE1813" s="2577"/>
      <c r="AF1813" s="2577"/>
      <c r="AG1813" s="2577"/>
      <c r="AH1813" s="2577"/>
      <c r="AI1813" s="2577"/>
      <c r="AJ1813" s="2577"/>
      <c r="AK1813" s="2578"/>
    </row>
    <row r="1814" spans="2:37" s="2884" customFormat="1" x14ac:dyDescent="0.2">
      <c r="B1814" s="2576" t="s">
        <v>4998</v>
      </c>
      <c r="C1814" s="2958"/>
      <c r="D1814" s="3740" t="s">
        <v>5738</v>
      </c>
      <c r="E1814" s="3740"/>
      <c r="F1814" s="3740"/>
      <c r="G1814" s="2577"/>
      <c r="H1814" s="2577"/>
      <c r="I1814" s="2577"/>
      <c r="J1814" s="2577"/>
      <c r="K1814" s="2577"/>
      <c r="L1814" s="2577"/>
      <c r="M1814" s="2577"/>
      <c r="N1814" s="2577"/>
      <c r="O1814" s="2577"/>
      <c r="P1814" s="2577"/>
      <c r="Q1814" s="2577"/>
      <c r="R1814" s="2577"/>
      <c r="S1814" s="2577"/>
      <c r="T1814" s="2577"/>
      <c r="U1814" s="2577"/>
      <c r="V1814" s="2577"/>
      <c r="W1814" s="2577"/>
      <c r="X1814" s="2577"/>
      <c r="Y1814" s="2577"/>
      <c r="Z1814" s="2577"/>
      <c r="AA1814" s="2577"/>
      <c r="AB1814" s="2577"/>
      <c r="AC1814" s="2577"/>
      <c r="AD1814" s="2577"/>
      <c r="AE1814" s="2577"/>
      <c r="AF1814" s="2577"/>
      <c r="AG1814" s="2577"/>
      <c r="AH1814" s="2577"/>
      <c r="AI1814" s="2577"/>
      <c r="AJ1814" s="2577"/>
      <c r="AK1814" s="2578"/>
    </row>
    <row r="1815" spans="2:37" s="2884" customFormat="1" ht="13.5" thickBot="1" x14ac:dyDescent="0.25">
      <c r="B1815" s="3657" t="s">
        <v>5012</v>
      </c>
      <c r="C1815" s="3658"/>
      <c r="D1815" s="3747">
        <v>41487</v>
      </c>
      <c r="E1815" s="3748"/>
      <c r="F1815" s="2958"/>
      <c r="G1815" s="2577"/>
      <c r="H1815" s="2577"/>
      <c r="I1815" s="2577"/>
      <c r="J1815" s="2577"/>
      <c r="K1815" s="2577"/>
      <c r="L1815" s="2577"/>
      <c r="M1815" s="2577"/>
      <c r="N1815" s="2577"/>
      <c r="O1815" s="2577"/>
      <c r="P1815" s="2577"/>
      <c r="Q1815" s="2577"/>
      <c r="R1815" s="2577"/>
      <c r="S1815" s="2577"/>
      <c r="T1815" s="2577"/>
      <c r="U1815" s="2577"/>
      <c r="V1815" s="2577"/>
      <c r="W1815" s="2577"/>
      <c r="X1815" s="2577"/>
      <c r="Y1815" s="2577"/>
      <c r="Z1815" s="2577"/>
      <c r="AA1815" s="2577"/>
      <c r="AB1815" s="2577"/>
      <c r="AC1815" s="2577"/>
      <c r="AD1815" s="2577"/>
      <c r="AE1815" s="2577"/>
      <c r="AF1815" s="2577"/>
      <c r="AG1815" s="2577"/>
      <c r="AH1815" s="2577"/>
      <c r="AI1815" s="2577"/>
      <c r="AJ1815" s="2577"/>
      <c r="AK1815" s="2578"/>
    </row>
    <row r="1816" spans="2:37" s="2884" customFormat="1" ht="49.5" customHeight="1" thickBot="1" x14ac:dyDescent="0.25">
      <c r="B1816" s="3659" t="s">
        <v>5013</v>
      </c>
      <c r="C1816" s="3710"/>
      <c r="D1816" s="3730" t="s">
        <v>5739</v>
      </c>
      <c r="E1816" s="3731"/>
      <c r="F1816" s="3731"/>
      <c r="G1816" s="3731"/>
      <c r="H1816" s="3731"/>
      <c r="I1816" s="3731"/>
      <c r="J1816" s="3731"/>
      <c r="K1816" s="3732"/>
      <c r="L1816" s="2577"/>
      <c r="M1816" s="2577"/>
      <c r="N1816" s="2577"/>
      <c r="O1816" s="2577"/>
      <c r="P1816" s="2577"/>
      <c r="Q1816" s="2577"/>
      <c r="R1816" s="2577"/>
      <c r="S1816" s="2577"/>
      <c r="T1816" s="2577"/>
      <c r="U1816" s="2577"/>
      <c r="V1816" s="2577"/>
      <c r="W1816" s="2577"/>
      <c r="X1816" s="2577"/>
      <c r="Y1816" s="2577"/>
      <c r="Z1816" s="2577"/>
      <c r="AA1816" s="2577"/>
      <c r="AB1816" s="2577"/>
      <c r="AC1816" s="2577"/>
      <c r="AD1816" s="2577"/>
      <c r="AE1816" s="2577"/>
      <c r="AF1816" s="2577"/>
      <c r="AG1816" s="2577"/>
      <c r="AH1816" s="2577"/>
      <c r="AI1816" s="2577"/>
      <c r="AJ1816" s="2577"/>
      <c r="AK1816" s="2578"/>
    </row>
    <row r="1817" spans="2:37" s="2884" customFormat="1" ht="13.5" thickBot="1" x14ac:dyDescent="0.25">
      <c r="B1817" s="3664"/>
      <c r="C1817" s="3653"/>
      <c r="D1817" s="3653"/>
      <c r="E1817" s="3653"/>
      <c r="F1817" s="3653"/>
      <c r="G1817" s="3653"/>
      <c r="H1817" s="3653"/>
      <c r="I1817" s="3653"/>
      <c r="J1817" s="3653"/>
      <c r="K1817" s="3653"/>
      <c r="L1817" s="3653"/>
      <c r="M1817" s="3653"/>
      <c r="N1817" s="3653"/>
      <c r="O1817" s="3653"/>
      <c r="P1817" s="3653"/>
      <c r="Q1817" s="3653"/>
      <c r="R1817" s="2577"/>
      <c r="S1817" s="2577"/>
      <c r="T1817" s="2577"/>
      <c r="U1817" s="2577"/>
      <c r="V1817" s="2577"/>
      <c r="W1817" s="2577"/>
      <c r="X1817" s="2577"/>
      <c r="Y1817" s="2577"/>
      <c r="Z1817" s="2577"/>
      <c r="AA1817" s="2577"/>
      <c r="AB1817" s="2577"/>
      <c r="AC1817" s="2577"/>
      <c r="AD1817" s="2577"/>
      <c r="AE1817" s="2577"/>
      <c r="AF1817" s="2577"/>
      <c r="AG1817" s="2577"/>
      <c r="AH1817" s="2577"/>
      <c r="AI1817" s="2577"/>
      <c r="AJ1817" s="2577"/>
      <c r="AK1817" s="2578"/>
    </row>
    <row r="1818" spans="2:37" s="2884" customFormat="1" ht="13.5" thickBot="1" x14ac:dyDescent="0.25">
      <c r="B1818" s="3638" t="s">
        <v>5014</v>
      </c>
      <c r="C1818" s="3638"/>
      <c r="D1818" s="3638" t="s">
        <v>5004</v>
      </c>
      <c r="E1818" s="3638" t="s">
        <v>5015</v>
      </c>
      <c r="F1818" s="3654" t="s">
        <v>224</v>
      </c>
      <c r="G1818" s="3654"/>
      <c r="H1818" s="3654"/>
      <c r="I1818" s="3654"/>
      <c r="J1818" s="3654"/>
      <c r="K1818" s="3654"/>
      <c r="L1818" s="3654"/>
      <c r="M1818" s="3654"/>
      <c r="N1818" s="3654"/>
      <c r="O1818" s="3654"/>
      <c r="P1818" s="3654"/>
      <c r="Q1818" s="3654"/>
      <c r="R1818" s="3654"/>
      <c r="S1818" s="3654" t="s">
        <v>340</v>
      </c>
      <c r="T1818" s="3654"/>
      <c r="U1818" s="3654"/>
      <c r="V1818" s="3654"/>
      <c r="W1818" s="3654"/>
      <c r="X1818" s="3654"/>
      <c r="Y1818" s="3654"/>
      <c r="Z1818" s="3654"/>
      <c r="AA1818" s="3654"/>
      <c r="AB1818" s="3654"/>
      <c r="AC1818" s="3654"/>
      <c r="AD1818" s="3654" t="s">
        <v>225</v>
      </c>
      <c r="AE1818" s="3654"/>
      <c r="AF1818" s="3654"/>
      <c r="AG1818" s="3654"/>
      <c r="AH1818" s="3655" t="s">
        <v>4999</v>
      </c>
      <c r="AI1818" s="3655"/>
      <c r="AJ1818" s="3655"/>
      <c r="AK1818" s="2578"/>
    </row>
    <row r="1819" spans="2:37" s="2884" customFormat="1" ht="13.5" thickBot="1" x14ac:dyDescent="0.25">
      <c r="B1819" s="3639"/>
      <c r="C1819" s="3639"/>
      <c r="D1819" s="3639"/>
      <c r="E1819" s="3639"/>
      <c r="F1819" s="3639" t="s">
        <v>5016</v>
      </c>
      <c r="G1819" s="3639" t="s">
        <v>5017</v>
      </c>
      <c r="H1819" s="3638" t="s">
        <v>5018</v>
      </c>
      <c r="I1819" s="3640" t="s">
        <v>5019</v>
      </c>
      <c r="J1819" s="3640" t="s">
        <v>5020</v>
      </c>
      <c r="K1819" s="3637" t="s">
        <v>5021</v>
      </c>
      <c r="L1819" s="3637" t="s">
        <v>5022</v>
      </c>
      <c r="M1819" s="3640" t="s">
        <v>5023</v>
      </c>
      <c r="N1819" s="3640"/>
      <c r="O1819" s="3637" t="s">
        <v>5024</v>
      </c>
      <c r="P1819" s="3637" t="s">
        <v>5025</v>
      </c>
      <c r="Q1819" s="3637" t="s">
        <v>5026</v>
      </c>
      <c r="R1819" s="3637" t="s">
        <v>5027</v>
      </c>
      <c r="S1819" s="3638" t="s">
        <v>5028</v>
      </c>
      <c r="T1819" s="3638" t="s">
        <v>5029</v>
      </c>
      <c r="U1819" s="3638" t="s">
        <v>5030</v>
      </c>
      <c r="V1819" s="3638" t="s">
        <v>5031</v>
      </c>
      <c r="W1819" s="3638" t="s">
        <v>5032</v>
      </c>
      <c r="X1819" s="3638" t="s">
        <v>5033</v>
      </c>
      <c r="Y1819" s="3638" t="s">
        <v>5034</v>
      </c>
      <c r="Z1819" s="3638" t="s">
        <v>5035</v>
      </c>
      <c r="AA1819" s="3638" t="s">
        <v>5036</v>
      </c>
      <c r="AB1819" s="3640" t="s">
        <v>5037</v>
      </c>
      <c r="AC1819" s="3640" t="s">
        <v>5038</v>
      </c>
      <c r="AD1819" s="3638" t="s">
        <v>5039</v>
      </c>
      <c r="AE1819" s="3638" t="s">
        <v>5040</v>
      </c>
      <c r="AF1819" s="3638" t="s">
        <v>5041</v>
      </c>
      <c r="AG1819" s="3638" t="s">
        <v>5042</v>
      </c>
      <c r="AH1819" s="3638" t="s">
        <v>1154</v>
      </c>
      <c r="AI1819" s="3638" t="s">
        <v>5000</v>
      </c>
      <c r="AJ1819" s="3638" t="s">
        <v>5001</v>
      </c>
      <c r="AK1819" s="2578"/>
    </row>
    <row r="1820" spans="2:37" s="2884" customFormat="1" ht="18.75" customHeight="1" thickBot="1" x14ac:dyDescent="0.25">
      <c r="B1820" s="3639"/>
      <c r="C1820" s="3639"/>
      <c r="D1820" s="3639"/>
      <c r="E1820" s="3639"/>
      <c r="F1820" s="3639"/>
      <c r="G1820" s="3639"/>
      <c r="H1820" s="3639"/>
      <c r="I1820" s="3637"/>
      <c r="J1820" s="3637"/>
      <c r="K1820" s="3637"/>
      <c r="L1820" s="3637"/>
      <c r="M1820" s="2955" t="s">
        <v>5043</v>
      </c>
      <c r="N1820" s="2956" t="s">
        <v>2798</v>
      </c>
      <c r="O1820" s="3637"/>
      <c r="P1820" s="3637"/>
      <c r="Q1820" s="3637"/>
      <c r="R1820" s="3637"/>
      <c r="S1820" s="3639"/>
      <c r="T1820" s="3639"/>
      <c r="U1820" s="3639"/>
      <c r="V1820" s="3639"/>
      <c r="W1820" s="3639"/>
      <c r="X1820" s="3639"/>
      <c r="Y1820" s="3639"/>
      <c r="Z1820" s="3639"/>
      <c r="AA1820" s="3639"/>
      <c r="AB1820" s="3637"/>
      <c r="AC1820" s="3637"/>
      <c r="AD1820" s="3639"/>
      <c r="AE1820" s="3639"/>
      <c r="AF1820" s="3639"/>
      <c r="AG1820" s="3639"/>
      <c r="AH1820" s="3639"/>
      <c r="AI1820" s="3639"/>
      <c r="AJ1820" s="3639"/>
      <c r="AK1820" s="2578"/>
    </row>
    <row r="1821" spans="2:37" s="2884" customFormat="1" ht="38.25" x14ac:dyDescent="0.2">
      <c r="B1821" s="4481" t="s">
        <v>5740</v>
      </c>
      <c r="C1821" s="4482"/>
      <c r="D1821" s="2988" t="s">
        <v>5741</v>
      </c>
      <c r="E1821" s="2585">
        <v>28.000000000000004</v>
      </c>
      <c r="F1821" s="2585">
        <v>10.651200000000001</v>
      </c>
      <c r="G1821" s="2606" t="s">
        <v>1534</v>
      </c>
      <c r="H1821" s="2606" t="s">
        <v>1534</v>
      </c>
      <c r="I1821" s="2606" t="s">
        <v>1534</v>
      </c>
      <c r="J1821" s="2812">
        <v>63</v>
      </c>
      <c r="K1821" s="2694">
        <v>0.16800000000000001</v>
      </c>
      <c r="L1821" s="2694">
        <v>0.16800000000000001</v>
      </c>
      <c r="M1821" s="2812">
        <v>63</v>
      </c>
      <c r="N1821" s="2812">
        <v>63</v>
      </c>
      <c r="O1821" s="2694">
        <v>0.16800000000000001</v>
      </c>
      <c r="P1821" s="2694">
        <v>0.16800000000000001</v>
      </c>
      <c r="Q1821" s="2694">
        <v>0.16800000000000001</v>
      </c>
      <c r="R1821" s="2694">
        <v>0.16800000000000001</v>
      </c>
      <c r="S1821" s="2706">
        <v>0.56000000000000005</v>
      </c>
      <c r="T1821" s="2606" t="s">
        <v>1534</v>
      </c>
      <c r="U1821" s="2606" t="s">
        <v>1534</v>
      </c>
      <c r="V1821" s="2607" t="s">
        <v>1136</v>
      </c>
      <c r="W1821" s="2694">
        <v>2.8000000000000004E-2</v>
      </c>
      <c r="X1821" s="2694">
        <v>6.720000000000001E-2</v>
      </c>
      <c r="Y1821" s="2607" t="s">
        <v>1534</v>
      </c>
      <c r="Z1821" s="2607" t="s">
        <v>1534</v>
      </c>
      <c r="AA1821" s="2607" t="s">
        <v>1534</v>
      </c>
      <c r="AB1821" s="2607" t="s">
        <v>1534</v>
      </c>
      <c r="AC1821" s="2694">
        <v>6.720000000000001E-2</v>
      </c>
      <c r="AD1821" s="2585">
        <v>11.188800000000001</v>
      </c>
      <c r="AE1821" s="2607" t="s">
        <v>49</v>
      </c>
      <c r="AF1821" s="2696">
        <v>3.6960000000000007E-2</v>
      </c>
      <c r="AG1821" s="2696">
        <v>0.11200000000000002</v>
      </c>
      <c r="AH1821" s="2652" t="s">
        <v>5667</v>
      </c>
      <c r="AI1821" s="2652" t="s">
        <v>5008</v>
      </c>
      <c r="AJ1821" s="2716">
        <v>5.6000000000000005</v>
      </c>
      <c r="AK1821" s="2578"/>
    </row>
    <row r="1822" spans="2:37" s="2884" customFormat="1" ht="38.25" x14ac:dyDescent="0.2">
      <c r="B1822" s="4477" t="s">
        <v>5742</v>
      </c>
      <c r="C1822" s="4478"/>
      <c r="D1822" s="2989" t="s">
        <v>5743</v>
      </c>
      <c r="E1822" s="2562">
        <v>33.6</v>
      </c>
      <c r="F1822" s="2562">
        <v>15.691199999999998</v>
      </c>
      <c r="G1822" s="2565" t="s">
        <v>1534</v>
      </c>
      <c r="H1822" s="2565" t="s">
        <v>1534</v>
      </c>
      <c r="I1822" s="2565" t="s">
        <v>1534</v>
      </c>
      <c r="J1822" s="2683">
        <v>93</v>
      </c>
      <c r="K1822" s="2563">
        <v>0.16800000000000001</v>
      </c>
      <c r="L1822" s="2563">
        <v>0.16800000000000001</v>
      </c>
      <c r="M1822" s="2683">
        <v>93</v>
      </c>
      <c r="N1822" s="2683">
        <v>93</v>
      </c>
      <c r="O1822" s="2563">
        <v>0.16800000000000001</v>
      </c>
      <c r="P1822" s="2563">
        <v>0.16800000000000001</v>
      </c>
      <c r="Q1822" s="2563">
        <v>0.16800000000000001</v>
      </c>
      <c r="R1822" s="2563">
        <v>0.16800000000000001</v>
      </c>
      <c r="S1822" s="2618">
        <v>1.1200000000000001</v>
      </c>
      <c r="T1822" s="2565" t="s">
        <v>1534</v>
      </c>
      <c r="U1822" s="2565" t="s">
        <v>1534</v>
      </c>
      <c r="V1822" s="2566" t="s">
        <v>5540</v>
      </c>
      <c r="W1822" s="2563">
        <v>2.8000000000000004E-2</v>
      </c>
      <c r="X1822" s="2563">
        <v>6.720000000000001E-2</v>
      </c>
      <c r="Y1822" s="2566" t="s">
        <v>1534</v>
      </c>
      <c r="Z1822" s="2566" t="s">
        <v>1534</v>
      </c>
      <c r="AA1822" s="2566" t="s">
        <v>1534</v>
      </c>
      <c r="AB1822" s="2566" t="s">
        <v>1534</v>
      </c>
      <c r="AC1822" s="2563">
        <v>6.720000000000001E-2</v>
      </c>
      <c r="AD1822" s="2562">
        <v>11.188800000000001</v>
      </c>
      <c r="AE1822" s="2566" t="s">
        <v>49</v>
      </c>
      <c r="AF1822" s="2567">
        <v>3.6960000000000007E-2</v>
      </c>
      <c r="AG1822" s="2567">
        <v>0.11200000000000002</v>
      </c>
      <c r="AH1822" s="2619" t="s">
        <v>5667</v>
      </c>
      <c r="AI1822" s="2619" t="s">
        <v>5008</v>
      </c>
      <c r="AJ1822" s="2721">
        <v>5.6000000000000005</v>
      </c>
      <c r="AK1822" s="2578"/>
    </row>
    <row r="1823" spans="2:37" s="2884" customFormat="1" ht="38.25" x14ac:dyDescent="0.2">
      <c r="B1823" s="4477" t="s">
        <v>5744</v>
      </c>
      <c r="C1823" s="4478"/>
      <c r="D1823" s="2989" t="s">
        <v>5745</v>
      </c>
      <c r="E1823" s="2562">
        <v>39.200000000000003</v>
      </c>
      <c r="F1823" s="2562">
        <v>17.0016</v>
      </c>
      <c r="G1823" s="2565" t="s">
        <v>1534</v>
      </c>
      <c r="H1823" s="2565" t="s">
        <v>1534</v>
      </c>
      <c r="I1823" s="2565" t="s">
        <v>1534</v>
      </c>
      <c r="J1823" s="2683">
        <v>101</v>
      </c>
      <c r="K1823" s="2563">
        <v>0.16800000000000001</v>
      </c>
      <c r="L1823" s="2563">
        <v>0.16800000000000001</v>
      </c>
      <c r="M1823" s="2683">
        <v>101</v>
      </c>
      <c r="N1823" s="2683">
        <v>101</v>
      </c>
      <c r="O1823" s="2563">
        <v>0.16800000000000001</v>
      </c>
      <c r="P1823" s="2563">
        <v>0.16800000000000001</v>
      </c>
      <c r="Q1823" s="2563">
        <v>0.16800000000000001</v>
      </c>
      <c r="R1823" s="2563">
        <v>0.16800000000000001</v>
      </c>
      <c r="S1823" s="2618">
        <v>1.6800000000000002</v>
      </c>
      <c r="T1823" s="2565" t="s">
        <v>1534</v>
      </c>
      <c r="U1823" s="2565" t="s">
        <v>1534</v>
      </c>
      <c r="V1823" s="2566" t="s">
        <v>5545</v>
      </c>
      <c r="W1823" s="2563">
        <v>2.8000000000000004E-2</v>
      </c>
      <c r="X1823" s="2563">
        <v>6.720000000000001E-2</v>
      </c>
      <c r="Y1823" s="2566" t="s">
        <v>1534</v>
      </c>
      <c r="Z1823" s="2566" t="s">
        <v>1534</v>
      </c>
      <c r="AA1823" s="2566" t="s">
        <v>1534</v>
      </c>
      <c r="AB1823" s="2566" t="s">
        <v>1534</v>
      </c>
      <c r="AC1823" s="2563">
        <v>6.720000000000001E-2</v>
      </c>
      <c r="AD1823" s="2562">
        <v>14.918400000000002</v>
      </c>
      <c r="AE1823" s="2566" t="s">
        <v>51</v>
      </c>
      <c r="AF1823" s="2567">
        <v>3.6960000000000007E-2</v>
      </c>
      <c r="AG1823" s="2567">
        <v>0.11200000000000002</v>
      </c>
      <c r="AH1823" s="2619" t="s">
        <v>5667</v>
      </c>
      <c r="AI1823" s="2619" t="s">
        <v>5008</v>
      </c>
      <c r="AJ1823" s="2721">
        <v>5.6000000000000005</v>
      </c>
      <c r="AK1823" s="2578"/>
    </row>
    <row r="1824" spans="2:37" s="2884" customFormat="1" ht="38.25" x14ac:dyDescent="0.2">
      <c r="B1824" s="4477" t="s">
        <v>5746</v>
      </c>
      <c r="C1824" s="4478"/>
      <c r="D1824" s="2989" t="s">
        <v>5747</v>
      </c>
      <c r="E1824" s="2562">
        <v>44.800000000000004</v>
      </c>
      <c r="F1824" s="2562">
        <v>18.312000000000005</v>
      </c>
      <c r="G1824" s="2565" t="s">
        <v>1534</v>
      </c>
      <c r="H1824" s="2565" t="s">
        <v>1534</v>
      </c>
      <c r="I1824" s="2565" t="s">
        <v>1534</v>
      </c>
      <c r="J1824" s="2683">
        <v>109</v>
      </c>
      <c r="K1824" s="2563">
        <v>0.16800000000000001</v>
      </c>
      <c r="L1824" s="2563">
        <v>0.16800000000000001</v>
      </c>
      <c r="M1824" s="2683">
        <v>109</v>
      </c>
      <c r="N1824" s="2683">
        <v>109</v>
      </c>
      <c r="O1824" s="2563">
        <v>0.16800000000000001</v>
      </c>
      <c r="P1824" s="2563">
        <v>0.16800000000000001</v>
      </c>
      <c r="Q1824" s="2563">
        <v>0.16800000000000001</v>
      </c>
      <c r="R1824" s="2563">
        <v>0.16800000000000001</v>
      </c>
      <c r="S1824" s="2618">
        <v>2.2400000000000002</v>
      </c>
      <c r="T1824" s="2565" t="s">
        <v>1534</v>
      </c>
      <c r="U1824" s="2565" t="s">
        <v>1534</v>
      </c>
      <c r="V1824" s="2566" t="s">
        <v>5550</v>
      </c>
      <c r="W1824" s="2563">
        <v>2.8000000000000004E-2</v>
      </c>
      <c r="X1824" s="2563">
        <v>6.720000000000001E-2</v>
      </c>
      <c r="Y1824" s="2566" t="s">
        <v>1534</v>
      </c>
      <c r="Z1824" s="2566" t="s">
        <v>1534</v>
      </c>
      <c r="AA1824" s="2566" t="s">
        <v>1534</v>
      </c>
      <c r="AB1824" s="2566" t="s">
        <v>1534</v>
      </c>
      <c r="AC1824" s="2563">
        <v>6.720000000000001E-2</v>
      </c>
      <c r="AD1824" s="2562">
        <v>18.648</v>
      </c>
      <c r="AE1824" s="2566" t="s">
        <v>406</v>
      </c>
      <c r="AF1824" s="2567">
        <v>3.6960000000000007E-2</v>
      </c>
      <c r="AG1824" s="2567">
        <v>0.11200000000000002</v>
      </c>
      <c r="AH1824" s="2619" t="s">
        <v>5667</v>
      </c>
      <c r="AI1824" s="2619" t="s">
        <v>5008</v>
      </c>
      <c r="AJ1824" s="2721">
        <v>5.6000000000000005</v>
      </c>
      <c r="AK1824" s="2578"/>
    </row>
    <row r="1825" spans="2:37" s="2884" customFormat="1" ht="38.25" x14ac:dyDescent="0.2">
      <c r="B1825" s="4477" t="s">
        <v>5748</v>
      </c>
      <c r="C1825" s="4478"/>
      <c r="D1825" s="2989" t="s">
        <v>5749</v>
      </c>
      <c r="E1825" s="2562">
        <v>56.000000000000007</v>
      </c>
      <c r="F1825" s="2562">
        <v>25.2224</v>
      </c>
      <c r="G1825" s="2565" t="s">
        <v>1534</v>
      </c>
      <c r="H1825" s="2565" t="s">
        <v>1534</v>
      </c>
      <c r="I1825" s="2565" t="s">
        <v>1534</v>
      </c>
      <c r="J1825" s="2683">
        <v>150</v>
      </c>
      <c r="K1825" s="2563">
        <v>0.16800000000000001</v>
      </c>
      <c r="L1825" s="2563">
        <v>0.16800000000000001</v>
      </c>
      <c r="M1825" s="2683">
        <v>150</v>
      </c>
      <c r="N1825" s="2683">
        <v>150</v>
      </c>
      <c r="O1825" s="2563">
        <v>0.16800000000000001</v>
      </c>
      <c r="P1825" s="2563">
        <v>0.16800000000000001</v>
      </c>
      <c r="Q1825" s="2563">
        <v>0.16800000000000001</v>
      </c>
      <c r="R1825" s="2563">
        <v>0.16800000000000001</v>
      </c>
      <c r="S1825" s="2618">
        <v>2.8000000000000003</v>
      </c>
      <c r="T1825" s="2565" t="s">
        <v>1534</v>
      </c>
      <c r="U1825" s="2565" t="s">
        <v>1534</v>
      </c>
      <c r="V1825" s="2566" t="s">
        <v>1133</v>
      </c>
      <c r="W1825" s="2563">
        <v>2.8000000000000004E-2</v>
      </c>
      <c r="X1825" s="2563">
        <v>6.720000000000001E-2</v>
      </c>
      <c r="Y1825" s="2566" t="s">
        <v>1534</v>
      </c>
      <c r="Z1825" s="2566" t="s">
        <v>1534</v>
      </c>
      <c r="AA1825" s="2566" t="s">
        <v>1534</v>
      </c>
      <c r="AB1825" s="2566" t="s">
        <v>1534</v>
      </c>
      <c r="AC1825" s="2563">
        <v>6.720000000000001E-2</v>
      </c>
      <c r="AD1825" s="2562">
        <v>22.377600000000001</v>
      </c>
      <c r="AE1825" s="2566" t="s">
        <v>5104</v>
      </c>
      <c r="AF1825" s="2567">
        <v>3.6960000000000007E-2</v>
      </c>
      <c r="AG1825" s="2567">
        <v>0.11200000000000002</v>
      </c>
      <c r="AH1825" s="2619" t="s">
        <v>5667</v>
      </c>
      <c r="AI1825" s="2619" t="s">
        <v>5008</v>
      </c>
      <c r="AJ1825" s="2721">
        <v>5.6000000000000005</v>
      </c>
      <c r="AK1825" s="2578"/>
    </row>
    <row r="1826" spans="2:37" s="2884" customFormat="1" ht="38.25" x14ac:dyDescent="0.2">
      <c r="B1826" s="4477" t="s">
        <v>5750</v>
      </c>
      <c r="C1826" s="4478"/>
      <c r="D1826" s="2989" t="s">
        <v>5751</v>
      </c>
      <c r="E1826" s="2562">
        <v>67.2</v>
      </c>
      <c r="F1826" s="2562">
        <v>29.892800000000001</v>
      </c>
      <c r="G1826" s="2565" t="s">
        <v>1534</v>
      </c>
      <c r="H1826" s="2565" t="s">
        <v>1534</v>
      </c>
      <c r="I1826" s="2565" t="s">
        <v>1534</v>
      </c>
      <c r="J1826" s="2683">
        <v>190</v>
      </c>
      <c r="K1826" s="2563">
        <v>0.15680000000000002</v>
      </c>
      <c r="L1826" s="2563">
        <v>0.15680000000000002</v>
      </c>
      <c r="M1826" s="2683">
        <v>190</v>
      </c>
      <c r="N1826" s="2683">
        <v>190</v>
      </c>
      <c r="O1826" s="2563">
        <v>0.15680000000000002</v>
      </c>
      <c r="P1826" s="2563">
        <v>0.15680000000000002</v>
      </c>
      <c r="Q1826" s="2563">
        <v>0.15680000000000002</v>
      </c>
      <c r="R1826" s="2563">
        <v>0.15680000000000002</v>
      </c>
      <c r="S1826" s="2618">
        <v>5.6000000000000005</v>
      </c>
      <c r="T1826" s="2565" t="s">
        <v>1534</v>
      </c>
      <c r="U1826" s="2565" t="s">
        <v>1534</v>
      </c>
      <c r="V1826" s="2566" t="s">
        <v>1135</v>
      </c>
      <c r="W1826" s="2563">
        <v>2.8000000000000004E-2</v>
      </c>
      <c r="X1826" s="2563">
        <v>6.720000000000001E-2</v>
      </c>
      <c r="Y1826" s="2566" t="s">
        <v>1534</v>
      </c>
      <c r="Z1826" s="2566" t="s">
        <v>1534</v>
      </c>
      <c r="AA1826" s="2566" t="s">
        <v>1534</v>
      </c>
      <c r="AB1826" s="2566" t="s">
        <v>1534</v>
      </c>
      <c r="AC1826" s="2563">
        <v>6.720000000000001E-2</v>
      </c>
      <c r="AD1826" s="2562">
        <v>26.107200000000002</v>
      </c>
      <c r="AE1826" s="2566" t="s">
        <v>5520</v>
      </c>
      <c r="AF1826" s="2567">
        <v>3.6960000000000007E-2</v>
      </c>
      <c r="AG1826" s="2567">
        <v>0.11200000000000002</v>
      </c>
      <c r="AH1826" s="2619" t="s">
        <v>5667</v>
      </c>
      <c r="AI1826" s="2619" t="s">
        <v>5008</v>
      </c>
      <c r="AJ1826" s="2721">
        <v>5.6000000000000005</v>
      </c>
      <c r="AK1826" s="2578"/>
    </row>
    <row r="1827" spans="2:37" s="2884" customFormat="1" ht="38.25" x14ac:dyDescent="0.2">
      <c r="B1827" s="4477" t="s">
        <v>5752</v>
      </c>
      <c r="C1827" s="4478"/>
      <c r="D1827" s="2989" t="s">
        <v>5753</v>
      </c>
      <c r="E1827" s="2562">
        <v>78.400000000000006</v>
      </c>
      <c r="F1827" s="2562">
        <v>37.363200000000006</v>
      </c>
      <c r="G1827" s="2565" t="s">
        <v>1534</v>
      </c>
      <c r="H1827" s="2565" t="s">
        <v>1534</v>
      </c>
      <c r="I1827" s="2565" t="s">
        <v>1534</v>
      </c>
      <c r="J1827" s="2683">
        <v>238</v>
      </c>
      <c r="K1827" s="2563">
        <v>0.15680000000000002</v>
      </c>
      <c r="L1827" s="2563">
        <v>0.15680000000000002</v>
      </c>
      <c r="M1827" s="2683">
        <v>238</v>
      </c>
      <c r="N1827" s="2683">
        <v>238</v>
      </c>
      <c r="O1827" s="2563">
        <v>0.15680000000000002</v>
      </c>
      <c r="P1827" s="2563">
        <v>0.15680000000000002</v>
      </c>
      <c r="Q1827" s="2563">
        <v>0.15680000000000002</v>
      </c>
      <c r="R1827" s="2563">
        <v>0.15680000000000002</v>
      </c>
      <c r="S1827" s="2618">
        <v>5.6000000000000005</v>
      </c>
      <c r="T1827" s="2565" t="s">
        <v>1534</v>
      </c>
      <c r="U1827" s="2565" t="s">
        <v>1534</v>
      </c>
      <c r="V1827" s="2566" t="s">
        <v>1135</v>
      </c>
      <c r="W1827" s="2563">
        <v>2.8000000000000004E-2</v>
      </c>
      <c r="X1827" s="2563">
        <v>6.720000000000001E-2</v>
      </c>
      <c r="Y1827" s="2566" t="s">
        <v>1534</v>
      </c>
      <c r="Z1827" s="2566" t="s">
        <v>1534</v>
      </c>
      <c r="AA1827" s="2566" t="s">
        <v>1534</v>
      </c>
      <c r="AB1827" s="2566" t="s">
        <v>1534</v>
      </c>
      <c r="AC1827" s="2563">
        <v>6.720000000000001E-2</v>
      </c>
      <c r="AD1827" s="2562">
        <v>29.836800000000004</v>
      </c>
      <c r="AE1827" s="2566" t="s">
        <v>56</v>
      </c>
      <c r="AF1827" s="2567">
        <v>3.6960000000000007E-2</v>
      </c>
      <c r="AG1827" s="2567">
        <v>0.11200000000000002</v>
      </c>
      <c r="AH1827" s="2619" t="s">
        <v>5667</v>
      </c>
      <c r="AI1827" s="2619" t="s">
        <v>5008</v>
      </c>
      <c r="AJ1827" s="2721">
        <v>5.6000000000000005</v>
      </c>
      <c r="AK1827" s="2578"/>
    </row>
    <row r="1828" spans="2:37" s="2884" customFormat="1" ht="38.25" x14ac:dyDescent="0.2">
      <c r="B1828" s="4477" t="s">
        <v>5754</v>
      </c>
      <c r="C1828" s="4478"/>
      <c r="D1828" s="2989" t="s">
        <v>5755</v>
      </c>
      <c r="E1828" s="2562">
        <v>89.600000000000009</v>
      </c>
      <c r="F1828" s="2562">
        <v>42.033600000000007</v>
      </c>
      <c r="G1828" s="2565" t="s">
        <v>1534</v>
      </c>
      <c r="H1828" s="2565" t="s">
        <v>1534</v>
      </c>
      <c r="I1828" s="2565" t="s">
        <v>1534</v>
      </c>
      <c r="J1828" s="2683">
        <v>288</v>
      </c>
      <c r="K1828" s="2563">
        <v>0.14560000000000001</v>
      </c>
      <c r="L1828" s="2563">
        <v>0.14560000000000001</v>
      </c>
      <c r="M1828" s="2683">
        <v>288</v>
      </c>
      <c r="N1828" s="2683">
        <v>288</v>
      </c>
      <c r="O1828" s="2563">
        <v>0.14560000000000001</v>
      </c>
      <c r="P1828" s="2563">
        <v>0.14560000000000001</v>
      </c>
      <c r="Q1828" s="2563">
        <v>0.14560000000000001</v>
      </c>
      <c r="R1828" s="2563">
        <v>0.14560000000000001</v>
      </c>
      <c r="S1828" s="2618">
        <v>8.4</v>
      </c>
      <c r="T1828" s="2565" t="s">
        <v>1534</v>
      </c>
      <c r="U1828" s="2565" t="s">
        <v>1534</v>
      </c>
      <c r="V1828" s="2566" t="s">
        <v>1119</v>
      </c>
      <c r="W1828" s="2563">
        <v>2.8000000000000004E-2</v>
      </c>
      <c r="X1828" s="2563">
        <v>6.720000000000001E-2</v>
      </c>
      <c r="Y1828" s="2566" t="s">
        <v>1534</v>
      </c>
      <c r="Z1828" s="2566" t="s">
        <v>1534</v>
      </c>
      <c r="AA1828" s="2566" t="s">
        <v>1534</v>
      </c>
      <c r="AB1828" s="2566" t="s">
        <v>1534</v>
      </c>
      <c r="AC1828" s="2563">
        <v>6.720000000000001E-2</v>
      </c>
      <c r="AD1828" s="2562">
        <v>33.566400000000002</v>
      </c>
      <c r="AE1828" s="2566" t="s">
        <v>5529</v>
      </c>
      <c r="AF1828" s="2567">
        <v>3.6960000000000007E-2</v>
      </c>
      <c r="AG1828" s="2567">
        <v>0.11200000000000002</v>
      </c>
      <c r="AH1828" s="2619" t="s">
        <v>5667</v>
      </c>
      <c r="AI1828" s="2619" t="s">
        <v>5008</v>
      </c>
      <c r="AJ1828" s="2721">
        <v>5.6000000000000005</v>
      </c>
      <c r="AK1828" s="2578"/>
    </row>
    <row r="1829" spans="2:37" s="2884" customFormat="1" ht="38.25" x14ac:dyDescent="0.2">
      <c r="B1829" s="4477" t="s">
        <v>5756</v>
      </c>
      <c r="C1829" s="4478"/>
      <c r="D1829" s="2989" t="s">
        <v>5757</v>
      </c>
      <c r="E1829" s="2562">
        <v>112.00000000000001</v>
      </c>
      <c r="F1829" s="2562">
        <v>57.904000000000011</v>
      </c>
      <c r="G1829" s="2565" t="s">
        <v>1534</v>
      </c>
      <c r="H1829" s="2565" t="s">
        <v>1534</v>
      </c>
      <c r="I1829" s="2565" t="s">
        <v>1534</v>
      </c>
      <c r="J1829" s="2683">
        <v>430</v>
      </c>
      <c r="K1829" s="2563">
        <v>0.13440000000000002</v>
      </c>
      <c r="L1829" s="2563">
        <v>0.13440000000000002</v>
      </c>
      <c r="M1829" s="2683">
        <v>430</v>
      </c>
      <c r="N1829" s="2683">
        <v>430</v>
      </c>
      <c r="O1829" s="2563">
        <v>0.13440000000000002</v>
      </c>
      <c r="P1829" s="2563">
        <v>0.13440000000000002</v>
      </c>
      <c r="Q1829" s="2563">
        <v>0.13440000000000002</v>
      </c>
      <c r="R1829" s="2563">
        <v>0.13440000000000002</v>
      </c>
      <c r="S1829" s="2618">
        <v>11.200000000000001</v>
      </c>
      <c r="T1829" s="2565" t="s">
        <v>1534</v>
      </c>
      <c r="U1829" s="2565" t="s">
        <v>1534</v>
      </c>
      <c r="V1829" s="2566" t="s">
        <v>5534</v>
      </c>
      <c r="W1829" s="2563">
        <v>2.8000000000000004E-2</v>
      </c>
      <c r="X1829" s="2563">
        <v>6.720000000000001E-2</v>
      </c>
      <c r="Y1829" s="2566" t="s">
        <v>1534</v>
      </c>
      <c r="Z1829" s="2566" t="s">
        <v>1534</v>
      </c>
      <c r="AA1829" s="2566" t="s">
        <v>1534</v>
      </c>
      <c r="AB1829" s="2566" t="s">
        <v>1534</v>
      </c>
      <c r="AC1829" s="2563">
        <v>6.720000000000001E-2</v>
      </c>
      <c r="AD1829" s="2562">
        <v>37.295999999999999</v>
      </c>
      <c r="AE1829" s="2566" t="s">
        <v>58</v>
      </c>
      <c r="AF1829" s="2567">
        <v>3.6960000000000007E-2</v>
      </c>
      <c r="AG1829" s="2567">
        <v>0.11200000000000002</v>
      </c>
      <c r="AH1829" s="2619" t="s">
        <v>5667</v>
      </c>
      <c r="AI1829" s="2619" t="s">
        <v>5008</v>
      </c>
      <c r="AJ1829" s="2721">
        <v>5.6000000000000005</v>
      </c>
      <c r="AK1829" s="2578"/>
    </row>
    <row r="1830" spans="2:37" s="2884" customFormat="1" x14ac:dyDescent="0.2">
      <c r="B1830" s="4477" t="s">
        <v>5758</v>
      </c>
      <c r="C1830" s="4478"/>
      <c r="D1830" s="2989" t="s">
        <v>5759</v>
      </c>
      <c r="E1830" s="2562">
        <v>28.000000000000004</v>
      </c>
      <c r="F1830" s="2562">
        <v>16.251200000000001</v>
      </c>
      <c r="G1830" s="2565" t="s">
        <v>1534</v>
      </c>
      <c r="H1830" s="2565" t="s">
        <v>1534</v>
      </c>
      <c r="I1830" s="2565" t="s">
        <v>1534</v>
      </c>
      <c r="J1830" s="2683">
        <v>96</v>
      </c>
      <c r="K1830" s="2563">
        <v>0.16800000000000001</v>
      </c>
      <c r="L1830" s="2563">
        <v>0.16800000000000001</v>
      </c>
      <c r="M1830" s="2683">
        <v>96</v>
      </c>
      <c r="N1830" s="2683">
        <v>96</v>
      </c>
      <c r="O1830" s="2563">
        <v>0.16800000000000001</v>
      </c>
      <c r="P1830" s="2563">
        <v>0.16800000000000001</v>
      </c>
      <c r="Q1830" s="2563">
        <v>0.16800000000000001</v>
      </c>
      <c r="R1830" s="2563">
        <v>0.16800000000000001</v>
      </c>
      <c r="S1830" s="2618">
        <v>0.56000000000000005</v>
      </c>
      <c r="T1830" s="2565" t="s">
        <v>1534</v>
      </c>
      <c r="U1830" s="2565" t="s">
        <v>1534</v>
      </c>
      <c r="V1830" s="2566" t="s">
        <v>1136</v>
      </c>
      <c r="W1830" s="2563">
        <v>2.8000000000000004E-2</v>
      </c>
      <c r="X1830" s="2563">
        <v>6.720000000000001E-2</v>
      </c>
      <c r="Y1830" s="2566" t="s">
        <v>1534</v>
      </c>
      <c r="Z1830" s="2566" t="s">
        <v>1534</v>
      </c>
      <c r="AA1830" s="2566" t="s">
        <v>1534</v>
      </c>
      <c r="AB1830" s="2566" t="s">
        <v>1534</v>
      </c>
      <c r="AC1830" s="2563">
        <v>6.720000000000001E-2</v>
      </c>
      <c r="AD1830" s="2562">
        <v>11.188800000000001</v>
      </c>
      <c r="AE1830" s="2566" t="s">
        <v>49</v>
      </c>
      <c r="AF1830" s="2567">
        <v>3.6960000000000007E-2</v>
      </c>
      <c r="AG1830" s="2567">
        <v>0.11200000000000002</v>
      </c>
      <c r="AH1830" s="2619" t="s">
        <v>1534</v>
      </c>
      <c r="AI1830" s="2619" t="s">
        <v>1534</v>
      </c>
      <c r="AJ1830" s="2721" t="s">
        <v>1534</v>
      </c>
      <c r="AK1830" s="2578"/>
    </row>
    <row r="1831" spans="2:37" s="2884" customFormat="1" x14ac:dyDescent="0.2">
      <c r="B1831" s="4477" t="s">
        <v>5760</v>
      </c>
      <c r="C1831" s="4478"/>
      <c r="D1831" s="2989" t="s">
        <v>5761</v>
      </c>
      <c r="E1831" s="2562">
        <v>33.6</v>
      </c>
      <c r="F1831" s="2562">
        <v>17.561600000000002</v>
      </c>
      <c r="G1831" s="2565" t="s">
        <v>1534</v>
      </c>
      <c r="H1831" s="2565" t="s">
        <v>1534</v>
      </c>
      <c r="I1831" s="2565" t="s">
        <v>1534</v>
      </c>
      <c r="J1831" s="2683">
        <v>104</v>
      </c>
      <c r="K1831" s="2563">
        <v>0.16800000000000001</v>
      </c>
      <c r="L1831" s="2563">
        <v>0.16800000000000001</v>
      </c>
      <c r="M1831" s="2683">
        <v>104</v>
      </c>
      <c r="N1831" s="2683">
        <v>104</v>
      </c>
      <c r="O1831" s="2563">
        <v>0.16800000000000001</v>
      </c>
      <c r="P1831" s="2563">
        <v>0.16800000000000001</v>
      </c>
      <c r="Q1831" s="2563">
        <v>0.16800000000000001</v>
      </c>
      <c r="R1831" s="2563">
        <v>0.16800000000000001</v>
      </c>
      <c r="S1831" s="2618">
        <v>1.1200000000000001</v>
      </c>
      <c r="T1831" s="2565" t="s">
        <v>1534</v>
      </c>
      <c r="U1831" s="2565" t="s">
        <v>1534</v>
      </c>
      <c r="V1831" s="2566" t="s">
        <v>5540</v>
      </c>
      <c r="W1831" s="2563">
        <v>2.8000000000000004E-2</v>
      </c>
      <c r="X1831" s="2563">
        <v>6.720000000000001E-2</v>
      </c>
      <c r="Y1831" s="2566" t="s">
        <v>1534</v>
      </c>
      <c r="Z1831" s="2566" t="s">
        <v>1534</v>
      </c>
      <c r="AA1831" s="2566" t="s">
        <v>1534</v>
      </c>
      <c r="AB1831" s="2566" t="s">
        <v>1534</v>
      </c>
      <c r="AC1831" s="2563">
        <v>6.720000000000001E-2</v>
      </c>
      <c r="AD1831" s="2562">
        <v>14.918400000000002</v>
      </c>
      <c r="AE1831" s="2566" t="s">
        <v>51</v>
      </c>
      <c r="AF1831" s="2567">
        <v>3.6960000000000007E-2</v>
      </c>
      <c r="AG1831" s="2567">
        <v>0.11200000000000002</v>
      </c>
      <c r="AH1831" s="2619" t="s">
        <v>1534</v>
      </c>
      <c r="AI1831" s="2619" t="s">
        <v>1534</v>
      </c>
      <c r="AJ1831" s="2721" t="s">
        <v>1534</v>
      </c>
      <c r="AK1831" s="2578"/>
    </row>
    <row r="1832" spans="2:37" s="2884" customFormat="1" x14ac:dyDescent="0.2">
      <c r="B1832" s="4477" t="s">
        <v>5762</v>
      </c>
      <c r="C1832" s="4478"/>
      <c r="D1832" s="2989" t="s">
        <v>5763</v>
      </c>
      <c r="E1832" s="2562">
        <v>39.200000000000003</v>
      </c>
      <c r="F1832" s="2562">
        <v>22.601600000000001</v>
      </c>
      <c r="G1832" s="2565" t="s">
        <v>1534</v>
      </c>
      <c r="H1832" s="2565" t="s">
        <v>1534</v>
      </c>
      <c r="I1832" s="2565" t="s">
        <v>1534</v>
      </c>
      <c r="J1832" s="2683">
        <v>134</v>
      </c>
      <c r="K1832" s="2563">
        <v>0.16800000000000001</v>
      </c>
      <c r="L1832" s="2563">
        <v>0.16800000000000001</v>
      </c>
      <c r="M1832" s="2683">
        <v>134</v>
      </c>
      <c r="N1832" s="2683">
        <v>134</v>
      </c>
      <c r="O1832" s="2563">
        <v>0.16800000000000001</v>
      </c>
      <c r="P1832" s="2563">
        <v>0.16800000000000001</v>
      </c>
      <c r="Q1832" s="2563">
        <v>0.16800000000000001</v>
      </c>
      <c r="R1832" s="2563">
        <v>0.16800000000000001</v>
      </c>
      <c r="S1832" s="2618">
        <v>1.6800000000000002</v>
      </c>
      <c r="T1832" s="2565" t="s">
        <v>1534</v>
      </c>
      <c r="U1832" s="2565" t="s">
        <v>1534</v>
      </c>
      <c r="V1832" s="2566" t="s">
        <v>5545</v>
      </c>
      <c r="W1832" s="2563">
        <v>2.8000000000000004E-2</v>
      </c>
      <c r="X1832" s="2563">
        <v>6.720000000000001E-2</v>
      </c>
      <c r="Y1832" s="2566" t="s">
        <v>1534</v>
      </c>
      <c r="Z1832" s="2566" t="s">
        <v>1534</v>
      </c>
      <c r="AA1832" s="2566" t="s">
        <v>1534</v>
      </c>
      <c r="AB1832" s="2566" t="s">
        <v>1534</v>
      </c>
      <c r="AC1832" s="2563">
        <v>6.720000000000001E-2</v>
      </c>
      <c r="AD1832" s="2562">
        <v>14.918400000000002</v>
      </c>
      <c r="AE1832" s="2566" t="s">
        <v>51</v>
      </c>
      <c r="AF1832" s="2567">
        <v>3.6960000000000007E-2</v>
      </c>
      <c r="AG1832" s="2567">
        <v>0.11200000000000002</v>
      </c>
      <c r="AH1832" s="2619" t="s">
        <v>1534</v>
      </c>
      <c r="AI1832" s="2619" t="s">
        <v>1534</v>
      </c>
      <c r="AJ1832" s="2721" t="s">
        <v>1534</v>
      </c>
      <c r="AK1832" s="2578"/>
    </row>
    <row r="1833" spans="2:37" s="2884" customFormat="1" x14ac:dyDescent="0.2">
      <c r="B1833" s="4477" t="s">
        <v>5764</v>
      </c>
      <c r="C1833" s="4478"/>
      <c r="D1833" s="2989" t="s">
        <v>5765</v>
      </c>
      <c r="E1833" s="2562">
        <v>44.800000000000004</v>
      </c>
      <c r="F1833" s="2562">
        <v>23.912000000000003</v>
      </c>
      <c r="G1833" s="2565" t="s">
        <v>1534</v>
      </c>
      <c r="H1833" s="2565" t="s">
        <v>1534</v>
      </c>
      <c r="I1833" s="2565" t="s">
        <v>1534</v>
      </c>
      <c r="J1833" s="2683">
        <v>142</v>
      </c>
      <c r="K1833" s="2563">
        <v>0.16800000000000001</v>
      </c>
      <c r="L1833" s="2563">
        <v>0.16800000000000001</v>
      </c>
      <c r="M1833" s="2683">
        <v>142</v>
      </c>
      <c r="N1833" s="2683">
        <v>142</v>
      </c>
      <c r="O1833" s="2563">
        <v>0.16800000000000001</v>
      </c>
      <c r="P1833" s="2563">
        <v>0.16800000000000001</v>
      </c>
      <c r="Q1833" s="2563">
        <v>0.16800000000000001</v>
      </c>
      <c r="R1833" s="2563">
        <v>0.16800000000000001</v>
      </c>
      <c r="S1833" s="2618">
        <v>2.2400000000000002</v>
      </c>
      <c r="T1833" s="2565" t="s">
        <v>1534</v>
      </c>
      <c r="U1833" s="2565" t="s">
        <v>1534</v>
      </c>
      <c r="V1833" s="2566" t="s">
        <v>5550</v>
      </c>
      <c r="W1833" s="2563">
        <v>2.8000000000000004E-2</v>
      </c>
      <c r="X1833" s="2563">
        <v>6.720000000000001E-2</v>
      </c>
      <c r="Y1833" s="2566" t="s">
        <v>1534</v>
      </c>
      <c r="Z1833" s="2566" t="s">
        <v>1534</v>
      </c>
      <c r="AA1833" s="2566" t="s">
        <v>1534</v>
      </c>
      <c r="AB1833" s="2566" t="s">
        <v>1534</v>
      </c>
      <c r="AC1833" s="2563">
        <v>6.720000000000001E-2</v>
      </c>
      <c r="AD1833" s="2562">
        <v>18.648</v>
      </c>
      <c r="AE1833" s="2566" t="s">
        <v>406</v>
      </c>
      <c r="AF1833" s="2567">
        <v>3.6960000000000007E-2</v>
      </c>
      <c r="AG1833" s="2567">
        <v>0.11200000000000002</v>
      </c>
      <c r="AH1833" s="2619" t="s">
        <v>1534</v>
      </c>
      <c r="AI1833" s="2619" t="s">
        <v>1534</v>
      </c>
      <c r="AJ1833" s="2721" t="s">
        <v>1534</v>
      </c>
      <c r="AK1833" s="2578"/>
    </row>
    <row r="1834" spans="2:37" s="2884" customFormat="1" x14ac:dyDescent="0.2">
      <c r="B1834" s="4477" t="s">
        <v>5766</v>
      </c>
      <c r="C1834" s="4478"/>
      <c r="D1834" s="2989" t="s">
        <v>5767</v>
      </c>
      <c r="E1834" s="2562">
        <v>56.000000000000007</v>
      </c>
      <c r="F1834" s="2562">
        <v>30.822400000000002</v>
      </c>
      <c r="G1834" s="2565" t="s">
        <v>1534</v>
      </c>
      <c r="H1834" s="2565" t="s">
        <v>1534</v>
      </c>
      <c r="I1834" s="2565" t="s">
        <v>1534</v>
      </c>
      <c r="J1834" s="2683">
        <v>183</v>
      </c>
      <c r="K1834" s="2563">
        <v>0.16800000000000001</v>
      </c>
      <c r="L1834" s="2563">
        <v>0.16800000000000001</v>
      </c>
      <c r="M1834" s="2683">
        <v>183</v>
      </c>
      <c r="N1834" s="2683">
        <v>183</v>
      </c>
      <c r="O1834" s="2563">
        <v>0.16800000000000001</v>
      </c>
      <c r="P1834" s="2563">
        <v>0.16800000000000001</v>
      </c>
      <c r="Q1834" s="2563">
        <v>0.16800000000000001</v>
      </c>
      <c r="R1834" s="2563">
        <v>0.16800000000000001</v>
      </c>
      <c r="S1834" s="2618">
        <v>2.8000000000000003</v>
      </c>
      <c r="T1834" s="2565" t="s">
        <v>1534</v>
      </c>
      <c r="U1834" s="2565" t="s">
        <v>1534</v>
      </c>
      <c r="V1834" s="2566" t="s">
        <v>1133</v>
      </c>
      <c r="W1834" s="2563">
        <v>2.8000000000000004E-2</v>
      </c>
      <c r="X1834" s="2563">
        <v>6.720000000000001E-2</v>
      </c>
      <c r="Y1834" s="2566" t="s">
        <v>1534</v>
      </c>
      <c r="Z1834" s="2566" t="s">
        <v>1534</v>
      </c>
      <c r="AA1834" s="2566" t="s">
        <v>1534</v>
      </c>
      <c r="AB1834" s="2566" t="s">
        <v>1534</v>
      </c>
      <c r="AC1834" s="2563">
        <v>6.720000000000001E-2</v>
      </c>
      <c r="AD1834" s="2562">
        <v>22.377600000000001</v>
      </c>
      <c r="AE1834" s="2566" t="s">
        <v>5104</v>
      </c>
      <c r="AF1834" s="2567">
        <v>3.6960000000000007E-2</v>
      </c>
      <c r="AG1834" s="2567">
        <v>0.11200000000000002</v>
      </c>
      <c r="AH1834" s="2619" t="s">
        <v>1534</v>
      </c>
      <c r="AI1834" s="2619" t="s">
        <v>1534</v>
      </c>
      <c r="AJ1834" s="2721" t="s">
        <v>1534</v>
      </c>
      <c r="AK1834" s="2578"/>
    </row>
    <row r="1835" spans="2:37" s="2884" customFormat="1" x14ac:dyDescent="0.2">
      <c r="B1835" s="4477" t="s">
        <v>5768</v>
      </c>
      <c r="C1835" s="4478"/>
      <c r="D1835" s="2989" t="s">
        <v>5769</v>
      </c>
      <c r="E1835" s="2562">
        <v>67.2</v>
      </c>
      <c r="F1835" s="2562">
        <v>35.492800000000003</v>
      </c>
      <c r="G1835" s="2565" t="s">
        <v>1534</v>
      </c>
      <c r="H1835" s="2565" t="s">
        <v>1534</v>
      </c>
      <c r="I1835" s="2565" t="s">
        <v>1534</v>
      </c>
      <c r="J1835" s="2683">
        <v>226</v>
      </c>
      <c r="K1835" s="2563">
        <v>0.15680000000000002</v>
      </c>
      <c r="L1835" s="2563">
        <v>0.15680000000000002</v>
      </c>
      <c r="M1835" s="2683">
        <v>226</v>
      </c>
      <c r="N1835" s="2683">
        <v>226</v>
      </c>
      <c r="O1835" s="2563">
        <v>0.15680000000000002</v>
      </c>
      <c r="P1835" s="2563">
        <v>0.15680000000000002</v>
      </c>
      <c r="Q1835" s="2563">
        <v>0.15680000000000002</v>
      </c>
      <c r="R1835" s="2563">
        <v>0.15680000000000002</v>
      </c>
      <c r="S1835" s="2618">
        <v>5.6000000000000005</v>
      </c>
      <c r="T1835" s="2565" t="s">
        <v>1534</v>
      </c>
      <c r="U1835" s="2565" t="s">
        <v>1534</v>
      </c>
      <c r="V1835" s="2566" t="s">
        <v>1135</v>
      </c>
      <c r="W1835" s="2563">
        <v>2.8000000000000004E-2</v>
      </c>
      <c r="X1835" s="2563">
        <v>6.720000000000001E-2</v>
      </c>
      <c r="Y1835" s="2566" t="s">
        <v>1534</v>
      </c>
      <c r="Z1835" s="2566" t="s">
        <v>1534</v>
      </c>
      <c r="AA1835" s="2566" t="s">
        <v>1534</v>
      </c>
      <c r="AB1835" s="2566" t="s">
        <v>1534</v>
      </c>
      <c r="AC1835" s="2563">
        <v>6.720000000000001E-2</v>
      </c>
      <c r="AD1835" s="2562">
        <v>26.107200000000002</v>
      </c>
      <c r="AE1835" s="2566" t="s">
        <v>5520</v>
      </c>
      <c r="AF1835" s="2567">
        <v>3.6960000000000007E-2</v>
      </c>
      <c r="AG1835" s="2567">
        <v>0.11200000000000002</v>
      </c>
      <c r="AH1835" s="2619" t="s">
        <v>1534</v>
      </c>
      <c r="AI1835" s="2619" t="s">
        <v>1534</v>
      </c>
      <c r="AJ1835" s="2721" t="s">
        <v>1534</v>
      </c>
      <c r="AK1835" s="2578"/>
    </row>
    <row r="1836" spans="2:37" s="2884" customFormat="1" x14ac:dyDescent="0.2">
      <c r="B1836" s="4477" t="s">
        <v>5770</v>
      </c>
      <c r="C1836" s="4478"/>
      <c r="D1836" s="2989" t="s">
        <v>5771</v>
      </c>
      <c r="E1836" s="2562">
        <v>78.400000000000006</v>
      </c>
      <c r="F1836" s="2562">
        <v>42.963200000000001</v>
      </c>
      <c r="G1836" s="2565" t="s">
        <v>1534</v>
      </c>
      <c r="H1836" s="2565" t="s">
        <v>1534</v>
      </c>
      <c r="I1836" s="2565" t="s">
        <v>1534</v>
      </c>
      <c r="J1836" s="2683">
        <v>274</v>
      </c>
      <c r="K1836" s="2563">
        <v>0.15680000000000002</v>
      </c>
      <c r="L1836" s="2563">
        <v>0.15680000000000002</v>
      </c>
      <c r="M1836" s="2683">
        <v>274</v>
      </c>
      <c r="N1836" s="2683">
        <v>274</v>
      </c>
      <c r="O1836" s="2563">
        <v>0.15680000000000002</v>
      </c>
      <c r="P1836" s="2563">
        <v>0.15680000000000002</v>
      </c>
      <c r="Q1836" s="2563">
        <v>0.15680000000000002</v>
      </c>
      <c r="R1836" s="2563">
        <v>0.15680000000000002</v>
      </c>
      <c r="S1836" s="2618">
        <v>5.6000000000000005</v>
      </c>
      <c r="T1836" s="2565" t="s">
        <v>1534</v>
      </c>
      <c r="U1836" s="2565" t="s">
        <v>1534</v>
      </c>
      <c r="V1836" s="2566" t="s">
        <v>1135</v>
      </c>
      <c r="W1836" s="2563">
        <v>2.8000000000000004E-2</v>
      </c>
      <c r="X1836" s="2563">
        <v>6.720000000000001E-2</v>
      </c>
      <c r="Y1836" s="2566" t="s">
        <v>1534</v>
      </c>
      <c r="Z1836" s="2566" t="s">
        <v>1534</v>
      </c>
      <c r="AA1836" s="2566" t="s">
        <v>1534</v>
      </c>
      <c r="AB1836" s="2566" t="s">
        <v>1534</v>
      </c>
      <c r="AC1836" s="2563">
        <v>6.720000000000001E-2</v>
      </c>
      <c r="AD1836" s="2562">
        <v>29.836800000000004</v>
      </c>
      <c r="AE1836" s="2566" t="s">
        <v>56</v>
      </c>
      <c r="AF1836" s="2567">
        <v>3.6960000000000007E-2</v>
      </c>
      <c r="AG1836" s="2567">
        <v>0.11200000000000002</v>
      </c>
      <c r="AH1836" s="2619" t="s">
        <v>1534</v>
      </c>
      <c r="AI1836" s="2619" t="s">
        <v>1534</v>
      </c>
      <c r="AJ1836" s="2721" t="s">
        <v>1534</v>
      </c>
      <c r="AK1836" s="2578"/>
    </row>
    <row r="1837" spans="2:37" s="2884" customFormat="1" x14ac:dyDescent="0.2">
      <c r="B1837" s="4477" t="s">
        <v>5772</v>
      </c>
      <c r="C1837" s="4478"/>
      <c r="D1837" s="2989" t="s">
        <v>5773</v>
      </c>
      <c r="E1837" s="2562">
        <v>89.600000000000009</v>
      </c>
      <c r="F1837" s="2562">
        <v>47.633600000000008</v>
      </c>
      <c r="G1837" s="2565" t="s">
        <v>1534</v>
      </c>
      <c r="H1837" s="2565" t="s">
        <v>1534</v>
      </c>
      <c r="I1837" s="2565" t="s">
        <v>1534</v>
      </c>
      <c r="J1837" s="2683">
        <v>327</v>
      </c>
      <c r="K1837" s="2563">
        <v>0.14560000000000001</v>
      </c>
      <c r="L1837" s="2563">
        <v>0.14560000000000001</v>
      </c>
      <c r="M1837" s="2683">
        <v>327</v>
      </c>
      <c r="N1837" s="2683">
        <v>327</v>
      </c>
      <c r="O1837" s="2563">
        <v>0.14560000000000001</v>
      </c>
      <c r="P1837" s="2563">
        <v>0.14560000000000001</v>
      </c>
      <c r="Q1837" s="2563">
        <v>0.14560000000000001</v>
      </c>
      <c r="R1837" s="2563">
        <v>0.14560000000000001</v>
      </c>
      <c r="S1837" s="2618">
        <v>8.4</v>
      </c>
      <c r="T1837" s="2565" t="s">
        <v>1534</v>
      </c>
      <c r="U1837" s="2565" t="s">
        <v>1534</v>
      </c>
      <c r="V1837" s="2566" t="s">
        <v>1119</v>
      </c>
      <c r="W1837" s="2563">
        <v>2.8000000000000004E-2</v>
      </c>
      <c r="X1837" s="2563">
        <v>6.720000000000001E-2</v>
      </c>
      <c r="Y1837" s="2566" t="s">
        <v>1534</v>
      </c>
      <c r="Z1837" s="2566" t="s">
        <v>1534</v>
      </c>
      <c r="AA1837" s="2566" t="s">
        <v>1534</v>
      </c>
      <c r="AB1837" s="2566" t="s">
        <v>1534</v>
      </c>
      <c r="AC1837" s="2563">
        <v>6.720000000000001E-2</v>
      </c>
      <c r="AD1837" s="2562">
        <v>33.566400000000002</v>
      </c>
      <c r="AE1837" s="2566" t="s">
        <v>5529</v>
      </c>
      <c r="AF1837" s="2567">
        <v>3.6960000000000007E-2</v>
      </c>
      <c r="AG1837" s="2567">
        <v>0.11200000000000002</v>
      </c>
      <c r="AH1837" s="2619" t="s">
        <v>1534</v>
      </c>
      <c r="AI1837" s="2619" t="s">
        <v>1534</v>
      </c>
      <c r="AJ1837" s="2721" t="s">
        <v>1534</v>
      </c>
      <c r="AK1837" s="2578"/>
    </row>
    <row r="1838" spans="2:37" s="2884" customFormat="1" x14ac:dyDescent="0.2">
      <c r="B1838" s="4477" t="s">
        <v>5774</v>
      </c>
      <c r="C1838" s="4478"/>
      <c r="D1838" s="2989" t="s">
        <v>5775</v>
      </c>
      <c r="E1838" s="2562">
        <v>112.00000000000001</v>
      </c>
      <c r="F1838" s="2562">
        <v>63.504000000000012</v>
      </c>
      <c r="G1838" s="2565" t="s">
        <v>1534</v>
      </c>
      <c r="H1838" s="2565" t="s">
        <v>1534</v>
      </c>
      <c r="I1838" s="2565" t="s">
        <v>1534</v>
      </c>
      <c r="J1838" s="2683">
        <v>472</v>
      </c>
      <c r="K1838" s="2563">
        <v>0.13440000000000002</v>
      </c>
      <c r="L1838" s="2563">
        <v>0.13440000000000002</v>
      </c>
      <c r="M1838" s="2683">
        <v>472</v>
      </c>
      <c r="N1838" s="2683">
        <v>472</v>
      </c>
      <c r="O1838" s="2563">
        <v>0.13440000000000002</v>
      </c>
      <c r="P1838" s="2563">
        <v>0.13440000000000002</v>
      </c>
      <c r="Q1838" s="2563">
        <v>0.13440000000000002</v>
      </c>
      <c r="R1838" s="2563">
        <v>0.13440000000000002</v>
      </c>
      <c r="S1838" s="2618">
        <v>11.200000000000001</v>
      </c>
      <c r="T1838" s="2565" t="s">
        <v>1534</v>
      </c>
      <c r="U1838" s="2565" t="s">
        <v>1534</v>
      </c>
      <c r="V1838" s="2566" t="s">
        <v>5534</v>
      </c>
      <c r="W1838" s="2563">
        <v>2.8000000000000004E-2</v>
      </c>
      <c r="X1838" s="2563">
        <v>6.720000000000001E-2</v>
      </c>
      <c r="Y1838" s="2566" t="s">
        <v>1534</v>
      </c>
      <c r="Z1838" s="2566" t="s">
        <v>1534</v>
      </c>
      <c r="AA1838" s="2566" t="s">
        <v>1534</v>
      </c>
      <c r="AB1838" s="2566" t="s">
        <v>1534</v>
      </c>
      <c r="AC1838" s="2563">
        <v>6.720000000000001E-2</v>
      </c>
      <c r="AD1838" s="2562">
        <v>37.295999999999999</v>
      </c>
      <c r="AE1838" s="2566" t="s">
        <v>58</v>
      </c>
      <c r="AF1838" s="2567">
        <v>3.6960000000000007E-2</v>
      </c>
      <c r="AG1838" s="2567">
        <v>0.11200000000000002</v>
      </c>
      <c r="AH1838" s="2619" t="s">
        <v>1534</v>
      </c>
      <c r="AI1838" s="2619" t="s">
        <v>1534</v>
      </c>
      <c r="AJ1838" s="2721" t="s">
        <v>1534</v>
      </c>
      <c r="AK1838" s="2578"/>
    </row>
    <row r="1839" spans="2:37" s="2884" customFormat="1" ht="38.25" x14ac:dyDescent="0.2">
      <c r="B1839" s="4477" t="s">
        <v>5776</v>
      </c>
      <c r="C1839" s="4478"/>
      <c r="D1839" s="2989" t="s">
        <v>5777</v>
      </c>
      <c r="E1839" s="2562">
        <v>28.000000000000004</v>
      </c>
      <c r="F1839" s="2562">
        <v>10.651200000000001</v>
      </c>
      <c r="G1839" s="2565" t="s">
        <v>1534</v>
      </c>
      <c r="H1839" s="2565" t="s">
        <v>1534</v>
      </c>
      <c r="I1839" s="2565" t="s">
        <v>1534</v>
      </c>
      <c r="J1839" s="2683">
        <v>63</v>
      </c>
      <c r="K1839" s="2563">
        <v>0.16800000000000001</v>
      </c>
      <c r="L1839" s="2563">
        <v>0.16800000000000001</v>
      </c>
      <c r="M1839" s="2683">
        <v>63</v>
      </c>
      <c r="N1839" s="2683">
        <v>63</v>
      </c>
      <c r="O1839" s="2563">
        <v>0.16800000000000001</v>
      </c>
      <c r="P1839" s="2563">
        <v>0.16800000000000001</v>
      </c>
      <c r="Q1839" s="2563">
        <v>0.16800000000000001</v>
      </c>
      <c r="R1839" s="2563">
        <v>0.16800000000000001</v>
      </c>
      <c r="S1839" s="2618">
        <v>0.56000000000000005</v>
      </c>
      <c r="T1839" s="2565" t="s">
        <v>1534</v>
      </c>
      <c r="U1839" s="2565" t="s">
        <v>1534</v>
      </c>
      <c r="V1839" s="2566" t="s">
        <v>1136</v>
      </c>
      <c r="W1839" s="2563">
        <v>2.8000000000000004E-2</v>
      </c>
      <c r="X1839" s="2563">
        <v>6.720000000000001E-2</v>
      </c>
      <c r="Y1839" s="2566" t="s">
        <v>1534</v>
      </c>
      <c r="Z1839" s="2566" t="s">
        <v>1534</v>
      </c>
      <c r="AA1839" s="2566" t="s">
        <v>1534</v>
      </c>
      <c r="AB1839" s="2566" t="s">
        <v>1534</v>
      </c>
      <c r="AC1839" s="2563">
        <v>6.720000000000001E-2</v>
      </c>
      <c r="AD1839" s="2562">
        <v>11.188800000000001</v>
      </c>
      <c r="AE1839" s="2566" t="s">
        <v>49</v>
      </c>
      <c r="AF1839" s="2567">
        <v>3.6960000000000007E-2</v>
      </c>
      <c r="AG1839" s="2567">
        <v>0.11200000000000002</v>
      </c>
      <c r="AH1839" s="2619" t="s">
        <v>5667</v>
      </c>
      <c r="AI1839" s="2619" t="s">
        <v>5008</v>
      </c>
      <c r="AJ1839" s="2721">
        <v>5.6000000000000005</v>
      </c>
      <c r="AK1839" s="2578"/>
    </row>
    <row r="1840" spans="2:37" s="2884" customFormat="1" ht="38.25" x14ac:dyDescent="0.2">
      <c r="B1840" s="4477" t="s">
        <v>5778</v>
      </c>
      <c r="C1840" s="4478"/>
      <c r="D1840" s="2989" t="s">
        <v>5779</v>
      </c>
      <c r="E1840" s="2562">
        <v>33.6</v>
      </c>
      <c r="F1840" s="2562">
        <v>15.691199999999998</v>
      </c>
      <c r="G1840" s="2565" t="s">
        <v>1534</v>
      </c>
      <c r="H1840" s="2565" t="s">
        <v>1534</v>
      </c>
      <c r="I1840" s="2565" t="s">
        <v>1534</v>
      </c>
      <c r="J1840" s="2683">
        <v>93</v>
      </c>
      <c r="K1840" s="2563">
        <v>0.16800000000000001</v>
      </c>
      <c r="L1840" s="2563">
        <v>0.16800000000000001</v>
      </c>
      <c r="M1840" s="2683">
        <v>93</v>
      </c>
      <c r="N1840" s="2683">
        <v>93</v>
      </c>
      <c r="O1840" s="2563">
        <v>0.16800000000000001</v>
      </c>
      <c r="P1840" s="2563">
        <v>0.16800000000000001</v>
      </c>
      <c r="Q1840" s="2563">
        <v>0.16800000000000001</v>
      </c>
      <c r="R1840" s="2563">
        <v>0.16800000000000001</v>
      </c>
      <c r="S1840" s="2618">
        <v>1.1200000000000001</v>
      </c>
      <c r="T1840" s="2565" t="s">
        <v>1534</v>
      </c>
      <c r="U1840" s="2565" t="s">
        <v>1534</v>
      </c>
      <c r="V1840" s="2566" t="s">
        <v>5540</v>
      </c>
      <c r="W1840" s="2563">
        <v>2.8000000000000004E-2</v>
      </c>
      <c r="X1840" s="2563">
        <v>6.720000000000001E-2</v>
      </c>
      <c r="Y1840" s="2566" t="s">
        <v>1534</v>
      </c>
      <c r="Z1840" s="2566" t="s">
        <v>1534</v>
      </c>
      <c r="AA1840" s="2566" t="s">
        <v>1534</v>
      </c>
      <c r="AB1840" s="2566" t="s">
        <v>1534</v>
      </c>
      <c r="AC1840" s="2563">
        <v>6.720000000000001E-2</v>
      </c>
      <c r="AD1840" s="2562">
        <v>11.188800000000001</v>
      </c>
      <c r="AE1840" s="2566" t="s">
        <v>49</v>
      </c>
      <c r="AF1840" s="2567">
        <v>3.6960000000000007E-2</v>
      </c>
      <c r="AG1840" s="2567">
        <v>0.11200000000000002</v>
      </c>
      <c r="AH1840" s="2619" t="s">
        <v>5667</v>
      </c>
      <c r="AI1840" s="2619" t="s">
        <v>5008</v>
      </c>
      <c r="AJ1840" s="2721">
        <v>5.6000000000000005</v>
      </c>
      <c r="AK1840" s="2578"/>
    </row>
    <row r="1841" spans="2:37" s="2884" customFormat="1" ht="38.25" x14ac:dyDescent="0.2">
      <c r="B1841" s="4477" t="s">
        <v>5780</v>
      </c>
      <c r="C1841" s="4478"/>
      <c r="D1841" s="2989" t="s">
        <v>5781</v>
      </c>
      <c r="E1841" s="2562">
        <v>39.200000000000003</v>
      </c>
      <c r="F1841" s="2562">
        <v>17.0016</v>
      </c>
      <c r="G1841" s="2565" t="s">
        <v>1534</v>
      </c>
      <c r="H1841" s="2565" t="s">
        <v>1534</v>
      </c>
      <c r="I1841" s="2565" t="s">
        <v>1534</v>
      </c>
      <c r="J1841" s="2683">
        <v>101</v>
      </c>
      <c r="K1841" s="2563">
        <v>0.16800000000000001</v>
      </c>
      <c r="L1841" s="2563">
        <v>0.16800000000000001</v>
      </c>
      <c r="M1841" s="2683">
        <v>101</v>
      </c>
      <c r="N1841" s="2683">
        <v>101</v>
      </c>
      <c r="O1841" s="2563">
        <v>0.16800000000000001</v>
      </c>
      <c r="P1841" s="2563">
        <v>0.16800000000000001</v>
      </c>
      <c r="Q1841" s="2563">
        <v>0.16800000000000001</v>
      </c>
      <c r="R1841" s="2563">
        <v>0.16800000000000001</v>
      </c>
      <c r="S1841" s="2618">
        <v>1.6800000000000002</v>
      </c>
      <c r="T1841" s="2565" t="s">
        <v>1534</v>
      </c>
      <c r="U1841" s="2565" t="s">
        <v>1534</v>
      </c>
      <c r="V1841" s="2566" t="s">
        <v>5545</v>
      </c>
      <c r="W1841" s="2563">
        <v>2.8000000000000004E-2</v>
      </c>
      <c r="X1841" s="2563">
        <v>6.720000000000001E-2</v>
      </c>
      <c r="Y1841" s="2566" t="s">
        <v>1534</v>
      </c>
      <c r="Z1841" s="2566" t="s">
        <v>1534</v>
      </c>
      <c r="AA1841" s="2566" t="s">
        <v>1534</v>
      </c>
      <c r="AB1841" s="2566" t="s">
        <v>1534</v>
      </c>
      <c r="AC1841" s="2563">
        <v>6.720000000000001E-2</v>
      </c>
      <c r="AD1841" s="2562">
        <v>14.918400000000002</v>
      </c>
      <c r="AE1841" s="2566" t="s">
        <v>51</v>
      </c>
      <c r="AF1841" s="2567">
        <v>3.6960000000000007E-2</v>
      </c>
      <c r="AG1841" s="2567">
        <v>0.11200000000000002</v>
      </c>
      <c r="AH1841" s="2619" t="s">
        <v>5667</v>
      </c>
      <c r="AI1841" s="2619" t="s">
        <v>5008</v>
      </c>
      <c r="AJ1841" s="2721">
        <v>5.6000000000000005</v>
      </c>
      <c r="AK1841" s="2578"/>
    </row>
    <row r="1842" spans="2:37" s="2884" customFormat="1" ht="38.25" x14ac:dyDescent="0.2">
      <c r="B1842" s="4477" t="s">
        <v>5782</v>
      </c>
      <c r="C1842" s="4478"/>
      <c r="D1842" s="2989" t="s">
        <v>5783</v>
      </c>
      <c r="E1842" s="2562">
        <v>44.800000000000004</v>
      </c>
      <c r="F1842" s="2562">
        <v>18.312000000000005</v>
      </c>
      <c r="G1842" s="2565" t="s">
        <v>1534</v>
      </c>
      <c r="H1842" s="2565" t="s">
        <v>1534</v>
      </c>
      <c r="I1842" s="2565" t="s">
        <v>1534</v>
      </c>
      <c r="J1842" s="2683">
        <v>109</v>
      </c>
      <c r="K1842" s="2563">
        <v>0.16800000000000001</v>
      </c>
      <c r="L1842" s="2563">
        <v>0.16800000000000001</v>
      </c>
      <c r="M1842" s="2683">
        <v>109</v>
      </c>
      <c r="N1842" s="2683">
        <v>109</v>
      </c>
      <c r="O1842" s="2563">
        <v>0.16800000000000001</v>
      </c>
      <c r="P1842" s="2563">
        <v>0.16800000000000001</v>
      </c>
      <c r="Q1842" s="2563">
        <v>0.16800000000000001</v>
      </c>
      <c r="R1842" s="2563">
        <v>0.16800000000000001</v>
      </c>
      <c r="S1842" s="2618">
        <v>2.2400000000000002</v>
      </c>
      <c r="T1842" s="2565" t="s">
        <v>1534</v>
      </c>
      <c r="U1842" s="2565" t="s">
        <v>1534</v>
      </c>
      <c r="V1842" s="2566" t="s">
        <v>5550</v>
      </c>
      <c r="W1842" s="2563">
        <v>2.8000000000000004E-2</v>
      </c>
      <c r="X1842" s="2563">
        <v>6.720000000000001E-2</v>
      </c>
      <c r="Y1842" s="2566" t="s">
        <v>1534</v>
      </c>
      <c r="Z1842" s="2566" t="s">
        <v>1534</v>
      </c>
      <c r="AA1842" s="2566" t="s">
        <v>1534</v>
      </c>
      <c r="AB1842" s="2566" t="s">
        <v>1534</v>
      </c>
      <c r="AC1842" s="2563">
        <v>6.720000000000001E-2</v>
      </c>
      <c r="AD1842" s="2562">
        <v>18.648</v>
      </c>
      <c r="AE1842" s="2566" t="s">
        <v>406</v>
      </c>
      <c r="AF1842" s="2567">
        <v>3.6960000000000007E-2</v>
      </c>
      <c r="AG1842" s="2567">
        <v>0.11200000000000002</v>
      </c>
      <c r="AH1842" s="2619" t="s">
        <v>5667</v>
      </c>
      <c r="AI1842" s="2619" t="s">
        <v>5008</v>
      </c>
      <c r="AJ1842" s="2721">
        <v>5.6000000000000005</v>
      </c>
      <c r="AK1842" s="2578"/>
    </row>
    <row r="1843" spans="2:37" s="2884" customFormat="1" ht="38.25" x14ac:dyDescent="0.2">
      <c r="B1843" s="4477" t="s">
        <v>5784</v>
      </c>
      <c r="C1843" s="4478"/>
      <c r="D1843" s="2989" t="s">
        <v>5785</v>
      </c>
      <c r="E1843" s="2562">
        <v>56.000000000000007</v>
      </c>
      <c r="F1843" s="2562">
        <v>25.2224</v>
      </c>
      <c r="G1843" s="2565" t="s">
        <v>1534</v>
      </c>
      <c r="H1843" s="2565" t="s">
        <v>1534</v>
      </c>
      <c r="I1843" s="2565" t="s">
        <v>1534</v>
      </c>
      <c r="J1843" s="2683">
        <v>150</v>
      </c>
      <c r="K1843" s="2563">
        <v>0.16800000000000001</v>
      </c>
      <c r="L1843" s="2563">
        <v>0.16800000000000001</v>
      </c>
      <c r="M1843" s="2683">
        <v>150</v>
      </c>
      <c r="N1843" s="2683">
        <v>150</v>
      </c>
      <c r="O1843" s="2563">
        <v>0.16800000000000001</v>
      </c>
      <c r="P1843" s="2563">
        <v>0.16800000000000001</v>
      </c>
      <c r="Q1843" s="2563">
        <v>0.16800000000000001</v>
      </c>
      <c r="R1843" s="2563">
        <v>0.16800000000000001</v>
      </c>
      <c r="S1843" s="2618">
        <v>2.8000000000000003</v>
      </c>
      <c r="T1843" s="2565" t="s">
        <v>1534</v>
      </c>
      <c r="U1843" s="2565" t="s">
        <v>1534</v>
      </c>
      <c r="V1843" s="2566" t="s">
        <v>1133</v>
      </c>
      <c r="W1843" s="2563">
        <v>2.8000000000000004E-2</v>
      </c>
      <c r="X1843" s="2563">
        <v>6.720000000000001E-2</v>
      </c>
      <c r="Y1843" s="2566" t="s">
        <v>1534</v>
      </c>
      <c r="Z1843" s="2566" t="s">
        <v>1534</v>
      </c>
      <c r="AA1843" s="2566" t="s">
        <v>1534</v>
      </c>
      <c r="AB1843" s="2566" t="s">
        <v>1534</v>
      </c>
      <c r="AC1843" s="2563">
        <v>6.720000000000001E-2</v>
      </c>
      <c r="AD1843" s="2562">
        <v>22.377600000000001</v>
      </c>
      <c r="AE1843" s="2566" t="s">
        <v>5104</v>
      </c>
      <c r="AF1843" s="2567">
        <v>3.6960000000000007E-2</v>
      </c>
      <c r="AG1843" s="2567">
        <v>0.11200000000000002</v>
      </c>
      <c r="AH1843" s="2619" t="s">
        <v>5667</v>
      </c>
      <c r="AI1843" s="2619" t="s">
        <v>5008</v>
      </c>
      <c r="AJ1843" s="2721">
        <v>5.6000000000000005</v>
      </c>
      <c r="AK1843" s="2578"/>
    </row>
    <row r="1844" spans="2:37" s="2884" customFormat="1" ht="38.25" x14ac:dyDescent="0.2">
      <c r="B1844" s="4477" t="s">
        <v>5786</v>
      </c>
      <c r="C1844" s="4478"/>
      <c r="D1844" s="2989" t="s">
        <v>5787</v>
      </c>
      <c r="E1844" s="2562">
        <v>67.2</v>
      </c>
      <c r="F1844" s="2562">
        <v>29.892800000000001</v>
      </c>
      <c r="G1844" s="2565" t="s">
        <v>1534</v>
      </c>
      <c r="H1844" s="2565" t="s">
        <v>1534</v>
      </c>
      <c r="I1844" s="2565" t="s">
        <v>1534</v>
      </c>
      <c r="J1844" s="2683">
        <v>190</v>
      </c>
      <c r="K1844" s="2563">
        <v>0.15680000000000002</v>
      </c>
      <c r="L1844" s="2563">
        <v>0.15680000000000002</v>
      </c>
      <c r="M1844" s="2683">
        <v>190</v>
      </c>
      <c r="N1844" s="2683">
        <v>190</v>
      </c>
      <c r="O1844" s="2563">
        <v>0.15680000000000002</v>
      </c>
      <c r="P1844" s="2563">
        <v>0.15680000000000002</v>
      </c>
      <c r="Q1844" s="2563">
        <v>0.15680000000000002</v>
      </c>
      <c r="R1844" s="2563">
        <v>0.15680000000000002</v>
      </c>
      <c r="S1844" s="2618">
        <v>5.6000000000000005</v>
      </c>
      <c r="T1844" s="2565" t="s">
        <v>1534</v>
      </c>
      <c r="U1844" s="2565" t="s">
        <v>1534</v>
      </c>
      <c r="V1844" s="2566" t="s">
        <v>1135</v>
      </c>
      <c r="W1844" s="2563">
        <v>2.8000000000000004E-2</v>
      </c>
      <c r="X1844" s="2563">
        <v>6.720000000000001E-2</v>
      </c>
      <c r="Y1844" s="2566" t="s">
        <v>1534</v>
      </c>
      <c r="Z1844" s="2566" t="s">
        <v>1534</v>
      </c>
      <c r="AA1844" s="2566" t="s">
        <v>1534</v>
      </c>
      <c r="AB1844" s="2566" t="s">
        <v>1534</v>
      </c>
      <c r="AC1844" s="2563">
        <v>6.720000000000001E-2</v>
      </c>
      <c r="AD1844" s="2562">
        <v>26.107200000000002</v>
      </c>
      <c r="AE1844" s="2566" t="s">
        <v>5520</v>
      </c>
      <c r="AF1844" s="2567">
        <v>3.6960000000000007E-2</v>
      </c>
      <c r="AG1844" s="2567">
        <v>0.11200000000000002</v>
      </c>
      <c r="AH1844" s="2619" t="s">
        <v>5667</v>
      </c>
      <c r="AI1844" s="2619" t="s">
        <v>5008</v>
      </c>
      <c r="AJ1844" s="2721">
        <v>5.6000000000000005</v>
      </c>
      <c r="AK1844" s="2578"/>
    </row>
    <row r="1845" spans="2:37" s="2884" customFormat="1" ht="38.25" x14ac:dyDescent="0.2">
      <c r="B1845" s="4477" t="s">
        <v>5788</v>
      </c>
      <c r="C1845" s="4478"/>
      <c r="D1845" s="2989" t="s">
        <v>5789</v>
      </c>
      <c r="E1845" s="2562">
        <v>78.400000000000006</v>
      </c>
      <c r="F1845" s="2562">
        <v>37.363200000000006</v>
      </c>
      <c r="G1845" s="2565" t="s">
        <v>1534</v>
      </c>
      <c r="H1845" s="2565" t="s">
        <v>1534</v>
      </c>
      <c r="I1845" s="2565" t="s">
        <v>1534</v>
      </c>
      <c r="J1845" s="2683">
        <v>238</v>
      </c>
      <c r="K1845" s="2563">
        <v>0.15680000000000002</v>
      </c>
      <c r="L1845" s="2563">
        <v>0.15680000000000002</v>
      </c>
      <c r="M1845" s="2683">
        <v>238</v>
      </c>
      <c r="N1845" s="2683">
        <v>238</v>
      </c>
      <c r="O1845" s="2563">
        <v>0.15680000000000002</v>
      </c>
      <c r="P1845" s="2563">
        <v>0.15680000000000002</v>
      </c>
      <c r="Q1845" s="2563">
        <v>0.15680000000000002</v>
      </c>
      <c r="R1845" s="2563">
        <v>0.15680000000000002</v>
      </c>
      <c r="S1845" s="2618">
        <v>5.6000000000000005</v>
      </c>
      <c r="T1845" s="2565" t="s">
        <v>1534</v>
      </c>
      <c r="U1845" s="2565" t="s">
        <v>1534</v>
      </c>
      <c r="V1845" s="2566" t="s">
        <v>1135</v>
      </c>
      <c r="W1845" s="2563">
        <v>2.8000000000000004E-2</v>
      </c>
      <c r="X1845" s="2563">
        <v>6.720000000000001E-2</v>
      </c>
      <c r="Y1845" s="2566" t="s">
        <v>1534</v>
      </c>
      <c r="Z1845" s="2566" t="s">
        <v>1534</v>
      </c>
      <c r="AA1845" s="2566" t="s">
        <v>1534</v>
      </c>
      <c r="AB1845" s="2566" t="s">
        <v>1534</v>
      </c>
      <c r="AC1845" s="2563">
        <v>6.720000000000001E-2</v>
      </c>
      <c r="AD1845" s="2562">
        <v>29.836800000000004</v>
      </c>
      <c r="AE1845" s="2566" t="s">
        <v>56</v>
      </c>
      <c r="AF1845" s="2567">
        <v>3.6960000000000007E-2</v>
      </c>
      <c r="AG1845" s="2567">
        <v>0.11200000000000002</v>
      </c>
      <c r="AH1845" s="2619" t="s">
        <v>5667</v>
      </c>
      <c r="AI1845" s="2619" t="s">
        <v>5008</v>
      </c>
      <c r="AJ1845" s="2721">
        <v>5.6000000000000005</v>
      </c>
      <c r="AK1845" s="2578"/>
    </row>
    <row r="1846" spans="2:37" s="2884" customFormat="1" ht="38.25" x14ac:dyDescent="0.2">
      <c r="B1846" s="4477" t="s">
        <v>5790</v>
      </c>
      <c r="C1846" s="4478"/>
      <c r="D1846" s="2989" t="s">
        <v>5791</v>
      </c>
      <c r="E1846" s="2562">
        <v>89.600000000000009</v>
      </c>
      <c r="F1846" s="2562">
        <v>42.033600000000007</v>
      </c>
      <c r="G1846" s="2565" t="s">
        <v>1534</v>
      </c>
      <c r="H1846" s="2565" t="s">
        <v>1534</v>
      </c>
      <c r="I1846" s="2565" t="s">
        <v>1534</v>
      </c>
      <c r="J1846" s="2683">
        <v>288</v>
      </c>
      <c r="K1846" s="2563">
        <v>0.14560000000000001</v>
      </c>
      <c r="L1846" s="2563">
        <v>0.14560000000000001</v>
      </c>
      <c r="M1846" s="2683">
        <v>288</v>
      </c>
      <c r="N1846" s="2683">
        <v>288</v>
      </c>
      <c r="O1846" s="2563">
        <v>0.14560000000000001</v>
      </c>
      <c r="P1846" s="2563">
        <v>0.14560000000000001</v>
      </c>
      <c r="Q1846" s="2563">
        <v>0.14560000000000001</v>
      </c>
      <c r="R1846" s="2563">
        <v>0.14560000000000001</v>
      </c>
      <c r="S1846" s="2618">
        <v>8.4</v>
      </c>
      <c r="T1846" s="2565" t="s">
        <v>1534</v>
      </c>
      <c r="U1846" s="2565" t="s">
        <v>1534</v>
      </c>
      <c r="V1846" s="2566" t="s">
        <v>1119</v>
      </c>
      <c r="W1846" s="2563">
        <v>2.8000000000000004E-2</v>
      </c>
      <c r="X1846" s="2563">
        <v>6.720000000000001E-2</v>
      </c>
      <c r="Y1846" s="2566" t="s">
        <v>1534</v>
      </c>
      <c r="Z1846" s="2566" t="s">
        <v>1534</v>
      </c>
      <c r="AA1846" s="2566" t="s">
        <v>1534</v>
      </c>
      <c r="AB1846" s="2566" t="s">
        <v>1534</v>
      </c>
      <c r="AC1846" s="2563">
        <v>6.720000000000001E-2</v>
      </c>
      <c r="AD1846" s="2562">
        <v>33.566400000000002</v>
      </c>
      <c r="AE1846" s="2566" t="s">
        <v>5529</v>
      </c>
      <c r="AF1846" s="2567">
        <v>3.6960000000000007E-2</v>
      </c>
      <c r="AG1846" s="2567">
        <v>0.11200000000000002</v>
      </c>
      <c r="AH1846" s="2619" t="s">
        <v>5667</v>
      </c>
      <c r="AI1846" s="2619" t="s">
        <v>5008</v>
      </c>
      <c r="AJ1846" s="2721">
        <v>5.6000000000000005</v>
      </c>
      <c r="AK1846" s="2578"/>
    </row>
    <row r="1847" spans="2:37" s="2884" customFormat="1" ht="38.25" x14ac:dyDescent="0.2">
      <c r="B1847" s="4477" t="s">
        <v>5792</v>
      </c>
      <c r="C1847" s="4478"/>
      <c r="D1847" s="2989" t="s">
        <v>5793</v>
      </c>
      <c r="E1847" s="2562">
        <v>112.00000000000001</v>
      </c>
      <c r="F1847" s="2562">
        <v>57.904000000000011</v>
      </c>
      <c r="G1847" s="2565" t="s">
        <v>1534</v>
      </c>
      <c r="H1847" s="2565" t="s">
        <v>1534</v>
      </c>
      <c r="I1847" s="2565" t="s">
        <v>1534</v>
      </c>
      <c r="J1847" s="2683">
        <v>430</v>
      </c>
      <c r="K1847" s="2563">
        <v>0.13440000000000002</v>
      </c>
      <c r="L1847" s="2563">
        <v>0.13440000000000002</v>
      </c>
      <c r="M1847" s="2683">
        <v>430</v>
      </c>
      <c r="N1847" s="2683">
        <v>430</v>
      </c>
      <c r="O1847" s="2563">
        <v>0.13440000000000002</v>
      </c>
      <c r="P1847" s="2563">
        <v>0.13440000000000002</v>
      </c>
      <c r="Q1847" s="2563">
        <v>0.13440000000000002</v>
      </c>
      <c r="R1847" s="2563">
        <v>0.13440000000000002</v>
      </c>
      <c r="S1847" s="2618">
        <v>11.200000000000001</v>
      </c>
      <c r="T1847" s="2565" t="s">
        <v>1534</v>
      </c>
      <c r="U1847" s="2565" t="s">
        <v>1534</v>
      </c>
      <c r="V1847" s="2566" t="s">
        <v>5534</v>
      </c>
      <c r="W1847" s="2563">
        <v>2.8000000000000004E-2</v>
      </c>
      <c r="X1847" s="2563">
        <v>6.720000000000001E-2</v>
      </c>
      <c r="Y1847" s="2566" t="s">
        <v>1534</v>
      </c>
      <c r="Z1847" s="2566" t="s">
        <v>1534</v>
      </c>
      <c r="AA1847" s="2566" t="s">
        <v>1534</v>
      </c>
      <c r="AB1847" s="2566" t="s">
        <v>1534</v>
      </c>
      <c r="AC1847" s="2563">
        <v>6.720000000000001E-2</v>
      </c>
      <c r="AD1847" s="2562">
        <v>37.295999999999999</v>
      </c>
      <c r="AE1847" s="2566" t="s">
        <v>58</v>
      </c>
      <c r="AF1847" s="2567">
        <v>3.6960000000000007E-2</v>
      </c>
      <c r="AG1847" s="2567">
        <v>0.11200000000000002</v>
      </c>
      <c r="AH1847" s="2619" t="s">
        <v>5667</v>
      </c>
      <c r="AI1847" s="2619" t="s">
        <v>5008</v>
      </c>
      <c r="AJ1847" s="2721">
        <v>5.6000000000000005</v>
      </c>
      <c r="AK1847" s="2578"/>
    </row>
    <row r="1848" spans="2:37" s="2884" customFormat="1" x14ac:dyDescent="0.2">
      <c r="B1848" s="4477" t="s">
        <v>5794</v>
      </c>
      <c r="C1848" s="4478"/>
      <c r="D1848" s="2989" t="s">
        <v>5795</v>
      </c>
      <c r="E1848" s="2562">
        <v>28.000000000000004</v>
      </c>
      <c r="F1848" s="2562">
        <v>16.251200000000001</v>
      </c>
      <c r="G1848" s="2565" t="s">
        <v>1534</v>
      </c>
      <c r="H1848" s="2565" t="s">
        <v>1534</v>
      </c>
      <c r="I1848" s="2565" t="s">
        <v>1534</v>
      </c>
      <c r="J1848" s="2683">
        <v>96</v>
      </c>
      <c r="K1848" s="2563">
        <v>0.16800000000000001</v>
      </c>
      <c r="L1848" s="2563">
        <v>0.16800000000000001</v>
      </c>
      <c r="M1848" s="2683">
        <v>96</v>
      </c>
      <c r="N1848" s="2683">
        <v>96</v>
      </c>
      <c r="O1848" s="2563">
        <v>0.16800000000000001</v>
      </c>
      <c r="P1848" s="2563">
        <v>0.16800000000000001</v>
      </c>
      <c r="Q1848" s="2563">
        <v>0.16800000000000001</v>
      </c>
      <c r="R1848" s="2563">
        <v>0.16800000000000001</v>
      </c>
      <c r="S1848" s="2618">
        <v>0.56000000000000005</v>
      </c>
      <c r="T1848" s="2565" t="s">
        <v>1534</v>
      </c>
      <c r="U1848" s="2565" t="s">
        <v>1534</v>
      </c>
      <c r="V1848" s="2566" t="s">
        <v>1136</v>
      </c>
      <c r="W1848" s="2563">
        <v>2.8000000000000004E-2</v>
      </c>
      <c r="X1848" s="2563">
        <v>6.720000000000001E-2</v>
      </c>
      <c r="Y1848" s="2566" t="s">
        <v>1534</v>
      </c>
      <c r="Z1848" s="2566" t="s">
        <v>1534</v>
      </c>
      <c r="AA1848" s="2566" t="s">
        <v>1534</v>
      </c>
      <c r="AB1848" s="2566" t="s">
        <v>1534</v>
      </c>
      <c r="AC1848" s="2563">
        <v>6.720000000000001E-2</v>
      </c>
      <c r="AD1848" s="2562">
        <v>11.188800000000001</v>
      </c>
      <c r="AE1848" s="2566" t="s">
        <v>49</v>
      </c>
      <c r="AF1848" s="2567">
        <v>3.6960000000000007E-2</v>
      </c>
      <c r="AG1848" s="2567">
        <v>0.11200000000000002</v>
      </c>
      <c r="AH1848" s="2619" t="s">
        <v>1534</v>
      </c>
      <c r="AI1848" s="2619" t="s">
        <v>1534</v>
      </c>
      <c r="AJ1848" s="2721" t="s">
        <v>1534</v>
      </c>
      <c r="AK1848" s="2578"/>
    </row>
    <row r="1849" spans="2:37" s="2884" customFormat="1" x14ac:dyDescent="0.2">
      <c r="B1849" s="4477" t="s">
        <v>5796</v>
      </c>
      <c r="C1849" s="4478"/>
      <c r="D1849" s="2989" t="s">
        <v>5797</v>
      </c>
      <c r="E1849" s="2562">
        <v>33.6</v>
      </c>
      <c r="F1849" s="2562">
        <v>17.561600000000002</v>
      </c>
      <c r="G1849" s="2565" t="s">
        <v>1534</v>
      </c>
      <c r="H1849" s="2565" t="s">
        <v>1534</v>
      </c>
      <c r="I1849" s="2565" t="s">
        <v>1534</v>
      </c>
      <c r="J1849" s="2683">
        <v>104</v>
      </c>
      <c r="K1849" s="2563">
        <v>0.16800000000000001</v>
      </c>
      <c r="L1849" s="2563">
        <v>0.16800000000000001</v>
      </c>
      <c r="M1849" s="2683">
        <v>104</v>
      </c>
      <c r="N1849" s="2683">
        <v>104</v>
      </c>
      <c r="O1849" s="2563">
        <v>0.16800000000000001</v>
      </c>
      <c r="P1849" s="2563">
        <v>0.16800000000000001</v>
      </c>
      <c r="Q1849" s="2563">
        <v>0.16800000000000001</v>
      </c>
      <c r="R1849" s="2563">
        <v>0.16800000000000001</v>
      </c>
      <c r="S1849" s="2618">
        <v>1.1200000000000001</v>
      </c>
      <c r="T1849" s="2565" t="s">
        <v>1534</v>
      </c>
      <c r="U1849" s="2565" t="s">
        <v>1534</v>
      </c>
      <c r="V1849" s="2566" t="s">
        <v>5540</v>
      </c>
      <c r="W1849" s="2563">
        <v>2.8000000000000004E-2</v>
      </c>
      <c r="X1849" s="2563">
        <v>6.720000000000001E-2</v>
      </c>
      <c r="Y1849" s="2566" t="s">
        <v>1534</v>
      </c>
      <c r="Z1849" s="2566" t="s">
        <v>1534</v>
      </c>
      <c r="AA1849" s="2566" t="s">
        <v>1534</v>
      </c>
      <c r="AB1849" s="2566" t="s">
        <v>1534</v>
      </c>
      <c r="AC1849" s="2563">
        <v>6.720000000000001E-2</v>
      </c>
      <c r="AD1849" s="2562">
        <v>14.918400000000002</v>
      </c>
      <c r="AE1849" s="2566" t="s">
        <v>51</v>
      </c>
      <c r="AF1849" s="2567">
        <v>3.6960000000000007E-2</v>
      </c>
      <c r="AG1849" s="2567">
        <v>0.11200000000000002</v>
      </c>
      <c r="AH1849" s="2619" t="s">
        <v>1534</v>
      </c>
      <c r="AI1849" s="2619" t="s">
        <v>1534</v>
      </c>
      <c r="AJ1849" s="2721" t="s">
        <v>1534</v>
      </c>
      <c r="AK1849" s="2578"/>
    </row>
    <row r="1850" spans="2:37" s="2884" customFormat="1" x14ac:dyDescent="0.2">
      <c r="B1850" s="4477" t="s">
        <v>5798</v>
      </c>
      <c r="C1850" s="4478"/>
      <c r="D1850" s="2989" t="s">
        <v>5799</v>
      </c>
      <c r="E1850" s="2562">
        <v>39.200000000000003</v>
      </c>
      <c r="F1850" s="2562">
        <v>22.601600000000001</v>
      </c>
      <c r="G1850" s="2565" t="s">
        <v>1534</v>
      </c>
      <c r="H1850" s="2565" t="s">
        <v>1534</v>
      </c>
      <c r="I1850" s="2565" t="s">
        <v>1534</v>
      </c>
      <c r="J1850" s="2683">
        <v>134</v>
      </c>
      <c r="K1850" s="2563">
        <v>0.16800000000000001</v>
      </c>
      <c r="L1850" s="2563">
        <v>0.16800000000000001</v>
      </c>
      <c r="M1850" s="2683">
        <v>134</v>
      </c>
      <c r="N1850" s="2683">
        <v>134</v>
      </c>
      <c r="O1850" s="2563">
        <v>0.16800000000000001</v>
      </c>
      <c r="P1850" s="2563">
        <v>0.16800000000000001</v>
      </c>
      <c r="Q1850" s="2563">
        <v>0.16800000000000001</v>
      </c>
      <c r="R1850" s="2563">
        <v>0.16800000000000001</v>
      </c>
      <c r="S1850" s="2618">
        <v>1.6800000000000002</v>
      </c>
      <c r="T1850" s="2565" t="s">
        <v>1534</v>
      </c>
      <c r="U1850" s="2565" t="s">
        <v>1534</v>
      </c>
      <c r="V1850" s="2566" t="s">
        <v>5545</v>
      </c>
      <c r="W1850" s="2563">
        <v>2.8000000000000004E-2</v>
      </c>
      <c r="X1850" s="2563">
        <v>6.720000000000001E-2</v>
      </c>
      <c r="Y1850" s="2566" t="s">
        <v>1534</v>
      </c>
      <c r="Z1850" s="2566" t="s">
        <v>1534</v>
      </c>
      <c r="AA1850" s="2566" t="s">
        <v>1534</v>
      </c>
      <c r="AB1850" s="2566" t="s">
        <v>1534</v>
      </c>
      <c r="AC1850" s="2563">
        <v>6.720000000000001E-2</v>
      </c>
      <c r="AD1850" s="2562">
        <v>14.918400000000002</v>
      </c>
      <c r="AE1850" s="2566" t="s">
        <v>51</v>
      </c>
      <c r="AF1850" s="2567">
        <v>3.6960000000000007E-2</v>
      </c>
      <c r="AG1850" s="2567">
        <v>0.11200000000000002</v>
      </c>
      <c r="AH1850" s="2619" t="s">
        <v>1534</v>
      </c>
      <c r="AI1850" s="2619" t="s">
        <v>1534</v>
      </c>
      <c r="AJ1850" s="2721" t="s">
        <v>1534</v>
      </c>
      <c r="AK1850" s="2578"/>
    </row>
    <row r="1851" spans="2:37" s="2884" customFormat="1" x14ac:dyDescent="0.2">
      <c r="B1851" s="4477" t="s">
        <v>5800</v>
      </c>
      <c r="C1851" s="4478"/>
      <c r="D1851" s="2989" t="s">
        <v>5801</v>
      </c>
      <c r="E1851" s="2562">
        <v>44.800000000000004</v>
      </c>
      <c r="F1851" s="2562">
        <v>23.912000000000003</v>
      </c>
      <c r="G1851" s="2565" t="s">
        <v>1534</v>
      </c>
      <c r="H1851" s="2565" t="s">
        <v>1534</v>
      </c>
      <c r="I1851" s="2565" t="s">
        <v>1534</v>
      </c>
      <c r="J1851" s="2683">
        <v>142</v>
      </c>
      <c r="K1851" s="2563">
        <v>0.16800000000000001</v>
      </c>
      <c r="L1851" s="2563">
        <v>0.16800000000000001</v>
      </c>
      <c r="M1851" s="2683">
        <v>142</v>
      </c>
      <c r="N1851" s="2683">
        <v>142</v>
      </c>
      <c r="O1851" s="2563">
        <v>0.16800000000000001</v>
      </c>
      <c r="P1851" s="2563">
        <v>0.16800000000000001</v>
      </c>
      <c r="Q1851" s="2563">
        <v>0.16800000000000001</v>
      </c>
      <c r="R1851" s="2563">
        <v>0.16800000000000001</v>
      </c>
      <c r="S1851" s="2618">
        <v>2.2400000000000002</v>
      </c>
      <c r="T1851" s="2565" t="s">
        <v>1534</v>
      </c>
      <c r="U1851" s="2565" t="s">
        <v>1534</v>
      </c>
      <c r="V1851" s="2566" t="s">
        <v>5550</v>
      </c>
      <c r="W1851" s="2563">
        <v>2.8000000000000004E-2</v>
      </c>
      <c r="X1851" s="2563">
        <v>6.720000000000001E-2</v>
      </c>
      <c r="Y1851" s="2566" t="s">
        <v>1534</v>
      </c>
      <c r="Z1851" s="2566" t="s">
        <v>1534</v>
      </c>
      <c r="AA1851" s="2566" t="s">
        <v>1534</v>
      </c>
      <c r="AB1851" s="2566" t="s">
        <v>1534</v>
      </c>
      <c r="AC1851" s="2563">
        <v>6.720000000000001E-2</v>
      </c>
      <c r="AD1851" s="2562">
        <v>18.648</v>
      </c>
      <c r="AE1851" s="2566" t="s">
        <v>406</v>
      </c>
      <c r="AF1851" s="2567">
        <v>3.6960000000000007E-2</v>
      </c>
      <c r="AG1851" s="2567">
        <v>0.11200000000000002</v>
      </c>
      <c r="AH1851" s="2619" t="s">
        <v>1534</v>
      </c>
      <c r="AI1851" s="2619" t="s">
        <v>1534</v>
      </c>
      <c r="AJ1851" s="2721" t="s">
        <v>1534</v>
      </c>
      <c r="AK1851" s="2578"/>
    </row>
    <row r="1852" spans="2:37" s="2884" customFormat="1" x14ac:dyDescent="0.2">
      <c r="B1852" s="4477" t="s">
        <v>5802</v>
      </c>
      <c r="C1852" s="4478"/>
      <c r="D1852" s="2989" t="s">
        <v>5803</v>
      </c>
      <c r="E1852" s="2562">
        <v>56.000000000000007</v>
      </c>
      <c r="F1852" s="2562">
        <v>30.822400000000002</v>
      </c>
      <c r="G1852" s="2565" t="s">
        <v>1534</v>
      </c>
      <c r="H1852" s="2565" t="s">
        <v>1534</v>
      </c>
      <c r="I1852" s="2565" t="s">
        <v>1534</v>
      </c>
      <c r="J1852" s="2683">
        <v>183</v>
      </c>
      <c r="K1852" s="2563">
        <v>0.16800000000000001</v>
      </c>
      <c r="L1852" s="2563">
        <v>0.16800000000000001</v>
      </c>
      <c r="M1852" s="2683">
        <v>183</v>
      </c>
      <c r="N1852" s="2683">
        <v>183</v>
      </c>
      <c r="O1852" s="2563">
        <v>0.16800000000000001</v>
      </c>
      <c r="P1852" s="2563">
        <v>0.16800000000000001</v>
      </c>
      <c r="Q1852" s="2563">
        <v>0.16800000000000001</v>
      </c>
      <c r="R1852" s="2563">
        <v>0.16800000000000001</v>
      </c>
      <c r="S1852" s="2618">
        <v>2.8000000000000003</v>
      </c>
      <c r="T1852" s="2565" t="s">
        <v>1534</v>
      </c>
      <c r="U1852" s="2565" t="s">
        <v>1534</v>
      </c>
      <c r="V1852" s="2566" t="s">
        <v>1133</v>
      </c>
      <c r="W1852" s="2563">
        <v>2.8000000000000004E-2</v>
      </c>
      <c r="X1852" s="2563">
        <v>6.720000000000001E-2</v>
      </c>
      <c r="Y1852" s="2566" t="s">
        <v>1534</v>
      </c>
      <c r="Z1852" s="2566" t="s">
        <v>1534</v>
      </c>
      <c r="AA1852" s="2566" t="s">
        <v>1534</v>
      </c>
      <c r="AB1852" s="2566" t="s">
        <v>1534</v>
      </c>
      <c r="AC1852" s="2563">
        <v>6.720000000000001E-2</v>
      </c>
      <c r="AD1852" s="2562">
        <v>22.377600000000001</v>
      </c>
      <c r="AE1852" s="2566" t="s">
        <v>5104</v>
      </c>
      <c r="AF1852" s="2567">
        <v>3.6960000000000007E-2</v>
      </c>
      <c r="AG1852" s="2567">
        <v>0.11200000000000002</v>
      </c>
      <c r="AH1852" s="2619" t="s">
        <v>1534</v>
      </c>
      <c r="AI1852" s="2619" t="s">
        <v>1534</v>
      </c>
      <c r="AJ1852" s="2721" t="s">
        <v>1534</v>
      </c>
      <c r="AK1852" s="2578"/>
    </row>
    <row r="1853" spans="2:37" s="2884" customFormat="1" x14ac:dyDescent="0.2">
      <c r="B1853" s="4477" t="s">
        <v>5804</v>
      </c>
      <c r="C1853" s="4478"/>
      <c r="D1853" s="2989" t="s">
        <v>5805</v>
      </c>
      <c r="E1853" s="2562">
        <v>67.2</v>
      </c>
      <c r="F1853" s="2562">
        <v>35.492800000000003</v>
      </c>
      <c r="G1853" s="2565" t="s">
        <v>1534</v>
      </c>
      <c r="H1853" s="2565" t="s">
        <v>1534</v>
      </c>
      <c r="I1853" s="2565" t="s">
        <v>1534</v>
      </c>
      <c r="J1853" s="2683">
        <v>226</v>
      </c>
      <c r="K1853" s="2563">
        <v>0.15680000000000002</v>
      </c>
      <c r="L1853" s="2563">
        <v>0.15680000000000002</v>
      </c>
      <c r="M1853" s="2683">
        <v>226</v>
      </c>
      <c r="N1853" s="2683">
        <v>226</v>
      </c>
      <c r="O1853" s="2563">
        <v>0.15680000000000002</v>
      </c>
      <c r="P1853" s="2563">
        <v>0.15680000000000002</v>
      </c>
      <c r="Q1853" s="2563">
        <v>0.15680000000000002</v>
      </c>
      <c r="R1853" s="2563">
        <v>0.15680000000000002</v>
      </c>
      <c r="S1853" s="2618">
        <v>5.6000000000000005</v>
      </c>
      <c r="T1853" s="2565" t="s">
        <v>1534</v>
      </c>
      <c r="U1853" s="2565" t="s">
        <v>1534</v>
      </c>
      <c r="V1853" s="2566" t="s">
        <v>1135</v>
      </c>
      <c r="W1853" s="2563">
        <v>2.8000000000000004E-2</v>
      </c>
      <c r="X1853" s="2563">
        <v>6.720000000000001E-2</v>
      </c>
      <c r="Y1853" s="2566" t="s">
        <v>1534</v>
      </c>
      <c r="Z1853" s="2566" t="s">
        <v>1534</v>
      </c>
      <c r="AA1853" s="2566" t="s">
        <v>1534</v>
      </c>
      <c r="AB1853" s="2566" t="s">
        <v>1534</v>
      </c>
      <c r="AC1853" s="2563">
        <v>6.720000000000001E-2</v>
      </c>
      <c r="AD1853" s="2562">
        <v>26.107200000000002</v>
      </c>
      <c r="AE1853" s="2566" t="s">
        <v>5520</v>
      </c>
      <c r="AF1853" s="2567">
        <v>3.6960000000000007E-2</v>
      </c>
      <c r="AG1853" s="2567">
        <v>0.11200000000000002</v>
      </c>
      <c r="AH1853" s="2619" t="s">
        <v>1534</v>
      </c>
      <c r="AI1853" s="2619" t="s">
        <v>1534</v>
      </c>
      <c r="AJ1853" s="2721" t="s">
        <v>1534</v>
      </c>
      <c r="AK1853" s="2578"/>
    </row>
    <row r="1854" spans="2:37" s="2884" customFormat="1" x14ac:dyDescent="0.2">
      <c r="B1854" s="4477" t="s">
        <v>5806</v>
      </c>
      <c r="C1854" s="4478"/>
      <c r="D1854" s="2989" t="s">
        <v>5807</v>
      </c>
      <c r="E1854" s="2562">
        <v>78.400000000000006</v>
      </c>
      <c r="F1854" s="2562">
        <v>42.963200000000001</v>
      </c>
      <c r="G1854" s="2565" t="s">
        <v>1534</v>
      </c>
      <c r="H1854" s="2565" t="s">
        <v>1534</v>
      </c>
      <c r="I1854" s="2565" t="s">
        <v>1534</v>
      </c>
      <c r="J1854" s="2683">
        <v>274</v>
      </c>
      <c r="K1854" s="2563">
        <v>0.15680000000000002</v>
      </c>
      <c r="L1854" s="2563">
        <v>0.15680000000000002</v>
      </c>
      <c r="M1854" s="2683">
        <v>274</v>
      </c>
      <c r="N1854" s="2683">
        <v>274</v>
      </c>
      <c r="O1854" s="2563">
        <v>0.15680000000000002</v>
      </c>
      <c r="P1854" s="2563">
        <v>0.15680000000000002</v>
      </c>
      <c r="Q1854" s="2563">
        <v>0.15680000000000002</v>
      </c>
      <c r="R1854" s="2563">
        <v>0.15680000000000002</v>
      </c>
      <c r="S1854" s="2618">
        <v>5.6000000000000005</v>
      </c>
      <c r="T1854" s="2565" t="s">
        <v>1534</v>
      </c>
      <c r="U1854" s="2565" t="s">
        <v>1534</v>
      </c>
      <c r="V1854" s="2566" t="s">
        <v>1135</v>
      </c>
      <c r="W1854" s="2563">
        <v>2.8000000000000004E-2</v>
      </c>
      <c r="X1854" s="2563">
        <v>6.720000000000001E-2</v>
      </c>
      <c r="Y1854" s="2566" t="s">
        <v>1534</v>
      </c>
      <c r="Z1854" s="2566" t="s">
        <v>1534</v>
      </c>
      <c r="AA1854" s="2566" t="s">
        <v>1534</v>
      </c>
      <c r="AB1854" s="2566" t="s">
        <v>1534</v>
      </c>
      <c r="AC1854" s="2563">
        <v>6.720000000000001E-2</v>
      </c>
      <c r="AD1854" s="2562">
        <v>29.836800000000004</v>
      </c>
      <c r="AE1854" s="2566" t="s">
        <v>56</v>
      </c>
      <c r="AF1854" s="2567">
        <v>3.6960000000000007E-2</v>
      </c>
      <c r="AG1854" s="2567">
        <v>0.11200000000000002</v>
      </c>
      <c r="AH1854" s="2619" t="s">
        <v>1534</v>
      </c>
      <c r="AI1854" s="2619" t="s">
        <v>1534</v>
      </c>
      <c r="AJ1854" s="2721" t="s">
        <v>1534</v>
      </c>
      <c r="AK1854" s="2578"/>
    </row>
    <row r="1855" spans="2:37" s="2884" customFormat="1" x14ac:dyDescent="0.2">
      <c r="B1855" s="4477" t="s">
        <v>5808</v>
      </c>
      <c r="C1855" s="4478"/>
      <c r="D1855" s="2989" t="s">
        <v>5809</v>
      </c>
      <c r="E1855" s="2562">
        <v>89.600000000000009</v>
      </c>
      <c r="F1855" s="2562">
        <v>47.633600000000008</v>
      </c>
      <c r="G1855" s="2565" t="s">
        <v>1534</v>
      </c>
      <c r="H1855" s="2565" t="s">
        <v>1534</v>
      </c>
      <c r="I1855" s="2565" t="s">
        <v>1534</v>
      </c>
      <c r="J1855" s="2683">
        <v>327</v>
      </c>
      <c r="K1855" s="2563">
        <v>0.14560000000000001</v>
      </c>
      <c r="L1855" s="2563">
        <v>0.14560000000000001</v>
      </c>
      <c r="M1855" s="2683">
        <v>327</v>
      </c>
      <c r="N1855" s="2683">
        <v>327</v>
      </c>
      <c r="O1855" s="2563">
        <v>0.14560000000000001</v>
      </c>
      <c r="P1855" s="2563">
        <v>0.14560000000000001</v>
      </c>
      <c r="Q1855" s="2563">
        <v>0.14560000000000001</v>
      </c>
      <c r="R1855" s="2563">
        <v>0.14560000000000001</v>
      </c>
      <c r="S1855" s="2618">
        <v>8.4</v>
      </c>
      <c r="T1855" s="2565" t="s">
        <v>1534</v>
      </c>
      <c r="U1855" s="2565" t="s">
        <v>1534</v>
      </c>
      <c r="V1855" s="2566" t="s">
        <v>1119</v>
      </c>
      <c r="W1855" s="2563">
        <v>2.8000000000000004E-2</v>
      </c>
      <c r="X1855" s="2563">
        <v>6.720000000000001E-2</v>
      </c>
      <c r="Y1855" s="2566" t="s">
        <v>1534</v>
      </c>
      <c r="Z1855" s="2566" t="s">
        <v>1534</v>
      </c>
      <c r="AA1855" s="2566" t="s">
        <v>1534</v>
      </c>
      <c r="AB1855" s="2566" t="s">
        <v>1534</v>
      </c>
      <c r="AC1855" s="2563">
        <v>6.720000000000001E-2</v>
      </c>
      <c r="AD1855" s="2562">
        <v>33.566400000000002</v>
      </c>
      <c r="AE1855" s="2566" t="s">
        <v>5529</v>
      </c>
      <c r="AF1855" s="2567">
        <v>3.6960000000000007E-2</v>
      </c>
      <c r="AG1855" s="2567">
        <v>0.11200000000000002</v>
      </c>
      <c r="AH1855" s="2619" t="s">
        <v>1534</v>
      </c>
      <c r="AI1855" s="2619" t="s">
        <v>1534</v>
      </c>
      <c r="AJ1855" s="2721" t="s">
        <v>1534</v>
      </c>
      <c r="AK1855" s="2578"/>
    </row>
    <row r="1856" spans="2:37" s="2884" customFormat="1" ht="13.5" thickBot="1" x14ac:dyDescent="0.25">
      <c r="B1856" s="4479" t="s">
        <v>5810</v>
      </c>
      <c r="C1856" s="4480"/>
      <c r="D1856" s="3080" t="s">
        <v>5811</v>
      </c>
      <c r="E1856" s="2609">
        <v>112.00000000000001</v>
      </c>
      <c r="F1856" s="2609">
        <v>63.504000000000012</v>
      </c>
      <c r="G1856" s="2612" t="s">
        <v>1534</v>
      </c>
      <c r="H1856" s="2612" t="s">
        <v>1534</v>
      </c>
      <c r="I1856" s="2612" t="s">
        <v>1534</v>
      </c>
      <c r="J1856" s="2817">
        <v>472</v>
      </c>
      <c r="K1856" s="2610">
        <v>0.13440000000000002</v>
      </c>
      <c r="L1856" s="2610">
        <v>0.13440000000000002</v>
      </c>
      <c r="M1856" s="2817">
        <v>472</v>
      </c>
      <c r="N1856" s="2817">
        <v>472</v>
      </c>
      <c r="O1856" s="2610">
        <v>0.13440000000000002</v>
      </c>
      <c r="P1856" s="2610">
        <v>0.13440000000000002</v>
      </c>
      <c r="Q1856" s="2610">
        <v>0.13440000000000002</v>
      </c>
      <c r="R1856" s="2610">
        <v>0.13440000000000002</v>
      </c>
      <c r="S1856" s="2810">
        <v>11.200000000000001</v>
      </c>
      <c r="T1856" s="2612" t="s">
        <v>1534</v>
      </c>
      <c r="U1856" s="2612" t="s">
        <v>1534</v>
      </c>
      <c r="V1856" s="2613" t="s">
        <v>5534</v>
      </c>
      <c r="W1856" s="2610">
        <v>2.8000000000000004E-2</v>
      </c>
      <c r="X1856" s="2610">
        <v>6.720000000000001E-2</v>
      </c>
      <c r="Y1856" s="2613" t="s">
        <v>1534</v>
      </c>
      <c r="Z1856" s="2613" t="s">
        <v>1534</v>
      </c>
      <c r="AA1856" s="2613" t="s">
        <v>1534</v>
      </c>
      <c r="AB1856" s="2613" t="s">
        <v>1534</v>
      </c>
      <c r="AC1856" s="2610">
        <v>6.720000000000001E-2</v>
      </c>
      <c r="AD1856" s="2609">
        <v>37.295999999999999</v>
      </c>
      <c r="AE1856" s="2613" t="s">
        <v>58</v>
      </c>
      <c r="AF1856" s="2614">
        <v>3.6960000000000007E-2</v>
      </c>
      <c r="AG1856" s="2614">
        <v>0.11200000000000002</v>
      </c>
      <c r="AH1856" s="2661" t="s">
        <v>1534</v>
      </c>
      <c r="AI1856" s="2661" t="s">
        <v>1534</v>
      </c>
      <c r="AJ1856" s="2811" t="s">
        <v>1534</v>
      </c>
      <c r="AK1856" s="2578"/>
    </row>
    <row r="1857" spans="2:37" s="2884" customFormat="1" x14ac:dyDescent="0.2">
      <c r="B1857" s="2579"/>
      <c r="C1857" s="2572"/>
      <c r="D1857" s="2572"/>
      <c r="E1857" s="2572"/>
      <c r="F1857" s="2572"/>
      <c r="G1857" s="2572"/>
      <c r="H1857" s="2572"/>
      <c r="I1857" s="2573"/>
      <c r="J1857" s="2573"/>
      <c r="K1857" s="2573"/>
      <c r="L1857" s="2573"/>
      <c r="M1857" s="2572"/>
      <c r="N1857" s="2573"/>
      <c r="O1857" s="2573"/>
      <c r="P1857" s="2573"/>
      <c r="Q1857" s="2573"/>
      <c r="R1857" s="2573"/>
      <c r="S1857" s="2572"/>
      <c r="T1857" s="2571"/>
      <c r="U1857" s="2571"/>
      <c r="V1857" s="2571"/>
      <c r="W1857" s="2571"/>
      <c r="X1857" s="2571"/>
      <c r="Y1857" s="2571"/>
      <c r="Z1857" s="2571"/>
      <c r="AA1857" s="2571"/>
      <c r="AB1857" s="2571"/>
      <c r="AC1857" s="2571"/>
      <c r="AD1857" s="2571"/>
      <c r="AE1857" s="2571"/>
      <c r="AF1857" s="2571"/>
      <c r="AG1857" s="2571"/>
      <c r="AH1857" s="2571"/>
      <c r="AI1857" s="2571"/>
      <c r="AJ1857" s="2571"/>
      <c r="AK1857" s="2578"/>
    </row>
    <row r="1858" spans="2:37" s="2884" customFormat="1" ht="14.25" x14ac:dyDescent="0.2">
      <c r="B1858" s="3643" t="s">
        <v>5002</v>
      </c>
      <c r="C1858" s="3644"/>
      <c r="D1858" s="3645" t="s">
        <v>10</v>
      </c>
      <c r="E1858" s="3645"/>
      <c r="F1858" s="3645"/>
      <c r="G1858" s="3645"/>
      <c r="H1858" s="2575"/>
      <c r="I1858" s="2575"/>
      <c r="J1858" s="2575"/>
      <c r="K1858" s="2575"/>
      <c r="L1858" s="2575"/>
      <c r="M1858" s="2575"/>
      <c r="N1858" s="2575"/>
      <c r="O1858" s="2575"/>
      <c r="P1858" s="2575"/>
      <c r="Q1858" s="2575"/>
      <c r="R1858" s="2575"/>
      <c r="S1858" s="2575"/>
      <c r="T1858" s="2571"/>
      <c r="U1858" s="2571"/>
      <c r="V1858" s="2571"/>
      <c r="W1858" s="2571"/>
      <c r="X1858" s="2571"/>
      <c r="Y1858" s="2571"/>
      <c r="Z1858" s="2571"/>
      <c r="AA1858" s="2571"/>
      <c r="AB1858" s="2571"/>
      <c r="AC1858" s="2571"/>
      <c r="AD1858" s="2571"/>
      <c r="AE1858" s="2571"/>
      <c r="AF1858" s="2571"/>
      <c r="AG1858" s="2571"/>
      <c r="AH1858" s="2571"/>
      <c r="AI1858" s="2571"/>
      <c r="AJ1858" s="2571"/>
      <c r="AK1858" s="2578"/>
    </row>
    <row r="1859" spans="2:37" s="2884" customFormat="1" ht="14.25" x14ac:dyDescent="0.2">
      <c r="B1859" s="3643" t="s">
        <v>5003</v>
      </c>
      <c r="C1859" s="3644"/>
      <c r="D1859" s="3645" t="s">
        <v>10</v>
      </c>
      <c r="E1859" s="3645"/>
      <c r="F1859" s="3645"/>
      <c r="G1859" s="3645"/>
      <c r="H1859" s="2575"/>
      <c r="I1859" s="2575"/>
      <c r="J1859" s="2575"/>
      <c r="K1859" s="2575"/>
      <c r="L1859" s="2575"/>
      <c r="M1859" s="2575"/>
      <c r="N1859" s="2575"/>
      <c r="O1859" s="2575"/>
      <c r="P1859" s="2575"/>
      <c r="Q1859" s="2575"/>
      <c r="R1859" s="2575"/>
      <c r="S1859" s="2575"/>
      <c r="T1859" s="2571"/>
      <c r="U1859" s="2571"/>
      <c r="V1859" s="2571"/>
      <c r="W1859" s="2571"/>
      <c r="X1859" s="2571"/>
      <c r="Y1859" s="2571"/>
      <c r="Z1859" s="2571"/>
      <c r="AA1859" s="2571"/>
      <c r="AB1859" s="2571"/>
      <c r="AC1859" s="2571"/>
      <c r="AD1859" s="2571"/>
      <c r="AE1859" s="2571"/>
      <c r="AF1859" s="2571"/>
      <c r="AG1859" s="2571"/>
      <c r="AH1859" s="2571"/>
      <c r="AI1859" s="2571"/>
      <c r="AJ1859" s="2571"/>
      <c r="AK1859" s="2578"/>
    </row>
    <row r="1860" spans="2:37" s="2884" customFormat="1" ht="15.75" thickBot="1" x14ac:dyDescent="0.25">
      <c r="B1860" s="3646"/>
      <c r="C1860" s="3647"/>
      <c r="D1860" s="3648"/>
      <c r="E1860" s="3648"/>
      <c r="F1860" s="3648"/>
      <c r="G1860" s="3648"/>
      <c r="H1860" s="2580"/>
      <c r="I1860" s="2580"/>
      <c r="J1860" s="2580"/>
      <c r="K1860" s="2580"/>
      <c r="L1860" s="2580"/>
      <c r="M1860" s="2580"/>
      <c r="N1860" s="2580"/>
      <c r="O1860" s="2580"/>
      <c r="P1860" s="2580"/>
      <c r="Q1860" s="2580"/>
      <c r="R1860" s="2580"/>
      <c r="S1860" s="2580"/>
      <c r="T1860" s="2581"/>
      <c r="U1860" s="2581"/>
      <c r="V1860" s="2581"/>
      <c r="W1860" s="2581"/>
      <c r="X1860" s="2581"/>
      <c r="Y1860" s="2581"/>
      <c r="Z1860" s="2581"/>
      <c r="AA1860" s="2581"/>
      <c r="AB1860" s="2581"/>
      <c r="AC1860" s="2581"/>
      <c r="AD1860" s="2581"/>
      <c r="AE1860" s="2581"/>
      <c r="AF1860" s="2581"/>
      <c r="AG1860" s="2581"/>
      <c r="AH1860" s="2581"/>
      <c r="AI1860" s="2581"/>
      <c r="AJ1860" s="2581"/>
      <c r="AK1860" s="2583"/>
    </row>
    <row r="1861" spans="2:37" s="2884" customFormat="1" x14ac:dyDescent="0.2">
      <c r="B1861" s="2783" t="str">
        <f>+B1810</f>
        <v>.</v>
      </c>
    </row>
    <row r="1862" spans="2:37" s="2884" customFormat="1" ht="13.5" thickBot="1" x14ac:dyDescent="0.25"/>
    <row r="1863" spans="2:37" s="2884" customFormat="1" ht="20.25" x14ac:dyDescent="0.2">
      <c r="B1863" s="3623" t="s">
        <v>5011</v>
      </c>
      <c r="C1863" s="3624"/>
      <c r="D1863" s="3624"/>
      <c r="E1863" s="3624"/>
      <c r="F1863" s="3624"/>
      <c r="G1863" s="3624"/>
      <c r="H1863" s="3624"/>
      <c r="I1863" s="3624"/>
      <c r="J1863" s="3624"/>
      <c r="K1863" s="3624"/>
      <c r="L1863" s="3624"/>
      <c r="M1863" s="3624"/>
      <c r="N1863" s="3624"/>
      <c r="O1863" s="3624"/>
      <c r="P1863" s="3624"/>
      <c r="Q1863" s="3624"/>
      <c r="R1863" s="3624"/>
      <c r="S1863" s="3624"/>
      <c r="T1863" s="3624"/>
      <c r="U1863" s="3624"/>
      <c r="V1863" s="3624"/>
      <c r="W1863" s="3624"/>
      <c r="X1863" s="3624"/>
      <c r="Y1863" s="3624"/>
      <c r="Z1863" s="3624"/>
      <c r="AA1863" s="3624"/>
      <c r="AB1863" s="3624"/>
      <c r="AC1863" s="3624"/>
      <c r="AD1863" s="3624"/>
      <c r="AE1863" s="3624"/>
      <c r="AF1863" s="3624"/>
      <c r="AG1863" s="3624"/>
      <c r="AH1863" s="3624"/>
      <c r="AI1863" s="3624"/>
      <c r="AJ1863" s="3624"/>
      <c r="AK1863" s="3625"/>
    </row>
    <row r="1864" spans="2:37" s="2884" customFormat="1" x14ac:dyDescent="0.2">
      <c r="B1864" s="2576"/>
      <c r="C1864" s="2958"/>
      <c r="D1864" s="2958"/>
      <c r="E1864" s="2958"/>
      <c r="F1864" s="2958"/>
      <c r="G1864" s="2577"/>
      <c r="H1864" s="2577"/>
      <c r="I1864" s="2577"/>
      <c r="J1864" s="2577"/>
      <c r="K1864" s="2577"/>
      <c r="L1864" s="2577"/>
      <c r="M1864" s="2577"/>
      <c r="N1864" s="2577"/>
      <c r="O1864" s="2577"/>
      <c r="P1864" s="2577"/>
      <c r="Q1864" s="2577"/>
      <c r="R1864" s="2577"/>
      <c r="S1864" s="2577"/>
      <c r="T1864" s="2577"/>
      <c r="U1864" s="2577"/>
      <c r="V1864" s="2577"/>
      <c r="W1864" s="2577"/>
      <c r="X1864" s="2577"/>
      <c r="Y1864" s="2577"/>
      <c r="Z1864" s="2577"/>
      <c r="AA1864" s="2577"/>
      <c r="AB1864" s="2577"/>
      <c r="AC1864" s="2577"/>
      <c r="AD1864" s="2577"/>
      <c r="AE1864" s="2577"/>
      <c r="AF1864" s="2577"/>
      <c r="AG1864" s="2577"/>
      <c r="AH1864" s="2577"/>
      <c r="AI1864" s="2577"/>
      <c r="AJ1864" s="2577"/>
      <c r="AK1864" s="2578"/>
    </row>
    <row r="1865" spans="2:37" s="2884" customFormat="1" x14ac:dyDescent="0.2">
      <c r="B1865" s="2576" t="s">
        <v>4998</v>
      </c>
      <c r="C1865" s="2958"/>
      <c r="D1865" s="3740" t="s">
        <v>5663</v>
      </c>
      <c r="E1865" s="3740"/>
      <c r="F1865" s="3740"/>
      <c r="G1865" s="2577"/>
      <c r="H1865" s="2577"/>
      <c r="I1865" s="2577"/>
      <c r="J1865" s="2577"/>
      <c r="K1865" s="2577"/>
      <c r="L1865" s="2577"/>
      <c r="M1865" s="2577"/>
      <c r="N1865" s="2577"/>
      <c r="O1865" s="2577"/>
      <c r="P1865" s="2577"/>
      <c r="Q1865" s="2577"/>
      <c r="R1865" s="2577"/>
      <c r="S1865" s="2577"/>
      <c r="T1865" s="2577"/>
      <c r="U1865" s="2577"/>
      <c r="V1865" s="2577"/>
      <c r="W1865" s="2577"/>
      <c r="X1865" s="2577"/>
      <c r="Y1865" s="2577"/>
      <c r="Z1865" s="2577"/>
      <c r="AA1865" s="2577"/>
      <c r="AB1865" s="2577"/>
      <c r="AC1865" s="2577"/>
      <c r="AD1865" s="2577"/>
      <c r="AE1865" s="2577"/>
      <c r="AF1865" s="2577"/>
      <c r="AG1865" s="2577"/>
      <c r="AH1865" s="2577"/>
      <c r="AI1865" s="2577"/>
      <c r="AJ1865" s="2577"/>
      <c r="AK1865" s="2578"/>
    </row>
    <row r="1866" spans="2:37" s="2884" customFormat="1" ht="13.5" thickBot="1" x14ac:dyDescent="0.25">
      <c r="B1866" s="3657" t="s">
        <v>5012</v>
      </c>
      <c r="C1866" s="3658"/>
      <c r="D1866" s="3629">
        <v>41487</v>
      </c>
      <c r="E1866" s="3629"/>
      <c r="F1866" s="2958"/>
      <c r="G1866" s="2577"/>
      <c r="H1866" s="2577"/>
      <c r="I1866" s="2577"/>
      <c r="J1866" s="2577"/>
      <c r="K1866" s="2577"/>
      <c r="L1866" s="2577"/>
      <c r="M1866" s="2577"/>
      <c r="N1866" s="2577"/>
      <c r="O1866" s="2577"/>
      <c r="P1866" s="2577"/>
      <c r="Q1866" s="2577"/>
      <c r="R1866" s="2577"/>
      <c r="S1866" s="2577"/>
      <c r="T1866" s="2577"/>
      <c r="U1866" s="2577"/>
      <c r="V1866" s="2577"/>
      <c r="W1866" s="2577"/>
      <c r="X1866" s="2577"/>
      <c r="Y1866" s="2577"/>
      <c r="Z1866" s="2577"/>
      <c r="AA1866" s="2577"/>
      <c r="AB1866" s="2577"/>
      <c r="AC1866" s="2577"/>
      <c r="AD1866" s="2577"/>
      <c r="AE1866" s="2577"/>
      <c r="AF1866" s="2577"/>
      <c r="AG1866" s="2577"/>
      <c r="AH1866" s="2577"/>
      <c r="AI1866" s="2577"/>
      <c r="AJ1866" s="2577"/>
      <c r="AK1866" s="2578"/>
    </row>
    <row r="1867" spans="2:37" s="2884" customFormat="1" ht="52.5" customHeight="1" thickBot="1" x14ac:dyDescent="0.25">
      <c r="B1867" s="3659" t="s">
        <v>5013</v>
      </c>
      <c r="C1867" s="3710"/>
      <c r="D1867" s="3730" t="s">
        <v>5664</v>
      </c>
      <c r="E1867" s="3731"/>
      <c r="F1867" s="3731"/>
      <c r="G1867" s="3731"/>
      <c r="H1867" s="3731"/>
      <c r="I1867" s="3731"/>
      <c r="J1867" s="3731"/>
      <c r="K1867" s="3732"/>
      <c r="L1867" s="2577"/>
      <c r="M1867" s="2577"/>
      <c r="N1867" s="2577"/>
      <c r="O1867" s="2577"/>
      <c r="P1867" s="2577"/>
      <c r="Q1867" s="2577"/>
      <c r="R1867" s="2577"/>
      <c r="S1867" s="2577"/>
      <c r="T1867" s="2577"/>
      <c r="U1867" s="2577"/>
      <c r="V1867" s="2577"/>
      <c r="W1867" s="2577"/>
      <c r="X1867" s="2577"/>
      <c r="Y1867" s="2577"/>
      <c r="Z1867" s="2577"/>
      <c r="AA1867" s="2577"/>
      <c r="AB1867" s="2577"/>
      <c r="AC1867" s="2577"/>
      <c r="AD1867" s="2577"/>
      <c r="AE1867" s="2577"/>
      <c r="AF1867" s="2577"/>
      <c r="AG1867" s="2577"/>
      <c r="AH1867" s="2577"/>
      <c r="AI1867" s="2577"/>
      <c r="AJ1867" s="2577"/>
      <c r="AK1867" s="2578"/>
    </row>
    <row r="1868" spans="2:37" s="2884" customFormat="1" ht="13.5" thickBot="1" x14ac:dyDescent="0.25">
      <c r="B1868" s="3664"/>
      <c r="C1868" s="3653"/>
      <c r="D1868" s="3653"/>
      <c r="E1868" s="3653"/>
      <c r="F1868" s="3653"/>
      <c r="G1868" s="3653"/>
      <c r="H1868" s="3653"/>
      <c r="I1868" s="3653"/>
      <c r="J1868" s="3653"/>
      <c r="K1868" s="3653"/>
      <c r="L1868" s="3653"/>
      <c r="M1868" s="3653"/>
      <c r="N1868" s="3653"/>
      <c r="O1868" s="3653"/>
      <c r="P1868" s="3653"/>
      <c r="Q1868" s="3653"/>
      <c r="R1868" s="2577"/>
      <c r="S1868" s="2577"/>
      <c r="T1868" s="2577"/>
      <c r="U1868" s="2577"/>
      <c r="V1868" s="2577"/>
      <c r="W1868" s="2577"/>
      <c r="X1868" s="2577"/>
      <c r="Y1868" s="2577"/>
      <c r="Z1868" s="2577"/>
      <c r="AA1868" s="2577"/>
      <c r="AB1868" s="2577"/>
      <c r="AC1868" s="2577"/>
      <c r="AD1868" s="2577"/>
      <c r="AE1868" s="2577"/>
      <c r="AF1868" s="2577"/>
      <c r="AG1868" s="2577"/>
      <c r="AH1868" s="2577"/>
      <c r="AI1868" s="2577"/>
      <c r="AJ1868" s="2577"/>
      <c r="AK1868" s="2578"/>
    </row>
    <row r="1869" spans="2:37" s="2884" customFormat="1" ht="13.5" thickBot="1" x14ac:dyDescent="0.25">
      <c r="B1869" s="3638" t="s">
        <v>5014</v>
      </c>
      <c r="C1869" s="3638"/>
      <c r="D1869" s="3638" t="s">
        <v>5004</v>
      </c>
      <c r="E1869" s="3638" t="s">
        <v>5015</v>
      </c>
      <c r="F1869" s="3654" t="s">
        <v>224</v>
      </c>
      <c r="G1869" s="3654"/>
      <c r="H1869" s="3654"/>
      <c r="I1869" s="3654"/>
      <c r="J1869" s="3654"/>
      <c r="K1869" s="3654"/>
      <c r="L1869" s="3654"/>
      <c r="M1869" s="3654"/>
      <c r="N1869" s="3654"/>
      <c r="O1869" s="3654"/>
      <c r="P1869" s="3654"/>
      <c r="Q1869" s="3654"/>
      <c r="R1869" s="3654"/>
      <c r="S1869" s="3654" t="s">
        <v>340</v>
      </c>
      <c r="T1869" s="3654"/>
      <c r="U1869" s="3654"/>
      <c r="V1869" s="3654"/>
      <c r="W1869" s="3654"/>
      <c r="X1869" s="3654"/>
      <c r="Y1869" s="3654"/>
      <c r="Z1869" s="3654"/>
      <c r="AA1869" s="3654"/>
      <c r="AB1869" s="3654"/>
      <c r="AC1869" s="3654"/>
      <c r="AD1869" s="3654" t="s">
        <v>225</v>
      </c>
      <c r="AE1869" s="3654"/>
      <c r="AF1869" s="3654"/>
      <c r="AG1869" s="3654"/>
      <c r="AH1869" s="3655" t="s">
        <v>4999</v>
      </c>
      <c r="AI1869" s="3655"/>
      <c r="AJ1869" s="3655"/>
      <c r="AK1869" s="2578"/>
    </row>
    <row r="1870" spans="2:37" s="2884" customFormat="1" ht="13.5" thickBot="1" x14ac:dyDescent="0.25">
      <c r="B1870" s="3639"/>
      <c r="C1870" s="3639"/>
      <c r="D1870" s="3639"/>
      <c r="E1870" s="3639"/>
      <c r="F1870" s="3639" t="s">
        <v>5016</v>
      </c>
      <c r="G1870" s="3639" t="s">
        <v>5017</v>
      </c>
      <c r="H1870" s="3638" t="s">
        <v>5018</v>
      </c>
      <c r="I1870" s="3640" t="s">
        <v>5019</v>
      </c>
      <c r="J1870" s="3640" t="s">
        <v>5020</v>
      </c>
      <c r="K1870" s="3637" t="s">
        <v>5021</v>
      </c>
      <c r="L1870" s="3637" t="s">
        <v>5022</v>
      </c>
      <c r="M1870" s="3640" t="s">
        <v>5023</v>
      </c>
      <c r="N1870" s="3640"/>
      <c r="O1870" s="3637" t="s">
        <v>5024</v>
      </c>
      <c r="P1870" s="3637" t="s">
        <v>5025</v>
      </c>
      <c r="Q1870" s="3637" t="s">
        <v>5026</v>
      </c>
      <c r="R1870" s="3637" t="s">
        <v>5027</v>
      </c>
      <c r="S1870" s="3638" t="s">
        <v>5028</v>
      </c>
      <c r="T1870" s="3638" t="s">
        <v>5029</v>
      </c>
      <c r="U1870" s="3638" t="s">
        <v>5030</v>
      </c>
      <c r="V1870" s="3638" t="s">
        <v>5031</v>
      </c>
      <c r="W1870" s="3638" t="s">
        <v>5032</v>
      </c>
      <c r="X1870" s="3638" t="s">
        <v>5033</v>
      </c>
      <c r="Y1870" s="3638" t="s">
        <v>5034</v>
      </c>
      <c r="Z1870" s="3638" t="s">
        <v>5035</v>
      </c>
      <c r="AA1870" s="3638" t="s">
        <v>5036</v>
      </c>
      <c r="AB1870" s="3640" t="s">
        <v>5037</v>
      </c>
      <c r="AC1870" s="3640" t="s">
        <v>5038</v>
      </c>
      <c r="AD1870" s="3638" t="s">
        <v>5039</v>
      </c>
      <c r="AE1870" s="3638" t="s">
        <v>5040</v>
      </c>
      <c r="AF1870" s="3638" t="s">
        <v>5041</v>
      </c>
      <c r="AG1870" s="3638" t="s">
        <v>5042</v>
      </c>
      <c r="AH1870" s="3638" t="s">
        <v>1154</v>
      </c>
      <c r="AI1870" s="3638" t="s">
        <v>5000</v>
      </c>
      <c r="AJ1870" s="3638" t="s">
        <v>5001</v>
      </c>
      <c r="AK1870" s="2578"/>
    </row>
    <row r="1871" spans="2:37" s="2884" customFormat="1" ht="24" customHeight="1" thickBot="1" x14ac:dyDescent="0.25">
      <c r="B1871" s="3639"/>
      <c r="C1871" s="3639"/>
      <c r="D1871" s="3639"/>
      <c r="E1871" s="3639"/>
      <c r="F1871" s="3639"/>
      <c r="G1871" s="3639"/>
      <c r="H1871" s="3639"/>
      <c r="I1871" s="3637"/>
      <c r="J1871" s="3637"/>
      <c r="K1871" s="3637"/>
      <c r="L1871" s="3637"/>
      <c r="M1871" s="2955" t="s">
        <v>5043</v>
      </c>
      <c r="N1871" s="2956" t="s">
        <v>2798</v>
      </c>
      <c r="O1871" s="3637"/>
      <c r="P1871" s="3637"/>
      <c r="Q1871" s="3637"/>
      <c r="R1871" s="3637"/>
      <c r="S1871" s="3639"/>
      <c r="T1871" s="3639"/>
      <c r="U1871" s="3639"/>
      <c r="V1871" s="3639"/>
      <c r="W1871" s="3639"/>
      <c r="X1871" s="3639"/>
      <c r="Y1871" s="3639"/>
      <c r="Z1871" s="3639"/>
      <c r="AA1871" s="3639"/>
      <c r="AB1871" s="3637"/>
      <c r="AC1871" s="3637"/>
      <c r="AD1871" s="3639"/>
      <c r="AE1871" s="3639"/>
      <c r="AF1871" s="3639"/>
      <c r="AG1871" s="3639"/>
      <c r="AH1871" s="3639"/>
      <c r="AI1871" s="3639"/>
      <c r="AJ1871" s="3639"/>
      <c r="AK1871" s="2578"/>
    </row>
    <row r="1872" spans="2:37" s="2884" customFormat="1" ht="38.25" x14ac:dyDescent="0.2">
      <c r="B1872" s="4481" t="s">
        <v>5665</v>
      </c>
      <c r="C1872" s="4482"/>
      <c r="D1872" s="2584" t="s">
        <v>5666</v>
      </c>
      <c r="E1872" s="2585">
        <v>28.000000000000004</v>
      </c>
      <c r="F1872" s="2585">
        <v>10.651200000000001</v>
      </c>
      <c r="G1872" s="2606" t="s">
        <v>1534</v>
      </c>
      <c r="H1872" s="2606" t="s">
        <v>1534</v>
      </c>
      <c r="I1872" s="2606" t="s">
        <v>1534</v>
      </c>
      <c r="J1872" s="2812">
        <v>63</v>
      </c>
      <c r="K1872" s="2694">
        <v>0.16800000000000001</v>
      </c>
      <c r="L1872" s="2694">
        <v>0.16800000000000001</v>
      </c>
      <c r="M1872" s="2812">
        <v>63</v>
      </c>
      <c r="N1872" s="2812">
        <v>63</v>
      </c>
      <c r="O1872" s="2694">
        <v>0.16800000000000001</v>
      </c>
      <c r="P1872" s="2694">
        <v>0.16800000000000001</v>
      </c>
      <c r="Q1872" s="2694">
        <v>0.16800000000000001</v>
      </c>
      <c r="R1872" s="2694">
        <v>0.16800000000000001</v>
      </c>
      <c r="S1872" s="2706">
        <v>0.56000000000000005</v>
      </c>
      <c r="T1872" s="2606" t="s">
        <v>1534</v>
      </c>
      <c r="U1872" s="2606" t="s">
        <v>1534</v>
      </c>
      <c r="V1872" s="2607" t="s">
        <v>1136</v>
      </c>
      <c r="W1872" s="2694">
        <v>2.8000000000000004E-2</v>
      </c>
      <c r="X1872" s="2694">
        <v>6.720000000000001E-2</v>
      </c>
      <c r="Y1872" s="2607" t="s">
        <v>1534</v>
      </c>
      <c r="Z1872" s="2607" t="s">
        <v>1534</v>
      </c>
      <c r="AA1872" s="2607" t="s">
        <v>1534</v>
      </c>
      <c r="AB1872" s="2607" t="s">
        <v>1534</v>
      </c>
      <c r="AC1872" s="2694">
        <v>6.720000000000001E-2</v>
      </c>
      <c r="AD1872" s="2585">
        <v>11.188800000000001</v>
      </c>
      <c r="AE1872" s="2607" t="s">
        <v>49</v>
      </c>
      <c r="AF1872" s="2696">
        <v>3.6960000000000007E-2</v>
      </c>
      <c r="AG1872" s="2696">
        <v>0.11200000000000002</v>
      </c>
      <c r="AH1872" s="2652" t="s">
        <v>5667</v>
      </c>
      <c r="AI1872" s="2652" t="s">
        <v>5008</v>
      </c>
      <c r="AJ1872" s="2716">
        <v>5.6000000000000005</v>
      </c>
      <c r="AK1872" s="2578"/>
    </row>
    <row r="1873" spans="2:37" s="2884" customFormat="1" ht="38.25" x14ac:dyDescent="0.2">
      <c r="B1873" s="4477" t="s">
        <v>5668</v>
      </c>
      <c r="C1873" s="4478"/>
      <c r="D1873" s="2561" t="s">
        <v>5669</v>
      </c>
      <c r="E1873" s="2562">
        <v>33.6</v>
      </c>
      <c r="F1873" s="2562">
        <v>15.691199999999998</v>
      </c>
      <c r="G1873" s="2565" t="s">
        <v>1534</v>
      </c>
      <c r="H1873" s="2565" t="s">
        <v>1534</v>
      </c>
      <c r="I1873" s="2565" t="s">
        <v>1534</v>
      </c>
      <c r="J1873" s="2683">
        <v>93</v>
      </c>
      <c r="K1873" s="2563">
        <v>0.16800000000000001</v>
      </c>
      <c r="L1873" s="2563">
        <v>0.16800000000000001</v>
      </c>
      <c r="M1873" s="2683">
        <v>93</v>
      </c>
      <c r="N1873" s="2683">
        <v>93</v>
      </c>
      <c r="O1873" s="2563">
        <v>0.16800000000000001</v>
      </c>
      <c r="P1873" s="2563">
        <v>0.16800000000000001</v>
      </c>
      <c r="Q1873" s="2563">
        <v>0.16800000000000001</v>
      </c>
      <c r="R1873" s="2563">
        <v>0.16800000000000001</v>
      </c>
      <c r="S1873" s="2618">
        <v>1.1200000000000001</v>
      </c>
      <c r="T1873" s="2565" t="s">
        <v>1534</v>
      </c>
      <c r="U1873" s="2565" t="s">
        <v>1534</v>
      </c>
      <c r="V1873" s="2566" t="s">
        <v>5540</v>
      </c>
      <c r="W1873" s="2563">
        <v>2.8000000000000004E-2</v>
      </c>
      <c r="X1873" s="2563">
        <v>6.720000000000001E-2</v>
      </c>
      <c r="Y1873" s="2566" t="s">
        <v>1534</v>
      </c>
      <c r="Z1873" s="2566" t="s">
        <v>1534</v>
      </c>
      <c r="AA1873" s="2566" t="s">
        <v>1534</v>
      </c>
      <c r="AB1873" s="2566" t="s">
        <v>1534</v>
      </c>
      <c r="AC1873" s="2563">
        <v>6.720000000000001E-2</v>
      </c>
      <c r="AD1873" s="2562">
        <v>11.188800000000001</v>
      </c>
      <c r="AE1873" s="2566" t="s">
        <v>49</v>
      </c>
      <c r="AF1873" s="2567">
        <v>3.6960000000000007E-2</v>
      </c>
      <c r="AG1873" s="2567">
        <v>0.11200000000000002</v>
      </c>
      <c r="AH1873" s="2619" t="s">
        <v>5667</v>
      </c>
      <c r="AI1873" s="2619" t="s">
        <v>5008</v>
      </c>
      <c r="AJ1873" s="2721">
        <v>5.6000000000000005</v>
      </c>
      <c r="AK1873" s="2578"/>
    </row>
    <row r="1874" spans="2:37" s="2884" customFormat="1" ht="38.25" x14ac:dyDescent="0.2">
      <c r="B1874" s="4477" t="s">
        <v>5670</v>
      </c>
      <c r="C1874" s="4478"/>
      <c r="D1874" s="2561" t="s">
        <v>5671</v>
      </c>
      <c r="E1874" s="2562">
        <v>39.200000000000003</v>
      </c>
      <c r="F1874" s="2562">
        <v>17.0016</v>
      </c>
      <c r="G1874" s="2565" t="s">
        <v>1534</v>
      </c>
      <c r="H1874" s="2565" t="s">
        <v>1534</v>
      </c>
      <c r="I1874" s="2565" t="s">
        <v>1534</v>
      </c>
      <c r="J1874" s="2683">
        <v>101</v>
      </c>
      <c r="K1874" s="2563">
        <v>0.16800000000000001</v>
      </c>
      <c r="L1874" s="2563">
        <v>0.16800000000000001</v>
      </c>
      <c r="M1874" s="2683">
        <v>101</v>
      </c>
      <c r="N1874" s="2683">
        <v>101</v>
      </c>
      <c r="O1874" s="2563">
        <v>0.16800000000000001</v>
      </c>
      <c r="P1874" s="2563">
        <v>0.16800000000000001</v>
      </c>
      <c r="Q1874" s="2563">
        <v>0.16800000000000001</v>
      </c>
      <c r="R1874" s="2563">
        <v>0.16800000000000001</v>
      </c>
      <c r="S1874" s="2618">
        <v>1.6800000000000002</v>
      </c>
      <c r="T1874" s="2565" t="s">
        <v>1534</v>
      </c>
      <c r="U1874" s="2565" t="s">
        <v>1534</v>
      </c>
      <c r="V1874" s="2566" t="s">
        <v>5545</v>
      </c>
      <c r="W1874" s="2563">
        <v>2.8000000000000004E-2</v>
      </c>
      <c r="X1874" s="2563">
        <v>6.720000000000001E-2</v>
      </c>
      <c r="Y1874" s="2566" t="s">
        <v>1534</v>
      </c>
      <c r="Z1874" s="2566" t="s">
        <v>1534</v>
      </c>
      <c r="AA1874" s="2566" t="s">
        <v>1534</v>
      </c>
      <c r="AB1874" s="2566" t="s">
        <v>1534</v>
      </c>
      <c r="AC1874" s="2563">
        <v>6.720000000000001E-2</v>
      </c>
      <c r="AD1874" s="2562">
        <v>14.918400000000002</v>
      </c>
      <c r="AE1874" s="2566" t="s">
        <v>51</v>
      </c>
      <c r="AF1874" s="2567">
        <v>3.6960000000000007E-2</v>
      </c>
      <c r="AG1874" s="2567">
        <v>0.11200000000000002</v>
      </c>
      <c r="AH1874" s="2619" t="s">
        <v>5667</v>
      </c>
      <c r="AI1874" s="2619" t="s">
        <v>5008</v>
      </c>
      <c r="AJ1874" s="2721">
        <v>5.6000000000000005</v>
      </c>
      <c r="AK1874" s="2578"/>
    </row>
    <row r="1875" spans="2:37" s="2884" customFormat="1" ht="38.25" x14ac:dyDescent="0.2">
      <c r="B1875" s="4477" t="s">
        <v>5672</v>
      </c>
      <c r="C1875" s="4478"/>
      <c r="D1875" s="2561" t="s">
        <v>5673</v>
      </c>
      <c r="E1875" s="2562">
        <v>44.800000000000004</v>
      </c>
      <c r="F1875" s="2562">
        <v>18.312000000000005</v>
      </c>
      <c r="G1875" s="2565" t="s">
        <v>1534</v>
      </c>
      <c r="H1875" s="2565" t="s">
        <v>1534</v>
      </c>
      <c r="I1875" s="2565" t="s">
        <v>1534</v>
      </c>
      <c r="J1875" s="2683">
        <v>109</v>
      </c>
      <c r="K1875" s="2563">
        <v>0.16800000000000001</v>
      </c>
      <c r="L1875" s="2563">
        <v>0.16800000000000001</v>
      </c>
      <c r="M1875" s="2683">
        <v>109</v>
      </c>
      <c r="N1875" s="2683">
        <v>109</v>
      </c>
      <c r="O1875" s="2563">
        <v>0.16800000000000001</v>
      </c>
      <c r="P1875" s="2563">
        <v>0.16800000000000001</v>
      </c>
      <c r="Q1875" s="2563">
        <v>0.16800000000000001</v>
      </c>
      <c r="R1875" s="2563">
        <v>0.16800000000000001</v>
      </c>
      <c r="S1875" s="2618">
        <v>2.2400000000000002</v>
      </c>
      <c r="T1875" s="2565" t="s">
        <v>1534</v>
      </c>
      <c r="U1875" s="2565" t="s">
        <v>1534</v>
      </c>
      <c r="V1875" s="2566" t="s">
        <v>5550</v>
      </c>
      <c r="W1875" s="2563">
        <v>2.8000000000000004E-2</v>
      </c>
      <c r="X1875" s="2563">
        <v>6.720000000000001E-2</v>
      </c>
      <c r="Y1875" s="2566" t="s">
        <v>1534</v>
      </c>
      <c r="Z1875" s="2566" t="s">
        <v>1534</v>
      </c>
      <c r="AA1875" s="2566" t="s">
        <v>1534</v>
      </c>
      <c r="AB1875" s="2566" t="s">
        <v>1534</v>
      </c>
      <c r="AC1875" s="2563">
        <v>6.720000000000001E-2</v>
      </c>
      <c r="AD1875" s="2562">
        <v>18.648</v>
      </c>
      <c r="AE1875" s="2566" t="s">
        <v>406</v>
      </c>
      <c r="AF1875" s="2567">
        <v>3.6960000000000007E-2</v>
      </c>
      <c r="AG1875" s="2567">
        <v>0.11200000000000002</v>
      </c>
      <c r="AH1875" s="2619" t="s">
        <v>5667</v>
      </c>
      <c r="AI1875" s="2619" t="s">
        <v>5008</v>
      </c>
      <c r="AJ1875" s="2721">
        <v>5.6000000000000005</v>
      </c>
      <c r="AK1875" s="2578"/>
    </row>
    <row r="1876" spans="2:37" s="2884" customFormat="1" ht="38.25" x14ac:dyDescent="0.2">
      <c r="B1876" s="4477" t="s">
        <v>5674</v>
      </c>
      <c r="C1876" s="4478"/>
      <c r="D1876" s="2561" t="s">
        <v>5675</v>
      </c>
      <c r="E1876" s="2562">
        <v>56.000000000000007</v>
      </c>
      <c r="F1876" s="2562">
        <v>25.2224</v>
      </c>
      <c r="G1876" s="2565" t="s">
        <v>1534</v>
      </c>
      <c r="H1876" s="2565" t="s">
        <v>1534</v>
      </c>
      <c r="I1876" s="2565" t="s">
        <v>1534</v>
      </c>
      <c r="J1876" s="2683">
        <v>150</v>
      </c>
      <c r="K1876" s="2563">
        <v>0.16800000000000001</v>
      </c>
      <c r="L1876" s="2563">
        <v>0.16800000000000001</v>
      </c>
      <c r="M1876" s="2683">
        <v>150</v>
      </c>
      <c r="N1876" s="2683">
        <v>150</v>
      </c>
      <c r="O1876" s="2563">
        <v>0.16800000000000001</v>
      </c>
      <c r="P1876" s="2563">
        <v>0.16800000000000001</v>
      </c>
      <c r="Q1876" s="2563">
        <v>0.16800000000000001</v>
      </c>
      <c r="R1876" s="2563">
        <v>0.16800000000000001</v>
      </c>
      <c r="S1876" s="2618">
        <v>2.8000000000000003</v>
      </c>
      <c r="T1876" s="2565" t="s">
        <v>1534</v>
      </c>
      <c r="U1876" s="2565" t="s">
        <v>1534</v>
      </c>
      <c r="V1876" s="2566" t="s">
        <v>1133</v>
      </c>
      <c r="W1876" s="2563">
        <v>2.8000000000000004E-2</v>
      </c>
      <c r="X1876" s="2563">
        <v>6.720000000000001E-2</v>
      </c>
      <c r="Y1876" s="2566" t="s">
        <v>1534</v>
      </c>
      <c r="Z1876" s="2566" t="s">
        <v>1534</v>
      </c>
      <c r="AA1876" s="2566" t="s">
        <v>1534</v>
      </c>
      <c r="AB1876" s="2566" t="s">
        <v>1534</v>
      </c>
      <c r="AC1876" s="2563">
        <v>6.720000000000001E-2</v>
      </c>
      <c r="AD1876" s="2562">
        <v>22.377600000000001</v>
      </c>
      <c r="AE1876" s="2566" t="s">
        <v>5104</v>
      </c>
      <c r="AF1876" s="2567">
        <v>3.6960000000000007E-2</v>
      </c>
      <c r="AG1876" s="2567">
        <v>0.11200000000000002</v>
      </c>
      <c r="AH1876" s="2619" t="s">
        <v>5667</v>
      </c>
      <c r="AI1876" s="2619" t="s">
        <v>5008</v>
      </c>
      <c r="AJ1876" s="2721">
        <v>5.6000000000000005</v>
      </c>
      <c r="AK1876" s="2578"/>
    </row>
    <row r="1877" spans="2:37" s="2884" customFormat="1" ht="38.25" x14ac:dyDescent="0.2">
      <c r="B1877" s="4477" t="s">
        <v>5676</v>
      </c>
      <c r="C1877" s="4478"/>
      <c r="D1877" s="2561" t="s">
        <v>5677</v>
      </c>
      <c r="E1877" s="2562">
        <v>67.2</v>
      </c>
      <c r="F1877" s="2562">
        <v>29.892800000000001</v>
      </c>
      <c r="G1877" s="2565" t="s">
        <v>1534</v>
      </c>
      <c r="H1877" s="2565" t="s">
        <v>1534</v>
      </c>
      <c r="I1877" s="2565" t="s">
        <v>1534</v>
      </c>
      <c r="J1877" s="2683">
        <v>190</v>
      </c>
      <c r="K1877" s="2563">
        <v>0.15680000000000002</v>
      </c>
      <c r="L1877" s="2563">
        <v>0.15680000000000002</v>
      </c>
      <c r="M1877" s="2683">
        <v>190</v>
      </c>
      <c r="N1877" s="2683">
        <v>190</v>
      </c>
      <c r="O1877" s="2563">
        <v>0.15680000000000002</v>
      </c>
      <c r="P1877" s="2563">
        <v>0.15680000000000002</v>
      </c>
      <c r="Q1877" s="2563">
        <v>0.15680000000000002</v>
      </c>
      <c r="R1877" s="2563">
        <v>0.15680000000000002</v>
      </c>
      <c r="S1877" s="2618">
        <v>5.6000000000000005</v>
      </c>
      <c r="T1877" s="2565" t="s">
        <v>1534</v>
      </c>
      <c r="U1877" s="2565" t="s">
        <v>1534</v>
      </c>
      <c r="V1877" s="2566" t="s">
        <v>1135</v>
      </c>
      <c r="W1877" s="2563">
        <v>2.8000000000000004E-2</v>
      </c>
      <c r="X1877" s="2563">
        <v>6.720000000000001E-2</v>
      </c>
      <c r="Y1877" s="2566" t="s">
        <v>1534</v>
      </c>
      <c r="Z1877" s="2566" t="s">
        <v>1534</v>
      </c>
      <c r="AA1877" s="2566" t="s">
        <v>1534</v>
      </c>
      <c r="AB1877" s="2566" t="s">
        <v>1534</v>
      </c>
      <c r="AC1877" s="2563">
        <v>6.720000000000001E-2</v>
      </c>
      <c r="AD1877" s="2562">
        <v>26.107200000000002</v>
      </c>
      <c r="AE1877" s="2566" t="s">
        <v>5520</v>
      </c>
      <c r="AF1877" s="2567">
        <v>3.6960000000000007E-2</v>
      </c>
      <c r="AG1877" s="2567">
        <v>0.11200000000000002</v>
      </c>
      <c r="AH1877" s="2619" t="s">
        <v>5667</v>
      </c>
      <c r="AI1877" s="2619" t="s">
        <v>5008</v>
      </c>
      <c r="AJ1877" s="2721">
        <v>5.6000000000000005</v>
      </c>
      <c r="AK1877" s="2578"/>
    </row>
    <row r="1878" spans="2:37" s="2884" customFormat="1" ht="38.25" x14ac:dyDescent="0.2">
      <c r="B1878" s="4477" t="s">
        <v>5678</v>
      </c>
      <c r="C1878" s="4478"/>
      <c r="D1878" s="2561" t="s">
        <v>5679</v>
      </c>
      <c r="E1878" s="2562">
        <v>78.400000000000006</v>
      </c>
      <c r="F1878" s="2562">
        <v>37.363200000000006</v>
      </c>
      <c r="G1878" s="2565" t="s">
        <v>1534</v>
      </c>
      <c r="H1878" s="2565" t="s">
        <v>1534</v>
      </c>
      <c r="I1878" s="2565" t="s">
        <v>1534</v>
      </c>
      <c r="J1878" s="2683">
        <v>238</v>
      </c>
      <c r="K1878" s="2563">
        <v>0.15680000000000002</v>
      </c>
      <c r="L1878" s="2563">
        <v>0.15680000000000002</v>
      </c>
      <c r="M1878" s="2683">
        <v>238</v>
      </c>
      <c r="N1878" s="2683">
        <v>238</v>
      </c>
      <c r="O1878" s="2563">
        <v>0.15680000000000002</v>
      </c>
      <c r="P1878" s="2563">
        <v>0.15680000000000002</v>
      </c>
      <c r="Q1878" s="2563">
        <v>0.15680000000000002</v>
      </c>
      <c r="R1878" s="2563">
        <v>0.15680000000000002</v>
      </c>
      <c r="S1878" s="2618">
        <v>5.6000000000000005</v>
      </c>
      <c r="T1878" s="2565" t="s">
        <v>1534</v>
      </c>
      <c r="U1878" s="2565" t="s">
        <v>1534</v>
      </c>
      <c r="V1878" s="2566" t="s">
        <v>1135</v>
      </c>
      <c r="W1878" s="2563">
        <v>2.8000000000000004E-2</v>
      </c>
      <c r="X1878" s="2563">
        <v>6.720000000000001E-2</v>
      </c>
      <c r="Y1878" s="2566" t="s">
        <v>1534</v>
      </c>
      <c r="Z1878" s="2566" t="s">
        <v>1534</v>
      </c>
      <c r="AA1878" s="2566" t="s">
        <v>1534</v>
      </c>
      <c r="AB1878" s="2566" t="s">
        <v>1534</v>
      </c>
      <c r="AC1878" s="2563">
        <v>6.720000000000001E-2</v>
      </c>
      <c r="AD1878" s="2562">
        <v>29.836800000000004</v>
      </c>
      <c r="AE1878" s="2566" t="s">
        <v>56</v>
      </c>
      <c r="AF1878" s="2567">
        <v>3.6960000000000007E-2</v>
      </c>
      <c r="AG1878" s="2567">
        <v>0.11200000000000002</v>
      </c>
      <c r="AH1878" s="2619" t="s">
        <v>5667</v>
      </c>
      <c r="AI1878" s="2619" t="s">
        <v>5008</v>
      </c>
      <c r="AJ1878" s="2721">
        <v>5.6000000000000005</v>
      </c>
      <c r="AK1878" s="2578"/>
    </row>
    <row r="1879" spans="2:37" s="2884" customFormat="1" ht="38.25" x14ac:dyDescent="0.2">
      <c r="B1879" s="4477" t="s">
        <v>5680</v>
      </c>
      <c r="C1879" s="4478"/>
      <c r="D1879" s="2561" t="s">
        <v>5681</v>
      </c>
      <c r="E1879" s="2562">
        <v>89.600000000000009</v>
      </c>
      <c r="F1879" s="2562">
        <v>42.033600000000007</v>
      </c>
      <c r="G1879" s="2565" t="s">
        <v>1534</v>
      </c>
      <c r="H1879" s="2565" t="s">
        <v>1534</v>
      </c>
      <c r="I1879" s="2565" t="s">
        <v>1534</v>
      </c>
      <c r="J1879" s="2683">
        <v>288</v>
      </c>
      <c r="K1879" s="2563">
        <v>0.14560000000000001</v>
      </c>
      <c r="L1879" s="2563">
        <v>0.14560000000000001</v>
      </c>
      <c r="M1879" s="2683">
        <v>288</v>
      </c>
      <c r="N1879" s="2683">
        <v>288</v>
      </c>
      <c r="O1879" s="2563">
        <v>0.14560000000000001</v>
      </c>
      <c r="P1879" s="2563">
        <v>0.14560000000000001</v>
      </c>
      <c r="Q1879" s="2563">
        <v>0.14560000000000001</v>
      </c>
      <c r="R1879" s="2563">
        <v>0.14560000000000001</v>
      </c>
      <c r="S1879" s="2618">
        <v>8.4</v>
      </c>
      <c r="T1879" s="2565" t="s">
        <v>1534</v>
      </c>
      <c r="U1879" s="2565" t="s">
        <v>1534</v>
      </c>
      <c r="V1879" s="2566" t="s">
        <v>1119</v>
      </c>
      <c r="W1879" s="2563">
        <v>2.8000000000000004E-2</v>
      </c>
      <c r="X1879" s="2563">
        <v>6.720000000000001E-2</v>
      </c>
      <c r="Y1879" s="2566" t="s">
        <v>1534</v>
      </c>
      <c r="Z1879" s="2566" t="s">
        <v>1534</v>
      </c>
      <c r="AA1879" s="2566" t="s">
        <v>1534</v>
      </c>
      <c r="AB1879" s="2566" t="s">
        <v>1534</v>
      </c>
      <c r="AC1879" s="2563">
        <v>6.720000000000001E-2</v>
      </c>
      <c r="AD1879" s="2562">
        <v>33.566400000000002</v>
      </c>
      <c r="AE1879" s="2566" t="s">
        <v>5529</v>
      </c>
      <c r="AF1879" s="2567">
        <v>3.6960000000000007E-2</v>
      </c>
      <c r="AG1879" s="2567">
        <v>0.11200000000000002</v>
      </c>
      <c r="AH1879" s="2619" t="s">
        <v>5667</v>
      </c>
      <c r="AI1879" s="2619" t="s">
        <v>5008</v>
      </c>
      <c r="AJ1879" s="2721">
        <v>5.6000000000000005</v>
      </c>
      <c r="AK1879" s="2578"/>
    </row>
    <row r="1880" spans="2:37" s="2884" customFormat="1" ht="38.25" x14ac:dyDescent="0.2">
      <c r="B1880" s="4477" t="s">
        <v>5682</v>
      </c>
      <c r="C1880" s="4478"/>
      <c r="D1880" s="2561" t="s">
        <v>5683</v>
      </c>
      <c r="E1880" s="2562">
        <v>112.00000000000001</v>
      </c>
      <c r="F1880" s="2562">
        <v>57.904000000000011</v>
      </c>
      <c r="G1880" s="2565" t="s">
        <v>1534</v>
      </c>
      <c r="H1880" s="2565" t="s">
        <v>1534</v>
      </c>
      <c r="I1880" s="2565" t="s">
        <v>1534</v>
      </c>
      <c r="J1880" s="2683">
        <v>430</v>
      </c>
      <c r="K1880" s="2563">
        <v>0.13440000000000002</v>
      </c>
      <c r="L1880" s="2563">
        <v>0.13440000000000002</v>
      </c>
      <c r="M1880" s="2683">
        <v>430</v>
      </c>
      <c r="N1880" s="2683">
        <v>430</v>
      </c>
      <c r="O1880" s="2563">
        <v>0.13440000000000002</v>
      </c>
      <c r="P1880" s="2563">
        <v>0.13440000000000002</v>
      </c>
      <c r="Q1880" s="2563">
        <v>0.13440000000000002</v>
      </c>
      <c r="R1880" s="2563">
        <v>0.13440000000000002</v>
      </c>
      <c r="S1880" s="2618">
        <v>11.200000000000001</v>
      </c>
      <c r="T1880" s="2565" t="s">
        <v>1534</v>
      </c>
      <c r="U1880" s="2565" t="s">
        <v>1534</v>
      </c>
      <c r="V1880" s="2566" t="s">
        <v>5534</v>
      </c>
      <c r="W1880" s="2563">
        <v>2.8000000000000004E-2</v>
      </c>
      <c r="X1880" s="2563">
        <v>6.720000000000001E-2</v>
      </c>
      <c r="Y1880" s="2566" t="s">
        <v>1534</v>
      </c>
      <c r="Z1880" s="2566" t="s">
        <v>1534</v>
      </c>
      <c r="AA1880" s="2566" t="s">
        <v>1534</v>
      </c>
      <c r="AB1880" s="2566" t="s">
        <v>1534</v>
      </c>
      <c r="AC1880" s="2563">
        <v>6.720000000000001E-2</v>
      </c>
      <c r="AD1880" s="2562">
        <v>37.295999999999999</v>
      </c>
      <c r="AE1880" s="2566" t="s">
        <v>58</v>
      </c>
      <c r="AF1880" s="2567">
        <v>3.6960000000000007E-2</v>
      </c>
      <c r="AG1880" s="2567">
        <v>0.11200000000000002</v>
      </c>
      <c r="AH1880" s="2619" t="s">
        <v>5667</v>
      </c>
      <c r="AI1880" s="2619" t="s">
        <v>5008</v>
      </c>
      <c r="AJ1880" s="2721">
        <v>5.6000000000000005</v>
      </c>
      <c r="AK1880" s="2578"/>
    </row>
    <row r="1881" spans="2:37" s="2884" customFormat="1" x14ac:dyDescent="0.2">
      <c r="B1881" s="4477" t="s">
        <v>5684</v>
      </c>
      <c r="C1881" s="4478"/>
      <c r="D1881" s="2561" t="s">
        <v>5685</v>
      </c>
      <c r="E1881" s="2562">
        <v>28.000000000000004</v>
      </c>
      <c r="F1881" s="2562">
        <v>16.251200000000001</v>
      </c>
      <c r="G1881" s="2565" t="s">
        <v>1534</v>
      </c>
      <c r="H1881" s="2565" t="s">
        <v>1534</v>
      </c>
      <c r="I1881" s="2565" t="s">
        <v>1534</v>
      </c>
      <c r="J1881" s="2683">
        <v>96</v>
      </c>
      <c r="K1881" s="2563">
        <v>0.16800000000000001</v>
      </c>
      <c r="L1881" s="2563">
        <v>0.16800000000000001</v>
      </c>
      <c r="M1881" s="2683">
        <v>96</v>
      </c>
      <c r="N1881" s="2683">
        <v>96</v>
      </c>
      <c r="O1881" s="2563">
        <v>0.16800000000000001</v>
      </c>
      <c r="P1881" s="2563">
        <v>0.16800000000000001</v>
      </c>
      <c r="Q1881" s="2563">
        <v>0.16800000000000001</v>
      </c>
      <c r="R1881" s="2563">
        <v>0.16800000000000001</v>
      </c>
      <c r="S1881" s="2618">
        <v>0.56000000000000005</v>
      </c>
      <c r="T1881" s="2565" t="s">
        <v>1534</v>
      </c>
      <c r="U1881" s="2565" t="s">
        <v>1534</v>
      </c>
      <c r="V1881" s="2566" t="s">
        <v>1136</v>
      </c>
      <c r="W1881" s="2563">
        <v>2.8000000000000004E-2</v>
      </c>
      <c r="X1881" s="2563">
        <v>6.720000000000001E-2</v>
      </c>
      <c r="Y1881" s="2566" t="s">
        <v>1534</v>
      </c>
      <c r="Z1881" s="2566" t="s">
        <v>1534</v>
      </c>
      <c r="AA1881" s="2566" t="s">
        <v>1534</v>
      </c>
      <c r="AB1881" s="2566" t="s">
        <v>1534</v>
      </c>
      <c r="AC1881" s="2563">
        <v>6.720000000000001E-2</v>
      </c>
      <c r="AD1881" s="2562">
        <v>11.188800000000001</v>
      </c>
      <c r="AE1881" s="2566" t="s">
        <v>49</v>
      </c>
      <c r="AF1881" s="2567">
        <v>3.6960000000000007E-2</v>
      </c>
      <c r="AG1881" s="2567">
        <v>0.11200000000000002</v>
      </c>
      <c r="AH1881" s="2619" t="s">
        <v>1534</v>
      </c>
      <c r="AI1881" s="2619" t="s">
        <v>1534</v>
      </c>
      <c r="AJ1881" s="2721" t="s">
        <v>1534</v>
      </c>
      <c r="AK1881" s="2578"/>
    </row>
    <row r="1882" spans="2:37" s="2884" customFormat="1" x14ac:dyDescent="0.2">
      <c r="B1882" s="4477" t="s">
        <v>5686</v>
      </c>
      <c r="C1882" s="4478"/>
      <c r="D1882" s="2561" t="s">
        <v>5687</v>
      </c>
      <c r="E1882" s="2562">
        <v>33.6</v>
      </c>
      <c r="F1882" s="2562">
        <v>17.561600000000002</v>
      </c>
      <c r="G1882" s="2565" t="s">
        <v>1534</v>
      </c>
      <c r="H1882" s="2565" t="s">
        <v>1534</v>
      </c>
      <c r="I1882" s="2565" t="s">
        <v>1534</v>
      </c>
      <c r="J1882" s="2683">
        <v>104</v>
      </c>
      <c r="K1882" s="2563">
        <v>0.16800000000000001</v>
      </c>
      <c r="L1882" s="2563">
        <v>0.16800000000000001</v>
      </c>
      <c r="M1882" s="2683">
        <v>104</v>
      </c>
      <c r="N1882" s="2683">
        <v>104</v>
      </c>
      <c r="O1882" s="2563">
        <v>0.16800000000000001</v>
      </c>
      <c r="P1882" s="2563">
        <v>0.16800000000000001</v>
      </c>
      <c r="Q1882" s="2563">
        <v>0.16800000000000001</v>
      </c>
      <c r="R1882" s="2563">
        <v>0.16800000000000001</v>
      </c>
      <c r="S1882" s="2618">
        <v>1.1200000000000001</v>
      </c>
      <c r="T1882" s="2565" t="s">
        <v>1534</v>
      </c>
      <c r="U1882" s="2565" t="s">
        <v>1534</v>
      </c>
      <c r="V1882" s="2566" t="s">
        <v>5540</v>
      </c>
      <c r="W1882" s="2563">
        <v>2.8000000000000004E-2</v>
      </c>
      <c r="X1882" s="2563">
        <v>6.720000000000001E-2</v>
      </c>
      <c r="Y1882" s="2566" t="s">
        <v>1534</v>
      </c>
      <c r="Z1882" s="2566" t="s">
        <v>1534</v>
      </c>
      <c r="AA1882" s="2566" t="s">
        <v>1534</v>
      </c>
      <c r="AB1882" s="2566" t="s">
        <v>1534</v>
      </c>
      <c r="AC1882" s="2563">
        <v>6.720000000000001E-2</v>
      </c>
      <c r="AD1882" s="2562">
        <v>14.918400000000002</v>
      </c>
      <c r="AE1882" s="2566" t="s">
        <v>51</v>
      </c>
      <c r="AF1882" s="2567">
        <v>3.6960000000000007E-2</v>
      </c>
      <c r="AG1882" s="2567">
        <v>0.11200000000000002</v>
      </c>
      <c r="AH1882" s="2619" t="s">
        <v>1534</v>
      </c>
      <c r="AI1882" s="2619" t="s">
        <v>1534</v>
      </c>
      <c r="AJ1882" s="2721" t="s">
        <v>1534</v>
      </c>
      <c r="AK1882" s="2578"/>
    </row>
    <row r="1883" spans="2:37" s="2884" customFormat="1" x14ac:dyDescent="0.2">
      <c r="B1883" s="4477" t="s">
        <v>5688</v>
      </c>
      <c r="C1883" s="4478"/>
      <c r="D1883" s="2561" t="s">
        <v>5689</v>
      </c>
      <c r="E1883" s="2562">
        <v>39.200000000000003</v>
      </c>
      <c r="F1883" s="2562">
        <v>22.601600000000001</v>
      </c>
      <c r="G1883" s="2565" t="s">
        <v>1534</v>
      </c>
      <c r="H1883" s="2565" t="s">
        <v>1534</v>
      </c>
      <c r="I1883" s="2565" t="s">
        <v>1534</v>
      </c>
      <c r="J1883" s="2683">
        <v>134</v>
      </c>
      <c r="K1883" s="2563">
        <v>0.16800000000000001</v>
      </c>
      <c r="L1883" s="2563">
        <v>0.16800000000000001</v>
      </c>
      <c r="M1883" s="2683">
        <v>134</v>
      </c>
      <c r="N1883" s="2683">
        <v>134</v>
      </c>
      <c r="O1883" s="2563">
        <v>0.16800000000000001</v>
      </c>
      <c r="P1883" s="2563">
        <v>0.16800000000000001</v>
      </c>
      <c r="Q1883" s="2563">
        <v>0.16800000000000001</v>
      </c>
      <c r="R1883" s="2563">
        <v>0.16800000000000001</v>
      </c>
      <c r="S1883" s="2618">
        <v>1.6800000000000002</v>
      </c>
      <c r="T1883" s="2565" t="s">
        <v>1534</v>
      </c>
      <c r="U1883" s="2565" t="s">
        <v>1534</v>
      </c>
      <c r="V1883" s="2566" t="s">
        <v>5545</v>
      </c>
      <c r="W1883" s="2563">
        <v>2.8000000000000004E-2</v>
      </c>
      <c r="X1883" s="2563">
        <v>6.720000000000001E-2</v>
      </c>
      <c r="Y1883" s="2566" t="s">
        <v>1534</v>
      </c>
      <c r="Z1883" s="2566" t="s">
        <v>1534</v>
      </c>
      <c r="AA1883" s="2566" t="s">
        <v>1534</v>
      </c>
      <c r="AB1883" s="2566" t="s">
        <v>1534</v>
      </c>
      <c r="AC1883" s="2563">
        <v>6.720000000000001E-2</v>
      </c>
      <c r="AD1883" s="2562">
        <v>14.918400000000002</v>
      </c>
      <c r="AE1883" s="2566" t="s">
        <v>51</v>
      </c>
      <c r="AF1883" s="2567">
        <v>3.6960000000000007E-2</v>
      </c>
      <c r="AG1883" s="2567">
        <v>0.11200000000000002</v>
      </c>
      <c r="AH1883" s="2619" t="s">
        <v>1534</v>
      </c>
      <c r="AI1883" s="2619" t="s">
        <v>1534</v>
      </c>
      <c r="AJ1883" s="2721" t="s">
        <v>1534</v>
      </c>
      <c r="AK1883" s="2578"/>
    </row>
    <row r="1884" spans="2:37" s="2884" customFormat="1" x14ac:dyDescent="0.2">
      <c r="B1884" s="4477" t="s">
        <v>5690</v>
      </c>
      <c r="C1884" s="4478"/>
      <c r="D1884" s="2561" t="s">
        <v>5691</v>
      </c>
      <c r="E1884" s="2562">
        <v>44.800000000000004</v>
      </c>
      <c r="F1884" s="2562">
        <v>23.912000000000003</v>
      </c>
      <c r="G1884" s="2565" t="s">
        <v>1534</v>
      </c>
      <c r="H1884" s="2565" t="s">
        <v>1534</v>
      </c>
      <c r="I1884" s="2565" t="s">
        <v>1534</v>
      </c>
      <c r="J1884" s="2683">
        <v>142</v>
      </c>
      <c r="K1884" s="2563">
        <v>0.16800000000000001</v>
      </c>
      <c r="L1884" s="2563">
        <v>0.16800000000000001</v>
      </c>
      <c r="M1884" s="2683">
        <v>142</v>
      </c>
      <c r="N1884" s="2683">
        <v>142</v>
      </c>
      <c r="O1884" s="2563">
        <v>0.16800000000000001</v>
      </c>
      <c r="P1884" s="2563">
        <v>0.16800000000000001</v>
      </c>
      <c r="Q1884" s="2563">
        <v>0.16800000000000001</v>
      </c>
      <c r="R1884" s="2563">
        <v>0.16800000000000001</v>
      </c>
      <c r="S1884" s="2618">
        <v>2.2400000000000002</v>
      </c>
      <c r="T1884" s="2565" t="s">
        <v>1534</v>
      </c>
      <c r="U1884" s="2565" t="s">
        <v>1534</v>
      </c>
      <c r="V1884" s="2566" t="s">
        <v>5550</v>
      </c>
      <c r="W1884" s="2563">
        <v>2.8000000000000004E-2</v>
      </c>
      <c r="X1884" s="2563">
        <v>6.720000000000001E-2</v>
      </c>
      <c r="Y1884" s="2566" t="s">
        <v>1534</v>
      </c>
      <c r="Z1884" s="2566" t="s">
        <v>1534</v>
      </c>
      <c r="AA1884" s="2566" t="s">
        <v>1534</v>
      </c>
      <c r="AB1884" s="2566" t="s">
        <v>1534</v>
      </c>
      <c r="AC1884" s="2563">
        <v>6.720000000000001E-2</v>
      </c>
      <c r="AD1884" s="2562">
        <v>18.648</v>
      </c>
      <c r="AE1884" s="2566" t="s">
        <v>406</v>
      </c>
      <c r="AF1884" s="2567">
        <v>3.6960000000000007E-2</v>
      </c>
      <c r="AG1884" s="2567">
        <v>0.11200000000000002</v>
      </c>
      <c r="AH1884" s="2619" t="s">
        <v>1534</v>
      </c>
      <c r="AI1884" s="2619" t="s">
        <v>1534</v>
      </c>
      <c r="AJ1884" s="2721" t="s">
        <v>1534</v>
      </c>
      <c r="AK1884" s="2578"/>
    </row>
    <row r="1885" spans="2:37" s="2884" customFormat="1" x14ac:dyDescent="0.2">
      <c r="B1885" s="4477" t="s">
        <v>5692</v>
      </c>
      <c r="C1885" s="4478"/>
      <c r="D1885" s="2561" t="s">
        <v>5693</v>
      </c>
      <c r="E1885" s="2562">
        <v>56.000000000000007</v>
      </c>
      <c r="F1885" s="2562">
        <v>30.822400000000002</v>
      </c>
      <c r="G1885" s="2565" t="s">
        <v>1534</v>
      </c>
      <c r="H1885" s="2565" t="s">
        <v>1534</v>
      </c>
      <c r="I1885" s="2565" t="s">
        <v>1534</v>
      </c>
      <c r="J1885" s="2683">
        <v>183</v>
      </c>
      <c r="K1885" s="2563">
        <v>0.16800000000000001</v>
      </c>
      <c r="L1885" s="2563">
        <v>0.16800000000000001</v>
      </c>
      <c r="M1885" s="2683">
        <v>183</v>
      </c>
      <c r="N1885" s="2683">
        <v>183</v>
      </c>
      <c r="O1885" s="2563">
        <v>0.16800000000000001</v>
      </c>
      <c r="P1885" s="2563">
        <v>0.16800000000000001</v>
      </c>
      <c r="Q1885" s="2563">
        <v>0.16800000000000001</v>
      </c>
      <c r="R1885" s="2563">
        <v>0.16800000000000001</v>
      </c>
      <c r="S1885" s="2618">
        <v>2.8000000000000003</v>
      </c>
      <c r="T1885" s="2565" t="s">
        <v>1534</v>
      </c>
      <c r="U1885" s="2565" t="s">
        <v>1534</v>
      </c>
      <c r="V1885" s="2566" t="s">
        <v>1133</v>
      </c>
      <c r="W1885" s="2563">
        <v>2.8000000000000004E-2</v>
      </c>
      <c r="X1885" s="2563">
        <v>6.720000000000001E-2</v>
      </c>
      <c r="Y1885" s="2566" t="s">
        <v>1534</v>
      </c>
      <c r="Z1885" s="2566" t="s">
        <v>1534</v>
      </c>
      <c r="AA1885" s="2566" t="s">
        <v>1534</v>
      </c>
      <c r="AB1885" s="2566" t="s">
        <v>1534</v>
      </c>
      <c r="AC1885" s="2563">
        <v>6.720000000000001E-2</v>
      </c>
      <c r="AD1885" s="2562">
        <v>22.377600000000001</v>
      </c>
      <c r="AE1885" s="2566" t="s">
        <v>5104</v>
      </c>
      <c r="AF1885" s="2567">
        <v>3.6960000000000007E-2</v>
      </c>
      <c r="AG1885" s="2567">
        <v>0.11200000000000002</v>
      </c>
      <c r="AH1885" s="2619" t="s">
        <v>1534</v>
      </c>
      <c r="AI1885" s="2619" t="s">
        <v>1534</v>
      </c>
      <c r="AJ1885" s="2721" t="s">
        <v>1534</v>
      </c>
      <c r="AK1885" s="2578"/>
    </row>
    <row r="1886" spans="2:37" s="2884" customFormat="1" x14ac:dyDescent="0.2">
      <c r="B1886" s="4477" t="s">
        <v>5694</v>
      </c>
      <c r="C1886" s="4478"/>
      <c r="D1886" s="2561" t="s">
        <v>5695</v>
      </c>
      <c r="E1886" s="2562">
        <v>67.2</v>
      </c>
      <c r="F1886" s="2562">
        <v>35.492800000000003</v>
      </c>
      <c r="G1886" s="2565" t="s">
        <v>1534</v>
      </c>
      <c r="H1886" s="2565" t="s">
        <v>1534</v>
      </c>
      <c r="I1886" s="2565" t="s">
        <v>1534</v>
      </c>
      <c r="J1886" s="2683">
        <v>226</v>
      </c>
      <c r="K1886" s="2563">
        <v>0.15680000000000002</v>
      </c>
      <c r="L1886" s="2563">
        <v>0.15680000000000002</v>
      </c>
      <c r="M1886" s="2683">
        <v>226</v>
      </c>
      <c r="N1886" s="2683">
        <v>226</v>
      </c>
      <c r="O1886" s="2563">
        <v>0.15680000000000002</v>
      </c>
      <c r="P1886" s="2563">
        <v>0.15680000000000002</v>
      </c>
      <c r="Q1886" s="2563">
        <v>0.15680000000000002</v>
      </c>
      <c r="R1886" s="2563">
        <v>0.15680000000000002</v>
      </c>
      <c r="S1886" s="2618">
        <v>5.6000000000000005</v>
      </c>
      <c r="T1886" s="2565" t="s">
        <v>1534</v>
      </c>
      <c r="U1886" s="2565" t="s">
        <v>1534</v>
      </c>
      <c r="V1886" s="2566" t="s">
        <v>1135</v>
      </c>
      <c r="W1886" s="2563">
        <v>2.8000000000000004E-2</v>
      </c>
      <c r="X1886" s="2563">
        <v>6.720000000000001E-2</v>
      </c>
      <c r="Y1886" s="2566" t="s">
        <v>1534</v>
      </c>
      <c r="Z1886" s="2566" t="s">
        <v>1534</v>
      </c>
      <c r="AA1886" s="2566" t="s">
        <v>1534</v>
      </c>
      <c r="AB1886" s="2566" t="s">
        <v>1534</v>
      </c>
      <c r="AC1886" s="2563">
        <v>6.720000000000001E-2</v>
      </c>
      <c r="AD1886" s="2562">
        <v>26.107200000000002</v>
      </c>
      <c r="AE1886" s="2566" t="s">
        <v>5520</v>
      </c>
      <c r="AF1886" s="2567">
        <v>3.6960000000000007E-2</v>
      </c>
      <c r="AG1886" s="2567">
        <v>0.11200000000000002</v>
      </c>
      <c r="AH1886" s="2619" t="s">
        <v>1534</v>
      </c>
      <c r="AI1886" s="2619" t="s">
        <v>1534</v>
      </c>
      <c r="AJ1886" s="2721" t="s">
        <v>1534</v>
      </c>
      <c r="AK1886" s="2578"/>
    </row>
    <row r="1887" spans="2:37" s="2884" customFormat="1" x14ac:dyDescent="0.2">
      <c r="B1887" s="4477" t="s">
        <v>5696</v>
      </c>
      <c r="C1887" s="4478"/>
      <c r="D1887" s="2561" t="s">
        <v>5697</v>
      </c>
      <c r="E1887" s="2562">
        <v>78.400000000000006</v>
      </c>
      <c r="F1887" s="2562">
        <v>42.963200000000001</v>
      </c>
      <c r="G1887" s="2565" t="s">
        <v>1534</v>
      </c>
      <c r="H1887" s="2565" t="s">
        <v>1534</v>
      </c>
      <c r="I1887" s="2565" t="s">
        <v>1534</v>
      </c>
      <c r="J1887" s="2683">
        <v>274</v>
      </c>
      <c r="K1887" s="2563">
        <v>0.15680000000000002</v>
      </c>
      <c r="L1887" s="2563">
        <v>0.15680000000000002</v>
      </c>
      <c r="M1887" s="2683">
        <v>274</v>
      </c>
      <c r="N1887" s="2683">
        <v>274</v>
      </c>
      <c r="O1887" s="2563">
        <v>0.15680000000000002</v>
      </c>
      <c r="P1887" s="2563">
        <v>0.15680000000000002</v>
      </c>
      <c r="Q1887" s="2563">
        <v>0.15680000000000002</v>
      </c>
      <c r="R1887" s="2563">
        <v>0.15680000000000002</v>
      </c>
      <c r="S1887" s="2618">
        <v>5.6000000000000005</v>
      </c>
      <c r="T1887" s="2565" t="s">
        <v>1534</v>
      </c>
      <c r="U1887" s="2565" t="s">
        <v>1534</v>
      </c>
      <c r="V1887" s="2566" t="s">
        <v>1135</v>
      </c>
      <c r="W1887" s="2563">
        <v>2.8000000000000004E-2</v>
      </c>
      <c r="X1887" s="2563">
        <v>6.720000000000001E-2</v>
      </c>
      <c r="Y1887" s="2566" t="s">
        <v>1534</v>
      </c>
      <c r="Z1887" s="2566" t="s">
        <v>1534</v>
      </c>
      <c r="AA1887" s="2566" t="s">
        <v>1534</v>
      </c>
      <c r="AB1887" s="2566" t="s">
        <v>1534</v>
      </c>
      <c r="AC1887" s="2563">
        <v>6.720000000000001E-2</v>
      </c>
      <c r="AD1887" s="2562">
        <v>29.836800000000004</v>
      </c>
      <c r="AE1887" s="2566" t="s">
        <v>56</v>
      </c>
      <c r="AF1887" s="2567">
        <v>3.6960000000000007E-2</v>
      </c>
      <c r="AG1887" s="2567">
        <v>0.11200000000000002</v>
      </c>
      <c r="AH1887" s="2619" t="s">
        <v>1534</v>
      </c>
      <c r="AI1887" s="2619" t="s">
        <v>1534</v>
      </c>
      <c r="AJ1887" s="2721" t="s">
        <v>1534</v>
      </c>
      <c r="AK1887" s="2578"/>
    </row>
    <row r="1888" spans="2:37" s="2884" customFormat="1" x14ac:dyDescent="0.2">
      <c r="B1888" s="4477" t="s">
        <v>5698</v>
      </c>
      <c r="C1888" s="4478"/>
      <c r="D1888" s="2561" t="s">
        <v>5699</v>
      </c>
      <c r="E1888" s="2562">
        <v>89.600000000000009</v>
      </c>
      <c r="F1888" s="2562">
        <v>47.633600000000008</v>
      </c>
      <c r="G1888" s="2565" t="s">
        <v>1534</v>
      </c>
      <c r="H1888" s="2565" t="s">
        <v>1534</v>
      </c>
      <c r="I1888" s="2565" t="s">
        <v>1534</v>
      </c>
      <c r="J1888" s="2683">
        <v>327</v>
      </c>
      <c r="K1888" s="2563">
        <v>0.14560000000000001</v>
      </c>
      <c r="L1888" s="2563">
        <v>0.14560000000000001</v>
      </c>
      <c r="M1888" s="2683">
        <v>327</v>
      </c>
      <c r="N1888" s="2683">
        <v>327</v>
      </c>
      <c r="O1888" s="2563">
        <v>0.14560000000000001</v>
      </c>
      <c r="P1888" s="2563">
        <v>0.14560000000000001</v>
      </c>
      <c r="Q1888" s="2563">
        <v>0.14560000000000001</v>
      </c>
      <c r="R1888" s="2563">
        <v>0.14560000000000001</v>
      </c>
      <c r="S1888" s="2618">
        <v>8.4</v>
      </c>
      <c r="T1888" s="2565" t="s">
        <v>1534</v>
      </c>
      <c r="U1888" s="2565" t="s">
        <v>1534</v>
      </c>
      <c r="V1888" s="2566" t="s">
        <v>1119</v>
      </c>
      <c r="W1888" s="2563">
        <v>2.8000000000000004E-2</v>
      </c>
      <c r="X1888" s="2563">
        <v>6.720000000000001E-2</v>
      </c>
      <c r="Y1888" s="2566" t="s">
        <v>1534</v>
      </c>
      <c r="Z1888" s="2566" t="s">
        <v>1534</v>
      </c>
      <c r="AA1888" s="2566" t="s">
        <v>1534</v>
      </c>
      <c r="AB1888" s="2566" t="s">
        <v>1534</v>
      </c>
      <c r="AC1888" s="2563">
        <v>6.720000000000001E-2</v>
      </c>
      <c r="AD1888" s="2562">
        <v>33.566400000000002</v>
      </c>
      <c r="AE1888" s="2566" t="s">
        <v>5529</v>
      </c>
      <c r="AF1888" s="2567">
        <v>3.6960000000000007E-2</v>
      </c>
      <c r="AG1888" s="2567">
        <v>0.11200000000000002</v>
      </c>
      <c r="AH1888" s="2619" t="s">
        <v>1534</v>
      </c>
      <c r="AI1888" s="2619" t="s">
        <v>1534</v>
      </c>
      <c r="AJ1888" s="2721" t="s">
        <v>1534</v>
      </c>
      <c r="AK1888" s="2578"/>
    </row>
    <row r="1889" spans="2:37" s="2884" customFormat="1" x14ac:dyDescent="0.2">
      <c r="B1889" s="4477" t="s">
        <v>5700</v>
      </c>
      <c r="C1889" s="4478"/>
      <c r="D1889" s="2561" t="s">
        <v>5701</v>
      </c>
      <c r="E1889" s="2562">
        <v>112.00000000000001</v>
      </c>
      <c r="F1889" s="2562">
        <v>63.504000000000012</v>
      </c>
      <c r="G1889" s="2565" t="s">
        <v>1534</v>
      </c>
      <c r="H1889" s="2565" t="s">
        <v>1534</v>
      </c>
      <c r="I1889" s="2565" t="s">
        <v>1534</v>
      </c>
      <c r="J1889" s="2683">
        <v>472</v>
      </c>
      <c r="K1889" s="2563">
        <v>0.13440000000000002</v>
      </c>
      <c r="L1889" s="2563">
        <v>0.13440000000000002</v>
      </c>
      <c r="M1889" s="2683">
        <v>472</v>
      </c>
      <c r="N1889" s="2683">
        <v>472</v>
      </c>
      <c r="O1889" s="2563">
        <v>0.13440000000000002</v>
      </c>
      <c r="P1889" s="2563">
        <v>0.13440000000000002</v>
      </c>
      <c r="Q1889" s="2563">
        <v>0.13440000000000002</v>
      </c>
      <c r="R1889" s="2563">
        <v>0.13440000000000002</v>
      </c>
      <c r="S1889" s="2618">
        <v>11.200000000000001</v>
      </c>
      <c r="T1889" s="2565" t="s">
        <v>1534</v>
      </c>
      <c r="U1889" s="2565" t="s">
        <v>1534</v>
      </c>
      <c r="V1889" s="2566" t="s">
        <v>5534</v>
      </c>
      <c r="W1889" s="2563">
        <v>2.8000000000000004E-2</v>
      </c>
      <c r="X1889" s="2563">
        <v>6.720000000000001E-2</v>
      </c>
      <c r="Y1889" s="2566" t="s">
        <v>1534</v>
      </c>
      <c r="Z1889" s="2566" t="s">
        <v>1534</v>
      </c>
      <c r="AA1889" s="2566" t="s">
        <v>1534</v>
      </c>
      <c r="AB1889" s="2566" t="s">
        <v>1534</v>
      </c>
      <c r="AC1889" s="2563">
        <v>6.720000000000001E-2</v>
      </c>
      <c r="AD1889" s="2562">
        <v>37.295999999999999</v>
      </c>
      <c r="AE1889" s="2566" t="s">
        <v>58</v>
      </c>
      <c r="AF1889" s="2567">
        <v>3.6960000000000007E-2</v>
      </c>
      <c r="AG1889" s="2567">
        <v>0.11200000000000002</v>
      </c>
      <c r="AH1889" s="2619" t="s">
        <v>1534</v>
      </c>
      <c r="AI1889" s="2619" t="s">
        <v>1534</v>
      </c>
      <c r="AJ1889" s="2721" t="s">
        <v>1534</v>
      </c>
      <c r="AK1889" s="2578"/>
    </row>
    <row r="1890" spans="2:37" s="2884" customFormat="1" ht="38.25" x14ac:dyDescent="0.2">
      <c r="B1890" s="4477" t="s">
        <v>5702</v>
      </c>
      <c r="C1890" s="4478"/>
      <c r="D1890" s="2561" t="s">
        <v>5703</v>
      </c>
      <c r="E1890" s="2562">
        <v>28.000000000000004</v>
      </c>
      <c r="F1890" s="2562">
        <v>10.651200000000001</v>
      </c>
      <c r="G1890" s="2565" t="s">
        <v>1534</v>
      </c>
      <c r="H1890" s="2565" t="s">
        <v>1534</v>
      </c>
      <c r="I1890" s="2565" t="s">
        <v>1534</v>
      </c>
      <c r="J1890" s="2683">
        <v>63</v>
      </c>
      <c r="K1890" s="2563">
        <v>0.16800000000000001</v>
      </c>
      <c r="L1890" s="2563">
        <v>0.16800000000000001</v>
      </c>
      <c r="M1890" s="2683">
        <v>63</v>
      </c>
      <c r="N1890" s="2683">
        <v>63</v>
      </c>
      <c r="O1890" s="2563">
        <v>0.16800000000000001</v>
      </c>
      <c r="P1890" s="2563">
        <v>0.16800000000000001</v>
      </c>
      <c r="Q1890" s="2563">
        <v>0.16800000000000001</v>
      </c>
      <c r="R1890" s="2563">
        <v>0.16800000000000001</v>
      </c>
      <c r="S1890" s="2618">
        <v>0.56000000000000005</v>
      </c>
      <c r="T1890" s="2565" t="s">
        <v>1534</v>
      </c>
      <c r="U1890" s="2565" t="s">
        <v>1534</v>
      </c>
      <c r="V1890" s="2566" t="s">
        <v>1136</v>
      </c>
      <c r="W1890" s="2563">
        <v>2.8000000000000004E-2</v>
      </c>
      <c r="X1890" s="2563">
        <v>6.720000000000001E-2</v>
      </c>
      <c r="Y1890" s="2566" t="s">
        <v>1534</v>
      </c>
      <c r="Z1890" s="2566" t="s">
        <v>1534</v>
      </c>
      <c r="AA1890" s="2566" t="s">
        <v>1534</v>
      </c>
      <c r="AB1890" s="2566" t="s">
        <v>1534</v>
      </c>
      <c r="AC1890" s="2563">
        <v>6.720000000000001E-2</v>
      </c>
      <c r="AD1890" s="2562">
        <v>11.188800000000001</v>
      </c>
      <c r="AE1890" s="2566" t="s">
        <v>49</v>
      </c>
      <c r="AF1890" s="2567">
        <v>3.6960000000000007E-2</v>
      </c>
      <c r="AG1890" s="2567">
        <v>0.11200000000000002</v>
      </c>
      <c r="AH1890" s="2619" t="s">
        <v>5667</v>
      </c>
      <c r="AI1890" s="2619" t="s">
        <v>5008</v>
      </c>
      <c r="AJ1890" s="2721">
        <v>5.6000000000000005</v>
      </c>
      <c r="AK1890" s="2578"/>
    </row>
    <row r="1891" spans="2:37" s="2884" customFormat="1" ht="38.25" x14ac:dyDescent="0.2">
      <c r="B1891" s="4477" t="s">
        <v>5704</v>
      </c>
      <c r="C1891" s="4478"/>
      <c r="D1891" s="2561" t="s">
        <v>5705</v>
      </c>
      <c r="E1891" s="2562">
        <v>33.6</v>
      </c>
      <c r="F1891" s="2562">
        <v>15.691199999999998</v>
      </c>
      <c r="G1891" s="2565" t="s">
        <v>1534</v>
      </c>
      <c r="H1891" s="2565" t="s">
        <v>1534</v>
      </c>
      <c r="I1891" s="2565" t="s">
        <v>1534</v>
      </c>
      <c r="J1891" s="2683">
        <v>93</v>
      </c>
      <c r="K1891" s="2563">
        <v>0.16800000000000001</v>
      </c>
      <c r="L1891" s="2563">
        <v>0.16800000000000001</v>
      </c>
      <c r="M1891" s="2683">
        <v>93</v>
      </c>
      <c r="N1891" s="2683">
        <v>93</v>
      </c>
      <c r="O1891" s="2563">
        <v>0.16800000000000001</v>
      </c>
      <c r="P1891" s="2563">
        <v>0.16800000000000001</v>
      </c>
      <c r="Q1891" s="2563">
        <v>0.16800000000000001</v>
      </c>
      <c r="R1891" s="2563">
        <v>0.16800000000000001</v>
      </c>
      <c r="S1891" s="2618">
        <v>1.1200000000000001</v>
      </c>
      <c r="T1891" s="2565" t="s">
        <v>1534</v>
      </c>
      <c r="U1891" s="2565" t="s">
        <v>1534</v>
      </c>
      <c r="V1891" s="2566" t="s">
        <v>5540</v>
      </c>
      <c r="W1891" s="2563">
        <v>2.8000000000000004E-2</v>
      </c>
      <c r="X1891" s="2563">
        <v>6.720000000000001E-2</v>
      </c>
      <c r="Y1891" s="2566" t="s">
        <v>1534</v>
      </c>
      <c r="Z1891" s="2566" t="s">
        <v>1534</v>
      </c>
      <c r="AA1891" s="2566" t="s">
        <v>1534</v>
      </c>
      <c r="AB1891" s="2566" t="s">
        <v>1534</v>
      </c>
      <c r="AC1891" s="2563">
        <v>6.720000000000001E-2</v>
      </c>
      <c r="AD1891" s="2562">
        <v>11.188800000000001</v>
      </c>
      <c r="AE1891" s="2566" t="s">
        <v>49</v>
      </c>
      <c r="AF1891" s="2567">
        <v>3.6960000000000007E-2</v>
      </c>
      <c r="AG1891" s="2567">
        <v>0.11200000000000002</v>
      </c>
      <c r="AH1891" s="2619" t="s">
        <v>5667</v>
      </c>
      <c r="AI1891" s="2619" t="s">
        <v>5008</v>
      </c>
      <c r="AJ1891" s="2721">
        <v>5.6000000000000005</v>
      </c>
      <c r="AK1891" s="2578"/>
    </row>
    <row r="1892" spans="2:37" s="2884" customFormat="1" ht="38.25" x14ac:dyDescent="0.2">
      <c r="B1892" s="4477" t="s">
        <v>5706</v>
      </c>
      <c r="C1892" s="4478"/>
      <c r="D1892" s="2561" t="s">
        <v>5707</v>
      </c>
      <c r="E1892" s="2562">
        <v>39.200000000000003</v>
      </c>
      <c r="F1892" s="2562">
        <v>17.0016</v>
      </c>
      <c r="G1892" s="2565" t="s">
        <v>1534</v>
      </c>
      <c r="H1892" s="2565" t="s">
        <v>1534</v>
      </c>
      <c r="I1892" s="2565" t="s">
        <v>1534</v>
      </c>
      <c r="J1892" s="2683">
        <v>101</v>
      </c>
      <c r="K1892" s="2563">
        <v>0.16800000000000001</v>
      </c>
      <c r="L1892" s="2563">
        <v>0.16800000000000001</v>
      </c>
      <c r="M1892" s="2683">
        <v>101</v>
      </c>
      <c r="N1892" s="2683">
        <v>101</v>
      </c>
      <c r="O1892" s="2563">
        <v>0.16800000000000001</v>
      </c>
      <c r="P1892" s="2563">
        <v>0.16800000000000001</v>
      </c>
      <c r="Q1892" s="2563">
        <v>0.16800000000000001</v>
      </c>
      <c r="R1892" s="2563">
        <v>0.16800000000000001</v>
      </c>
      <c r="S1892" s="2618">
        <v>1.6800000000000002</v>
      </c>
      <c r="T1892" s="2565" t="s">
        <v>1534</v>
      </c>
      <c r="U1892" s="2565" t="s">
        <v>1534</v>
      </c>
      <c r="V1892" s="2566" t="s">
        <v>5545</v>
      </c>
      <c r="W1892" s="2563">
        <v>2.8000000000000004E-2</v>
      </c>
      <c r="X1892" s="2563">
        <v>6.720000000000001E-2</v>
      </c>
      <c r="Y1892" s="2566" t="s">
        <v>1534</v>
      </c>
      <c r="Z1892" s="2566" t="s">
        <v>1534</v>
      </c>
      <c r="AA1892" s="2566" t="s">
        <v>1534</v>
      </c>
      <c r="AB1892" s="2566" t="s">
        <v>1534</v>
      </c>
      <c r="AC1892" s="2563">
        <v>6.720000000000001E-2</v>
      </c>
      <c r="AD1892" s="2562">
        <v>14.918400000000002</v>
      </c>
      <c r="AE1892" s="2566" t="s">
        <v>51</v>
      </c>
      <c r="AF1892" s="2567">
        <v>3.6960000000000007E-2</v>
      </c>
      <c r="AG1892" s="2567">
        <v>0.11200000000000002</v>
      </c>
      <c r="AH1892" s="2619" t="s">
        <v>5667</v>
      </c>
      <c r="AI1892" s="2619" t="s">
        <v>5008</v>
      </c>
      <c r="AJ1892" s="2721">
        <v>5.6000000000000005</v>
      </c>
      <c r="AK1892" s="2578"/>
    </row>
    <row r="1893" spans="2:37" s="2884" customFormat="1" ht="38.25" x14ac:dyDescent="0.2">
      <c r="B1893" s="4477" t="s">
        <v>5708</v>
      </c>
      <c r="C1893" s="4478"/>
      <c r="D1893" s="2561" t="s">
        <v>5709</v>
      </c>
      <c r="E1893" s="2562">
        <v>44.800000000000004</v>
      </c>
      <c r="F1893" s="2562">
        <v>18.312000000000005</v>
      </c>
      <c r="G1893" s="2565" t="s">
        <v>1534</v>
      </c>
      <c r="H1893" s="2565" t="s">
        <v>1534</v>
      </c>
      <c r="I1893" s="2565" t="s">
        <v>1534</v>
      </c>
      <c r="J1893" s="2683">
        <v>109</v>
      </c>
      <c r="K1893" s="2563">
        <v>0.16800000000000001</v>
      </c>
      <c r="L1893" s="2563">
        <v>0.16800000000000001</v>
      </c>
      <c r="M1893" s="2683">
        <v>109</v>
      </c>
      <c r="N1893" s="2683">
        <v>109</v>
      </c>
      <c r="O1893" s="2563">
        <v>0.16800000000000001</v>
      </c>
      <c r="P1893" s="2563">
        <v>0.16800000000000001</v>
      </c>
      <c r="Q1893" s="2563">
        <v>0.16800000000000001</v>
      </c>
      <c r="R1893" s="2563">
        <v>0.16800000000000001</v>
      </c>
      <c r="S1893" s="2618">
        <v>2.2400000000000002</v>
      </c>
      <c r="T1893" s="2565" t="s">
        <v>1534</v>
      </c>
      <c r="U1893" s="2565" t="s">
        <v>1534</v>
      </c>
      <c r="V1893" s="2566" t="s">
        <v>5550</v>
      </c>
      <c r="W1893" s="2563">
        <v>2.8000000000000004E-2</v>
      </c>
      <c r="X1893" s="2563">
        <v>6.720000000000001E-2</v>
      </c>
      <c r="Y1893" s="2566" t="s">
        <v>1534</v>
      </c>
      <c r="Z1893" s="2566" t="s">
        <v>1534</v>
      </c>
      <c r="AA1893" s="2566" t="s">
        <v>1534</v>
      </c>
      <c r="AB1893" s="2566" t="s">
        <v>1534</v>
      </c>
      <c r="AC1893" s="2563">
        <v>6.720000000000001E-2</v>
      </c>
      <c r="AD1893" s="2562">
        <v>18.648</v>
      </c>
      <c r="AE1893" s="2566" t="s">
        <v>406</v>
      </c>
      <c r="AF1893" s="2567">
        <v>3.6960000000000007E-2</v>
      </c>
      <c r="AG1893" s="2567">
        <v>0.11200000000000002</v>
      </c>
      <c r="AH1893" s="2619" t="s">
        <v>5667</v>
      </c>
      <c r="AI1893" s="2619" t="s">
        <v>5008</v>
      </c>
      <c r="AJ1893" s="2721">
        <v>5.6000000000000005</v>
      </c>
      <c r="AK1893" s="2578"/>
    </row>
    <row r="1894" spans="2:37" s="2884" customFormat="1" ht="38.25" x14ac:dyDescent="0.2">
      <c r="B1894" s="4477" t="s">
        <v>5710</v>
      </c>
      <c r="C1894" s="4478"/>
      <c r="D1894" s="2561" t="s">
        <v>5711</v>
      </c>
      <c r="E1894" s="2562">
        <v>56.000000000000007</v>
      </c>
      <c r="F1894" s="2562">
        <v>25.2224</v>
      </c>
      <c r="G1894" s="2565" t="s">
        <v>1534</v>
      </c>
      <c r="H1894" s="2565" t="s">
        <v>1534</v>
      </c>
      <c r="I1894" s="2565" t="s">
        <v>1534</v>
      </c>
      <c r="J1894" s="2683">
        <v>150</v>
      </c>
      <c r="K1894" s="2563">
        <v>0.16800000000000001</v>
      </c>
      <c r="L1894" s="2563">
        <v>0.16800000000000001</v>
      </c>
      <c r="M1894" s="2683">
        <v>150</v>
      </c>
      <c r="N1894" s="2683">
        <v>150</v>
      </c>
      <c r="O1894" s="2563">
        <v>0.16800000000000001</v>
      </c>
      <c r="P1894" s="2563">
        <v>0.16800000000000001</v>
      </c>
      <c r="Q1894" s="2563">
        <v>0.16800000000000001</v>
      </c>
      <c r="R1894" s="2563">
        <v>0.16800000000000001</v>
      </c>
      <c r="S1894" s="2618">
        <v>2.8000000000000003</v>
      </c>
      <c r="T1894" s="2565" t="s">
        <v>1534</v>
      </c>
      <c r="U1894" s="2565" t="s">
        <v>1534</v>
      </c>
      <c r="V1894" s="2566" t="s">
        <v>1133</v>
      </c>
      <c r="W1894" s="2563">
        <v>2.8000000000000004E-2</v>
      </c>
      <c r="X1894" s="2563">
        <v>6.720000000000001E-2</v>
      </c>
      <c r="Y1894" s="2566" t="s">
        <v>1534</v>
      </c>
      <c r="Z1894" s="2566" t="s">
        <v>1534</v>
      </c>
      <c r="AA1894" s="2566" t="s">
        <v>1534</v>
      </c>
      <c r="AB1894" s="2566" t="s">
        <v>1534</v>
      </c>
      <c r="AC1894" s="2563">
        <v>6.720000000000001E-2</v>
      </c>
      <c r="AD1894" s="2562">
        <v>22.377600000000001</v>
      </c>
      <c r="AE1894" s="2566" t="s">
        <v>5104</v>
      </c>
      <c r="AF1894" s="2567">
        <v>3.6960000000000007E-2</v>
      </c>
      <c r="AG1894" s="2567">
        <v>0.11200000000000002</v>
      </c>
      <c r="AH1894" s="2619" t="s">
        <v>5667</v>
      </c>
      <c r="AI1894" s="2619" t="s">
        <v>5008</v>
      </c>
      <c r="AJ1894" s="2721">
        <v>5.6000000000000005</v>
      </c>
      <c r="AK1894" s="2578"/>
    </row>
    <row r="1895" spans="2:37" s="2884" customFormat="1" ht="38.25" x14ac:dyDescent="0.2">
      <c r="B1895" s="4477" t="s">
        <v>5712</v>
      </c>
      <c r="C1895" s="4478"/>
      <c r="D1895" s="2561" t="s">
        <v>5713</v>
      </c>
      <c r="E1895" s="2562">
        <v>67.2</v>
      </c>
      <c r="F1895" s="2562">
        <v>29.892800000000001</v>
      </c>
      <c r="G1895" s="2565" t="s">
        <v>1534</v>
      </c>
      <c r="H1895" s="2565" t="s">
        <v>1534</v>
      </c>
      <c r="I1895" s="2565" t="s">
        <v>1534</v>
      </c>
      <c r="J1895" s="2683">
        <v>190</v>
      </c>
      <c r="K1895" s="2563">
        <v>0.15680000000000002</v>
      </c>
      <c r="L1895" s="2563">
        <v>0.15680000000000002</v>
      </c>
      <c r="M1895" s="2683">
        <v>190</v>
      </c>
      <c r="N1895" s="2683">
        <v>190</v>
      </c>
      <c r="O1895" s="2563">
        <v>0.15680000000000002</v>
      </c>
      <c r="P1895" s="2563">
        <v>0.15680000000000002</v>
      </c>
      <c r="Q1895" s="2563">
        <v>0.15680000000000002</v>
      </c>
      <c r="R1895" s="2563">
        <v>0.15680000000000002</v>
      </c>
      <c r="S1895" s="2618">
        <v>5.6000000000000005</v>
      </c>
      <c r="T1895" s="2565" t="s">
        <v>1534</v>
      </c>
      <c r="U1895" s="2565" t="s">
        <v>1534</v>
      </c>
      <c r="V1895" s="2566" t="s">
        <v>1135</v>
      </c>
      <c r="W1895" s="2563">
        <v>2.8000000000000004E-2</v>
      </c>
      <c r="X1895" s="2563">
        <v>6.720000000000001E-2</v>
      </c>
      <c r="Y1895" s="2566" t="s">
        <v>1534</v>
      </c>
      <c r="Z1895" s="2566" t="s">
        <v>1534</v>
      </c>
      <c r="AA1895" s="2566" t="s">
        <v>1534</v>
      </c>
      <c r="AB1895" s="2566" t="s">
        <v>1534</v>
      </c>
      <c r="AC1895" s="2563">
        <v>6.720000000000001E-2</v>
      </c>
      <c r="AD1895" s="2562">
        <v>26.107200000000002</v>
      </c>
      <c r="AE1895" s="2566" t="s">
        <v>5520</v>
      </c>
      <c r="AF1895" s="2567">
        <v>3.6960000000000007E-2</v>
      </c>
      <c r="AG1895" s="2567">
        <v>0.11200000000000002</v>
      </c>
      <c r="AH1895" s="2619" t="s">
        <v>5667</v>
      </c>
      <c r="AI1895" s="2619" t="s">
        <v>5008</v>
      </c>
      <c r="AJ1895" s="2721">
        <v>5.6000000000000005</v>
      </c>
      <c r="AK1895" s="2578"/>
    </row>
    <row r="1896" spans="2:37" s="2884" customFormat="1" ht="38.25" x14ac:dyDescent="0.2">
      <c r="B1896" s="4477" t="s">
        <v>5714</v>
      </c>
      <c r="C1896" s="4478"/>
      <c r="D1896" s="2561" t="s">
        <v>5715</v>
      </c>
      <c r="E1896" s="2562">
        <v>78.400000000000006</v>
      </c>
      <c r="F1896" s="2562">
        <v>37.363200000000006</v>
      </c>
      <c r="G1896" s="2565" t="s">
        <v>1534</v>
      </c>
      <c r="H1896" s="2565" t="s">
        <v>1534</v>
      </c>
      <c r="I1896" s="2565" t="s">
        <v>1534</v>
      </c>
      <c r="J1896" s="2683">
        <v>238</v>
      </c>
      <c r="K1896" s="2563">
        <v>0.15680000000000002</v>
      </c>
      <c r="L1896" s="2563">
        <v>0.15680000000000002</v>
      </c>
      <c r="M1896" s="2683">
        <v>238</v>
      </c>
      <c r="N1896" s="2683">
        <v>238</v>
      </c>
      <c r="O1896" s="2563">
        <v>0.15680000000000002</v>
      </c>
      <c r="P1896" s="2563">
        <v>0.15680000000000002</v>
      </c>
      <c r="Q1896" s="2563">
        <v>0.15680000000000002</v>
      </c>
      <c r="R1896" s="2563">
        <v>0.15680000000000002</v>
      </c>
      <c r="S1896" s="2618">
        <v>5.6000000000000005</v>
      </c>
      <c r="T1896" s="2565" t="s">
        <v>1534</v>
      </c>
      <c r="U1896" s="2565" t="s">
        <v>1534</v>
      </c>
      <c r="V1896" s="2566" t="s">
        <v>1135</v>
      </c>
      <c r="W1896" s="2563">
        <v>2.8000000000000004E-2</v>
      </c>
      <c r="X1896" s="2563">
        <v>6.720000000000001E-2</v>
      </c>
      <c r="Y1896" s="2566" t="s">
        <v>1534</v>
      </c>
      <c r="Z1896" s="2566" t="s">
        <v>1534</v>
      </c>
      <c r="AA1896" s="2566" t="s">
        <v>1534</v>
      </c>
      <c r="AB1896" s="2566" t="s">
        <v>1534</v>
      </c>
      <c r="AC1896" s="2563">
        <v>6.720000000000001E-2</v>
      </c>
      <c r="AD1896" s="2562">
        <v>29.836800000000004</v>
      </c>
      <c r="AE1896" s="2566" t="s">
        <v>56</v>
      </c>
      <c r="AF1896" s="2567">
        <v>3.6960000000000007E-2</v>
      </c>
      <c r="AG1896" s="2567">
        <v>0.11200000000000002</v>
      </c>
      <c r="AH1896" s="2619" t="s">
        <v>5667</v>
      </c>
      <c r="AI1896" s="2619" t="s">
        <v>5008</v>
      </c>
      <c r="AJ1896" s="2721">
        <v>5.6000000000000005</v>
      </c>
      <c r="AK1896" s="2578"/>
    </row>
    <row r="1897" spans="2:37" s="2884" customFormat="1" ht="38.25" x14ac:dyDescent="0.2">
      <c r="B1897" s="4477" t="s">
        <v>5716</v>
      </c>
      <c r="C1897" s="4478"/>
      <c r="D1897" s="2561" t="s">
        <v>5717</v>
      </c>
      <c r="E1897" s="2562">
        <v>89.600000000000009</v>
      </c>
      <c r="F1897" s="2562">
        <v>42.033600000000007</v>
      </c>
      <c r="G1897" s="2565" t="s">
        <v>1534</v>
      </c>
      <c r="H1897" s="2565" t="s">
        <v>1534</v>
      </c>
      <c r="I1897" s="2565" t="s">
        <v>1534</v>
      </c>
      <c r="J1897" s="2683">
        <v>288</v>
      </c>
      <c r="K1897" s="2563">
        <v>0.14560000000000001</v>
      </c>
      <c r="L1897" s="2563">
        <v>0.14560000000000001</v>
      </c>
      <c r="M1897" s="2683">
        <v>288</v>
      </c>
      <c r="N1897" s="2683">
        <v>288</v>
      </c>
      <c r="O1897" s="2563">
        <v>0.14560000000000001</v>
      </c>
      <c r="P1897" s="2563">
        <v>0.14560000000000001</v>
      </c>
      <c r="Q1897" s="2563">
        <v>0.14560000000000001</v>
      </c>
      <c r="R1897" s="2563">
        <v>0.14560000000000001</v>
      </c>
      <c r="S1897" s="2618">
        <v>8.4</v>
      </c>
      <c r="T1897" s="2565" t="s">
        <v>1534</v>
      </c>
      <c r="U1897" s="2565" t="s">
        <v>1534</v>
      </c>
      <c r="V1897" s="2566" t="s">
        <v>1119</v>
      </c>
      <c r="W1897" s="2563">
        <v>2.8000000000000004E-2</v>
      </c>
      <c r="X1897" s="2563">
        <v>6.720000000000001E-2</v>
      </c>
      <c r="Y1897" s="2566" t="s">
        <v>1534</v>
      </c>
      <c r="Z1897" s="2566" t="s">
        <v>1534</v>
      </c>
      <c r="AA1897" s="2566" t="s">
        <v>1534</v>
      </c>
      <c r="AB1897" s="2566" t="s">
        <v>1534</v>
      </c>
      <c r="AC1897" s="2563">
        <v>6.720000000000001E-2</v>
      </c>
      <c r="AD1897" s="2562">
        <v>33.566400000000002</v>
      </c>
      <c r="AE1897" s="2566" t="s">
        <v>5529</v>
      </c>
      <c r="AF1897" s="2567">
        <v>3.6960000000000007E-2</v>
      </c>
      <c r="AG1897" s="2567">
        <v>0.11200000000000002</v>
      </c>
      <c r="AH1897" s="2619" t="s">
        <v>5667</v>
      </c>
      <c r="AI1897" s="2619" t="s">
        <v>5008</v>
      </c>
      <c r="AJ1897" s="2721">
        <v>5.6000000000000005</v>
      </c>
      <c r="AK1897" s="2578"/>
    </row>
    <row r="1898" spans="2:37" s="2884" customFormat="1" ht="38.25" x14ac:dyDescent="0.2">
      <c r="B1898" s="4477" t="s">
        <v>5718</v>
      </c>
      <c r="C1898" s="4478"/>
      <c r="D1898" s="2561" t="s">
        <v>5719</v>
      </c>
      <c r="E1898" s="2562">
        <v>112.00000000000001</v>
      </c>
      <c r="F1898" s="2562">
        <v>57.904000000000011</v>
      </c>
      <c r="G1898" s="2565" t="s">
        <v>1534</v>
      </c>
      <c r="H1898" s="2565" t="s">
        <v>1534</v>
      </c>
      <c r="I1898" s="2565" t="s">
        <v>1534</v>
      </c>
      <c r="J1898" s="2683">
        <v>430</v>
      </c>
      <c r="K1898" s="2563">
        <v>0.13440000000000002</v>
      </c>
      <c r="L1898" s="2563">
        <v>0.13440000000000002</v>
      </c>
      <c r="M1898" s="2683">
        <v>430</v>
      </c>
      <c r="N1898" s="2683">
        <v>430</v>
      </c>
      <c r="O1898" s="2563">
        <v>0.13440000000000002</v>
      </c>
      <c r="P1898" s="2563">
        <v>0.13440000000000002</v>
      </c>
      <c r="Q1898" s="2563">
        <v>0.13440000000000002</v>
      </c>
      <c r="R1898" s="2563">
        <v>0.13440000000000002</v>
      </c>
      <c r="S1898" s="2618">
        <v>11.200000000000001</v>
      </c>
      <c r="T1898" s="2565" t="s">
        <v>1534</v>
      </c>
      <c r="U1898" s="2565" t="s">
        <v>1534</v>
      </c>
      <c r="V1898" s="2566" t="s">
        <v>5534</v>
      </c>
      <c r="W1898" s="2563">
        <v>2.8000000000000004E-2</v>
      </c>
      <c r="X1898" s="2563">
        <v>6.720000000000001E-2</v>
      </c>
      <c r="Y1898" s="2566" t="s">
        <v>1534</v>
      </c>
      <c r="Z1898" s="2566" t="s">
        <v>1534</v>
      </c>
      <c r="AA1898" s="2566" t="s">
        <v>1534</v>
      </c>
      <c r="AB1898" s="2566" t="s">
        <v>1534</v>
      </c>
      <c r="AC1898" s="2563">
        <v>6.720000000000001E-2</v>
      </c>
      <c r="AD1898" s="2562">
        <v>37.295999999999999</v>
      </c>
      <c r="AE1898" s="2566" t="s">
        <v>58</v>
      </c>
      <c r="AF1898" s="2567">
        <v>3.6960000000000007E-2</v>
      </c>
      <c r="AG1898" s="2567">
        <v>0.11200000000000002</v>
      </c>
      <c r="AH1898" s="2619" t="s">
        <v>5667</v>
      </c>
      <c r="AI1898" s="2619" t="s">
        <v>5008</v>
      </c>
      <c r="AJ1898" s="2721">
        <v>5.6000000000000005</v>
      </c>
      <c r="AK1898" s="2578"/>
    </row>
    <row r="1899" spans="2:37" s="2884" customFormat="1" x14ac:dyDescent="0.2">
      <c r="B1899" s="4477" t="s">
        <v>5720</v>
      </c>
      <c r="C1899" s="4478"/>
      <c r="D1899" s="2561" t="s">
        <v>5721</v>
      </c>
      <c r="E1899" s="2562">
        <v>28.000000000000004</v>
      </c>
      <c r="F1899" s="2562">
        <v>16.251200000000001</v>
      </c>
      <c r="G1899" s="2565" t="s">
        <v>1534</v>
      </c>
      <c r="H1899" s="2565" t="s">
        <v>1534</v>
      </c>
      <c r="I1899" s="2565" t="s">
        <v>1534</v>
      </c>
      <c r="J1899" s="2683">
        <v>96</v>
      </c>
      <c r="K1899" s="2563">
        <v>0.16800000000000001</v>
      </c>
      <c r="L1899" s="2563">
        <v>0.16800000000000001</v>
      </c>
      <c r="M1899" s="2683">
        <v>96</v>
      </c>
      <c r="N1899" s="2683">
        <v>96</v>
      </c>
      <c r="O1899" s="2563">
        <v>0.16800000000000001</v>
      </c>
      <c r="P1899" s="2563">
        <v>0.16800000000000001</v>
      </c>
      <c r="Q1899" s="2563">
        <v>0.16800000000000001</v>
      </c>
      <c r="R1899" s="2563">
        <v>0.16800000000000001</v>
      </c>
      <c r="S1899" s="2618">
        <v>0.56000000000000005</v>
      </c>
      <c r="T1899" s="2565" t="s">
        <v>1534</v>
      </c>
      <c r="U1899" s="2565" t="s">
        <v>1534</v>
      </c>
      <c r="V1899" s="2566" t="s">
        <v>1136</v>
      </c>
      <c r="W1899" s="2563">
        <v>2.8000000000000004E-2</v>
      </c>
      <c r="X1899" s="2563">
        <v>6.720000000000001E-2</v>
      </c>
      <c r="Y1899" s="2566" t="s">
        <v>1534</v>
      </c>
      <c r="Z1899" s="2566" t="s">
        <v>1534</v>
      </c>
      <c r="AA1899" s="2566" t="s">
        <v>1534</v>
      </c>
      <c r="AB1899" s="2566" t="s">
        <v>1534</v>
      </c>
      <c r="AC1899" s="2563">
        <v>6.720000000000001E-2</v>
      </c>
      <c r="AD1899" s="2562">
        <v>11.188800000000001</v>
      </c>
      <c r="AE1899" s="2566" t="s">
        <v>49</v>
      </c>
      <c r="AF1899" s="2567">
        <v>3.6960000000000007E-2</v>
      </c>
      <c r="AG1899" s="2567">
        <v>0.11200000000000002</v>
      </c>
      <c r="AH1899" s="2619" t="s">
        <v>1534</v>
      </c>
      <c r="AI1899" s="2619" t="s">
        <v>1534</v>
      </c>
      <c r="AJ1899" s="2721" t="s">
        <v>1534</v>
      </c>
      <c r="AK1899" s="2578"/>
    </row>
    <row r="1900" spans="2:37" s="2884" customFormat="1" x14ac:dyDescent="0.2">
      <c r="B1900" s="4477" t="s">
        <v>5722</v>
      </c>
      <c r="C1900" s="4478"/>
      <c r="D1900" s="2561" t="s">
        <v>5723</v>
      </c>
      <c r="E1900" s="2562">
        <v>33.6</v>
      </c>
      <c r="F1900" s="2562">
        <v>17.561600000000002</v>
      </c>
      <c r="G1900" s="2565" t="s">
        <v>1534</v>
      </c>
      <c r="H1900" s="2565" t="s">
        <v>1534</v>
      </c>
      <c r="I1900" s="2565" t="s">
        <v>1534</v>
      </c>
      <c r="J1900" s="2683">
        <v>104</v>
      </c>
      <c r="K1900" s="2563">
        <v>0.16800000000000001</v>
      </c>
      <c r="L1900" s="2563">
        <v>0.16800000000000001</v>
      </c>
      <c r="M1900" s="2683">
        <v>104</v>
      </c>
      <c r="N1900" s="2683">
        <v>104</v>
      </c>
      <c r="O1900" s="2563">
        <v>0.16800000000000001</v>
      </c>
      <c r="P1900" s="2563">
        <v>0.16800000000000001</v>
      </c>
      <c r="Q1900" s="2563">
        <v>0.16800000000000001</v>
      </c>
      <c r="R1900" s="2563">
        <v>0.16800000000000001</v>
      </c>
      <c r="S1900" s="2618">
        <v>1.1200000000000001</v>
      </c>
      <c r="T1900" s="2565" t="s">
        <v>1534</v>
      </c>
      <c r="U1900" s="2565" t="s">
        <v>1534</v>
      </c>
      <c r="V1900" s="2566" t="s">
        <v>5540</v>
      </c>
      <c r="W1900" s="2563">
        <v>2.8000000000000004E-2</v>
      </c>
      <c r="X1900" s="2563">
        <v>6.720000000000001E-2</v>
      </c>
      <c r="Y1900" s="2566" t="s">
        <v>1534</v>
      </c>
      <c r="Z1900" s="2566" t="s">
        <v>1534</v>
      </c>
      <c r="AA1900" s="2566" t="s">
        <v>1534</v>
      </c>
      <c r="AB1900" s="2566" t="s">
        <v>1534</v>
      </c>
      <c r="AC1900" s="2563">
        <v>6.720000000000001E-2</v>
      </c>
      <c r="AD1900" s="2562">
        <v>14.918400000000002</v>
      </c>
      <c r="AE1900" s="2566" t="s">
        <v>51</v>
      </c>
      <c r="AF1900" s="2567">
        <v>3.6960000000000007E-2</v>
      </c>
      <c r="AG1900" s="2567">
        <v>0.11200000000000002</v>
      </c>
      <c r="AH1900" s="2619" t="s">
        <v>1534</v>
      </c>
      <c r="AI1900" s="2619" t="s">
        <v>1534</v>
      </c>
      <c r="AJ1900" s="2721" t="s">
        <v>1534</v>
      </c>
      <c r="AK1900" s="2578"/>
    </row>
    <row r="1901" spans="2:37" s="2884" customFormat="1" x14ac:dyDescent="0.2">
      <c r="B1901" s="4477" t="s">
        <v>5724</v>
      </c>
      <c r="C1901" s="4478"/>
      <c r="D1901" s="2561" t="s">
        <v>5725</v>
      </c>
      <c r="E1901" s="2562">
        <v>39.200000000000003</v>
      </c>
      <c r="F1901" s="2562">
        <v>22.601600000000001</v>
      </c>
      <c r="G1901" s="2565" t="s">
        <v>1534</v>
      </c>
      <c r="H1901" s="2565" t="s">
        <v>1534</v>
      </c>
      <c r="I1901" s="2565" t="s">
        <v>1534</v>
      </c>
      <c r="J1901" s="2683">
        <v>134</v>
      </c>
      <c r="K1901" s="2563">
        <v>0.16800000000000001</v>
      </c>
      <c r="L1901" s="2563">
        <v>0.16800000000000001</v>
      </c>
      <c r="M1901" s="2683">
        <v>134</v>
      </c>
      <c r="N1901" s="2683">
        <v>134</v>
      </c>
      <c r="O1901" s="2563">
        <v>0.16800000000000001</v>
      </c>
      <c r="P1901" s="2563">
        <v>0.16800000000000001</v>
      </c>
      <c r="Q1901" s="2563">
        <v>0.16800000000000001</v>
      </c>
      <c r="R1901" s="2563">
        <v>0.16800000000000001</v>
      </c>
      <c r="S1901" s="2618">
        <v>1.6800000000000002</v>
      </c>
      <c r="T1901" s="2565" t="s">
        <v>1534</v>
      </c>
      <c r="U1901" s="2565" t="s">
        <v>1534</v>
      </c>
      <c r="V1901" s="2566" t="s">
        <v>5545</v>
      </c>
      <c r="W1901" s="2563">
        <v>2.8000000000000004E-2</v>
      </c>
      <c r="X1901" s="2563">
        <v>6.720000000000001E-2</v>
      </c>
      <c r="Y1901" s="2566" t="s">
        <v>1534</v>
      </c>
      <c r="Z1901" s="2566" t="s">
        <v>1534</v>
      </c>
      <c r="AA1901" s="2566" t="s">
        <v>1534</v>
      </c>
      <c r="AB1901" s="2566" t="s">
        <v>1534</v>
      </c>
      <c r="AC1901" s="2563">
        <v>6.720000000000001E-2</v>
      </c>
      <c r="AD1901" s="2562">
        <v>14.918400000000002</v>
      </c>
      <c r="AE1901" s="2566" t="s">
        <v>51</v>
      </c>
      <c r="AF1901" s="2567">
        <v>3.6960000000000007E-2</v>
      </c>
      <c r="AG1901" s="2567">
        <v>0.11200000000000002</v>
      </c>
      <c r="AH1901" s="2619" t="s">
        <v>1534</v>
      </c>
      <c r="AI1901" s="2619" t="s">
        <v>1534</v>
      </c>
      <c r="AJ1901" s="2721" t="s">
        <v>1534</v>
      </c>
      <c r="AK1901" s="2578"/>
    </row>
    <row r="1902" spans="2:37" s="2884" customFormat="1" x14ac:dyDescent="0.2">
      <c r="B1902" s="4477" t="s">
        <v>5726</v>
      </c>
      <c r="C1902" s="4478"/>
      <c r="D1902" s="2561" t="s">
        <v>5727</v>
      </c>
      <c r="E1902" s="2562">
        <v>44.800000000000004</v>
      </c>
      <c r="F1902" s="2562">
        <v>23.912000000000003</v>
      </c>
      <c r="G1902" s="2565" t="s">
        <v>1534</v>
      </c>
      <c r="H1902" s="2565" t="s">
        <v>1534</v>
      </c>
      <c r="I1902" s="2565" t="s">
        <v>1534</v>
      </c>
      <c r="J1902" s="2683">
        <v>142</v>
      </c>
      <c r="K1902" s="2563">
        <v>0.16800000000000001</v>
      </c>
      <c r="L1902" s="2563">
        <v>0.16800000000000001</v>
      </c>
      <c r="M1902" s="2683">
        <v>142</v>
      </c>
      <c r="N1902" s="2683">
        <v>142</v>
      </c>
      <c r="O1902" s="2563">
        <v>0.16800000000000001</v>
      </c>
      <c r="P1902" s="2563">
        <v>0.16800000000000001</v>
      </c>
      <c r="Q1902" s="2563">
        <v>0.16800000000000001</v>
      </c>
      <c r="R1902" s="2563">
        <v>0.16800000000000001</v>
      </c>
      <c r="S1902" s="2618">
        <v>2.2400000000000002</v>
      </c>
      <c r="T1902" s="2565" t="s">
        <v>1534</v>
      </c>
      <c r="U1902" s="2565" t="s">
        <v>1534</v>
      </c>
      <c r="V1902" s="2566" t="s">
        <v>5550</v>
      </c>
      <c r="W1902" s="2563">
        <v>2.8000000000000004E-2</v>
      </c>
      <c r="X1902" s="2563">
        <v>6.720000000000001E-2</v>
      </c>
      <c r="Y1902" s="2566" t="s">
        <v>1534</v>
      </c>
      <c r="Z1902" s="2566" t="s">
        <v>1534</v>
      </c>
      <c r="AA1902" s="2566" t="s">
        <v>1534</v>
      </c>
      <c r="AB1902" s="2566" t="s">
        <v>1534</v>
      </c>
      <c r="AC1902" s="2563">
        <v>6.720000000000001E-2</v>
      </c>
      <c r="AD1902" s="2562">
        <v>18.648</v>
      </c>
      <c r="AE1902" s="2566" t="s">
        <v>406</v>
      </c>
      <c r="AF1902" s="2567">
        <v>3.6960000000000007E-2</v>
      </c>
      <c r="AG1902" s="2567">
        <v>0.11200000000000002</v>
      </c>
      <c r="AH1902" s="2619" t="s">
        <v>1534</v>
      </c>
      <c r="AI1902" s="2619" t="s">
        <v>1534</v>
      </c>
      <c r="AJ1902" s="2721" t="s">
        <v>1534</v>
      </c>
      <c r="AK1902" s="2578"/>
    </row>
    <row r="1903" spans="2:37" s="2884" customFormat="1" x14ac:dyDescent="0.2">
      <c r="B1903" s="4477" t="s">
        <v>5728</v>
      </c>
      <c r="C1903" s="4478"/>
      <c r="D1903" s="2561" t="s">
        <v>5729</v>
      </c>
      <c r="E1903" s="2562">
        <v>56.000000000000007</v>
      </c>
      <c r="F1903" s="2562">
        <v>30.822400000000002</v>
      </c>
      <c r="G1903" s="2565" t="s">
        <v>1534</v>
      </c>
      <c r="H1903" s="2565" t="s">
        <v>1534</v>
      </c>
      <c r="I1903" s="2565" t="s">
        <v>1534</v>
      </c>
      <c r="J1903" s="2683">
        <v>183</v>
      </c>
      <c r="K1903" s="2563">
        <v>0.16800000000000001</v>
      </c>
      <c r="L1903" s="2563">
        <v>0.16800000000000001</v>
      </c>
      <c r="M1903" s="2683">
        <v>183</v>
      </c>
      <c r="N1903" s="2683">
        <v>183</v>
      </c>
      <c r="O1903" s="2563">
        <v>0.16800000000000001</v>
      </c>
      <c r="P1903" s="2563">
        <v>0.16800000000000001</v>
      </c>
      <c r="Q1903" s="2563">
        <v>0.16800000000000001</v>
      </c>
      <c r="R1903" s="2563">
        <v>0.16800000000000001</v>
      </c>
      <c r="S1903" s="2618">
        <v>2.8000000000000003</v>
      </c>
      <c r="T1903" s="2565" t="s">
        <v>1534</v>
      </c>
      <c r="U1903" s="2565" t="s">
        <v>1534</v>
      </c>
      <c r="V1903" s="2566" t="s">
        <v>1133</v>
      </c>
      <c r="W1903" s="2563">
        <v>2.8000000000000004E-2</v>
      </c>
      <c r="X1903" s="2563">
        <v>6.720000000000001E-2</v>
      </c>
      <c r="Y1903" s="2566" t="s">
        <v>1534</v>
      </c>
      <c r="Z1903" s="2566" t="s">
        <v>1534</v>
      </c>
      <c r="AA1903" s="2566" t="s">
        <v>1534</v>
      </c>
      <c r="AB1903" s="2566" t="s">
        <v>1534</v>
      </c>
      <c r="AC1903" s="2563">
        <v>6.720000000000001E-2</v>
      </c>
      <c r="AD1903" s="2562">
        <v>22.377600000000001</v>
      </c>
      <c r="AE1903" s="2566" t="s">
        <v>5104</v>
      </c>
      <c r="AF1903" s="2567">
        <v>3.6960000000000007E-2</v>
      </c>
      <c r="AG1903" s="2567">
        <v>0.11200000000000002</v>
      </c>
      <c r="AH1903" s="2619" t="s">
        <v>1534</v>
      </c>
      <c r="AI1903" s="2619" t="s">
        <v>1534</v>
      </c>
      <c r="AJ1903" s="2721" t="s">
        <v>1534</v>
      </c>
      <c r="AK1903" s="2578"/>
    </row>
    <row r="1904" spans="2:37" s="2884" customFormat="1" x14ac:dyDescent="0.2">
      <c r="B1904" s="4477" t="s">
        <v>5730</v>
      </c>
      <c r="C1904" s="4478"/>
      <c r="D1904" s="2561" t="s">
        <v>5731</v>
      </c>
      <c r="E1904" s="2562">
        <v>67.2</v>
      </c>
      <c r="F1904" s="2562">
        <v>35.492800000000003</v>
      </c>
      <c r="G1904" s="2565" t="s">
        <v>1534</v>
      </c>
      <c r="H1904" s="2565" t="s">
        <v>1534</v>
      </c>
      <c r="I1904" s="2565" t="s">
        <v>1534</v>
      </c>
      <c r="J1904" s="2683">
        <v>226</v>
      </c>
      <c r="K1904" s="2563">
        <v>0.15680000000000002</v>
      </c>
      <c r="L1904" s="2563">
        <v>0.15680000000000002</v>
      </c>
      <c r="M1904" s="2683">
        <v>226</v>
      </c>
      <c r="N1904" s="2683">
        <v>226</v>
      </c>
      <c r="O1904" s="2563">
        <v>0.15680000000000002</v>
      </c>
      <c r="P1904" s="2563">
        <v>0.15680000000000002</v>
      </c>
      <c r="Q1904" s="2563">
        <v>0.15680000000000002</v>
      </c>
      <c r="R1904" s="2563">
        <v>0.15680000000000002</v>
      </c>
      <c r="S1904" s="2618">
        <v>5.6000000000000005</v>
      </c>
      <c r="T1904" s="2565" t="s">
        <v>1534</v>
      </c>
      <c r="U1904" s="2565" t="s">
        <v>1534</v>
      </c>
      <c r="V1904" s="2566" t="s">
        <v>1135</v>
      </c>
      <c r="W1904" s="2563">
        <v>2.8000000000000004E-2</v>
      </c>
      <c r="X1904" s="2563">
        <v>6.720000000000001E-2</v>
      </c>
      <c r="Y1904" s="2566" t="s">
        <v>1534</v>
      </c>
      <c r="Z1904" s="2566" t="s">
        <v>1534</v>
      </c>
      <c r="AA1904" s="2566" t="s">
        <v>1534</v>
      </c>
      <c r="AB1904" s="2566" t="s">
        <v>1534</v>
      </c>
      <c r="AC1904" s="2563">
        <v>6.720000000000001E-2</v>
      </c>
      <c r="AD1904" s="2562">
        <v>26.107200000000002</v>
      </c>
      <c r="AE1904" s="2566" t="s">
        <v>5520</v>
      </c>
      <c r="AF1904" s="2567">
        <v>3.6960000000000007E-2</v>
      </c>
      <c r="AG1904" s="2567">
        <v>0.11200000000000002</v>
      </c>
      <c r="AH1904" s="2619" t="s">
        <v>1534</v>
      </c>
      <c r="AI1904" s="2619" t="s">
        <v>1534</v>
      </c>
      <c r="AJ1904" s="2721" t="s">
        <v>1534</v>
      </c>
      <c r="AK1904" s="2578"/>
    </row>
    <row r="1905" spans="2:37" s="2884" customFormat="1" x14ac:dyDescent="0.2">
      <c r="B1905" s="4477" t="s">
        <v>5732</v>
      </c>
      <c r="C1905" s="4478"/>
      <c r="D1905" s="2561" t="s">
        <v>5733</v>
      </c>
      <c r="E1905" s="2562">
        <v>78.400000000000006</v>
      </c>
      <c r="F1905" s="2562">
        <v>42.963200000000001</v>
      </c>
      <c r="G1905" s="2565" t="s">
        <v>1534</v>
      </c>
      <c r="H1905" s="2565" t="s">
        <v>1534</v>
      </c>
      <c r="I1905" s="2565" t="s">
        <v>1534</v>
      </c>
      <c r="J1905" s="2683">
        <v>274</v>
      </c>
      <c r="K1905" s="2563">
        <v>0.15680000000000002</v>
      </c>
      <c r="L1905" s="2563">
        <v>0.15680000000000002</v>
      </c>
      <c r="M1905" s="2683">
        <v>274</v>
      </c>
      <c r="N1905" s="2683">
        <v>274</v>
      </c>
      <c r="O1905" s="2563">
        <v>0.15680000000000002</v>
      </c>
      <c r="P1905" s="2563">
        <v>0.15680000000000002</v>
      </c>
      <c r="Q1905" s="2563">
        <v>0.15680000000000002</v>
      </c>
      <c r="R1905" s="2563">
        <v>0.15680000000000002</v>
      </c>
      <c r="S1905" s="2618">
        <v>5.6000000000000005</v>
      </c>
      <c r="T1905" s="2565" t="s">
        <v>1534</v>
      </c>
      <c r="U1905" s="2565" t="s">
        <v>1534</v>
      </c>
      <c r="V1905" s="2566" t="s">
        <v>1135</v>
      </c>
      <c r="W1905" s="2563">
        <v>2.8000000000000004E-2</v>
      </c>
      <c r="X1905" s="2563">
        <v>6.720000000000001E-2</v>
      </c>
      <c r="Y1905" s="2566" t="s">
        <v>1534</v>
      </c>
      <c r="Z1905" s="2566" t="s">
        <v>1534</v>
      </c>
      <c r="AA1905" s="2566" t="s">
        <v>1534</v>
      </c>
      <c r="AB1905" s="2566" t="s">
        <v>1534</v>
      </c>
      <c r="AC1905" s="2563">
        <v>6.720000000000001E-2</v>
      </c>
      <c r="AD1905" s="2562">
        <v>29.836800000000004</v>
      </c>
      <c r="AE1905" s="2566" t="s">
        <v>56</v>
      </c>
      <c r="AF1905" s="2567">
        <v>3.6960000000000007E-2</v>
      </c>
      <c r="AG1905" s="2567">
        <v>0.11200000000000002</v>
      </c>
      <c r="AH1905" s="2619" t="s">
        <v>1534</v>
      </c>
      <c r="AI1905" s="2619" t="s">
        <v>1534</v>
      </c>
      <c r="AJ1905" s="2721" t="s">
        <v>1534</v>
      </c>
      <c r="AK1905" s="2578"/>
    </row>
    <row r="1906" spans="2:37" s="2884" customFormat="1" x14ac:dyDescent="0.2">
      <c r="B1906" s="4477" t="s">
        <v>5734</v>
      </c>
      <c r="C1906" s="4478"/>
      <c r="D1906" s="2561" t="s">
        <v>5735</v>
      </c>
      <c r="E1906" s="2562">
        <v>89.600000000000009</v>
      </c>
      <c r="F1906" s="2562">
        <v>47.633600000000008</v>
      </c>
      <c r="G1906" s="2565" t="s">
        <v>1534</v>
      </c>
      <c r="H1906" s="2565" t="s">
        <v>1534</v>
      </c>
      <c r="I1906" s="2565" t="s">
        <v>1534</v>
      </c>
      <c r="J1906" s="2683">
        <v>327</v>
      </c>
      <c r="K1906" s="2563">
        <v>0.14560000000000001</v>
      </c>
      <c r="L1906" s="2563">
        <v>0.14560000000000001</v>
      </c>
      <c r="M1906" s="2683">
        <v>327</v>
      </c>
      <c r="N1906" s="2683">
        <v>327</v>
      </c>
      <c r="O1906" s="2563">
        <v>0.14560000000000001</v>
      </c>
      <c r="P1906" s="2563">
        <v>0.14560000000000001</v>
      </c>
      <c r="Q1906" s="2563">
        <v>0.14560000000000001</v>
      </c>
      <c r="R1906" s="2563">
        <v>0.14560000000000001</v>
      </c>
      <c r="S1906" s="2618">
        <v>8.4</v>
      </c>
      <c r="T1906" s="2565" t="s">
        <v>1534</v>
      </c>
      <c r="U1906" s="2565" t="s">
        <v>1534</v>
      </c>
      <c r="V1906" s="2566" t="s">
        <v>1119</v>
      </c>
      <c r="W1906" s="2563">
        <v>2.8000000000000004E-2</v>
      </c>
      <c r="X1906" s="2563">
        <v>6.720000000000001E-2</v>
      </c>
      <c r="Y1906" s="2566" t="s">
        <v>1534</v>
      </c>
      <c r="Z1906" s="2566" t="s">
        <v>1534</v>
      </c>
      <c r="AA1906" s="2566" t="s">
        <v>1534</v>
      </c>
      <c r="AB1906" s="2566" t="s">
        <v>1534</v>
      </c>
      <c r="AC1906" s="2563">
        <v>6.720000000000001E-2</v>
      </c>
      <c r="AD1906" s="2562">
        <v>33.566400000000002</v>
      </c>
      <c r="AE1906" s="2566" t="s">
        <v>5529</v>
      </c>
      <c r="AF1906" s="2567">
        <v>3.6960000000000007E-2</v>
      </c>
      <c r="AG1906" s="2567">
        <v>0.11200000000000002</v>
      </c>
      <c r="AH1906" s="2619" t="s">
        <v>1534</v>
      </c>
      <c r="AI1906" s="2619" t="s">
        <v>1534</v>
      </c>
      <c r="AJ1906" s="2721" t="s">
        <v>1534</v>
      </c>
      <c r="AK1906" s="2578"/>
    </row>
    <row r="1907" spans="2:37" s="2884" customFormat="1" ht="13.5" thickBot="1" x14ac:dyDescent="0.25">
      <c r="B1907" s="4479" t="s">
        <v>5736</v>
      </c>
      <c r="C1907" s="4480"/>
      <c r="D1907" s="2608" t="s">
        <v>5737</v>
      </c>
      <c r="E1907" s="2609">
        <v>112.00000000000001</v>
      </c>
      <c r="F1907" s="2609">
        <v>63.504000000000012</v>
      </c>
      <c r="G1907" s="2612" t="s">
        <v>1534</v>
      </c>
      <c r="H1907" s="2612" t="s">
        <v>1534</v>
      </c>
      <c r="I1907" s="2612" t="s">
        <v>1534</v>
      </c>
      <c r="J1907" s="2817">
        <v>472</v>
      </c>
      <c r="K1907" s="2610">
        <v>0.13440000000000002</v>
      </c>
      <c r="L1907" s="2610">
        <v>0.13440000000000002</v>
      </c>
      <c r="M1907" s="2817">
        <v>472</v>
      </c>
      <c r="N1907" s="2817">
        <v>472</v>
      </c>
      <c r="O1907" s="2610">
        <v>0.13440000000000002</v>
      </c>
      <c r="P1907" s="2610">
        <v>0.13440000000000002</v>
      </c>
      <c r="Q1907" s="2610">
        <v>0.13440000000000002</v>
      </c>
      <c r="R1907" s="2610">
        <v>0.13440000000000002</v>
      </c>
      <c r="S1907" s="2810">
        <v>11.200000000000001</v>
      </c>
      <c r="T1907" s="2612" t="s">
        <v>1534</v>
      </c>
      <c r="U1907" s="2612" t="s">
        <v>1534</v>
      </c>
      <c r="V1907" s="2613" t="s">
        <v>5534</v>
      </c>
      <c r="W1907" s="2610">
        <v>2.8000000000000004E-2</v>
      </c>
      <c r="X1907" s="2610">
        <v>6.720000000000001E-2</v>
      </c>
      <c r="Y1907" s="2613" t="s">
        <v>1534</v>
      </c>
      <c r="Z1907" s="2613" t="s">
        <v>1534</v>
      </c>
      <c r="AA1907" s="2613" t="s">
        <v>1534</v>
      </c>
      <c r="AB1907" s="2613" t="s">
        <v>1534</v>
      </c>
      <c r="AC1907" s="2610">
        <v>6.720000000000001E-2</v>
      </c>
      <c r="AD1907" s="2609">
        <v>37.295999999999999</v>
      </c>
      <c r="AE1907" s="2613" t="s">
        <v>58</v>
      </c>
      <c r="AF1907" s="2614">
        <v>3.6960000000000007E-2</v>
      </c>
      <c r="AG1907" s="2614">
        <v>0.11200000000000002</v>
      </c>
      <c r="AH1907" s="2661" t="s">
        <v>1534</v>
      </c>
      <c r="AI1907" s="2661" t="s">
        <v>1534</v>
      </c>
      <c r="AJ1907" s="2811" t="s">
        <v>1534</v>
      </c>
      <c r="AK1907" s="2578"/>
    </row>
    <row r="1908" spans="2:37" s="2884" customFormat="1" x14ac:dyDescent="0.2">
      <c r="B1908" s="2579"/>
      <c r="C1908" s="2572"/>
      <c r="D1908" s="2572"/>
      <c r="E1908" s="2572"/>
      <c r="F1908" s="2572"/>
      <c r="G1908" s="2572"/>
      <c r="H1908" s="2572"/>
      <c r="I1908" s="2573"/>
      <c r="J1908" s="2573"/>
      <c r="K1908" s="2573"/>
      <c r="L1908" s="2573"/>
      <c r="M1908" s="2572"/>
      <c r="N1908" s="2573"/>
      <c r="O1908" s="2573"/>
      <c r="P1908" s="2573"/>
      <c r="Q1908" s="2573"/>
      <c r="R1908" s="2573"/>
      <c r="S1908" s="2572"/>
      <c r="T1908" s="2571"/>
      <c r="U1908" s="2571"/>
      <c r="V1908" s="2571"/>
      <c r="W1908" s="2571"/>
      <c r="X1908" s="2571"/>
      <c r="Y1908" s="2571"/>
      <c r="Z1908" s="2571"/>
      <c r="AA1908" s="2571"/>
      <c r="AB1908" s="2571"/>
      <c r="AC1908" s="2571"/>
      <c r="AD1908" s="2571"/>
      <c r="AE1908" s="2571"/>
      <c r="AF1908" s="2571"/>
      <c r="AG1908" s="2571"/>
      <c r="AH1908" s="2571"/>
      <c r="AI1908" s="2571"/>
      <c r="AJ1908" s="2571"/>
      <c r="AK1908" s="2578"/>
    </row>
    <row r="1909" spans="2:37" s="2884" customFormat="1" ht="14.25" x14ac:dyDescent="0.2">
      <c r="B1909" s="3643" t="s">
        <v>5002</v>
      </c>
      <c r="C1909" s="3644"/>
      <c r="D1909" s="3645" t="s">
        <v>10</v>
      </c>
      <c r="E1909" s="3645"/>
      <c r="F1909" s="3645"/>
      <c r="G1909" s="3645"/>
      <c r="H1909" s="2575"/>
      <c r="I1909" s="2575"/>
      <c r="J1909" s="2575"/>
      <c r="K1909" s="2575"/>
      <c r="L1909" s="2575"/>
      <c r="M1909" s="2575"/>
      <c r="N1909" s="2575"/>
      <c r="O1909" s="2575"/>
      <c r="P1909" s="2575"/>
      <c r="Q1909" s="2575"/>
      <c r="R1909" s="2575"/>
      <c r="S1909" s="2575"/>
      <c r="T1909" s="2571"/>
      <c r="U1909" s="2571"/>
      <c r="V1909" s="2571"/>
      <c r="W1909" s="2571"/>
      <c r="X1909" s="2571"/>
      <c r="Y1909" s="2571"/>
      <c r="Z1909" s="2571"/>
      <c r="AA1909" s="2571"/>
      <c r="AB1909" s="2571"/>
      <c r="AC1909" s="2571"/>
      <c r="AD1909" s="2571"/>
      <c r="AE1909" s="2571"/>
      <c r="AF1909" s="2571"/>
      <c r="AG1909" s="2571"/>
      <c r="AH1909" s="2571"/>
      <c r="AI1909" s="2571"/>
      <c r="AJ1909" s="2571"/>
      <c r="AK1909" s="2578"/>
    </row>
    <row r="1910" spans="2:37" s="2884" customFormat="1" ht="14.25" x14ac:dyDescent="0.2">
      <c r="B1910" s="3643" t="s">
        <v>5003</v>
      </c>
      <c r="C1910" s="3644"/>
      <c r="D1910" s="3645" t="s">
        <v>10</v>
      </c>
      <c r="E1910" s="3645"/>
      <c r="F1910" s="3645"/>
      <c r="G1910" s="3645"/>
      <c r="H1910" s="2575"/>
      <c r="I1910" s="2575"/>
      <c r="J1910" s="2575"/>
      <c r="K1910" s="2575"/>
      <c r="L1910" s="2575"/>
      <c r="M1910" s="2575"/>
      <c r="N1910" s="2575"/>
      <c r="O1910" s="2575"/>
      <c r="P1910" s="2575"/>
      <c r="Q1910" s="2575"/>
      <c r="R1910" s="2575"/>
      <c r="S1910" s="2575"/>
      <c r="T1910" s="2571"/>
      <c r="U1910" s="2571"/>
      <c r="V1910" s="2571"/>
      <c r="W1910" s="2571"/>
      <c r="X1910" s="2571"/>
      <c r="Y1910" s="2571"/>
      <c r="Z1910" s="2571"/>
      <c r="AA1910" s="2571"/>
      <c r="AB1910" s="2571"/>
      <c r="AC1910" s="2571"/>
      <c r="AD1910" s="2571"/>
      <c r="AE1910" s="2571"/>
      <c r="AF1910" s="2571"/>
      <c r="AG1910" s="2571"/>
      <c r="AH1910" s="2571"/>
      <c r="AI1910" s="2571"/>
      <c r="AJ1910" s="2571"/>
      <c r="AK1910" s="2578"/>
    </row>
    <row r="1911" spans="2:37" s="2884" customFormat="1" ht="15.75" thickBot="1" x14ac:dyDescent="0.25">
      <c r="B1911" s="3646"/>
      <c r="C1911" s="3647"/>
      <c r="D1911" s="3648"/>
      <c r="E1911" s="3648"/>
      <c r="F1911" s="3648"/>
      <c r="G1911" s="3648"/>
      <c r="H1911" s="2580"/>
      <c r="I1911" s="2580"/>
      <c r="J1911" s="2580"/>
      <c r="K1911" s="2580"/>
      <c r="L1911" s="2580"/>
      <c r="M1911" s="2580"/>
      <c r="N1911" s="2580"/>
      <c r="O1911" s="2580"/>
      <c r="P1911" s="2580"/>
      <c r="Q1911" s="2580"/>
      <c r="R1911" s="2580"/>
      <c r="S1911" s="2580"/>
      <c r="T1911" s="2581"/>
      <c r="U1911" s="2581"/>
      <c r="V1911" s="2581"/>
      <c r="W1911" s="2581"/>
      <c r="X1911" s="2581"/>
      <c r="Y1911" s="2581"/>
      <c r="Z1911" s="2581"/>
      <c r="AA1911" s="2581"/>
      <c r="AB1911" s="2581"/>
      <c r="AC1911" s="2581"/>
      <c r="AD1911" s="2581"/>
      <c r="AE1911" s="2581"/>
      <c r="AF1911" s="2581"/>
      <c r="AG1911" s="2581"/>
      <c r="AH1911" s="2581"/>
      <c r="AI1911" s="2581"/>
      <c r="AJ1911" s="2581"/>
      <c r="AK1911" s="2583"/>
    </row>
    <row r="1912" spans="2:37" s="2884" customFormat="1" x14ac:dyDescent="0.2">
      <c r="B1912" s="2783" t="str">
        <f>+B1861</f>
        <v>.</v>
      </c>
    </row>
    <row r="1913" spans="2:37" s="2884" customFormat="1" ht="13.5" thickBot="1" x14ac:dyDescent="0.25"/>
    <row r="1914" spans="2:37" s="2884" customFormat="1" ht="20.25" x14ac:dyDescent="0.2">
      <c r="B1914" s="3623" t="s">
        <v>5011</v>
      </c>
      <c r="C1914" s="3624"/>
      <c r="D1914" s="3624"/>
      <c r="E1914" s="3624"/>
      <c r="F1914" s="3624"/>
      <c r="G1914" s="3624"/>
      <c r="H1914" s="3624"/>
      <c r="I1914" s="3624"/>
      <c r="J1914" s="3624"/>
      <c r="K1914" s="3624"/>
      <c r="L1914" s="3624"/>
      <c r="M1914" s="3624"/>
      <c r="N1914" s="3624"/>
      <c r="O1914" s="3624"/>
      <c r="P1914" s="3624"/>
      <c r="Q1914" s="3624"/>
      <c r="R1914" s="3624"/>
      <c r="S1914" s="3624"/>
      <c r="T1914" s="3624"/>
      <c r="U1914" s="3624"/>
      <c r="V1914" s="3624"/>
      <c r="W1914" s="3624"/>
      <c r="X1914" s="3624"/>
      <c r="Y1914" s="3624"/>
      <c r="Z1914" s="3624"/>
      <c r="AA1914" s="3624"/>
      <c r="AB1914" s="3624"/>
      <c r="AC1914" s="3624"/>
      <c r="AD1914" s="3624"/>
      <c r="AE1914" s="3624"/>
      <c r="AF1914" s="3624"/>
      <c r="AG1914" s="3624"/>
      <c r="AH1914" s="3624"/>
      <c r="AI1914" s="3624"/>
      <c r="AJ1914" s="3624"/>
      <c r="AK1914" s="3625"/>
    </row>
    <row r="1915" spans="2:37" s="2884" customFormat="1" ht="13.5" customHeight="1" x14ac:dyDescent="0.2">
      <c r="B1915" s="2576"/>
      <c r="C1915" s="2958"/>
      <c r="D1915" s="2958"/>
      <c r="E1915" s="2958"/>
      <c r="F1915" s="2958"/>
      <c r="G1915" s="2577"/>
      <c r="H1915" s="2577"/>
      <c r="I1915" s="2577"/>
      <c r="J1915" s="2577"/>
      <c r="K1915" s="2577"/>
      <c r="L1915" s="2577"/>
      <c r="M1915" s="2577"/>
      <c r="N1915" s="2577"/>
      <c r="O1915" s="2577"/>
      <c r="P1915" s="2577"/>
      <c r="Q1915" s="2577"/>
      <c r="R1915" s="2577"/>
      <c r="S1915" s="2577"/>
      <c r="T1915" s="2577"/>
      <c r="U1915" s="2577"/>
      <c r="V1915" s="2577"/>
      <c r="W1915" s="2577"/>
      <c r="X1915" s="2577"/>
      <c r="Y1915" s="2577"/>
      <c r="Z1915" s="2577"/>
      <c r="AA1915" s="2577"/>
      <c r="AB1915" s="2577"/>
      <c r="AC1915" s="2577"/>
      <c r="AD1915" s="2577"/>
      <c r="AE1915" s="2577"/>
      <c r="AF1915" s="2577"/>
      <c r="AG1915" s="2577"/>
      <c r="AH1915" s="2577"/>
      <c r="AI1915" s="2577"/>
      <c r="AJ1915" s="2577"/>
      <c r="AK1915" s="2578"/>
    </row>
    <row r="1916" spans="2:37" s="2884" customFormat="1" ht="13.5" customHeight="1" x14ac:dyDescent="0.2">
      <c r="B1916" s="2576" t="s">
        <v>4998</v>
      </c>
      <c r="C1916" s="2958"/>
      <c r="D1916" s="3740" t="s">
        <v>5635</v>
      </c>
      <c r="E1916" s="3740"/>
      <c r="F1916" s="3740"/>
      <c r="G1916" s="2577"/>
      <c r="H1916" s="2577"/>
      <c r="I1916" s="2577"/>
      <c r="J1916" s="2577"/>
      <c r="K1916" s="2577"/>
      <c r="L1916" s="2577"/>
      <c r="M1916" s="2577"/>
      <c r="N1916" s="2577"/>
      <c r="O1916" s="2577"/>
      <c r="P1916" s="2577"/>
      <c r="Q1916" s="2577"/>
      <c r="R1916" s="2577"/>
      <c r="S1916" s="2577"/>
      <c r="T1916" s="2577"/>
      <c r="U1916" s="2577"/>
      <c r="V1916" s="2577"/>
      <c r="W1916" s="2577"/>
      <c r="X1916" s="2577"/>
      <c r="Y1916" s="2577"/>
      <c r="Z1916" s="2577"/>
      <c r="AA1916" s="2577"/>
      <c r="AB1916" s="2577"/>
      <c r="AC1916" s="2577"/>
      <c r="AD1916" s="2577"/>
      <c r="AE1916" s="2577"/>
      <c r="AF1916" s="2577"/>
      <c r="AG1916" s="2577"/>
      <c r="AH1916" s="2577"/>
      <c r="AI1916" s="2577"/>
      <c r="AJ1916" s="2577"/>
      <c r="AK1916" s="2578"/>
    </row>
    <row r="1917" spans="2:37" s="2884" customFormat="1" ht="13.5" thickBot="1" x14ac:dyDescent="0.25">
      <c r="B1917" s="3657" t="s">
        <v>5012</v>
      </c>
      <c r="C1917" s="3658"/>
      <c r="D1917" s="3629">
        <v>41515</v>
      </c>
      <c r="E1917" s="3629"/>
      <c r="F1917" s="2958"/>
      <c r="G1917" s="2577"/>
      <c r="H1917" s="2577"/>
      <c r="I1917" s="2577"/>
      <c r="J1917" s="2577"/>
      <c r="K1917" s="2577"/>
      <c r="L1917" s="2577"/>
      <c r="M1917" s="2577"/>
      <c r="N1917" s="2577"/>
      <c r="O1917" s="2577"/>
      <c r="P1917" s="2577"/>
      <c r="Q1917" s="2577"/>
      <c r="R1917" s="2577"/>
      <c r="S1917" s="2577"/>
      <c r="T1917" s="2577"/>
      <c r="U1917" s="2577"/>
      <c r="V1917" s="2577"/>
      <c r="W1917" s="2577"/>
      <c r="X1917" s="2577"/>
      <c r="Y1917" s="2577"/>
      <c r="Z1917" s="2577"/>
      <c r="AA1917" s="2577"/>
      <c r="AB1917" s="2577"/>
      <c r="AC1917" s="2577"/>
      <c r="AD1917" s="2577"/>
      <c r="AE1917" s="2577"/>
      <c r="AF1917" s="2577"/>
      <c r="AG1917" s="2577"/>
      <c r="AH1917" s="2577"/>
      <c r="AI1917" s="2577"/>
      <c r="AJ1917" s="2577"/>
      <c r="AK1917" s="2578"/>
    </row>
    <row r="1918" spans="2:37" s="2884" customFormat="1" ht="99" customHeight="1" thickBot="1" x14ac:dyDescent="0.25">
      <c r="B1918" s="3659" t="s">
        <v>5013</v>
      </c>
      <c r="C1918" s="3710"/>
      <c r="D1918" s="3730" t="s">
        <v>5636</v>
      </c>
      <c r="E1918" s="3731"/>
      <c r="F1918" s="3731"/>
      <c r="G1918" s="3731"/>
      <c r="H1918" s="3731"/>
      <c r="I1918" s="3731"/>
      <c r="J1918" s="3731"/>
      <c r="K1918" s="3732"/>
      <c r="L1918" s="2577"/>
      <c r="M1918" s="2577"/>
      <c r="N1918" s="2577"/>
      <c r="O1918" s="2577"/>
      <c r="P1918" s="2577"/>
      <c r="Q1918" s="2577"/>
      <c r="R1918" s="2577"/>
      <c r="S1918" s="2577"/>
      <c r="T1918" s="2577"/>
      <c r="U1918" s="2577"/>
      <c r="V1918" s="2577"/>
      <c r="W1918" s="2577"/>
      <c r="X1918" s="2577"/>
      <c r="Y1918" s="2577"/>
      <c r="Z1918" s="2577"/>
      <c r="AA1918" s="2577"/>
      <c r="AB1918" s="2577"/>
      <c r="AC1918" s="2577"/>
      <c r="AD1918" s="2577"/>
      <c r="AE1918" s="2577"/>
      <c r="AF1918" s="2577"/>
      <c r="AG1918" s="2577"/>
      <c r="AH1918" s="2577"/>
      <c r="AI1918" s="2577"/>
      <c r="AJ1918" s="2577"/>
      <c r="AK1918" s="2578"/>
    </row>
    <row r="1919" spans="2:37" s="2884" customFormat="1" ht="13.5" customHeight="1" thickBot="1" x14ac:dyDescent="0.25">
      <c r="B1919" s="3664"/>
      <c r="C1919" s="3653"/>
      <c r="D1919" s="3653"/>
      <c r="E1919" s="3653"/>
      <c r="F1919" s="3653"/>
      <c r="G1919" s="3653"/>
      <c r="H1919" s="3653"/>
      <c r="I1919" s="3653"/>
      <c r="J1919" s="3653"/>
      <c r="K1919" s="3653"/>
      <c r="L1919" s="3653"/>
      <c r="M1919" s="3653"/>
      <c r="N1919" s="3653"/>
      <c r="O1919" s="3653"/>
      <c r="P1919" s="3653"/>
      <c r="Q1919" s="3653"/>
      <c r="R1919" s="2577"/>
      <c r="S1919" s="2577"/>
      <c r="T1919" s="2577"/>
      <c r="U1919" s="2577"/>
      <c r="V1919" s="2577"/>
      <c r="W1919" s="2577"/>
      <c r="X1919" s="2577"/>
      <c r="Y1919" s="2577"/>
      <c r="Z1919" s="2577"/>
      <c r="AA1919" s="2577"/>
      <c r="AB1919" s="2577"/>
      <c r="AC1919" s="2577"/>
      <c r="AD1919" s="2577"/>
      <c r="AE1919" s="2577"/>
      <c r="AF1919" s="2577"/>
      <c r="AG1919" s="2577"/>
      <c r="AH1919" s="2577"/>
      <c r="AI1919" s="2577"/>
      <c r="AJ1919" s="2577"/>
      <c r="AK1919" s="2578"/>
    </row>
    <row r="1920" spans="2:37" s="2884" customFormat="1" ht="13.5" thickBot="1" x14ac:dyDescent="0.25">
      <c r="B1920" s="3638" t="s">
        <v>5014</v>
      </c>
      <c r="C1920" s="3638"/>
      <c r="D1920" s="3638" t="s">
        <v>5004</v>
      </c>
      <c r="E1920" s="3638" t="s">
        <v>5015</v>
      </c>
      <c r="F1920" s="3654" t="s">
        <v>224</v>
      </c>
      <c r="G1920" s="3654"/>
      <c r="H1920" s="3654"/>
      <c r="I1920" s="3654"/>
      <c r="J1920" s="3654"/>
      <c r="K1920" s="3654"/>
      <c r="L1920" s="3654"/>
      <c r="M1920" s="3654"/>
      <c r="N1920" s="3654"/>
      <c r="O1920" s="3654"/>
      <c r="P1920" s="3654"/>
      <c r="Q1920" s="3654"/>
      <c r="R1920" s="3654"/>
      <c r="S1920" s="3654" t="s">
        <v>340</v>
      </c>
      <c r="T1920" s="3654"/>
      <c r="U1920" s="3654"/>
      <c r="V1920" s="3654"/>
      <c r="W1920" s="3654"/>
      <c r="X1920" s="3654"/>
      <c r="Y1920" s="3654"/>
      <c r="Z1920" s="3654"/>
      <c r="AA1920" s="3654"/>
      <c r="AB1920" s="3654"/>
      <c r="AC1920" s="3654"/>
      <c r="AD1920" s="3654" t="s">
        <v>225</v>
      </c>
      <c r="AE1920" s="3654"/>
      <c r="AF1920" s="3654"/>
      <c r="AG1920" s="3654"/>
      <c r="AH1920" s="3655" t="s">
        <v>4999</v>
      </c>
      <c r="AI1920" s="3655"/>
      <c r="AJ1920" s="3655"/>
      <c r="AK1920" s="2578"/>
    </row>
    <row r="1921" spans="2:37" s="2884" customFormat="1" ht="13.5" thickBot="1" x14ac:dyDescent="0.25">
      <c r="B1921" s="3639"/>
      <c r="C1921" s="3639"/>
      <c r="D1921" s="3639"/>
      <c r="E1921" s="3639"/>
      <c r="F1921" s="3639" t="s">
        <v>5016</v>
      </c>
      <c r="G1921" s="3639" t="s">
        <v>5017</v>
      </c>
      <c r="H1921" s="3638" t="s">
        <v>5018</v>
      </c>
      <c r="I1921" s="3640" t="s">
        <v>5019</v>
      </c>
      <c r="J1921" s="3640" t="s">
        <v>5020</v>
      </c>
      <c r="K1921" s="3637" t="s">
        <v>5021</v>
      </c>
      <c r="L1921" s="3637" t="s">
        <v>5022</v>
      </c>
      <c r="M1921" s="3640" t="s">
        <v>5023</v>
      </c>
      <c r="N1921" s="3640"/>
      <c r="O1921" s="3637" t="s">
        <v>5024</v>
      </c>
      <c r="P1921" s="3637" t="s">
        <v>5025</v>
      </c>
      <c r="Q1921" s="3637" t="s">
        <v>5026</v>
      </c>
      <c r="R1921" s="3637" t="s">
        <v>5027</v>
      </c>
      <c r="S1921" s="3638" t="s">
        <v>5028</v>
      </c>
      <c r="T1921" s="3638" t="s">
        <v>5029</v>
      </c>
      <c r="U1921" s="3638" t="s">
        <v>5030</v>
      </c>
      <c r="V1921" s="3638" t="s">
        <v>5031</v>
      </c>
      <c r="W1921" s="3638" t="s">
        <v>5032</v>
      </c>
      <c r="X1921" s="3638" t="s">
        <v>5033</v>
      </c>
      <c r="Y1921" s="3638" t="s">
        <v>5034</v>
      </c>
      <c r="Z1921" s="3638" t="s">
        <v>5035</v>
      </c>
      <c r="AA1921" s="3638" t="s">
        <v>5036</v>
      </c>
      <c r="AB1921" s="3640" t="s">
        <v>5037</v>
      </c>
      <c r="AC1921" s="3640" t="s">
        <v>5038</v>
      </c>
      <c r="AD1921" s="3638" t="s">
        <v>5039</v>
      </c>
      <c r="AE1921" s="3638" t="s">
        <v>5040</v>
      </c>
      <c r="AF1921" s="3638" t="s">
        <v>5041</v>
      </c>
      <c r="AG1921" s="3638" t="s">
        <v>5042</v>
      </c>
      <c r="AH1921" s="3638" t="s">
        <v>1154</v>
      </c>
      <c r="AI1921" s="3638" t="s">
        <v>5000</v>
      </c>
      <c r="AJ1921" s="3638" t="s">
        <v>5001</v>
      </c>
      <c r="AK1921" s="2578"/>
    </row>
    <row r="1922" spans="2:37" s="2884" customFormat="1" ht="23.25" customHeight="1" thickBot="1" x14ac:dyDescent="0.25">
      <c r="B1922" s="3639"/>
      <c r="C1922" s="3639"/>
      <c r="D1922" s="3639"/>
      <c r="E1922" s="3639"/>
      <c r="F1922" s="3639"/>
      <c r="G1922" s="3639"/>
      <c r="H1922" s="3639"/>
      <c r="I1922" s="3637"/>
      <c r="J1922" s="3637"/>
      <c r="K1922" s="3637"/>
      <c r="L1922" s="3637"/>
      <c r="M1922" s="2955" t="s">
        <v>5043</v>
      </c>
      <c r="N1922" s="2956" t="s">
        <v>2798</v>
      </c>
      <c r="O1922" s="3637"/>
      <c r="P1922" s="3637"/>
      <c r="Q1922" s="3637"/>
      <c r="R1922" s="3637"/>
      <c r="S1922" s="3639"/>
      <c r="T1922" s="3639"/>
      <c r="U1922" s="3639"/>
      <c r="V1922" s="3639"/>
      <c r="W1922" s="3639"/>
      <c r="X1922" s="3639"/>
      <c r="Y1922" s="3639"/>
      <c r="Z1922" s="3639"/>
      <c r="AA1922" s="3639"/>
      <c r="AB1922" s="3637"/>
      <c r="AC1922" s="3637"/>
      <c r="AD1922" s="3639"/>
      <c r="AE1922" s="3639"/>
      <c r="AF1922" s="3639"/>
      <c r="AG1922" s="3639"/>
      <c r="AH1922" s="3639"/>
      <c r="AI1922" s="3639"/>
      <c r="AJ1922" s="3639"/>
      <c r="AK1922" s="2578"/>
    </row>
    <row r="1923" spans="2:37" s="2884" customFormat="1" x14ac:dyDescent="0.2">
      <c r="B1923" s="4475" t="s">
        <v>5637</v>
      </c>
      <c r="C1923" s="4476"/>
      <c r="D1923" s="2972" t="s">
        <v>5638</v>
      </c>
      <c r="E1923" s="2973">
        <v>29.99</v>
      </c>
      <c r="F1923" s="2587" t="s">
        <v>1534</v>
      </c>
      <c r="G1923" s="2587" t="s">
        <v>1534</v>
      </c>
      <c r="H1923" s="2587" t="s">
        <v>1534</v>
      </c>
      <c r="I1923" s="2587" t="s">
        <v>1534</v>
      </c>
      <c r="J1923" s="2587" t="s">
        <v>1534</v>
      </c>
      <c r="K1923" s="2587" t="s">
        <v>1534</v>
      </c>
      <c r="L1923" s="2587" t="s">
        <v>1534</v>
      </c>
      <c r="M1923" s="2587" t="s">
        <v>1534</v>
      </c>
      <c r="N1923" s="2587" t="s">
        <v>1534</v>
      </c>
      <c r="O1923" s="2587" t="s">
        <v>1534</v>
      </c>
      <c r="P1923" s="2587" t="s">
        <v>1534</v>
      </c>
      <c r="Q1923" s="2587" t="s">
        <v>1534</v>
      </c>
      <c r="R1923" s="2587" t="s">
        <v>1534</v>
      </c>
      <c r="S1923" s="2587" t="s">
        <v>1534</v>
      </c>
      <c r="T1923" s="2587" t="s">
        <v>1534</v>
      </c>
      <c r="U1923" s="2587" t="s">
        <v>1534</v>
      </c>
      <c r="V1923" s="2587" t="s">
        <v>1534</v>
      </c>
      <c r="W1923" s="2587" t="s">
        <v>1534</v>
      </c>
      <c r="X1923" s="2974">
        <v>0.06</v>
      </c>
      <c r="Y1923" s="2587" t="s">
        <v>1534</v>
      </c>
      <c r="Z1923" s="2587" t="s">
        <v>1534</v>
      </c>
      <c r="AA1923" s="2587">
        <v>50</v>
      </c>
      <c r="AB1923" s="2974">
        <v>0.06</v>
      </c>
      <c r="AC1923" s="2587" t="s">
        <v>1534</v>
      </c>
      <c r="AD1923" s="2975">
        <v>24.99</v>
      </c>
      <c r="AE1923" s="2976">
        <v>1000</v>
      </c>
      <c r="AF1923" s="2974">
        <f>AD1923/AE1923</f>
        <v>2.4989999999999998E-2</v>
      </c>
      <c r="AG1923" s="2974">
        <v>0.1</v>
      </c>
      <c r="AH1923" s="2977" t="s">
        <v>4535</v>
      </c>
      <c r="AI1923" s="2976">
        <v>100</v>
      </c>
      <c r="AJ1923" s="2978">
        <v>2.4900000000000002</v>
      </c>
      <c r="AK1923" s="2578"/>
    </row>
    <row r="1924" spans="2:37" s="2884" customFormat="1" x14ac:dyDescent="0.2">
      <c r="B1924" s="3715" t="s">
        <v>5639</v>
      </c>
      <c r="C1924" s="3716"/>
      <c r="D1924" s="2979" t="s">
        <v>5640</v>
      </c>
      <c r="E1924" s="2980">
        <v>34.989999999999995</v>
      </c>
      <c r="F1924" s="2653" t="s">
        <v>1534</v>
      </c>
      <c r="G1924" s="2653" t="s">
        <v>1534</v>
      </c>
      <c r="H1924" s="2653" t="s">
        <v>1534</v>
      </c>
      <c r="I1924" s="2653" t="s">
        <v>1534</v>
      </c>
      <c r="J1924" s="2653" t="s">
        <v>1534</v>
      </c>
      <c r="K1924" s="2653" t="s">
        <v>1534</v>
      </c>
      <c r="L1924" s="2653" t="s">
        <v>1534</v>
      </c>
      <c r="M1924" s="2653" t="s">
        <v>1534</v>
      </c>
      <c r="N1924" s="2653" t="s">
        <v>1534</v>
      </c>
      <c r="O1924" s="2653" t="s">
        <v>1534</v>
      </c>
      <c r="P1924" s="2653" t="s">
        <v>1534</v>
      </c>
      <c r="Q1924" s="2653" t="s">
        <v>1534</v>
      </c>
      <c r="R1924" s="2653" t="s">
        <v>1534</v>
      </c>
      <c r="S1924" s="2653" t="s">
        <v>1534</v>
      </c>
      <c r="T1924" s="2653" t="s">
        <v>1534</v>
      </c>
      <c r="U1924" s="2653" t="s">
        <v>1534</v>
      </c>
      <c r="V1924" s="2653" t="s">
        <v>1534</v>
      </c>
      <c r="W1924" s="2653" t="s">
        <v>1534</v>
      </c>
      <c r="X1924" s="2981">
        <v>0.06</v>
      </c>
      <c r="Y1924" s="2653" t="s">
        <v>1534</v>
      </c>
      <c r="Z1924" s="2653" t="s">
        <v>1534</v>
      </c>
      <c r="AA1924" s="2653">
        <v>50</v>
      </c>
      <c r="AB1924" s="2981">
        <v>0.06</v>
      </c>
      <c r="AC1924" s="2653" t="s">
        <v>1534</v>
      </c>
      <c r="AD1924" s="2982">
        <v>29.99</v>
      </c>
      <c r="AE1924" s="2983">
        <v>1500</v>
      </c>
      <c r="AF1924" s="2981">
        <f t="shared" ref="AF1924:AF1934" si="8">AD1924/AE1924</f>
        <v>1.9993333333333332E-2</v>
      </c>
      <c r="AG1924" s="2981">
        <v>0.1</v>
      </c>
      <c r="AH1924" s="2984" t="s">
        <v>4535</v>
      </c>
      <c r="AI1924" s="2983">
        <v>150</v>
      </c>
      <c r="AJ1924" s="2985">
        <v>2.99</v>
      </c>
      <c r="AK1924" s="2578"/>
    </row>
    <row r="1925" spans="2:37" s="2884" customFormat="1" x14ac:dyDescent="0.2">
      <c r="B1925" s="3715" t="s">
        <v>5641</v>
      </c>
      <c r="C1925" s="3716"/>
      <c r="D1925" s="2979" t="s">
        <v>5642</v>
      </c>
      <c r="E1925" s="2980">
        <v>44.99</v>
      </c>
      <c r="F1925" s="2653" t="s">
        <v>1534</v>
      </c>
      <c r="G1925" s="2653" t="s">
        <v>1534</v>
      </c>
      <c r="H1925" s="2653" t="s">
        <v>1534</v>
      </c>
      <c r="I1925" s="2653" t="s">
        <v>1534</v>
      </c>
      <c r="J1925" s="2653" t="s">
        <v>1534</v>
      </c>
      <c r="K1925" s="2653" t="s">
        <v>1534</v>
      </c>
      <c r="L1925" s="2653" t="s">
        <v>1534</v>
      </c>
      <c r="M1925" s="2653" t="s">
        <v>1534</v>
      </c>
      <c r="N1925" s="2653" t="s">
        <v>1534</v>
      </c>
      <c r="O1925" s="2653" t="s">
        <v>1534</v>
      </c>
      <c r="P1925" s="2653" t="s">
        <v>1534</v>
      </c>
      <c r="Q1925" s="2653" t="s">
        <v>1534</v>
      </c>
      <c r="R1925" s="2653" t="s">
        <v>1534</v>
      </c>
      <c r="S1925" s="2653" t="s">
        <v>1534</v>
      </c>
      <c r="T1925" s="2653" t="s">
        <v>1534</v>
      </c>
      <c r="U1925" s="2653" t="s">
        <v>1534</v>
      </c>
      <c r="V1925" s="2653" t="s">
        <v>1534</v>
      </c>
      <c r="W1925" s="2653" t="s">
        <v>1534</v>
      </c>
      <c r="X1925" s="2981">
        <v>0.06</v>
      </c>
      <c r="Y1925" s="2653" t="s">
        <v>1534</v>
      </c>
      <c r="Z1925" s="2653" t="s">
        <v>1534</v>
      </c>
      <c r="AA1925" s="2653">
        <v>50</v>
      </c>
      <c r="AB1925" s="2981">
        <v>0.06</v>
      </c>
      <c r="AC1925" s="2653" t="s">
        <v>1534</v>
      </c>
      <c r="AD1925" s="2982">
        <v>34.99</v>
      </c>
      <c r="AE1925" s="2983">
        <v>2000</v>
      </c>
      <c r="AF1925" s="2981">
        <f t="shared" si="8"/>
        <v>1.7495E-2</v>
      </c>
      <c r="AG1925" s="2981">
        <v>0.1</v>
      </c>
      <c r="AH1925" s="2984" t="s">
        <v>4535</v>
      </c>
      <c r="AI1925" s="2983">
        <v>200</v>
      </c>
      <c r="AJ1925" s="2985">
        <v>3.49</v>
      </c>
      <c r="AK1925" s="2578"/>
    </row>
    <row r="1926" spans="2:37" s="2884" customFormat="1" x14ac:dyDescent="0.2">
      <c r="B1926" s="3715" t="s">
        <v>5643</v>
      </c>
      <c r="C1926" s="3716"/>
      <c r="D1926" s="2979" t="s">
        <v>5644</v>
      </c>
      <c r="E1926" s="2980">
        <v>49.99</v>
      </c>
      <c r="F1926" s="2653" t="s">
        <v>1534</v>
      </c>
      <c r="G1926" s="2653" t="s">
        <v>1534</v>
      </c>
      <c r="H1926" s="2653" t="s">
        <v>1534</v>
      </c>
      <c r="I1926" s="2653" t="s">
        <v>1534</v>
      </c>
      <c r="J1926" s="2653" t="s">
        <v>1534</v>
      </c>
      <c r="K1926" s="2653" t="s">
        <v>1534</v>
      </c>
      <c r="L1926" s="2653" t="s">
        <v>1534</v>
      </c>
      <c r="M1926" s="2653" t="s">
        <v>1534</v>
      </c>
      <c r="N1926" s="2653" t="s">
        <v>1534</v>
      </c>
      <c r="O1926" s="2653" t="s">
        <v>1534</v>
      </c>
      <c r="P1926" s="2653" t="s">
        <v>1534</v>
      </c>
      <c r="Q1926" s="2653" t="s">
        <v>1534</v>
      </c>
      <c r="R1926" s="2653" t="s">
        <v>1534</v>
      </c>
      <c r="S1926" s="2653" t="s">
        <v>1534</v>
      </c>
      <c r="T1926" s="2653" t="s">
        <v>1534</v>
      </c>
      <c r="U1926" s="2653" t="s">
        <v>1534</v>
      </c>
      <c r="V1926" s="2653" t="s">
        <v>1534</v>
      </c>
      <c r="W1926" s="2653" t="s">
        <v>1534</v>
      </c>
      <c r="X1926" s="2981">
        <v>0.06</v>
      </c>
      <c r="Y1926" s="2653" t="s">
        <v>1534</v>
      </c>
      <c r="Z1926" s="2653" t="s">
        <v>1534</v>
      </c>
      <c r="AA1926" s="2653">
        <v>50</v>
      </c>
      <c r="AB1926" s="2981">
        <v>0.06</v>
      </c>
      <c r="AC1926" s="2653" t="s">
        <v>1534</v>
      </c>
      <c r="AD1926" s="2982">
        <v>39.99</v>
      </c>
      <c r="AE1926" s="2983">
        <v>3000</v>
      </c>
      <c r="AF1926" s="2981">
        <f t="shared" si="8"/>
        <v>1.333E-2</v>
      </c>
      <c r="AG1926" s="2981">
        <v>0.1</v>
      </c>
      <c r="AH1926" s="2984" t="s">
        <v>4535</v>
      </c>
      <c r="AI1926" s="2983">
        <v>300</v>
      </c>
      <c r="AJ1926" s="2985">
        <v>3.99</v>
      </c>
      <c r="AK1926" s="2578"/>
    </row>
    <row r="1927" spans="2:37" s="2884" customFormat="1" x14ac:dyDescent="0.2">
      <c r="B1927" s="3715" t="s">
        <v>5645</v>
      </c>
      <c r="C1927" s="3716"/>
      <c r="D1927" s="2979" t="s">
        <v>5646</v>
      </c>
      <c r="E1927" s="2980">
        <v>59.99</v>
      </c>
      <c r="F1927" s="2653" t="s">
        <v>1534</v>
      </c>
      <c r="G1927" s="2653" t="s">
        <v>1534</v>
      </c>
      <c r="H1927" s="2653" t="s">
        <v>1534</v>
      </c>
      <c r="I1927" s="2653" t="s">
        <v>1534</v>
      </c>
      <c r="J1927" s="2653" t="s">
        <v>1534</v>
      </c>
      <c r="K1927" s="2653" t="s">
        <v>1534</v>
      </c>
      <c r="L1927" s="2653" t="s">
        <v>1534</v>
      </c>
      <c r="M1927" s="2653" t="s">
        <v>1534</v>
      </c>
      <c r="N1927" s="2653" t="s">
        <v>1534</v>
      </c>
      <c r="O1927" s="2653" t="s">
        <v>1534</v>
      </c>
      <c r="P1927" s="2653" t="s">
        <v>1534</v>
      </c>
      <c r="Q1927" s="2653" t="s">
        <v>1534</v>
      </c>
      <c r="R1927" s="2653" t="s">
        <v>1534</v>
      </c>
      <c r="S1927" s="2653" t="s">
        <v>1534</v>
      </c>
      <c r="T1927" s="2653" t="s">
        <v>1534</v>
      </c>
      <c r="U1927" s="2653" t="s">
        <v>1534</v>
      </c>
      <c r="V1927" s="2653" t="s">
        <v>1534</v>
      </c>
      <c r="W1927" s="2653" t="s">
        <v>1534</v>
      </c>
      <c r="X1927" s="2981">
        <v>0.06</v>
      </c>
      <c r="Y1927" s="2653" t="s">
        <v>1534</v>
      </c>
      <c r="Z1927" s="2653" t="s">
        <v>1534</v>
      </c>
      <c r="AA1927" s="2653">
        <v>50</v>
      </c>
      <c r="AB1927" s="2981">
        <v>0.06</v>
      </c>
      <c r="AC1927" s="2653" t="s">
        <v>1534</v>
      </c>
      <c r="AD1927" s="2982">
        <v>49.99</v>
      </c>
      <c r="AE1927" s="2983">
        <v>5000</v>
      </c>
      <c r="AF1927" s="2981">
        <f t="shared" si="8"/>
        <v>9.9979999999999999E-3</v>
      </c>
      <c r="AG1927" s="2981">
        <v>0.1</v>
      </c>
      <c r="AH1927" s="2984" t="s">
        <v>4535</v>
      </c>
      <c r="AI1927" s="2983">
        <v>300</v>
      </c>
      <c r="AJ1927" s="2985">
        <v>3.99</v>
      </c>
      <c r="AK1927" s="2578"/>
    </row>
    <row r="1928" spans="2:37" s="2884" customFormat="1" x14ac:dyDescent="0.2">
      <c r="B1928" s="3715" t="s">
        <v>5647</v>
      </c>
      <c r="C1928" s="3716"/>
      <c r="D1928" s="2979" t="s">
        <v>5648</v>
      </c>
      <c r="E1928" s="2980">
        <v>69.990000000000009</v>
      </c>
      <c r="F1928" s="2653" t="s">
        <v>1534</v>
      </c>
      <c r="G1928" s="2653" t="s">
        <v>1534</v>
      </c>
      <c r="H1928" s="2653" t="s">
        <v>1534</v>
      </c>
      <c r="I1928" s="2653" t="s">
        <v>1534</v>
      </c>
      <c r="J1928" s="2653" t="s">
        <v>1534</v>
      </c>
      <c r="K1928" s="2653" t="s">
        <v>1534</v>
      </c>
      <c r="L1928" s="2653" t="s">
        <v>1534</v>
      </c>
      <c r="M1928" s="2653" t="s">
        <v>1534</v>
      </c>
      <c r="N1928" s="2653" t="s">
        <v>1534</v>
      </c>
      <c r="O1928" s="2653" t="s">
        <v>1534</v>
      </c>
      <c r="P1928" s="2653" t="s">
        <v>1534</v>
      </c>
      <c r="Q1928" s="2653" t="s">
        <v>1534</v>
      </c>
      <c r="R1928" s="2653" t="s">
        <v>1534</v>
      </c>
      <c r="S1928" s="2653" t="s">
        <v>1534</v>
      </c>
      <c r="T1928" s="2653" t="s">
        <v>1534</v>
      </c>
      <c r="U1928" s="2653" t="s">
        <v>1534</v>
      </c>
      <c r="V1928" s="2653" t="s">
        <v>1534</v>
      </c>
      <c r="W1928" s="2653" t="s">
        <v>1534</v>
      </c>
      <c r="X1928" s="2981">
        <v>0.06</v>
      </c>
      <c r="Y1928" s="2653" t="s">
        <v>1534</v>
      </c>
      <c r="Z1928" s="2653" t="s">
        <v>1534</v>
      </c>
      <c r="AA1928" s="2653">
        <v>50</v>
      </c>
      <c r="AB1928" s="2981">
        <v>0.06</v>
      </c>
      <c r="AC1928" s="2653" t="s">
        <v>1534</v>
      </c>
      <c r="AD1928" s="2982">
        <v>59.99</v>
      </c>
      <c r="AE1928" s="2983">
        <v>10000</v>
      </c>
      <c r="AF1928" s="2981">
        <f t="shared" si="8"/>
        <v>5.999E-3</v>
      </c>
      <c r="AG1928" s="2981">
        <v>0.1</v>
      </c>
      <c r="AH1928" s="2984" t="s">
        <v>4535</v>
      </c>
      <c r="AI1928" s="2983">
        <v>300</v>
      </c>
      <c r="AJ1928" s="2985">
        <v>3.99</v>
      </c>
      <c r="AK1928" s="2578"/>
    </row>
    <row r="1929" spans="2:37" s="2884" customFormat="1" x14ac:dyDescent="0.2">
      <c r="B1929" s="3715" t="s">
        <v>5649</v>
      </c>
      <c r="C1929" s="3716"/>
      <c r="D1929" s="2986" t="s">
        <v>5650</v>
      </c>
      <c r="E1929" s="2980">
        <v>39</v>
      </c>
      <c r="F1929" s="2653" t="s">
        <v>1534</v>
      </c>
      <c r="G1929" s="2653" t="s">
        <v>1534</v>
      </c>
      <c r="H1929" s="2653" t="s">
        <v>1534</v>
      </c>
      <c r="I1929" s="2653" t="s">
        <v>1534</v>
      </c>
      <c r="J1929" s="2653" t="s">
        <v>1534</v>
      </c>
      <c r="K1929" s="2653" t="s">
        <v>1534</v>
      </c>
      <c r="L1929" s="2653" t="s">
        <v>1534</v>
      </c>
      <c r="M1929" s="2653" t="s">
        <v>1534</v>
      </c>
      <c r="N1929" s="2653" t="s">
        <v>1534</v>
      </c>
      <c r="O1929" s="2653" t="s">
        <v>1534</v>
      </c>
      <c r="P1929" s="2653" t="s">
        <v>1534</v>
      </c>
      <c r="Q1929" s="2653" t="s">
        <v>1534</v>
      </c>
      <c r="R1929" s="2653" t="s">
        <v>1534</v>
      </c>
      <c r="S1929" s="2653" t="s">
        <v>1534</v>
      </c>
      <c r="T1929" s="2653" t="s">
        <v>1534</v>
      </c>
      <c r="U1929" s="2653" t="s">
        <v>1534</v>
      </c>
      <c r="V1929" s="2653" t="s">
        <v>1534</v>
      </c>
      <c r="W1929" s="2653" t="s">
        <v>1534</v>
      </c>
      <c r="X1929" s="2981">
        <v>0.06</v>
      </c>
      <c r="Y1929" s="2653" t="s">
        <v>1534</v>
      </c>
      <c r="Z1929" s="2653" t="s">
        <v>1534</v>
      </c>
      <c r="AA1929" s="2653" t="s">
        <v>1534</v>
      </c>
      <c r="AB1929" s="2981">
        <v>0.06</v>
      </c>
      <c r="AC1929" s="2653" t="s">
        <v>1534</v>
      </c>
      <c r="AD1929" s="2982">
        <v>29</v>
      </c>
      <c r="AE1929" s="2987">
        <v>2000</v>
      </c>
      <c r="AF1929" s="2981">
        <f t="shared" si="8"/>
        <v>1.4500000000000001E-2</v>
      </c>
      <c r="AG1929" s="2981">
        <v>0.1</v>
      </c>
      <c r="AH1929" s="2984" t="s">
        <v>4535</v>
      </c>
      <c r="AI1929" s="2987">
        <v>200</v>
      </c>
      <c r="AJ1929" s="2985">
        <v>3.49</v>
      </c>
      <c r="AK1929" s="2578"/>
    </row>
    <row r="1930" spans="2:37" s="2884" customFormat="1" x14ac:dyDescent="0.2">
      <c r="B1930" s="3715" t="s">
        <v>5651</v>
      </c>
      <c r="C1930" s="3716"/>
      <c r="D1930" s="2986" t="s">
        <v>5652</v>
      </c>
      <c r="E1930" s="2980">
        <v>49</v>
      </c>
      <c r="F1930" s="2653" t="s">
        <v>1534</v>
      </c>
      <c r="G1930" s="2653" t="s">
        <v>1534</v>
      </c>
      <c r="H1930" s="2653" t="s">
        <v>1534</v>
      </c>
      <c r="I1930" s="2653" t="s">
        <v>1534</v>
      </c>
      <c r="J1930" s="2653" t="s">
        <v>1534</v>
      </c>
      <c r="K1930" s="2653" t="s">
        <v>1534</v>
      </c>
      <c r="L1930" s="2653" t="s">
        <v>1534</v>
      </c>
      <c r="M1930" s="2653" t="s">
        <v>1534</v>
      </c>
      <c r="N1930" s="2653" t="s">
        <v>1534</v>
      </c>
      <c r="O1930" s="2653" t="s">
        <v>1534</v>
      </c>
      <c r="P1930" s="2653" t="s">
        <v>1534</v>
      </c>
      <c r="Q1930" s="2653" t="s">
        <v>1534</v>
      </c>
      <c r="R1930" s="2653" t="s">
        <v>1534</v>
      </c>
      <c r="S1930" s="2653" t="s">
        <v>1534</v>
      </c>
      <c r="T1930" s="2653" t="s">
        <v>1534</v>
      </c>
      <c r="U1930" s="2653" t="s">
        <v>1534</v>
      </c>
      <c r="V1930" s="2653" t="s">
        <v>1534</v>
      </c>
      <c r="W1930" s="2653" t="s">
        <v>1534</v>
      </c>
      <c r="X1930" s="2981">
        <v>0.06</v>
      </c>
      <c r="Y1930" s="2653" t="s">
        <v>1534</v>
      </c>
      <c r="Z1930" s="2653" t="s">
        <v>1534</v>
      </c>
      <c r="AA1930" s="2653" t="s">
        <v>1534</v>
      </c>
      <c r="AB1930" s="2981">
        <v>0.06</v>
      </c>
      <c r="AC1930" s="2653" t="s">
        <v>1534</v>
      </c>
      <c r="AD1930" s="2982">
        <v>39</v>
      </c>
      <c r="AE1930" s="2987">
        <v>3000</v>
      </c>
      <c r="AF1930" s="2981">
        <f t="shared" si="8"/>
        <v>1.2999999999999999E-2</v>
      </c>
      <c r="AG1930" s="2981">
        <v>0.1</v>
      </c>
      <c r="AH1930" s="2984" t="s">
        <v>4535</v>
      </c>
      <c r="AI1930" s="2987">
        <v>300</v>
      </c>
      <c r="AJ1930" s="2985">
        <v>3.99</v>
      </c>
      <c r="AK1930" s="2578"/>
    </row>
    <row r="1931" spans="2:37" s="2884" customFormat="1" x14ac:dyDescent="0.2">
      <c r="B1931" s="3715" t="s">
        <v>5653</v>
      </c>
      <c r="C1931" s="3716"/>
      <c r="D1931" s="2986" t="s">
        <v>5654</v>
      </c>
      <c r="E1931" s="2980">
        <v>69</v>
      </c>
      <c r="F1931" s="2653" t="s">
        <v>1534</v>
      </c>
      <c r="G1931" s="2653" t="s">
        <v>1534</v>
      </c>
      <c r="H1931" s="2653" t="s">
        <v>1534</v>
      </c>
      <c r="I1931" s="2653" t="s">
        <v>1534</v>
      </c>
      <c r="J1931" s="2653" t="s">
        <v>1534</v>
      </c>
      <c r="K1931" s="2653" t="s">
        <v>1534</v>
      </c>
      <c r="L1931" s="2653" t="s">
        <v>1534</v>
      </c>
      <c r="M1931" s="2653" t="s">
        <v>1534</v>
      </c>
      <c r="N1931" s="2653" t="s">
        <v>1534</v>
      </c>
      <c r="O1931" s="2653" t="s">
        <v>1534</v>
      </c>
      <c r="P1931" s="2653" t="s">
        <v>1534</v>
      </c>
      <c r="Q1931" s="2653" t="s">
        <v>1534</v>
      </c>
      <c r="R1931" s="2653" t="s">
        <v>1534</v>
      </c>
      <c r="S1931" s="2653" t="s">
        <v>1534</v>
      </c>
      <c r="T1931" s="2653" t="s">
        <v>1534</v>
      </c>
      <c r="U1931" s="2653" t="s">
        <v>1534</v>
      </c>
      <c r="V1931" s="2653" t="s">
        <v>1534</v>
      </c>
      <c r="W1931" s="2653" t="s">
        <v>1534</v>
      </c>
      <c r="X1931" s="2981">
        <v>0.06</v>
      </c>
      <c r="Y1931" s="2653" t="s">
        <v>1534</v>
      </c>
      <c r="Z1931" s="2653" t="s">
        <v>1534</v>
      </c>
      <c r="AA1931" s="2653" t="s">
        <v>1534</v>
      </c>
      <c r="AB1931" s="2981">
        <v>0.06</v>
      </c>
      <c r="AC1931" s="2653" t="s">
        <v>1534</v>
      </c>
      <c r="AD1931" s="2982">
        <v>59</v>
      </c>
      <c r="AE1931" s="2987">
        <v>10000</v>
      </c>
      <c r="AF1931" s="2981">
        <f t="shared" si="8"/>
        <v>5.8999999999999999E-3</v>
      </c>
      <c r="AG1931" s="2981">
        <v>0.1</v>
      </c>
      <c r="AH1931" s="2984" t="s">
        <v>4535</v>
      </c>
      <c r="AI1931" s="2987">
        <v>300</v>
      </c>
      <c r="AJ1931" s="2985">
        <v>3.99</v>
      </c>
      <c r="AK1931" s="2578"/>
    </row>
    <row r="1932" spans="2:37" s="2884" customFormat="1" x14ac:dyDescent="0.2">
      <c r="B1932" s="3715" t="s">
        <v>5655</v>
      </c>
      <c r="C1932" s="3716"/>
      <c r="D1932" s="2986" t="s">
        <v>5656</v>
      </c>
      <c r="E1932" s="2980">
        <v>19</v>
      </c>
      <c r="F1932" s="2653" t="s">
        <v>1534</v>
      </c>
      <c r="G1932" s="2653" t="s">
        <v>1534</v>
      </c>
      <c r="H1932" s="2653" t="s">
        <v>1534</v>
      </c>
      <c r="I1932" s="2653" t="s">
        <v>1534</v>
      </c>
      <c r="J1932" s="2653" t="s">
        <v>1534</v>
      </c>
      <c r="K1932" s="2653" t="s">
        <v>1534</v>
      </c>
      <c r="L1932" s="2653" t="s">
        <v>1534</v>
      </c>
      <c r="M1932" s="2653" t="s">
        <v>1534</v>
      </c>
      <c r="N1932" s="2653" t="s">
        <v>1534</v>
      </c>
      <c r="O1932" s="2653" t="s">
        <v>1534</v>
      </c>
      <c r="P1932" s="2653" t="s">
        <v>1534</v>
      </c>
      <c r="Q1932" s="2653" t="s">
        <v>1534</v>
      </c>
      <c r="R1932" s="2653" t="s">
        <v>1534</v>
      </c>
      <c r="S1932" s="2653" t="s">
        <v>1534</v>
      </c>
      <c r="T1932" s="2653" t="s">
        <v>1534</v>
      </c>
      <c r="U1932" s="2653" t="s">
        <v>1534</v>
      </c>
      <c r="V1932" s="2653" t="s">
        <v>1534</v>
      </c>
      <c r="W1932" s="2653" t="s">
        <v>1534</v>
      </c>
      <c r="X1932" s="2981">
        <v>0.06</v>
      </c>
      <c r="Y1932" s="2653" t="s">
        <v>1534</v>
      </c>
      <c r="Z1932" s="2653" t="s">
        <v>1534</v>
      </c>
      <c r="AA1932" s="2653" t="s">
        <v>1534</v>
      </c>
      <c r="AB1932" s="2981">
        <v>0.06</v>
      </c>
      <c r="AC1932" s="2653" t="s">
        <v>1534</v>
      </c>
      <c r="AD1932" s="2982">
        <v>19</v>
      </c>
      <c r="AE1932" s="2987">
        <v>1000</v>
      </c>
      <c r="AF1932" s="2981">
        <f t="shared" si="8"/>
        <v>1.9E-2</v>
      </c>
      <c r="AG1932" s="2981">
        <v>0.1</v>
      </c>
      <c r="AH1932" s="2984" t="s">
        <v>4535</v>
      </c>
      <c r="AI1932" s="2987">
        <v>100</v>
      </c>
      <c r="AJ1932" s="2985">
        <v>2.4900000000000002</v>
      </c>
      <c r="AK1932" s="2578"/>
    </row>
    <row r="1933" spans="2:37" s="2884" customFormat="1" x14ac:dyDescent="0.2">
      <c r="B1933" s="3715" t="s">
        <v>5657</v>
      </c>
      <c r="C1933" s="3716"/>
      <c r="D1933" s="2986" t="s">
        <v>5658</v>
      </c>
      <c r="E1933" s="2980">
        <v>29</v>
      </c>
      <c r="F1933" s="2653" t="s">
        <v>1534</v>
      </c>
      <c r="G1933" s="2653" t="s">
        <v>1534</v>
      </c>
      <c r="H1933" s="2653" t="s">
        <v>1534</v>
      </c>
      <c r="I1933" s="2653" t="s">
        <v>1534</v>
      </c>
      <c r="J1933" s="2653" t="s">
        <v>1534</v>
      </c>
      <c r="K1933" s="2653" t="s">
        <v>1534</v>
      </c>
      <c r="L1933" s="2653" t="s">
        <v>1534</v>
      </c>
      <c r="M1933" s="2653" t="s">
        <v>1534</v>
      </c>
      <c r="N1933" s="2653" t="s">
        <v>1534</v>
      </c>
      <c r="O1933" s="2653" t="s">
        <v>1534</v>
      </c>
      <c r="P1933" s="2653" t="s">
        <v>1534</v>
      </c>
      <c r="Q1933" s="2653" t="s">
        <v>1534</v>
      </c>
      <c r="R1933" s="2653" t="s">
        <v>1534</v>
      </c>
      <c r="S1933" s="2653" t="s">
        <v>1534</v>
      </c>
      <c r="T1933" s="2653" t="s">
        <v>1534</v>
      </c>
      <c r="U1933" s="2653" t="s">
        <v>1534</v>
      </c>
      <c r="V1933" s="2653" t="s">
        <v>1534</v>
      </c>
      <c r="W1933" s="2653" t="s">
        <v>1534</v>
      </c>
      <c r="X1933" s="2981">
        <v>0.06</v>
      </c>
      <c r="Y1933" s="2653" t="s">
        <v>1534</v>
      </c>
      <c r="Z1933" s="2653" t="s">
        <v>1534</v>
      </c>
      <c r="AA1933" s="2653" t="s">
        <v>1534</v>
      </c>
      <c r="AB1933" s="2981">
        <v>0.06</v>
      </c>
      <c r="AC1933" s="2653" t="s">
        <v>1534</v>
      </c>
      <c r="AD1933" s="2982">
        <v>29</v>
      </c>
      <c r="AE1933" s="2987">
        <v>2000</v>
      </c>
      <c r="AF1933" s="2981">
        <f t="shared" si="8"/>
        <v>1.4500000000000001E-2</v>
      </c>
      <c r="AG1933" s="2981">
        <v>0.1</v>
      </c>
      <c r="AH1933" s="2984" t="s">
        <v>4535</v>
      </c>
      <c r="AI1933" s="2987">
        <v>200</v>
      </c>
      <c r="AJ1933" s="2985">
        <v>3.49</v>
      </c>
      <c r="AK1933" s="2578"/>
    </row>
    <row r="1934" spans="2:37" s="2884" customFormat="1" x14ac:dyDescent="0.2">
      <c r="B1934" s="3715" t="s">
        <v>5659</v>
      </c>
      <c r="C1934" s="3716"/>
      <c r="D1934" s="2986" t="s">
        <v>5660</v>
      </c>
      <c r="E1934" s="2980">
        <v>39</v>
      </c>
      <c r="F1934" s="2653" t="s">
        <v>1534</v>
      </c>
      <c r="G1934" s="2653" t="s">
        <v>1534</v>
      </c>
      <c r="H1934" s="2653" t="s">
        <v>1534</v>
      </c>
      <c r="I1934" s="2653" t="s">
        <v>1534</v>
      </c>
      <c r="J1934" s="2653" t="s">
        <v>1534</v>
      </c>
      <c r="K1934" s="2653" t="s">
        <v>1534</v>
      </c>
      <c r="L1934" s="2653" t="s">
        <v>1534</v>
      </c>
      <c r="M1934" s="2653" t="s">
        <v>1534</v>
      </c>
      <c r="N1934" s="2653" t="s">
        <v>1534</v>
      </c>
      <c r="O1934" s="2653" t="s">
        <v>1534</v>
      </c>
      <c r="P1934" s="2653" t="s">
        <v>1534</v>
      </c>
      <c r="Q1934" s="2653" t="s">
        <v>1534</v>
      </c>
      <c r="R1934" s="2653" t="s">
        <v>1534</v>
      </c>
      <c r="S1934" s="2653" t="s">
        <v>1534</v>
      </c>
      <c r="T1934" s="2653" t="s">
        <v>1534</v>
      </c>
      <c r="U1934" s="2653" t="s">
        <v>1534</v>
      </c>
      <c r="V1934" s="2653" t="s">
        <v>1534</v>
      </c>
      <c r="W1934" s="2653" t="s">
        <v>1534</v>
      </c>
      <c r="X1934" s="2981">
        <v>0.06</v>
      </c>
      <c r="Y1934" s="2653" t="s">
        <v>1534</v>
      </c>
      <c r="Z1934" s="2653" t="s">
        <v>1534</v>
      </c>
      <c r="AA1934" s="2653" t="s">
        <v>1534</v>
      </c>
      <c r="AB1934" s="2981">
        <v>0.06</v>
      </c>
      <c r="AC1934" s="2653" t="s">
        <v>1534</v>
      </c>
      <c r="AD1934" s="2982">
        <v>39</v>
      </c>
      <c r="AE1934" s="2987">
        <v>3000</v>
      </c>
      <c r="AF1934" s="2981">
        <f t="shared" si="8"/>
        <v>1.2999999999999999E-2</v>
      </c>
      <c r="AG1934" s="2981">
        <v>0.1</v>
      </c>
      <c r="AH1934" s="2984" t="s">
        <v>4535</v>
      </c>
      <c r="AI1934" s="2987">
        <v>300</v>
      </c>
      <c r="AJ1934" s="2985">
        <v>3.99</v>
      </c>
      <c r="AK1934" s="2578"/>
    </row>
    <row r="1935" spans="2:37" s="2884" customFormat="1" ht="13.5" thickBot="1" x14ac:dyDescent="0.25">
      <c r="B1935" s="4483" t="s">
        <v>5661</v>
      </c>
      <c r="C1935" s="4484"/>
      <c r="D1935" s="3081" t="s">
        <v>5662</v>
      </c>
      <c r="E1935" s="3082">
        <v>59</v>
      </c>
      <c r="F1935" s="2659" t="s">
        <v>1534</v>
      </c>
      <c r="G1935" s="2659" t="s">
        <v>1534</v>
      </c>
      <c r="H1935" s="2659" t="s">
        <v>1534</v>
      </c>
      <c r="I1935" s="2659" t="s">
        <v>1534</v>
      </c>
      <c r="J1935" s="2659" t="s">
        <v>1534</v>
      </c>
      <c r="K1935" s="2659" t="s">
        <v>1534</v>
      </c>
      <c r="L1935" s="2659" t="s">
        <v>1534</v>
      </c>
      <c r="M1935" s="2659" t="s">
        <v>1534</v>
      </c>
      <c r="N1935" s="2659" t="s">
        <v>1534</v>
      </c>
      <c r="O1935" s="2659" t="s">
        <v>1534</v>
      </c>
      <c r="P1935" s="2659" t="s">
        <v>1534</v>
      </c>
      <c r="Q1935" s="2659" t="s">
        <v>1534</v>
      </c>
      <c r="R1935" s="2659" t="s">
        <v>1534</v>
      </c>
      <c r="S1935" s="2659" t="s">
        <v>1534</v>
      </c>
      <c r="T1935" s="2659" t="s">
        <v>1534</v>
      </c>
      <c r="U1935" s="2659" t="s">
        <v>1534</v>
      </c>
      <c r="V1935" s="2659" t="s">
        <v>1534</v>
      </c>
      <c r="W1935" s="2659" t="s">
        <v>1534</v>
      </c>
      <c r="X1935" s="3083">
        <v>0.06</v>
      </c>
      <c r="Y1935" s="2659" t="s">
        <v>1534</v>
      </c>
      <c r="Z1935" s="2659" t="s">
        <v>1534</v>
      </c>
      <c r="AA1935" s="2659" t="s">
        <v>1534</v>
      </c>
      <c r="AB1935" s="3083">
        <v>0.06</v>
      </c>
      <c r="AC1935" s="2659" t="s">
        <v>1534</v>
      </c>
      <c r="AD1935" s="3084">
        <v>59</v>
      </c>
      <c r="AE1935" s="3085">
        <v>10000</v>
      </c>
      <c r="AF1935" s="3083">
        <f>AD1935/AE1935</f>
        <v>5.8999999999999999E-3</v>
      </c>
      <c r="AG1935" s="3083">
        <v>0.1</v>
      </c>
      <c r="AH1935" s="3086" t="s">
        <v>4535</v>
      </c>
      <c r="AI1935" s="3085">
        <v>300</v>
      </c>
      <c r="AJ1935" s="3087">
        <v>3.99</v>
      </c>
      <c r="AK1935" s="2578"/>
    </row>
    <row r="1936" spans="2:37" s="2884" customFormat="1" x14ac:dyDescent="0.2">
      <c r="B1936" s="2579"/>
      <c r="C1936" s="2572"/>
      <c r="D1936" s="2572"/>
      <c r="E1936" s="2572"/>
      <c r="F1936" s="2572"/>
      <c r="G1936" s="2572"/>
      <c r="H1936" s="2572"/>
      <c r="I1936" s="2573"/>
      <c r="J1936" s="2573"/>
      <c r="K1936" s="2573"/>
      <c r="L1936" s="2573"/>
      <c r="M1936" s="2572"/>
      <c r="N1936" s="2573"/>
      <c r="O1936" s="2573"/>
      <c r="P1936" s="2573"/>
      <c r="Q1936" s="2573"/>
      <c r="R1936" s="2573"/>
      <c r="S1936" s="2572"/>
      <c r="T1936" s="2571"/>
      <c r="U1936" s="2571"/>
      <c r="V1936" s="2571"/>
      <c r="W1936" s="2571"/>
      <c r="X1936" s="2571"/>
      <c r="Y1936" s="2571"/>
      <c r="Z1936" s="2571"/>
      <c r="AA1936" s="2571"/>
      <c r="AB1936" s="2571"/>
      <c r="AC1936" s="2571"/>
      <c r="AD1936" s="2571"/>
      <c r="AE1936" s="2571"/>
      <c r="AF1936" s="2571"/>
      <c r="AG1936" s="2571"/>
      <c r="AH1936" s="2571"/>
      <c r="AI1936" s="2571"/>
      <c r="AJ1936" s="2571"/>
      <c r="AK1936" s="2578"/>
    </row>
    <row r="1937" spans="2:37" s="2884" customFormat="1" x14ac:dyDescent="0.2">
      <c r="B1937" s="3643" t="s">
        <v>5002</v>
      </c>
      <c r="C1937" s="3644"/>
      <c r="D1937" s="3652" t="s">
        <v>5053</v>
      </c>
      <c r="E1937" s="3652"/>
      <c r="F1937" s="3652"/>
      <c r="G1937" s="3652"/>
      <c r="H1937" s="2575"/>
      <c r="I1937" s="2575"/>
      <c r="J1937" s="2575"/>
      <c r="K1937" s="2575"/>
      <c r="L1937" s="2575"/>
      <c r="M1937" s="2575"/>
      <c r="N1937" s="2575"/>
      <c r="O1937" s="2575"/>
      <c r="P1937" s="2575"/>
      <c r="Q1937" s="2575"/>
      <c r="R1937" s="2575"/>
      <c r="S1937" s="2575"/>
      <c r="T1937" s="2571"/>
      <c r="U1937" s="2571"/>
      <c r="V1937" s="2571"/>
      <c r="W1937" s="2571"/>
      <c r="X1937" s="2571"/>
      <c r="Y1937" s="2571"/>
      <c r="Z1937" s="2571"/>
      <c r="AA1937" s="2571"/>
      <c r="AB1937" s="2571"/>
      <c r="AC1937" s="2571"/>
      <c r="AD1937" s="2571"/>
      <c r="AE1937" s="2571"/>
      <c r="AF1937" s="2571"/>
      <c r="AG1937" s="2571"/>
      <c r="AH1937" s="2571"/>
      <c r="AI1937" s="2571"/>
      <c r="AJ1937" s="2571"/>
      <c r="AK1937" s="2578"/>
    </row>
    <row r="1938" spans="2:37" s="2884" customFormat="1" x14ac:dyDescent="0.2">
      <c r="B1938" s="3643" t="s">
        <v>5003</v>
      </c>
      <c r="C1938" s="3644"/>
      <c r="D1938" s="3652" t="s">
        <v>1517</v>
      </c>
      <c r="E1938" s="3652"/>
      <c r="F1938" s="3652"/>
      <c r="G1938" s="3652"/>
      <c r="H1938" s="2575"/>
      <c r="I1938" s="2575"/>
      <c r="J1938" s="2575"/>
      <c r="K1938" s="2575"/>
      <c r="L1938" s="2575"/>
      <c r="M1938" s="2575"/>
      <c r="N1938" s="2575"/>
      <c r="O1938" s="2575"/>
      <c r="P1938" s="2575"/>
      <c r="Q1938" s="2575"/>
      <c r="R1938" s="2575"/>
      <c r="S1938" s="2575"/>
      <c r="T1938" s="2571"/>
      <c r="U1938" s="2571"/>
      <c r="V1938" s="2571"/>
      <c r="W1938" s="2571"/>
      <c r="X1938" s="2571"/>
      <c r="Y1938" s="2571"/>
      <c r="Z1938" s="2571"/>
      <c r="AA1938" s="2571"/>
      <c r="AB1938" s="2571"/>
      <c r="AC1938" s="2571"/>
      <c r="AD1938" s="2571"/>
      <c r="AE1938" s="2571"/>
      <c r="AF1938" s="2571"/>
      <c r="AG1938" s="2571"/>
      <c r="AH1938" s="2571"/>
      <c r="AI1938" s="2571"/>
      <c r="AJ1938" s="2571"/>
      <c r="AK1938" s="2578"/>
    </row>
    <row r="1939" spans="2:37" s="2884" customFormat="1" ht="15.75" thickBot="1" x14ac:dyDescent="0.25">
      <c r="B1939" s="3646"/>
      <c r="C1939" s="3647"/>
      <c r="D1939" s="3648"/>
      <c r="E1939" s="3648"/>
      <c r="F1939" s="3648"/>
      <c r="G1939" s="3648"/>
      <c r="H1939" s="2580"/>
      <c r="I1939" s="2580"/>
      <c r="J1939" s="2580"/>
      <c r="K1939" s="2580"/>
      <c r="L1939" s="2580"/>
      <c r="M1939" s="2580"/>
      <c r="N1939" s="2580"/>
      <c r="O1939" s="2580"/>
      <c r="P1939" s="2580"/>
      <c r="Q1939" s="2580"/>
      <c r="R1939" s="2580"/>
      <c r="S1939" s="2580"/>
      <c r="T1939" s="2581"/>
      <c r="U1939" s="2581"/>
      <c r="V1939" s="2581"/>
      <c r="W1939" s="2581"/>
      <c r="X1939" s="2581"/>
      <c r="Y1939" s="2581"/>
      <c r="Z1939" s="2581"/>
      <c r="AA1939" s="2581"/>
      <c r="AB1939" s="2581"/>
      <c r="AC1939" s="2581"/>
      <c r="AD1939" s="2581"/>
      <c r="AE1939" s="2581"/>
      <c r="AF1939" s="2581"/>
      <c r="AG1939" s="2581"/>
      <c r="AH1939" s="2581"/>
      <c r="AI1939" s="2581"/>
      <c r="AJ1939" s="2581"/>
      <c r="AK1939" s="2583"/>
    </row>
    <row r="1940" spans="2:37" s="2884" customFormat="1" x14ac:dyDescent="0.2">
      <c r="B1940" s="2783" t="str">
        <f>+B1912</f>
        <v>.</v>
      </c>
    </row>
    <row r="1941" spans="2:37" s="2884" customFormat="1" ht="13.5" thickBot="1" x14ac:dyDescent="0.25"/>
    <row r="1942" spans="2:37" s="2884" customFormat="1" ht="20.25" x14ac:dyDescent="0.2">
      <c r="B1942" s="3623" t="s">
        <v>5011</v>
      </c>
      <c r="C1942" s="3624"/>
      <c r="D1942" s="3624"/>
      <c r="E1942" s="3624"/>
      <c r="F1942" s="3624"/>
      <c r="G1942" s="3624"/>
      <c r="H1942" s="3624"/>
      <c r="I1942" s="3624"/>
      <c r="J1942" s="3624"/>
      <c r="K1942" s="3624"/>
      <c r="L1942" s="3624"/>
      <c r="M1942" s="3624"/>
      <c r="N1942" s="3624"/>
      <c r="O1942" s="3624"/>
      <c r="P1942" s="3624"/>
      <c r="Q1942" s="3624"/>
      <c r="R1942" s="3624"/>
      <c r="S1942" s="3624"/>
      <c r="T1942" s="3624"/>
      <c r="U1942" s="3624"/>
      <c r="V1942" s="3624"/>
      <c r="W1942" s="3624"/>
      <c r="X1942" s="3624"/>
      <c r="Y1942" s="3624"/>
      <c r="Z1942" s="3624"/>
      <c r="AA1942" s="3624"/>
      <c r="AB1942" s="3624"/>
      <c r="AC1942" s="3624"/>
      <c r="AD1942" s="3624"/>
      <c r="AE1942" s="3624"/>
      <c r="AF1942" s="3624"/>
      <c r="AG1942" s="3624"/>
      <c r="AH1942" s="3624"/>
      <c r="AI1942" s="3624"/>
      <c r="AJ1942" s="3624"/>
      <c r="AK1942" s="3625"/>
    </row>
    <row r="1943" spans="2:37" s="2884" customFormat="1" x14ac:dyDescent="0.2">
      <c r="B1943" s="2576"/>
      <c r="C1943" s="2958"/>
      <c r="D1943" s="2958"/>
      <c r="E1943" s="2958"/>
      <c r="F1943" s="2958"/>
      <c r="G1943" s="2577"/>
      <c r="H1943" s="2577"/>
      <c r="I1943" s="2577"/>
      <c r="J1943" s="2577"/>
      <c r="K1943" s="2577"/>
      <c r="L1943" s="2577"/>
      <c r="M1943" s="2577"/>
      <c r="N1943" s="2577"/>
      <c r="O1943" s="2577"/>
      <c r="P1943" s="2577"/>
      <c r="Q1943" s="2577"/>
      <c r="R1943" s="2577"/>
      <c r="S1943" s="2577"/>
      <c r="T1943" s="2577"/>
      <c r="U1943" s="2577"/>
      <c r="V1943" s="2577"/>
      <c r="W1943" s="2577"/>
      <c r="X1943" s="2577"/>
      <c r="Y1943" s="2577"/>
      <c r="Z1943" s="2577"/>
      <c r="AA1943" s="2577"/>
      <c r="AB1943" s="2577"/>
      <c r="AC1943" s="2577"/>
      <c r="AD1943" s="2577"/>
      <c r="AE1943" s="2577"/>
      <c r="AF1943" s="2577"/>
      <c r="AG1943" s="2577"/>
      <c r="AH1943" s="2577"/>
      <c r="AI1943" s="2577"/>
      <c r="AJ1943" s="2577"/>
      <c r="AK1943" s="2578"/>
    </row>
    <row r="1944" spans="2:37" s="2884" customFormat="1" x14ac:dyDescent="0.2">
      <c r="B1944" s="2576" t="s">
        <v>4998</v>
      </c>
      <c r="C1944" s="2958"/>
      <c r="D1944" s="3740" t="s">
        <v>5623</v>
      </c>
      <c r="E1944" s="3740"/>
      <c r="F1944" s="3740"/>
      <c r="G1944" s="2577"/>
      <c r="H1944" s="2577"/>
      <c r="I1944" s="2577"/>
      <c r="J1944" s="2577"/>
      <c r="K1944" s="2577"/>
      <c r="L1944" s="2577"/>
      <c r="M1944" s="2577"/>
      <c r="N1944" s="2577"/>
      <c r="O1944" s="2577"/>
      <c r="P1944" s="2577"/>
      <c r="Q1944" s="2577"/>
      <c r="R1944" s="2577"/>
      <c r="S1944" s="2577"/>
      <c r="T1944" s="2577"/>
      <c r="U1944" s="2577"/>
      <c r="V1944" s="2577"/>
      <c r="W1944" s="2577"/>
      <c r="X1944" s="2577"/>
      <c r="Y1944" s="2577"/>
      <c r="Z1944" s="2577"/>
      <c r="AA1944" s="2577"/>
      <c r="AB1944" s="2577"/>
      <c r="AC1944" s="2577"/>
      <c r="AD1944" s="2577"/>
      <c r="AE1944" s="2577"/>
      <c r="AF1944" s="2577"/>
      <c r="AG1944" s="2577"/>
      <c r="AH1944" s="2577"/>
      <c r="AI1944" s="2577"/>
      <c r="AJ1944" s="2577"/>
      <c r="AK1944" s="2578"/>
    </row>
    <row r="1945" spans="2:37" s="2884" customFormat="1" ht="13.5" thickBot="1" x14ac:dyDescent="0.25">
      <c r="B1945" s="3657" t="s">
        <v>5012</v>
      </c>
      <c r="C1945" s="3658"/>
      <c r="D1945" s="3629">
        <v>41515</v>
      </c>
      <c r="E1945" s="3629"/>
      <c r="F1945" s="2958"/>
      <c r="G1945" s="2577"/>
      <c r="H1945" s="2577"/>
      <c r="I1945" s="2577"/>
      <c r="J1945" s="2577"/>
      <c r="K1945" s="2577"/>
      <c r="L1945" s="2577"/>
      <c r="M1945" s="2577"/>
      <c r="N1945" s="2577"/>
      <c r="O1945" s="2577"/>
      <c r="P1945" s="2577"/>
      <c r="Q1945" s="2577"/>
      <c r="R1945" s="2577"/>
      <c r="S1945" s="2577"/>
      <c r="T1945" s="2577"/>
      <c r="U1945" s="2577"/>
      <c r="V1945" s="2577"/>
      <c r="W1945" s="2577"/>
      <c r="X1945" s="2577"/>
      <c r="Y1945" s="2577"/>
      <c r="Z1945" s="2577"/>
      <c r="AA1945" s="2577"/>
      <c r="AB1945" s="2577"/>
      <c r="AC1945" s="2577"/>
      <c r="AD1945" s="2577"/>
      <c r="AE1945" s="2577"/>
      <c r="AF1945" s="2577"/>
      <c r="AG1945" s="2577"/>
      <c r="AH1945" s="2577"/>
      <c r="AI1945" s="2577"/>
      <c r="AJ1945" s="2577"/>
      <c r="AK1945" s="2578"/>
    </row>
    <row r="1946" spans="2:37" s="2884" customFormat="1" ht="95.25" customHeight="1" thickBot="1" x14ac:dyDescent="0.25">
      <c r="B1946" s="3659" t="s">
        <v>5013</v>
      </c>
      <c r="C1946" s="3710"/>
      <c r="D1946" s="3730" t="s">
        <v>5624</v>
      </c>
      <c r="E1946" s="3731"/>
      <c r="F1946" s="3731"/>
      <c r="G1946" s="3731"/>
      <c r="H1946" s="3731"/>
      <c r="I1946" s="3731"/>
      <c r="J1946" s="3731"/>
      <c r="K1946" s="3732"/>
      <c r="L1946" s="2577"/>
      <c r="M1946" s="2577"/>
      <c r="N1946" s="2577"/>
      <c r="O1946" s="2577"/>
      <c r="P1946" s="2577"/>
      <c r="Q1946" s="2577"/>
      <c r="R1946" s="2577"/>
      <c r="S1946" s="2577"/>
      <c r="T1946" s="2577"/>
      <c r="U1946" s="2577"/>
      <c r="V1946" s="2577"/>
      <c r="W1946" s="2577"/>
      <c r="X1946" s="2577"/>
      <c r="Y1946" s="2577"/>
      <c r="Z1946" s="2577"/>
      <c r="AA1946" s="2577"/>
      <c r="AB1946" s="2577"/>
      <c r="AC1946" s="2577"/>
      <c r="AD1946" s="2577"/>
      <c r="AE1946" s="2577"/>
      <c r="AF1946" s="2577"/>
      <c r="AG1946" s="2577"/>
      <c r="AH1946" s="2577"/>
      <c r="AI1946" s="2577"/>
      <c r="AJ1946" s="2577"/>
      <c r="AK1946" s="2578"/>
    </row>
    <row r="1947" spans="2:37" s="2884" customFormat="1" ht="13.5" thickBot="1" x14ac:dyDescent="0.25">
      <c r="B1947" s="3664"/>
      <c r="C1947" s="3653"/>
      <c r="D1947" s="3653"/>
      <c r="E1947" s="3653"/>
      <c r="F1947" s="3653"/>
      <c r="G1947" s="3653"/>
      <c r="H1947" s="3653"/>
      <c r="I1947" s="3653"/>
      <c r="J1947" s="3653"/>
      <c r="K1947" s="3653"/>
      <c r="L1947" s="3653"/>
      <c r="M1947" s="3653"/>
      <c r="N1947" s="3653"/>
      <c r="O1947" s="3653"/>
      <c r="P1947" s="3653"/>
      <c r="Q1947" s="3653"/>
      <c r="R1947" s="2577"/>
      <c r="S1947" s="2577"/>
      <c r="T1947" s="2577"/>
      <c r="U1947" s="2577"/>
      <c r="V1947" s="2577"/>
      <c r="W1947" s="2577"/>
      <c r="X1947" s="2577"/>
      <c r="Y1947" s="2577"/>
      <c r="Z1947" s="2577"/>
      <c r="AA1947" s="2577"/>
      <c r="AB1947" s="2577"/>
      <c r="AC1947" s="2577"/>
      <c r="AD1947" s="2577"/>
      <c r="AE1947" s="2577"/>
      <c r="AF1947" s="2577"/>
      <c r="AG1947" s="2577"/>
      <c r="AH1947" s="2577"/>
      <c r="AI1947" s="2577"/>
      <c r="AJ1947" s="2577"/>
      <c r="AK1947" s="2578"/>
    </row>
    <row r="1948" spans="2:37" s="2884" customFormat="1" ht="13.5" thickBot="1" x14ac:dyDescent="0.25">
      <c r="B1948" s="3638" t="s">
        <v>5014</v>
      </c>
      <c r="C1948" s="3638"/>
      <c r="D1948" s="3638" t="s">
        <v>5004</v>
      </c>
      <c r="E1948" s="3638" t="s">
        <v>5015</v>
      </c>
      <c r="F1948" s="3654" t="s">
        <v>224</v>
      </c>
      <c r="G1948" s="3654"/>
      <c r="H1948" s="3654"/>
      <c r="I1948" s="3654"/>
      <c r="J1948" s="3654"/>
      <c r="K1948" s="3654"/>
      <c r="L1948" s="3654"/>
      <c r="M1948" s="3654"/>
      <c r="N1948" s="3654"/>
      <c r="O1948" s="3654"/>
      <c r="P1948" s="3654"/>
      <c r="Q1948" s="3654"/>
      <c r="R1948" s="3654"/>
      <c r="S1948" s="3654" t="s">
        <v>340</v>
      </c>
      <c r="T1948" s="3654"/>
      <c r="U1948" s="3654"/>
      <c r="V1948" s="3654"/>
      <c r="W1948" s="3654"/>
      <c r="X1948" s="3654"/>
      <c r="Y1948" s="3654"/>
      <c r="Z1948" s="3654"/>
      <c r="AA1948" s="3654"/>
      <c r="AB1948" s="3654"/>
      <c r="AC1948" s="3654"/>
      <c r="AD1948" s="3654" t="s">
        <v>225</v>
      </c>
      <c r="AE1948" s="3654"/>
      <c r="AF1948" s="3654"/>
      <c r="AG1948" s="3654"/>
      <c r="AH1948" s="3655" t="s">
        <v>4999</v>
      </c>
      <c r="AI1948" s="3655"/>
      <c r="AJ1948" s="3655"/>
      <c r="AK1948" s="2578"/>
    </row>
    <row r="1949" spans="2:37" s="2884" customFormat="1" ht="25.5" customHeight="1" thickBot="1" x14ac:dyDescent="0.25">
      <c r="B1949" s="3639"/>
      <c r="C1949" s="3639"/>
      <c r="D1949" s="3639"/>
      <c r="E1949" s="3639"/>
      <c r="F1949" s="3639" t="s">
        <v>5016</v>
      </c>
      <c r="G1949" s="3639" t="s">
        <v>5017</v>
      </c>
      <c r="H1949" s="3638" t="s">
        <v>5018</v>
      </c>
      <c r="I1949" s="3640" t="s">
        <v>5019</v>
      </c>
      <c r="J1949" s="3640" t="s">
        <v>5020</v>
      </c>
      <c r="K1949" s="3637" t="s">
        <v>5021</v>
      </c>
      <c r="L1949" s="3637" t="s">
        <v>5022</v>
      </c>
      <c r="M1949" s="3640" t="s">
        <v>5023</v>
      </c>
      <c r="N1949" s="3640"/>
      <c r="O1949" s="3637" t="s">
        <v>5024</v>
      </c>
      <c r="P1949" s="3637" t="s">
        <v>5025</v>
      </c>
      <c r="Q1949" s="3637" t="s">
        <v>5026</v>
      </c>
      <c r="R1949" s="3637" t="s">
        <v>5027</v>
      </c>
      <c r="S1949" s="3638" t="s">
        <v>5028</v>
      </c>
      <c r="T1949" s="3638" t="s">
        <v>5029</v>
      </c>
      <c r="U1949" s="3638" t="s">
        <v>5030</v>
      </c>
      <c r="V1949" s="3638" t="s">
        <v>5031</v>
      </c>
      <c r="W1949" s="3638" t="s">
        <v>5032</v>
      </c>
      <c r="X1949" s="3638" t="s">
        <v>5033</v>
      </c>
      <c r="Y1949" s="3638" t="s">
        <v>5034</v>
      </c>
      <c r="Z1949" s="3638" t="s">
        <v>5035</v>
      </c>
      <c r="AA1949" s="3638" t="s">
        <v>5036</v>
      </c>
      <c r="AB1949" s="3640" t="s">
        <v>5037</v>
      </c>
      <c r="AC1949" s="3640" t="s">
        <v>5038</v>
      </c>
      <c r="AD1949" s="3638" t="s">
        <v>5039</v>
      </c>
      <c r="AE1949" s="3638" t="s">
        <v>5040</v>
      </c>
      <c r="AF1949" s="3638" t="s">
        <v>5041</v>
      </c>
      <c r="AG1949" s="3638" t="s">
        <v>5042</v>
      </c>
      <c r="AH1949" s="3638" t="s">
        <v>1154</v>
      </c>
      <c r="AI1949" s="3638" t="s">
        <v>5000</v>
      </c>
      <c r="AJ1949" s="3638" t="s">
        <v>5001</v>
      </c>
      <c r="AK1949" s="2578"/>
    </row>
    <row r="1950" spans="2:37" s="2884" customFormat="1" ht="13.5" thickBot="1" x14ac:dyDescent="0.25">
      <c r="B1950" s="3639"/>
      <c r="C1950" s="3639"/>
      <c r="D1950" s="3639"/>
      <c r="E1950" s="3639"/>
      <c r="F1950" s="3639"/>
      <c r="G1950" s="3639"/>
      <c r="H1950" s="3639"/>
      <c r="I1950" s="3637"/>
      <c r="J1950" s="3637"/>
      <c r="K1950" s="3637"/>
      <c r="L1950" s="3637"/>
      <c r="M1950" s="2955" t="s">
        <v>5043</v>
      </c>
      <c r="N1950" s="2956" t="s">
        <v>2798</v>
      </c>
      <c r="O1950" s="3637"/>
      <c r="P1950" s="3637"/>
      <c r="Q1950" s="3637"/>
      <c r="R1950" s="3637"/>
      <c r="S1950" s="3639"/>
      <c r="T1950" s="3639"/>
      <c r="U1950" s="3639"/>
      <c r="V1950" s="3639"/>
      <c r="W1950" s="3639"/>
      <c r="X1950" s="3639"/>
      <c r="Y1950" s="3639"/>
      <c r="Z1950" s="3639"/>
      <c r="AA1950" s="3639"/>
      <c r="AB1950" s="3637"/>
      <c r="AC1950" s="3637"/>
      <c r="AD1950" s="3639"/>
      <c r="AE1950" s="3639"/>
      <c r="AF1950" s="3639"/>
      <c r="AG1950" s="3639"/>
      <c r="AH1950" s="3639"/>
      <c r="AI1950" s="3639"/>
      <c r="AJ1950" s="3639"/>
      <c r="AK1950" s="2578"/>
    </row>
    <row r="1951" spans="2:37" s="2884" customFormat="1" x14ac:dyDescent="0.2">
      <c r="B1951" s="3641" t="s">
        <v>5625</v>
      </c>
      <c r="C1951" s="3642"/>
      <c r="D1951" s="2584" t="s">
        <v>5626</v>
      </c>
      <c r="E1951" s="2585">
        <v>16.8</v>
      </c>
      <c r="F1951" s="2585">
        <v>16.8</v>
      </c>
      <c r="G1951" s="2606" t="s">
        <v>1534</v>
      </c>
      <c r="H1951" s="2606" t="s">
        <v>1534</v>
      </c>
      <c r="I1951" s="2606" t="s">
        <v>1534</v>
      </c>
      <c r="J1951" s="2812">
        <v>250</v>
      </c>
      <c r="K1951" s="2694">
        <v>6.720000000000001E-2</v>
      </c>
      <c r="L1951" s="2694">
        <v>6.720000000000001E-2</v>
      </c>
      <c r="M1951" s="2812">
        <v>107</v>
      </c>
      <c r="N1951" s="2812">
        <v>125</v>
      </c>
      <c r="O1951" s="2694">
        <v>0.15680000000000002</v>
      </c>
      <c r="P1951" s="2694">
        <v>0.13440000000000002</v>
      </c>
      <c r="Q1951" s="2694">
        <v>0.15680000000000002</v>
      </c>
      <c r="R1951" s="2694">
        <v>0.13440000000000002</v>
      </c>
      <c r="S1951" s="2606" t="s">
        <v>1534</v>
      </c>
      <c r="T1951" s="2606" t="s">
        <v>1534</v>
      </c>
      <c r="U1951" s="2606" t="s">
        <v>1534</v>
      </c>
      <c r="V1951" s="2606" t="s">
        <v>1534</v>
      </c>
      <c r="W1951" s="2606" t="s">
        <v>1534</v>
      </c>
      <c r="X1951" s="2694">
        <v>6.720000000000001E-2</v>
      </c>
      <c r="Y1951" s="2607" t="s">
        <v>1534</v>
      </c>
      <c r="Z1951" s="2607" t="s">
        <v>1534</v>
      </c>
      <c r="AA1951" s="2607" t="s">
        <v>1534</v>
      </c>
      <c r="AB1951" s="2607" t="s">
        <v>1534</v>
      </c>
      <c r="AC1951" s="2694">
        <v>6.720000000000001E-2</v>
      </c>
      <c r="AD1951" s="2606" t="s">
        <v>1534</v>
      </c>
      <c r="AE1951" s="2606" t="s">
        <v>1534</v>
      </c>
      <c r="AF1951" s="2606" t="s">
        <v>1534</v>
      </c>
      <c r="AG1951" s="2696">
        <f>0.5*1.12</f>
        <v>0.56000000000000005</v>
      </c>
      <c r="AH1951" s="2652" t="s">
        <v>1534</v>
      </c>
      <c r="AI1951" s="2652" t="s">
        <v>1534</v>
      </c>
      <c r="AJ1951" s="2716" t="s">
        <v>1534</v>
      </c>
      <c r="AK1951" s="2578"/>
    </row>
    <row r="1952" spans="2:37" s="2884" customFormat="1" x14ac:dyDescent="0.2">
      <c r="B1952" s="4469" t="s">
        <v>5627</v>
      </c>
      <c r="C1952" s="4470"/>
      <c r="D1952" s="2561" t="s">
        <v>5628</v>
      </c>
      <c r="E1952" s="2562">
        <v>20.160000000000004</v>
      </c>
      <c r="F1952" s="2562">
        <v>20.160000000000004</v>
      </c>
      <c r="G1952" s="2565" t="s">
        <v>1534</v>
      </c>
      <c r="H1952" s="2565" t="s">
        <v>1534</v>
      </c>
      <c r="I1952" s="2565" t="s">
        <v>1534</v>
      </c>
      <c r="J1952" s="2683">
        <v>300</v>
      </c>
      <c r="K1952" s="2563">
        <v>6.720000000000001E-2</v>
      </c>
      <c r="L1952" s="2563">
        <v>6.720000000000001E-2</v>
      </c>
      <c r="M1952" s="2683">
        <v>128</v>
      </c>
      <c r="N1952" s="2683">
        <v>150</v>
      </c>
      <c r="O1952" s="2563">
        <v>0.15680000000000002</v>
      </c>
      <c r="P1952" s="2563">
        <v>0.13440000000000002</v>
      </c>
      <c r="Q1952" s="2563">
        <v>0.15680000000000002</v>
      </c>
      <c r="R1952" s="2563">
        <v>0.13440000000000002</v>
      </c>
      <c r="S1952" s="2565" t="s">
        <v>1534</v>
      </c>
      <c r="T1952" s="2565" t="s">
        <v>1534</v>
      </c>
      <c r="U1952" s="2565" t="s">
        <v>1534</v>
      </c>
      <c r="V1952" s="2565" t="s">
        <v>1534</v>
      </c>
      <c r="W1952" s="2565" t="s">
        <v>1534</v>
      </c>
      <c r="X1952" s="2563">
        <v>6.720000000000001E-2</v>
      </c>
      <c r="Y1952" s="2566" t="s">
        <v>1534</v>
      </c>
      <c r="Z1952" s="2566" t="s">
        <v>1534</v>
      </c>
      <c r="AA1952" s="2566" t="s">
        <v>1534</v>
      </c>
      <c r="AB1952" s="2566" t="s">
        <v>1534</v>
      </c>
      <c r="AC1952" s="2563">
        <v>6.720000000000001E-2</v>
      </c>
      <c r="AD1952" s="2565" t="s">
        <v>1534</v>
      </c>
      <c r="AE1952" s="2565" t="s">
        <v>1534</v>
      </c>
      <c r="AF1952" s="2565" t="s">
        <v>1534</v>
      </c>
      <c r="AG1952" s="2567">
        <v>0.56000000000000005</v>
      </c>
      <c r="AH1952" s="2619" t="s">
        <v>1534</v>
      </c>
      <c r="AI1952" s="2619" t="s">
        <v>1534</v>
      </c>
      <c r="AJ1952" s="2721" t="s">
        <v>1534</v>
      </c>
      <c r="AK1952" s="2578"/>
    </row>
    <row r="1953" spans="2:37" s="2884" customFormat="1" x14ac:dyDescent="0.2">
      <c r="B1953" s="4469" t="s">
        <v>5629</v>
      </c>
      <c r="C1953" s="4470"/>
      <c r="D1953" s="2561" t="s">
        <v>5630</v>
      </c>
      <c r="E1953" s="2562">
        <v>22.400000000000002</v>
      </c>
      <c r="F1953" s="2562">
        <v>22.400000000000002</v>
      </c>
      <c r="G1953" s="2565" t="s">
        <v>1534</v>
      </c>
      <c r="H1953" s="2565" t="s">
        <v>1534</v>
      </c>
      <c r="I1953" s="2565" t="s">
        <v>1534</v>
      </c>
      <c r="J1953" s="2683">
        <v>333</v>
      </c>
      <c r="K1953" s="2563">
        <v>6.720000000000001E-2</v>
      </c>
      <c r="L1953" s="2563">
        <v>6.720000000000001E-2</v>
      </c>
      <c r="M1953" s="2683">
        <v>142</v>
      </c>
      <c r="N1953" s="2683">
        <v>166</v>
      </c>
      <c r="O1953" s="2563">
        <v>0.15680000000000002</v>
      </c>
      <c r="P1953" s="2563">
        <v>0.13440000000000002</v>
      </c>
      <c r="Q1953" s="2563">
        <v>0.15680000000000002</v>
      </c>
      <c r="R1953" s="2563">
        <v>0.13440000000000002</v>
      </c>
      <c r="S1953" s="2565" t="s">
        <v>1534</v>
      </c>
      <c r="T1953" s="2565" t="s">
        <v>1534</v>
      </c>
      <c r="U1953" s="2565" t="s">
        <v>1534</v>
      </c>
      <c r="V1953" s="2565" t="s">
        <v>1534</v>
      </c>
      <c r="W1953" s="2565" t="s">
        <v>1534</v>
      </c>
      <c r="X1953" s="2563">
        <v>6.720000000000001E-2</v>
      </c>
      <c r="Y1953" s="2566" t="s">
        <v>1534</v>
      </c>
      <c r="Z1953" s="2566" t="s">
        <v>1534</v>
      </c>
      <c r="AA1953" s="2566" t="s">
        <v>1534</v>
      </c>
      <c r="AB1953" s="2566" t="s">
        <v>1534</v>
      </c>
      <c r="AC1953" s="2563">
        <v>6.720000000000001E-2</v>
      </c>
      <c r="AD1953" s="2565" t="s">
        <v>1534</v>
      </c>
      <c r="AE1953" s="2565" t="s">
        <v>1534</v>
      </c>
      <c r="AF1953" s="2565" t="s">
        <v>1534</v>
      </c>
      <c r="AG1953" s="2567">
        <v>0.56000000000000005</v>
      </c>
      <c r="AH1953" s="2619" t="s">
        <v>1534</v>
      </c>
      <c r="AI1953" s="2619" t="s">
        <v>1534</v>
      </c>
      <c r="AJ1953" s="2721" t="s">
        <v>1534</v>
      </c>
      <c r="AK1953" s="2578"/>
    </row>
    <row r="1954" spans="2:37" s="2884" customFormat="1" x14ac:dyDescent="0.2">
      <c r="B1954" s="4469" t="s">
        <v>5631</v>
      </c>
      <c r="C1954" s="4470"/>
      <c r="D1954" s="2561" t="s">
        <v>5632</v>
      </c>
      <c r="E1954" s="2562">
        <v>28.000000000000004</v>
      </c>
      <c r="F1954" s="2562">
        <v>28.000000000000004</v>
      </c>
      <c r="G1954" s="2565" t="s">
        <v>1534</v>
      </c>
      <c r="H1954" s="2565" t="s">
        <v>1534</v>
      </c>
      <c r="I1954" s="2565" t="s">
        <v>1534</v>
      </c>
      <c r="J1954" s="2683">
        <v>416</v>
      </c>
      <c r="K1954" s="2563">
        <v>6.720000000000001E-2</v>
      </c>
      <c r="L1954" s="2563">
        <v>6.720000000000001E-2</v>
      </c>
      <c r="M1954" s="2683">
        <v>178</v>
      </c>
      <c r="N1954" s="2683">
        <v>208</v>
      </c>
      <c r="O1954" s="2563">
        <v>0.15680000000000002</v>
      </c>
      <c r="P1954" s="2563">
        <v>0.13440000000000002</v>
      </c>
      <c r="Q1954" s="2563">
        <v>0.15680000000000002</v>
      </c>
      <c r="R1954" s="2563">
        <v>0.13440000000000002</v>
      </c>
      <c r="S1954" s="2565" t="s">
        <v>1534</v>
      </c>
      <c r="T1954" s="2565" t="s">
        <v>1534</v>
      </c>
      <c r="U1954" s="2565" t="s">
        <v>1534</v>
      </c>
      <c r="V1954" s="2565" t="s">
        <v>1534</v>
      </c>
      <c r="W1954" s="2565" t="s">
        <v>1534</v>
      </c>
      <c r="X1954" s="2563">
        <v>6.720000000000001E-2</v>
      </c>
      <c r="Y1954" s="2566" t="s">
        <v>1534</v>
      </c>
      <c r="Z1954" s="2566" t="s">
        <v>1534</v>
      </c>
      <c r="AA1954" s="2566" t="s">
        <v>1534</v>
      </c>
      <c r="AB1954" s="2566" t="s">
        <v>1534</v>
      </c>
      <c r="AC1954" s="2563">
        <v>6.720000000000001E-2</v>
      </c>
      <c r="AD1954" s="2565" t="s">
        <v>1534</v>
      </c>
      <c r="AE1954" s="2565" t="s">
        <v>1534</v>
      </c>
      <c r="AF1954" s="2565" t="s">
        <v>1534</v>
      </c>
      <c r="AG1954" s="2567">
        <v>0.56000000000000005</v>
      </c>
      <c r="AH1954" s="2619" t="s">
        <v>1534</v>
      </c>
      <c r="AI1954" s="2619" t="s">
        <v>1534</v>
      </c>
      <c r="AJ1954" s="2721" t="s">
        <v>1534</v>
      </c>
      <c r="AK1954" s="2578"/>
    </row>
    <row r="1955" spans="2:37" s="2884" customFormat="1" ht="13.5" thickBot="1" x14ac:dyDescent="0.25">
      <c r="B1955" s="4473" t="s">
        <v>5633</v>
      </c>
      <c r="C1955" s="4474"/>
      <c r="D1955" s="2608" t="s">
        <v>5634</v>
      </c>
      <c r="E1955" s="2609">
        <v>33.6</v>
      </c>
      <c r="F1955" s="2609">
        <v>33.6</v>
      </c>
      <c r="G1955" s="2612" t="s">
        <v>1534</v>
      </c>
      <c r="H1955" s="2612" t="s">
        <v>1534</v>
      </c>
      <c r="I1955" s="2612" t="s">
        <v>1534</v>
      </c>
      <c r="J1955" s="2817">
        <v>500</v>
      </c>
      <c r="K1955" s="2610">
        <v>6.720000000000001E-2</v>
      </c>
      <c r="L1955" s="2610">
        <v>6.720000000000001E-2</v>
      </c>
      <c r="M1955" s="2817">
        <v>214</v>
      </c>
      <c r="N1955" s="2817">
        <v>250</v>
      </c>
      <c r="O1955" s="2610">
        <v>0.15680000000000002</v>
      </c>
      <c r="P1955" s="2610">
        <v>0.13440000000000002</v>
      </c>
      <c r="Q1955" s="2610">
        <v>0.15680000000000002</v>
      </c>
      <c r="R1955" s="2610">
        <v>0.13440000000000002</v>
      </c>
      <c r="S1955" s="2612" t="s">
        <v>1534</v>
      </c>
      <c r="T1955" s="2612" t="s">
        <v>1534</v>
      </c>
      <c r="U1955" s="2612" t="s">
        <v>1534</v>
      </c>
      <c r="V1955" s="2612" t="s">
        <v>1534</v>
      </c>
      <c r="W1955" s="2612" t="s">
        <v>1534</v>
      </c>
      <c r="X1955" s="2610">
        <v>6.720000000000001E-2</v>
      </c>
      <c r="Y1955" s="2613" t="s">
        <v>1534</v>
      </c>
      <c r="Z1955" s="2613" t="s">
        <v>1534</v>
      </c>
      <c r="AA1955" s="2613" t="s">
        <v>1534</v>
      </c>
      <c r="AB1955" s="2613" t="s">
        <v>1534</v>
      </c>
      <c r="AC1955" s="2610">
        <v>6.720000000000001E-2</v>
      </c>
      <c r="AD1955" s="2612" t="s">
        <v>1534</v>
      </c>
      <c r="AE1955" s="2612" t="s">
        <v>1534</v>
      </c>
      <c r="AF1955" s="2612" t="s">
        <v>1534</v>
      </c>
      <c r="AG1955" s="2614">
        <v>0.56000000000000005</v>
      </c>
      <c r="AH1955" s="2661" t="s">
        <v>1534</v>
      </c>
      <c r="AI1955" s="2661" t="s">
        <v>1534</v>
      </c>
      <c r="AJ1955" s="2811" t="s">
        <v>1534</v>
      </c>
      <c r="AK1955" s="2578"/>
    </row>
    <row r="1956" spans="2:37" s="2884" customFormat="1" x14ac:dyDescent="0.2">
      <c r="B1956" s="2579"/>
      <c r="C1956" s="2572"/>
      <c r="D1956" s="2572"/>
      <c r="E1956" s="2572"/>
      <c r="F1956" s="2572"/>
      <c r="G1956" s="2572"/>
      <c r="H1956" s="2572"/>
      <c r="I1956" s="2573"/>
      <c r="J1956" s="2573"/>
      <c r="K1956" s="2573"/>
      <c r="L1956" s="2573"/>
      <c r="M1956" s="2572"/>
      <c r="N1956" s="2573"/>
      <c r="O1956" s="2573"/>
      <c r="P1956" s="2573"/>
      <c r="Q1956" s="2573"/>
      <c r="R1956" s="2573"/>
      <c r="S1956" s="2572"/>
      <c r="T1956" s="2571"/>
      <c r="U1956" s="2571"/>
      <c r="V1956" s="2571"/>
      <c r="W1956" s="2571"/>
      <c r="X1956" s="2571"/>
      <c r="Y1956" s="2571"/>
      <c r="Z1956" s="2571"/>
      <c r="AA1956" s="2571"/>
      <c r="AB1956" s="2571"/>
      <c r="AC1956" s="2571"/>
      <c r="AD1956" s="2571"/>
      <c r="AE1956" s="2571"/>
      <c r="AF1956" s="2571"/>
      <c r="AG1956" s="2571"/>
      <c r="AH1956" s="2571"/>
      <c r="AI1956" s="2571"/>
      <c r="AJ1956" s="2571"/>
      <c r="AK1956" s="2578"/>
    </row>
    <row r="1957" spans="2:37" s="2884" customFormat="1" ht="14.25" x14ac:dyDescent="0.2">
      <c r="B1957" s="3643" t="s">
        <v>5002</v>
      </c>
      <c r="C1957" s="3644"/>
      <c r="D1957" s="3645" t="s">
        <v>10</v>
      </c>
      <c r="E1957" s="3645"/>
      <c r="F1957" s="3645"/>
      <c r="G1957" s="3645"/>
      <c r="H1957" s="2575"/>
      <c r="I1957" s="2575"/>
      <c r="J1957" s="2575"/>
      <c r="K1957" s="2575"/>
      <c r="L1957" s="2575"/>
      <c r="M1957" s="2575"/>
      <c r="N1957" s="2575"/>
      <c r="O1957" s="2575"/>
      <c r="P1957" s="2575"/>
      <c r="Q1957" s="2575"/>
      <c r="R1957" s="2575"/>
      <c r="S1957" s="2575"/>
      <c r="T1957" s="2571"/>
      <c r="U1957" s="2571"/>
      <c r="V1957" s="2571"/>
      <c r="W1957" s="2571"/>
      <c r="X1957" s="2571"/>
      <c r="Y1957" s="2571"/>
      <c r="Z1957" s="2571"/>
      <c r="AA1957" s="2571"/>
      <c r="AB1957" s="2571"/>
      <c r="AC1957" s="2571"/>
      <c r="AD1957" s="2571"/>
      <c r="AE1957" s="2571"/>
      <c r="AF1957" s="2571"/>
      <c r="AG1957" s="2571"/>
      <c r="AH1957" s="2571"/>
      <c r="AI1957" s="2571"/>
      <c r="AJ1957" s="2571"/>
      <c r="AK1957" s="2578"/>
    </row>
    <row r="1958" spans="2:37" s="2884" customFormat="1" ht="14.25" x14ac:dyDescent="0.2">
      <c r="B1958" s="3643" t="s">
        <v>5003</v>
      </c>
      <c r="C1958" s="3644"/>
      <c r="D1958" s="3645" t="s">
        <v>10</v>
      </c>
      <c r="E1958" s="3645"/>
      <c r="F1958" s="3645"/>
      <c r="G1958" s="3645"/>
      <c r="H1958" s="2575"/>
      <c r="I1958" s="2575"/>
      <c r="J1958" s="2575"/>
      <c r="K1958" s="2575"/>
      <c r="L1958" s="2575"/>
      <c r="M1958" s="2575"/>
      <c r="N1958" s="2575"/>
      <c r="O1958" s="2575"/>
      <c r="P1958" s="2575"/>
      <c r="Q1958" s="2575"/>
      <c r="R1958" s="2575"/>
      <c r="S1958" s="2575"/>
      <c r="T1958" s="2571"/>
      <c r="U1958" s="2571"/>
      <c r="V1958" s="2571"/>
      <c r="W1958" s="2571"/>
      <c r="X1958" s="2571"/>
      <c r="Y1958" s="2571"/>
      <c r="Z1958" s="2571"/>
      <c r="AA1958" s="2571"/>
      <c r="AB1958" s="2571"/>
      <c r="AC1958" s="2571"/>
      <c r="AD1958" s="2571"/>
      <c r="AE1958" s="2571"/>
      <c r="AF1958" s="2571"/>
      <c r="AG1958" s="2571"/>
      <c r="AH1958" s="2571"/>
      <c r="AI1958" s="2571"/>
      <c r="AJ1958" s="2571"/>
      <c r="AK1958" s="2578"/>
    </row>
    <row r="1959" spans="2:37" s="2884" customFormat="1" ht="15.75" thickBot="1" x14ac:dyDescent="0.25">
      <c r="B1959" s="3646"/>
      <c r="C1959" s="3647"/>
      <c r="D1959" s="3648"/>
      <c r="E1959" s="3648"/>
      <c r="F1959" s="3648"/>
      <c r="G1959" s="3648"/>
      <c r="H1959" s="2580"/>
      <c r="I1959" s="2580"/>
      <c r="J1959" s="2580"/>
      <c r="K1959" s="2580"/>
      <c r="L1959" s="2580"/>
      <c r="M1959" s="2580"/>
      <c r="N1959" s="2580"/>
      <c r="O1959" s="2580"/>
      <c r="P1959" s="2580"/>
      <c r="Q1959" s="2580"/>
      <c r="R1959" s="2580"/>
      <c r="S1959" s="2580"/>
      <c r="T1959" s="2581"/>
      <c r="U1959" s="2581"/>
      <c r="V1959" s="2581"/>
      <c r="W1959" s="2581"/>
      <c r="X1959" s="2581"/>
      <c r="Y1959" s="2581"/>
      <c r="Z1959" s="2581"/>
      <c r="AA1959" s="2581"/>
      <c r="AB1959" s="2581"/>
      <c r="AC1959" s="2581"/>
      <c r="AD1959" s="2581"/>
      <c r="AE1959" s="2581"/>
      <c r="AF1959" s="2581"/>
      <c r="AG1959" s="2581"/>
      <c r="AH1959" s="2581"/>
      <c r="AI1959" s="2581"/>
      <c r="AJ1959" s="2581"/>
      <c r="AK1959" s="2583"/>
    </row>
    <row r="1960" spans="2:37" s="2884" customFormat="1" x14ac:dyDescent="0.2">
      <c r="B1960" s="2783" t="str">
        <f>+B1940</f>
        <v>.</v>
      </c>
    </row>
    <row r="1961" spans="2:37" s="2884" customFormat="1" ht="13.5" thickBot="1" x14ac:dyDescent="0.25"/>
    <row r="1962" spans="2:37" s="2884" customFormat="1" ht="20.25" x14ac:dyDescent="0.2">
      <c r="B1962" s="3623" t="s">
        <v>5011</v>
      </c>
      <c r="C1962" s="3624"/>
      <c r="D1962" s="3624"/>
      <c r="E1962" s="3624"/>
      <c r="F1962" s="3624"/>
      <c r="G1962" s="3624"/>
      <c r="H1962" s="3624"/>
      <c r="I1962" s="3624"/>
      <c r="J1962" s="3624"/>
      <c r="K1962" s="3624"/>
      <c r="L1962" s="3624"/>
      <c r="M1962" s="3624"/>
      <c r="N1962" s="3624"/>
      <c r="O1962" s="3624"/>
      <c r="P1962" s="3624"/>
      <c r="Q1962" s="3624"/>
      <c r="R1962" s="3624"/>
      <c r="S1962" s="3624"/>
      <c r="T1962" s="3624"/>
      <c r="U1962" s="3624"/>
      <c r="V1962" s="3624"/>
      <c r="W1962" s="3624"/>
      <c r="X1962" s="3624"/>
      <c r="Y1962" s="3624"/>
      <c r="Z1962" s="3624"/>
      <c r="AA1962" s="3624"/>
      <c r="AB1962" s="3624"/>
      <c r="AC1962" s="3624"/>
      <c r="AD1962" s="3624"/>
      <c r="AE1962" s="3624"/>
      <c r="AF1962" s="3624"/>
      <c r="AG1962" s="3624"/>
      <c r="AH1962" s="3624"/>
      <c r="AI1962" s="3624"/>
      <c r="AJ1962" s="3624"/>
      <c r="AK1962" s="3625"/>
    </row>
    <row r="1963" spans="2:37" s="2884" customFormat="1" x14ac:dyDescent="0.2">
      <c r="B1963" s="2576"/>
      <c r="C1963" s="2958"/>
      <c r="D1963" s="2958"/>
      <c r="E1963" s="2958"/>
      <c r="F1963" s="2958"/>
      <c r="G1963" s="2577"/>
      <c r="H1963" s="2577"/>
      <c r="I1963" s="2577"/>
      <c r="J1963" s="2577"/>
      <c r="K1963" s="2577"/>
      <c r="L1963" s="2577"/>
      <c r="M1963" s="2577"/>
      <c r="N1963" s="2577"/>
      <c r="O1963" s="2577"/>
      <c r="P1963" s="2577"/>
      <c r="Q1963" s="2577"/>
      <c r="R1963" s="2577"/>
      <c r="S1963" s="2577"/>
      <c r="T1963" s="2577"/>
      <c r="U1963" s="2577"/>
      <c r="V1963" s="2577"/>
      <c r="W1963" s="2577"/>
      <c r="X1963" s="2577"/>
      <c r="Y1963" s="2577"/>
      <c r="Z1963" s="2577"/>
      <c r="AA1963" s="2577"/>
      <c r="AB1963" s="2577"/>
      <c r="AC1963" s="2577"/>
      <c r="AD1963" s="2577"/>
      <c r="AE1963" s="2577"/>
      <c r="AF1963" s="2577"/>
      <c r="AG1963" s="2577"/>
      <c r="AH1963" s="2577"/>
      <c r="AI1963" s="2577"/>
      <c r="AJ1963" s="2577"/>
      <c r="AK1963" s="2578"/>
    </row>
    <row r="1964" spans="2:37" s="2884" customFormat="1" x14ac:dyDescent="0.2">
      <c r="B1964" s="2576" t="s">
        <v>4998</v>
      </c>
      <c r="C1964" s="2958"/>
      <c r="D1964" s="3740" t="s">
        <v>5609</v>
      </c>
      <c r="E1964" s="3740"/>
      <c r="F1964" s="3740"/>
      <c r="G1964" s="2577"/>
      <c r="H1964" s="2577"/>
      <c r="I1964" s="2577"/>
      <c r="J1964" s="2577"/>
      <c r="K1964" s="2577"/>
      <c r="L1964" s="2577"/>
      <c r="M1964" s="2577"/>
      <c r="N1964" s="2577"/>
      <c r="O1964" s="2577"/>
      <c r="P1964" s="2577"/>
      <c r="Q1964" s="2577"/>
      <c r="R1964" s="2577"/>
      <c r="S1964" s="2577"/>
      <c r="T1964" s="2577"/>
      <c r="U1964" s="2577"/>
      <c r="V1964" s="2577"/>
      <c r="W1964" s="2577"/>
      <c r="X1964" s="2577"/>
      <c r="Y1964" s="2577"/>
      <c r="Z1964" s="2577"/>
      <c r="AA1964" s="2577"/>
      <c r="AB1964" s="2577"/>
      <c r="AC1964" s="2577"/>
      <c r="AD1964" s="2577"/>
      <c r="AE1964" s="2577"/>
      <c r="AF1964" s="2577"/>
      <c r="AG1964" s="2577"/>
      <c r="AH1964" s="2577"/>
      <c r="AI1964" s="2577"/>
      <c r="AJ1964" s="2577"/>
      <c r="AK1964" s="2578"/>
    </row>
    <row r="1965" spans="2:37" s="2884" customFormat="1" ht="13.5" thickBot="1" x14ac:dyDescent="0.25">
      <c r="B1965" s="3657" t="s">
        <v>5012</v>
      </c>
      <c r="C1965" s="3658"/>
      <c r="D1965" s="3629">
        <v>41515</v>
      </c>
      <c r="E1965" s="3629"/>
      <c r="F1965" s="2958"/>
      <c r="G1965" s="2577"/>
      <c r="H1965" s="2577"/>
      <c r="I1965" s="2577"/>
      <c r="J1965" s="2577"/>
      <c r="K1965" s="2577"/>
      <c r="L1965" s="2577"/>
      <c r="M1965" s="2577"/>
      <c r="N1965" s="2577"/>
      <c r="O1965" s="2577"/>
      <c r="P1965" s="2577"/>
      <c r="Q1965" s="2577"/>
      <c r="R1965" s="2577"/>
      <c r="S1965" s="2577"/>
      <c r="T1965" s="2577"/>
      <c r="U1965" s="2577"/>
      <c r="V1965" s="2577"/>
      <c r="W1965" s="2577"/>
      <c r="X1965" s="2577"/>
      <c r="Y1965" s="2577"/>
      <c r="Z1965" s="2577"/>
      <c r="AA1965" s="2577"/>
      <c r="AB1965" s="2577"/>
      <c r="AC1965" s="2577"/>
      <c r="AD1965" s="2577"/>
      <c r="AE1965" s="2577"/>
      <c r="AF1965" s="2577"/>
      <c r="AG1965" s="2577"/>
      <c r="AH1965" s="2577"/>
      <c r="AI1965" s="2577"/>
      <c r="AJ1965" s="2577"/>
      <c r="AK1965" s="2578"/>
    </row>
    <row r="1966" spans="2:37" s="2884" customFormat="1" ht="79.5" customHeight="1" thickBot="1" x14ac:dyDescent="0.25">
      <c r="B1966" s="3659" t="s">
        <v>5013</v>
      </c>
      <c r="C1966" s="3710"/>
      <c r="D1966" s="3730" t="s">
        <v>5866</v>
      </c>
      <c r="E1966" s="3731"/>
      <c r="F1966" s="3731"/>
      <c r="G1966" s="3731"/>
      <c r="H1966" s="3731"/>
      <c r="I1966" s="3731"/>
      <c r="J1966" s="3731"/>
      <c r="K1966" s="3732"/>
      <c r="L1966" s="2577"/>
      <c r="M1966" s="2577"/>
      <c r="N1966" s="2577"/>
      <c r="O1966" s="2577"/>
      <c r="P1966" s="2577"/>
      <c r="Q1966" s="2577"/>
      <c r="R1966" s="2577"/>
      <c r="S1966" s="2577"/>
      <c r="T1966" s="2577"/>
      <c r="U1966" s="2577"/>
      <c r="V1966" s="2577"/>
      <c r="W1966" s="2577"/>
      <c r="X1966" s="2577"/>
      <c r="Y1966" s="2577"/>
      <c r="Z1966" s="2577"/>
      <c r="AA1966" s="2577"/>
      <c r="AB1966" s="2577"/>
      <c r="AC1966" s="2577"/>
      <c r="AD1966" s="2577"/>
      <c r="AE1966" s="2577"/>
      <c r="AF1966" s="2577"/>
      <c r="AG1966" s="2577"/>
      <c r="AH1966" s="2577"/>
      <c r="AI1966" s="2577"/>
      <c r="AJ1966" s="2577"/>
      <c r="AK1966" s="2578"/>
    </row>
    <row r="1967" spans="2:37" s="2884" customFormat="1" ht="13.5" thickBot="1" x14ac:dyDescent="0.25">
      <c r="B1967" s="3664"/>
      <c r="C1967" s="3653"/>
      <c r="D1967" s="3653"/>
      <c r="E1967" s="3653"/>
      <c r="F1967" s="3653"/>
      <c r="G1967" s="3653"/>
      <c r="H1967" s="3653"/>
      <c r="I1967" s="3653"/>
      <c r="J1967" s="3653"/>
      <c r="K1967" s="3653"/>
      <c r="L1967" s="3653"/>
      <c r="M1967" s="3653"/>
      <c r="N1967" s="3653"/>
      <c r="O1967" s="3653"/>
      <c r="P1967" s="3653"/>
      <c r="Q1967" s="3653"/>
      <c r="R1967" s="2577"/>
      <c r="S1967" s="2577"/>
      <c r="T1967" s="2577"/>
      <c r="U1967" s="2577"/>
      <c r="V1967" s="2577"/>
      <c r="W1967" s="2577"/>
      <c r="X1967" s="2577"/>
      <c r="Y1967" s="2577"/>
      <c r="Z1967" s="2577"/>
      <c r="AA1967" s="2577"/>
      <c r="AB1967" s="2577"/>
      <c r="AC1967" s="2577"/>
      <c r="AD1967" s="2577"/>
      <c r="AE1967" s="2577"/>
      <c r="AF1967" s="2577"/>
      <c r="AG1967" s="2577"/>
      <c r="AH1967" s="2577"/>
      <c r="AI1967" s="2577"/>
      <c r="AJ1967" s="2577"/>
      <c r="AK1967" s="2578"/>
    </row>
    <row r="1968" spans="2:37" s="2884" customFormat="1" ht="13.5" thickBot="1" x14ac:dyDescent="0.25">
      <c r="B1968" s="3638" t="s">
        <v>5014</v>
      </c>
      <c r="C1968" s="3638"/>
      <c r="D1968" s="3638" t="s">
        <v>5004</v>
      </c>
      <c r="E1968" s="3638" t="s">
        <v>5015</v>
      </c>
      <c r="F1968" s="3654" t="s">
        <v>224</v>
      </c>
      <c r="G1968" s="3654"/>
      <c r="H1968" s="3654"/>
      <c r="I1968" s="3654"/>
      <c r="J1968" s="3654"/>
      <c r="K1968" s="3654"/>
      <c r="L1968" s="3654"/>
      <c r="M1968" s="3654"/>
      <c r="N1968" s="3654"/>
      <c r="O1968" s="3654"/>
      <c r="P1968" s="3654"/>
      <c r="Q1968" s="3654"/>
      <c r="R1968" s="3654"/>
      <c r="S1968" s="3654" t="s">
        <v>340</v>
      </c>
      <c r="T1968" s="3654"/>
      <c r="U1968" s="3654"/>
      <c r="V1968" s="3654"/>
      <c r="W1968" s="3654"/>
      <c r="X1968" s="3654"/>
      <c r="Y1968" s="3654"/>
      <c r="Z1968" s="3654"/>
      <c r="AA1968" s="3654"/>
      <c r="AB1968" s="3654"/>
      <c r="AC1968" s="3654"/>
      <c r="AD1968" s="3654" t="s">
        <v>225</v>
      </c>
      <c r="AE1968" s="3654"/>
      <c r="AF1968" s="3654"/>
      <c r="AG1968" s="3654"/>
      <c r="AH1968" s="3655" t="s">
        <v>4999</v>
      </c>
      <c r="AI1968" s="3655"/>
      <c r="AJ1968" s="3655"/>
      <c r="AK1968" s="2578"/>
    </row>
    <row r="1969" spans="2:37" s="2884" customFormat="1" ht="13.5" thickBot="1" x14ac:dyDescent="0.25">
      <c r="B1969" s="3639"/>
      <c r="C1969" s="3639"/>
      <c r="D1969" s="3639"/>
      <c r="E1969" s="3639"/>
      <c r="F1969" s="3639" t="s">
        <v>5016</v>
      </c>
      <c r="G1969" s="3639" t="s">
        <v>5017</v>
      </c>
      <c r="H1969" s="3638" t="s">
        <v>5018</v>
      </c>
      <c r="I1969" s="3640" t="s">
        <v>5019</v>
      </c>
      <c r="J1969" s="3640" t="s">
        <v>5020</v>
      </c>
      <c r="K1969" s="3637" t="s">
        <v>5021</v>
      </c>
      <c r="L1969" s="3637" t="s">
        <v>5022</v>
      </c>
      <c r="M1969" s="3640" t="s">
        <v>5023</v>
      </c>
      <c r="N1969" s="3640"/>
      <c r="O1969" s="3637" t="s">
        <v>5024</v>
      </c>
      <c r="P1969" s="3637" t="s">
        <v>5025</v>
      </c>
      <c r="Q1969" s="3637" t="s">
        <v>5026</v>
      </c>
      <c r="R1969" s="3637" t="s">
        <v>5027</v>
      </c>
      <c r="S1969" s="3638" t="s">
        <v>5028</v>
      </c>
      <c r="T1969" s="3638" t="s">
        <v>5029</v>
      </c>
      <c r="U1969" s="3638" t="s">
        <v>5030</v>
      </c>
      <c r="V1969" s="3638" t="s">
        <v>5031</v>
      </c>
      <c r="W1969" s="3638" t="s">
        <v>5032</v>
      </c>
      <c r="X1969" s="3638" t="s">
        <v>5033</v>
      </c>
      <c r="Y1969" s="3638" t="s">
        <v>5034</v>
      </c>
      <c r="Z1969" s="3638" t="s">
        <v>5035</v>
      </c>
      <c r="AA1969" s="3638" t="s">
        <v>5036</v>
      </c>
      <c r="AB1969" s="3640" t="s">
        <v>5037</v>
      </c>
      <c r="AC1969" s="3640" t="s">
        <v>5038</v>
      </c>
      <c r="AD1969" s="3638" t="s">
        <v>5039</v>
      </c>
      <c r="AE1969" s="3638" t="s">
        <v>5040</v>
      </c>
      <c r="AF1969" s="3638" t="s">
        <v>5041</v>
      </c>
      <c r="AG1969" s="3638" t="s">
        <v>5042</v>
      </c>
      <c r="AH1969" s="3638" t="s">
        <v>1154</v>
      </c>
      <c r="AI1969" s="3638" t="s">
        <v>5000</v>
      </c>
      <c r="AJ1969" s="3638" t="s">
        <v>5001</v>
      </c>
      <c r="AK1969" s="2578"/>
    </row>
    <row r="1970" spans="2:37" s="2884" customFormat="1" ht="13.5" thickBot="1" x14ac:dyDescent="0.25">
      <c r="B1970" s="3705"/>
      <c r="C1970" s="3705"/>
      <c r="D1970" s="3639"/>
      <c r="E1970" s="3639"/>
      <c r="F1970" s="3639"/>
      <c r="G1970" s="3639"/>
      <c r="H1970" s="3639"/>
      <c r="I1970" s="3637"/>
      <c r="J1970" s="3637"/>
      <c r="K1970" s="3637"/>
      <c r="L1970" s="3637"/>
      <c r="M1970" s="2955" t="s">
        <v>5043</v>
      </c>
      <c r="N1970" s="2956" t="s">
        <v>2798</v>
      </c>
      <c r="O1970" s="3637"/>
      <c r="P1970" s="3637"/>
      <c r="Q1970" s="3637"/>
      <c r="R1970" s="3637"/>
      <c r="S1970" s="3639"/>
      <c r="T1970" s="3639"/>
      <c r="U1970" s="3639"/>
      <c r="V1970" s="3639"/>
      <c r="W1970" s="3639"/>
      <c r="X1970" s="3639"/>
      <c r="Y1970" s="3639"/>
      <c r="Z1970" s="3639"/>
      <c r="AA1970" s="3639"/>
      <c r="AB1970" s="3637"/>
      <c r="AC1970" s="3637"/>
      <c r="AD1970" s="3639"/>
      <c r="AE1970" s="3639"/>
      <c r="AF1970" s="3639"/>
      <c r="AG1970" s="3639"/>
      <c r="AH1970" s="3639"/>
      <c r="AI1970" s="3639"/>
      <c r="AJ1970" s="3639"/>
      <c r="AK1970" s="2578"/>
    </row>
    <row r="1971" spans="2:37" s="2884" customFormat="1" x14ac:dyDescent="0.2">
      <c r="B1971" s="4471" t="s">
        <v>5610</v>
      </c>
      <c r="C1971" s="4472"/>
      <c r="D1971" s="2584" t="s">
        <v>5611</v>
      </c>
      <c r="E1971" s="2585">
        <v>39.188800000000008</v>
      </c>
      <c r="F1971" s="2585">
        <v>16.8</v>
      </c>
      <c r="G1971" s="2606" t="s">
        <v>1534</v>
      </c>
      <c r="H1971" s="2606" t="s">
        <v>1534</v>
      </c>
      <c r="I1971" s="2606" t="s">
        <v>1534</v>
      </c>
      <c r="J1971" s="2812">
        <v>250</v>
      </c>
      <c r="K1971" s="2694">
        <v>6.720000000000001E-2</v>
      </c>
      <c r="L1971" s="2694">
        <v>6.720000000000001E-2</v>
      </c>
      <c r="M1971" s="2812">
        <v>107</v>
      </c>
      <c r="N1971" s="2812">
        <v>125</v>
      </c>
      <c r="O1971" s="2694">
        <v>0.15680000000000002</v>
      </c>
      <c r="P1971" s="2694">
        <v>0.13440000000000002</v>
      </c>
      <c r="Q1971" s="2694">
        <v>0.15680000000000002</v>
      </c>
      <c r="R1971" s="2694">
        <v>0.13440000000000002</v>
      </c>
      <c r="S1971" s="2606" t="s">
        <v>1534</v>
      </c>
      <c r="T1971" s="2606" t="s">
        <v>1534</v>
      </c>
      <c r="U1971" s="2606" t="s">
        <v>1534</v>
      </c>
      <c r="V1971" s="2606" t="s">
        <v>1534</v>
      </c>
      <c r="W1971" s="2606" t="s">
        <v>1534</v>
      </c>
      <c r="X1971" s="2694">
        <v>6.720000000000001E-2</v>
      </c>
      <c r="Y1971" s="2607" t="s">
        <v>1534</v>
      </c>
      <c r="Z1971" s="2607" t="s">
        <v>1534</v>
      </c>
      <c r="AA1971" s="2607" t="s">
        <v>1534</v>
      </c>
      <c r="AB1971" s="2607" t="s">
        <v>1534</v>
      </c>
      <c r="AC1971" s="2694">
        <v>6.720000000000001E-2</v>
      </c>
      <c r="AD1971" s="2651">
        <f>19.99*1.12</f>
        <v>22.3888</v>
      </c>
      <c r="AE1971" s="2606" t="s">
        <v>5612</v>
      </c>
      <c r="AF1971" s="2606">
        <f>+AD1971/1500</f>
        <v>1.4925866666666666E-2</v>
      </c>
      <c r="AG1971" s="2696">
        <v>0.11200000000000002</v>
      </c>
      <c r="AH1971" s="2652" t="s">
        <v>1534</v>
      </c>
      <c r="AI1971" s="2652" t="s">
        <v>1534</v>
      </c>
      <c r="AJ1971" s="2716" t="s">
        <v>1534</v>
      </c>
      <c r="AK1971" s="2578"/>
    </row>
    <row r="1972" spans="2:37" s="2884" customFormat="1" x14ac:dyDescent="0.2">
      <c r="B1972" s="4469" t="s">
        <v>5613</v>
      </c>
      <c r="C1972" s="4470"/>
      <c r="D1972" s="2561" t="s">
        <v>5614</v>
      </c>
      <c r="E1972" s="2562">
        <v>39.188800000000008</v>
      </c>
      <c r="F1972" s="2562">
        <v>16.8</v>
      </c>
      <c r="G1972" s="2565" t="s">
        <v>1534</v>
      </c>
      <c r="H1972" s="2565" t="s">
        <v>1534</v>
      </c>
      <c r="I1972" s="2565" t="s">
        <v>1534</v>
      </c>
      <c r="J1972" s="2683">
        <v>250</v>
      </c>
      <c r="K1972" s="2563">
        <v>6.720000000000001E-2</v>
      </c>
      <c r="L1972" s="2563">
        <v>6.720000000000001E-2</v>
      </c>
      <c r="M1972" s="2683">
        <v>107</v>
      </c>
      <c r="N1972" s="2683">
        <v>125</v>
      </c>
      <c r="O1972" s="2563">
        <v>0.15680000000000002</v>
      </c>
      <c r="P1972" s="2563">
        <v>0.13440000000000002</v>
      </c>
      <c r="Q1972" s="2563">
        <v>0.15680000000000002</v>
      </c>
      <c r="R1972" s="2563">
        <v>0.13440000000000002</v>
      </c>
      <c r="S1972" s="2565" t="s">
        <v>1534</v>
      </c>
      <c r="T1972" s="2565" t="s">
        <v>1534</v>
      </c>
      <c r="U1972" s="2565" t="s">
        <v>1534</v>
      </c>
      <c r="V1972" s="2565" t="s">
        <v>1534</v>
      </c>
      <c r="W1972" s="2565" t="s">
        <v>1534</v>
      </c>
      <c r="X1972" s="2563">
        <v>6.720000000000001E-2</v>
      </c>
      <c r="Y1972" s="2566" t="s">
        <v>1534</v>
      </c>
      <c r="Z1972" s="2566" t="s">
        <v>1534</v>
      </c>
      <c r="AA1972" s="2566" t="s">
        <v>1534</v>
      </c>
      <c r="AB1972" s="2566" t="s">
        <v>1534</v>
      </c>
      <c r="AC1972" s="2563">
        <v>6.720000000000001E-2</v>
      </c>
      <c r="AD1972" s="2620">
        <v>22.3888</v>
      </c>
      <c r="AE1972" s="2565" t="s">
        <v>5612</v>
      </c>
      <c r="AF1972" s="2565">
        <v>1.4925866666666666E-2</v>
      </c>
      <c r="AG1972" s="2567">
        <v>0.11200000000000002</v>
      </c>
      <c r="AH1972" s="2619" t="s">
        <v>1534</v>
      </c>
      <c r="AI1972" s="2619" t="s">
        <v>1534</v>
      </c>
      <c r="AJ1972" s="2721" t="s">
        <v>1534</v>
      </c>
      <c r="AK1972" s="2578"/>
    </row>
    <row r="1973" spans="2:37" s="2884" customFormat="1" x14ac:dyDescent="0.2">
      <c r="B1973" s="4469" t="s">
        <v>5615</v>
      </c>
      <c r="C1973" s="4470"/>
      <c r="D1973" s="2561" t="s">
        <v>5616</v>
      </c>
      <c r="E1973" s="2562">
        <v>28.000000000000004</v>
      </c>
      <c r="F1973" s="2562">
        <v>5.6112000000000002</v>
      </c>
      <c r="G1973" s="2565" t="s">
        <v>1534</v>
      </c>
      <c r="H1973" s="2565" t="s">
        <v>1534</v>
      </c>
      <c r="I1973" s="2565" t="s">
        <v>1534</v>
      </c>
      <c r="J1973" s="2683">
        <v>83</v>
      </c>
      <c r="K1973" s="2563">
        <v>6.720000000000001E-2</v>
      </c>
      <c r="L1973" s="2563">
        <v>6.720000000000001E-2</v>
      </c>
      <c r="M1973" s="2683">
        <v>35</v>
      </c>
      <c r="N1973" s="2683">
        <v>41</v>
      </c>
      <c r="O1973" s="2563">
        <v>0.15680000000000002</v>
      </c>
      <c r="P1973" s="2563">
        <v>0.13440000000000002</v>
      </c>
      <c r="Q1973" s="2563">
        <v>0.15680000000000002</v>
      </c>
      <c r="R1973" s="2563">
        <v>0.13440000000000002</v>
      </c>
      <c r="S1973" s="2565" t="s">
        <v>1534</v>
      </c>
      <c r="T1973" s="2565" t="s">
        <v>1534</v>
      </c>
      <c r="U1973" s="2565" t="s">
        <v>1534</v>
      </c>
      <c r="V1973" s="2565" t="s">
        <v>1534</v>
      </c>
      <c r="W1973" s="2565" t="s">
        <v>1534</v>
      </c>
      <c r="X1973" s="2563">
        <v>6.720000000000001E-2</v>
      </c>
      <c r="Y1973" s="2566" t="s">
        <v>1534</v>
      </c>
      <c r="Z1973" s="2566" t="s">
        <v>1534</v>
      </c>
      <c r="AA1973" s="2566" t="s">
        <v>1534</v>
      </c>
      <c r="AB1973" s="2566" t="s">
        <v>1534</v>
      </c>
      <c r="AC1973" s="2563">
        <v>6.720000000000001E-2</v>
      </c>
      <c r="AD1973" s="2620">
        <v>22.3888</v>
      </c>
      <c r="AE1973" s="2565" t="s">
        <v>5612</v>
      </c>
      <c r="AF1973" s="2565">
        <v>1.4925866666666666E-2</v>
      </c>
      <c r="AG1973" s="2567">
        <v>0.11200000000000002</v>
      </c>
      <c r="AH1973" s="2619" t="s">
        <v>1534</v>
      </c>
      <c r="AI1973" s="2619" t="s">
        <v>1534</v>
      </c>
      <c r="AJ1973" s="2721" t="s">
        <v>1534</v>
      </c>
      <c r="AK1973" s="2578"/>
    </row>
    <row r="1974" spans="2:37" s="2884" customFormat="1" x14ac:dyDescent="0.2">
      <c r="B1974" s="4469" t="s">
        <v>5617</v>
      </c>
      <c r="C1974" s="4470"/>
      <c r="D1974" s="2561" t="s">
        <v>5618</v>
      </c>
      <c r="E1974" s="2562">
        <v>28.000000000000004</v>
      </c>
      <c r="F1974" s="2562">
        <v>5.6112000000000002</v>
      </c>
      <c r="G1974" s="2565" t="s">
        <v>1534</v>
      </c>
      <c r="H1974" s="2565" t="s">
        <v>1534</v>
      </c>
      <c r="I1974" s="2565" t="s">
        <v>1534</v>
      </c>
      <c r="J1974" s="2683">
        <v>83</v>
      </c>
      <c r="K1974" s="2563">
        <v>6.720000000000001E-2</v>
      </c>
      <c r="L1974" s="2563">
        <v>6.720000000000001E-2</v>
      </c>
      <c r="M1974" s="2683">
        <v>35</v>
      </c>
      <c r="N1974" s="2683">
        <v>41</v>
      </c>
      <c r="O1974" s="2563">
        <v>0.15680000000000002</v>
      </c>
      <c r="P1974" s="2563">
        <v>0.13440000000000002</v>
      </c>
      <c r="Q1974" s="2563">
        <v>0.15680000000000002</v>
      </c>
      <c r="R1974" s="2563">
        <v>0.13440000000000002</v>
      </c>
      <c r="S1974" s="2565" t="s">
        <v>1534</v>
      </c>
      <c r="T1974" s="2565" t="s">
        <v>1534</v>
      </c>
      <c r="U1974" s="2565" t="s">
        <v>1534</v>
      </c>
      <c r="V1974" s="2565" t="s">
        <v>1534</v>
      </c>
      <c r="W1974" s="2565" t="s">
        <v>1534</v>
      </c>
      <c r="X1974" s="2563">
        <v>6.720000000000001E-2</v>
      </c>
      <c r="Y1974" s="2566" t="s">
        <v>1534</v>
      </c>
      <c r="Z1974" s="2566" t="s">
        <v>1534</v>
      </c>
      <c r="AA1974" s="2566" t="s">
        <v>1534</v>
      </c>
      <c r="AB1974" s="2566" t="s">
        <v>1534</v>
      </c>
      <c r="AC1974" s="2563">
        <v>6.720000000000001E-2</v>
      </c>
      <c r="AD1974" s="2620">
        <v>22.3888</v>
      </c>
      <c r="AE1974" s="2565" t="s">
        <v>5612</v>
      </c>
      <c r="AF1974" s="2565">
        <v>1.4925866666666666E-2</v>
      </c>
      <c r="AG1974" s="2567">
        <v>0.11200000000000002</v>
      </c>
      <c r="AH1974" s="2619" t="s">
        <v>1534</v>
      </c>
      <c r="AI1974" s="2619" t="s">
        <v>1534</v>
      </c>
      <c r="AJ1974" s="2721" t="s">
        <v>1534</v>
      </c>
      <c r="AK1974" s="2578"/>
    </row>
    <row r="1975" spans="2:37" s="2884" customFormat="1" x14ac:dyDescent="0.2">
      <c r="B1975" s="4469" t="s">
        <v>5619</v>
      </c>
      <c r="C1975" s="4470"/>
      <c r="D1975" s="2561" t="s">
        <v>5620</v>
      </c>
      <c r="E1975" s="2562">
        <v>33.6</v>
      </c>
      <c r="F1975" s="2562">
        <v>11.211200000000002</v>
      </c>
      <c r="G1975" s="2565" t="s">
        <v>1534</v>
      </c>
      <c r="H1975" s="2565" t="s">
        <v>1534</v>
      </c>
      <c r="I1975" s="2565" t="s">
        <v>1534</v>
      </c>
      <c r="J1975" s="2683">
        <v>166</v>
      </c>
      <c r="K1975" s="2563">
        <v>6.720000000000001E-2</v>
      </c>
      <c r="L1975" s="2563">
        <v>6.720000000000001E-2</v>
      </c>
      <c r="M1975" s="2683">
        <v>71</v>
      </c>
      <c r="N1975" s="2683">
        <v>83</v>
      </c>
      <c r="O1975" s="2563">
        <v>0.15680000000000002</v>
      </c>
      <c r="P1975" s="2563">
        <v>0.13440000000000002</v>
      </c>
      <c r="Q1975" s="2563">
        <v>0.15680000000000002</v>
      </c>
      <c r="R1975" s="2563">
        <v>0.13440000000000002</v>
      </c>
      <c r="S1975" s="2565" t="s">
        <v>1534</v>
      </c>
      <c r="T1975" s="2565" t="s">
        <v>1534</v>
      </c>
      <c r="U1975" s="2565" t="s">
        <v>1534</v>
      </c>
      <c r="V1975" s="2565" t="s">
        <v>1534</v>
      </c>
      <c r="W1975" s="2565" t="s">
        <v>1534</v>
      </c>
      <c r="X1975" s="2563">
        <v>6.720000000000001E-2</v>
      </c>
      <c r="Y1975" s="2566" t="s">
        <v>1534</v>
      </c>
      <c r="Z1975" s="2566" t="s">
        <v>1534</v>
      </c>
      <c r="AA1975" s="2566" t="s">
        <v>1534</v>
      </c>
      <c r="AB1975" s="2566" t="s">
        <v>1534</v>
      </c>
      <c r="AC1975" s="2563">
        <v>6.720000000000001E-2</v>
      </c>
      <c r="AD1975" s="2620">
        <v>22.3888</v>
      </c>
      <c r="AE1975" s="2565" t="s">
        <v>5612</v>
      </c>
      <c r="AF1975" s="2565">
        <v>1.4925866666666666E-2</v>
      </c>
      <c r="AG1975" s="2567">
        <v>0.11200000000000002</v>
      </c>
      <c r="AH1975" s="2619" t="s">
        <v>1534</v>
      </c>
      <c r="AI1975" s="2619" t="s">
        <v>1534</v>
      </c>
      <c r="AJ1975" s="2721" t="s">
        <v>1534</v>
      </c>
      <c r="AK1975" s="2578"/>
    </row>
    <row r="1976" spans="2:37" s="2884" customFormat="1" ht="13.5" thickBot="1" x14ac:dyDescent="0.25">
      <c r="B1976" s="4473" t="s">
        <v>5621</v>
      </c>
      <c r="C1976" s="4474"/>
      <c r="D1976" s="2608" t="s">
        <v>5622</v>
      </c>
      <c r="E1976" s="2609">
        <v>33.6</v>
      </c>
      <c r="F1976" s="2609">
        <v>11.211200000000002</v>
      </c>
      <c r="G1976" s="2612" t="s">
        <v>1534</v>
      </c>
      <c r="H1976" s="2612" t="s">
        <v>1534</v>
      </c>
      <c r="I1976" s="2612" t="s">
        <v>1534</v>
      </c>
      <c r="J1976" s="2817">
        <v>166</v>
      </c>
      <c r="K1976" s="2610">
        <v>6.720000000000001E-2</v>
      </c>
      <c r="L1976" s="2610">
        <v>6.720000000000001E-2</v>
      </c>
      <c r="M1976" s="2817">
        <v>71</v>
      </c>
      <c r="N1976" s="2817">
        <v>83</v>
      </c>
      <c r="O1976" s="2610">
        <v>0.15680000000000002</v>
      </c>
      <c r="P1976" s="2610">
        <v>0.13440000000000002</v>
      </c>
      <c r="Q1976" s="2610">
        <v>0.15680000000000002</v>
      </c>
      <c r="R1976" s="2610">
        <v>0.13440000000000002</v>
      </c>
      <c r="S1976" s="2612" t="s">
        <v>1534</v>
      </c>
      <c r="T1976" s="2612" t="s">
        <v>1534</v>
      </c>
      <c r="U1976" s="2612" t="s">
        <v>1534</v>
      </c>
      <c r="V1976" s="2612" t="s">
        <v>1534</v>
      </c>
      <c r="W1976" s="2612" t="s">
        <v>1534</v>
      </c>
      <c r="X1976" s="2610">
        <v>6.720000000000001E-2</v>
      </c>
      <c r="Y1976" s="2613" t="s">
        <v>1534</v>
      </c>
      <c r="Z1976" s="2613" t="s">
        <v>1534</v>
      </c>
      <c r="AA1976" s="2613" t="s">
        <v>1534</v>
      </c>
      <c r="AB1976" s="2613" t="s">
        <v>1534</v>
      </c>
      <c r="AC1976" s="2610">
        <v>6.720000000000001E-2</v>
      </c>
      <c r="AD1976" s="2660">
        <v>22.3888</v>
      </c>
      <c r="AE1976" s="2612" t="s">
        <v>5612</v>
      </c>
      <c r="AF1976" s="2612">
        <v>1.4925866666666666E-2</v>
      </c>
      <c r="AG1976" s="2614">
        <v>0.11200000000000002</v>
      </c>
      <c r="AH1976" s="2661" t="s">
        <v>1534</v>
      </c>
      <c r="AI1976" s="2661" t="s">
        <v>1534</v>
      </c>
      <c r="AJ1976" s="2811" t="s">
        <v>1534</v>
      </c>
      <c r="AK1976" s="2578"/>
    </row>
    <row r="1977" spans="2:37" s="2884" customFormat="1" x14ac:dyDescent="0.2">
      <c r="B1977" s="2579"/>
      <c r="C1977" s="2572"/>
      <c r="D1977" s="2572"/>
      <c r="E1977" s="2572"/>
      <c r="F1977" s="2572"/>
      <c r="G1977" s="2572"/>
      <c r="H1977" s="2572"/>
      <c r="I1977" s="2573"/>
      <c r="J1977" s="2573"/>
      <c r="K1977" s="2573"/>
      <c r="L1977" s="2573"/>
      <c r="M1977" s="2572"/>
      <c r="N1977" s="2573"/>
      <c r="O1977" s="2573"/>
      <c r="P1977" s="2573"/>
      <c r="Q1977" s="2573"/>
      <c r="R1977" s="2573"/>
      <c r="S1977" s="2572"/>
      <c r="T1977" s="2571"/>
      <c r="U1977" s="2571"/>
      <c r="V1977" s="2571"/>
      <c r="W1977" s="2571"/>
      <c r="X1977" s="2571"/>
      <c r="Y1977" s="2571"/>
      <c r="Z1977" s="2571"/>
      <c r="AA1977" s="2571"/>
      <c r="AB1977" s="2571"/>
      <c r="AC1977" s="2571"/>
      <c r="AD1977" s="2571"/>
      <c r="AE1977" s="2571"/>
      <c r="AF1977" s="2571"/>
      <c r="AG1977" s="2571"/>
      <c r="AH1977" s="2571"/>
      <c r="AI1977" s="2571"/>
      <c r="AJ1977" s="2571"/>
      <c r="AK1977" s="2578"/>
    </row>
    <row r="1978" spans="2:37" s="2884" customFormat="1" ht="14.25" x14ac:dyDescent="0.2">
      <c r="B1978" s="3643" t="s">
        <v>5002</v>
      </c>
      <c r="C1978" s="3644"/>
      <c r="D1978" s="3645" t="s">
        <v>10</v>
      </c>
      <c r="E1978" s="3645"/>
      <c r="F1978" s="3645"/>
      <c r="G1978" s="3645"/>
      <c r="H1978" s="2575"/>
      <c r="I1978" s="2575"/>
      <c r="J1978" s="2575"/>
      <c r="K1978" s="2575"/>
      <c r="L1978" s="2575"/>
      <c r="M1978" s="2575"/>
      <c r="N1978" s="2575"/>
      <c r="O1978" s="2575"/>
      <c r="P1978" s="2575"/>
      <c r="Q1978" s="2575"/>
      <c r="R1978" s="2575"/>
      <c r="S1978" s="2575"/>
      <c r="T1978" s="2571"/>
      <c r="U1978" s="2571"/>
      <c r="V1978" s="2571"/>
      <c r="W1978" s="2571"/>
      <c r="X1978" s="2571"/>
      <c r="Y1978" s="2571"/>
      <c r="Z1978" s="2571"/>
      <c r="AA1978" s="2571"/>
      <c r="AB1978" s="2571"/>
      <c r="AC1978" s="2571"/>
      <c r="AD1978" s="2571"/>
      <c r="AE1978" s="2571"/>
      <c r="AF1978" s="2571"/>
      <c r="AG1978" s="2571"/>
      <c r="AH1978" s="2571"/>
      <c r="AI1978" s="2571"/>
      <c r="AJ1978" s="2571"/>
      <c r="AK1978" s="2578"/>
    </row>
    <row r="1979" spans="2:37" s="2884" customFormat="1" ht="14.25" x14ac:dyDescent="0.2">
      <c r="B1979" s="3643" t="s">
        <v>5003</v>
      </c>
      <c r="C1979" s="3644"/>
      <c r="D1979" s="3645" t="s">
        <v>10</v>
      </c>
      <c r="E1979" s="3645"/>
      <c r="F1979" s="3645"/>
      <c r="G1979" s="3645"/>
      <c r="H1979" s="2575"/>
      <c r="I1979" s="2575"/>
      <c r="J1979" s="2575"/>
      <c r="K1979" s="2575"/>
      <c r="L1979" s="2575"/>
      <c r="M1979" s="2575"/>
      <c r="N1979" s="2575"/>
      <c r="O1979" s="2575"/>
      <c r="P1979" s="2575"/>
      <c r="Q1979" s="2575"/>
      <c r="R1979" s="2575"/>
      <c r="S1979" s="2575"/>
      <c r="T1979" s="2571"/>
      <c r="U1979" s="2571"/>
      <c r="V1979" s="2571"/>
      <c r="W1979" s="2571"/>
      <c r="X1979" s="2571"/>
      <c r="Y1979" s="2571"/>
      <c r="Z1979" s="2571"/>
      <c r="AA1979" s="2571"/>
      <c r="AB1979" s="2571"/>
      <c r="AC1979" s="2571"/>
      <c r="AD1979" s="2571"/>
      <c r="AE1979" s="2571"/>
      <c r="AF1979" s="2571"/>
      <c r="AG1979" s="2571"/>
      <c r="AH1979" s="2571"/>
      <c r="AI1979" s="2571"/>
      <c r="AJ1979" s="2571"/>
      <c r="AK1979" s="2578"/>
    </row>
    <row r="1980" spans="2:37" s="2884" customFormat="1" ht="15.75" thickBot="1" x14ac:dyDescent="0.25">
      <c r="B1980" s="3646"/>
      <c r="C1980" s="3647"/>
      <c r="D1980" s="3648"/>
      <c r="E1980" s="3648"/>
      <c r="F1980" s="3648"/>
      <c r="G1980" s="3648"/>
      <c r="H1980" s="2580"/>
      <c r="I1980" s="2580"/>
      <c r="J1980" s="2580"/>
      <c r="K1980" s="2580"/>
      <c r="L1980" s="2580"/>
      <c r="M1980" s="2580"/>
      <c r="N1980" s="2580"/>
      <c r="O1980" s="2580"/>
      <c r="P1980" s="2580"/>
      <c r="Q1980" s="2580"/>
      <c r="R1980" s="2580"/>
      <c r="S1980" s="2580"/>
      <c r="T1980" s="2581"/>
      <c r="U1980" s="2581"/>
      <c r="V1980" s="2581"/>
      <c r="W1980" s="2581"/>
      <c r="X1980" s="2581"/>
      <c r="Y1980" s="2581"/>
      <c r="Z1980" s="2581"/>
      <c r="AA1980" s="2581"/>
      <c r="AB1980" s="2581"/>
      <c r="AC1980" s="2581"/>
      <c r="AD1980" s="2581"/>
      <c r="AE1980" s="2581"/>
      <c r="AF1980" s="2581"/>
      <c r="AG1980" s="2581"/>
      <c r="AH1980" s="2581"/>
      <c r="AI1980" s="2581"/>
      <c r="AJ1980" s="2581"/>
      <c r="AK1980" s="2583"/>
    </row>
    <row r="1981" spans="2:37" s="2884" customFormat="1" x14ac:dyDescent="0.2">
      <c r="B1981" s="2783" t="str">
        <f>+B1960</f>
        <v>.</v>
      </c>
    </row>
    <row r="1982" spans="2:37" s="2884" customFormat="1" ht="13.5" thickBot="1" x14ac:dyDescent="0.25"/>
    <row r="1983" spans="2:37" s="2884" customFormat="1" ht="20.25" x14ac:dyDescent="0.2">
      <c r="B1983" s="3623" t="s">
        <v>5011</v>
      </c>
      <c r="C1983" s="3624"/>
      <c r="D1983" s="3624"/>
      <c r="E1983" s="3624"/>
      <c r="F1983" s="3624"/>
      <c r="G1983" s="3624"/>
      <c r="H1983" s="3624"/>
      <c r="I1983" s="3624"/>
      <c r="J1983" s="3624"/>
      <c r="K1983" s="3624"/>
      <c r="L1983" s="3624"/>
      <c r="M1983" s="3624"/>
      <c r="N1983" s="3624"/>
      <c r="O1983" s="3624"/>
      <c r="P1983" s="3624"/>
      <c r="Q1983" s="3624"/>
      <c r="R1983" s="3624"/>
      <c r="S1983" s="3624"/>
      <c r="T1983" s="3624"/>
      <c r="U1983" s="3624"/>
      <c r="V1983" s="3624"/>
      <c r="W1983" s="3624"/>
      <c r="X1983" s="3624"/>
      <c r="Y1983" s="3624"/>
      <c r="Z1983" s="3624"/>
      <c r="AA1983" s="3624"/>
      <c r="AB1983" s="3624"/>
      <c r="AC1983" s="3624"/>
      <c r="AD1983" s="3624"/>
      <c r="AE1983" s="3624"/>
      <c r="AF1983" s="3624"/>
      <c r="AG1983" s="3624"/>
      <c r="AH1983" s="3624"/>
      <c r="AI1983" s="3624"/>
      <c r="AJ1983" s="3624"/>
      <c r="AK1983" s="3625"/>
    </row>
    <row r="1984" spans="2:37" s="2884" customFormat="1" x14ac:dyDescent="0.2">
      <c r="B1984" s="2576"/>
      <c r="C1984" s="2958"/>
      <c r="D1984" s="2958"/>
      <c r="E1984" s="2958"/>
      <c r="F1984" s="2958"/>
      <c r="G1984" s="2577"/>
      <c r="H1984" s="2577"/>
      <c r="I1984" s="2577"/>
      <c r="J1984" s="2577"/>
      <c r="K1984" s="2577"/>
      <c r="L1984" s="2577"/>
      <c r="M1984" s="2577"/>
      <c r="N1984" s="2577"/>
      <c r="O1984" s="2577"/>
      <c r="P1984" s="2577"/>
      <c r="Q1984" s="2577"/>
      <c r="R1984" s="2577"/>
      <c r="S1984" s="2577"/>
      <c r="T1984" s="2577"/>
      <c r="U1984" s="2577"/>
      <c r="V1984" s="2577"/>
      <c r="W1984" s="2577"/>
      <c r="X1984" s="2577"/>
      <c r="Y1984" s="2577"/>
      <c r="Z1984" s="2577"/>
      <c r="AA1984" s="2577"/>
      <c r="AB1984" s="2577"/>
      <c r="AC1984" s="2577"/>
      <c r="AD1984" s="2577"/>
      <c r="AE1984" s="2577"/>
      <c r="AF1984" s="2577"/>
      <c r="AG1984" s="2577"/>
      <c r="AH1984" s="2577"/>
      <c r="AI1984" s="2577"/>
      <c r="AJ1984" s="2577"/>
      <c r="AK1984" s="2578"/>
    </row>
    <row r="1985" spans="2:37" s="2884" customFormat="1" ht="12.75" customHeight="1" x14ac:dyDescent="0.2">
      <c r="B1985" s="2576" t="s">
        <v>4998</v>
      </c>
      <c r="C1985" s="2958"/>
      <c r="D1985" s="3740" t="s">
        <v>5605</v>
      </c>
      <c r="E1985" s="3740"/>
      <c r="F1985" s="3740"/>
      <c r="G1985" s="2577"/>
      <c r="H1985" s="2577"/>
      <c r="I1985" s="2577"/>
      <c r="J1985" s="2577"/>
      <c r="K1985" s="2577"/>
      <c r="L1985" s="2577"/>
      <c r="M1985" s="2577"/>
      <c r="N1985" s="2577"/>
      <c r="O1985" s="2577"/>
      <c r="P1985" s="2577"/>
      <c r="Q1985" s="2577"/>
      <c r="R1985" s="2577"/>
      <c r="S1985" s="2577"/>
      <c r="T1985" s="2577"/>
      <c r="U1985" s="2577"/>
      <c r="V1985" s="2577"/>
      <c r="W1985" s="2577"/>
      <c r="X1985" s="2577"/>
      <c r="Y1985" s="2577"/>
      <c r="Z1985" s="2577"/>
      <c r="AA1985" s="2577"/>
      <c r="AB1985" s="2577"/>
      <c r="AC1985" s="2577"/>
      <c r="AD1985" s="2577"/>
      <c r="AE1985" s="2577"/>
      <c r="AF1985" s="2577"/>
      <c r="AG1985" s="2577"/>
      <c r="AH1985" s="2577"/>
      <c r="AI1985" s="2577"/>
      <c r="AJ1985" s="2577"/>
      <c r="AK1985" s="2578"/>
    </row>
    <row r="1986" spans="2:37" s="2884" customFormat="1" ht="13.5" customHeight="1" thickBot="1" x14ac:dyDescent="0.25">
      <c r="B1986" s="3657" t="s">
        <v>5012</v>
      </c>
      <c r="C1986" s="3658"/>
      <c r="D1986" s="3629">
        <v>41502</v>
      </c>
      <c r="E1986" s="3629"/>
      <c r="F1986" s="2958"/>
      <c r="G1986" s="2577"/>
      <c r="H1986" s="2577"/>
      <c r="I1986" s="2577"/>
      <c r="J1986" s="2577"/>
      <c r="K1986" s="2577"/>
      <c r="L1986" s="2577"/>
      <c r="M1986" s="2577"/>
      <c r="N1986" s="2577"/>
      <c r="O1986" s="2577"/>
      <c r="P1986" s="2577"/>
      <c r="Q1986" s="2577"/>
      <c r="R1986" s="2577"/>
      <c r="S1986" s="2577"/>
      <c r="T1986" s="2577"/>
      <c r="U1986" s="2577"/>
      <c r="V1986" s="2577"/>
      <c r="W1986" s="2577"/>
      <c r="X1986" s="2577"/>
      <c r="Y1986" s="2577"/>
      <c r="Z1986" s="2577"/>
      <c r="AA1986" s="2577"/>
      <c r="AB1986" s="2577"/>
      <c r="AC1986" s="2577"/>
      <c r="AD1986" s="2577"/>
      <c r="AE1986" s="2577"/>
      <c r="AF1986" s="2577"/>
      <c r="AG1986" s="2577"/>
      <c r="AH1986" s="2577"/>
      <c r="AI1986" s="2577"/>
      <c r="AJ1986" s="2577"/>
      <c r="AK1986" s="2578"/>
    </row>
    <row r="1987" spans="2:37" s="2884" customFormat="1" ht="91.5" customHeight="1" thickBot="1" x14ac:dyDescent="0.25">
      <c r="B1987" s="3659" t="s">
        <v>5013</v>
      </c>
      <c r="C1987" s="3710"/>
      <c r="D1987" s="3730" t="s">
        <v>5606</v>
      </c>
      <c r="E1987" s="3731"/>
      <c r="F1987" s="3731"/>
      <c r="G1987" s="3731"/>
      <c r="H1987" s="3731"/>
      <c r="I1987" s="3731"/>
      <c r="J1987" s="3731"/>
      <c r="K1987" s="3732"/>
      <c r="L1987" s="2577"/>
      <c r="M1987" s="2577"/>
      <c r="N1987" s="2577"/>
      <c r="O1987" s="2577"/>
      <c r="P1987" s="2577"/>
      <c r="Q1987" s="2577"/>
      <c r="R1987" s="2577"/>
      <c r="S1987" s="2577"/>
      <c r="T1987" s="2577"/>
      <c r="U1987" s="2577"/>
      <c r="V1987" s="2577"/>
      <c r="W1987" s="2577"/>
      <c r="X1987" s="2577"/>
      <c r="Y1987" s="2577"/>
      <c r="Z1987" s="2577"/>
      <c r="AA1987" s="2577"/>
      <c r="AB1987" s="2577"/>
      <c r="AC1987" s="2577"/>
      <c r="AD1987" s="2577"/>
      <c r="AE1987" s="2577"/>
      <c r="AF1987" s="2577"/>
      <c r="AG1987" s="2577"/>
      <c r="AH1987" s="2577"/>
      <c r="AI1987" s="2577"/>
      <c r="AJ1987" s="2577"/>
      <c r="AK1987" s="2578"/>
    </row>
    <row r="1988" spans="2:37" s="2884" customFormat="1" ht="13.5" thickBot="1" x14ac:dyDescent="0.25">
      <c r="B1988" s="3664"/>
      <c r="C1988" s="3653"/>
      <c r="D1988" s="3653"/>
      <c r="E1988" s="3653"/>
      <c r="F1988" s="3653"/>
      <c r="G1988" s="3653"/>
      <c r="H1988" s="3653"/>
      <c r="I1988" s="3653"/>
      <c r="J1988" s="3653"/>
      <c r="K1988" s="3653"/>
      <c r="L1988" s="3653"/>
      <c r="M1988" s="3653"/>
      <c r="N1988" s="3653"/>
      <c r="O1988" s="3653"/>
      <c r="P1988" s="3653"/>
      <c r="Q1988" s="3653"/>
      <c r="R1988" s="2577"/>
      <c r="S1988" s="2577"/>
      <c r="T1988" s="2577"/>
      <c r="U1988" s="2577"/>
      <c r="V1988" s="2577"/>
      <c r="W1988" s="2577"/>
      <c r="X1988" s="2577"/>
      <c r="Y1988" s="2577"/>
      <c r="Z1988" s="2577"/>
      <c r="AA1988" s="2577"/>
      <c r="AB1988" s="2577"/>
      <c r="AC1988" s="2577"/>
      <c r="AD1988" s="2577"/>
      <c r="AE1988" s="2577"/>
      <c r="AF1988" s="2577"/>
      <c r="AG1988" s="2577"/>
      <c r="AH1988" s="2577"/>
      <c r="AI1988" s="2577"/>
      <c r="AJ1988" s="2577"/>
      <c r="AK1988" s="2578"/>
    </row>
    <row r="1989" spans="2:37" s="2884" customFormat="1" ht="13.5" customHeight="1" thickBot="1" x14ac:dyDescent="0.25">
      <c r="B1989" s="3638" t="s">
        <v>5014</v>
      </c>
      <c r="C1989" s="3638"/>
      <c r="D1989" s="3638" t="s">
        <v>5004</v>
      </c>
      <c r="E1989" s="3638" t="s">
        <v>5015</v>
      </c>
      <c r="F1989" s="3654" t="s">
        <v>224</v>
      </c>
      <c r="G1989" s="3654"/>
      <c r="H1989" s="3654"/>
      <c r="I1989" s="3654"/>
      <c r="J1989" s="3654"/>
      <c r="K1989" s="3654"/>
      <c r="L1989" s="3654"/>
      <c r="M1989" s="3654"/>
      <c r="N1989" s="3654"/>
      <c r="O1989" s="3654"/>
      <c r="P1989" s="3654"/>
      <c r="Q1989" s="3654"/>
      <c r="R1989" s="3654"/>
      <c r="S1989" s="3654" t="s">
        <v>340</v>
      </c>
      <c r="T1989" s="3654"/>
      <c r="U1989" s="3654"/>
      <c r="V1989" s="3654"/>
      <c r="W1989" s="3654"/>
      <c r="X1989" s="3654"/>
      <c r="Y1989" s="3654"/>
      <c r="Z1989" s="3654"/>
      <c r="AA1989" s="3654"/>
      <c r="AB1989" s="3654"/>
      <c r="AC1989" s="3654"/>
      <c r="AD1989" s="3654" t="s">
        <v>225</v>
      </c>
      <c r="AE1989" s="3654"/>
      <c r="AF1989" s="3654"/>
      <c r="AG1989" s="3654"/>
      <c r="AH1989" s="3655" t="s">
        <v>4999</v>
      </c>
      <c r="AI1989" s="3655"/>
      <c r="AJ1989" s="3655"/>
      <c r="AK1989" s="2578"/>
    </row>
    <row r="1990" spans="2:37" s="2884" customFormat="1" ht="21.75" customHeight="1" thickBot="1" x14ac:dyDescent="0.25">
      <c r="B1990" s="3639"/>
      <c r="C1990" s="3639"/>
      <c r="D1990" s="3639"/>
      <c r="E1990" s="3639"/>
      <c r="F1990" s="3639" t="s">
        <v>5016</v>
      </c>
      <c r="G1990" s="3639" t="s">
        <v>5017</v>
      </c>
      <c r="H1990" s="3638" t="s">
        <v>5018</v>
      </c>
      <c r="I1990" s="3640" t="s">
        <v>5019</v>
      </c>
      <c r="J1990" s="3640" t="s">
        <v>5020</v>
      </c>
      <c r="K1990" s="3637" t="s">
        <v>5021</v>
      </c>
      <c r="L1990" s="3637" t="s">
        <v>5022</v>
      </c>
      <c r="M1990" s="3640" t="s">
        <v>5023</v>
      </c>
      <c r="N1990" s="3640"/>
      <c r="O1990" s="3637" t="s">
        <v>5024</v>
      </c>
      <c r="P1990" s="3637" t="s">
        <v>5025</v>
      </c>
      <c r="Q1990" s="3637" t="s">
        <v>5026</v>
      </c>
      <c r="R1990" s="3637" t="s">
        <v>5027</v>
      </c>
      <c r="S1990" s="3638" t="s">
        <v>5028</v>
      </c>
      <c r="T1990" s="3638" t="s">
        <v>5029</v>
      </c>
      <c r="U1990" s="3638" t="s">
        <v>5030</v>
      </c>
      <c r="V1990" s="3638" t="s">
        <v>5031</v>
      </c>
      <c r="W1990" s="3638" t="s">
        <v>5032</v>
      </c>
      <c r="X1990" s="3638" t="s">
        <v>5033</v>
      </c>
      <c r="Y1990" s="3638" t="s">
        <v>5034</v>
      </c>
      <c r="Z1990" s="3638" t="s">
        <v>5035</v>
      </c>
      <c r="AA1990" s="3638" t="s">
        <v>5036</v>
      </c>
      <c r="AB1990" s="3640" t="s">
        <v>5037</v>
      </c>
      <c r="AC1990" s="3640" t="s">
        <v>5038</v>
      </c>
      <c r="AD1990" s="3638" t="s">
        <v>5039</v>
      </c>
      <c r="AE1990" s="3638" t="s">
        <v>5040</v>
      </c>
      <c r="AF1990" s="3638" t="s">
        <v>5041</v>
      </c>
      <c r="AG1990" s="3638" t="s">
        <v>5042</v>
      </c>
      <c r="AH1990" s="3638" t="s">
        <v>1154</v>
      </c>
      <c r="AI1990" s="3638" t="s">
        <v>5000</v>
      </c>
      <c r="AJ1990" s="3638" t="s">
        <v>5001</v>
      </c>
      <c r="AK1990" s="2578"/>
    </row>
    <row r="1991" spans="2:37" s="2884" customFormat="1" ht="24" customHeight="1" thickBot="1" x14ac:dyDescent="0.25">
      <c r="B1991" s="3639"/>
      <c r="C1991" s="3639"/>
      <c r="D1991" s="3639"/>
      <c r="E1991" s="3639"/>
      <c r="F1991" s="3639"/>
      <c r="G1991" s="3639"/>
      <c r="H1991" s="3639"/>
      <c r="I1991" s="3637"/>
      <c r="J1991" s="3637"/>
      <c r="K1991" s="3637"/>
      <c r="L1991" s="3637"/>
      <c r="M1991" s="2955" t="s">
        <v>5043</v>
      </c>
      <c r="N1991" s="2956" t="s">
        <v>2798</v>
      </c>
      <c r="O1991" s="3637"/>
      <c r="P1991" s="3637"/>
      <c r="Q1991" s="3637"/>
      <c r="R1991" s="3637"/>
      <c r="S1991" s="3639"/>
      <c r="T1991" s="3639"/>
      <c r="U1991" s="3639"/>
      <c r="V1991" s="3639"/>
      <c r="W1991" s="3639"/>
      <c r="X1991" s="3639"/>
      <c r="Y1991" s="3639"/>
      <c r="Z1991" s="3639"/>
      <c r="AA1991" s="3639"/>
      <c r="AB1991" s="3637"/>
      <c r="AC1991" s="3637"/>
      <c r="AD1991" s="3639"/>
      <c r="AE1991" s="3639"/>
      <c r="AF1991" s="3639"/>
      <c r="AG1991" s="3639"/>
      <c r="AH1991" s="3639"/>
      <c r="AI1991" s="3639"/>
      <c r="AJ1991" s="3639"/>
      <c r="AK1991" s="2578"/>
    </row>
    <row r="1992" spans="2:37" s="2884" customFormat="1" ht="45" x14ac:dyDescent="0.2">
      <c r="B1992" s="4461" t="s">
        <v>5607</v>
      </c>
      <c r="C1992" s="4462"/>
      <c r="D1992" s="2587" t="s">
        <v>1534</v>
      </c>
      <c r="E1992" s="2587" t="s">
        <v>1534</v>
      </c>
      <c r="F1992" s="2587" t="s">
        <v>1534</v>
      </c>
      <c r="G1992" s="2587" t="s">
        <v>1534</v>
      </c>
      <c r="H1992" s="2587" t="s">
        <v>1534</v>
      </c>
      <c r="I1992" s="2587" t="s">
        <v>1534</v>
      </c>
      <c r="J1992" s="2587" t="s">
        <v>1534</v>
      </c>
      <c r="K1992" s="2587" t="s">
        <v>1534</v>
      </c>
      <c r="L1992" s="2587" t="s">
        <v>1534</v>
      </c>
      <c r="M1992" s="2587" t="s">
        <v>1534</v>
      </c>
      <c r="N1992" s="2587" t="s">
        <v>1534</v>
      </c>
      <c r="O1992" s="2587" t="s">
        <v>1534</v>
      </c>
      <c r="P1992" s="2587" t="s">
        <v>1534</v>
      </c>
      <c r="Q1992" s="2587" t="s">
        <v>1534</v>
      </c>
      <c r="R1992" s="2587" t="s">
        <v>1534</v>
      </c>
      <c r="S1992" s="2587" t="s">
        <v>1534</v>
      </c>
      <c r="T1992" s="2587" t="s">
        <v>1534</v>
      </c>
      <c r="U1992" s="2587" t="s">
        <v>1534</v>
      </c>
      <c r="V1992" s="2587" t="s">
        <v>1534</v>
      </c>
      <c r="W1992" s="2587" t="s">
        <v>1534</v>
      </c>
      <c r="X1992" s="2587" t="s">
        <v>1534</v>
      </c>
      <c r="Y1992" s="2587" t="s">
        <v>1534</v>
      </c>
      <c r="Z1992" s="2587" t="s">
        <v>1534</v>
      </c>
      <c r="AA1992" s="2587" t="s">
        <v>1534</v>
      </c>
      <c r="AB1992" s="2587" t="s">
        <v>1534</v>
      </c>
      <c r="AC1992" s="2587" t="s">
        <v>1534</v>
      </c>
      <c r="AD1992" s="2587" t="s">
        <v>1534</v>
      </c>
      <c r="AE1992" s="2587" t="s">
        <v>1534</v>
      </c>
      <c r="AF1992" s="2587" t="s">
        <v>1534</v>
      </c>
      <c r="AG1992" s="2587" t="s">
        <v>1534</v>
      </c>
      <c r="AH1992" s="2970" t="s">
        <v>5607</v>
      </c>
      <c r="AI1992" s="2587" t="s">
        <v>340</v>
      </c>
      <c r="AJ1992" s="2937">
        <v>0.25</v>
      </c>
      <c r="AK1992" s="2578"/>
    </row>
    <row r="1993" spans="2:37" s="2884" customFormat="1" ht="90.75" thickBot="1" x14ac:dyDescent="0.25">
      <c r="B1993" s="4463" t="s">
        <v>5608</v>
      </c>
      <c r="C1993" s="4464"/>
      <c r="D1993" s="2826" t="s">
        <v>1534</v>
      </c>
      <c r="E1993" s="2826" t="s">
        <v>1534</v>
      </c>
      <c r="F1993" s="2826" t="s">
        <v>1534</v>
      </c>
      <c r="G1993" s="2826" t="s">
        <v>1534</v>
      </c>
      <c r="H1993" s="2826" t="s">
        <v>1534</v>
      </c>
      <c r="I1993" s="2826" t="s">
        <v>1534</v>
      </c>
      <c r="J1993" s="2826" t="s">
        <v>1534</v>
      </c>
      <c r="K1993" s="2826" t="s">
        <v>1534</v>
      </c>
      <c r="L1993" s="2826" t="s">
        <v>1534</v>
      </c>
      <c r="M1993" s="2826" t="s">
        <v>1534</v>
      </c>
      <c r="N1993" s="2826" t="s">
        <v>1534</v>
      </c>
      <c r="O1993" s="2826" t="s">
        <v>1534</v>
      </c>
      <c r="P1993" s="2826" t="s">
        <v>1534</v>
      </c>
      <c r="Q1993" s="2826" t="s">
        <v>1534</v>
      </c>
      <c r="R1993" s="2826" t="s">
        <v>1534</v>
      </c>
      <c r="S1993" s="2826" t="s">
        <v>1534</v>
      </c>
      <c r="T1993" s="2826" t="s">
        <v>1534</v>
      </c>
      <c r="U1993" s="2826" t="s">
        <v>1534</v>
      </c>
      <c r="V1993" s="2826" t="s">
        <v>1534</v>
      </c>
      <c r="W1993" s="2826" t="s">
        <v>1534</v>
      </c>
      <c r="X1993" s="2826" t="s">
        <v>1534</v>
      </c>
      <c r="Y1993" s="2826" t="s">
        <v>1534</v>
      </c>
      <c r="Z1993" s="2826" t="s">
        <v>1534</v>
      </c>
      <c r="AA1993" s="2826" t="s">
        <v>1534</v>
      </c>
      <c r="AB1993" s="2826" t="s">
        <v>1534</v>
      </c>
      <c r="AC1993" s="2826" t="s">
        <v>1534</v>
      </c>
      <c r="AD1993" s="2826" t="s">
        <v>1534</v>
      </c>
      <c r="AE1993" s="2826" t="s">
        <v>1534</v>
      </c>
      <c r="AF1993" s="2826" t="s">
        <v>1534</v>
      </c>
      <c r="AG1993" s="2826" t="s">
        <v>1534</v>
      </c>
      <c r="AH1993" s="2971" t="s">
        <v>5608</v>
      </c>
      <c r="AI1993" s="2661" t="s">
        <v>1534</v>
      </c>
      <c r="AJ1993" s="2811" t="s">
        <v>1534</v>
      </c>
      <c r="AK1993" s="2578"/>
    </row>
    <row r="1994" spans="2:37" s="2884" customFormat="1" x14ac:dyDescent="0.2">
      <c r="B1994" s="2579"/>
      <c r="C1994" s="2572"/>
      <c r="D1994" s="2572"/>
      <c r="E1994" s="2572"/>
      <c r="F1994" s="2572"/>
      <c r="G1994" s="2572"/>
      <c r="H1994" s="2572"/>
      <c r="I1994" s="2573"/>
      <c r="J1994" s="2573"/>
      <c r="K1994" s="2573"/>
      <c r="L1994" s="2573"/>
      <c r="M1994" s="2572"/>
      <c r="N1994" s="2573"/>
      <c r="O1994" s="2573"/>
      <c r="P1994" s="2573"/>
      <c r="Q1994" s="2573"/>
      <c r="R1994" s="2573"/>
      <c r="S1994" s="2572"/>
      <c r="T1994" s="2571"/>
      <c r="U1994" s="2571"/>
      <c r="V1994" s="2571"/>
      <c r="W1994" s="2571"/>
      <c r="X1994" s="2571"/>
      <c r="Y1994" s="2571"/>
      <c r="Z1994" s="2571"/>
      <c r="AA1994" s="2571"/>
      <c r="AB1994" s="2571"/>
      <c r="AC1994" s="2571"/>
      <c r="AD1994" s="2571"/>
      <c r="AE1994" s="2571"/>
      <c r="AF1994" s="2571"/>
      <c r="AG1994" s="2571"/>
      <c r="AH1994" s="2571"/>
      <c r="AI1994" s="2571"/>
      <c r="AJ1994" s="2571"/>
      <c r="AK1994" s="2578"/>
    </row>
    <row r="1995" spans="2:37" s="2884" customFormat="1" x14ac:dyDescent="0.2">
      <c r="B1995" s="3643" t="s">
        <v>5002</v>
      </c>
      <c r="C1995" s="3644"/>
      <c r="D1995" s="3652" t="s">
        <v>1534</v>
      </c>
      <c r="E1995" s="3652"/>
      <c r="F1995" s="3652"/>
      <c r="G1995" s="3652"/>
      <c r="H1995" s="2575"/>
      <c r="I1995" s="2575"/>
      <c r="J1995" s="2575"/>
      <c r="K1995" s="2575"/>
      <c r="L1995" s="2575"/>
      <c r="M1995" s="2575"/>
      <c r="N1995" s="2575"/>
      <c r="O1995" s="2575"/>
      <c r="P1995" s="2575"/>
      <c r="Q1995" s="2575"/>
      <c r="R1995" s="2575"/>
      <c r="S1995" s="2575"/>
      <c r="T1995" s="2571"/>
      <c r="U1995" s="2571"/>
      <c r="V1995" s="2571"/>
      <c r="W1995" s="2571"/>
      <c r="X1995" s="2571"/>
      <c r="Y1995" s="2571"/>
      <c r="Z1995" s="2571"/>
      <c r="AA1995" s="2571"/>
      <c r="AB1995" s="2571"/>
      <c r="AC1995" s="2571"/>
      <c r="AD1995" s="2571"/>
      <c r="AE1995" s="2571"/>
      <c r="AF1995" s="2571"/>
      <c r="AG1995" s="2571"/>
      <c r="AH1995" s="2571"/>
      <c r="AI1995" s="2571"/>
      <c r="AJ1995" s="2571"/>
      <c r="AK1995" s="2578"/>
    </row>
    <row r="1996" spans="2:37" s="2884" customFormat="1" x14ac:dyDescent="0.2">
      <c r="B1996" s="3643" t="s">
        <v>5003</v>
      </c>
      <c r="C1996" s="3644"/>
      <c r="D1996" s="3652" t="s">
        <v>1534</v>
      </c>
      <c r="E1996" s="3652"/>
      <c r="F1996" s="3652"/>
      <c r="G1996" s="3652"/>
      <c r="H1996" s="2575"/>
      <c r="I1996" s="2575"/>
      <c r="J1996" s="2575"/>
      <c r="K1996" s="2575"/>
      <c r="L1996" s="2575"/>
      <c r="M1996" s="2575"/>
      <c r="N1996" s="2575"/>
      <c r="O1996" s="2575"/>
      <c r="P1996" s="2575"/>
      <c r="Q1996" s="2575"/>
      <c r="R1996" s="2575"/>
      <c r="S1996" s="2575"/>
      <c r="T1996" s="2571"/>
      <c r="U1996" s="2571"/>
      <c r="V1996" s="2571"/>
      <c r="W1996" s="2571"/>
      <c r="X1996" s="2571"/>
      <c r="Y1996" s="2571"/>
      <c r="Z1996" s="2571"/>
      <c r="AA1996" s="2571"/>
      <c r="AB1996" s="2571"/>
      <c r="AC1996" s="2571"/>
      <c r="AD1996" s="2571"/>
      <c r="AE1996" s="2571"/>
      <c r="AF1996" s="2571"/>
      <c r="AG1996" s="2571"/>
      <c r="AH1996" s="2571"/>
      <c r="AI1996" s="2571"/>
      <c r="AJ1996" s="2571"/>
      <c r="AK1996" s="2578"/>
    </row>
    <row r="1997" spans="2:37" s="2884" customFormat="1" ht="15.75" thickBot="1" x14ac:dyDescent="0.25">
      <c r="B1997" s="3646"/>
      <c r="C1997" s="3647"/>
      <c r="D1997" s="3648"/>
      <c r="E1997" s="3648"/>
      <c r="F1997" s="3648"/>
      <c r="G1997" s="3648"/>
      <c r="H1997" s="2580"/>
      <c r="I1997" s="2580"/>
      <c r="J1997" s="2580"/>
      <c r="K1997" s="2580"/>
      <c r="L1997" s="2580"/>
      <c r="M1997" s="2580"/>
      <c r="N1997" s="2580"/>
      <c r="O1997" s="2580"/>
      <c r="P1997" s="2580"/>
      <c r="Q1997" s="2580"/>
      <c r="R1997" s="2580"/>
      <c r="S1997" s="2580"/>
      <c r="T1997" s="2581"/>
      <c r="U1997" s="2581"/>
      <c r="V1997" s="2581"/>
      <c r="W1997" s="2581"/>
      <c r="X1997" s="2581"/>
      <c r="Y1997" s="2581"/>
      <c r="Z1997" s="2581"/>
      <c r="AA1997" s="2581"/>
      <c r="AB1997" s="2581"/>
      <c r="AC1997" s="2581"/>
      <c r="AD1997" s="2581"/>
      <c r="AE1997" s="2581"/>
      <c r="AF1997" s="2581"/>
      <c r="AG1997" s="2581"/>
      <c r="AH1997" s="2581"/>
      <c r="AI1997" s="2581"/>
      <c r="AJ1997" s="2581"/>
      <c r="AK1997" s="2583"/>
    </row>
    <row r="1998" spans="2:37" s="2884" customFormat="1" x14ac:dyDescent="0.2">
      <c r="B1998" s="2783" t="str">
        <f>+B1981</f>
        <v>.</v>
      </c>
    </row>
    <row r="1999" spans="2:37" s="2884" customFormat="1" ht="13.5" thickBot="1" x14ac:dyDescent="0.25"/>
    <row r="2000" spans="2:37" s="2884" customFormat="1" ht="20.25" x14ac:dyDescent="0.2">
      <c r="B2000" s="3623" t="s">
        <v>5011</v>
      </c>
      <c r="C2000" s="3624"/>
      <c r="D2000" s="3624"/>
      <c r="E2000" s="3624"/>
      <c r="F2000" s="3624"/>
      <c r="G2000" s="3624"/>
      <c r="H2000" s="3624"/>
      <c r="I2000" s="3624"/>
      <c r="J2000" s="3624"/>
      <c r="K2000" s="3624"/>
      <c r="L2000" s="3624"/>
      <c r="M2000" s="3624"/>
      <c r="N2000" s="3624"/>
      <c r="O2000" s="3624"/>
      <c r="P2000" s="3624"/>
      <c r="Q2000" s="3624"/>
      <c r="R2000" s="3624"/>
      <c r="S2000" s="3624"/>
      <c r="T2000" s="3624"/>
      <c r="U2000" s="3624"/>
      <c r="V2000" s="3624"/>
      <c r="W2000" s="3624"/>
      <c r="X2000" s="3624"/>
      <c r="Y2000" s="3624"/>
      <c r="Z2000" s="3624"/>
      <c r="AA2000" s="3624"/>
      <c r="AB2000" s="3624"/>
      <c r="AC2000" s="3624"/>
      <c r="AD2000" s="3624"/>
      <c r="AE2000" s="3624"/>
      <c r="AF2000" s="3624"/>
      <c r="AG2000" s="3624"/>
      <c r="AH2000" s="3624"/>
      <c r="AI2000" s="3624"/>
      <c r="AJ2000" s="3624"/>
      <c r="AK2000" s="3625"/>
    </row>
    <row r="2001" spans="2:37" s="2884" customFormat="1" x14ac:dyDescent="0.2">
      <c r="B2001" s="2576"/>
      <c r="C2001" s="2958"/>
      <c r="D2001" s="2958"/>
      <c r="E2001" s="2958"/>
      <c r="F2001" s="2958"/>
      <c r="G2001" s="2577"/>
      <c r="H2001" s="2577"/>
      <c r="I2001" s="2577"/>
      <c r="J2001" s="2577"/>
      <c r="K2001" s="2577"/>
      <c r="L2001" s="2577"/>
      <c r="M2001" s="2577"/>
      <c r="N2001" s="2577"/>
      <c r="O2001" s="2577"/>
      <c r="P2001" s="2577"/>
      <c r="Q2001" s="2577"/>
      <c r="R2001" s="2577"/>
      <c r="S2001" s="2577"/>
      <c r="T2001" s="2577"/>
      <c r="U2001" s="2577"/>
      <c r="V2001" s="2577"/>
      <c r="W2001" s="2577"/>
      <c r="X2001" s="2577"/>
      <c r="Y2001" s="2577"/>
      <c r="Z2001" s="2577"/>
      <c r="AA2001" s="2577"/>
      <c r="AB2001" s="2577"/>
      <c r="AC2001" s="2577"/>
      <c r="AD2001" s="2577"/>
      <c r="AE2001" s="2577"/>
      <c r="AF2001" s="2577"/>
      <c r="AG2001" s="2577"/>
      <c r="AH2001" s="2577"/>
      <c r="AI2001" s="2577"/>
      <c r="AJ2001" s="2577"/>
      <c r="AK2001" s="2578"/>
    </row>
    <row r="2002" spans="2:37" s="2884" customFormat="1" x14ac:dyDescent="0.2">
      <c r="B2002" s="2576" t="s">
        <v>4998</v>
      </c>
      <c r="C2002" s="2958"/>
      <c r="D2002" s="3740" t="s">
        <v>5602</v>
      </c>
      <c r="E2002" s="3740"/>
      <c r="F2002" s="3740"/>
      <c r="G2002" s="2577"/>
      <c r="H2002" s="2577"/>
      <c r="I2002" s="2577"/>
      <c r="J2002" s="2577"/>
      <c r="K2002" s="2577"/>
      <c r="L2002" s="2577"/>
      <c r="M2002" s="2577"/>
      <c r="N2002" s="2577"/>
      <c r="O2002" s="2577"/>
      <c r="P2002" s="2577"/>
      <c r="Q2002" s="2577"/>
      <c r="R2002" s="2577"/>
      <c r="S2002" s="2577"/>
      <c r="T2002" s="2577"/>
      <c r="U2002" s="2577"/>
      <c r="V2002" s="2577"/>
      <c r="W2002" s="2577"/>
      <c r="X2002" s="2577"/>
      <c r="Y2002" s="2577"/>
      <c r="Z2002" s="2577"/>
      <c r="AA2002" s="2577"/>
      <c r="AB2002" s="2577"/>
      <c r="AC2002" s="2577"/>
      <c r="AD2002" s="2577"/>
      <c r="AE2002" s="2577"/>
      <c r="AF2002" s="2577"/>
      <c r="AG2002" s="2577"/>
      <c r="AH2002" s="2577"/>
      <c r="AI2002" s="2577"/>
      <c r="AJ2002" s="2577"/>
      <c r="AK2002" s="2578"/>
    </row>
    <row r="2003" spans="2:37" s="2884" customFormat="1" ht="13.5" thickBot="1" x14ac:dyDescent="0.25">
      <c r="B2003" s="3657" t="s">
        <v>5012</v>
      </c>
      <c r="C2003" s="3658"/>
      <c r="D2003" s="3629">
        <v>41502</v>
      </c>
      <c r="E2003" s="3629"/>
      <c r="F2003" s="2958"/>
      <c r="G2003" s="2577"/>
      <c r="H2003" s="2577"/>
      <c r="I2003" s="2577"/>
      <c r="J2003" s="2577"/>
      <c r="K2003" s="2577"/>
      <c r="L2003" s="2577"/>
      <c r="M2003" s="2577"/>
      <c r="N2003" s="2577"/>
      <c r="O2003" s="2577"/>
      <c r="P2003" s="2577"/>
      <c r="Q2003" s="2577"/>
      <c r="R2003" s="2577"/>
      <c r="S2003" s="2577"/>
      <c r="T2003" s="2577"/>
      <c r="U2003" s="2577"/>
      <c r="V2003" s="2577"/>
      <c r="W2003" s="2577"/>
      <c r="X2003" s="2577"/>
      <c r="Y2003" s="2577"/>
      <c r="Z2003" s="2577"/>
      <c r="AA2003" s="2577"/>
      <c r="AB2003" s="2577"/>
      <c r="AC2003" s="2577"/>
      <c r="AD2003" s="2577"/>
      <c r="AE2003" s="2577"/>
      <c r="AF2003" s="2577"/>
      <c r="AG2003" s="2577"/>
      <c r="AH2003" s="2577"/>
      <c r="AI2003" s="2577"/>
      <c r="AJ2003" s="2577"/>
      <c r="AK2003" s="2578"/>
    </row>
    <row r="2004" spans="2:37" s="2884" customFormat="1" ht="167.25" customHeight="1" thickBot="1" x14ac:dyDescent="0.25">
      <c r="B2004" s="3659" t="s">
        <v>5013</v>
      </c>
      <c r="C2004" s="3710"/>
      <c r="D2004" s="3730" t="s">
        <v>5603</v>
      </c>
      <c r="E2004" s="3731"/>
      <c r="F2004" s="3731"/>
      <c r="G2004" s="3731"/>
      <c r="H2004" s="3731"/>
      <c r="I2004" s="3731"/>
      <c r="J2004" s="3731"/>
      <c r="K2004" s="3732"/>
      <c r="L2004" s="2577"/>
      <c r="M2004" s="2577"/>
      <c r="N2004" s="2577"/>
      <c r="O2004" s="2577"/>
      <c r="P2004" s="2577"/>
      <c r="Q2004" s="2577"/>
      <c r="R2004" s="2577"/>
      <c r="S2004" s="2577"/>
      <c r="T2004" s="2577"/>
      <c r="U2004" s="2577"/>
      <c r="V2004" s="2577"/>
      <c r="W2004" s="2577"/>
      <c r="X2004" s="2577"/>
      <c r="Y2004" s="2577"/>
      <c r="Z2004" s="2577"/>
      <c r="AA2004" s="2577"/>
      <c r="AB2004" s="2577"/>
      <c r="AC2004" s="2577"/>
      <c r="AD2004" s="2577"/>
      <c r="AE2004" s="2577"/>
      <c r="AF2004" s="2577"/>
      <c r="AG2004" s="2577"/>
      <c r="AH2004" s="2577"/>
      <c r="AI2004" s="2577"/>
      <c r="AJ2004" s="2577"/>
      <c r="AK2004" s="2578"/>
    </row>
    <row r="2005" spans="2:37" s="2884" customFormat="1" ht="13.5" thickBot="1" x14ac:dyDescent="0.25">
      <c r="B2005" s="3664"/>
      <c r="C2005" s="3653"/>
      <c r="D2005" s="3653"/>
      <c r="E2005" s="3653"/>
      <c r="F2005" s="3653"/>
      <c r="G2005" s="3653"/>
      <c r="H2005" s="3653"/>
      <c r="I2005" s="3653"/>
      <c r="J2005" s="3653"/>
      <c r="K2005" s="3653"/>
      <c r="L2005" s="3653"/>
      <c r="M2005" s="3653"/>
      <c r="N2005" s="3653"/>
      <c r="O2005" s="3653"/>
      <c r="P2005" s="3653"/>
      <c r="Q2005" s="3653"/>
      <c r="R2005" s="2577"/>
      <c r="S2005" s="2577"/>
      <c r="T2005" s="2577"/>
      <c r="U2005" s="2577"/>
      <c r="V2005" s="2577"/>
      <c r="W2005" s="2577"/>
      <c r="X2005" s="2577"/>
      <c r="Y2005" s="2577"/>
      <c r="Z2005" s="2577"/>
      <c r="AA2005" s="2577"/>
      <c r="AB2005" s="2577"/>
      <c r="AC2005" s="2577"/>
      <c r="AD2005" s="2577"/>
      <c r="AE2005" s="2577"/>
      <c r="AF2005" s="2577"/>
      <c r="AG2005" s="2577"/>
      <c r="AH2005" s="2577"/>
      <c r="AI2005" s="2577"/>
      <c r="AJ2005" s="2577"/>
      <c r="AK2005" s="2578"/>
    </row>
    <row r="2006" spans="2:37" s="2884" customFormat="1" ht="13.5" thickBot="1" x14ac:dyDescent="0.25">
      <c r="B2006" s="3638" t="s">
        <v>5014</v>
      </c>
      <c r="C2006" s="3638"/>
      <c r="D2006" s="3638" t="s">
        <v>5004</v>
      </c>
      <c r="E2006" s="3638" t="s">
        <v>5015</v>
      </c>
      <c r="F2006" s="3654" t="s">
        <v>224</v>
      </c>
      <c r="G2006" s="3654"/>
      <c r="H2006" s="3654"/>
      <c r="I2006" s="3654"/>
      <c r="J2006" s="3654"/>
      <c r="K2006" s="3654"/>
      <c r="L2006" s="3654"/>
      <c r="M2006" s="3654"/>
      <c r="N2006" s="3654"/>
      <c r="O2006" s="3654"/>
      <c r="P2006" s="3654"/>
      <c r="Q2006" s="3654"/>
      <c r="R2006" s="3654"/>
      <c r="S2006" s="3654" t="s">
        <v>340</v>
      </c>
      <c r="T2006" s="3654"/>
      <c r="U2006" s="3654"/>
      <c r="V2006" s="3654"/>
      <c r="W2006" s="3654"/>
      <c r="X2006" s="3654"/>
      <c r="Y2006" s="3654"/>
      <c r="Z2006" s="3654"/>
      <c r="AA2006" s="3654"/>
      <c r="AB2006" s="3654"/>
      <c r="AC2006" s="3654"/>
      <c r="AD2006" s="3654" t="s">
        <v>225</v>
      </c>
      <c r="AE2006" s="3654"/>
      <c r="AF2006" s="3654"/>
      <c r="AG2006" s="3654"/>
      <c r="AH2006" s="3655" t="s">
        <v>4999</v>
      </c>
      <c r="AI2006" s="3655"/>
      <c r="AJ2006" s="3655"/>
      <c r="AK2006" s="2578"/>
    </row>
    <row r="2007" spans="2:37" s="2884" customFormat="1" ht="13.5" thickBot="1" x14ac:dyDescent="0.25">
      <c r="B2007" s="3639"/>
      <c r="C2007" s="3639"/>
      <c r="D2007" s="3639"/>
      <c r="E2007" s="3639"/>
      <c r="F2007" s="3639" t="s">
        <v>5016</v>
      </c>
      <c r="G2007" s="3639" t="s">
        <v>5017</v>
      </c>
      <c r="H2007" s="3638" t="s">
        <v>5018</v>
      </c>
      <c r="I2007" s="3640" t="s">
        <v>5019</v>
      </c>
      <c r="J2007" s="3640" t="s">
        <v>5020</v>
      </c>
      <c r="K2007" s="3637" t="s">
        <v>5021</v>
      </c>
      <c r="L2007" s="3637" t="s">
        <v>5022</v>
      </c>
      <c r="M2007" s="3640" t="s">
        <v>5023</v>
      </c>
      <c r="N2007" s="3640"/>
      <c r="O2007" s="3637" t="s">
        <v>5024</v>
      </c>
      <c r="P2007" s="3637" t="s">
        <v>5025</v>
      </c>
      <c r="Q2007" s="3637" t="s">
        <v>5026</v>
      </c>
      <c r="R2007" s="3637" t="s">
        <v>5027</v>
      </c>
      <c r="S2007" s="3638" t="s">
        <v>5028</v>
      </c>
      <c r="T2007" s="3638" t="s">
        <v>5029</v>
      </c>
      <c r="U2007" s="3638" t="s">
        <v>5030</v>
      </c>
      <c r="V2007" s="3638" t="s">
        <v>5031</v>
      </c>
      <c r="W2007" s="3638" t="s">
        <v>5032</v>
      </c>
      <c r="X2007" s="3638" t="s">
        <v>5033</v>
      </c>
      <c r="Y2007" s="3638" t="s">
        <v>5034</v>
      </c>
      <c r="Z2007" s="3638" t="s">
        <v>5035</v>
      </c>
      <c r="AA2007" s="3638" t="s">
        <v>5036</v>
      </c>
      <c r="AB2007" s="3640" t="s">
        <v>5037</v>
      </c>
      <c r="AC2007" s="3640" t="s">
        <v>5038</v>
      </c>
      <c r="AD2007" s="3638" t="s">
        <v>5039</v>
      </c>
      <c r="AE2007" s="3638" t="s">
        <v>5040</v>
      </c>
      <c r="AF2007" s="3638" t="s">
        <v>5041</v>
      </c>
      <c r="AG2007" s="3638" t="s">
        <v>5042</v>
      </c>
      <c r="AH2007" s="3638" t="s">
        <v>1154</v>
      </c>
      <c r="AI2007" s="3638" t="s">
        <v>5000</v>
      </c>
      <c r="AJ2007" s="3638" t="s">
        <v>5001</v>
      </c>
      <c r="AK2007" s="2578"/>
    </row>
    <row r="2008" spans="2:37" s="2884" customFormat="1" ht="31.5" customHeight="1" thickBot="1" x14ac:dyDescent="0.25">
      <c r="B2008" s="3639"/>
      <c r="C2008" s="3639"/>
      <c r="D2008" s="3639"/>
      <c r="E2008" s="3639"/>
      <c r="F2008" s="3639"/>
      <c r="G2008" s="3639"/>
      <c r="H2008" s="3639"/>
      <c r="I2008" s="3637"/>
      <c r="J2008" s="3637"/>
      <c r="K2008" s="3637"/>
      <c r="L2008" s="3637"/>
      <c r="M2008" s="2955" t="s">
        <v>5043</v>
      </c>
      <c r="N2008" s="2956" t="s">
        <v>2798</v>
      </c>
      <c r="O2008" s="3637"/>
      <c r="P2008" s="3637"/>
      <c r="Q2008" s="3637"/>
      <c r="R2008" s="3637"/>
      <c r="S2008" s="3639"/>
      <c r="T2008" s="3639"/>
      <c r="U2008" s="3639"/>
      <c r="V2008" s="3639"/>
      <c r="W2008" s="3639"/>
      <c r="X2008" s="3639"/>
      <c r="Y2008" s="3639"/>
      <c r="Z2008" s="3639"/>
      <c r="AA2008" s="3639"/>
      <c r="AB2008" s="3637"/>
      <c r="AC2008" s="3637"/>
      <c r="AD2008" s="3639"/>
      <c r="AE2008" s="3639"/>
      <c r="AF2008" s="3639"/>
      <c r="AG2008" s="3639"/>
      <c r="AH2008" s="3639"/>
      <c r="AI2008" s="3639"/>
      <c r="AJ2008" s="3639"/>
      <c r="AK2008" s="2578"/>
    </row>
    <row r="2009" spans="2:37" s="2884" customFormat="1" ht="25.5" x14ac:dyDescent="0.2">
      <c r="B2009" s="4457" t="s">
        <v>3124</v>
      </c>
      <c r="C2009" s="4458"/>
      <c r="D2009" s="2587" t="s">
        <v>1534</v>
      </c>
      <c r="E2009" s="2587" t="s">
        <v>1534</v>
      </c>
      <c r="F2009" s="2587" t="s">
        <v>1534</v>
      </c>
      <c r="G2009" s="2587" t="s">
        <v>1534</v>
      </c>
      <c r="H2009" s="2587" t="s">
        <v>1534</v>
      </c>
      <c r="I2009" s="2587" t="s">
        <v>1534</v>
      </c>
      <c r="J2009" s="2587" t="s">
        <v>1534</v>
      </c>
      <c r="K2009" s="2587" t="s">
        <v>1534</v>
      </c>
      <c r="L2009" s="2587" t="s">
        <v>1534</v>
      </c>
      <c r="M2009" s="2587" t="s">
        <v>1534</v>
      </c>
      <c r="N2009" s="2587" t="s">
        <v>1534</v>
      </c>
      <c r="O2009" s="2587" t="s">
        <v>1534</v>
      </c>
      <c r="P2009" s="2587" t="s">
        <v>1534</v>
      </c>
      <c r="Q2009" s="2587" t="s">
        <v>1534</v>
      </c>
      <c r="R2009" s="2587" t="s">
        <v>1534</v>
      </c>
      <c r="S2009" s="2587" t="s">
        <v>1534</v>
      </c>
      <c r="T2009" s="2587" t="s">
        <v>1534</v>
      </c>
      <c r="U2009" s="2587" t="s">
        <v>1534</v>
      </c>
      <c r="V2009" s="2587" t="s">
        <v>1534</v>
      </c>
      <c r="W2009" s="2587" t="s">
        <v>1534</v>
      </c>
      <c r="X2009" s="2587" t="s">
        <v>1534</v>
      </c>
      <c r="Y2009" s="2587" t="s">
        <v>1534</v>
      </c>
      <c r="Z2009" s="2587" t="s">
        <v>1534</v>
      </c>
      <c r="AA2009" s="2587" t="s">
        <v>1534</v>
      </c>
      <c r="AB2009" s="2587" t="s">
        <v>1534</v>
      </c>
      <c r="AC2009" s="2587" t="s">
        <v>1534</v>
      </c>
      <c r="AD2009" s="2587" t="s">
        <v>1534</v>
      </c>
      <c r="AE2009" s="2587" t="s">
        <v>1534</v>
      </c>
      <c r="AF2009" s="2587" t="s">
        <v>1534</v>
      </c>
      <c r="AG2009" s="2587" t="s">
        <v>1534</v>
      </c>
      <c r="AH2009" s="2587" t="s">
        <v>3124</v>
      </c>
      <c r="AI2009" s="2587" t="s">
        <v>5604</v>
      </c>
      <c r="AJ2009" s="2967">
        <v>1.49</v>
      </c>
      <c r="AK2009" s="2578"/>
    </row>
    <row r="2010" spans="2:37" s="2884" customFormat="1" ht="25.5" x14ac:dyDescent="0.2">
      <c r="B2010" s="4465" t="s">
        <v>3783</v>
      </c>
      <c r="C2010" s="4466"/>
      <c r="D2010" s="2720" t="s">
        <v>1534</v>
      </c>
      <c r="E2010" s="2720" t="s">
        <v>1534</v>
      </c>
      <c r="F2010" s="2720" t="s">
        <v>1534</v>
      </c>
      <c r="G2010" s="2720" t="s">
        <v>1534</v>
      </c>
      <c r="H2010" s="2720" t="s">
        <v>1534</v>
      </c>
      <c r="I2010" s="2720" t="s">
        <v>1534</v>
      </c>
      <c r="J2010" s="2720" t="s">
        <v>1534</v>
      </c>
      <c r="K2010" s="2720" t="s">
        <v>1534</v>
      </c>
      <c r="L2010" s="2720" t="s">
        <v>1534</v>
      </c>
      <c r="M2010" s="2720" t="s">
        <v>1534</v>
      </c>
      <c r="N2010" s="2720" t="s">
        <v>1534</v>
      </c>
      <c r="O2010" s="2720" t="s">
        <v>1534</v>
      </c>
      <c r="P2010" s="2720" t="s">
        <v>1534</v>
      </c>
      <c r="Q2010" s="2720" t="s">
        <v>1534</v>
      </c>
      <c r="R2010" s="2720" t="s">
        <v>1534</v>
      </c>
      <c r="S2010" s="2720" t="s">
        <v>1534</v>
      </c>
      <c r="T2010" s="2720" t="s">
        <v>1534</v>
      </c>
      <c r="U2010" s="2720" t="s">
        <v>1534</v>
      </c>
      <c r="V2010" s="2720" t="s">
        <v>1534</v>
      </c>
      <c r="W2010" s="2720" t="s">
        <v>1534</v>
      </c>
      <c r="X2010" s="2720" t="s">
        <v>1534</v>
      </c>
      <c r="Y2010" s="2720" t="s">
        <v>1534</v>
      </c>
      <c r="Z2010" s="2720" t="s">
        <v>1534</v>
      </c>
      <c r="AA2010" s="2720" t="s">
        <v>1534</v>
      </c>
      <c r="AB2010" s="2720" t="s">
        <v>1534</v>
      </c>
      <c r="AC2010" s="2720" t="s">
        <v>1534</v>
      </c>
      <c r="AD2010" s="2720" t="s">
        <v>1534</v>
      </c>
      <c r="AE2010" s="2720" t="s">
        <v>1534</v>
      </c>
      <c r="AF2010" s="2720" t="s">
        <v>1534</v>
      </c>
      <c r="AG2010" s="2720" t="s">
        <v>1534</v>
      </c>
      <c r="AH2010" s="2720" t="s">
        <v>3783</v>
      </c>
      <c r="AI2010" s="2720" t="s">
        <v>5604</v>
      </c>
      <c r="AJ2010" s="2968">
        <v>1.49</v>
      </c>
      <c r="AK2010" s="2578"/>
    </row>
    <row r="2011" spans="2:37" s="2884" customFormat="1" ht="25.5" x14ac:dyDescent="0.2">
      <c r="B2011" s="4467" t="s">
        <v>3122</v>
      </c>
      <c r="C2011" s="4468"/>
      <c r="D2011" s="2720" t="s">
        <v>1534</v>
      </c>
      <c r="E2011" s="2720" t="s">
        <v>1534</v>
      </c>
      <c r="F2011" s="2720" t="s">
        <v>1534</v>
      </c>
      <c r="G2011" s="2720" t="s">
        <v>1534</v>
      </c>
      <c r="H2011" s="2720" t="s">
        <v>1534</v>
      </c>
      <c r="I2011" s="2720" t="s">
        <v>1534</v>
      </c>
      <c r="J2011" s="2720" t="s">
        <v>1534</v>
      </c>
      <c r="K2011" s="2720" t="s">
        <v>1534</v>
      </c>
      <c r="L2011" s="2720" t="s">
        <v>1534</v>
      </c>
      <c r="M2011" s="2720" t="s">
        <v>1534</v>
      </c>
      <c r="N2011" s="2720" t="s">
        <v>1534</v>
      </c>
      <c r="O2011" s="2720" t="s">
        <v>1534</v>
      </c>
      <c r="P2011" s="2720" t="s">
        <v>1534</v>
      </c>
      <c r="Q2011" s="2720" t="s">
        <v>1534</v>
      </c>
      <c r="R2011" s="2720" t="s">
        <v>1534</v>
      </c>
      <c r="S2011" s="2720" t="s">
        <v>1534</v>
      </c>
      <c r="T2011" s="2720" t="s">
        <v>1534</v>
      </c>
      <c r="U2011" s="2720" t="s">
        <v>1534</v>
      </c>
      <c r="V2011" s="2720" t="s">
        <v>1534</v>
      </c>
      <c r="W2011" s="2720" t="s">
        <v>1534</v>
      </c>
      <c r="X2011" s="2720" t="s">
        <v>1534</v>
      </c>
      <c r="Y2011" s="2720" t="s">
        <v>1534</v>
      </c>
      <c r="Z2011" s="2720" t="s">
        <v>1534</v>
      </c>
      <c r="AA2011" s="2720" t="s">
        <v>1534</v>
      </c>
      <c r="AB2011" s="2720" t="s">
        <v>1534</v>
      </c>
      <c r="AC2011" s="2720" t="s">
        <v>1534</v>
      </c>
      <c r="AD2011" s="2720" t="s">
        <v>1534</v>
      </c>
      <c r="AE2011" s="2720" t="s">
        <v>1534</v>
      </c>
      <c r="AF2011" s="2720" t="s">
        <v>1534</v>
      </c>
      <c r="AG2011" s="2720" t="s">
        <v>1534</v>
      </c>
      <c r="AH2011" s="2720" t="s">
        <v>3122</v>
      </c>
      <c r="AI2011" s="2720" t="s">
        <v>5604</v>
      </c>
      <c r="AJ2011" s="2968">
        <v>1.49</v>
      </c>
      <c r="AK2011" s="2578"/>
    </row>
    <row r="2012" spans="2:37" s="2884" customFormat="1" ht="26.25" thickBot="1" x14ac:dyDescent="0.25">
      <c r="B2012" s="4459" t="s">
        <v>3087</v>
      </c>
      <c r="C2012" s="4460"/>
      <c r="D2012" s="2826" t="s">
        <v>1534</v>
      </c>
      <c r="E2012" s="2826" t="s">
        <v>1534</v>
      </c>
      <c r="F2012" s="2826" t="s">
        <v>1534</v>
      </c>
      <c r="G2012" s="2826" t="s">
        <v>1534</v>
      </c>
      <c r="H2012" s="2826" t="s">
        <v>1534</v>
      </c>
      <c r="I2012" s="2826" t="s">
        <v>1534</v>
      </c>
      <c r="J2012" s="2826" t="s">
        <v>1534</v>
      </c>
      <c r="K2012" s="2826" t="s">
        <v>1534</v>
      </c>
      <c r="L2012" s="2826" t="s">
        <v>1534</v>
      </c>
      <c r="M2012" s="2826" t="s">
        <v>1534</v>
      </c>
      <c r="N2012" s="2826" t="s">
        <v>1534</v>
      </c>
      <c r="O2012" s="2826" t="s">
        <v>1534</v>
      </c>
      <c r="P2012" s="2826" t="s">
        <v>1534</v>
      </c>
      <c r="Q2012" s="2826" t="s">
        <v>1534</v>
      </c>
      <c r="R2012" s="2826" t="s">
        <v>1534</v>
      </c>
      <c r="S2012" s="2826" t="s">
        <v>1534</v>
      </c>
      <c r="T2012" s="2826" t="s">
        <v>1534</v>
      </c>
      <c r="U2012" s="2826" t="s">
        <v>1534</v>
      </c>
      <c r="V2012" s="2826" t="s">
        <v>1534</v>
      </c>
      <c r="W2012" s="2826" t="s">
        <v>1534</v>
      </c>
      <c r="X2012" s="2826" t="s">
        <v>1534</v>
      </c>
      <c r="Y2012" s="2826" t="s">
        <v>1534</v>
      </c>
      <c r="Z2012" s="2826" t="s">
        <v>1534</v>
      </c>
      <c r="AA2012" s="2826" t="s">
        <v>1534</v>
      </c>
      <c r="AB2012" s="2826" t="s">
        <v>1534</v>
      </c>
      <c r="AC2012" s="2826" t="s">
        <v>1534</v>
      </c>
      <c r="AD2012" s="2826" t="s">
        <v>1534</v>
      </c>
      <c r="AE2012" s="2826" t="s">
        <v>1534</v>
      </c>
      <c r="AF2012" s="2826" t="s">
        <v>1534</v>
      </c>
      <c r="AG2012" s="2826" t="s">
        <v>1534</v>
      </c>
      <c r="AH2012" s="2826" t="s">
        <v>3087</v>
      </c>
      <c r="AI2012" s="2826" t="s">
        <v>5604</v>
      </c>
      <c r="AJ2012" s="2969">
        <v>1.49</v>
      </c>
      <c r="AK2012" s="2578"/>
    </row>
    <row r="2013" spans="2:37" s="2884" customFormat="1" x14ac:dyDescent="0.2">
      <c r="B2013" s="2579"/>
      <c r="C2013" s="2572"/>
      <c r="D2013" s="2572"/>
      <c r="E2013" s="2572"/>
      <c r="F2013" s="2572"/>
      <c r="G2013" s="2572"/>
      <c r="H2013" s="2572"/>
      <c r="I2013" s="2573"/>
      <c r="J2013" s="2573"/>
      <c r="K2013" s="2573"/>
      <c r="L2013" s="2573"/>
      <c r="M2013" s="2572"/>
      <c r="N2013" s="2573"/>
      <c r="O2013" s="2573"/>
      <c r="P2013" s="2573"/>
      <c r="Q2013" s="2573"/>
      <c r="R2013" s="2573"/>
      <c r="S2013" s="2572"/>
      <c r="T2013" s="2571"/>
      <c r="U2013" s="2571"/>
      <c r="V2013" s="2571"/>
      <c r="W2013" s="2571"/>
      <c r="X2013" s="2571"/>
      <c r="Y2013" s="2571"/>
      <c r="Z2013" s="2571"/>
      <c r="AA2013" s="2571"/>
      <c r="AB2013" s="2571"/>
      <c r="AC2013" s="2571"/>
      <c r="AD2013" s="2571"/>
      <c r="AE2013" s="2571"/>
      <c r="AF2013" s="2571"/>
      <c r="AG2013" s="2571"/>
      <c r="AH2013" s="2571"/>
      <c r="AI2013" s="2571"/>
      <c r="AJ2013" s="2571"/>
      <c r="AK2013" s="2578"/>
    </row>
    <row r="2014" spans="2:37" s="2884" customFormat="1" x14ac:dyDescent="0.2">
      <c r="B2014" s="3643" t="s">
        <v>5002</v>
      </c>
      <c r="C2014" s="3644"/>
      <c r="D2014" s="3652" t="s">
        <v>1534</v>
      </c>
      <c r="E2014" s="3652"/>
      <c r="F2014" s="3652"/>
      <c r="G2014" s="3652"/>
      <c r="H2014" s="2575"/>
      <c r="I2014" s="2575"/>
      <c r="J2014" s="2575"/>
      <c r="K2014" s="2575"/>
      <c r="L2014" s="2575"/>
      <c r="M2014" s="2575"/>
      <c r="N2014" s="2575"/>
      <c r="O2014" s="2575"/>
      <c r="P2014" s="2575"/>
      <c r="Q2014" s="2575"/>
      <c r="R2014" s="2575"/>
      <c r="S2014" s="2575"/>
      <c r="T2014" s="2571"/>
      <c r="U2014" s="2571"/>
      <c r="V2014" s="2571"/>
      <c r="W2014" s="2571"/>
      <c r="X2014" s="2571"/>
      <c r="Y2014" s="2571"/>
      <c r="Z2014" s="2571"/>
      <c r="AA2014" s="2571"/>
      <c r="AB2014" s="2571"/>
      <c r="AC2014" s="2571"/>
      <c r="AD2014" s="2571"/>
      <c r="AE2014" s="2571"/>
      <c r="AF2014" s="2571"/>
      <c r="AG2014" s="2571"/>
      <c r="AH2014" s="2571"/>
      <c r="AI2014" s="2571"/>
      <c r="AJ2014" s="2571"/>
      <c r="AK2014" s="2578"/>
    </row>
    <row r="2015" spans="2:37" s="2884" customFormat="1" x14ac:dyDescent="0.2">
      <c r="B2015" s="3643" t="s">
        <v>5003</v>
      </c>
      <c r="C2015" s="3644"/>
      <c r="D2015" s="3652" t="s">
        <v>1534</v>
      </c>
      <c r="E2015" s="3652"/>
      <c r="F2015" s="3652"/>
      <c r="G2015" s="3652"/>
      <c r="H2015" s="2575"/>
      <c r="I2015" s="2575"/>
      <c r="J2015" s="2575"/>
      <c r="K2015" s="2575"/>
      <c r="L2015" s="2575"/>
      <c r="M2015" s="2575"/>
      <c r="N2015" s="2575"/>
      <c r="O2015" s="2575"/>
      <c r="P2015" s="2575"/>
      <c r="Q2015" s="2575"/>
      <c r="R2015" s="2575"/>
      <c r="S2015" s="2575"/>
      <c r="T2015" s="2571"/>
      <c r="U2015" s="2571"/>
      <c r="V2015" s="2571"/>
      <c r="W2015" s="2571"/>
      <c r="X2015" s="2571"/>
      <c r="Y2015" s="2571"/>
      <c r="Z2015" s="2571"/>
      <c r="AA2015" s="2571"/>
      <c r="AB2015" s="2571"/>
      <c r="AC2015" s="2571"/>
      <c r="AD2015" s="2571"/>
      <c r="AE2015" s="2571"/>
      <c r="AF2015" s="2571"/>
      <c r="AG2015" s="2571"/>
      <c r="AH2015" s="2571"/>
      <c r="AI2015" s="2571"/>
      <c r="AJ2015" s="2571"/>
      <c r="AK2015" s="2578"/>
    </row>
    <row r="2016" spans="2:37" s="2884" customFormat="1" ht="15.75" thickBot="1" x14ac:dyDescent="0.25">
      <c r="B2016" s="3646"/>
      <c r="C2016" s="3647"/>
      <c r="D2016" s="3648"/>
      <c r="E2016" s="3648"/>
      <c r="F2016" s="3648"/>
      <c r="G2016" s="3648"/>
      <c r="H2016" s="2580"/>
      <c r="I2016" s="2580"/>
      <c r="J2016" s="2580"/>
      <c r="K2016" s="2580"/>
      <c r="L2016" s="2580"/>
      <c r="M2016" s="2580"/>
      <c r="N2016" s="2580"/>
      <c r="O2016" s="2580"/>
      <c r="P2016" s="2580"/>
      <c r="Q2016" s="2580"/>
      <c r="R2016" s="2580"/>
      <c r="S2016" s="2580"/>
      <c r="T2016" s="2581"/>
      <c r="U2016" s="2581"/>
      <c r="V2016" s="2581"/>
      <c r="W2016" s="2581"/>
      <c r="X2016" s="2581"/>
      <c r="Y2016" s="2581"/>
      <c r="Z2016" s="2581"/>
      <c r="AA2016" s="2581"/>
      <c r="AB2016" s="2581"/>
      <c r="AC2016" s="2581"/>
      <c r="AD2016" s="2581"/>
      <c r="AE2016" s="2581"/>
      <c r="AF2016" s="2581"/>
      <c r="AG2016" s="2581"/>
      <c r="AH2016" s="2581"/>
      <c r="AI2016" s="2581"/>
      <c r="AJ2016" s="2581"/>
      <c r="AK2016" s="2583"/>
    </row>
    <row r="2017" spans="2:37" s="2884" customFormat="1" x14ac:dyDescent="0.2">
      <c r="B2017" s="2783" t="str">
        <f>+B1998</f>
        <v>.</v>
      </c>
    </row>
    <row r="2018" spans="2:37" s="2884" customFormat="1" ht="13.5" customHeight="1" thickBot="1" x14ac:dyDescent="0.25"/>
    <row r="2019" spans="2:37" s="2884" customFormat="1" ht="13.5" customHeight="1" x14ac:dyDescent="0.2">
      <c r="B2019" s="3623" t="s">
        <v>5011</v>
      </c>
      <c r="C2019" s="3624"/>
      <c r="D2019" s="3624"/>
      <c r="E2019" s="3624"/>
      <c r="F2019" s="3624"/>
      <c r="G2019" s="3624"/>
      <c r="H2019" s="3624"/>
      <c r="I2019" s="3624"/>
      <c r="J2019" s="3624"/>
      <c r="K2019" s="3624"/>
      <c r="L2019" s="3624"/>
      <c r="M2019" s="3624"/>
      <c r="N2019" s="3624"/>
      <c r="O2019" s="3624"/>
      <c r="P2019" s="3624"/>
      <c r="Q2019" s="3624"/>
      <c r="R2019" s="3624"/>
      <c r="S2019" s="3624"/>
      <c r="T2019" s="3624"/>
      <c r="U2019" s="3624"/>
      <c r="V2019" s="3624"/>
      <c r="W2019" s="3624"/>
      <c r="X2019" s="3624"/>
      <c r="Y2019" s="3624"/>
      <c r="Z2019" s="3624"/>
      <c r="AA2019" s="3624"/>
      <c r="AB2019" s="3624"/>
      <c r="AC2019" s="3624"/>
      <c r="AD2019" s="3624"/>
      <c r="AE2019" s="3624"/>
      <c r="AF2019" s="3624"/>
      <c r="AG2019" s="3624"/>
      <c r="AH2019" s="3624"/>
      <c r="AI2019" s="3624"/>
      <c r="AJ2019" s="3624"/>
      <c r="AK2019" s="3625"/>
    </row>
    <row r="2020" spans="2:37" s="2884" customFormat="1" x14ac:dyDescent="0.2">
      <c r="B2020" s="2576"/>
      <c r="C2020" s="2958"/>
      <c r="D2020" s="2958"/>
      <c r="E2020" s="2958"/>
      <c r="F2020" s="2958"/>
      <c r="G2020" s="2577"/>
      <c r="H2020" s="2577"/>
      <c r="I2020" s="2577"/>
      <c r="J2020" s="2577"/>
      <c r="K2020" s="2577"/>
      <c r="L2020" s="2577"/>
      <c r="M2020" s="2577"/>
      <c r="N2020" s="2577"/>
      <c r="O2020" s="2577"/>
      <c r="P2020" s="2577"/>
      <c r="Q2020" s="2577"/>
      <c r="R2020" s="2577"/>
      <c r="S2020" s="2577"/>
      <c r="T2020" s="2577"/>
      <c r="U2020" s="2577"/>
      <c r="V2020" s="2577"/>
      <c r="W2020" s="2577"/>
      <c r="X2020" s="2577"/>
      <c r="Y2020" s="2577"/>
      <c r="Z2020" s="2577"/>
      <c r="AA2020" s="2577"/>
      <c r="AB2020" s="2577"/>
      <c r="AC2020" s="2577"/>
      <c r="AD2020" s="2577"/>
      <c r="AE2020" s="2577"/>
      <c r="AF2020" s="2577"/>
      <c r="AG2020" s="2577"/>
      <c r="AH2020" s="2577"/>
      <c r="AI2020" s="2577"/>
      <c r="AJ2020" s="2577"/>
      <c r="AK2020" s="2578"/>
    </row>
    <row r="2021" spans="2:37" s="2884" customFormat="1" ht="13.5" customHeight="1" x14ac:dyDescent="0.2">
      <c r="B2021" s="2576" t="s">
        <v>4998</v>
      </c>
      <c r="C2021" s="2958"/>
      <c r="D2021" s="3740" t="s">
        <v>5598</v>
      </c>
      <c r="E2021" s="3740"/>
      <c r="F2021" s="3740"/>
      <c r="G2021" s="2577"/>
      <c r="H2021" s="2577"/>
      <c r="I2021" s="2577"/>
      <c r="J2021" s="2577"/>
      <c r="K2021" s="2577"/>
      <c r="L2021" s="2577"/>
      <c r="M2021" s="2577"/>
      <c r="N2021" s="2577"/>
      <c r="O2021" s="2577"/>
      <c r="P2021" s="2577"/>
      <c r="Q2021" s="2577"/>
      <c r="R2021" s="2577"/>
      <c r="S2021" s="2577"/>
      <c r="T2021" s="2577"/>
      <c r="U2021" s="2577"/>
      <c r="V2021" s="2577"/>
      <c r="W2021" s="2577"/>
      <c r="X2021" s="2577"/>
      <c r="Y2021" s="2577"/>
      <c r="Z2021" s="2577"/>
      <c r="AA2021" s="2577"/>
      <c r="AB2021" s="2577"/>
      <c r="AC2021" s="2577"/>
      <c r="AD2021" s="2577"/>
      <c r="AE2021" s="2577"/>
      <c r="AF2021" s="2577"/>
      <c r="AG2021" s="2577"/>
      <c r="AH2021" s="2577"/>
      <c r="AI2021" s="2577"/>
      <c r="AJ2021" s="2577"/>
      <c r="AK2021" s="2578"/>
    </row>
    <row r="2022" spans="2:37" s="2884" customFormat="1" ht="13.5" customHeight="1" thickBot="1" x14ac:dyDescent="0.25">
      <c r="B2022" s="3657" t="s">
        <v>5012</v>
      </c>
      <c r="C2022" s="3658"/>
      <c r="D2022" s="3629">
        <v>41506</v>
      </c>
      <c r="E2022" s="3629"/>
      <c r="F2022" s="2958"/>
      <c r="G2022" s="2577"/>
      <c r="H2022" s="2577"/>
      <c r="I2022" s="2577"/>
      <c r="J2022" s="2577"/>
      <c r="K2022" s="2577"/>
      <c r="L2022" s="2577"/>
      <c r="M2022" s="2577"/>
      <c r="N2022" s="2577"/>
      <c r="O2022" s="2577"/>
      <c r="P2022" s="2577"/>
      <c r="Q2022" s="2577"/>
      <c r="R2022" s="2577"/>
      <c r="S2022" s="2577"/>
      <c r="T2022" s="2577"/>
      <c r="U2022" s="2577"/>
      <c r="V2022" s="2577"/>
      <c r="W2022" s="2577"/>
      <c r="X2022" s="2577"/>
      <c r="Y2022" s="2577"/>
      <c r="Z2022" s="2577"/>
      <c r="AA2022" s="2577"/>
      <c r="AB2022" s="2577"/>
      <c r="AC2022" s="2577"/>
      <c r="AD2022" s="2577"/>
      <c r="AE2022" s="2577"/>
      <c r="AF2022" s="2577"/>
      <c r="AG2022" s="2577"/>
      <c r="AH2022" s="2577"/>
      <c r="AI2022" s="2577"/>
      <c r="AJ2022" s="2577"/>
      <c r="AK2022" s="2578"/>
    </row>
    <row r="2023" spans="2:37" s="2884" customFormat="1" ht="168.75" customHeight="1" thickBot="1" x14ac:dyDescent="0.25">
      <c r="B2023" s="3659" t="s">
        <v>5013</v>
      </c>
      <c r="C2023" s="3710"/>
      <c r="D2023" s="3730" t="s">
        <v>5599</v>
      </c>
      <c r="E2023" s="3731"/>
      <c r="F2023" s="3731"/>
      <c r="G2023" s="3731"/>
      <c r="H2023" s="3731"/>
      <c r="I2023" s="3731"/>
      <c r="J2023" s="3731"/>
      <c r="K2023" s="3732"/>
      <c r="L2023" s="2577"/>
      <c r="M2023" s="2577"/>
      <c r="N2023" s="2577"/>
      <c r="O2023" s="2577"/>
      <c r="P2023" s="2577"/>
      <c r="Q2023" s="2577"/>
      <c r="R2023" s="2577"/>
      <c r="S2023" s="2577"/>
      <c r="T2023" s="2577"/>
      <c r="U2023" s="2577"/>
      <c r="V2023" s="2577"/>
      <c r="W2023" s="2577"/>
      <c r="X2023" s="2577"/>
      <c r="Y2023" s="2577"/>
      <c r="Z2023" s="2577"/>
      <c r="AA2023" s="2577"/>
      <c r="AB2023" s="2577"/>
      <c r="AC2023" s="2577"/>
      <c r="AD2023" s="2577"/>
      <c r="AE2023" s="2577"/>
      <c r="AF2023" s="2577"/>
      <c r="AG2023" s="2577"/>
      <c r="AH2023" s="2577"/>
      <c r="AI2023" s="2577"/>
      <c r="AJ2023" s="2577"/>
      <c r="AK2023" s="2578"/>
    </row>
    <row r="2024" spans="2:37" s="2884" customFormat="1" ht="13.5" thickBot="1" x14ac:dyDescent="0.25">
      <c r="B2024" s="3664"/>
      <c r="C2024" s="3653"/>
      <c r="D2024" s="3653"/>
      <c r="E2024" s="3653"/>
      <c r="F2024" s="3653"/>
      <c r="G2024" s="3653"/>
      <c r="H2024" s="3653"/>
      <c r="I2024" s="3653"/>
      <c r="J2024" s="3653"/>
      <c r="K2024" s="3653"/>
      <c r="L2024" s="3653"/>
      <c r="M2024" s="3653"/>
      <c r="N2024" s="3653"/>
      <c r="O2024" s="3653"/>
      <c r="P2024" s="3653"/>
      <c r="Q2024" s="3653"/>
      <c r="R2024" s="2577"/>
      <c r="S2024" s="2577"/>
      <c r="T2024" s="2577"/>
      <c r="U2024" s="2577"/>
      <c r="V2024" s="2577"/>
      <c r="W2024" s="2577"/>
      <c r="X2024" s="2577"/>
      <c r="Y2024" s="2577"/>
      <c r="Z2024" s="2577"/>
      <c r="AA2024" s="2577"/>
      <c r="AB2024" s="2577"/>
      <c r="AC2024" s="2577"/>
      <c r="AD2024" s="2577"/>
      <c r="AE2024" s="2577"/>
      <c r="AF2024" s="2577"/>
      <c r="AG2024" s="2577"/>
      <c r="AH2024" s="2577"/>
      <c r="AI2024" s="2577"/>
      <c r="AJ2024" s="2577"/>
      <c r="AK2024" s="2578"/>
    </row>
    <row r="2025" spans="2:37" s="2884" customFormat="1" ht="13.5" thickBot="1" x14ac:dyDescent="0.25">
      <c r="B2025" s="3638" t="s">
        <v>5014</v>
      </c>
      <c r="C2025" s="3638"/>
      <c r="D2025" s="3638" t="s">
        <v>5004</v>
      </c>
      <c r="E2025" s="3638" t="s">
        <v>5015</v>
      </c>
      <c r="F2025" s="3654" t="s">
        <v>224</v>
      </c>
      <c r="G2025" s="3654"/>
      <c r="H2025" s="3654"/>
      <c r="I2025" s="3654"/>
      <c r="J2025" s="3654"/>
      <c r="K2025" s="3654"/>
      <c r="L2025" s="3654"/>
      <c r="M2025" s="3654"/>
      <c r="N2025" s="3654"/>
      <c r="O2025" s="3654"/>
      <c r="P2025" s="3654"/>
      <c r="Q2025" s="3654"/>
      <c r="R2025" s="3654"/>
      <c r="S2025" s="3654" t="s">
        <v>340</v>
      </c>
      <c r="T2025" s="3654"/>
      <c r="U2025" s="3654"/>
      <c r="V2025" s="3654"/>
      <c r="W2025" s="3654"/>
      <c r="X2025" s="3654"/>
      <c r="Y2025" s="3654"/>
      <c r="Z2025" s="3654"/>
      <c r="AA2025" s="3654"/>
      <c r="AB2025" s="3654"/>
      <c r="AC2025" s="3654"/>
      <c r="AD2025" s="3654" t="s">
        <v>225</v>
      </c>
      <c r="AE2025" s="3654"/>
      <c r="AF2025" s="3654"/>
      <c r="AG2025" s="3654"/>
      <c r="AH2025" s="3655" t="s">
        <v>4999</v>
      </c>
      <c r="AI2025" s="3655"/>
      <c r="AJ2025" s="3655"/>
      <c r="AK2025" s="2578"/>
    </row>
    <row r="2026" spans="2:37" s="2884" customFormat="1" ht="13.5" thickBot="1" x14ac:dyDescent="0.25">
      <c r="B2026" s="3639"/>
      <c r="C2026" s="3639"/>
      <c r="D2026" s="3639"/>
      <c r="E2026" s="3639"/>
      <c r="F2026" s="3639" t="s">
        <v>5016</v>
      </c>
      <c r="G2026" s="3639" t="s">
        <v>5017</v>
      </c>
      <c r="H2026" s="3638" t="s">
        <v>5018</v>
      </c>
      <c r="I2026" s="3640" t="s">
        <v>5019</v>
      </c>
      <c r="J2026" s="3640" t="s">
        <v>5020</v>
      </c>
      <c r="K2026" s="3637" t="s">
        <v>5021</v>
      </c>
      <c r="L2026" s="3637" t="s">
        <v>5022</v>
      </c>
      <c r="M2026" s="3640" t="s">
        <v>5023</v>
      </c>
      <c r="N2026" s="3640"/>
      <c r="O2026" s="3637" t="s">
        <v>5024</v>
      </c>
      <c r="P2026" s="3637" t="s">
        <v>5025</v>
      </c>
      <c r="Q2026" s="3637" t="s">
        <v>5026</v>
      </c>
      <c r="R2026" s="3637" t="s">
        <v>5027</v>
      </c>
      <c r="S2026" s="3638" t="s">
        <v>5028</v>
      </c>
      <c r="T2026" s="3638" t="s">
        <v>5029</v>
      </c>
      <c r="U2026" s="3638" t="s">
        <v>5030</v>
      </c>
      <c r="V2026" s="3638" t="s">
        <v>5031</v>
      </c>
      <c r="W2026" s="3638" t="s">
        <v>5032</v>
      </c>
      <c r="X2026" s="3638" t="s">
        <v>5033</v>
      </c>
      <c r="Y2026" s="3638" t="s">
        <v>5034</v>
      </c>
      <c r="Z2026" s="3638" t="s">
        <v>5035</v>
      </c>
      <c r="AA2026" s="3638" t="s">
        <v>5036</v>
      </c>
      <c r="AB2026" s="3640" t="s">
        <v>5037</v>
      </c>
      <c r="AC2026" s="3640" t="s">
        <v>5038</v>
      </c>
      <c r="AD2026" s="3638" t="s">
        <v>5039</v>
      </c>
      <c r="AE2026" s="3638" t="s">
        <v>5040</v>
      </c>
      <c r="AF2026" s="3638" t="s">
        <v>5041</v>
      </c>
      <c r="AG2026" s="3638" t="s">
        <v>5042</v>
      </c>
      <c r="AH2026" s="3638" t="s">
        <v>1154</v>
      </c>
      <c r="AI2026" s="3638" t="s">
        <v>5000</v>
      </c>
      <c r="AJ2026" s="3638" t="s">
        <v>5001</v>
      </c>
      <c r="AK2026" s="2578"/>
    </row>
    <row r="2027" spans="2:37" s="2884" customFormat="1" ht="20.25" customHeight="1" thickBot="1" x14ac:dyDescent="0.25">
      <c r="B2027" s="3639"/>
      <c r="C2027" s="3639"/>
      <c r="D2027" s="3639"/>
      <c r="E2027" s="3639"/>
      <c r="F2027" s="3639"/>
      <c r="G2027" s="3639"/>
      <c r="H2027" s="3639"/>
      <c r="I2027" s="3637"/>
      <c r="J2027" s="3637"/>
      <c r="K2027" s="3637"/>
      <c r="L2027" s="3637"/>
      <c r="M2027" s="2955" t="s">
        <v>5043</v>
      </c>
      <c r="N2027" s="2956" t="s">
        <v>2798</v>
      </c>
      <c r="O2027" s="3637"/>
      <c r="P2027" s="3637"/>
      <c r="Q2027" s="3637"/>
      <c r="R2027" s="3637"/>
      <c r="S2027" s="3639"/>
      <c r="T2027" s="3639"/>
      <c r="U2027" s="3639"/>
      <c r="V2027" s="3639"/>
      <c r="W2027" s="3639"/>
      <c r="X2027" s="3639"/>
      <c r="Y2027" s="3639"/>
      <c r="Z2027" s="3639"/>
      <c r="AA2027" s="3639"/>
      <c r="AB2027" s="3637"/>
      <c r="AC2027" s="3637"/>
      <c r="AD2027" s="3639"/>
      <c r="AE2027" s="3639"/>
      <c r="AF2027" s="3639"/>
      <c r="AG2027" s="3639"/>
      <c r="AH2027" s="3639"/>
      <c r="AI2027" s="3639"/>
      <c r="AJ2027" s="3639"/>
      <c r="AK2027" s="2578"/>
    </row>
    <row r="2028" spans="2:37" s="2884" customFormat="1" ht="38.25" customHeight="1" thickBot="1" x14ac:dyDescent="0.25">
      <c r="B2028" s="4455" t="s">
        <v>5600</v>
      </c>
      <c r="C2028" s="4456"/>
      <c r="D2028" s="2605" t="s">
        <v>1534</v>
      </c>
      <c r="E2028" s="2605">
        <v>9.99</v>
      </c>
      <c r="F2028" s="2605" t="s">
        <v>1534</v>
      </c>
      <c r="G2028" s="2605" t="s">
        <v>1534</v>
      </c>
      <c r="H2028" s="2605" t="s">
        <v>1534</v>
      </c>
      <c r="I2028" s="2605" t="s">
        <v>1534</v>
      </c>
      <c r="J2028" s="2605" t="s">
        <v>1534</v>
      </c>
      <c r="K2028" s="2605" t="s">
        <v>1534</v>
      </c>
      <c r="L2028" s="2605" t="s">
        <v>1534</v>
      </c>
      <c r="M2028" s="2605" t="s">
        <v>1534</v>
      </c>
      <c r="N2028" s="2605" t="s">
        <v>1534</v>
      </c>
      <c r="O2028" s="2605" t="s">
        <v>1534</v>
      </c>
      <c r="P2028" s="2605" t="s">
        <v>1534</v>
      </c>
      <c r="Q2028" s="2605" t="s">
        <v>1534</v>
      </c>
      <c r="R2028" s="2605" t="s">
        <v>1534</v>
      </c>
      <c r="S2028" s="2605" t="s">
        <v>1534</v>
      </c>
      <c r="T2028" s="2605" t="s">
        <v>1534</v>
      </c>
      <c r="U2028" s="2605" t="s">
        <v>1534</v>
      </c>
      <c r="V2028" s="2605" t="s">
        <v>1534</v>
      </c>
      <c r="W2028" s="2605" t="s">
        <v>1534</v>
      </c>
      <c r="X2028" s="2605" t="s">
        <v>1534</v>
      </c>
      <c r="Y2028" s="2605" t="s">
        <v>1534</v>
      </c>
      <c r="Z2028" s="2605" t="s">
        <v>1534</v>
      </c>
      <c r="AA2028" s="2605" t="s">
        <v>1534</v>
      </c>
      <c r="AB2028" s="2605" t="s">
        <v>1534</v>
      </c>
      <c r="AC2028" s="2605" t="s">
        <v>1534</v>
      </c>
      <c r="AD2028" s="2962">
        <v>9.99</v>
      </c>
      <c r="AE2028" s="2963" t="s">
        <v>5008</v>
      </c>
      <c r="AF2028" s="2964" t="s">
        <v>1534</v>
      </c>
      <c r="AG2028" s="2964">
        <v>0.1</v>
      </c>
      <c r="AH2028" s="2965" t="s">
        <v>1534</v>
      </c>
      <c r="AI2028" s="2965" t="s">
        <v>1534</v>
      </c>
      <c r="AJ2028" s="2966" t="s">
        <v>1534</v>
      </c>
      <c r="AK2028" s="2578"/>
    </row>
    <row r="2029" spans="2:37" s="2884" customFormat="1" x14ac:dyDescent="0.2">
      <c r="B2029" s="2579"/>
      <c r="C2029" s="2572"/>
      <c r="D2029" s="2572"/>
      <c r="E2029" s="2572"/>
      <c r="F2029" s="2572"/>
      <c r="G2029" s="2572"/>
      <c r="H2029" s="2572"/>
      <c r="I2029" s="2573"/>
      <c r="J2029" s="2573"/>
      <c r="K2029" s="2573"/>
      <c r="L2029" s="2573"/>
      <c r="M2029" s="2572"/>
      <c r="N2029" s="2573"/>
      <c r="O2029" s="2573"/>
      <c r="P2029" s="2573"/>
      <c r="Q2029" s="2573"/>
      <c r="R2029" s="2573"/>
      <c r="S2029" s="2572"/>
      <c r="T2029" s="2571"/>
      <c r="U2029" s="2571"/>
      <c r="V2029" s="2571"/>
      <c r="W2029" s="2571"/>
      <c r="X2029" s="2571"/>
      <c r="Y2029" s="2571"/>
      <c r="Z2029" s="2571"/>
      <c r="AA2029" s="2571"/>
      <c r="AB2029" s="2571"/>
      <c r="AC2029" s="2571"/>
      <c r="AD2029" s="2571"/>
      <c r="AE2029" s="2571"/>
      <c r="AF2029" s="2571"/>
      <c r="AG2029" s="2571"/>
      <c r="AH2029" s="2571"/>
      <c r="AI2029" s="2571"/>
      <c r="AJ2029" s="2571"/>
      <c r="AK2029" s="2578"/>
    </row>
    <row r="2030" spans="2:37" s="2884" customFormat="1" x14ac:dyDescent="0.2">
      <c r="B2030" s="3643" t="s">
        <v>5002</v>
      </c>
      <c r="C2030" s="3644"/>
      <c r="D2030" s="3652" t="s">
        <v>1534</v>
      </c>
      <c r="E2030" s="3652"/>
      <c r="F2030" s="3652"/>
      <c r="G2030" s="3652"/>
      <c r="H2030" s="2575"/>
      <c r="I2030" s="2575"/>
      <c r="J2030" s="2575"/>
      <c r="K2030" s="2575"/>
      <c r="L2030" s="2575"/>
      <c r="M2030" s="2575"/>
      <c r="N2030" s="2575"/>
      <c r="O2030" s="2575"/>
      <c r="P2030" s="2575"/>
      <c r="Q2030" s="2575"/>
      <c r="R2030" s="2575"/>
      <c r="S2030" s="2575"/>
      <c r="T2030" s="2571"/>
      <c r="U2030" s="2571"/>
      <c r="V2030" s="2571"/>
      <c r="W2030" s="2571"/>
      <c r="X2030" s="2571"/>
      <c r="Y2030" s="2571"/>
      <c r="Z2030" s="2571"/>
      <c r="AA2030" s="2571"/>
      <c r="AB2030" s="2571"/>
      <c r="AC2030" s="2571"/>
      <c r="AD2030" s="2571"/>
      <c r="AE2030" s="2571"/>
      <c r="AF2030" s="2571"/>
      <c r="AG2030" s="2571"/>
      <c r="AH2030" s="2571"/>
      <c r="AI2030" s="2571"/>
      <c r="AJ2030" s="2571"/>
      <c r="AK2030" s="2578"/>
    </row>
    <row r="2031" spans="2:37" s="2884" customFormat="1" x14ac:dyDescent="0.2">
      <c r="B2031" s="3643" t="s">
        <v>5003</v>
      </c>
      <c r="C2031" s="3644"/>
      <c r="D2031" s="3652" t="s">
        <v>5601</v>
      </c>
      <c r="E2031" s="3652"/>
      <c r="F2031" s="3652"/>
      <c r="G2031" s="3652"/>
      <c r="H2031" s="2575"/>
      <c r="I2031" s="2575"/>
      <c r="J2031" s="2575"/>
      <c r="K2031" s="2575"/>
      <c r="L2031" s="2575"/>
      <c r="M2031" s="2575"/>
      <c r="N2031" s="2575"/>
      <c r="O2031" s="2575"/>
      <c r="P2031" s="2575"/>
      <c r="Q2031" s="2575"/>
      <c r="R2031" s="2575"/>
      <c r="S2031" s="2575"/>
      <c r="T2031" s="2571"/>
      <c r="U2031" s="2571"/>
      <c r="V2031" s="2571"/>
      <c r="W2031" s="2571"/>
      <c r="X2031" s="2571"/>
      <c r="Y2031" s="2571"/>
      <c r="Z2031" s="2571"/>
      <c r="AA2031" s="2571"/>
      <c r="AB2031" s="2571"/>
      <c r="AC2031" s="2571"/>
      <c r="AD2031" s="2571"/>
      <c r="AE2031" s="2571"/>
      <c r="AF2031" s="2571"/>
      <c r="AG2031" s="2571"/>
      <c r="AH2031" s="2571"/>
      <c r="AI2031" s="2571"/>
      <c r="AJ2031" s="2571"/>
      <c r="AK2031" s="2578"/>
    </row>
    <row r="2032" spans="2:37" s="2884" customFormat="1" ht="15.75" thickBot="1" x14ac:dyDescent="0.25">
      <c r="B2032" s="3646"/>
      <c r="C2032" s="3647"/>
      <c r="D2032" s="3648"/>
      <c r="E2032" s="3648"/>
      <c r="F2032" s="3648"/>
      <c r="G2032" s="3648"/>
      <c r="H2032" s="2580"/>
      <c r="I2032" s="2580"/>
      <c r="J2032" s="2580"/>
      <c r="K2032" s="2580"/>
      <c r="L2032" s="2580"/>
      <c r="M2032" s="2580"/>
      <c r="N2032" s="2580"/>
      <c r="O2032" s="2580"/>
      <c r="P2032" s="2580"/>
      <c r="Q2032" s="2580"/>
      <c r="R2032" s="2580"/>
      <c r="S2032" s="2580"/>
      <c r="T2032" s="2581"/>
      <c r="U2032" s="2581"/>
      <c r="V2032" s="2581"/>
      <c r="W2032" s="2581"/>
      <c r="X2032" s="2581"/>
      <c r="Y2032" s="2581"/>
      <c r="Z2032" s="2581"/>
      <c r="AA2032" s="2581"/>
      <c r="AB2032" s="2581"/>
      <c r="AC2032" s="2581"/>
      <c r="AD2032" s="2581"/>
      <c r="AE2032" s="2581"/>
      <c r="AF2032" s="2581"/>
      <c r="AG2032" s="2581"/>
      <c r="AH2032" s="2581"/>
      <c r="AI2032" s="2581"/>
      <c r="AJ2032" s="2581"/>
      <c r="AK2032" s="2583"/>
    </row>
    <row r="2033" spans="2:37" s="2884" customFormat="1" x14ac:dyDescent="0.2">
      <c r="B2033" s="2783" t="str">
        <f>+B2017</f>
        <v>.</v>
      </c>
    </row>
    <row r="2034" spans="2:37" s="2884" customFormat="1" ht="13.5" thickBot="1" x14ac:dyDescent="0.25"/>
    <row r="2035" spans="2:37" s="2884" customFormat="1" ht="12.75" customHeight="1" x14ac:dyDescent="0.2">
      <c r="B2035" s="3623" t="s">
        <v>5011</v>
      </c>
      <c r="C2035" s="3624"/>
      <c r="D2035" s="3624"/>
      <c r="E2035" s="3624"/>
      <c r="F2035" s="3624"/>
      <c r="G2035" s="3624"/>
      <c r="H2035" s="3624"/>
      <c r="I2035" s="3624"/>
      <c r="J2035" s="3624"/>
      <c r="K2035" s="3624"/>
      <c r="L2035" s="3624"/>
      <c r="M2035" s="3624"/>
      <c r="N2035" s="3624"/>
      <c r="O2035" s="3624"/>
      <c r="P2035" s="3624"/>
      <c r="Q2035" s="3624"/>
      <c r="R2035" s="3624"/>
      <c r="S2035" s="3624"/>
      <c r="T2035" s="3624"/>
      <c r="U2035" s="3624"/>
      <c r="V2035" s="3624"/>
      <c r="W2035" s="3624"/>
      <c r="X2035" s="3624"/>
      <c r="Y2035" s="3624"/>
      <c r="Z2035" s="3624"/>
      <c r="AA2035" s="3624"/>
      <c r="AB2035" s="3624"/>
      <c r="AC2035" s="3624"/>
      <c r="AD2035" s="3624"/>
      <c r="AE2035" s="3624"/>
      <c r="AF2035" s="3624"/>
      <c r="AG2035" s="3624"/>
      <c r="AH2035" s="3624"/>
      <c r="AI2035" s="3624"/>
      <c r="AJ2035" s="3624"/>
      <c r="AK2035" s="3625"/>
    </row>
    <row r="2036" spans="2:37" s="2884" customFormat="1" x14ac:dyDescent="0.2">
      <c r="B2036" s="2576"/>
      <c r="C2036" s="2922"/>
      <c r="D2036" s="2922"/>
      <c r="E2036" s="2922"/>
      <c r="F2036" s="2922"/>
      <c r="G2036" s="2577"/>
      <c r="H2036" s="2577"/>
      <c r="I2036" s="2577"/>
      <c r="J2036" s="2577"/>
      <c r="K2036" s="2577"/>
      <c r="L2036" s="2577"/>
      <c r="M2036" s="2577"/>
      <c r="N2036" s="2577"/>
      <c r="O2036" s="2577"/>
      <c r="P2036" s="2577"/>
      <c r="Q2036" s="2577"/>
      <c r="R2036" s="2577"/>
      <c r="S2036" s="2577"/>
      <c r="T2036" s="2577"/>
      <c r="U2036" s="2577"/>
      <c r="V2036" s="2577"/>
      <c r="W2036" s="2577"/>
      <c r="X2036" s="2577"/>
      <c r="Y2036" s="2577"/>
      <c r="Z2036" s="2577"/>
      <c r="AA2036" s="2577"/>
      <c r="AB2036" s="2577"/>
      <c r="AC2036" s="2577"/>
      <c r="AD2036" s="2577"/>
      <c r="AE2036" s="2577"/>
      <c r="AF2036" s="2577"/>
      <c r="AG2036" s="2577"/>
      <c r="AH2036" s="2577"/>
      <c r="AI2036" s="2577"/>
      <c r="AJ2036" s="2577"/>
      <c r="AK2036" s="2578"/>
    </row>
    <row r="2037" spans="2:37" s="2884" customFormat="1" ht="13.5" customHeight="1" x14ac:dyDescent="0.2">
      <c r="B2037" s="2576" t="s">
        <v>4998</v>
      </c>
      <c r="C2037" s="2922"/>
      <c r="D2037" s="3740" t="s">
        <v>5593</v>
      </c>
      <c r="E2037" s="3740"/>
      <c r="F2037" s="3740"/>
      <c r="G2037" s="2577"/>
      <c r="H2037" s="2577"/>
      <c r="I2037" s="2577"/>
      <c r="J2037" s="2577"/>
      <c r="K2037" s="2577"/>
      <c r="L2037" s="2577"/>
      <c r="M2037" s="2577"/>
      <c r="N2037" s="2577"/>
      <c r="O2037" s="2577"/>
      <c r="P2037" s="2577"/>
      <c r="Q2037" s="2577"/>
      <c r="R2037" s="2577"/>
      <c r="S2037" s="2577"/>
      <c r="T2037" s="2577"/>
      <c r="U2037" s="2577"/>
      <c r="V2037" s="2577"/>
      <c r="W2037" s="2577"/>
      <c r="X2037" s="2577"/>
      <c r="Y2037" s="2577"/>
      <c r="Z2037" s="2577"/>
      <c r="AA2037" s="2577"/>
      <c r="AB2037" s="2577"/>
      <c r="AC2037" s="2577"/>
      <c r="AD2037" s="2577"/>
      <c r="AE2037" s="2577"/>
      <c r="AF2037" s="2577"/>
      <c r="AG2037" s="2577"/>
      <c r="AH2037" s="2577"/>
      <c r="AI2037" s="2577"/>
      <c r="AJ2037" s="2577"/>
      <c r="AK2037" s="2578"/>
    </row>
    <row r="2038" spans="2:37" s="2884" customFormat="1" ht="13.5" customHeight="1" thickBot="1" x14ac:dyDescent="0.25">
      <c r="B2038" s="3657" t="s">
        <v>5012</v>
      </c>
      <c r="C2038" s="3658"/>
      <c r="D2038" s="3747">
        <v>41477</v>
      </c>
      <c r="E2038" s="3748"/>
      <c r="F2038" s="2922"/>
      <c r="G2038" s="2577"/>
      <c r="H2038" s="2577"/>
      <c r="I2038" s="2577"/>
      <c r="J2038" s="2577"/>
      <c r="K2038" s="2577"/>
      <c r="L2038" s="2577"/>
      <c r="M2038" s="2577"/>
      <c r="N2038" s="2577"/>
      <c r="O2038" s="2577"/>
      <c r="P2038" s="2577"/>
      <c r="Q2038" s="2577"/>
      <c r="R2038" s="2577"/>
      <c r="S2038" s="2577"/>
      <c r="T2038" s="2577"/>
      <c r="U2038" s="2577"/>
      <c r="V2038" s="2577"/>
      <c r="W2038" s="2577"/>
      <c r="X2038" s="2577"/>
      <c r="Y2038" s="2577"/>
      <c r="Z2038" s="2577"/>
      <c r="AA2038" s="2577"/>
      <c r="AB2038" s="2577"/>
      <c r="AC2038" s="2577"/>
      <c r="AD2038" s="2577"/>
      <c r="AE2038" s="2577"/>
      <c r="AF2038" s="2577"/>
      <c r="AG2038" s="2577"/>
      <c r="AH2038" s="2577"/>
      <c r="AI2038" s="2577"/>
      <c r="AJ2038" s="2577"/>
      <c r="AK2038" s="2578"/>
    </row>
    <row r="2039" spans="2:37" s="2884" customFormat="1" ht="51.75" customHeight="1" thickBot="1" x14ac:dyDescent="0.25">
      <c r="B2039" s="3659" t="s">
        <v>5013</v>
      </c>
      <c r="C2039" s="3710"/>
      <c r="D2039" s="3730" t="s">
        <v>5497</v>
      </c>
      <c r="E2039" s="3731"/>
      <c r="F2039" s="3731"/>
      <c r="G2039" s="3731"/>
      <c r="H2039" s="3731"/>
      <c r="I2039" s="3731"/>
      <c r="J2039" s="3731"/>
      <c r="K2039" s="3732"/>
      <c r="L2039" s="2577"/>
      <c r="M2039" s="2577"/>
      <c r="N2039" s="2577"/>
      <c r="O2039" s="2577"/>
      <c r="P2039" s="2577"/>
      <c r="Q2039" s="2577"/>
      <c r="R2039" s="2577"/>
      <c r="S2039" s="2577"/>
      <c r="T2039" s="2577"/>
      <c r="U2039" s="2577"/>
      <c r="V2039" s="2577"/>
      <c r="W2039" s="2577"/>
      <c r="X2039" s="2577"/>
      <c r="Y2039" s="2577"/>
      <c r="Z2039" s="2577"/>
      <c r="AA2039" s="2577"/>
      <c r="AB2039" s="2577"/>
      <c r="AC2039" s="2577"/>
      <c r="AD2039" s="2577"/>
      <c r="AE2039" s="2577"/>
      <c r="AF2039" s="2577"/>
      <c r="AG2039" s="2577"/>
      <c r="AH2039" s="2577"/>
      <c r="AI2039" s="2577"/>
      <c r="AJ2039" s="2577"/>
      <c r="AK2039" s="2578"/>
    </row>
    <row r="2040" spans="2:37" s="2884" customFormat="1" ht="13.5" thickBot="1" x14ac:dyDescent="0.25">
      <c r="B2040" s="3664"/>
      <c r="C2040" s="3653"/>
      <c r="D2040" s="3653"/>
      <c r="E2040" s="3653"/>
      <c r="F2040" s="3653"/>
      <c r="G2040" s="3653"/>
      <c r="H2040" s="3653"/>
      <c r="I2040" s="3653"/>
      <c r="J2040" s="3653"/>
      <c r="K2040" s="3653"/>
      <c r="L2040" s="3653"/>
      <c r="M2040" s="3653"/>
      <c r="N2040" s="3653"/>
      <c r="O2040" s="3653"/>
      <c r="P2040" s="3653"/>
      <c r="Q2040" s="3653"/>
      <c r="R2040" s="2577"/>
      <c r="S2040" s="2577"/>
      <c r="T2040" s="2577"/>
      <c r="U2040" s="2577"/>
      <c r="V2040" s="2577"/>
      <c r="W2040" s="2577"/>
      <c r="X2040" s="2577"/>
      <c r="Y2040" s="2577"/>
      <c r="Z2040" s="2577"/>
      <c r="AA2040" s="2577"/>
      <c r="AB2040" s="2577"/>
      <c r="AC2040" s="2577"/>
      <c r="AD2040" s="2577"/>
      <c r="AE2040" s="2577"/>
      <c r="AF2040" s="2577"/>
      <c r="AG2040" s="2577"/>
      <c r="AH2040" s="2577"/>
      <c r="AI2040" s="2577"/>
      <c r="AJ2040" s="2577"/>
      <c r="AK2040" s="2578"/>
    </row>
    <row r="2041" spans="2:37" s="2884" customFormat="1" ht="13.5" thickBot="1" x14ac:dyDescent="0.25">
      <c r="B2041" s="3638" t="s">
        <v>5014</v>
      </c>
      <c r="C2041" s="3638"/>
      <c r="D2041" s="3638" t="s">
        <v>5004</v>
      </c>
      <c r="E2041" s="3638" t="s">
        <v>5015</v>
      </c>
      <c r="F2041" s="3654" t="s">
        <v>224</v>
      </c>
      <c r="G2041" s="3654"/>
      <c r="H2041" s="3654"/>
      <c r="I2041" s="3654"/>
      <c r="J2041" s="3654"/>
      <c r="K2041" s="3654"/>
      <c r="L2041" s="3654"/>
      <c r="M2041" s="3654"/>
      <c r="N2041" s="3654"/>
      <c r="O2041" s="3654"/>
      <c r="P2041" s="3654"/>
      <c r="Q2041" s="3654"/>
      <c r="R2041" s="3654"/>
      <c r="S2041" s="3654" t="s">
        <v>340</v>
      </c>
      <c r="T2041" s="3654"/>
      <c r="U2041" s="3654"/>
      <c r="V2041" s="3654"/>
      <c r="W2041" s="3654"/>
      <c r="X2041" s="3654"/>
      <c r="Y2041" s="3654"/>
      <c r="Z2041" s="3654"/>
      <c r="AA2041" s="3654"/>
      <c r="AB2041" s="3654"/>
      <c r="AC2041" s="3654"/>
      <c r="AD2041" s="3654" t="s">
        <v>225</v>
      </c>
      <c r="AE2041" s="3654"/>
      <c r="AF2041" s="3654"/>
      <c r="AG2041" s="3654"/>
      <c r="AH2041" s="3655" t="s">
        <v>4999</v>
      </c>
      <c r="AI2041" s="3655"/>
      <c r="AJ2041" s="3655"/>
      <c r="AK2041" s="2578"/>
    </row>
    <row r="2042" spans="2:37" s="2884" customFormat="1" ht="22.5" customHeight="1" thickBot="1" x14ac:dyDescent="0.25">
      <c r="B2042" s="3639"/>
      <c r="C2042" s="3639"/>
      <c r="D2042" s="3639"/>
      <c r="E2042" s="3639"/>
      <c r="F2042" s="3639" t="s">
        <v>5016</v>
      </c>
      <c r="G2042" s="3639" t="s">
        <v>5017</v>
      </c>
      <c r="H2042" s="3638" t="s">
        <v>5018</v>
      </c>
      <c r="I2042" s="3640" t="s">
        <v>5019</v>
      </c>
      <c r="J2042" s="3640" t="s">
        <v>5020</v>
      </c>
      <c r="K2042" s="3637" t="s">
        <v>5021</v>
      </c>
      <c r="L2042" s="3637" t="s">
        <v>5022</v>
      </c>
      <c r="M2042" s="3640" t="s">
        <v>5023</v>
      </c>
      <c r="N2042" s="3640"/>
      <c r="O2042" s="3637" t="s">
        <v>5024</v>
      </c>
      <c r="P2042" s="3637" t="s">
        <v>5025</v>
      </c>
      <c r="Q2042" s="3637" t="s">
        <v>5026</v>
      </c>
      <c r="R2042" s="3637" t="s">
        <v>5027</v>
      </c>
      <c r="S2042" s="3638" t="s">
        <v>5028</v>
      </c>
      <c r="T2042" s="3638" t="s">
        <v>5029</v>
      </c>
      <c r="U2042" s="3638" t="s">
        <v>5030</v>
      </c>
      <c r="V2042" s="3638" t="s">
        <v>5031</v>
      </c>
      <c r="W2042" s="3638" t="s">
        <v>5032</v>
      </c>
      <c r="X2042" s="3638" t="s">
        <v>5033</v>
      </c>
      <c r="Y2042" s="3638" t="s">
        <v>5034</v>
      </c>
      <c r="Z2042" s="3638" t="s">
        <v>5035</v>
      </c>
      <c r="AA2042" s="3638" t="s">
        <v>5036</v>
      </c>
      <c r="AB2042" s="3640" t="s">
        <v>5037</v>
      </c>
      <c r="AC2042" s="3640" t="s">
        <v>5038</v>
      </c>
      <c r="AD2042" s="3638" t="s">
        <v>5039</v>
      </c>
      <c r="AE2042" s="3638" t="s">
        <v>5040</v>
      </c>
      <c r="AF2042" s="3638" t="s">
        <v>5041</v>
      </c>
      <c r="AG2042" s="3638" t="s">
        <v>5042</v>
      </c>
      <c r="AH2042" s="3638" t="s">
        <v>1154</v>
      </c>
      <c r="AI2042" s="3638" t="s">
        <v>5000</v>
      </c>
      <c r="AJ2042" s="3638" t="s">
        <v>5001</v>
      </c>
      <c r="AK2042" s="2578"/>
    </row>
    <row r="2043" spans="2:37" s="2884" customFormat="1" ht="39.75" customHeight="1" thickBot="1" x14ac:dyDescent="0.25">
      <c r="B2043" s="3639"/>
      <c r="C2043" s="3639"/>
      <c r="D2043" s="3639"/>
      <c r="E2043" s="3639"/>
      <c r="F2043" s="3639"/>
      <c r="G2043" s="3639"/>
      <c r="H2043" s="3639"/>
      <c r="I2043" s="3637"/>
      <c r="J2043" s="3637"/>
      <c r="K2043" s="3637"/>
      <c r="L2043" s="3637"/>
      <c r="M2043" s="2920" t="s">
        <v>5043</v>
      </c>
      <c r="N2043" s="2921" t="s">
        <v>2798</v>
      </c>
      <c r="O2043" s="3637"/>
      <c r="P2043" s="3637"/>
      <c r="Q2043" s="3637"/>
      <c r="R2043" s="3637"/>
      <c r="S2043" s="3639"/>
      <c r="T2043" s="3639"/>
      <c r="U2043" s="3639"/>
      <c r="V2043" s="3639"/>
      <c r="W2043" s="3639"/>
      <c r="X2043" s="3639"/>
      <c r="Y2043" s="3639"/>
      <c r="Z2043" s="3639"/>
      <c r="AA2043" s="3639"/>
      <c r="AB2043" s="3637"/>
      <c r="AC2043" s="3637"/>
      <c r="AD2043" s="3639"/>
      <c r="AE2043" s="3639"/>
      <c r="AF2043" s="3639"/>
      <c r="AG2043" s="3639"/>
      <c r="AH2043" s="3639"/>
      <c r="AI2043" s="3639"/>
      <c r="AJ2043" s="3639"/>
      <c r="AK2043" s="2578"/>
    </row>
    <row r="2044" spans="2:37" s="2884" customFormat="1" ht="13.5" thickBot="1" x14ac:dyDescent="0.25">
      <c r="B2044" s="3649" t="s">
        <v>5593</v>
      </c>
      <c r="C2044" s="3650"/>
      <c r="D2044" s="2602" t="s">
        <v>5594</v>
      </c>
      <c r="E2044" s="2603">
        <v>224.00000000000003</v>
      </c>
      <c r="F2044" s="2603">
        <v>224.00000000000003</v>
      </c>
      <c r="G2044" s="2991">
        <v>4.4800000000000006E-2</v>
      </c>
      <c r="H2044" s="3088">
        <v>5000</v>
      </c>
      <c r="I2044" s="2991" t="s">
        <v>1534</v>
      </c>
      <c r="J2044" s="3088">
        <v>4082</v>
      </c>
      <c r="K2044" s="2733">
        <v>5.4880000000000005E-2</v>
      </c>
      <c r="L2044" s="2733">
        <v>0.15680000000000002</v>
      </c>
      <c r="M2044" s="3088">
        <v>1333.3333333333335</v>
      </c>
      <c r="N2044" s="3088">
        <v>1333.3333333333335</v>
      </c>
      <c r="O2044" s="2733">
        <v>0.16800000000000001</v>
      </c>
      <c r="P2044" s="2733">
        <v>0.16800000000000001</v>
      </c>
      <c r="Q2044" s="2733">
        <v>0.16800000000000001</v>
      </c>
      <c r="R2044" s="2733">
        <v>0.16800000000000001</v>
      </c>
      <c r="S2044" s="2736">
        <v>0</v>
      </c>
      <c r="T2044" s="2991" t="s">
        <v>1534</v>
      </c>
      <c r="U2044" s="2991" t="s">
        <v>1534</v>
      </c>
      <c r="V2044" s="2738" t="s">
        <v>1136</v>
      </c>
      <c r="W2044" s="2733">
        <v>0</v>
      </c>
      <c r="X2044" s="2733">
        <v>6.720000000000001E-2</v>
      </c>
      <c r="Y2044" s="2738" t="s">
        <v>1534</v>
      </c>
      <c r="Z2044" s="2738" t="s">
        <v>1534</v>
      </c>
      <c r="AA2044" s="2738" t="s">
        <v>1534</v>
      </c>
      <c r="AB2044" s="2738" t="s">
        <v>1534</v>
      </c>
      <c r="AC2044" s="2733">
        <v>6.720000000000001E-2</v>
      </c>
      <c r="AD2044" s="2603" t="s">
        <v>1534</v>
      </c>
      <c r="AE2044" s="2738" t="s">
        <v>1534</v>
      </c>
      <c r="AF2044" s="3089" t="s">
        <v>1534</v>
      </c>
      <c r="AG2044" s="3089">
        <v>0.11200000000000002</v>
      </c>
      <c r="AH2044" s="2965" t="s">
        <v>1534</v>
      </c>
      <c r="AI2044" s="2965" t="s">
        <v>1534</v>
      </c>
      <c r="AJ2044" s="2966" t="s">
        <v>1534</v>
      </c>
      <c r="AK2044" s="2578"/>
    </row>
    <row r="2045" spans="2:37" s="2884" customFormat="1" x14ac:dyDescent="0.2">
      <c r="B2045" s="2579"/>
      <c r="C2045" s="2572"/>
      <c r="D2045" s="2572"/>
      <c r="E2045" s="2572"/>
      <c r="F2045" s="2572"/>
      <c r="G2045" s="2572"/>
      <c r="H2045" s="2572"/>
      <c r="I2045" s="2573"/>
      <c r="J2045" s="2573"/>
      <c r="K2045" s="2573"/>
      <c r="L2045" s="2573"/>
      <c r="M2045" s="2572"/>
      <c r="N2045" s="2573"/>
      <c r="O2045" s="2573"/>
      <c r="P2045" s="2573"/>
      <c r="Q2045" s="2573"/>
      <c r="R2045" s="2573"/>
      <c r="S2045" s="2572"/>
      <c r="T2045" s="2571"/>
      <c r="U2045" s="2571"/>
      <c r="V2045" s="2571"/>
      <c r="W2045" s="2571"/>
      <c r="X2045" s="2571"/>
      <c r="Y2045" s="2571"/>
      <c r="Z2045" s="2571"/>
      <c r="AA2045" s="2571"/>
      <c r="AB2045" s="2571"/>
      <c r="AC2045" s="2571"/>
      <c r="AD2045" s="2571"/>
      <c r="AE2045" s="2571"/>
      <c r="AF2045" s="2571"/>
      <c r="AG2045" s="2571"/>
      <c r="AH2045" s="2571"/>
      <c r="AI2045" s="2571"/>
      <c r="AJ2045" s="2571"/>
      <c r="AK2045" s="2578"/>
    </row>
    <row r="2046" spans="2:37" s="2884" customFormat="1" ht="14.25" x14ac:dyDescent="0.2">
      <c r="B2046" s="3643" t="s">
        <v>5002</v>
      </c>
      <c r="C2046" s="3644"/>
      <c r="D2046" s="3645" t="s">
        <v>10</v>
      </c>
      <c r="E2046" s="3645"/>
      <c r="F2046" s="3645"/>
      <c r="G2046" s="3645"/>
      <c r="H2046" s="2575"/>
      <c r="I2046" s="2575"/>
      <c r="J2046" s="2575"/>
      <c r="K2046" s="2575"/>
      <c r="L2046" s="2575"/>
      <c r="M2046" s="2575"/>
      <c r="N2046" s="2575"/>
      <c r="O2046" s="2575"/>
      <c r="P2046" s="2575"/>
      <c r="Q2046" s="2575"/>
      <c r="R2046" s="2575"/>
      <c r="S2046" s="2575"/>
      <c r="T2046" s="2571"/>
      <c r="U2046" s="2571"/>
      <c r="V2046" s="2571"/>
      <c r="W2046" s="2571"/>
      <c r="X2046" s="2571"/>
      <c r="Y2046" s="2571"/>
      <c r="Z2046" s="2571"/>
      <c r="AA2046" s="2571"/>
      <c r="AB2046" s="2571"/>
      <c r="AC2046" s="2571"/>
      <c r="AD2046" s="2571"/>
      <c r="AE2046" s="2571"/>
      <c r="AF2046" s="2571"/>
      <c r="AG2046" s="2571"/>
      <c r="AH2046" s="2571"/>
      <c r="AI2046" s="2571"/>
      <c r="AJ2046" s="2571"/>
      <c r="AK2046" s="2578"/>
    </row>
    <row r="2047" spans="2:37" s="2884" customFormat="1" ht="14.25" x14ac:dyDescent="0.2">
      <c r="B2047" s="3643" t="s">
        <v>5003</v>
      </c>
      <c r="C2047" s="3644"/>
      <c r="D2047" s="3645" t="s">
        <v>10</v>
      </c>
      <c r="E2047" s="3645"/>
      <c r="F2047" s="3645"/>
      <c r="G2047" s="3645"/>
      <c r="H2047" s="2575"/>
      <c r="I2047" s="2575"/>
      <c r="J2047" s="2575"/>
      <c r="K2047" s="2575"/>
      <c r="L2047" s="2575"/>
      <c r="M2047" s="2575"/>
      <c r="N2047" s="2575"/>
      <c r="O2047" s="2575"/>
      <c r="P2047" s="2575"/>
      <c r="Q2047" s="2575"/>
      <c r="R2047" s="2575"/>
      <c r="S2047" s="2575"/>
      <c r="T2047" s="2571"/>
      <c r="U2047" s="2571"/>
      <c r="V2047" s="2571"/>
      <c r="W2047" s="2571"/>
      <c r="X2047" s="2571"/>
      <c r="Y2047" s="2571"/>
      <c r="Z2047" s="2571"/>
      <c r="AA2047" s="2571"/>
      <c r="AB2047" s="2571"/>
      <c r="AC2047" s="2571"/>
      <c r="AD2047" s="2571"/>
      <c r="AE2047" s="2571"/>
      <c r="AF2047" s="2571"/>
      <c r="AG2047" s="2571"/>
      <c r="AH2047" s="2571"/>
      <c r="AI2047" s="2571"/>
      <c r="AJ2047" s="2571"/>
      <c r="AK2047" s="2578"/>
    </row>
    <row r="2048" spans="2:37" s="2884" customFormat="1" ht="15.75" thickBot="1" x14ac:dyDescent="0.25">
      <c r="B2048" s="3646"/>
      <c r="C2048" s="3647"/>
      <c r="D2048" s="3648"/>
      <c r="E2048" s="3648"/>
      <c r="F2048" s="3648"/>
      <c r="G2048" s="3648"/>
      <c r="H2048" s="2580"/>
      <c r="I2048" s="2580"/>
      <c r="J2048" s="2580"/>
      <c r="K2048" s="2580"/>
      <c r="L2048" s="2580"/>
      <c r="M2048" s="2580"/>
      <c r="N2048" s="2580"/>
      <c r="O2048" s="2580"/>
      <c r="P2048" s="2580"/>
      <c r="Q2048" s="2580"/>
      <c r="R2048" s="2580"/>
      <c r="S2048" s="2580"/>
      <c r="T2048" s="2581"/>
      <c r="U2048" s="2581"/>
      <c r="V2048" s="2581"/>
      <c r="W2048" s="2581"/>
      <c r="X2048" s="2581"/>
      <c r="Y2048" s="2581"/>
      <c r="Z2048" s="2581"/>
      <c r="AA2048" s="2581"/>
      <c r="AB2048" s="2581"/>
      <c r="AC2048" s="2581"/>
      <c r="AD2048" s="2581"/>
      <c r="AE2048" s="2581"/>
      <c r="AF2048" s="2581"/>
      <c r="AG2048" s="2581"/>
      <c r="AH2048" s="2581"/>
      <c r="AI2048" s="2581"/>
      <c r="AJ2048" s="2581"/>
      <c r="AK2048" s="2583"/>
    </row>
    <row r="2049" spans="2:38" s="2884" customFormat="1" x14ac:dyDescent="0.2">
      <c r="B2049" s="2783" t="str">
        <f>+B2033</f>
        <v>.</v>
      </c>
    </row>
    <row r="2050" spans="2:38" s="2884" customFormat="1" ht="13.5" thickBot="1" x14ac:dyDescent="0.25"/>
    <row r="2051" spans="2:38" s="2884" customFormat="1" ht="20.25" x14ac:dyDescent="0.2">
      <c r="B2051" s="3623" t="s">
        <v>5011</v>
      </c>
      <c r="C2051" s="3624"/>
      <c r="D2051" s="3624"/>
      <c r="E2051" s="3624"/>
      <c r="F2051" s="3624"/>
      <c r="G2051" s="3624"/>
      <c r="H2051" s="3624"/>
      <c r="I2051" s="3624"/>
      <c r="J2051" s="3624"/>
      <c r="K2051" s="3624"/>
      <c r="L2051" s="3624"/>
      <c r="M2051" s="3624"/>
      <c r="N2051" s="3624"/>
      <c r="O2051" s="3624"/>
      <c r="P2051" s="3624"/>
      <c r="Q2051" s="3624"/>
      <c r="R2051" s="3624"/>
      <c r="S2051" s="3624"/>
      <c r="T2051" s="3624"/>
      <c r="U2051" s="3624"/>
      <c r="V2051" s="3624"/>
      <c r="W2051" s="3624"/>
      <c r="X2051" s="3624"/>
      <c r="Y2051" s="3624"/>
      <c r="Z2051" s="3624"/>
      <c r="AA2051" s="3624"/>
      <c r="AB2051" s="3624"/>
      <c r="AC2051" s="3624"/>
      <c r="AD2051" s="3624"/>
      <c r="AE2051" s="3624"/>
      <c r="AF2051" s="3624"/>
      <c r="AG2051" s="3624"/>
      <c r="AH2051" s="3624"/>
      <c r="AI2051" s="3624"/>
      <c r="AJ2051" s="3624"/>
      <c r="AK2051" s="3625"/>
    </row>
    <row r="2052" spans="2:38" s="2884" customFormat="1" x14ac:dyDescent="0.2">
      <c r="B2052" s="2576"/>
      <c r="C2052" s="2922"/>
      <c r="D2052" s="2922"/>
      <c r="E2052" s="2922"/>
      <c r="F2052" s="2922"/>
      <c r="G2052" s="2577"/>
      <c r="H2052" s="2577"/>
      <c r="I2052" s="2577"/>
      <c r="J2052" s="2577"/>
      <c r="K2052" s="2577"/>
      <c r="L2052" s="2577"/>
      <c r="M2052" s="2577"/>
      <c r="N2052" s="2577"/>
      <c r="O2052" s="2577"/>
      <c r="P2052" s="2577"/>
      <c r="Q2052" s="2577"/>
      <c r="R2052" s="2577"/>
      <c r="S2052" s="2577"/>
      <c r="T2052" s="2577"/>
      <c r="U2052" s="2577"/>
      <c r="V2052" s="2577"/>
      <c r="W2052" s="2577"/>
      <c r="X2052" s="2577"/>
      <c r="Y2052" s="2577"/>
      <c r="Z2052" s="2577"/>
      <c r="AA2052" s="2577"/>
      <c r="AB2052" s="2577"/>
      <c r="AC2052" s="2577"/>
      <c r="AD2052" s="2577"/>
      <c r="AE2052" s="2577"/>
      <c r="AF2052" s="2577"/>
      <c r="AG2052" s="2577"/>
      <c r="AH2052" s="2577"/>
      <c r="AI2052" s="2577"/>
      <c r="AJ2052" s="2577"/>
      <c r="AK2052" s="2578"/>
    </row>
    <row r="2053" spans="2:38" s="2884" customFormat="1" x14ac:dyDescent="0.2">
      <c r="B2053" s="2576" t="s">
        <v>4998</v>
      </c>
      <c r="C2053" s="2922"/>
      <c r="D2053" s="3740" t="s">
        <v>5588</v>
      </c>
      <c r="E2053" s="3740"/>
      <c r="F2053" s="3740"/>
      <c r="G2053" s="2577"/>
      <c r="H2053" s="2577"/>
      <c r="I2053" s="2577"/>
      <c r="J2053" s="2577"/>
      <c r="K2053" s="2577"/>
      <c r="L2053" s="2577"/>
      <c r="M2053" s="2577"/>
      <c r="N2053" s="2577"/>
      <c r="O2053" s="2577"/>
      <c r="P2053" s="2577"/>
      <c r="Q2053" s="2577"/>
      <c r="R2053" s="2577"/>
      <c r="S2053" s="2577"/>
      <c r="T2053" s="2577"/>
      <c r="U2053" s="2577"/>
      <c r="V2053" s="2577"/>
      <c r="W2053" s="2577"/>
      <c r="X2053" s="2577"/>
      <c r="Y2053" s="2577"/>
      <c r="Z2053" s="2577"/>
      <c r="AA2053" s="2577"/>
      <c r="AB2053" s="2577"/>
      <c r="AC2053" s="2577"/>
      <c r="AD2053" s="2577"/>
      <c r="AE2053" s="2577"/>
      <c r="AF2053" s="2577"/>
      <c r="AG2053" s="2577"/>
      <c r="AH2053" s="2577"/>
      <c r="AI2053" s="2577"/>
      <c r="AJ2053" s="2577"/>
      <c r="AK2053" s="2578"/>
    </row>
    <row r="2054" spans="2:38" s="2884" customFormat="1" ht="13.5" thickBot="1" x14ac:dyDescent="0.25">
      <c r="B2054" s="3657" t="s">
        <v>5012</v>
      </c>
      <c r="C2054" s="3658"/>
      <c r="D2054" s="3747">
        <v>41459</v>
      </c>
      <c r="E2054" s="3748"/>
      <c r="F2054" s="2922"/>
      <c r="G2054" s="2577"/>
      <c r="H2054" s="2577"/>
      <c r="I2054" s="2577"/>
      <c r="J2054" s="2577"/>
      <c r="K2054" s="2577"/>
      <c r="L2054" s="2577"/>
      <c r="M2054" s="2577"/>
      <c r="N2054" s="2577"/>
      <c r="O2054" s="2577"/>
      <c r="P2054" s="2577"/>
      <c r="Q2054" s="2577"/>
      <c r="R2054" s="2577"/>
      <c r="S2054" s="2577"/>
      <c r="T2054" s="2577"/>
      <c r="U2054" s="2577"/>
      <c r="V2054" s="2577"/>
      <c r="W2054" s="2577"/>
      <c r="X2054" s="2577"/>
      <c r="Y2054" s="2577"/>
      <c r="Z2054" s="2577"/>
      <c r="AA2054" s="2577"/>
      <c r="AB2054" s="2577"/>
      <c r="AC2054" s="2577"/>
      <c r="AD2054" s="2577"/>
      <c r="AE2054" s="2577"/>
      <c r="AF2054" s="2577"/>
      <c r="AG2054" s="2577"/>
      <c r="AH2054" s="2577"/>
      <c r="AI2054" s="2577"/>
      <c r="AJ2054" s="2577"/>
      <c r="AK2054" s="2578"/>
    </row>
    <row r="2055" spans="2:38" s="2884" customFormat="1" ht="77.25" customHeight="1" thickBot="1" x14ac:dyDescent="0.25">
      <c r="B2055" s="3659" t="s">
        <v>5013</v>
      </c>
      <c r="C2055" s="3710"/>
      <c r="D2055" s="3730" t="s">
        <v>5589</v>
      </c>
      <c r="E2055" s="3731"/>
      <c r="F2055" s="3731"/>
      <c r="G2055" s="3731"/>
      <c r="H2055" s="3731"/>
      <c r="I2055" s="3731"/>
      <c r="J2055" s="3731"/>
      <c r="K2055" s="3732"/>
      <c r="L2055" s="2577"/>
      <c r="M2055" s="2577"/>
      <c r="N2055" s="2577"/>
      <c r="O2055" s="2577"/>
      <c r="P2055" s="2577"/>
      <c r="Q2055" s="2577"/>
      <c r="R2055" s="2577"/>
      <c r="S2055" s="2577"/>
      <c r="T2055" s="2577"/>
      <c r="U2055" s="2577"/>
      <c r="V2055" s="2577"/>
      <c r="W2055" s="2577"/>
      <c r="X2055" s="2577"/>
      <c r="Y2055" s="2577"/>
      <c r="Z2055" s="2577"/>
      <c r="AA2055" s="2577"/>
      <c r="AB2055" s="2577"/>
      <c r="AC2055" s="2577"/>
      <c r="AD2055" s="2577"/>
      <c r="AE2055" s="2577"/>
      <c r="AF2055" s="2577"/>
      <c r="AG2055" s="2577"/>
      <c r="AH2055" s="2577"/>
      <c r="AI2055" s="2577"/>
      <c r="AJ2055" s="2577"/>
      <c r="AK2055" s="2578"/>
    </row>
    <row r="2056" spans="2:38" s="2884" customFormat="1" ht="13.5" thickBot="1" x14ac:dyDescent="0.25">
      <c r="B2056" s="3664"/>
      <c r="C2056" s="3653"/>
      <c r="D2056" s="3653"/>
      <c r="E2056" s="3653"/>
      <c r="F2056" s="3653"/>
      <c r="G2056" s="3653"/>
      <c r="H2056" s="3653"/>
      <c r="I2056" s="3653"/>
      <c r="J2056" s="3653"/>
      <c r="K2056" s="3653"/>
      <c r="L2056" s="3653"/>
      <c r="M2056" s="3653"/>
      <c r="N2056" s="3653"/>
      <c r="O2056" s="3653"/>
      <c r="P2056" s="3653"/>
      <c r="Q2056" s="3653"/>
      <c r="R2056" s="2577"/>
      <c r="S2056" s="2577"/>
      <c r="T2056" s="2577"/>
      <c r="U2056" s="2577"/>
      <c r="V2056" s="2577"/>
      <c r="W2056" s="2577"/>
      <c r="X2056" s="2577"/>
      <c r="Y2056" s="2577"/>
      <c r="Z2056" s="2577"/>
      <c r="AA2056" s="2577"/>
      <c r="AB2056" s="2577"/>
      <c r="AC2056" s="2577"/>
      <c r="AD2056" s="2577"/>
      <c r="AE2056" s="2577"/>
      <c r="AF2056" s="2577"/>
      <c r="AG2056" s="2577"/>
      <c r="AH2056" s="2577"/>
      <c r="AI2056" s="2577"/>
      <c r="AJ2056" s="2577"/>
      <c r="AK2056" s="2578"/>
    </row>
    <row r="2057" spans="2:38" s="2884" customFormat="1" ht="13.5" thickBot="1" x14ac:dyDescent="0.25">
      <c r="B2057" s="3638" t="s">
        <v>5014</v>
      </c>
      <c r="C2057" s="3638"/>
      <c r="D2057" s="3638" t="s">
        <v>5004</v>
      </c>
      <c r="E2057" s="3638" t="s">
        <v>5015</v>
      </c>
      <c r="F2057" s="3654" t="s">
        <v>224</v>
      </c>
      <c r="G2057" s="3654"/>
      <c r="H2057" s="3654"/>
      <c r="I2057" s="3654"/>
      <c r="J2057" s="3654"/>
      <c r="K2057" s="3654"/>
      <c r="L2057" s="3654"/>
      <c r="M2057" s="3654"/>
      <c r="N2057" s="3654"/>
      <c r="O2057" s="3654"/>
      <c r="P2057" s="3654"/>
      <c r="Q2057" s="3654"/>
      <c r="R2057" s="3654"/>
      <c r="S2057" s="3654" t="s">
        <v>340</v>
      </c>
      <c r="T2057" s="3654"/>
      <c r="U2057" s="3654"/>
      <c r="V2057" s="3654"/>
      <c r="W2057" s="3654"/>
      <c r="X2057" s="3654"/>
      <c r="Y2057" s="3654"/>
      <c r="Z2057" s="3654"/>
      <c r="AA2057" s="3654"/>
      <c r="AB2057" s="3654"/>
      <c r="AC2057" s="3654"/>
      <c r="AD2057" s="3654" t="s">
        <v>225</v>
      </c>
      <c r="AE2057" s="3654"/>
      <c r="AF2057" s="3654"/>
      <c r="AG2057" s="3654"/>
      <c r="AH2057" s="3655" t="s">
        <v>4999</v>
      </c>
      <c r="AI2057" s="3655"/>
      <c r="AJ2057" s="3655"/>
      <c r="AK2057" s="2578"/>
    </row>
    <row r="2058" spans="2:38" s="2884" customFormat="1" ht="13.5" thickBot="1" x14ac:dyDescent="0.25">
      <c r="B2058" s="3639"/>
      <c r="C2058" s="3639"/>
      <c r="D2058" s="3639"/>
      <c r="E2058" s="3639"/>
      <c r="F2058" s="3639" t="s">
        <v>5016</v>
      </c>
      <c r="G2058" s="3639" t="s">
        <v>5017</v>
      </c>
      <c r="H2058" s="3638" t="s">
        <v>5018</v>
      </c>
      <c r="I2058" s="3640" t="s">
        <v>5019</v>
      </c>
      <c r="J2058" s="3640" t="s">
        <v>5020</v>
      </c>
      <c r="K2058" s="3637" t="s">
        <v>5021</v>
      </c>
      <c r="L2058" s="3637" t="s">
        <v>5022</v>
      </c>
      <c r="M2058" s="3640" t="s">
        <v>5023</v>
      </c>
      <c r="N2058" s="3640"/>
      <c r="O2058" s="3637" t="s">
        <v>5024</v>
      </c>
      <c r="P2058" s="3637" t="s">
        <v>5025</v>
      </c>
      <c r="Q2058" s="3637" t="s">
        <v>5026</v>
      </c>
      <c r="R2058" s="3637" t="s">
        <v>5027</v>
      </c>
      <c r="S2058" s="3638" t="s">
        <v>5028</v>
      </c>
      <c r="T2058" s="3638" t="s">
        <v>5029</v>
      </c>
      <c r="U2058" s="3638" t="s">
        <v>5030</v>
      </c>
      <c r="V2058" s="3638" t="s">
        <v>5031</v>
      </c>
      <c r="W2058" s="3638" t="s">
        <v>5032</v>
      </c>
      <c r="X2058" s="3638" t="s">
        <v>5033</v>
      </c>
      <c r="Y2058" s="3638" t="s">
        <v>5034</v>
      </c>
      <c r="Z2058" s="3638" t="s">
        <v>5035</v>
      </c>
      <c r="AA2058" s="3638" t="s">
        <v>5036</v>
      </c>
      <c r="AB2058" s="3640" t="s">
        <v>5037</v>
      </c>
      <c r="AC2058" s="3640" t="s">
        <v>5038</v>
      </c>
      <c r="AD2058" s="3638" t="s">
        <v>5039</v>
      </c>
      <c r="AE2058" s="3638" t="s">
        <v>5040</v>
      </c>
      <c r="AF2058" s="3638" t="s">
        <v>5041</v>
      </c>
      <c r="AG2058" s="3638" t="s">
        <v>5042</v>
      </c>
      <c r="AH2058" s="3638" t="s">
        <v>1154</v>
      </c>
      <c r="AI2058" s="3638" t="s">
        <v>5000</v>
      </c>
      <c r="AJ2058" s="3638" t="s">
        <v>5001</v>
      </c>
      <c r="AK2058" s="2578"/>
    </row>
    <row r="2059" spans="2:38" s="2884" customFormat="1" ht="13.5" thickBot="1" x14ac:dyDescent="0.25">
      <c r="B2059" s="3639"/>
      <c r="C2059" s="3639"/>
      <c r="D2059" s="3639"/>
      <c r="E2059" s="3639"/>
      <c r="F2059" s="3639"/>
      <c r="G2059" s="3639"/>
      <c r="H2059" s="3639"/>
      <c r="I2059" s="3637"/>
      <c r="J2059" s="3637"/>
      <c r="K2059" s="3637"/>
      <c r="L2059" s="3637"/>
      <c r="M2059" s="2920" t="s">
        <v>5043</v>
      </c>
      <c r="N2059" s="2921" t="s">
        <v>2798</v>
      </c>
      <c r="O2059" s="3637"/>
      <c r="P2059" s="3637"/>
      <c r="Q2059" s="3637"/>
      <c r="R2059" s="3637"/>
      <c r="S2059" s="3639"/>
      <c r="T2059" s="3639"/>
      <c r="U2059" s="3639"/>
      <c r="V2059" s="3639"/>
      <c r="W2059" s="3639"/>
      <c r="X2059" s="3639"/>
      <c r="Y2059" s="3639"/>
      <c r="Z2059" s="3639"/>
      <c r="AA2059" s="3639"/>
      <c r="AB2059" s="3637"/>
      <c r="AC2059" s="3637"/>
      <c r="AD2059" s="3639"/>
      <c r="AE2059" s="3639"/>
      <c r="AF2059" s="3639"/>
      <c r="AG2059" s="3639"/>
      <c r="AH2059" s="3639"/>
      <c r="AI2059" s="3639"/>
      <c r="AJ2059" s="3639"/>
      <c r="AK2059" s="2578"/>
    </row>
    <row r="2060" spans="2:38" s="2884" customFormat="1" x14ac:dyDescent="0.2">
      <c r="B2060" s="3761" t="s">
        <v>5590</v>
      </c>
      <c r="C2060" s="3762"/>
      <c r="D2060" s="2941" t="s">
        <v>1534</v>
      </c>
      <c r="E2060" s="2929" t="s">
        <v>1534</v>
      </c>
      <c r="F2060" s="2929" t="s">
        <v>1534</v>
      </c>
      <c r="G2060" s="2929" t="s">
        <v>1534</v>
      </c>
      <c r="H2060" s="2929" t="s">
        <v>1534</v>
      </c>
      <c r="I2060" s="2929" t="s">
        <v>1534</v>
      </c>
      <c r="J2060" s="2929" t="s">
        <v>1534</v>
      </c>
      <c r="K2060" s="2929" t="s">
        <v>1534</v>
      </c>
      <c r="L2060" s="2929" t="s">
        <v>1534</v>
      </c>
      <c r="M2060" s="2929" t="s">
        <v>1534</v>
      </c>
      <c r="N2060" s="2929" t="s">
        <v>1534</v>
      </c>
      <c r="O2060" s="2929" t="s">
        <v>1534</v>
      </c>
      <c r="P2060" s="2929" t="s">
        <v>1534</v>
      </c>
      <c r="Q2060" s="2929" t="s">
        <v>1534</v>
      </c>
      <c r="R2060" s="2929" t="s">
        <v>1534</v>
      </c>
      <c r="S2060" s="2929" t="s">
        <v>1534</v>
      </c>
      <c r="T2060" s="2929" t="s">
        <v>1534</v>
      </c>
      <c r="U2060" s="2929" t="s">
        <v>1534</v>
      </c>
      <c r="V2060" s="2929" t="s">
        <v>1534</v>
      </c>
      <c r="W2060" s="2929" t="s">
        <v>1534</v>
      </c>
      <c r="X2060" s="2929" t="s">
        <v>1534</v>
      </c>
      <c r="Y2060" s="2929" t="s">
        <v>1534</v>
      </c>
      <c r="Z2060" s="2929" t="s">
        <v>1534</v>
      </c>
      <c r="AA2060" s="2929" t="s">
        <v>1534</v>
      </c>
      <c r="AB2060" s="2929" t="s">
        <v>1534</v>
      </c>
      <c r="AC2060" s="2929" t="s">
        <v>1534</v>
      </c>
      <c r="AD2060" s="2942">
        <v>39</v>
      </c>
      <c r="AE2060" s="2943">
        <v>2000</v>
      </c>
      <c r="AF2060" s="2901">
        <f>AD2060/AE2060</f>
        <v>1.95E-2</v>
      </c>
      <c r="AG2060" s="2901">
        <v>0.1</v>
      </c>
      <c r="AH2060" s="2751" t="s">
        <v>5066</v>
      </c>
      <c r="AI2060" s="2948">
        <v>200</v>
      </c>
      <c r="AJ2060" s="2949">
        <v>3.49</v>
      </c>
      <c r="AK2060" s="2578"/>
      <c r="AL2060" s="2944"/>
    </row>
    <row r="2061" spans="2:38" s="2884" customFormat="1" x14ac:dyDescent="0.2">
      <c r="B2061" s="3761" t="s">
        <v>5591</v>
      </c>
      <c r="C2061" s="3762"/>
      <c r="D2061" s="2945" t="s">
        <v>1534</v>
      </c>
      <c r="E2061" s="2902" t="s">
        <v>1534</v>
      </c>
      <c r="F2061" s="2902" t="s">
        <v>1534</v>
      </c>
      <c r="G2061" s="2902" t="s">
        <v>1534</v>
      </c>
      <c r="H2061" s="2902" t="s">
        <v>1534</v>
      </c>
      <c r="I2061" s="2902" t="s">
        <v>1534</v>
      </c>
      <c r="J2061" s="2902" t="s">
        <v>1534</v>
      </c>
      <c r="K2061" s="2902" t="s">
        <v>1534</v>
      </c>
      <c r="L2061" s="2902" t="s">
        <v>1534</v>
      </c>
      <c r="M2061" s="2902" t="s">
        <v>1534</v>
      </c>
      <c r="N2061" s="2902" t="s">
        <v>1534</v>
      </c>
      <c r="O2061" s="2902" t="s">
        <v>1534</v>
      </c>
      <c r="P2061" s="2902" t="s">
        <v>1534</v>
      </c>
      <c r="Q2061" s="2902" t="s">
        <v>1534</v>
      </c>
      <c r="R2061" s="2902" t="s">
        <v>1534</v>
      </c>
      <c r="S2061" s="2902" t="s">
        <v>1534</v>
      </c>
      <c r="T2061" s="2902" t="s">
        <v>1534</v>
      </c>
      <c r="U2061" s="2902" t="s">
        <v>1534</v>
      </c>
      <c r="V2061" s="2902" t="s">
        <v>1534</v>
      </c>
      <c r="W2061" s="2902" t="s">
        <v>1534</v>
      </c>
      <c r="X2061" s="2902" t="s">
        <v>1534</v>
      </c>
      <c r="Y2061" s="2902" t="s">
        <v>1534</v>
      </c>
      <c r="Z2061" s="2902" t="s">
        <v>1534</v>
      </c>
      <c r="AA2061" s="2902" t="s">
        <v>1534</v>
      </c>
      <c r="AB2061" s="2902" t="s">
        <v>1534</v>
      </c>
      <c r="AC2061" s="2902" t="s">
        <v>1534</v>
      </c>
      <c r="AD2061" s="2946">
        <v>49</v>
      </c>
      <c r="AE2061" s="2947">
        <v>3000</v>
      </c>
      <c r="AF2061" s="2909">
        <f>AD2061/AE2061</f>
        <v>1.6333333333333332E-2</v>
      </c>
      <c r="AG2061" s="2909">
        <v>0.1</v>
      </c>
      <c r="AH2061" s="2755" t="s">
        <v>5066</v>
      </c>
      <c r="AI2061" s="2950">
        <v>300</v>
      </c>
      <c r="AJ2061" s="2951">
        <v>3.99</v>
      </c>
      <c r="AK2061" s="2578"/>
      <c r="AL2061" s="2944"/>
    </row>
    <row r="2062" spans="2:38" s="2884" customFormat="1" ht="13.5" thickBot="1" x14ac:dyDescent="0.25">
      <c r="B2062" s="3759" t="s">
        <v>5592</v>
      </c>
      <c r="C2062" s="3760"/>
      <c r="D2062" s="3090" t="s">
        <v>1534</v>
      </c>
      <c r="E2062" s="2910" t="s">
        <v>1534</v>
      </c>
      <c r="F2062" s="2910" t="s">
        <v>1534</v>
      </c>
      <c r="G2062" s="2910" t="s">
        <v>1534</v>
      </c>
      <c r="H2062" s="2910" t="s">
        <v>1534</v>
      </c>
      <c r="I2062" s="2910" t="s">
        <v>1534</v>
      </c>
      <c r="J2062" s="2910" t="s">
        <v>1534</v>
      </c>
      <c r="K2062" s="2910" t="s">
        <v>1534</v>
      </c>
      <c r="L2062" s="2910" t="s">
        <v>1534</v>
      </c>
      <c r="M2062" s="2910" t="s">
        <v>1534</v>
      </c>
      <c r="N2062" s="2910" t="s">
        <v>1534</v>
      </c>
      <c r="O2062" s="2910" t="s">
        <v>1534</v>
      </c>
      <c r="P2062" s="2910" t="s">
        <v>1534</v>
      </c>
      <c r="Q2062" s="2910" t="s">
        <v>1534</v>
      </c>
      <c r="R2062" s="2910" t="s">
        <v>1534</v>
      </c>
      <c r="S2062" s="2910" t="s">
        <v>1534</v>
      </c>
      <c r="T2062" s="2910" t="s">
        <v>1534</v>
      </c>
      <c r="U2062" s="2910" t="s">
        <v>1534</v>
      </c>
      <c r="V2062" s="2910" t="s">
        <v>1534</v>
      </c>
      <c r="W2062" s="2910" t="s">
        <v>1534</v>
      </c>
      <c r="X2062" s="2910" t="s">
        <v>1534</v>
      </c>
      <c r="Y2062" s="2910" t="s">
        <v>1534</v>
      </c>
      <c r="Z2062" s="2910" t="s">
        <v>1534</v>
      </c>
      <c r="AA2062" s="2910" t="s">
        <v>1534</v>
      </c>
      <c r="AB2062" s="2910" t="s">
        <v>1534</v>
      </c>
      <c r="AC2062" s="2910" t="s">
        <v>1534</v>
      </c>
      <c r="AD2062" s="3091">
        <v>69</v>
      </c>
      <c r="AE2062" s="3092">
        <v>10000</v>
      </c>
      <c r="AF2062" s="2917">
        <f>AD2062/AE2062</f>
        <v>6.8999999999999999E-3</v>
      </c>
      <c r="AG2062" s="2917">
        <v>0.1</v>
      </c>
      <c r="AH2062" s="2765" t="s">
        <v>5066</v>
      </c>
      <c r="AI2062" s="3093">
        <v>300</v>
      </c>
      <c r="AJ2062" s="3094">
        <v>3.99</v>
      </c>
      <c r="AK2062" s="2578"/>
      <c r="AL2062" s="2944"/>
    </row>
    <row r="2063" spans="2:38" s="2884" customFormat="1" x14ac:dyDescent="0.2">
      <c r="B2063" s="2579"/>
      <c r="C2063" s="2572"/>
      <c r="D2063" s="2572"/>
      <c r="E2063" s="2572"/>
      <c r="F2063" s="2572"/>
      <c r="G2063" s="2572"/>
      <c r="H2063" s="2572"/>
      <c r="I2063" s="2573"/>
      <c r="J2063" s="2573"/>
      <c r="K2063" s="2573"/>
      <c r="L2063" s="2573"/>
      <c r="M2063" s="2572"/>
      <c r="N2063" s="2573"/>
      <c r="O2063" s="2573"/>
      <c r="P2063" s="2573"/>
      <c r="Q2063" s="2573"/>
      <c r="R2063" s="2573"/>
      <c r="S2063" s="2572"/>
      <c r="T2063" s="2571"/>
      <c r="U2063" s="2571"/>
      <c r="V2063" s="2571"/>
      <c r="W2063" s="2571"/>
      <c r="X2063" s="2571"/>
      <c r="Y2063" s="2571"/>
      <c r="Z2063" s="2571"/>
      <c r="AA2063" s="2571"/>
      <c r="AB2063" s="2571"/>
      <c r="AC2063" s="2571"/>
      <c r="AD2063" s="2571"/>
      <c r="AE2063" s="2571"/>
      <c r="AF2063" s="2571"/>
      <c r="AG2063" s="2571"/>
      <c r="AH2063" s="2571"/>
      <c r="AI2063" s="2571"/>
      <c r="AJ2063" s="2571"/>
      <c r="AK2063" s="2578"/>
    </row>
    <row r="2064" spans="2:38" s="2884" customFormat="1" x14ac:dyDescent="0.2">
      <c r="B2064" s="3643" t="s">
        <v>5002</v>
      </c>
      <c r="C2064" s="3644"/>
      <c r="D2064" s="3652" t="s">
        <v>5053</v>
      </c>
      <c r="E2064" s="3652"/>
      <c r="F2064" s="3652"/>
      <c r="G2064" s="3652"/>
      <c r="H2064" s="2575"/>
      <c r="I2064" s="2575"/>
      <c r="J2064" s="2575"/>
      <c r="K2064" s="2575"/>
      <c r="L2064" s="2575"/>
      <c r="M2064" s="2575"/>
      <c r="N2064" s="2575"/>
      <c r="O2064" s="2575"/>
      <c r="P2064" s="2575"/>
      <c r="Q2064" s="2575"/>
      <c r="R2064" s="2575"/>
      <c r="S2064" s="2575"/>
      <c r="T2064" s="2571"/>
      <c r="U2064" s="2571"/>
      <c r="V2064" s="2571"/>
      <c r="W2064" s="2571"/>
      <c r="X2064" s="2571"/>
      <c r="Y2064" s="2571"/>
      <c r="Z2064" s="2571"/>
      <c r="AA2064" s="2571"/>
      <c r="AB2064" s="2571"/>
      <c r="AC2064" s="2571"/>
      <c r="AD2064" s="2571"/>
      <c r="AE2064" s="2571"/>
      <c r="AF2064" s="2571"/>
      <c r="AG2064" s="2571"/>
      <c r="AH2064" s="2571"/>
      <c r="AI2064" s="2571"/>
      <c r="AJ2064" s="2571"/>
      <c r="AK2064" s="2578"/>
    </row>
    <row r="2065" spans="2:37" s="2884" customFormat="1" x14ac:dyDescent="0.2">
      <c r="B2065" s="3643" t="s">
        <v>5003</v>
      </c>
      <c r="C2065" s="3644"/>
      <c r="D2065" s="3652" t="s">
        <v>1517</v>
      </c>
      <c r="E2065" s="3652"/>
      <c r="F2065" s="3652"/>
      <c r="G2065" s="3652"/>
      <c r="H2065" s="2575"/>
      <c r="I2065" s="2575"/>
      <c r="J2065" s="2575"/>
      <c r="K2065" s="2575"/>
      <c r="L2065" s="2575"/>
      <c r="M2065" s="2575"/>
      <c r="N2065" s="2575"/>
      <c r="O2065" s="2575"/>
      <c r="P2065" s="2575"/>
      <c r="Q2065" s="2575"/>
      <c r="R2065" s="2575"/>
      <c r="S2065" s="2575"/>
      <c r="T2065" s="2571"/>
      <c r="U2065" s="2571"/>
      <c r="V2065" s="2571"/>
      <c r="W2065" s="2571"/>
      <c r="X2065" s="2571"/>
      <c r="Y2065" s="2571"/>
      <c r="Z2065" s="2571"/>
      <c r="AA2065" s="2571"/>
      <c r="AB2065" s="2571"/>
      <c r="AC2065" s="2571"/>
      <c r="AD2065" s="2571"/>
      <c r="AE2065" s="2571"/>
      <c r="AF2065" s="2571"/>
      <c r="AG2065" s="2571"/>
      <c r="AH2065" s="2571"/>
      <c r="AI2065" s="2571"/>
      <c r="AJ2065" s="2571"/>
      <c r="AK2065" s="2578"/>
    </row>
    <row r="2066" spans="2:37" s="2884" customFormat="1" ht="15.75" thickBot="1" x14ac:dyDescent="0.25">
      <c r="B2066" s="3646"/>
      <c r="C2066" s="3647"/>
      <c r="D2066" s="3648"/>
      <c r="E2066" s="3648"/>
      <c r="F2066" s="3648"/>
      <c r="G2066" s="3648"/>
      <c r="H2066" s="2580"/>
      <c r="I2066" s="2580"/>
      <c r="J2066" s="2580"/>
      <c r="K2066" s="2580"/>
      <c r="L2066" s="2580"/>
      <c r="M2066" s="2580"/>
      <c r="N2066" s="2580"/>
      <c r="O2066" s="2580"/>
      <c r="P2066" s="2580"/>
      <c r="Q2066" s="2580"/>
      <c r="R2066" s="2580"/>
      <c r="S2066" s="2580"/>
      <c r="T2066" s="2581"/>
      <c r="U2066" s="2581"/>
      <c r="V2066" s="2581"/>
      <c r="W2066" s="2581"/>
      <c r="X2066" s="2581"/>
      <c r="Y2066" s="2581"/>
      <c r="Z2066" s="2581"/>
      <c r="AA2066" s="2581"/>
      <c r="AB2066" s="2581"/>
      <c r="AC2066" s="2581"/>
      <c r="AD2066" s="2581"/>
      <c r="AE2066" s="2581"/>
      <c r="AF2066" s="2581"/>
      <c r="AG2066" s="2581"/>
      <c r="AH2066" s="2581"/>
      <c r="AI2066" s="2581"/>
      <c r="AJ2066" s="2581"/>
      <c r="AK2066" s="2583"/>
    </row>
    <row r="2067" spans="2:37" s="2884" customFormat="1" x14ac:dyDescent="0.2">
      <c r="B2067" s="2783" t="str">
        <f>+B2049</f>
        <v>.</v>
      </c>
    </row>
    <row r="2068" spans="2:37" s="2884" customFormat="1" ht="13.5" thickBot="1" x14ac:dyDescent="0.25"/>
    <row r="2069" spans="2:37" s="2884" customFormat="1" ht="20.25" x14ac:dyDescent="0.2">
      <c r="B2069" s="3623" t="s">
        <v>5011</v>
      </c>
      <c r="C2069" s="3624"/>
      <c r="D2069" s="3624"/>
      <c r="E2069" s="3624"/>
      <c r="F2069" s="3624"/>
      <c r="G2069" s="3624"/>
      <c r="H2069" s="3624"/>
      <c r="I2069" s="3624"/>
      <c r="J2069" s="3624"/>
      <c r="K2069" s="3624"/>
      <c r="L2069" s="3624"/>
      <c r="M2069" s="3624"/>
      <c r="N2069" s="3624"/>
      <c r="O2069" s="3624"/>
      <c r="P2069" s="3624"/>
      <c r="Q2069" s="3624"/>
      <c r="R2069" s="3624"/>
      <c r="S2069" s="3624"/>
      <c r="T2069" s="3624"/>
      <c r="U2069" s="3624"/>
      <c r="V2069" s="3624"/>
      <c r="W2069" s="3624"/>
      <c r="X2069" s="3624"/>
      <c r="Y2069" s="3624"/>
      <c r="Z2069" s="3624"/>
      <c r="AA2069" s="3624"/>
      <c r="AB2069" s="3624"/>
      <c r="AC2069" s="3624"/>
      <c r="AD2069" s="3624"/>
      <c r="AE2069" s="3624"/>
      <c r="AF2069" s="3624"/>
      <c r="AG2069" s="3624"/>
      <c r="AH2069" s="3624"/>
      <c r="AI2069" s="3624"/>
      <c r="AJ2069" s="3624"/>
      <c r="AK2069" s="3625"/>
    </row>
    <row r="2070" spans="2:37" s="2884" customFormat="1" x14ac:dyDescent="0.2">
      <c r="B2070" s="2576"/>
      <c r="C2070" s="2922"/>
      <c r="D2070" s="2922"/>
      <c r="E2070" s="2922"/>
      <c r="F2070" s="2922"/>
      <c r="G2070" s="2577"/>
      <c r="H2070" s="2577"/>
      <c r="I2070" s="2577"/>
      <c r="J2070" s="2577"/>
      <c r="K2070" s="2577"/>
      <c r="L2070" s="2577"/>
      <c r="M2070" s="2577"/>
      <c r="N2070" s="2577"/>
      <c r="O2070" s="2577"/>
      <c r="P2070" s="2577"/>
      <c r="Q2070" s="2577"/>
      <c r="R2070" s="2577"/>
      <c r="S2070" s="2577"/>
      <c r="T2070" s="2577"/>
      <c r="U2070" s="2577"/>
      <c r="V2070" s="2577"/>
      <c r="W2070" s="2577"/>
      <c r="X2070" s="2577"/>
      <c r="Y2070" s="2577"/>
      <c r="Z2070" s="2577"/>
      <c r="AA2070" s="2577"/>
      <c r="AB2070" s="2577"/>
      <c r="AC2070" s="2577"/>
      <c r="AD2070" s="2577"/>
      <c r="AE2070" s="2577"/>
      <c r="AF2070" s="2577"/>
      <c r="AG2070" s="2577"/>
      <c r="AH2070" s="2577"/>
      <c r="AI2070" s="2577"/>
      <c r="AJ2070" s="2577"/>
      <c r="AK2070" s="2578"/>
    </row>
    <row r="2071" spans="2:37" s="2884" customFormat="1" x14ac:dyDescent="0.2">
      <c r="B2071" s="2576" t="s">
        <v>4998</v>
      </c>
      <c r="C2071" s="2922"/>
      <c r="D2071" s="3740" t="s">
        <v>5573</v>
      </c>
      <c r="E2071" s="3740"/>
      <c r="F2071" s="3740"/>
      <c r="G2071" s="2577"/>
      <c r="H2071" s="2577"/>
      <c r="I2071" s="2577"/>
      <c r="J2071" s="2577"/>
      <c r="K2071" s="2577"/>
      <c r="L2071" s="2577"/>
      <c r="M2071" s="2577"/>
      <c r="N2071" s="2577"/>
      <c r="O2071" s="2577"/>
      <c r="P2071" s="2577"/>
      <c r="Q2071" s="2577"/>
      <c r="R2071" s="2577"/>
      <c r="S2071" s="2577"/>
      <c r="T2071" s="2577"/>
      <c r="U2071" s="2577"/>
      <c r="V2071" s="2577"/>
      <c r="W2071" s="2577"/>
      <c r="X2071" s="2577"/>
      <c r="Y2071" s="2577"/>
      <c r="Z2071" s="2577"/>
      <c r="AA2071" s="2577"/>
      <c r="AB2071" s="2577"/>
      <c r="AC2071" s="2577"/>
      <c r="AD2071" s="2577"/>
      <c r="AE2071" s="2577"/>
      <c r="AF2071" s="2577"/>
      <c r="AG2071" s="2577"/>
      <c r="AH2071" s="2577"/>
      <c r="AI2071" s="2577"/>
      <c r="AJ2071" s="2577"/>
      <c r="AK2071" s="2578"/>
    </row>
    <row r="2072" spans="2:37" s="2884" customFormat="1" x14ac:dyDescent="0.2">
      <c r="B2072" s="3657" t="s">
        <v>5012</v>
      </c>
      <c r="C2072" s="3658"/>
      <c r="D2072" s="3747">
        <v>41485</v>
      </c>
      <c r="E2072" s="3748"/>
      <c r="F2072" s="2922"/>
      <c r="G2072" s="2577"/>
      <c r="H2072" s="2577"/>
      <c r="I2072" s="2577"/>
      <c r="J2072" s="2577"/>
      <c r="K2072" s="2577"/>
      <c r="L2072" s="2577"/>
      <c r="M2072" s="2577"/>
      <c r="N2072" s="2577"/>
      <c r="O2072" s="2577"/>
      <c r="P2072" s="2577"/>
      <c r="Q2072" s="2577"/>
      <c r="R2072" s="2577"/>
      <c r="S2072" s="2577"/>
      <c r="T2072" s="2577"/>
      <c r="U2072" s="2577"/>
      <c r="V2072" s="2577"/>
      <c r="W2072" s="2577"/>
      <c r="X2072" s="2577"/>
      <c r="Y2072" s="2577"/>
      <c r="Z2072" s="2577"/>
      <c r="AA2072" s="2577"/>
      <c r="AB2072" s="2577"/>
      <c r="AC2072" s="2577"/>
      <c r="AD2072" s="2577"/>
      <c r="AE2072" s="2577"/>
      <c r="AF2072" s="2577"/>
      <c r="AG2072" s="2577"/>
      <c r="AH2072" s="2577"/>
      <c r="AI2072" s="2577"/>
      <c r="AJ2072" s="2577"/>
      <c r="AK2072" s="2578"/>
    </row>
    <row r="2073" spans="2:37" s="2884" customFormat="1" ht="115.5" customHeight="1" x14ac:dyDescent="0.2">
      <c r="B2073" s="3659" t="s">
        <v>5013</v>
      </c>
      <c r="C2073" s="3710"/>
      <c r="D2073" s="3658" t="s">
        <v>5574</v>
      </c>
      <c r="E2073" s="3658"/>
      <c r="F2073" s="3658"/>
      <c r="G2073" s="3658"/>
      <c r="H2073" s="3658"/>
      <c r="I2073" s="3658"/>
      <c r="J2073" s="3658"/>
      <c r="K2073" s="3658"/>
      <c r="L2073" s="2577"/>
      <c r="M2073" s="2577"/>
      <c r="N2073" s="2577"/>
      <c r="O2073" s="2577"/>
      <c r="P2073" s="2577"/>
      <c r="Q2073" s="2577"/>
      <c r="R2073" s="2577"/>
      <c r="S2073" s="2577"/>
      <c r="T2073" s="2577"/>
      <c r="U2073" s="2577"/>
      <c r="V2073" s="2577"/>
      <c r="W2073" s="2577"/>
      <c r="X2073" s="2577"/>
      <c r="Y2073" s="2577"/>
      <c r="Z2073" s="2577"/>
      <c r="AA2073" s="2577"/>
      <c r="AB2073" s="2577"/>
      <c r="AC2073" s="2577"/>
      <c r="AD2073" s="2577"/>
      <c r="AE2073" s="2577"/>
      <c r="AF2073" s="2577"/>
      <c r="AG2073" s="2577"/>
      <c r="AH2073" s="2577"/>
      <c r="AI2073" s="2577"/>
      <c r="AJ2073" s="2577"/>
      <c r="AK2073" s="2578"/>
    </row>
    <row r="2074" spans="2:37" s="2884" customFormat="1" ht="13.5" thickBot="1" x14ac:dyDescent="0.25">
      <c r="B2074" s="3664"/>
      <c r="C2074" s="3653"/>
      <c r="D2074" s="3653"/>
      <c r="E2074" s="3653"/>
      <c r="F2074" s="3653"/>
      <c r="G2074" s="3653"/>
      <c r="H2074" s="3653"/>
      <c r="I2074" s="3653"/>
      <c r="J2074" s="3653"/>
      <c r="K2074" s="3653"/>
      <c r="L2074" s="3653"/>
      <c r="M2074" s="3653"/>
      <c r="N2074" s="3653"/>
      <c r="O2074" s="3653"/>
      <c r="P2074" s="3653"/>
      <c r="Q2074" s="3653"/>
      <c r="R2074" s="2577"/>
      <c r="S2074" s="2577"/>
      <c r="T2074" s="2577"/>
      <c r="U2074" s="2577"/>
      <c r="V2074" s="2577"/>
      <c r="W2074" s="2577"/>
      <c r="X2074" s="2577"/>
      <c r="Y2074" s="2577"/>
      <c r="Z2074" s="2577"/>
      <c r="AA2074" s="2577"/>
      <c r="AB2074" s="2577"/>
      <c r="AC2074" s="2577"/>
      <c r="AD2074" s="2577"/>
      <c r="AE2074" s="2577"/>
      <c r="AF2074" s="2577"/>
      <c r="AG2074" s="2577"/>
      <c r="AH2074" s="2577"/>
      <c r="AI2074" s="2577"/>
      <c r="AJ2074" s="2577"/>
      <c r="AK2074" s="2578"/>
    </row>
    <row r="2075" spans="2:37" s="2884" customFormat="1" ht="13.5" thickBot="1" x14ac:dyDescent="0.25">
      <c r="B2075" s="3638" t="s">
        <v>5014</v>
      </c>
      <c r="C2075" s="3638"/>
      <c r="D2075" s="3638" t="s">
        <v>5004</v>
      </c>
      <c r="E2075" s="3638" t="s">
        <v>5015</v>
      </c>
      <c r="F2075" s="3654" t="s">
        <v>224</v>
      </c>
      <c r="G2075" s="3654"/>
      <c r="H2075" s="3654"/>
      <c r="I2075" s="3654"/>
      <c r="J2075" s="3654"/>
      <c r="K2075" s="3654"/>
      <c r="L2075" s="3654"/>
      <c r="M2075" s="3654"/>
      <c r="N2075" s="3654"/>
      <c r="O2075" s="3654"/>
      <c r="P2075" s="3654"/>
      <c r="Q2075" s="3654"/>
      <c r="R2075" s="3654"/>
      <c r="S2075" s="3654" t="s">
        <v>340</v>
      </c>
      <c r="T2075" s="3654"/>
      <c r="U2075" s="3654"/>
      <c r="V2075" s="3654"/>
      <c r="W2075" s="3654"/>
      <c r="X2075" s="3654"/>
      <c r="Y2075" s="3654"/>
      <c r="Z2075" s="3654"/>
      <c r="AA2075" s="3654"/>
      <c r="AB2075" s="3654"/>
      <c r="AC2075" s="3654"/>
      <c r="AD2075" s="3654" t="s">
        <v>225</v>
      </c>
      <c r="AE2075" s="3654"/>
      <c r="AF2075" s="3654"/>
      <c r="AG2075" s="3654"/>
      <c r="AH2075" s="3655" t="s">
        <v>4999</v>
      </c>
      <c r="AI2075" s="3655"/>
      <c r="AJ2075" s="3655"/>
      <c r="AK2075" s="2578"/>
    </row>
    <row r="2076" spans="2:37" s="2884" customFormat="1" ht="26.25" customHeight="1" thickBot="1" x14ac:dyDescent="0.25">
      <c r="B2076" s="3639"/>
      <c r="C2076" s="3639"/>
      <c r="D2076" s="3639"/>
      <c r="E2076" s="3639"/>
      <c r="F2076" s="3639" t="s">
        <v>5016</v>
      </c>
      <c r="G2076" s="3639" t="s">
        <v>5017</v>
      </c>
      <c r="H2076" s="3638" t="s">
        <v>5018</v>
      </c>
      <c r="I2076" s="3640" t="s">
        <v>5019</v>
      </c>
      <c r="J2076" s="3640" t="s">
        <v>5020</v>
      </c>
      <c r="K2076" s="3637" t="s">
        <v>5021</v>
      </c>
      <c r="L2076" s="3637" t="s">
        <v>5022</v>
      </c>
      <c r="M2076" s="3640" t="s">
        <v>5023</v>
      </c>
      <c r="N2076" s="3640"/>
      <c r="O2076" s="3637" t="s">
        <v>5024</v>
      </c>
      <c r="P2076" s="3637" t="s">
        <v>5025</v>
      </c>
      <c r="Q2076" s="3637" t="s">
        <v>5026</v>
      </c>
      <c r="R2076" s="3637" t="s">
        <v>5027</v>
      </c>
      <c r="S2076" s="3638" t="s">
        <v>5028</v>
      </c>
      <c r="T2076" s="3638" t="s">
        <v>5029</v>
      </c>
      <c r="U2076" s="3638" t="s">
        <v>5030</v>
      </c>
      <c r="V2076" s="3638" t="s">
        <v>5031</v>
      </c>
      <c r="W2076" s="3638" t="s">
        <v>5032</v>
      </c>
      <c r="X2076" s="3638" t="s">
        <v>5033</v>
      </c>
      <c r="Y2076" s="3638" t="s">
        <v>5034</v>
      </c>
      <c r="Z2076" s="3638" t="s">
        <v>5035</v>
      </c>
      <c r="AA2076" s="3638" t="s">
        <v>5036</v>
      </c>
      <c r="AB2076" s="3640" t="s">
        <v>5037</v>
      </c>
      <c r="AC2076" s="3640" t="s">
        <v>5038</v>
      </c>
      <c r="AD2076" s="3638" t="s">
        <v>5039</v>
      </c>
      <c r="AE2076" s="3638" t="s">
        <v>5040</v>
      </c>
      <c r="AF2076" s="3638" t="s">
        <v>5041</v>
      </c>
      <c r="AG2076" s="3638" t="s">
        <v>5042</v>
      </c>
      <c r="AH2076" s="3638" t="s">
        <v>1154</v>
      </c>
      <c r="AI2076" s="3638" t="s">
        <v>5000</v>
      </c>
      <c r="AJ2076" s="3638" t="s">
        <v>5001</v>
      </c>
      <c r="AK2076" s="2578"/>
    </row>
    <row r="2077" spans="2:37" s="2884" customFormat="1" ht="25.5" customHeight="1" thickBot="1" x14ac:dyDescent="0.25">
      <c r="B2077" s="3639"/>
      <c r="C2077" s="3639"/>
      <c r="D2077" s="3639"/>
      <c r="E2077" s="3639"/>
      <c r="F2077" s="3639"/>
      <c r="G2077" s="3639"/>
      <c r="H2077" s="3639"/>
      <c r="I2077" s="3637"/>
      <c r="J2077" s="3637"/>
      <c r="K2077" s="3637"/>
      <c r="L2077" s="3637"/>
      <c r="M2077" s="2920" t="s">
        <v>5043</v>
      </c>
      <c r="N2077" s="2921" t="s">
        <v>2798</v>
      </c>
      <c r="O2077" s="3637"/>
      <c r="P2077" s="3637"/>
      <c r="Q2077" s="3637"/>
      <c r="R2077" s="3637"/>
      <c r="S2077" s="3639"/>
      <c r="T2077" s="3639"/>
      <c r="U2077" s="3639"/>
      <c r="V2077" s="3639"/>
      <c r="W2077" s="3639"/>
      <c r="X2077" s="3639"/>
      <c r="Y2077" s="3639"/>
      <c r="Z2077" s="3639"/>
      <c r="AA2077" s="3639"/>
      <c r="AB2077" s="3637"/>
      <c r="AC2077" s="3637"/>
      <c r="AD2077" s="3639"/>
      <c r="AE2077" s="3639"/>
      <c r="AF2077" s="3639"/>
      <c r="AG2077" s="3639"/>
      <c r="AH2077" s="3639"/>
      <c r="AI2077" s="3639"/>
      <c r="AJ2077" s="3639"/>
      <c r="AK2077" s="2578"/>
    </row>
    <row r="2078" spans="2:37" s="2884" customFormat="1" x14ac:dyDescent="0.2">
      <c r="B2078" s="3763" t="s">
        <v>5575</v>
      </c>
      <c r="C2078" s="3764"/>
      <c r="D2078" s="2587" t="s">
        <v>1534</v>
      </c>
      <c r="E2078" s="2770" t="s">
        <v>5576</v>
      </c>
      <c r="F2078" s="2587" t="s">
        <v>1534</v>
      </c>
      <c r="G2078" s="2587" t="s">
        <v>1534</v>
      </c>
      <c r="H2078" s="2587" t="s">
        <v>1534</v>
      </c>
      <c r="I2078" s="2587" t="s">
        <v>1534</v>
      </c>
      <c r="J2078" s="2587" t="s">
        <v>1534</v>
      </c>
      <c r="K2078" s="2587" t="s">
        <v>1534</v>
      </c>
      <c r="L2078" s="2587" t="s">
        <v>1534</v>
      </c>
      <c r="M2078" s="2587" t="s">
        <v>1534</v>
      </c>
      <c r="N2078" s="2587" t="s">
        <v>1534</v>
      </c>
      <c r="O2078" s="2587" t="s">
        <v>1534</v>
      </c>
      <c r="P2078" s="2587" t="s">
        <v>1534</v>
      </c>
      <c r="Q2078" s="2587" t="s">
        <v>1534</v>
      </c>
      <c r="R2078" s="2587" t="s">
        <v>1534</v>
      </c>
      <c r="S2078" s="2587" t="s">
        <v>1534</v>
      </c>
      <c r="T2078" s="2587" t="s">
        <v>1534</v>
      </c>
      <c r="U2078" s="2587" t="s">
        <v>1534</v>
      </c>
      <c r="V2078" s="2587" t="s">
        <v>1534</v>
      </c>
      <c r="W2078" s="2587" t="s">
        <v>1534</v>
      </c>
      <c r="X2078" s="2587" t="s">
        <v>1417</v>
      </c>
      <c r="Y2078" s="2587" t="s">
        <v>1534</v>
      </c>
      <c r="Z2078" s="2587" t="s">
        <v>1417</v>
      </c>
      <c r="AA2078" s="2587" t="s">
        <v>1534</v>
      </c>
      <c r="AB2078" s="2587" t="s">
        <v>1534</v>
      </c>
      <c r="AC2078" s="2587" t="s">
        <v>1534</v>
      </c>
      <c r="AD2078" s="2770">
        <v>29</v>
      </c>
      <c r="AE2078" s="2934">
        <v>2</v>
      </c>
      <c r="AF2078" s="2606">
        <f>AE2078/29</f>
        <v>6.8965517241379309E-2</v>
      </c>
      <c r="AG2078" s="2651">
        <v>0.1</v>
      </c>
      <c r="AH2078" s="2587" t="s">
        <v>1534</v>
      </c>
      <c r="AI2078" s="2587" t="s">
        <v>1534</v>
      </c>
      <c r="AJ2078" s="2937" t="s">
        <v>1534</v>
      </c>
      <c r="AK2078" s="2578"/>
    </row>
    <row r="2079" spans="2:37" s="2884" customFormat="1" x14ac:dyDescent="0.2">
      <c r="B2079" s="3755" t="s">
        <v>5577</v>
      </c>
      <c r="C2079" s="3756"/>
      <c r="D2079" s="2653" t="s">
        <v>1534</v>
      </c>
      <c r="E2079" s="2935" t="s">
        <v>5578</v>
      </c>
      <c r="F2079" s="2653" t="s">
        <v>1534</v>
      </c>
      <c r="G2079" s="2653" t="s">
        <v>1534</v>
      </c>
      <c r="H2079" s="2653" t="s">
        <v>1534</v>
      </c>
      <c r="I2079" s="2653" t="s">
        <v>1534</v>
      </c>
      <c r="J2079" s="2653" t="s">
        <v>1534</v>
      </c>
      <c r="K2079" s="2653" t="s">
        <v>1534</v>
      </c>
      <c r="L2079" s="2653" t="s">
        <v>1534</v>
      </c>
      <c r="M2079" s="2653" t="s">
        <v>1534</v>
      </c>
      <c r="N2079" s="2653" t="s">
        <v>1534</v>
      </c>
      <c r="O2079" s="2653" t="s">
        <v>1534</v>
      </c>
      <c r="P2079" s="2653" t="s">
        <v>1534</v>
      </c>
      <c r="Q2079" s="2653" t="s">
        <v>1534</v>
      </c>
      <c r="R2079" s="2653" t="s">
        <v>1534</v>
      </c>
      <c r="S2079" s="2653" t="s">
        <v>1534</v>
      </c>
      <c r="T2079" s="2653" t="s">
        <v>1534</v>
      </c>
      <c r="U2079" s="2653" t="s">
        <v>1534</v>
      </c>
      <c r="V2079" s="2653" t="s">
        <v>1534</v>
      </c>
      <c r="W2079" s="2653" t="s">
        <v>1534</v>
      </c>
      <c r="X2079" s="2653" t="s">
        <v>1417</v>
      </c>
      <c r="Y2079" s="2653" t="s">
        <v>1534</v>
      </c>
      <c r="Z2079" s="2653" t="s">
        <v>1417</v>
      </c>
      <c r="AA2079" s="2653" t="s">
        <v>1534</v>
      </c>
      <c r="AB2079" s="2653" t="s">
        <v>1534</v>
      </c>
      <c r="AC2079" s="2653" t="s">
        <v>1534</v>
      </c>
      <c r="AD2079" s="2935">
        <v>39</v>
      </c>
      <c r="AE2079" s="2936">
        <v>3</v>
      </c>
      <c r="AF2079" s="2565">
        <f>AE2079/39</f>
        <v>7.6923076923076927E-2</v>
      </c>
      <c r="AG2079" s="2620">
        <v>0.1</v>
      </c>
      <c r="AH2079" s="2653" t="s">
        <v>1534</v>
      </c>
      <c r="AI2079" s="2653" t="s">
        <v>1534</v>
      </c>
      <c r="AJ2079" s="2938" t="s">
        <v>1534</v>
      </c>
      <c r="AK2079" s="2578"/>
    </row>
    <row r="2080" spans="2:37" s="2884" customFormat="1" x14ac:dyDescent="0.2">
      <c r="B2080" s="3755" t="s">
        <v>5579</v>
      </c>
      <c r="C2080" s="3756"/>
      <c r="D2080" s="2653" t="s">
        <v>1534</v>
      </c>
      <c r="E2080" s="2619">
        <v>24.99</v>
      </c>
      <c r="F2080" s="2653" t="s">
        <v>1534</v>
      </c>
      <c r="G2080" s="2653" t="s">
        <v>1534</v>
      </c>
      <c r="H2080" s="2653" t="s">
        <v>1534</v>
      </c>
      <c r="I2080" s="2653" t="s">
        <v>1534</v>
      </c>
      <c r="J2080" s="2653" t="s">
        <v>1534</v>
      </c>
      <c r="K2080" s="2653" t="s">
        <v>1534</v>
      </c>
      <c r="L2080" s="2653" t="s">
        <v>1534</v>
      </c>
      <c r="M2080" s="2653" t="s">
        <v>1534</v>
      </c>
      <c r="N2080" s="2653" t="s">
        <v>1534</v>
      </c>
      <c r="O2080" s="2653" t="s">
        <v>1534</v>
      </c>
      <c r="P2080" s="2653" t="s">
        <v>1534</v>
      </c>
      <c r="Q2080" s="2653" t="s">
        <v>1534</v>
      </c>
      <c r="R2080" s="2653" t="s">
        <v>1534</v>
      </c>
      <c r="S2080" s="2653" t="s">
        <v>1534</v>
      </c>
      <c r="T2080" s="2653" t="s">
        <v>1534</v>
      </c>
      <c r="U2080" s="2653" t="s">
        <v>1534</v>
      </c>
      <c r="V2080" s="2653" t="s">
        <v>1534</v>
      </c>
      <c r="W2080" s="2653" t="s">
        <v>1534</v>
      </c>
      <c r="X2080" s="2653">
        <v>0.06</v>
      </c>
      <c r="Y2080" s="2653" t="s">
        <v>1534</v>
      </c>
      <c r="Z2080" s="2653">
        <v>0.06</v>
      </c>
      <c r="AA2080" s="2653" t="s">
        <v>1534</v>
      </c>
      <c r="AB2080" s="2653" t="s">
        <v>1534</v>
      </c>
      <c r="AC2080" s="2653" t="s">
        <v>1534</v>
      </c>
      <c r="AD2080" s="2619">
        <v>24.99</v>
      </c>
      <c r="AE2080" s="2936">
        <v>1</v>
      </c>
      <c r="AF2080" s="2565">
        <f>AE2080/24.99</f>
        <v>4.0016006402561026E-2</v>
      </c>
      <c r="AG2080" s="2620">
        <v>0.1</v>
      </c>
      <c r="AH2080" s="2653" t="s">
        <v>1534</v>
      </c>
      <c r="AI2080" s="2653" t="s">
        <v>1534</v>
      </c>
      <c r="AJ2080" s="2938" t="s">
        <v>1534</v>
      </c>
      <c r="AK2080" s="2578"/>
    </row>
    <row r="2081" spans="2:37" s="2884" customFormat="1" x14ac:dyDescent="0.2">
      <c r="B2081" s="3755" t="s">
        <v>5580</v>
      </c>
      <c r="C2081" s="3756"/>
      <c r="D2081" s="2653" t="s">
        <v>1534</v>
      </c>
      <c r="E2081" s="2619" t="s">
        <v>5581</v>
      </c>
      <c r="F2081" s="2653" t="s">
        <v>1534</v>
      </c>
      <c r="G2081" s="2653" t="s">
        <v>1534</v>
      </c>
      <c r="H2081" s="2653" t="s">
        <v>1534</v>
      </c>
      <c r="I2081" s="2653" t="s">
        <v>1534</v>
      </c>
      <c r="J2081" s="2653" t="s">
        <v>1534</v>
      </c>
      <c r="K2081" s="2653" t="s">
        <v>1534</v>
      </c>
      <c r="L2081" s="2653" t="s">
        <v>1534</v>
      </c>
      <c r="M2081" s="2653" t="s">
        <v>1534</v>
      </c>
      <c r="N2081" s="2653" t="s">
        <v>1534</v>
      </c>
      <c r="O2081" s="2653" t="s">
        <v>1534</v>
      </c>
      <c r="P2081" s="2653" t="s">
        <v>1534</v>
      </c>
      <c r="Q2081" s="2653" t="s">
        <v>1534</v>
      </c>
      <c r="R2081" s="2653" t="s">
        <v>1534</v>
      </c>
      <c r="S2081" s="2653" t="s">
        <v>1534</v>
      </c>
      <c r="T2081" s="2653" t="s">
        <v>1534</v>
      </c>
      <c r="U2081" s="2653" t="s">
        <v>1534</v>
      </c>
      <c r="V2081" s="2653" t="s">
        <v>1534</v>
      </c>
      <c r="W2081" s="2653" t="s">
        <v>1534</v>
      </c>
      <c r="X2081" s="2653">
        <v>0.06</v>
      </c>
      <c r="Y2081" s="2653" t="s">
        <v>1534</v>
      </c>
      <c r="Z2081" s="2653">
        <v>0.06</v>
      </c>
      <c r="AA2081" s="2653" t="s">
        <v>1534</v>
      </c>
      <c r="AB2081" s="2653" t="s">
        <v>1534</v>
      </c>
      <c r="AC2081" s="2653" t="s">
        <v>1534</v>
      </c>
      <c r="AD2081" s="2619">
        <v>24.99</v>
      </c>
      <c r="AE2081" s="2936">
        <v>1</v>
      </c>
      <c r="AF2081" s="2565">
        <f t="shared" ref="AF2081" si="9">AE2081/24.99</f>
        <v>4.0016006402561026E-2</v>
      </c>
      <c r="AG2081" s="2620">
        <v>0.1</v>
      </c>
      <c r="AH2081" s="2619" t="s">
        <v>5582</v>
      </c>
      <c r="AI2081" s="2619">
        <v>100</v>
      </c>
      <c r="AJ2081" s="2655">
        <v>2.4900000000000002</v>
      </c>
      <c r="AK2081" s="2578"/>
    </row>
    <row r="2082" spans="2:37" s="2884" customFormat="1" x14ac:dyDescent="0.2">
      <c r="B2082" s="3755" t="s">
        <v>5583</v>
      </c>
      <c r="C2082" s="3756"/>
      <c r="D2082" s="2653" t="s">
        <v>1534</v>
      </c>
      <c r="E2082" s="2619">
        <v>34.99</v>
      </c>
      <c r="F2082" s="2653" t="s">
        <v>1534</v>
      </c>
      <c r="G2082" s="2653" t="s">
        <v>1534</v>
      </c>
      <c r="H2082" s="2653" t="s">
        <v>1534</v>
      </c>
      <c r="I2082" s="2653" t="s">
        <v>1534</v>
      </c>
      <c r="J2082" s="2653" t="s">
        <v>1534</v>
      </c>
      <c r="K2082" s="2653" t="s">
        <v>1534</v>
      </c>
      <c r="L2082" s="2653" t="s">
        <v>1534</v>
      </c>
      <c r="M2082" s="2653" t="s">
        <v>1534</v>
      </c>
      <c r="N2082" s="2653" t="s">
        <v>1534</v>
      </c>
      <c r="O2082" s="2653" t="s">
        <v>1534</v>
      </c>
      <c r="P2082" s="2653" t="s">
        <v>1534</v>
      </c>
      <c r="Q2082" s="2653" t="s">
        <v>1534</v>
      </c>
      <c r="R2082" s="2653" t="s">
        <v>1534</v>
      </c>
      <c r="S2082" s="2653" t="s">
        <v>1534</v>
      </c>
      <c r="T2082" s="2653" t="s">
        <v>1534</v>
      </c>
      <c r="U2082" s="2653" t="s">
        <v>1534</v>
      </c>
      <c r="V2082" s="2653" t="s">
        <v>1534</v>
      </c>
      <c r="W2082" s="2653" t="s">
        <v>1534</v>
      </c>
      <c r="X2082" s="2653">
        <v>0.06</v>
      </c>
      <c r="Y2082" s="2653" t="s">
        <v>1534</v>
      </c>
      <c r="Z2082" s="2653">
        <v>0.06</v>
      </c>
      <c r="AA2082" s="2653" t="s">
        <v>1534</v>
      </c>
      <c r="AB2082" s="2653" t="s">
        <v>1534</v>
      </c>
      <c r="AC2082" s="2653" t="s">
        <v>1534</v>
      </c>
      <c r="AD2082" s="2619">
        <v>34.99</v>
      </c>
      <c r="AE2082" s="2936">
        <v>2</v>
      </c>
      <c r="AF2082" s="2565">
        <f>AE2082/34.99</f>
        <v>5.7159188339525574E-2</v>
      </c>
      <c r="AG2082" s="2620">
        <v>0.1</v>
      </c>
      <c r="AH2082" s="2653" t="s">
        <v>1534</v>
      </c>
      <c r="AI2082" s="2653" t="s">
        <v>1534</v>
      </c>
      <c r="AJ2082" s="2938" t="s">
        <v>1534</v>
      </c>
      <c r="AK2082" s="2578"/>
    </row>
    <row r="2083" spans="2:37" s="2884" customFormat="1" x14ac:dyDescent="0.2">
      <c r="B2083" s="3755" t="s">
        <v>5584</v>
      </c>
      <c r="C2083" s="3756"/>
      <c r="D2083" s="2653" t="s">
        <v>1534</v>
      </c>
      <c r="E2083" s="2619" t="s">
        <v>5585</v>
      </c>
      <c r="F2083" s="2653" t="s">
        <v>1534</v>
      </c>
      <c r="G2083" s="2653" t="s">
        <v>1534</v>
      </c>
      <c r="H2083" s="2653" t="s">
        <v>1534</v>
      </c>
      <c r="I2083" s="2653" t="s">
        <v>1534</v>
      </c>
      <c r="J2083" s="2653" t="s">
        <v>1534</v>
      </c>
      <c r="K2083" s="2653" t="s">
        <v>1534</v>
      </c>
      <c r="L2083" s="2653" t="s">
        <v>1534</v>
      </c>
      <c r="M2083" s="2653" t="s">
        <v>1534</v>
      </c>
      <c r="N2083" s="2653" t="s">
        <v>1534</v>
      </c>
      <c r="O2083" s="2653" t="s">
        <v>1534</v>
      </c>
      <c r="P2083" s="2653" t="s">
        <v>1534</v>
      </c>
      <c r="Q2083" s="2653" t="s">
        <v>1534</v>
      </c>
      <c r="R2083" s="2653" t="s">
        <v>1534</v>
      </c>
      <c r="S2083" s="2653" t="s">
        <v>1534</v>
      </c>
      <c r="T2083" s="2653" t="s">
        <v>1534</v>
      </c>
      <c r="U2083" s="2653" t="s">
        <v>1534</v>
      </c>
      <c r="V2083" s="2653" t="s">
        <v>1534</v>
      </c>
      <c r="W2083" s="2653" t="s">
        <v>1534</v>
      </c>
      <c r="X2083" s="2653">
        <v>0.06</v>
      </c>
      <c r="Y2083" s="2653" t="s">
        <v>1534</v>
      </c>
      <c r="Z2083" s="2653">
        <v>0.06</v>
      </c>
      <c r="AA2083" s="2653" t="s">
        <v>1534</v>
      </c>
      <c r="AB2083" s="2653" t="s">
        <v>1534</v>
      </c>
      <c r="AC2083" s="2653" t="s">
        <v>1534</v>
      </c>
      <c r="AD2083" s="2619">
        <v>34.99</v>
      </c>
      <c r="AE2083" s="2936">
        <v>2</v>
      </c>
      <c r="AF2083" s="2565">
        <f>AE2083/34.99</f>
        <v>5.7159188339525574E-2</v>
      </c>
      <c r="AG2083" s="2620">
        <v>0.1</v>
      </c>
      <c r="AH2083" s="2619" t="s">
        <v>5582</v>
      </c>
      <c r="AI2083" s="2619">
        <v>200</v>
      </c>
      <c r="AJ2083" s="2655">
        <v>3.49</v>
      </c>
      <c r="AK2083" s="2578"/>
    </row>
    <row r="2084" spans="2:37" s="2884" customFormat="1" x14ac:dyDescent="0.2">
      <c r="B2084" s="3755" t="s">
        <v>5586</v>
      </c>
      <c r="C2084" s="3756"/>
      <c r="D2084" s="2653" t="s">
        <v>1534</v>
      </c>
      <c r="E2084" s="2619" t="s">
        <v>5581</v>
      </c>
      <c r="F2084" s="2653" t="s">
        <v>1534</v>
      </c>
      <c r="G2084" s="2653" t="s">
        <v>1534</v>
      </c>
      <c r="H2084" s="2653" t="s">
        <v>1534</v>
      </c>
      <c r="I2084" s="2653" t="s">
        <v>1534</v>
      </c>
      <c r="J2084" s="2653" t="s">
        <v>1534</v>
      </c>
      <c r="K2084" s="2653" t="s">
        <v>1534</v>
      </c>
      <c r="L2084" s="2653" t="s">
        <v>1534</v>
      </c>
      <c r="M2084" s="2653" t="s">
        <v>1534</v>
      </c>
      <c r="N2084" s="2653" t="s">
        <v>1534</v>
      </c>
      <c r="O2084" s="2653" t="s">
        <v>1534</v>
      </c>
      <c r="P2084" s="2653" t="s">
        <v>1534</v>
      </c>
      <c r="Q2084" s="2653" t="s">
        <v>1534</v>
      </c>
      <c r="R2084" s="2653" t="s">
        <v>1534</v>
      </c>
      <c r="S2084" s="2653" t="s">
        <v>1534</v>
      </c>
      <c r="T2084" s="2653" t="s">
        <v>1534</v>
      </c>
      <c r="U2084" s="2653" t="s">
        <v>1534</v>
      </c>
      <c r="V2084" s="2653" t="s">
        <v>1534</v>
      </c>
      <c r="W2084" s="2653" t="s">
        <v>1534</v>
      </c>
      <c r="X2084" s="2653">
        <v>0.06</v>
      </c>
      <c r="Y2084" s="2653" t="s">
        <v>1534</v>
      </c>
      <c r="Z2084" s="2653">
        <v>0.06</v>
      </c>
      <c r="AA2084" s="2653" t="s">
        <v>1534</v>
      </c>
      <c r="AB2084" s="2653" t="s">
        <v>1534</v>
      </c>
      <c r="AC2084" s="2653" t="s">
        <v>1534</v>
      </c>
      <c r="AD2084" s="2619">
        <v>24.99</v>
      </c>
      <c r="AE2084" s="2936">
        <v>1</v>
      </c>
      <c r="AF2084" s="2565">
        <f t="shared" ref="AF2084:AF2085" si="10">AE2084/24.99</f>
        <v>4.0016006402561026E-2</v>
      </c>
      <c r="AG2084" s="2620">
        <v>0.1</v>
      </c>
      <c r="AH2084" s="2619" t="s">
        <v>5582</v>
      </c>
      <c r="AI2084" s="2619">
        <v>100</v>
      </c>
      <c r="AJ2084" s="2655">
        <v>2.4900000000000002</v>
      </c>
      <c r="AK2084" s="2578"/>
    </row>
    <row r="2085" spans="2:37" s="2884" customFormat="1" ht="13.5" thickBot="1" x14ac:dyDescent="0.25">
      <c r="B2085" s="3757" t="s">
        <v>5587</v>
      </c>
      <c r="C2085" s="3758"/>
      <c r="D2085" s="2659" t="s">
        <v>1534</v>
      </c>
      <c r="E2085" s="2661">
        <v>24.99</v>
      </c>
      <c r="F2085" s="2659" t="s">
        <v>1534</v>
      </c>
      <c r="G2085" s="2659" t="s">
        <v>1534</v>
      </c>
      <c r="H2085" s="2659" t="s">
        <v>1534</v>
      </c>
      <c r="I2085" s="2659" t="s">
        <v>1534</v>
      </c>
      <c r="J2085" s="2659" t="s">
        <v>1534</v>
      </c>
      <c r="K2085" s="2659" t="s">
        <v>1534</v>
      </c>
      <c r="L2085" s="2659" t="s">
        <v>1534</v>
      </c>
      <c r="M2085" s="2659" t="s">
        <v>1534</v>
      </c>
      <c r="N2085" s="2659" t="s">
        <v>1534</v>
      </c>
      <c r="O2085" s="2659" t="s">
        <v>1534</v>
      </c>
      <c r="P2085" s="2659" t="s">
        <v>1534</v>
      </c>
      <c r="Q2085" s="2659" t="s">
        <v>1534</v>
      </c>
      <c r="R2085" s="2659" t="s">
        <v>1534</v>
      </c>
      <c r="S2085" s="2659" t="s">
        <v>1534</v>
      </c>
      <c r="T2085" s="2659" t="s">
        <v>1534</v>
      </c>
      <c r="U2085" s="2659" t="s">
        <v>1534</v>
      </c>
      <c r="V2085" s="2659" t="s">
        <v>1534</v>
      </c>
      <c r="W2085" s="2659" t="s">
        <v>1534</v>
      </c>
      <c r="X2085" s="2659">
        <v>0.06</v>
      </c>
      <c r="Y2085" s="2659" t="s">
        <v>1534</v>
      </c>
      <c r="Z2085" s="2659">
        <v>0.06</v>
      </c>
      <c r="AA2085" s="2659" t="s">
        <v>1534</v>
      </c>
      <c r="AB2085" s="2659" t="s">
        <v>1534</v>
      </c>
      <c r="AC2085" s="2659" t="s">
        <v>1534</v>
      </c>
      <c r="AD2085" s="2661">
        <v>24.99</v>
      </c>
      <c r="AE2085" s="2939">
        <v>1</v>
      </c>
      <c r="AF2085" s="2612">
        <f t="shared" si="10"/>
        <v>4.0016006402561026E-2</v>
      </c>
      <c r="AG2085" s="2660">
        <v>0.1</v>
      </c>
      <c r="AH2085" s="2659" t="s">
        <v>1534</v>
      </c>
      <c r="AI2085" s="2659" t="s">
        <v>1534</v>
      </c>
      <c r="AJ2085" s="2940" t="s">
        <v>1534</v>
      </c>
      <c r="AK2085" s="2578"/>
    </row>
    <row r="2086" spans="2:37" s="2884" customFormat="1" x14ac:dyDescent="0.2">
      <c r="B2086" s="2579"/>
      <c r="C2086" s="2572"/>
      <c r="D2086" s="2572"/>
      <c r="E2086" s="2572"/>
      <c r="F2086" s="2572"/>
      <c r="G2086" s="2572"/>
      <c r="H2086" s="2572"/>
      <c r="I2086" s="2573"/>
      <c r="J2086" s="2573"/>
      <c r="K2086" s="2573"/>
      <c r="L2086" s="2573"/>
      <c r="M2086" s="2572"/>
      <c r="N2086" s="2573"/>
      <c r="O2086" s="2573"/>
      <c r="P2086" s="2573"/>
      <c r="Q2086" s="2573"/>
      <c r="R2086" s="2573"/>
      <c r="S2086" s="2572"/>
      <c r="T2086" s="2571"/>
      <c r="U2086" s="2571"/>
      <c r="V2086" s="2571"/>
      <c r="W2086" s="2571"/>
      <c r="X2086" s="2571"/>
      <c r="Y2086" s="2571"/>
      <c r="Z2086" s="2571"/>
      <c r="AA2086" s="2571"/>
      <c r="AB2086" s="2571"/>
      <c r="AC2086" s="2571"/>
      <c r="AD2086" s="2571"/>
      <c r="AE2086" s="2571"/>
      <c r="AF2086" s="2571"/>
      <c r="AG2086" s="2571"/>
      <c r="AH2086" s="2571"/>
      <c r="AI2086" s="2571"/>
      <c r="AJ2086" s="2571"/>
      <c r="AK2086" s="2578"/>
    </row>
    <row r="2087" spans="2:37" s="2884" customFormat="1" x14ac:dyDescent="0.2">
      <c r="B2087" s="3643" t="s">
        <v>5002</v>
      </c>
      <c r="C2087" s="3644"/>
      <c r="D2087" s="3652" t="s">
        <v>1534</v>
      </c>
      <c r="E2087" s="3652"/>
      <c r="F2087" s="3652"/>
      <c r="G2087" s="3652"/>
      <c r="H2087" s="2575"/>
      <c r="I2087" s="2575"/>
      <c r="J2087" s="2575"/>
      <c r="K2087" s="2575"/>
      <c r="L2087" s="2575"/>
      <c r="M2087" s="2575"/>
      <c r="N2087" s="2575"/>
      <c r="O2087" s="2575"/>
      <c r="P2087" s="2575"/>
      <c r="Q2087" s="2575"/>
      <c r="R2087" s="2575"/>
      <c r="S2087" s="2575"/>
      <c r="T2087" s="2571"/>
      <c r="U2087" s="2571"/>
      <c r="V2087" s="2571"/>
      <c r="W2087" s="2571"/>
      <c r="X2087" s="2571"/>
      <c r="Y2087" s="2571"/>
      <c r="Z2087" s="2571"/>
      <c r="AA2087" s="2571"/>
      <c r="AB2087" s="2571"/>
      <c r="AC2087" s="2571"/>
      <c r="AD2087" s="2571"/>
      <c r="AE2087" s="2571"/>
      <c r="AF2087" s="2571"/>
      <c r="AG2087" s="2571"/>
      <c r="AH2087" s="2571"/>
      <c r="AI2087" s="2571"/>
      <c r="AJ2087" s="2571"/>
      <c r="AK2087" s="2578"/>
    </row>
    <row r="2088" spans="2:37" s="2884" customFormat="1" x14ac:dyDescent="0.2">
      <c r="B2088" s="3643" t="s">
        <v>5003</v>
      </c>
      <c r="C2088" s="3644"/>
      <c r="D2088" s="3652" t="s">
        <v>6</v>
      </c>
      <c r="E2088" s="3652"/>
      <c r="F2088" s="3652"/>
      <c r="G2088" s="3652"/>
      <c r="H2088" s="2575"/>
      <c r="I2088" s="2575"/>
      <c r="J2088" s="2575"/>
      <c r="K2088" s="2575"/>
      <c r="L2088" s="2575"/>
      <c r="M2088" s="2575"/>
      <c r="N2088" s="2575"/>
      <c r="O2088" s="2575"/>
      <c r="P2088" s="2575"/>
      <c r="Q2088" s="2575"/>
      <c r="R2088" s="2575"/>
      <c r="S2088" s="2575"/>
      <c r="T2088" s="2571"/>
      <c r="U2088" s="2571"/>
      <c r="V2088" s="2571"/>
      <c r="W2088" s="2571"/>
      <c r="X2088" s="2571"/>
      <c r="Y2088" s="2571"/>
      <c r="Z2088" s="2571"/>
      <c r="AA2088" s="2571"/>
      <c r="AB2088" s="2571"/>
      <c r="AC2088" s="2571"/>
      <c r="AD2088" s="2571"/>
      <c r="AE2088" s="2571"/>
      <c r="AF2088" s="2571"/>
      <c r="AG2088" s="2571"/>
      <c r="AH2088" s="2571"/>
      <c r="AI2088" s="2571"/>
      <c r="AJ2088" s="2571"/>
      <c r="AK2088" s="2578"/>
    </row>
    <row r="2089" spans="2:37" s="2884" customFormat="1" ht="15.75" thickBot="1" x14ac:dyDescent="0.25">
      <c r="B2089" s="3646"/>
      <c r="C2089" s="3647"/>
      <c r="D2089" s="3648"/>
      <c r="E2089" s="3648"/>
      <c r="F2089" s="3648"/>
      <c r="G2089" s="3648"/>
      <c r="H2089" s="2580"/>
      <c r="I2089" s="2580"/>
      <c r="J2089" s="2580"/>
      <c r="K2089" s="2580"/>
      <c r="L2089" s="2580"/>
      <c r="M2089" s="2580"/>
      <c r="N2089" s="2580"/>
      <c r="O2089" s="2580"/>
      <c r="P2089" s="2580"/>
      <c r="Q2089" s="2580"/>
      <c r="R2089" s="2580"/>
      <c r="S2089" s="2580"/>
      <c r="T2089" s="2581"/>
      <c r="U2089" s="2581"/>
      <c r="V2089" s="2581"/>
      <c r="W2089" s="2581"/>
      <c r="X2089" s="2581"/>
      <c r="Y2089" s="2581"/>
      <c r="Z2089" s="2581"/>
      <c r="AA2089" s="2581"/>
      <c r="AB2089" s="2581"/>
      <c r="AC2089" s="2581"/>
      <c r="AD2089" s="2581"/>
      <c r="AE2089" s="2581"/>
      <c r="AF2089" s="2581"/>
      <c r="AG2089" s="2581"/>
      <c r="AH2089" s="2581"/>
      <c r="AI2089" s="2581"/>
      <c r="AJ2089" s="2581"/>
      <c r="AK2089" s="2583"/>
    </row>
    <row r="2090" spans="2:37" s="2884" customFormat="1" x14ac:dyDescent="0.2">
      <c r="B2090" s="2783" t="str">
        <f>+B2067</f>
        <v>.</v>
      </c>
    </row>
    <row r="2091" spans="2:37" s="2884" customFormat="1" ht="13.5" thickBot="1" x14ac:dyDescent="0.25"/>
    <row r="2092" spans="2:37" s="2884" customFormat="1" ht="20.25" x14ac:dyDescent="0.2">
      <c r="B2092" s="3623" t="s">
        <v>5011</v>
      </c>
      <c r="C2092" s="3624"/>
      <c r="D2092" s="3624"/>
      <c r="E2092" s="3624"/>
      <c r="F2092" s="3624"/>
      <c r="G2092" s="3624"/>
      <c r="H2092" s="3624"/>
      <c r="I2092" s="3624"/>
      <c r="J2092" s="3624"/>
      <c r="K2092" s="3624"/>
      <c r="L2092" s="3624"/>
      <c r="M2092" s="3624"/>
      <c r="N2092" s="3624"/>
      <c r="O2092" s="3624"/>
      <c r="P2092" s="3624"/>
      <c r="Q2092" s="3624"/>
      <c r="R2092" s="3624"/>
      <c r="S2092" s="3624"/>
      <c r="T2092" s="3624"/>
      <c r="U2092" s="3624"/>
      <c r="V2092" s="3624"/>
      <c r="W2092" s="3624"/>
      <c r="X2092" s="3624"/>
      <c r="Y2092" s="3624"/>
      <c r="Z2092" s="3624"/>
      <c r="AA2092" s="3624"/>
      <c r="AB2092" s="3624"/>
      <c r="AC2092" s="3624"/>
      <c r="AD2092" s="3624"/>
      <c r="AE2092" s="3624"/>
      <c r="AF2092" s="3624"/>
      <c r="AG2092" s="3624"/>
      <c r="AH2092" s="3624"/>
      <c r="AI2092" s="3624"/>
      <c r="AJ2092" s="3624"/>
      <c r="AK2092" s="3625"/>
    </row>
    <row r="2093" spans="2:37" s="2884" customFormat="1" x14ac:dyDescent="0.2">
      <c r="B2093" s="2576"/>
      <c r="C2093" s="2922"/>
      <c r="D2093" s="2922"/>
      <c r="E2093" s="2922"/>
      <c r="F2093" s="2922"/>
      <c r="G2093" s="2577"/>
      <c r="H2093" s="2577"/>
      <c r="I2093" s="2577"/>
      <c r="J2093" s="2577"/>
      <c r="K2093" s="2577"/>
      <c r="L2093" s="2577"/>
      <c r="M2093" s="2577"/>
      <c r="N2093" s="2577"/>
      <c r="O2093" s="2577"/>
      <c r="P2093" s="2577"/>
      <c r="Q2093" s="2577"/>
      <c r="R2093" s="2577"/>
      <c r="S2093" s="2577"/>
      <c r="T2093" s="2577"/>
      <c r="U2093" s="2577"/>
      <c r="V2093" s="2577"/>
      <c r="W2093" s="2577"/>
      <c r="X2093" s="2577"/>
      <c r="Y2093" s="2577"/>
      <c r="Z2093" s="2577"/>
      <c r="AA2093" s="2577"/>
      <c r="AB2093" s="2577"/>
      <c r="AC2093" s="2577"/>
      <c r="AD2093" s="2577"/>
      <c r="AE2093" s="2577"/>
      <c r="AF2093" s="2577"/>
      <c r="AG2093" s="2577"/>
      <c r="AH2093" s="2577"/>
      <c r="AI2093" s="2577"/>
      <c r="AJ2093" s="2577"/>
      <c r="AK2093" s="2578"/>
    </row>
    <row r="2094" spans="2:37" s="2884" customFormat="1" x14ac:dyDescent="0.2">
      <c r="B2094" s="2576" t="s">
        <v>4998</v>
      </c>
      <c r="C2094" s="2922"/>
      <c r="D2094" s="3740" t="s">
        <v>5537</v>
      </c>
      <c r="E2094" s="3740"/>
      <c r="F2094" s="3740"/>
      <c r="G2094" s="2577"/>
      <c r="H2094" s="2577"/>
      <c r="I2094" s="2577"/>
      <c r="J2094" s="2577"/>
      <c r="K2094" s="2577"/>
      <c r="L2094" s="2577"/>
      <c r="M2094" s="2577"/>
      <c r="N2094" s="2577"/>
      <c r="O2094" s="2577"/>
      <c r="P2094" s="2577"/>
      <c r="Q2094" s="2577"/>
      <c r="R2094" s="2577"/>
      <c r="S2094" s="2577"/>
      <c r="T2094" s="2577"/>
      <c r="U2094" s="2577"/>
      <c r="V2094" s="2577"/>
      <c r="W2094" s="2577"/>
      <c r="X2094" s="2577"/>
      <c r="Y2094" s="2577"/>
      <c r="Z2094" s="2577"/>
      <c r="AA2094" s="2577"/>
      <c r="AB2094" s="2577"/>
      <c r="AC2094" s="2577"/>
      <c r="AD2094" s="2577"/>
      <c r="AE2094" s="2577"/>
      <c r="AF2094" s="2577"/>
      <c r="AG2094" s="2577"/>
      <c r="AH2094" s="2577"/>
      <c r="AI2094" s="2577"/>
      <c r="AJ2094" s="2577"/>
      <c r="AK2094" s="2578"/>
    </row>
    <row r="2095" spans="2:37" s="2884" customFormat="1" ht="13.5" thickBot="1" x14ac:dyDescent="0.25">
      <c r="B2095" s="3657" t="s">
        <v>5012</v>
      </c>
      <c r="C2095" s="3658"/>
      <c r="D2095" s="3747">
        <v>41456</v>
      </c>
      <c r="E2095" s="3748"/>
      <c r="F2095" s="2922"/>
      <c r="G2095" s="2577"/>
      <c r="H2095" s="2577"/>
      <c r="I2095" s="2577"/>
      <c r="J2095" s="2577"/>
      <c r="K2095" s="2577"/>
      <c r="L2095" s="2577"/>
      <c r="M2095" s="2577"/>
      <c r="N2095" s="2577"/>
      <c r="O2095" s="2577"/>
      <c r="P2095" s="2577"/>
      <c r="Q2095" s="2577"/>
      <c r="R2095" s="2577"/>
      <c r="S2095" s="2577"/>
      <c r="T2095" s="2577"/>
      <c r="U2095" s="2577"/>
      <c r="V2095" s="2577"/>
      <c r="W2095" s="2577"/>
      <c r="X2095" s="2577"/>
      <c r="Y2095" s="2577"/>
      <c r="Z2095" s="2577"/>
      <c r="AA2095" s="2577"/>
      <c r="AB2095" s="2577"/>
      <c r="AC2095" s="2577"/>
      <c r="AD2095" s="2577"/>
      <c r="AE2095" s="2577"/>
      <c r="AF2095" s="2577"/>
      <c r="AG2095" s="2577"/>
      <c r="AH2095" s="2577"/>
      <c r="AI2095" s="2577"/>
      <c r="AJ2095" s="2577"/>
      <c r="AK2095" s="2578"/>
    </row>
    <row r="2096" spans="2:37" s="2884" customFormat="1" ht="40.5" customHeight="1" thickBot="1" x14ac:dyDescent="0.25">
      <c r="B2096" s="3659" t="s">
        <v>5013</v>
      </c>
      <c r="C2096" s="3710"/>
      <c r="D2096" s="3730" t="s">
        <v>5517</v>
      </c>
      <c r="E2096" s="3731"/>
      <c r="F2096" s="3731"/>
      <c r="G2096" s="3731"/>
      <c r="H2096" s="3731"/>
      <c r="I2096" s="3731"/>
      <c r="J2096" s="3731"/>
      <c r="K2096" s="3732"/>
      <c r="L2096" s="2577"/>
      <c r="M2096" s="2577"/>
      <c r="N2096" s="2577"/>
      <c r="O2096" s="2577"/>
      <c r="P2096" s="2577"/>
      <c r="Q2096" s="2577"/>
      <c r="R2096" s="2577"/>
      <c r="S2096" s="2577"/>
      <c r="T2096" s="2577"/>
      <c r="U2096" s="2577"/>
      <c r="V2096" s="2577"/>
      <c r="W2096" s="2577"/>
      <c r="X2096" s="2577"/>
      <c r="Y2096" s="2577"/>
      <c r="Z2096" s="2577"/>
      <c r="AA2096" s="2577"/>
      <c r="AB2096" s="2577"/>
      <c r="AC2096" s="2577"/>
      <c r="AD2096" s="2577"/>
      <c r="AE2096" s="2577"/>
      <c r="AF2096" s="2577"/>
      <c r="AG2096" s="2577"/>
      <c r="AH2096" s="2577"/>
      <c r="AI2096" s="2577"/>
      <c r="AJ2096" s="2577"/>
      <c r="AK2096" s="2578"/>
    </row>
    <row r="2097" spans="2:37" s="2884" customFormat="1" ht="13.5" thickBot="1" x14ac:dyDescent="0.25">
      <c r="B2097" s="3664"/>
      <c r="C2097" s="3653"/>
      <c r="D2097" s="3653"/>
      <c r="E2097" s="3653"/>
      <c r="F2097" s="3653"/>
      <c r="G2097" s="3653"/>
      <c r="H2097" s="3653"/>
      <c r="I2097" s="3653"/>
      <c r="J2097" s="3653"/>
      <c r="K2097" s="3653"/>
      <c r="L2097" s="3653"/>
      <c r="M2097" s="3653"/>
      <c r="N2097" s="3653"/>
      <c r="O2097" s="3653"/>
      <c r="P2097" s="3653"/>
      <c r="Q2097" s="3653"/>
      <c r="R2097" s="2577"/>
      <c r="S2097" s="2577"/>
      <c r="T2097" s="2577"/>
      <c r="U2097" s="2577"/>
      <c r="V2097" s="2577"/>
      <c r="W2097" s="2577"/>
      <c r="X2097" s="2577"/>
      <c r="Y2097" s="2577"/>
      <c r="Z2097" s="2577"/>
      <c r="AA2097" s="2577"/>
      <c r="AB2097" s="2577"/>
      <c r="AC2097" s="2577"/>
      <c r="AD2097" s="2577"/>
      <c r="AE2097" s="2577"/>
      <c r="AF2097" s="2577"/>
      <c r="AG2097" s="2577"/>
      <c r="AH2097" s="2577"/>
      <c r="AI2097" s="2577"/>
      <c r="AJ2097" s="2577"/>
      <c r="AK2097" s="2578"/>
    </row>
    <row r="2098" spans="2:37" s="2884" customFormat="1" ht="13.5" thickBot="1" x14ac:dyDescent="0.25">
      <c r="B2098" s="3638" t="s">
        <v>5014</v>
      </c>
      <c r="C2098" s="3638"/>
      <c r="D2098" s="3638" t="s">
        <v>5004</v>
      </c>
      <c r="E2098" s="3638" t="s">
        <v>5015</v>
      </c>
      <c r="F2098" s="3654" t="s">
        <v>224</v>
      </c>
      <c r="G2098" s="3654"/>
      <c r="H2098" s="3654"/>
      <c r="I2098" s="3654"/>
      <c r="J2098" s="3654"/>
      <c r="K2098" s="3654"/>
      <c r="L2098" s="3654"/>
      <c r="M2098" s="3654"/>
      <c r="N2098" s="3654"/>
      <c r="O2098" s="3654"/>
      <c r="P2098" s="3654"/>
      <c r="Q2098" s="3654"/>
      <c r="R2098" s="3654"/>
      <c r="S2098" s="3654" t="s">
        <v>340</v>
      </c>
      <c r="T2098" s="3654"/>
      <c r="U2098" s="3654"/>
      <c r="V2098" s="3654"/>
      <c r="W2098" s="3654"/>
      <c r="X2098" s="3654"/>
      <c r="Y2098" s="3654"/>
      <c r="Z2098" s="3654"/>
      <c r="AA2098" s="3654"/>
      <c r="AB2098" s="3654"/>
      <c r="AC2098" s="3654"/>
      <c r="AD2098" s="3654" t="s">
        <v>225</v>
      </c>
      <c r="AE2098" s="3654"/>
      <c r="AF2098" s="3654"/>
      <c r="AG2098" s="3654"/>
      <c r="AH2098" s="3655" t="s">
        <v>4999</v>
      </c>
      <c r="AI2098" s="3655"/>
      <c r="AJ2098" s="3655"/>
      <c r="AK2098" s="2578"/>
    </row>
    <row r="2099" spans="2:37" s="2884" customFormat="1" ht="23.25" customHeight="1" thickBot="1" x14ac:dyDescent="0.25">
      <c r="B2099" s="3639"/>
      <c r="C2099" s="3639"/>
      <c r="D2099" s="3639"/>
      <c r="E2099" s="3639"/>
      <c r="F2099" s="3639" t="s">
        <v>5016</v>
      </c>
      <c r="G2099" s="3639" t="s">
        <v>5017</v>
      </c>
      <c r="H2099" s="3638" t="s">
        <v>5018</v>
      </c>
      <c r="I2099" s="3640" t="s">
        <v>5019</v>
      </c>
      <c r="J2099" s="3640" t="s">
        <v>5020</v>
      </c>
      <c r="K2099" s="3637" t="s">
        <v>5021</v>
      </c>
      <c r="L2099" s="3637" t="s">
        <v>5022</v>
      </c>
      <c r="M2099" s="3640" t="s">
        <v>5023</v>
      </c>
      <c r="N2099" s="3640"/>
      <c r="O2099" s="3637" t="s">
        <v>5024</v>
      </c>
      <c r="P2099" s="3637" t="s">
        <v>5025</v>
      </c>
      <c r="Q2099" s="3637" t="s">
        <v>5026</v>
      </c>
      <c r="R2099" s="3637" t="s">
        <v>5027</v>
      </c>
      <c r="S2099" s="3638" t="s">
        <v>5028</v>
      </c>
      <c r="T2099" s="3638" t="s">
        <v>5029</v>
      </c>
      <c r="U2099" s="3638" t="s">
        <v>5030</v>
      </c>
      <c r="V2099" s="3638" t="s">
        <v>5031</v>
      </c>
      <c r="W2099" s="3638" t="s">
        <v>5032</v>
      </c>
      <c r="X2099" s="3638" t="s">
        <v>5033</v>
      </c>
      <c r="Y2099" s="3638" t="s">
        <v>5034</v>
      </c>
      <c r="Z2099" s="3638" t="s">
        <v>5035</v>
      </c>
      <c r="AA2099" s="3638" t="s">
        <v>5036</v>
      </c>
      <c r="AB2099" s="3640" t="s">
        <v>5037</v>
      </c>
      <c r="AC2099" s="3640" t="s">
        <v>5038</v>
      </c>
      <c r="AD2099" s="3638" t="s">
        <v>5039</v>
      </c>
      <c r="AE2099" s="3638" t="s">
        <v>5040</v>
      </c>
      <c r="AF2099" s="3638" t="s">
        <v>5041</v>
      </c>
      <c r="AG2099" s="3638" t="s">
        <v>5042</v>
      </c>
      <c r="AH2099" s="3638" t="s">
        <v>1154</v>
      </c>
      <c r="AI2099" s="3638" t="s">
        <v>5000</v>
      </c>
      <c r="AJ2099" s="3638" t="s">
        <v>5001</v>
      </c>
      <c r="AK2099" s="2578"/>
    </row>
    <row r="2100" spans="2:37" s="2884" customFormat="1" ht="42.75" customHeight="1" thickBot="1" x14ac:dyDescent="0.25">
      <c r="B2100" s="3639"/>
      <c r="C2100" s="3639"/>
      <c r="D2100" s="3639"/>
      <c r="E2100" s="3639"/>
      <c r="F2100" s="3639"/>
      <c r="G2100" s="3639"/>
      <c r="H2100" s="3639"/>
      <c r="I2100" s="3637"/>
      <c r="J2100" s="3637"/>
      <c r="K2100" s="3637"/>
      <c r="L2100" s="3637"/>
      <c r="M2100" s="2920" t="s">
        <v>5043</v>
      </c>
      <c r="N2100" s="2921" t="s">
        <v>2798</v>
      </c>
      <c r="O2100" s="3637"/>
      <c r="P2100" s="3637"/>
      <c r="Q2100" s="3637"/>
      <c r="R2100" s="3637"/>
      <c r="S2100" s="3639"/>
      <c r="T2100" s="3639"/>
      <c r="U2100" s="3639"/>
      <c r="V2100" s="3639"/>
      <c r="W2100" s="3639"/>
      <c r="X2100" s="3639"/>
      <c r="Y2100" s="3639"/>
      <c r="Z2100" s="3639"/>
      <c r="AA2100" s="3639"/>
      <c r="AB2100" s="3637"/>
      <c r="AC2100" s="3637"/>
      <c r="AD2100" s="3639"/>
      <c r="AE2100" s="3639"/>
      <c r="AF2100" s="3639"/>
      <c r="AG2100" s="3639"/>
      <c r="AH2100" s="3639"/>
      <c r="AI2100" s="3639"/>
      <c r="AJ2100" s="3639"/>
      <c r="AK2100" s="2578"/>
    </row>
    <row r="2101" spans="2:37" s="2884" customFormat="1" ht="51.75" thickTop="1" x14ac:dyDescent="0.2">
      <c r="B2101" s="3765" t="s">
        <v>5538</v>
      </c>
      <c r="C2101" s="3766"/>
      <c r="D2101" s="2808" t="s">
        <v>5539</v>
      </c>
      <c r="E2101" s="2585">
        <v>33.6</v>
      </c>
      <c r="F2101" s="2585">
        <v>10.102399999999999</v>
      </c>
      <c r="G2101" s="2606" t="s">
        <v>1534</v>
      </c>
      <c r="H2101" s="2606" t="s">
        <v>1534</v>
      </c>
      <c r="I2101" s="2606" t="s">
        <v>1534</v>
      </c>
      <c r="J2101" s="2812">
        <v>60</v>
      </c>
      <c r="K2101" s="2694">
        <v>0.16800000000000001</v>
      </c>
      <c r="L2101" s="2694">
        <v>0.16800000000000001</v>
      </c>
      <c r="M2101" s="2812">
        <v>60</v>
      </c>
      <c r="N2101" s="2812">
        <v>60</v>
      </c>
      <c r="O2101" s="2694">
        <v>0.16800000000000001</v>
      </c>
      <c r="P2101" s="2694">
        <v>0.16800000000000001</v>
      </c>
      <c r="Q2101" s="2694">
        <v>0.16800000000000001</v>
      </c>
      <c r="R2101" s="2694">
        <v>0.16800000000000001</v>
      </c>
      <c r="S2101" s="2706">
        <v>1.1200000000000001</v>
      </c>
      <c r="T2101" s="2606" t="s">
        <v>1534</v>
      </c>
      <c r="U2101" s="2606" t="s">
        <v>1534</v>
      </c>
      <c r="V2101" s="2607" t="s">
        <v>5540</v>
      </c>
      <c r="W2101" s="2694">
        <v>2.8000000000000004E-2</v>
      </c>
      <c r="X2101" s="2694">
        <v>6.720000000000001E-2</v>
      </c>
      <c r="Y2101" s="2607" t="s">
        <v>1534</v>
      </c>
      <c r="Z2101" s="2607" t="s">
        <v>1534</v>
      </c>
      <c r="AA2101" s="2607" t="s">
        <v>1534</v>
      </c>
      <c r="AB2101" s="2607" t="s">
        <v>1534</v>
      </c>
      <c r="AC2101" s="2694">
        <v>6.720000000000001E-2</v>
      </c>
      <c r="AD2101" s="2585">
        <v>11.188800000000001</v>
      </c>
      <c r="AE2101" s="2607" t="s">
        <v>49</v>
      </c>
      <c r="AF2101" s="2696">
        <v>3.6960000000000007E-2</v>
      </c>
      <c r="AG2101" s="2696">
        <v>0.11200000000000002</v>
      </c>
      <c r="AH2101" s="2652" t="s">
        <v>5059</v>
      </c>
      <c r="AI2101" s="2652" t="s">
        <v>5060</v>
      </c>
      <c r="AJ2101" s="2820">
        <f>9.99*1.12</f>
        <v>11.188800000000001</v>
      </c>
      <c r="AK2101" s="2578"/>
    </row>
    <row r="2102" spans="2:37" s="2884" customFormat="1" x14ac:dyDescent="0.2">
      <c r="B2102" s="3745" t="s">
        <v>5541</v>
      </c>
      <c r="C2102" s="3746"/>
      <c r="D2102" s="2866" t="s">
        <v>5542</v>
      </c>
      <c r="E2102" s="2562">
        <v>33.6</v>
      </c>
      <c r="F2102" s="2562">
        <v>17.561600000000002</v>
      </c>
      <c r="G2102" s="2565" t="s">
        <v>1534</v>
      </c>
      <c r="H2102" s="2565" t="s">
        <v>1534</v>
      </c>
      <c r="I2102" s="2565" t="s">
        <v>1534</v>
      </c>
      <c r="J2102" s="2683">
        <v>104</v>
      </c>
      <c r="K2102" s="2563">
        <v>0.16800000000000001</v>
      </c>
      <c r="L2102" s="2563">
        <v>0.16800000000000001</v>
      </c>
      <c r="M2102" s="2683">
        <v>104</v>
      </c>
      <c r="N2102" s="2683">
        <v>104</v>
      </c>
      <c r="O2102" s="2563">
        <v>0.16800000000000001</v>
      </c>
      <c r="P2102" s="2563">
        <v>0.16800000000000001</v>
      </c>
      <c r="Q2102" s="2563">
        <v>0.16800000000000001</v>
      </c>
      <c r="R2102" s="2563">
        <v>0.16800000000000001</v>
      </c>
      <c r="S2102" s="2618">
        <v>1.1200000000000001</v>
      </c>
      <c r="T2102" s="2565" t="s">
        <v>1534</v>
      </c>
      <c r="U2102" s="2565" t="s">
        <v>1534</v>
      </c>
      <c r="V2102" s="2566" t="s">
        <v>5540</v>
      </c>
      <c r="W2102" s="2563">
        <v>2.8000000000000004E-2</v>
      </c>
      <c r="X2102" s="2563">
        <v>6.720000000000001E-2</v>
      </c>
      <c r="Y2102" s="2566" t="s">
        <v>1534</v>
      </c>
      <c r="Z2102" s="2566" t="s">
        <v>1534</v>
      </c>
      <c r="AA2102" s="2566" t="s">
        <v>1534</v>
      </c>
      <c r="AB2102" s="2566" t="s">
        <v>1534</v>
      </c>
      <c r="AC2102" s="2563">
        <v>6.720000000000001E-2</v>
      </c>
      <c r="AD2102" s="2562">
        <v>14.918400000000002</v>
      </c>
      <c r="AE2102" s="2566" t="s">
        <v>51</v>
      </c>
      <c r="AF2102" s="2567">
        <v>3.6960000000000007E-2</v>
      </c>
      <c r="AG2102" s="2567">
        <v>0.11200000000000002</v>
      </c>
      <c r="AH2102" s="2619" t="s">
        <v>1534</v>
      </c>
      <c r="AI2102" s="2619" t="s">
        <v>1534</v>
      </c>
      <c r="AJ2102" s="2655" t="s">
        <v>1534</v>
      </c>
      <c r="AK2102" s="2578"/>
    </row>
    <row r="2103" spans="2:37" s="2884" customFormat="1" ht="51" x14ac:dyDescent="0.2">
      <c r="B2103" s="3745" t="s">
        <v>5543</v>
      </c>
      <c r="C2103" s="3746"/>
      <c r="D2103" s="2866" t="s">
        <v>5544</v>
      </c>
      <c r="E2103" s="2562">
        <v>39.200000000000003</v>
      </c>
      <c r="F2103" s="2562">
        <v>11.412800000000001</v>
      </c>
      <c r="G2103" s="2565" t="s">
        <v>1534</v>
      </c>
      <c r="H2103" s="2565" t="s">
        <v>1534</v>
      </c>
      <c r="I2103" s="2565" t="s">
        <v>1534</v>
      </c>
      <c r="J2103" s="2683">
        <v>67</v>
      </c>
      <c r="K2103" s="2563">
        <v>0.16800000000000001</v>
      </c>
      <c r="L2103" s="2563">
        <v>0.16800000000000001</v>
      </c>
      <c r="M2103" s="2683">
        <v>67</v>
      </c>
      <c r="N2103" s="2683">
        <v>67</v>
      </c>
      <c r="O2103" s="2563">
        <v>0.16800000000000001</v>
      </c>
      <c r="P2103" s="2563">
        <v>0.16800000000000001</v>
      </c>
      <c r="Q2103" s="2563">
        <v>0.16800000000000001</v>
      </c>
      <c r="R2103" s="2563">
        <v>0.16800000000000001</v>
      </c>
      <c r="S2103" s="2618">
        <v>1.6800000000000002</v>
      </c>
      <c r="T2103" s="2565" t="s">
        <v>1534</v>
      </c>
      <c r="U2103" s="2565" t="s">
        <v>1534</v>
      </c>
      <c r="V2103" s="2566" t="s">
        <v>5545</v>
      </c>
      <c r="W2103" s="2563">
        <v>2.8000000000000004E-2</v>
      </c>
      <c r="X2103" s="2563">
        <v>6.720000000000001E-2</v>
      </c>
      <c r="Y2103" s="2566" t="s">
        <v>1534</v>
      </c>
      <c r="Z2103" s="2566" t="s">
        <v>1534</v>
      </c>
      <c r="AA2103" s="2566" t="s">
        <v>1534</v>
      </c>
      <c r="AB2103" s="2566" t="s">
        <v>1534</v>
      </c>
      <c r="AC2103" s="2563">
        <v>6.720000000000001E-2</v>
      </c>
      <c r="AD2103" s="2562">
        <v>14.918400000000004</v>
      </c>
      <c r="AE2103" s="2566" t="s">
        <v>51</v>
      </c>
      <c r="AF2103" s="2567">
        <v>3.6960000000000007E-2</v>
      </c>
      <c r="AG2103" s="2567">
        <v>0.11200000000000002</v>
      </c>
      <c r="AH2103" s="2619" t="s">
        <v>5059</v>
      </c>
      <c r="AI2103" s="2619" t="s">
        <v>5060</v>
      </c>
      <c r="AJ2103" s="2821">
        <v>11.188800000000001</v>
      </c>
      <c r="AK2103" s="2578"/>
    </row>
    <row r="2104" spans="2:37" s="2884" customFormat="1" x14ac:dyDescent="0.2">
      <c r="B2104" s="3745" t="s">
        <v>5546</v>
      </c>
      <c r="C2104" s="3746"/>
      <c r="D2104" s="2866" t="s">
        <v>5547</v>
      </c>
      <c r="E2104" s="2562">
        <v>39.200000000000003</v>
      </c>
      <c r="F2104" s="2562">
        <v>22.601600000000001</v>
      </c>
      <c r="G2104" s="2565" t="s">
        <v>1534</v>
      </c>
      <c r="H2104" s="2565" t="s">
        <v>1534</v>
      </c>
      <c r="I2104" s="2565" t="s">
        <v>1534</v>
      </c>
      <c r="J2104" s="2683">
        <v>134</v>
      </c>
      <c r="K2104" s="2563">
        <v>0.16800000000000001</v>
      </c>
      <c r="L2104" s="2563">
        <v>0.16800000000000001</v>
      </c>
      <c r="M2104" s="2683">
        <v>134</v>
      </c>
      <c r="N2104" s="2683">
        <v>134</v>
      </c>
      <c r="O2104" s="2563">
        <v>0.16800000000000001</v>
      </c>
      <c r="P2104" s="2563">
        <v>0.16800000000000001</v>
      </c>
      <c r="Q2104" s="2563">
        <v>0.16800000000000001</v>
      </c>
      <c r="R2104" s="2563">
        <v>0.16800000000000001</v>
      </c>
      <c r="S2104" s="2618">
        <v>1.6800000000000002</v>
      </c>
      <c r="T2104" s="2565" t="s">
        <v>1534</v>
      </c>
      <c r="U2104" s="2565" t="s">
        <v>1534</v>
      </c>
      <c r="V2104" s="2566" t="s">
        <v>5545</v>
      </c>
      <c r="W2104" s="2563">
        <v>2.8000000000000004E-2</v>
      </c>
      <c r="X2104" s="2563">
        <v>6.720000000000001E-2</v>
      </c>
      <c r="Y2104" s="2566" t="s">
        <v>1534</v>
      </c>
      <c r="Z2104" s="2566" t="s">
        <v>1534</v>
      </c>
      <c r="AA2104" s="2566" t="s">
        <v>1534</v>
      </c>
      <c r="AB2104" s="2566" t="s">
        <v>1534</v>
      </c>
      <c r="AC2104" s="2563">
        <v>6.720000000000001E-2</v>
      </c>
      <c r="AD2104" s="2562">
        <v>14.918400000000004</v>
      </c>
      <c r="AE2104" s="2566" t="s">
        <v>51</v>
      </c>
      <c r="AF2104" s="2567">
        <v>3.6960000000000007E-2</v>
      </c>
      <c r="AG2104" s="2567">
        <v>0.11200000000000002</v>
      </c>
      <c r="AH2104" s="2619" t="s">
        <v>1534</v>
      </c>
      <c r="AI2104" s="2619" t="s">
        <v>1534</v>
      </c>
      <c r="AJ2104" s="2655" t="s">
        <v>1534</v>
      </c>
      <c r="AK2104" s="2578"/>
    </row>
    <row r="2105" spans="2:37" s="2884" customFormat="1" ht="51" x14ac:dyDescent="0.2">
      <c r="B2105" s="3745" t="s">
        <v>5548</v>
      </c>
      <c r="C2105" s="3746"/>
      <c r="D2105" s="2866" t="s">
        <v>5549</v>
      </c>
      <c r="E2105" s="2562">
        <v>44.800000000000004</v>
      </c>
      <c r="F2105" s="2562">
        <v>12.723200000000002</v>
      </c>
      <c r="G2105" s="2565" t="s">
        <v>1534</v>
      </c>
      <c r="H2105" s="2565" t="s">
        <v>1534</v>
      </c>
      <c r="I2105" s="2565" t="s">
        <v>1534</v>
      </c>
      <c r="J2105" s="2683">
        <v>75</v>
      </c>
      <c r="K2105" s="2563">
        <v>0.16800000000000001</v>
      </c>
      <c r="L2105" s="2563">
        <v>0.16800000000000001</v>
      </c>
      <c r="M2105" s="2683">
        <v>75</v>
      </c>
      <c r="N2105" s="2683">
        <v>75</v>
      </c>
      <c r="O2105" s="2563">
        <v>0.16800000000000001</v>
      </c>
      <c r="P2105" s="2563">
        <v>0.16800000000000001</v>
      </c>
      <c r="Q2105" s="2563">
        <v>0.16800000000000001</v>
      </c>
      <c r="R2105" s="2563">
        <v>0.16800000000000001</v>
      </c>
      <c r="S2105" s="2618">
        <v>2.2400000000000002</v>
      </c>
      <c r="T2105" s="2565" t="s">
        <v>1534</v>
      </c>
      <c r="U2105" s="2565" t="s">
        <v>1534</v>
      </c>
      <c r="V2105" s="2566" t="s">
        <v>5550</v>
      </c>
      <c r="W2105" s="2563">
        <v>2.8000000000000004E-2</v>
      </c>
      <c r="X2105" s="2563">
        <v>6.720000000000001E-2</v>
      </c>
      <c r="Y2105" s="2566" t="s">
        <v>1534</v>
      </c>
      <c r="Z2105" s="2566" t="s">
        <v>1534</v>
      </c>
      <c r="AA2105" s="2566" t="s">
        <v>1534</v>
      </c>
      <c r="AB2105" s="2566" t="s">
        <v>1534</v>
      </c>
      <c r="AC2105" s="2563">
        <v>6.720000000000001E-2</v>
      </c>
      <c r="AD2105" s="2562">
        <v>18.648</v>
      </c>
      <c r="AE2105" s="2566" t="s">
        <v>406</v>
      </c>
      <c r="AF2105" s="2567">
        <v>3.6960000000000007E-2</v>
      </c>
      <c r="AG2105" s="2567">
        <v>0.11200000000000002</v>
      </c>
      <c r="AH2105" s="2619" t="s">
        <v>5059</v>
      </c>
      <c r="AI2105" s="2619" t="s">
        <v>5060</v>
      </c>
      <c r="AJ2105" s="2721">
        <v>11.188800000000001</v>
      </c>
      <c r="AK2105" s="2578"/>
    </row>
    <row r="2106" spans="2:37" s="2884" customFormat="1" x14ac:dyDescent="0.2">
      <c r="B2106" s="3745" t="s">
        <v>5551</v>
      </c>
      <c r="C2106" s="3746"/>
      <c r="D2106" s="2866" t="s">
        <v>5552</v>
      </c>
      <c r="E2106" s="2562">
        <v>44.800000000000004</v>
      </c>
      <c r="F2106" s="2562">
        <v>23.912000000000003</v>
      </c>
      <c r="G2106" s="2565" t="s">
        <v>1534</v>
      </c>
      <c r="H2106" s="2565" t="s">
        <v>1534</v>
      </c>
      <c r="I2106" s="2565" t="s">
        <v>1534</v>
      </c>
      <c r="J2106" s="2683">
        <v>142</v>
      </c>
      <c r="K2106" s="2563">
        <v>0.16800000000000001</v>
      </c>
      <c r="L2106" s="2563">
        <v>0.16800000000000001</v>
      </c>
      <c r="M2106" s="2683">
        <v>142</v>
      </c>
      <c r="N2106" s="2683">
        <v>142</v>
      </c>
      <c r="O2106" s="2563">
        <v>0.16800000000000001</v>
      </c>
      <c r="P2106" s="2563">
        <v>0.16800000000000001</v>
      </c>
      <c r="Q2106" s="2563">
        <v>0.16800000000000001</v>
      </c>
      <c r="R2106" s="2563">
        <v>0.16800000000000001</v>
      </c>
      <c r="S2106" s="2618">
        <v>2.2400000000000002</v>
      </c>
      <c r="T2106" s="2565" t="s">
        <v>1534</v>
      </c>
      <c r="U2106" s="2565" t="s">
        <v>1534</v>
      </c>
      <c r="V2106" s="2566" t="s">
        <v>5550</v>
      </c>
      <c r="W2106" s="2563">
        <v>2.8000000000000004E-2</v>
      </c>
      <c r="X2106" s="2563">
        <v>6.720000000000001E-2</v>
      </c>
      <c r="Y2106" s="2566" t="s">
        <v>1534</v>
      </c>
      <c r="Z2106" s="2566" t="s">
        <v>1534</v>
      </c>
      <c r="AA2106" s="2566" t="s">
        <v>1534</v>
      </c>
      <c r="AB2106" s="2566" t="s">
        <v>1534</v>
      </c>
      <c r="AC2106" s="2563">
        <v>6.720000000000001E-2</v>
      </c>
      <c r="AD2106" s="2562">
        <v>18.648</v>
      </c>
      <c r="AE2106" s="2566" t="s">
        <v>406</v>
      </c>
      <c r="AF2106" s="2567">
        <v>3.6960000000000007E-2</v>
      </c>
      <c r="AG2106" s="2567">
        <v>0.11200000000000002</v>
      </c>
      <c r="AH2106" s="2619" t="s">
        <v>1534</v>
      </c>
      <c r="AI2106" s="2619" t="s">
        <v>1534</v>
      </c>
      <c r="AJ2106" s="2655" t="s">
        <v>1534</v>
      </c>
      <c r="AK2106" s="2578"/>
    </row>
    <row r="2107" spans="2:37" s="2884" customFormat="1" ht="51" x14ac:dyDescent="0.2">
      <c r="B2107" s="3745" t="s">
        <v>5553</v>
      </c>
      <c r="C2107" s="3746"/>
      <c r="D2107" s="2866" t="s">
        <v>5554</v>
      </c>
      <c r="E2107" s="2562">
        <v>56.000000000000007</v>
      </c>
      <c r="F2107" s="2562">
        <v>19.633600000000005</v>
      </c>
      <c r="G2107" s="2565" t="s">
        <v>1534</v>
      </c>
      <c r="H2107" s="2565" t="s">
        <v>1534</v>
      </c>
      <c r="I2107" s="2565" t="s">
        <v>1534</v>
      </c>
      <c r="J2107" s="2564">
        <v>116</v>
      </c>
      <c r="K2107" s="2563">
        <v>0.16800000000000001</v>
      </c>
      <c r="L2107" s="2563">
        <v>0.16800000000000001</v>
      </c>
      <c r="M2107" s="2564">
        <v>116</v>
      </c>
      <c r="N2107" s="2564">
        <v>116</v>
      </c>
      <c r="O2107" s="2563">
        <v>0.16800000000000001</v>
      </c>
      <c r="P2107" s="2563">
        <v>0.16800000000000001</v>
      </c>
      <c r="Q2107" s="2563">
        <v>0.16800000000000001</v>
      </c>
      <c r="R2107" s="2563">
        <v>0.16800000000000001</v>
      </c>
      <c r="S2107" s="2618">
        <v>2.8000000000000003</v>
      </c>
      <c r="T2107" s="2565" t="s">
        <v>1534</v>
      </c>
      <c r="U2107" s="2565" t="s">
        <v>1534</v>
      </c>
      <c r="V2107" s="2566" t="s">
        <v>1133</v>
      </c>
      <c r="W2107" s="2563">
        <v>2.8000000000000004E-2</v>
      </c>
      <c r="X2107" s="2563">
        <v>6.720000000000001E-2</v>
      </c>
      <c r="Y2107" s="2566" t="s">
        <v>1534</v>
      </c>
      <c r="Z2107" s="2566" t="s">
        <v>1534</v>
      </c>
      <c r="AA2107" s="2566" t="s">
        <v>1534</v>
      </c>
      <c r="AB2107" s="2566" t="s">
        <v>1534</v>
      </c>
      <c r="AC2107" s="2563">
        <v>6.720000000000001E-2</v>
      </c>
      <c r="AD2107" s="2562">
        <v>22.377600000000001</v>
      </c>
      <c r="AE2107" s="2566" t="s">
        <v>5104</v>
      </c>
      <c r="AF2107" s="2567">
        <v>3.6960000000000007E-2</v>
      </c>
      <c r="AG2107" s="2567">
        <v>0.11200000000000002</v>
      </c>
      <c r="AH2107" s="2619" t="s">
        <v>5059</v>
      </c>
      <c r="AI2107" s="2619" t="s">
        <v>5060</v>
      </c>
      <c r="AJ2107" s="2721">
        <v>11.188800000000001</v>
      </c>
      <c r="AK2107" s="2578"/>
    </row>
    <row r="2108" spans="2:37" s="2884" customFormat="1" x14ac:dyDescent="0.2">
      <c r="B2108" s="3745" t="s">
        <v>5555</v>
      </c>
      <c r="C2108" s="3746"/>
      <c r="D2108" s="2866" t="s">
        <v>5556</v>
      </c>
      <c r="E2108" s="2562">
        <v>56.000000000000007</v>
      </c>
      <c r="F2108" s="2562">
        <v>30.822400000000002</v>
      </c>
      <c r="G2108" s="2565" t="s">
        <v>1534</v>
      </c>
      <c r="H2108" s="2565" t="s">
        <v>1534</v>
      </c>
      <c r="I2108" s="2565" t="s">
        <v>1534</v>
      </c>
      <c r="J2108" s="2564">
        <v>183</v>
      </c>
      <c r="K2108" s="2563">
        <v>0.16800000000000001</v>
      </c>
      <c r="L2108" s="2563">
        <v>0.16800000000000001</v>
      </c>
      <c r="M2108" s="2564">
        <v>183</v>
      </c>
      <c r="N2108" s="2564">
        <v>183</v>
      </c>
      <c r="O2108" s="2563">
        <v>0.16800000000000001</v>
      </c>
      <c r="P2108" s="2563">
        <v>0.16800000000000001</v>
      </c>
      <c r="Q2108" s="2563">
        <v>0.16800000000000001</v>
      </c>
      <c r="R2108" s="2563">
        <v>0.16800000000000001</v>
      </c>
      <c r="S2108" s="2618">
        <v>2.8000000000000003</v>
      </c>
      <c r="T2108" s="2565" t="s">
        <v>1534</v>
      </c>
      <c r="U2108" s="2565" t="s">
        <v>1534</v>
      </c>
      <c r="V2108" s="2566" t="s">
        <v>1133</v>
      </c>
      <c r="W2108" s="2563">
        <v>2.8000000000000004E-2</v>
      </c>
      <c r="X2108" s="2563">
        <v>6.720000000000001E-2</v>
      </c>
      <c r="Y2108" s="2566" t="s">
        <v>1534</v>
      </c>
      <c r="Z2108" s="2566" t="s">
        <v>1534</v>
      </c>
      <c r="AA2108" s="2566" t="s">
        <v>1534</v>
      </c>
      <c r="AB2108" s="2566" t="s">
        <v>1534</v>
      </c>
      <c r="AC2108" s="2563">
        <v>6.720000000000001E-2</v>
      </c>
      <c r="AD2108" s="2562">
        <v>22.377600000000001</v>
      </c>
      <c r="AE2108" s="2566" t="s">
        <v>5104</v>
      </c>
      <c r="AF2108" s="2567">
        <v>3.6960000000000007E-2</v>
      </c>
      <c r="AG2108" s="2567">
        <v>0.11200000000000002</v>
      </c>
      <c r="AH2108" s="2619" t="s">
        <v>1534</v>
      </c>
      <c r="AI2108" s="2619" t="s">
        <v>1534</v>
      </c>
      <c r="AJ2108" s="2655" t="s">
        <v>1534</v>
      </c>
      <c r="AK2108" s="2578"/>
    </row>
    <row r="2109" spans="2:37" s="2884" customFormat="1" ht="51" x14ac:dyDescent="0.2">
      <c r="B2109" s="3745" t="s">
        <v>5557</v>
      </c>
      <c r="C2109" s="3746"/>
      <c r="D2109" s="2866" t="s">
        <v>5558</v>
      </c>
      <c r="E2109" s="2562">
        <v>67.2</v>
      </c>
      <c r="F2109" s="2562">
        <v>24.303999999999998</v>
      </c>
      <c r="G2109" s="2565" t="s">
        <v>1534</v>
      </c>
      <c r="H2109" s="2565" t="s">
        <v>1534</v>
      </c>
      <c r="I2109" s="2565" t="s">
        <v>1534</v>
      </c>
      <c r="J2109" s="2564">
        <v>155</v>
      </c>
      <c r="K2109" s="2563">
        <v>0.15680000000000002</v>
      </c>
      <c r="L2109" s="2563">
        <v>0.15680000000000002</v>
      </c>
      <c r="M2109" s="2564">
        <v>155</v>
      </c>
      <c r="N2109" s="2564">
        <v>155</v>
      </c>
      <c r="O2109" s="2563">
        <v>0.15680000000000002</v>
      </c>
      <c r="P2109" s="2563">
        <v>0.15680000000000002</v>
      </c>
      <c r="Q2109" s="2563">
        <v>0.15680000000000002</v>
      </c>
      <c r="R2109" s="2563">
        <v>0.15680000000000002</v>
      </c>
      <c r="S2109" s="2618">
        <v>5.6000000000000005</v>
      </c>
      <c r="T2109" s="2565" t="s">
        <v>1534</v>
      </c>
      <c r="U2109" s="2565" t="s">
        <v>1534</v>
      </c>
      <c r="V2109" s="2566" t="s">
        <v>1135</v>
      </c>
      <c r="W2109" s="2563">
        <v>2.8000000000000004E-2</v>
      </c>
      <c r="X2109" s="2563">
        <v>6.720000000000001E-2</v>
      </c>
      <c r="Y2109" s="2566" t="s">
        <v>1534</v>
      </c>
      <c r="Z2109" s="2566" t="s">
        <v>1534</v>
      </c>
      <c r="AA2109" s="2566" t="s">
        <v>1534</v>
      </c>
      <c r="AB2109" s="2566" t="s">
        <v>1534</v>
      </c>
      <c r="AC2109" s="2563">
        <v>6.720000000000001E-2</v>
      </c>
      <c r="AD2109" s="2562">
        <v>26.107200000000002</v>
      </c>
      <c r="AE2109" s="2566" t="s">
        <v>5520</v>
      </c>
      <c r="AF2109" s="2567">
        <v>3.6960000000000007E-2</v>
      </c>
      <c r="AG2109" s="2567">
        <v>0.11200000000000002</v>
      </c>
      <c r="AH2109" s="2619" t="s">
        <v>5059</v>
      </c>
      <c r="AI2109" s="2619" t="s">
        <v>5060</v>
      </c>
      <c r="AJ2109" s="2655">
        <v>11.188800000000001</v>
      </c>
      <c r="AK2109" s="2578"/>
    </row>
    <row r="2110" spans="2:37" s="2884" customFormat="1" x14ac:dyDescent="0.2">
      <c r="B2110" s="3745" t="s">
        <v>5559</v>
      </c>
      <c r="C2110" s="3746"/>
      <c r="D2110" s="2866" t="s">
        <v>5560</v>
      </c>
      <c r="E2110" s="2562">
        <v>67.2</v>
      </c>
      <c r="F2110" s="2562">
        <v>35.492800000000003</v>
      </c>
      <c r="G2110" s="2565" t="s">
        <v>1534</v>
      </c>
      <c r="H2110" s="2565" t="s">
        <v>1534</v>
      </c>
      <c r="I2110" s="2565" t="s">
        <v>1534</v>
      </c>
      <c r="J2110" s="2564">
        <v>226</v>
      </c>
      <c r="K2110" s="2563">
        <v>0.15680000000000002</v>
      </c>
      <c r="L2110" s="2563">
        <v>0.15680000000000002</v>
      </c>
      <c r="M2110" s="2564">
        <v>226</v>
      </c>
      <c r="N2110" s="2564">
        <v>226</v>
      </c>
      <c r="O2110" s="2563">
        <v>0.15680000000000002</v>
      </c>
      <c r="P2110" s="2563">
        <v>0.15680000000000002</v>
      </c>
      <c r="Q2110" s="2563">
        <v>0.15680000000000002</v>
      </c>
      <c r="R2110" s="2563">
        <v>0.15680000000000002</v>
      </c>
      <c r="S2110" s="2618">
        <v>5.6000000000000005</v>
      </c>
      <c r="T2110" s="2565" t="s">
        <v>1534</v>
      </c>
      <c r="U2110" s="2565" t="s">
        <v>1534</v>
      </c>
      <c r="V2110" s="2566" t="s">
        <v>1135</v>
      </c>
      <c r="W2110" s="2563">
        <v>2.8000000000000004E-2</v>
      </c>
      <c r="X2110" s="2563">
        <v>6.720000000000001E-2</v>
      </c>
      <c r="Y2110" s="2566" t="s">
        <v>1534</v>
      </c>
      <c r="Z2110" s="2566" t="s">
        <v>1534</v>
      </c>
      <c r="AA2110" s="2566" t="s">
        <v>1534</v>
      </c>
      <c r="AB2110" s="2566" t="s">
        <v>1534</v>
      </c>
      <c r="AC2110" s="2563">
        <v>6.720000000000001E-2</v>
      </c>
      <c r="AD2110" s="2562">
        <v>26.107200000000002</v>
      </c>
      <c r="AE2110" s="2566" t="s">
        <v>5520</v>
      </c>
      <c r="AF2110" s="2567">
        <v>3.6960000000000007E-2</v>
      </c>
      <c r="AG2110" s="2567">
        <v>0.11200000000000002</v>
      </c>
      <c r="AH2110" s="2619" t="s">
        <v>1534</v>
      </c>
      <c r="AI2110" s="2619" t="s">
        <v>1534</v>
      </c>
      <c r="AJ2110" s="2655" t="s">
        <v>1534</v>
      </c>
      <c r="AK2110" s="2578"/>
    </row>
    <row r="2111" spans="2:37" s="2884" customFormat="1" ht="51" x14ac:dyDescent="0.2">
      <c r="B2111" s="3745" t="s">
        <v>5561</v>
      </c>
      <c r="C2111" s="3746"/>
      <c r="D2111" s="2866" t="s">
        <v>5562</v>
      </c>
      <c r="E2111" s="2562">
        <v>78.400000000000006</v>
      </c>
      <c r="F2111" s="2562">
        <v>31.7744</v>
      </c>
      <c r="G2111" s="2565" t="s">
        <v>1534</v>
      </c>
      <c r="H2111" s="2565" t="s">
        <v>1534</v>
      </c>
      <c r="I2111" s="2565" t="s">
        <v>1534</v>
      </c>
      <c r="J2111" s="2564">
        <v>202</v>
      </c>
      <c r="K2111" s="2563">
        <v>0.15680000000000002</v>
      </c>
      <c r="L2111" s="2563">
        <v>0.15680000000000002</v>
      </c>
      <c r="M2111" s="2564">
        <v>202</v>
      </c>
      <c r="N2111" s="2564">
        <v>202</v>
      </c>
      <c r="O2111" s="2563">
        <v>0.15680000000000002</v>
      </c>
      <c r="P2111" s="2563">
        <v>0.15680000000000002</v>
      </c>
      <c r="Q2111" s="2563">
        <v>0.15680000000000002</v>
      </c>
      <c r="R2111" s="2563">
        <v>0.15680000000000002</v>
      </c>
      <c r="S2111" s="2618">
        <v>5.6000000000000005</v>
      </c>
      <c r="T2111" s="2565" t="s">
        <v>1534</v>
      </c>
      <c r="U2111" s="2565" t="s">
        <v>1534</v>
      </c>
      <c r="V2111" s="2566" t="s">
        <v>1135</v>
      </c>
      <c r="W2111" s="2563">
        <v>2.8000000000000004E-2</v>
      </c>
      <c r="X2111" s="2563">
        <v>6.720000000000001E-2</v>
      </c>
      <c r="Y2111" s="2566" t="s">
        <v>1534</v>
      </c>
      <c r="Z2111" s="2566" t="s">
        <v>1534</v>
      </c>
      <c r="AA2111" s="2566" t="s">
        <v>1534</v>
      </c>
      <c r="AB2111" s="2566" t="s">
        <v>1534</v>
      </c>
      <c r="AC2111" s="2563">
        <v>6.720000000000001E-2</v>
      </c>
      <c r="AD2111" s="2562">
        <v>29.836800000000004</v>
      </c>
      <c r="AE2111" s="2566" t="s">
        <v>56</v>
      </c>
      <c r="AF2111" s="2567">
        <v>3.6960000000000007E-2</v>
      </c>
      <c r="AG2111" s="2567">
        <v>0.11200000000000002</v>
      </c>
      <c r="AH2111" s="2619" t="s">
        <v>5059</v>
      </c>
      <c r="AI2111" s="2619" t="s">
        <v>5060</v>
      </c>
      <c r="AJ2111" s="2821">
        <v>11.188800000000001</v>
      </c>
      <c r="AK2111" s="2578"/>
    </row>
    <row r="2112" spans="2:37" s="2884" customFormat="1" x14ac:dyDescent="0.2">
      <c r="B2112" s="3745" t="s">
        <v>5563</v>
      </c>
      <c r="C2112" s="3746"/>
      <c r="D2112" s="2866" t="s">
        <v>5564</v>
      </c>
      <c r="E2112" s="2562">
        <v>78.400000000000006</v>
      </c>
      <c r="F2112" s="2562">
        <v>42.963200000000001</v>
      </c>
      <c r="G2112" s="2565" t="s">
        <v>1534</v>
      </c>
      <c r="H2112" s="2565" t="s">
        <v>1534</v>
      </c>
      <c r="I2112" s="2565" t="s">
        <v>1534</v>
      </c>
      <c r="J2112" s="2564">
        <v>274</v>
      </c>
      <c r="K2112" s="2563">
        <v>0.15680000000000002</v>
      </c>
      <c r="L2112" s="2563">
        <v>0.15680000000000002</v>
      </c>
      <c r="M2112" s="2564">
        <v>274</v>
      </c>
      <c r="N2112" s="2564">
        <v>274</v>
      </c>
      <c r="O2112" s="2563">
        <v>0.15680000000000002</v>
      </c>
      <c r="P2112" s="2563">
        <v>0.15680000000000002</v>
      </c>
      <c r="Q2112" s="2563">
        <v>0.15680000000000002</v>
      </c>
      <c r="R2112" s="2563">
        <v>0.15680000000000002</v>
      </c>
      <c r="S2112" s="2618">
        <v>5.6000000000000005</v>
      </c>
      <c r="T2112" s="2565" t="s">
        <v>1534</v>
      </c>
      <c r="U2112" s="2565" t="s">
        <v>1534</v>
      </c>
      <c r="V2112" s="2566" t="s">
        <v>1135</v>
      </c>
      <c r="W2112" s="2563">
        <v>2.8000000000000004E-2</v>
      </c>
      <c r="X2112" s="2563">
        <v>6.720000000000001E-2</v>
      </c>
      <c r="Y2112" s="2566" t="s">
        <v>1534</v>
      </c>
      <c r="Z2112" s="2566" t="s">
        <v>1534</v>
      </c>
      <c r="AA2112" s="2566" t="s">
        <v>1534</v>
      </c>
      <c r="AB2112" s="2566" t="s">
        <v>1534</v>
      </c>
      <c r="AC2112" s="2563">
        <v>6.720000000000001E-2</v>
      </c>
      <c r="AD2112" s="2562">
        <v>29.836800000000004</v>
      </c>
      <c r="AE2112" s="2566" t="s">
        <v>56</v>
      </c>
      <c r="AF2112" s="2567">
        <v>3.6960000000000007E-2</v>
      </c>
      <c r="AG2112" s="2567">
        <v>0.11200000000000002</v>
      </c>
      <c r="AH2112" s="2619" t="s">
        <v>1534</v>
      </c>
      <c r="AI2112" s="2619" t="s">
        <v>1534</v>
      </c>
      <c r="AJ2112" s="2655" t="s">
        <v>1534</v>
      </c>
      <c r="AK2112" s="2578"/>
    </row>
    <row r="2113" spans="2:37" s="2884" customFormat="1" ht="51" x14ac:dyDescent="0.2">
      <c r="B2113" s="3745" t="s">
        <v>5565</v>
      </c>
      <c r="C2113" s="3746"/>
      <c r="D2113" s="2866" t="s">
        <v>5566</v>
      </c>
      <c r="E2113" s="2562">
        <v>89.600000000000009</v>
      </c>
      <c r="F2113" s="2562">
        <v>36.444800000000001</v>
      </c>
      <c r="G2113" s="2565" t="s">
        <v>1534</v>
      </c>
      <c r="H2113" s="2565" t="s">
        <v>1534</v>
      </c>
      <c r="I2113" s="2565" t="s">
        <v>1534</v>
      </c>
      <c r="J2113" s="2564">
        <v>250</v>
      </c>
      <c r="K2113" s="2563">
        <v>0.14560000000000001</v>
      </c>
      <c r="L2113" s="2563">
        <v>0.14560000000000001</v>
      </c>
      <c r="M2113" s="2564">
        <v>250</v>
      </c>
      <c r="N2113" s="2564">
        <v>250</v>
      </c>
      <c r="O2113" s="2563">
        <v>0.14560000000000001</v>
      </c>
      <c r="P2113" s="2563">
        <v>0.14560000000000001</v>
      </c>
      <c r="Q2113" s="2563">
        <v>0.14560000000000001</v>
      </c>
      <c r="R2113" s="2563">
        <v>0.14560000000000001</v>
      </c>
      <c r="S2113" s="2618">
        <v>8.4</v>
      </c>
      <c r="T2113" s="2565" t="s">
        <v>1534</v>
      </c>
      <c r="U2113" s="2565" t="s">
        <v>1534</v>
      </c>
      <c r="V2113" s="2566" t="s">
        <v>1119</v>
      </c>
      <c r="W2113" s="2563">
        <v>2.8000000000000004E-2</v>
      </c>
      <c r="X2113" s="2563">
        <v>6.720000000000001E-2</v>
      </c>
      <c r="Y2113" s="2566" t="s">
        <v>1534</v>
      </c>
      <c r="Z2113" s="2566" t="s">
        <v>1534</v>
      </c>
      <c r="AA2113" s="2566" t="s">
        <v>1534</v>
      </c>
      <c r="AB2113" s="2566" t="s">
        <v>1534</v>
      </c>
      <c r="AC2113" s="2563">
        <v>6.720000000000001E-2</v>
      </c>
      <c r="AD2113" s="2562">
        <v>33.566400000000002</v>
      </c>
      <c r="AE2113" s="2566" t="s">
        <v>5529</v>
      </c>
      <c r="AF2113" s="2567">
        <v>3.6960000000000007E-2</v>
      </c>
      <c r="AG2113" s="2567">
        <v>0.11200000000000002</v>
      </c>
      <c r="AH2113" s="2619" t="s">
        <v>5059</v>
      </c>
      <c r="AI2113" s="2619" t="s">
        <v>5060</v>
      </c>
      <c r="AJ2113" s="2821">
        <v>11.188800000000001</v>
      </c>
      <c r="AK2113" s="2578"/>
    </row>
    <row r="2114" spans="2:37" s="2884" customFormat="1" x14ac:dyDescent="0.2">
      <c r="B2114" s="3745" t="s">
        <v>5567</v>
      </c>
      <c r="C2114" s="3746"/>
      <c r="D2114" s="2866" t="s">
        <v>5568</v>
      </c>
      <c r="E2114" s="2562">
        <v>89.600000000000009</v>
      </c>
      <c r="F2114" s="2562">
        <v>47.633600000000008</v>
      </c>
      <c r="G2114" s="2565" t="s">
        <v>1534</v>
      </c>
      <c r="H2114" s="2565" t="s">
        <v>1534</v>
      </c>
      <c r="I2114" s="2565" t="s">
        <v>1534</v>
      </c>
      <c r="J2114" s="2564">
        <v>327</v>
      </c>
      <c r="K2114" s="2563">
        <v>0.14560000000000001</v>
      </c>
      <c r="L2114" s="2563">
        <v>0.14560000000000001</v>
      </c>
      <c r="M2114" s="2564">
        <v>327</v>
      </c>
      <c r="N2114" s="2564">
        <v>327</v>
      </c>
      <c r="O2114" s="2563">
        <v>0.14560000000000001</v>
      </c>
      <c r="P2114" s="2563">
        <v>0.14560000000000001</v>
      </c>
      <c r="Q2114" s="2563">
        <v>0.14560000000000001</v>
      </c>
      <c r="R2114" s="2563">
        <v>0.14560000000000001</v>
      </c>
      <c r="S2114" s="2618">
        <v>8.4</v>
      </c>
      <c r="T2114" s="2565" t="s">
        <v>1534</v>
      </c>
      <c r="U2114" s="2565" t="s">
        <v>1534</v>
      </c>
      <c r="V2114" s="2566" t="s">
        <v>1119</v>
      </c>
      <c r="W2114" s="2563">
        <v>2.8000000000000004E-2</v>
      </c>
      <c r="X2114" s="2563">
        <v>6.720000000000001E-2</v>
      </c>
      <c r="Y2114" s="2566" t="s">
        <v>1534</v>
      </c>
      <c r="Z2114" s="2566" t="s">
        <v>1534</v>
      </c>
      <c r="AA2114" s="2566" t="s">
        <v>1534</v>
      </c>
      <c r="AB2114" s="2566" t="s">
        <v>1534</v>
      </c>
      <c r="AC2114" s="2563">
        <v>6.720000000000001E-2</v>
      </c>
      <c r="AD2114" s="2562">
        <v>33.566400000000002</v>
      </c>
      <c r="AE2114" s="2566" t="s">
        <v>5529</v>
      </c>
      <c r="AF2114" s="2567">
        <v>3.6960000000000007E-2</v>
      </c>
      <c r="AG2114" s="2567">
        <v>0.11200000000000002</v>
      </c>
      <c r="AH2114" s="2619" t="s">
        <v>1534</v>
      </c>
      <c r="AI2114" s="2619" t="s">
        <v>1534</v>
      </c>
      <c r="AJ2114" s="2655" t="s">
        <v>1534</v>
      </c>
      <c r="AK2114" s="2578"/>
    </row>
    <row r="2115" spans="2:37" s="2884" customFormat="1" ht="51" x14ac:dyDescent="0.2">
      <c r="B2115" s="3745" t="s">
        <v>5569</v>
      </c>
      <c r="C2115" s="3746"/>
      <c r="D2115" s="2866" t="s">
        <v>5570</v>
      </c>
      <c r="E2115" s="2562">
        <v>112.00000000000001</v>
      </c>
      <c r="F2115" s="2562">
        <v>52.315200000000004</v>
      </c>
      <c r="G2115" s="2565" t="s">
        <v>1534</v>
      </c>
      <c r="H2115" s="2565" t="s">
        <v>1534</v>
      </c>
      <c r="I2115" s="2565" t="s">
        <v>1534</v>
      </c>
      <c r="J2115" s="2564">
        <v>389</v>
      </c>
      <c r="K2115" s="2563">
        <v>0.13440000000000002</v>
      </c>
      <c r="L2115" s="2563">
        <v>0.13440000000000002</v>
      </c>
      <c r="M2115" s="2564">
        <v>389</v>
      </c>
      <c r="N2115" s="2564">
        <v>389</v>
      </c>
      <c r="O2115" s="2563">
        <v>0.13440000000000002</v>
      </c>
      <c r="P2115" s="2563">
        <v>0.13440000000000002</v>
      </c>
      <c r="Q2115" s="2563">
        <v>0.13440000000000002</v>
      </c>
      <c r="R2115" s="2563">
        <v>0.13440000000000002</v>
      </c>
      <c r="S2115" s="2618">
        <v>11.200000000000001</v>
      </c>
      <c r="T2115" s="2565" t="s">
        <v>1534</v>
      </c>
      <c r="U2115" s="2565" t="s">
        <v>1534</v>
      </c>
      <c r="V2115" s="2566" t="s">
        <v>5534</v>
      </c>
      <c r="W2115" s="2563">
        <v>2.8000000000000004E-2</v>
      </c>
      <c r="X2115" s="2563">
        <v>6.720000000000001E-2</v>
      </c>
      <c r="Y2115" s="2566" t="s">
        <v>1534</v>
      </c>
      <c r="Z2115" s="2566" t="s">
        <v>1534</v>
      </c>
      <c r="AA2115" s="2566" t="s">
        <v>1534</v>
      </c>
      <c r="AB2115" s="2566" t="s">
        <v>1534</v>
      </c>
      <c r="AC2115" s="2563">
        <v>6.720000000000001E-2</v>
      </c>
      <c r="AD2115" s="2562">
        <v>37.295999999999999</v>
      </c>
      <c r="AE2115" s="2566" t="s">
        <v>58</v>
      </c>
      <c r="AF2115" s="2567">
        <v>3.6960000000000007E-2</v>
      </c>
      <c r="AG2115" s="2567">
        <v>0.11200000000000002</v>
      </c>
      <c r="AH2115" s="2619" t="s">
        <v>5059</v>
      </c>
      <c r="AI2115" s="2619" t="s">
        <v>5060</v>
      </c>
      <c r="AJ2115" s="2821">
        <v>11.188800000000001</v>
      </c>
      <c r="AK2115" s="2578"/>
    </row>
    <row r="2116" spans="2:37" s="2884" customFormat="1" ht="19.5" customHeight="1" thickBot="1" x14ac:dyDescent="0.25">
      <c r="B2116" s="3741" t="s">
        <v>5571</v>
      </c>
      <c r="C2116" s="3742"/>
      <c r="D2116" s="2809" t="s">
        <v>5572</v>
      </c>
      <c r="E2116" s="2609">
        <v>112.00000000000001</v>
      </c>
      <c r="F2116" s="2609">
        <v>63.504000000000012</v>
      </c>
      <c r="G2116" s="2612" t="s">
        <v>1534</v>
      </c>
      <c r="H2116" s="2612" t="s">
        <v>1534</v>
      </c>
      <c r="I2116" s="2612" t="s">
        <v>1534</v>
      </c>
      <c r="J2116" s="2611">
        <v>472</v>
      </c>
      <c r="K2116" s="2610">
        <v>0.13440000000000002</v>
      </c>
      <c r="L2116" s="2610">
        <v>0.13440000000000002</v>
      </c>
      <c r="M2116" s="2611">
        <v>472</v>
      </c>
      <c r="N2116" s="2611">
        <v>472</v>
      </c>
      <c r="O2116" s="2610">
        <v>0.13440000000000002</v>
      </c>
      <c r="P2116" s="2610">
        <v>0.13440000000000002</v>
      </c>
      <c r="Q2116" s="2610">
        <v>0.13440000000000002</v>
      </c>
      <c r="R2116" s="2610">
        <v>0.13440000000000002</v>
      </c>
      <c r="S2116" s="2810">
        <v>11.200000000000001</v>
      </c>
      <c r="T2116" s="2612" t="s">
        <v>1534</v>
      </c>
      <c r="U2116" s="2612" t="s">
        <v>1534</v>
      </c>
      <c r="V2116" s="2613" t="s">
        <v>5534</v>
      </c>
      <c r="W2116" s="2610">
        <v>2.8000000000000004E-2</v>
      </c>
      <c r="X2116" s="2610">
        <v>6.720000000000001E-2</v>
      </c>
      <c r="Y2116" s="2613" t="s">
        <v>1534</v>
      </c>
      <c r="Z2116" s="2613" t="s">
        <v>1534</v>
      </c>
      <c r="AA2116" s="2613" t="s">
        <v>1534</v>
      </c>
      <c r="AB2116" s="2613" t="s">
        <v>1534</v>
      </c>
      <c r="AC2116" s="2610">
        <v>6.720000000000001E-2</v>
      </c>
      <c r="AD2116" s="2609">
        <v>37.295999999999999</v>
      </c>
      <c r="AE2116" s="2613" t="s">
        <v>58</v>
      </c>
      <c r="AF2116" s="2614">
        <v>3.6960000000000007E-2</v>
      </c>
      <c r="AG2116" s="2614">
        <v>0.11200000000000002</v>
      </c>
      <c r="AH2116" s="2661" t="s">
        <v>1534</v>
      </c>
      <c r="AI2116" s="2661" t="s">
        <v>1534</v>
      </c>
      <c r="AJ2116" s="2662" t="s">
        <v>1534</v>
      </c>
      <c r="AK2116" s="2578"/>
    </row>
    <row r="2117" spans="2:37" s="2884" customFormat="1" x14ac:dyDescent="0.2">
      <c r="B2117" s="2579"/>
      <c r="C2117" s="2572"/>
      <c r="D2117" s="2572"/>
      <c r="E2117" s="2572"/>
      <c r="F2117" s="2572"/>
      <c r="G2117" s="2572"/>
      <c r="H2117" s="2572"/>
      <c r="I2117" s="2573"/>
      <c r="J2117" s="2573"/>
      <c r="K2117" s="2573"/>
      <c r="L2117" s="2573"/>
      <c r="M2117" s="2572"/>
      <c r="N2117" s="2573"/>
      <c r="O2117" s="2573"/>
      <c r="P2117" s="2573"/>
      <c r="Q2117" s="2573"/>
      <c r="R2117" s="2573"/>
      <c r="S2117" s="2572"/>
      <c r="T2117" s="2571"/>
      <c r="U2117" s="2571"/>
      <c r="V2117" s="2571"/>
      <c r="W2117" s="2571"/>
      <c r="X2117" s="2571"/>
      <c r="Y2117" s="2571"/>
      <c r="Z2117" s="2571"/>
      <c r="AA2117" s="2571"/>
      <c r="AB2117" s="2571"/>
      <c r="AC2117" s="2571"/>
      <c r="AD2117" s="2571"/>
      <c r="AE2117" s="2571"/>
      <c r="AF2117" s="2571"/>
      <c r="AG2117" s="2571"/>
      <c r="AH2117" s="2571"/>
      <c r="AI2117" s="2571"/>
      <c r="AJ2117" s="2571"/>
      <c r="AK2117" s="2578"/>
    </row>
    <row r="2118" spans="2:37" s="2884" customFormat="1" ht="14.25" x14ac:dyDescent="0.2">
      <c r="B2118" s="3643" t="s">
        <v>5002</v>
      </c>
      <c r="C2118" s="3644"/>
      <c r="D2118" s="3645" t="s">
        <v>10</v>
      </c>
      <c r="E2118" s="3645"/>
      <c r="F2118" s="3645"/>
      <c r="G2118" s="3645"/>
      <c r="H2118" s="2575"/>
      <c r="I2118" s="2575"/>
      <c r="J2118" s="2575"/>
      <c r="K2118" s="2575"/>
      <c r="L2118" s="2575"/>
      <c r="M2118" s="2575"/>
      <c r="N2118" s="2575"/>
      <c r="O2118" s="2575"/>
      <c r="P2118" s="2575"/>
      <c r="Q2118" s="2575"/>
      <c r="R2118" s="2575"/>
      <c r="S2118" s="2575"/>
      <c r="T2118" s="2571"/>
      <c r="U2118" s="2571"/>
      <c r="V2118" s="2571"/>
      <c r="W2118" s="2571"/>
      <c r="X2118" s="2571"/>
      <c r="Y2118" s="2571"/>
      <c r="Z2118" s="2571"/>
      <c r="AA2118" s="2571"/>
      <c r="AB2118" s="2571"/>
      <c r="AC2118" s="2571"/>
      <c r="AD2118" s="2571"/>
      <c r="AE2118" s="2571"/>
      <c r="AF2118" s="2571"/>
      <c r="AG2118" s="2571"/>
      <c r="AH2118" s="2571"/>
      <c r="AI2118" s="2571"/>
      <c r="AJ2118" s="2571"/>
      <c r="AK2118" s="2578"/>
    </row>
    <row r="2119" spans="2:37" s="2884" customFormat="1" ht="14.25" x14ac:dyDescent="0.2">
      <c r="B2119" s="3643" t="s">
        <v>5003</v>
      </c>
      <c r="C2119" s="3644"/>
      <c r="D2119" s="3645" t="s">
        <v>10</v>
      </c>
      <c r="E2119" s="3645"/>
      <c r="F2119" s="3645"/>
      <c r="G2119" s="3645"/>
      <c r="H2119" s="2575"/>
      <c r="I2119" s="2575"/>
      <c r="J2119" s="2575"/>
      <c r="K2119" s="2575"/>
      <c r="L2119" s="2575"/>
      <c r="M2119" s="2575"/>
      <c r="N2119" s="2575"/>
      <c r="O2119" s="2575"/>
      <c r="P2119" s="2575"/>
      <c r="Q2119" s="2575"/>
      <c r="R2119" s="2575"/>
      <c r="S2119" s="2575"/>
      <c r="T2119" s="2571"/>
      <c r="U2119" s="2571"/>
      <c r="V2119" s="2571"/>
      <c r="W2119" s="2571"/>
      <c r="X2119" s="2571"/>
      <c r="Y2119" s="2571"/>
      <c r="Z2119" s="2571"/>
      <c r="AA2119" s="2571"/>
      <c r="AB2119" s="2571"/>
      <c r="AC2119" s="2571"/>
      <c r="AD2119" s="2571"/>
      <c r="AE2119" s="2571"/>
      <c r="AF2119" s="2571"/>
      <c r="AG2119" s="2571"/>
      <c r="AH2119" s="2571"/>
      <c r="AI2119" s="2571"/>
      <c r="AJ2119" s="2571"/>
      <c r="AK2119" s="2578"/>
    </row>
    <row r="2120" spans="2:37" s="2884" customFormat="1" ht="15.75" thickBot="1" x14ac:dyDescent="0.25">
      <c r="B2120" s="3646"/>
      <c r="C2120" s="3647"/>
      <c r="D2120" s="3648"/>
      <c r="E2120" s="3648"/>
      <c r="F2120" s="3648"/>
      <c r="G2120" s="3648"/>
      <c r="H2120" s="2580"/>
      <c r="I2120" s="2580"/>
      <c r="J2120" s="2580"/>
      <c r="K2120" s="2580"/>
      <c r="L2120" s="2580"/>
      <c r="M2120" s="2580"/>
      <c r="N2120" s="2580"/>
      <c r="O2120" s="2580"/>
      <c r="P2120" s="2580"/>
      <c r="Q2120" s="2580"/>
      <c r="R2120" s="2580"/>
      <c r="S2120" s="2580"/>
      <c r="T2120" s="2581"/>
      <c r="U2120" s="2581"/>
      <c r="V2120" s="2581"/>
      <c r="W2120" s="2581"/>
      <c r="X2120" s="2581"/>
      <c r="Y2120" s="2581"/>
      <c r="Z2120" s="2581"/>
      <c r="AA2120" s="2581"/>
      <c r="AB2120" s="2581"/>
      <c r="AC2120" s="2581"/>
      <c r="AD2120" s="2581"/>
      <c r="AE2120" s="2581"/>
      <c r="AF2120" s="2581"/>
      <c r="AG2120" s="2581"/>
      <c r="AH2120" s="2581"/>
      <c r="AI2120" s="2581"/>
      <c r="AJ2120" s="2581"/>
      <c r="AK2120" s="2583"/>
    </row>
    <row r="2121" spans="2:37" s="2884" customFormat="1" x14ac:dyDescent="0.2">
      <c r="B2121" s="2783" t="str">
        <f>+B2090</f>
        <v>.</v>
      </c>
    </row>
    <row r="2122" spans="2:37" s="2884" customFormat="1" ht="13.5" thickBot="1" x14ac:dyDescent="0.25"/>
    <row r="2123" spans="2:37" s="2884" customFormat="1" ht="20.25" x14ac:dyDescent="0.2">
      <c r="B2123" s="3623" t="s">
        <v>5011</v>
      </c>
      <c r="C2123" s="3624"/>
      <c r="D2123" s="3624"/>
      <c r="E2123" s="3624"/>
      <c r="F2123" s="3624"/>
      <c r="G2123" s="3624"/>
      <c r="H2123" s="3624"/>
      <c r="I2123" s="3624"/>
      <c r="J2123" s="3624"/>
      <c r="K2123" s="3624"/>
      <c r="L2123" s="3624"/>
      <c r="M2123" s="3624"/>
      <c r="N2123" s="3624"/>
      <c r="O2123" s="3624"/>
      <c r="P2123" s="3624"/>
      <c r="Q2123" s="3624"/>
      <c r="R2123" s="3624"/>
      <c r="S2123" s="3624"/>
      <c r="T2123" s="3624"/>
      <c r="U2123" s="3624"/>
      <c r="V2123" s="3624"/>
      <c r="W2123" s="3624"/>
      <c r="X2123" s="3624"/>
      <c r="Y2123" s="3624"/>
      <c r="Z2123" s="3624"/>
      <c r="AA2123" s="3624"/>
      <c r="AB2123" s="3624"/>
      <c r="AC2123" s="3624"/>
      <c r="AD2123" s="3624"/>
      <c r="AE2123" s="3624"/>
      <c r="AF2123" s="3624"/>
      <c r="AG2123" s="3624"/>
      <c r="AH2123" s="3624"/>
      <c r="AI2123" s="3624"/>
      <c r="AJ2123" s="3624"/>
      <c r="AK2123" s="3625"/>
    </row>
    <row r="2124" spans="2:37" s="2884" customFormat="1" x14ac:dyDescent="0.2">
      <c r="B2124" s="2576"/>
      <c r="C2124" s="2922"/>
      <c r="D2124" s="2922"/>
      <c r="E2124" s="2922"/>
      <c r="F2124" s="2922"/>
      <c r="G2124" s="2577"/>
      <c r="H2124" s="2577"/>
      <c r="I2124" s="2577"/>
      <c r="J2124" s="2577"/>
      <c r="K2124" s="2577"/>
      <c r="L2124" s="2577"/>
      <c r="M2124" s="2577"/>
      <c r="N2124" s="2577"/>
      <c r="O2124" s="2577"/>
      <c r="P2124" s="2577"/>
      <c r="Q2124" s="2577"/>
      <c r="R2124" s="2577"/>
      <c r="S2124" s="2577"/>
      <c r="T2124" s="2577"/>
      <c r="U2124" s="2577"/>
      <c r="V2124" s="2577"/>
      <c r="W2124" s="2577"/>
      <c r="X2124" s="2577"/>
      <c r="Y2124" s="2577"/>
      <c r="Z2124" s="2577"/>
      <c r="AA2124" s="2577"/>
      <c r="AB2124" s="2577"/>
      <c r="AC2124" s="2577"/>
      <c r="AD2124" s="2577"/>
      <c r="AE2124" s="2577"/>
      <c r="AF2124" s="2577"/>
      <c r="AG2124" s="2577"/>
      <c r="AH2124" s="2577"/>
      <c r="AI2124" s="2577"/>
      <c r="AJ2124" s="2577"/>
      <c r="AK2124" s="2578"/>
    </row>
    <row r="2125" spans="2:37" s="2884" customFormat="1" x14ac:dyDescent="0.2">
      <c r="B2125" s="2576" t="s">
        <v>4998</v>
      </c>
      <c r="C2125" s="2922"/>
      <c r="D2125" s="3740" t="s">
        <v>5516</v>
      </c>
      <c r="E2125" s="3740"/>
      <c r="F2125" s="3740"/>
      <c r="G2125" s="2577"/>
      <c r="H2125" s="2577"/>
      <c r="I2125" s="2577"/>
      <c r="J2125" s="2577"/>
      <c r="K2125" s="2577"/>
      <c r="L2125" s="2577"/>
      <c r="M2125" s="2577"/>
      <c r="N2125" s="2577"/>
      <c r="O2125" s="2577"/>
      <c r="P2125" s="2577"/>
      <c r="Q2125" s="2577"/>
      <c r="R2125" s="2577"/>
      <c r="S2125" s="2577"/>
      <c r="T2125" s="2577"/>
      <c r="U2125" s="2577"/>
      <c r="V2125" s="2577"/>
      <c r="W2125" s="2577"/>
      <c r="X2125" s="2577"/>
      <c r="Y2125" s="2577"/>
      <c r="Z2125" s="2577"/>
      <c r="AA2125" s="2577"/>
      <c r="AB2125" s="2577"/>
      <c r="AC2125" s="2577"/>
      <c r="AD2125" s="2577"/>
      <c r="AE2125" s="2577"/>
      <c r="AF2125" s="2577"/>
      <c r="AG2125" s="2577"/>
      <c r="AH2125" s="2577"/>
      <c r="AI2125" s="2577"/>
      <c r="AJ2125" s="2577"/>
      <c r="AK2125" s="2578"/>
    </row>
    <row r="2126" spans="2:37" s="2884" customFormat="1" ht="13.5" thickBot="1" x14ac:dyDescent="0.25">
      <c r="B2126" s="3657" t="s">
        <v>5012</v>
      </c>
      <c r="C2126" s="3658"/>
      <c r="D2126" s="3747">
        <v>41456</v>
      </c>
      <c r="E2126" s="3748"/>
      <c r="F2126" s="2922"/>
      <c r="G2126" s="2577"/>
      <c r="H2126" s="2577"/>
      <c r="I2126" s="2577"/>
      <c r="J2126" s="2577"/>
      <c r="K2126" s="2577"/>
      <c r="L2126" s="2577"/>
      <c r="M2126" s="2577"/>
      <c r="N2126" s="2577"/>
      <c r="O2126" s="2577"/>
      <c r="P2126" s="2577"/>
      <c r="Q2126" s="2577"/>
      <c r="R2126" s="2577"/>
      <c r="S2126" s="2577"/>
      <c r="T2126" s="2577"/>
      <c r="U2126" s="2577"/>
      <c r="V2126" s="2577"/>
      <c r="W2126" s="2577"/>
      <c r="X2126" s="2577"/>
      <c r="Y2126" s="2577"/>
      <c r="Z2126" s="2577"/>
      <c r="AA2126" s="2577"/>
      <c r="AB2126" s="2577"/>
      <c r="AC2126" s="2577"/>
      <c r="AD2126" s="2577"/>
      <c r="AE2126" s="2577"/>
      <c r="AF2126" s="2577"/>
      <c r="AG2126" s="2577"/>
      <c r="AH2126" s="2577"/>
      <c r="AI2126" s="2577"/>
      <c r="AJ2126" s="2577"/>
      <c r="AK2126" s="2578"/>
    </row>
    <row r="2127" spans="2:37" s="2884" customFormat="1" ht="39.75" customHeight="1" thickBot="1" x14ac:dyDescent="0.25">
      <c r="B2127" s="3659" t="s">
        <v>5013</v>
      </c>
      <c r="C2127" s="3710"/>
      <c r="D2127" s="3730" t="s">
        <v>5517</v>
      </c>
      <c r="E2127" s="3731"/>
      <c r="F2127" s="3731"/>
      <c r="G2127" s="3731"/>
      <c r="H2127" s="3731"/>
      <c r="I2127" s="3731"/>
      <c r="J2127" s="3731"/>
      <c r="K2127" s="3732"/>
      <c r="L2127" s="2577"/>
      <c r="M2127" s="2577"/>
      <c r="N2127" s="2577"/>
      <c r="O2127" s="2577"/>
      <c r="P2127" s="2577"/>
      <c r="Q2127" s="2577"/>
      <c r="R2127" s="2577"/>
      <c r="S2127" s="2577"/>
      <c r="T2127" s="2577"/>
      <c r="U2127" s="2577"/>
      <c r="V2127" s="2577"/>
      <c r="W2127" s="2577"/>
      <c r="X2127" s="2577"/>
      <c r="Y2127" s="2577"/>
      <c r="Z2127" s="2577"/>
      <c r="AA2127" s="2577"/>
      <c r="AB2127" s="2577"/>
      <c r="AC2127" s="2577"/>
      <c r="AD2127" s="2577"/>
      <c r="AE2127" s="2577"/>
      <c r="AF2127" s="2577"/>
      <c r="AG2127" s="2577"/>
      <c r="AH2127" s="2577"/>
      <c r="AI2127" s="2577"/>
      <c r="AJ2127" s="2577"/>
      <c r="AK2127" s="2578"/>
    </row>
    <row r="2128" spans="2:37" s="2884" customFormat="1" ht="12.75" customHeight="1" thickBot="1" x14ac:dyDescent="0.25">
      <c r="B2128" s="3664"/>
      <c r="C2128" s="3653"/>
      <c r="D2128" s="3653"/>
      <c r="E2128" s="3653"/>
      <c r="F2128" s="3653"/>
      <c r="G2128" s="3653"/>
      <c r="H2128" s="3653"/>
      <c r="I2128" s="3653"/>
      <c r="J2128" s="3653"/>
      <c r="K2128" s="3653"/>
      <c r="L2128" s="3653"/>
      <c r="M2128" s="3653"/>
      <c r="N2128" s="3653"/>
      <c r="O2128" s="3653"/>
      <c r="P2128" s="3653"/>
      <c r="Q2128" s="3653"/>
      <c r="R2128" s="2577"/>
      <c r="S2128" s="2577"/>
      <c r="T2128" s="2577"/>
      <c r="U2128" s="2577"/>
      <c r="V2128" s="2577"/>
      <c r="W2128" s="2577"/>
      <c r="X2128" s="2577"/>
      <c r="Y2128" s="2577"/>
      <c r="Z2128" s="2577"/>
      <c r="AA2128" s="2577"/>
      <c r="AB2128" s="2577"/>
      <c r="AC2128" s="2577"/>
      <c r="AD2128" s="2577"/>
      <c r="AE2128" s="2577"/>
      <c r="AF2128" s="2577"/>
      <c r="AG2128" s="2577"/>
      <c r="AH2128" s="2577"/>
      <c r="AI2128" s="2577"/>
      <c r="AJ2128" s="2577"/>
      <c r="AK2128" s="2578"/>
    </row>
    <row r="2129" spans="2:37" s="2884" customFormat="1" ht="22.5" customHeight="1" thickBot="1" x14ac:dyDescent="0.25">
      <c r="B2129" s="3638" t="s">
        <v>5014</v>
      </c>
      <c r="C2129" s="3638"/>
      <c r="D2129" s="3638" t="s">
        <v>5004</v>
      </c>
      <c r="E2129" s="3638" t="s">
        <v>5015</v>
      </c>
      <c r="F2129" s="3654" t="s">
        <v>224</v>
      </c>
      <c r="G2129" s="3654"/>
      <c r="H2129" s="3654"/>
      <c r="I2129" s="3654"/>
      <c r="J2129" s="3654"/>
      <c r="K2129" s="3654"/>
      <c r="L2129" s="3654"/>
      <c r="M2129" s="3654"/>
      <c r="N2129" s="3654"/>
      <c r="O2129" s="3654"/>
      <c r="P2129" s="3654"/>
      <c r="Q2129" s="3654"/>
      <c r="R2129" s="3654"/>
      <c r="S2129" s="3654" t="s">
        <v>340</v>
      </c>
      <c r="T2129" s="3654"/>
      <c r="U2129" s="3654"/>
      <c r="V2129" s="3654"/>
      <c r="W2129" s="3654"/>
      <c r="X2129" s="3654"/>
      <c r="Y2129" s="3654"/>
      <c r="Z2129" s="3654"/>
      <c r="AA2129" s="3654"/>
      <c r="AB2129" s="3654"/>
      <c r="AC2129" s="3654"/>
      <c r="AD2129" s="3654" t="s">
        <v>225</v>
      </c>
      <c r="AE2129" s="3654"/>
      <c r="AF2129" s="3654"/>
      <c r="AG2129" s="3654"/>
      <c r="AH2129" s="3655" t="s">
        <v>4999</v>
      </c>
      <c r="AI2129" s="3655"/>
      <c r="AJ2129" s="3655"/>
      <c r="AK2129" s="2578"/>
    </row>
    <row r="2130" spans="2:37" s="2884" customFormat="1" ht="29.25" customHeight="1" thickBot="1" x14ac:dyDescent="0.25">
      <c r="B2130" s="3639"/>
      <c r="C2130" s="3639"/>
      <c r="D2130" s="3639"/>
      <c r="E2130" s="3639"/>
      <c r="F2130" s="3639" t="s">
        <v>5016</v>
      </c>
      <c r="G2130" s="3639" t="s">
        <v>5017</v>
      </c>
      <c r="H2130" s="3638" t="s">
        <v>5018</v>
      </c>
      <c r="I2130" s="3640" t="s">
        <v>5019</v>
      </c>
      <c r="J2130" s="3640" t="s">
        <v>5020</v>
      </c>
      <c r="K2130" s="3637" t="s">
        <v>5021</v>
      </c>
      <c r="L2130" s="3637" t="s">
        <v>5022</v>
      </c>
      <c r="M2130" s="3640" t="s">
        <v>5023</v>
      </c>
      <c r="N2130" s="3640"/>
      <c r="O2130" s="3637" t="s">
        <v>5024</v>
      </c>
      <c r="P2130" s="3637" t="s">
        <v>5025</v>
      </c>
      <c r="Q2130" s="3637" t="s">
        <v>5026</v>
      </c>
      <c r="R2130" s="3637" t="s">
        <v>5027</v>
      </c>
      <c r="S2130" s="3638" t="s">
        <v>5028</v>
      </c>
      <c r="T2130" s="3638" t="s">
        <v>5029</v>
      </c>
      <c r="U2130" s="3638" t="s">
        <v>5030</v>
      </c>
      <c r="V2130" s="3638" t="s">
        <v>5031</v>
      </c>
      <c r="W2130" s="3638" t="s">
        <v>5032</v>
      </c>
      <c r="X2130" s="3638" t="s">
        <v>5033</v>
      </c>
      <c r="Y2130" s="3638" t="s">
        <v>5034</v>
      </c>
      <c r="Z2130" s="3638" t="s">
        <v>5035</v>
      </c>
      <c r="AA2130" s="3638" t="s">
        <v>5036</v>
      </c>
      <c r="AB2130" s="3640" t="s">
        <v>5037</v>
      </c>
      <c r="AC2130" s="3640" t="s">
        <v>5038</v>
      </c>
      <c r="AD2130" s="3638" t="s">
        <v>5039</v>
      </c>
      <c r="AE2130" s="3638" t="s">
        <v>5040</v>
      </c>
      <c r="AF2130" s="3638" t="s">
        <v>5041</v>
      </c>
      <c r="AG2130" s="3638" t="s">
        <v>5042</v>
      </c>
      <c r="AH2130" s="3638" t="s">
        <v>1154</v>
      </c>
      <c r="AI2130" s="3638" t="s">
        <v>5000</v>
      </c>
      <c r="AJ2130" s="3638" t="s">
        <v>5001</v>
      </c>
      <c r="AK2130" s="2578"/>
    </row>
    <row r="2131" spans="2:37" s="2884" customFormat="1" ht="30" customHeight="1" thickBot="1" x14ac:dyDescent="0.25">
      <c r="B2131" s="3639"/>
      <c r="C2131" s="3639"/>
      <c r="D2131" s="3639"/>
      <c r="E2131" s="3639"/>
      <c r="F2131" s="3639"/>
      <c r="G2131" s="3639"/>
      <c r="H2131" s="3639"/>
      <c r="I2131" s="3637"/>
      <c r="J2131" s="3637"/>
      <c r="K2131" s="3637"/>
      <c r="L2131" s="3637"/>
      <c r="M2131" s="2920" t="s">
        <v>5043</v>
      </c>
      <c r="N2131" s="2921" t="s">
        <v>2798</v>
      </c>
      <c r="O2131" s="3637"/>
      <c r="P2131" s="3637"/>
      <c r="Q2131" s="3637"/>
      <c r="R2131" s="3637"/>
      <c r="S2131" s="3639"/>
      <c r="T2131" s="3639"/>
      <c r="U2131" s="3639"/>
      <c r="V2131" s="3639"/>
      <c r="W2131" s="3639"/>
      <c r="X2131" s="3639"/>
      <c r="Y2131" s="3639"/>
      <c r="Z2131" s="3639"/>
      <c r="AA2131" s="3639"/>
      <c r="AB2131" s="3637"/>
      <c r="AC2131" s="3637"/>
      <c r="AD2131" s="3639"/>
      <c r="AE2131" s="3639"/>
      <c r="AF2131" s="3639"/>
      <c r="AG2131" s="3639"/>
      <c r="AH2131" s="3639"/>
      <c r="AI2131" s="3639"/>
      <c r="AJ2131" s="3639"/>
      <c r="AK2131" s="2578"/>
    </row>
    <row r="2132" spans="2:37" s="2884" customFormat="1" ht="51" x14ac:dyDescent="0.2">
      <c r="B2132" s="3743" t="s">
        <v>5518</v>
      </c>
      <c r="C2132" s="3744"/>
      <c r="D2132" s="2584" t="s">
        <v>5519</v>
      </c>
      <c r="E2132" s="2585">
        <v>67.2</v>
      </c>
      <c r="F2132" s="2585">
        <v>24.303999999999998</v>
      </c>
      <c r="G2132" s="2606" t="s">
        <v>1534</v>
      </c>
      <c r="H2132" s="2606" t="s">
        <v>1534</v>
      </c>
      <c r="I2132" s="2606" t="s">
        <v>1534</v>
      </c>
      <c r="J2132" s="2695">
        <v>155</v>
      </c>
      <c r="K2132" s="2694">
        <v>0.15680000000000002</v>
      </c>
      <c r="L2132" s="2694">
        <v>0.15680000000000002</v>
      </c>
      <c r="M2132" s="2695">
        <v>155</v>
      </c>
      <c r="N2132" s="2695">
        <v>155</v>
      </c>
      <c r="O2132" s="2694">
        <v>0.15680000000000002</v>
      </c>
      <c r="P2132" s="2694">
        <v>0.15680000000000002</v>
      </c>
      <c r="Q2132" s="2694">
        <v>0.15680000000000002</v>
      </c>
      <c r="R2132" s="2694">
        <v>0.15680000000000002</v>
      </c>
      <c r="S2132" s="2706">
        <v>5.6000000000000005</v>
      </c>
      <c r="T2132" s="2606" t="s">
        <v>1534</v>
      </c>
      <c r="U2132" s="2606" t="s">
        <v>1534</v>
      </c>
      <c r="V2132" s="2607" t="s">
        <v>1135</v>
      </c>
      <c r="W2132" s="2694">
        <v>2.8000000000000004E-2</v>
      </c>
      <c r="X2132" s="2694">
        <v>6.720000000000001E-2</v>
      </c>
      <c r="Y2132" s="2607" t="s">
        <v>1534</v>
      </c>
      <c r="Z2132" s="2607" t="s">
        <v>1534</v>
      </c>
      <c r="AA2132" s="2607" t="s">
        <v>1534</v>
      </c>
      <c r="AB2132" s="2607" t="s">
        <v>1534</v>
      </c>
      <c r="AC2132" s="2694">
        <v>6.720000000000001E-2</v>
      </c>
      <c r="AD2132" s="2585">
        <v>26.107200000000002</v>
      </c>
      <c r="AE2132" s="2607" t="s">
        <v>5520</v>
      </c>
      <c r="AF2132" s="2696">
        <v>3.6960000000000007E-2</v>
      </c>
      <c r="AG2132" s="2696">
        <v>0.11200000000000002</v>
      </c>
      <c r="AH2132" s="2652" t="s">
        <v>5059</v>
      </c>
      <c r="AI2132" s="2652" t="s">
        <v>5060</v>
      </c>
      <c r="AJ2132" s="2654">
        <v>11.188800000000001</v>
      </c>
      <c r="AK2132" s="2578"/>
    </row>
    <row r="2133" spans="2:37" s="2884" customFormat="1" x14ac:dyDescent="0.2">
      <c r="B2133" s="3749" t="s">
        <v>5521</v>
      </c>
      <c r="C2133" s="3750"/>
      <c r="D2133" s="2561" t="s">
        <v>5522</v>
      </c>
      <c r="E2133" s="2562">
        <v>67.2</v>
      </c>
      <c r="F2133" s="2562">
        <v>35.492800000000003</v>
      </c>
      <c r="G2133" s="2565" t="s">
        <v>1534</v>
      </c>
      <c r="H2133" s="2565" t="s">
        <v>1534</v>
      </c>
      <c r="I2133" s="2565" t="s">
        <v>1534</v>
      </c>
      <c r="J2133" s="2564">
        <v>226</v>
      </c>
      <c r="K2133" s="2563">
        <v>0.15680000000000002</v>
      </c>
      <c r="L2133" s="2563">
        <v>0.15680000000000002</v>
      </c>
      <c r="M2133" s="2564">
        <v>226</v>
      </c>
      <c r="N2133" s="2564">
        <v>226</v>
      </c>
      <c r="O2133" s="2563">
        <v>0.15680000000000002</v>
      </c>
      <c r="P2133" s="2563">
        <v>0.15680000000000002</v>
      </c>
      <c r="Q2133" s="2563">
        <v>0.15680000000000002</v>
      </c>
      <c r="R2133" s="2563">
        <v>0.15680000000000002</v>
      </c>
      <c r="S2133" s="2618">
        <v>5.6000000000000005</v>
      </c>
      <c r="T2133" s="2565" t="s">
        <v>1534</v>
      </c>
      <c r="U2133" s="2565" t="s">
        <v>1534</v>
      </c>
      <c r="V2133" s="2566" t="s">
        <v>1135</v>
      </c>
      <c r="W2133" s="2563">
        <v>2.8000000000000004E-2</v>
      </c>
      <c r="X2133" s="2563">
        <v>6.720000000000001E-2</v>
      </c>
      <c r="Y2133" s="2566" t="s">
        <v>1534</v>
      </c>
      <c r="Z2133" s="2566" t="s">
        <v>1534</v>
      </c>
      <c r="AA2133" s="2566" t="s">
        <v>1534</v>
      </c>
      <c r="AB2133" s="2566" t="s">
        <v>1534</v>
      </c>
      <c r="AC2133" s="2563">
        <v>6.720000000000001E-2</v>
      </c>
      <c r="AD2133" s="2562">
        <v>26.107200000000002</v>
      </c>
      <c r="AE2133" s="2566" t="s">
        <v>5520</v>
      </c>
      <c r="AF2133" s="2567">
        <v>3.6960000000000007E-2</v>
      </c>
      <c r="AG2133" s="2567">
        <v>0.11200000000000002</v>
      </c>
      <c r="AH2133" s="2619" t="s">
        <v>1534</v>
      </c>
      <c r="AI2133" s="2619" t="s">
        <v>1534</v>
      </c>
      <c r="AJ2133" s="2655" t="s">
        <v>1534</v>
      </c>
      <c r="AK2133" s="2578"/>
    </row>
    <row r="2134" spans="2:37" s="2884" customFormat="1" ht="51" x14ac:dyDescent="0.2">
      <c r="B2134" s="3749" t="s">
        <v>5523</v>
      </c>
      <c r="C2134" s="3750"/>
      <c r="D2134" s="2561" t="s">
        <v>5524</v>
      </c>
      <c r="E2134" s="2562">
        <v>78.400000000000006</v>
      </c>
      <c r="F2134" s="2562">
        <v>31.7744</v>
      </c>
      <c r="G2134" s="2565" t="s">
        <v>1534</v>
      </c>
      <c r="H2134" s="2565" t="s">
        <v>1534</v>
      </c>
      <c r="I2134" s="2565" t="s">
        <v>1534</v>
      </c>
      <c r="J2134" s="2564">
        <v>202</v>
      </c>
      <c r="K2134" s="2563">
        <v>0.15680000000000002</v>
      </c>
      <c r="L2134" s="2563">
        <v>0.15680000000000002</v>
      </c>
      <c r="M2134" s="2564">
        <v>202</v>
      </c>
      <c r="N2134" s="2564">
        <v>202</v>
      </c>
      <c r="O2134" s="2563">
        <v>0.15680000000000002</v>
      </c>
      <c r="P2134" s="2563">
        <v>0.15680000000000002</v>
      </c>
      <c r="Q2134" s="2563">
        <v>0.15680000000000002</v>
      </c>
      <c r="R2134" s="2563">
        <v>0.15680000000000002</v>
      </c>
      <c r="S2134" s="2618">
        <v>5.6000000000000005</v>
      </c>
      <c r="T2134" s="2565" t="s">
        <v>1534</v>
      </c>
      <c r="U2134" s="2565" t="s">
        <v>1534</v>
      </c>
      <c r="V2134" s="2566" t="s">
        <v>1135</v>
      </c>
      <c r="W2134" s="2563">
        <v>2.8000000000000004E-2</v>
      </c>
      <c r="X2134" s="2563">
        <v>6.720000000000001E-2</v>
      </c>
      <c r="Y2134" s="2566" t="s">
        <v>1534</v>
      </c>
      <c r="Z2134" s="2566" t="s">
        <v>1534</v>
      </c>
      <c r="AA2134" s="2566" t="s">
        <v>1534</v>
      </c>
      <c r="AB2134" s="2566" t="s">
        <v>1534</v>
      </c>
      <c r="AC2134" s="2563">
        <v>6.720000000000001E-2</v>
      </c>
      <c r="AD2134" s="2562">
        <v>29.836800000000004</v>
      </c>
      <c r="AE2134" s="2566" t="s">
        <v>56</v>
      </c>
      <c r="AF2134" s="2567">
        <v>3.6960000000000007E-2</v>
      </c>
      <c r="AG2134" s="2567">
        <v>0.11200000000000002</v>
      </c>
      <c r="AH2134" s="2619" t="s">
        <v>5059</v>
      </c>
      <c r="AI2134" s="2619" t="s">
        <v>5060</v>
      </c>
      <c r="AJ2134" s="2821">
        <v>11.188800000000001</v>
      </c>
      <c r="AK2134" s="2578"/>
    </row>
    <row r="2135" spans="2:37" s="2884" customFormat="1" x14ac:dyDescent="0.2">
      <c r="B2135" s="3749" t="s">
        <v>5525</v>
      </c>
      <c r="C2135" s="3750"/>
      <c r="D2135" s="2561" t="s">
        <v>5526</v>
      </c>
      <c r="E2135" s="2562">
        <v>78.400000000000006</v>
      </c>
      <c r="F2135" s="2562">
        <v>42.963200000000001</v>
      </c>
      <c r="G2135" s="2565" t="s">
        <v>1534</v>
      </c>
      <c r="H2135" s="2565" t="s">
        <v>1534</v>
      </c>
      <c r="I2135" s="2565" t="s">
        <v>1534</v>
      </c>
      <c r="J2135" s="2564">
        <v>274</v>
      </c>
      <c r="K2135" s="2563">
        <v>0.15680000000000002</v>
      </c>
      <c r="L2135" s="2563">
        <v>0.15680000000000002</v>
      </c>
      <c r="M2135" s="2564">
        <v>274</v>
      </c>
      <c r="N2135" s="2564">
        <v>274</v>
      </c>
      <c r="O2135" s="2563">
        <v>0.15680000000000002</v>
      </c>
      <c r="P2135" s="2563">
        <v>0.15680000000000002</v>
      </c>
      <c r="Q2135" s="2563">
        <v>0.15680000000000002</v>
      </c>
      <c r="R2135" s="2563">
        <v>0.15680000000000002</v>
      </c>
      <c r="S2135" s="2618">
        <v>5.6000000000000005</v>
      </c>
      <c r="T2135" s="2565" t="s">
        <v>1534</v>
      </c>
      <c r="U2135" s="2565" t="s">
        <v>1534</v>
      </c>
      <c r="V2135" s="2566" t="s">
        <v>1135</v>
      </c>
      <c r="W2135" s="2563">
        <v>2.8000000000000004E-2</v>
      </c>
      <c r="X2135" s="2563">
        <v>6.720000000000001E-2</v>
      </c>
      <c r="Y2135" s="2566" t="s">
        <v>1534</v>
      </c>
      <c r="Z2135" s="2566" t="s">
        <v>1534</v>
      </c>
      <c r="AA2135" s="2566" t="s">
        <v>1534</v>
      </c>
      <c r="AB2135" s="2566" t="s">
        <v>1534</v>
      </c>
      <c r="AC2135" s="2563">
        <v>6.720000000000001E-2</v>
      </c>
      <c r="AD2135" s="2562">
        <v>29.836800000000004</v>
      </c>
      <c r="AE2135" s="2566" t="s">
        <v>56</v>
      </c>
      <c r="AF2135" s="2567">
        <v>3.6960000000000007E-2</v>
      </c>
      <c r="AG2135" s="2567">
        <v>0.11200000000000002</v>
      </c>
      <c r="AH2135" s="2619" t="s">
        <v>1534</v>
      </c>
      <c r="AI2135" s="2619" t="s">
        <v>1534</v>
      </c>
      <c r="AJ2135" s="2655" t="s">
        <v>1534</v>
      </c>
      <c r="AK2135" s="2578"/>
    </row>
    <row r="2136" spans="2:37" s="2884" customFormat="1" ht="51" x14ac:dyDescent="0.2">
      <c r="B2136" s="3749" t="s">
        <v>5527</v>
      </c>
      <c r="C2136" s="3750"/>
      <c r="D2136" s="2561" t="s">
        <v>5528</v>
      </c>
      <c r="E2136" s="2562">
        <v>89.600000000000009</v>
      </c>
      <c r="F2136" s="2562">
        <v>36.444800000000001</v>
      </c>
      <c r="G2136" s="2565" t="s">
        <v>1534</v>
      </c>
      <c r="H2136" s="2565" t="s">
        <v>1534</v>
      </c>
      <c r="I2136" s="2565" t="s">
        <v>1534</v>
      </c>
      <c r="J2136" s="2564">
        <v>250</v>
      </c>
      <c r="K2136" s="2563">
        <v>0.14560000000000001</v>
      </c>
      <c r="L2136" s="2563">
        <v>0.14560000000000001</v>
      </c>
      <c r="M2136" s="2564">
        <v>250</v>
      </c>
      <c r="N2136" s="2564">
        <v>250</v>
      </c>
      <c r="O2136" s="2563">
        <v>0.14560000000000001</v>
      </c>
      <c r="P2136" s="2563">
        <v>0.14560000000000001</v>
      </c>
      <c r="Q2136" s="2563">
        <v>0.14560000000000001</v>
      </c>
      <c r="R2136" s="2563">
        <v>0.14560000000000001</v>
      </c>
      <c r="S2136" s="2618">
        <v>8.4</v>
      </c>
      <c r="T2136" s="2565" t="s">
        <v>1534</v>
      </c>
      <c r="U2136" s="2565" t="s">
        <v>1534</v>
      </c>
      <c r="V2136" s="2566" t="s">
        <v>1119</v>
      </c>
      <c r="W2136" s="2563">
        <v>2.8000000000000004E-2</v>
      </c>
      <c r="X2136" s="2563">
        <v>6.720000000000001E-2</v>
      </c>
      <c r="Y2136" s="2566" t="s">
        <v>1534</v>
      </c>
      <c r="Z2136" s="2566" t="s">
        <v>1534</v>
      </c>
      <c r="AA2136" s="2566" t="s">
        <v>1534</v>
      </c>
      <c r="AB2136" s="2566" t="s">
        <v>1534</v>
      </c>
      <c r="AC2136" s="2563">
        <v>6.720000000000001E-2</v>
      </c>
      <c r="AD2136" s="2562">
        <v>33.566400000000002</v>
      </c>
      <c r="AE2136" s="2566" t="s">
        <v>5529</v>
      </c>
      <c r="AF2136" s="2567">
        <v>3.6960000000000007E-2</v>
      </c>
      <c r="AG2136" s="2567">
        <v>0.11200000000000002</v>
      </c>
      <c r="AH2136" s="2619" t="s">
        <v>5059</v>
      </c>
      <c r="AI2136" s="2619" t="s">
        <v>5060</v>
      </c>
      <c r="AJ2136" s="2821">
        <v>11.188800000000001</v>
      </c>
      <c r="AK2136" s="2578"/>
    </row>
    <row r="2137" spans="2:37" s="2884" customFormat="1" x14ac:dyDescent="0.2">
      <c r="B2137" s="3749" t="s">
        <v>5530</v>
      </c>
      <c r="C2137" s="3750"/>
      <c r="D2137" s="2561" t="s">
        <v>5531</v>
      </c>
      <c r="E2137" s="2562">
        <v>89.600000000000009</v>
      </c>
      <c r="F2137" s="2562">
        <v>47.633600000000008</v>
      </c>
      <c r="G2137" s="2565" t="s">
        <v>1534</v>
      </c>
      <c r="H2137" s="2565" t="s">
        <v>1534</v>
      </c>
      <c r="I2137" s="2565" t="s">
        <v>1534</v>
      </c>
      <c r="J2137" s="2564">
        <v>327</v>
      </c>
      <c r="K2137" s="2563">
        <v>0.14560000000000001</v>
      </c>
      <c r="L2137" s="2563">
        <v>0.14560000000000001</v>
      </c>
      <c r="M2137" s="2564">
        <v>327</v>
      </c>
      <c r="N2137" s="2564">
        <v>327</v>
      </c>
      <c r="O2137" s="2563">
        <v>0.14560000000000001</v>
      </c>
      <c r="P2137" s="2563">
        <v>0.14560000000000001</v>
      </c>
      <c r="Q2137" s="2563">
        <v>0.14560000000000001</v>
      </c>
      <c r="R2137" s="2563">
        <v>0.14560000000000001</v>
      </c>
      <c r="S2137" s="2618">
        <v>8.4</v>
      </c>
      <c r="T2137" s="2565" t="s">
        <v>1534</v>
      </c>
      <c r="U2137" s="2565" t="s">
        <v>1534</v>
      </c>
      <c r="V2137" s="2566" t="s">
        <v>1119</v>
      </c>
      <c r="W2137" s="2563">
        <v>2.8000000000000004E-2</v>
      </c>
      <c r="X2137" s="2563">
        <v>6.720000000000001E-2</v>
      </c>
      <c r="Y2137" s="2566" t="s">
        <v>1534</v>
      </c>
      <c r="Z2137" s="2566" t="s">
        <v>1534</v>
      </c>
      <c r="AA2137" s="2566" t="s">
        <v>1534</v>
      </c>
      <c r="AB2137" s="2566" t="s">
        <v>1534</v>
      </c>
      <c r="AC2137" s="2563">
        <v>6.720000000000001E-2</v>
      </c>
      <c r="AD2137" s="2562">
        <v>33.566400000000002</v>
      </c>
      <c r="AE2137" s="2566" t="s">
        <v>5529</v>
      </c>
      <c r="AF2137" s="2567">
        <v>3.6960000000000007E-2</v>
      </c>
      <c r="AG2137" s="2567">
        <v>0.11200000000000002</v>
      </c>
      <c r="AH2137" s="2619" t="s">
        <v>1534</v>
      </c>
      <c r="AI2137" s="2619" t="s">
        <v>1534</v>
      </c>
      <c r="AJ2137" s="2655" t="s">
        <v>1534</v>
      </c>
      <c r="AK2137" s="2578"/>
    </row>
    <row r="2138" spans="2:37" s="2884" customFormat="1" ht="51" x14ac:dyDescent="0.2">
      <c r="B2138" s="3749" t="s">
        <v>5532</v>
      </c>
      <c r="C2138" s="3750"/>
      <c r="D2138" s="2561" t="s">
        <v>5533</v>
      </c>
      <c r="E2138" s="2562">
        <v>112.00000000000001</v>
      </c>
      <c r="F2138" s="2562">
        <v>52.315200000000004</v>
      </c>
      <c r="G2138" s="2565" t="s">
        <v>1534</v>
      </c>
      <c r="H2138" s="2565" t="s">
        <v>1534</v>
      </c>
      <c r="I2138" s="2565" t="s">
        <v>1534</v>
      </c>
      <c r="J2138" s="2564">
        <v>389</v>
      </c>
      <c r="K2138" s="2563">
        <v>0.13440000000000002</v>
      </c>
      <c r="L2138" s="2563">
        <v>0.13440000000000002</v>
      </c>
      <c r="M2138" s="2564">
        <v>389</v>
      </c>
      <c r="N2138" s="2564">
        <v>389</v>
      </c>
      <c r="O2138" s="2563">
        <v>0.13440000000000002</v>
      </c>
      <c r="P2138" s="2563">
        <v>0.13440000000000002</v>
      </c>
      <c r="Q2138" s="2563">
        <v>0.13440000000000002</v>
      </c>
      <c r="R2138" s="2563">
        <v>0.13440000000000002</v>
      </c>
      <c r="S2138" s="2618">
        <v>11.200000000000001</v>
      </c>
      <c r="T2138" s="2565" t="s">
        <v>1534</v>
      </c>
      <c r="U2138" s="2565" t="s">
        <v>1534</v>
      </c>
      <c r="V2138" s="2566" t="s">
        <v>5534</v>
      </c>
      <c r="W2138" s="2563">
        <v>2.8000000000000004E-2</v>
      </c>
      <c r="X2138" s="2563">
        <v>6.720000000000001E-2</v>
      </c>
      <c r="Y2138" s="2566" t="s">
        <v>1534</v>
      </c>
      <c r="Z2138" s="2566" t="s">
        <v>1534</v>
      </c>
      <c r="AA2138" s="2566" t="s">
        <v>1534</v>
      </c>
      <c r="AB2138" s="2566" t="s">
        <v>1534</v>
      </c>
      <c r="AC2138" s="2563">
        <v>6.720000000000001E-2</v>
      </c>
      <c r="AD2138" s="2562">
        <v>37.295999999999999</v>
      </c>
      <c r="AE2138" s="2566" t="s">
        <v>58</v>
      </c>
      <c r="AF2138" s="2567">
        <v>3.6960000000000007E-2</v>
      </c>
      <c r="AG2138" s="2567">
        <v>0.11200000000000002</v>
      </c>
      <c r="AH2138" s="2619" t="s">
        <v>5059</v>
      </c>
      <c r="AI2138" s="2619" t="s">
        <v>5060</v>
      </c>
      <c r="AJ2138" s="2821">
        <v>11.188800000000001</v>
      </c>
      <c r="AK2138" s="2578"/>
    </row>
    <row r="2139" spans="2:37" s="2884" customFormat="1" ht="13.5" thickBot="1" x14ac:dyDescent="0.25">
      <c r="B2139" s="3753" t="s">
        <v>5535</v>
      </c>
      <c r="C2139" s="3754"/>
      <c r="D2139" s="2608" t="s">
        <v>5536</v>
      </c>
      <c r="E2139" s="2609">
        <v>112.00000000000001</v>
      </c>
      <c r="F2139" s="2609">
        <v>63.504000000000012</v>
      </c>
      <c r="G2139" s="2612" t="s">
        <v>1534</v>
      </c>
      <c r="H2139" s="2612" t="s">
        <v>1534</v>
      </c>
      <c r="I2139" s="2612" t="s">
        <v>1534</v>
      </c>
      <c r="J2139" s="2611">
        <v>472</v>
      </c>
      <c r="K2139" s="2610">
        <v>0.13440000000000002</v>
      </c>
      <c r="L2139" s="2610">
        <v>0.13440000000000002</v>
      </c>
      <c r="M2139" s="2611">
        <v>472</v>
      </c>
      <c r="N2139" s="2611">
        <v>472</v>
      </c>
      <c r="O2139" s="2610">
        <v>0.13440000000000002</v>
      </c>
      <c r="P2139" s="2610">
        <v>0.13440000000000002</v>
      </c>
      <c r="Q2139" s="2610">
        <v>0.13440000000000002</v>
      </c>
      <c r="R2139" s="2610">
        <v>0.13440000000000002</v>
      </c>
      <c r="S2139" s="2810">
        <v>11.200000000000001</v>
      </c>
      <c r="T2139" s="2612" t="s">
        <v>1534</v>
      </c>
      <c r="U2139" s="2612" t="s">
        <v>1534</v>
      </c>
      <c r="V2139" s="2613" t="s">
        <v>5534</v>
      </c>
      <c r="W2139" s="2610">
        <v>2.8000000000000004E-2</v>
      </c>
      <c r="X2139" s="2610">
        <v>6.720000000000001E-2</v>
      </c>
      <c r="Y2139" s="2613" t="s">
        <v>1534</v>
      </c>
      <c r="Z2139" s="2613" t="s">
        <v>1534</v>
      </c>
      <c r="AA2139" s="2613" t="s">
        <v>1534</v>
      </c>
      <c r="AB2139" s="2613" t="s">
        <v>1534</v>
      </c>
      <c r="AC2139" s="2610">
        <v>6.720000000000001E-2</v>
      </c>
      <c r="AD2139" s="2609">
        <v>37.295999999999999</v>
      </c>
      <c r="AE2139" s="2613" t="s">
        <v>58</v>
      </c>
      <c r="AF2139" s="2614">
        <v>3.6960000000000007E-2</v>
      </c>
      <c r="AG2139" s="2614">
        <v>0.11200000000000002</v>
      </c>
      <c r="AH2139" s="2661" t="s">
        <v>1534</v>
      </c>
      <c r="AI2139" s="2661" t="s">
        <v>1534</v>
      </c>
      <c r="AJ2139" s="2662" t="s">
        <v>1534</v>
      </c>
      <c r="AK2139" s="2578"/>
    </row>
    <row r="2140" spans="2:37" s="2884" customFormat="1" x14ac:dyDescent="0.2">
      <c r="B2140" s="2579"/>
      <c r="C2140" s="2572"/>
      <c r="D2140" s="2572"/>
      <c r="E2140" s="2572"/>
      <c r="F2140" s="2572"/>
      <c r="G2140" s="2572"/>
      <c r="H2140" s="2572"/>
      <c r="I2140" s="2573"/>
      <c r="J2140" s="2573"/>
      <c r="K2140" s="2573"/>
      <c r="L2140" s="2573"/>
      <c r="M2140" s="2572"/>
      <c r="N2140" s="2573"/>
      <c r="O2140" s="2573"/>
      <c r="P2140" s="2573"/>
      <c r="Q2140" s="2573"/>
      <c r="R2140" s="2573"/>
      <c r="S2140" s="2572"/>
      <c r="T2140" s="2571"/>
      <c r="U2140" s="2571"/>
      <c r="V2140" s="2571"/>
      <c r="W2140" s="2571"/>
      <c r="X2140" s="2571"/>
      <c r="Y2140" s="2571"/>
      <c r="Z2140" s="2571"/>
      <c r="AA2140" s="2571"/>
      <c r="AB2140" s="2571"/>
      <c r="AC2140" s="2571"/>
      <c r="AD2140" s="2571"/>
      <c r="AE2140" s="2571"/>
      <c r="AF2140" s="2571"/>
      <c r="AG2140" s="2571"/>
      <c r="AH2140" s="2571"/>
      <c r="AI2140" s="2571"/>
      <c r="AJ2140" s="2571"/>
      <c r="AK2140" s="2578"/>
    </row>
    <row r="2141" spans="2:37" s="2884" customFormat="1" ht="14.25" x14ac:dyDescent="0.2">
      <c r="B2141" s="3643" t="s">
        <v>5002</v>
      </c>
      <c r="C2141" s="3644"/>
      <c r="D2141" s="3645" t="s">
        <v>10</v>
      </c>
      <c r="E2141" s="3645"/>
      <c r="F2141" s="3645"/>
      <c r="G2141" s="3645"/>
      <c r="H2141" s="2575"/>
      <c r="I2141" s="2575"/>
      <c r="J2141" s="2575"/>
      <c r="K2141" s="2575"/>
      <c r="L2141" s="2575"/>
      <c r="M2141" s="2575"/>
      <c r="N2141" s="2575"/>
      <c r="O2141" s="2575"/>
      <c r="P2141" s="2575"/>
      <c r="Q2141" s="2575"/>
      <c r="R2141" s="2575"/>
      <c r="S2141" s="2575"/>
      <c r="T2141" s="2571"/>
      <c r="U2141" s="2571"/>
      <c r="V2141" s="2571"/>
      <c r="W2141" s="2571"/>
      <c r="X2141" s="2571"/>
      <c r="Y2141" s="2571"/>
      <c r="Z2141" s="2571"/>
      <c r="AA2141" s="2571"/>
      <c r="AB2141" s="2571"/>
      <c r="AC2141" s="2571"/>
      <c r="AD2141" s="2571"/>
      <c r="AE2141" s="2571"/>
      <c r="AF2141" s="2571"/>
      <c r="AG2141" s="2571"/>
      <c r="AH2141" s="2571"/>
      <c r="AI2141" s="2571"/>
      <c r="AJ2141" s="2571"/>
      <c r="AK2141" s="2578"/>
    </row>
    <row r="2142" spans="2:37" s="2884" customFormat="1" ht="14.25" x14ac:dyDescent="0.2">
      <c r="B2142" s="3643" t="s">
        <v>5003</v>
      </c>
      <c r="C2142" s="3644"/>
      <c r="D2142" s="3645" t="s">
        <v>10</v>
      </c>
      <c r="E2142" s="3645"/>
      <c r="F2142" s="3645"/>
      <c r="G2142" s="3645"/>
      <c r="H2142" s="2575"/>
      <c r="I2142" s="2575"/>
      <c r="J2142" s="2575"/>
      <c r="K2142" s="2575"/>
      <c r="L2142" s="2575"/>
      <c r="M2142" s="2575"/>
      <c r="N2142" s="2575"/>
      <c r="O2142" s="2575"/>
      <c r="P2142" s="2575"/>
      <c r="Q2142" s="2575"/>
      <c r="R2142" s="2575"/>
      <c r="S2142" s="2575"/>
      <c r="T2142" s="2571"/>
      <c r="U2142" s="2571"/>
      <c r="V2142" s="2571"/>
      <c r="W2142" s="2571"/>
      <c r="X2142" s="2571"/>
      <c r="Y2142" s="2571"/>
      <c r="Z2142" s="2571"/>
      <c r="AA2142" s="2571"/>
      <c r="AB2142" s="2571"/>
      <c r="AC2142" s="2571"/>
      <c r="AD2142" s="2571"/>
      <c r="AE2142" s="2571"/>
      <c r="AF2142" s="2571"/>
      <c r="AG2142" s="2571"/>
      <c r="AH2142" s="2571"/>
      <c r="AI2142" s="2571"/>
      <c r="AJ2142" s="2571"/>
      <c r="AK2142" s="2578"/>
    </row>
    <row r="2143" spans="2:37" s="2884" customFormat="1" ht="15.75" thickBot="1" x14ac:dyDescent="0.25">
      <c r="B2143" s="3646"/>
      <c r="C2143" s="3647"/>
      <c r="D2143" s="3648"/>
      <c r="E2143" s="3648"/>
      <c r="F2143" s="3648"/>
      <c r="G2143" s="3648"/>
      <c r="H2143" s="2580"/>
      <c r="I2143" s="2580"/>
      <c r="J2143" s="2580"/>
      <c r="K2143" s="2580"/>
      <c r="L2143" s="2580"/>
      <c r="M2143" s="2580"/>
      <c r="N2143" s="2580"/>
      <c r="O2143" s="2580"/>
      <c r="P2143" s="2580"/>
      <c r="Q2143" s="2580"/>
      <c r="R2143" s="2580"/>
      <c r="S2143" s="2580"/>
      <c r="T2143" s="2581"/>
      <c r="U2143" s="2581"/>
      <c r="V2143" s="2581"/>
      <c r="W2143" s="2581"/>
      <c r="X2143" s="2581"/>
      <c r="Y2143" s="2581"/>
      <c r="Z2143" s="2581"/>
      <c r="AA2143" s="2581"/>
      <c r="AB2143" s="2581"/>
      <c r="AC2143" s="2581"/>
      <c r="AD2143" s="2581"/>
      <c r="AE2143" s="2581"/>
      <c r="AF2143" s="2581"/>
      <c r="AG2143" s="2581"/>
      <c r="AH2143" s="2581"/>
      <c r="AI2143" s="2581"/>
      <c r="AJ2143" s="2581"/>
      <c r="AK2143" s="2583"/>
    </row>
    <row r="2144" spans="2:37" s="2884" customFormat="1" x14ac:dyDescent="0.2">
      <c r="B2144" s="2783" t="str">
        <f>+B2121</f>
        <v>.</v>
      </c>
    </row>
    <row r="2145" spans="2:37" s="2884" customFormat="1" ht="13.5" thickBot="1" x14ac:dyDescent="0.25"/>
    <row r="2146" spans="2:37" s="2884" customFormat="1" ht="20.25" x14ac:dyDescent="0.2">
      <c r="B2146" s="3623" t="s">
        <v>5011</v>
      </c>
      <c r="C2146" s="3624"/>
      <c r="D2146" s="3624"/>
      <c r="E2146" s="3624"/>
      <c r="F2146" s="3624"/>
      <c r="G2146" s="3624"/>
      <c r="H2146" s="3624"/>
      <c r="I2146" s="3624"/>
      <c r="J2146" s="3624"/>
      <c r="K2146" s="3624"/>
      <c r="L2146" s="3624"/>
      <c r="M2146" s="3624"/>
      <c r="N2146" s="3624"/>
      <c r="O2146" s="3624"/>
      <c r="P2146" s="3624"/>
      <c r="Q2146" s="3624"/>
      <c r="R2146" s="3624"/>
      <c r="S2146" s="3624"/>
      <c r="T2146" s="3624"/>
      <c r="U2146" s="3624"/>
      <c r="V2146" s="3624"/>
      <c r="W2146" s="3624"/>
      <c r="X2146" s="3624"/>
      <c r="Y2146" s="3624"/>
      <c r="Z2146" s="3624"/>
      <c r="AA2146" s="3624"/>
      <c r="AB2146" s="3624"/>
      <c r="AC2146" s="3624"/>
      <c r="AD2146" s="3624"/>
      <c r="AE2146" s="3624"/>
      <c r="AF2146" s="3624"/>
      <c r="AG2146" s="3624"/>
      <c r="AH2146" s="3624"/>
      <c r="AI2146" s="3624"/>
      <c r="AJ2146" s="3624"/>
      <c r="AK2146" s="3625"/>
    </row>
    <row r="2147" spans="2:37" s="2884" customFormat="1" x14ac:dyDescent="0.2">
      <c r="B2147" s="2576"/>
      <c r="C2147" s="2922"/>
      <c r="D2147" s="2922"/>
      <c r="E2147" s="2922"/>
      <c r="F2147" s="2922"/>
      <c r="G2147" s="2577"/>
      <c r="H2147" s="2577"/>
      <c r="I2147" s="2577"/>
      <c r="J2147" s="2577"/>
      <c r="K2147" s="2577"/>
      <c r="L2147" s="2577"/>
      <c r="M2147" s="2577"/>
      <c r="N2147" s="2577"/>
      <c r="O2147" s="2577"/>
      <c r="P2147" s="2577"/>
      <c r="Q2147" s="2577"/>
      <c r="R2147" s="2577"/>
      <c r="S2147" s="2577"/>
      <c r="T2147" s="2577"/>
      <c r="U2147" s="2577"/>
      <c r="V2147" s="2577"/>
      <c r="W2147" s="2577"/>
      <c r="X2147" s="2577"/>
      <c r="Y2147" s="2577"/>
      <c r="Z2147" s="2577"/>
      <c r="AA2147" s="2577"/>
      <c r="AB2147" s="2577"/>
      <c r="AC2147" s="2577"/>
      <c r="AD2147" s="2577"/>
      <c r="AE2147" s="2577"/>
      <c r="AF2147" s="2577"/>
      <c r="AG2147" s="2577"/>
      <c r="AH2147" s="2577"/>
      <c r="AI2147" s="2577"/>
      <c r="AJ2147" s="2577"/>
      <c r="AK2147" s="2578"/>
    </row>
    <row r="2148" spans="2:37" s="2884" customFormat="1" x14ac:dyDescent="0.2">
      <c r="B2148" s="2576" t="s">
        <v>4998</v>
      </c>
      <c r="C2148" s="2922"/>
      <c r="D2148" s="3740" t="s">
        <v>5511</v>
      </c>
      <c r="E2148" s="3740"/>
      <c r="F2148" s="3740"/>
      <c r="G2148" s="2577"/>
      <c r="H2148" s="2577"/>
      <c r="I2148" s="2577"/>
      <c r="J2148" s="2577"/>
      <c r="K2148" s="2577"/>
      <c r="L2148" s="2577"/>
      <c r="M2148" s="2577"/>
      <c r="N2148" s="2577"/>
      <c r="O2148" s="2577"/>
      <c r="P2148" s="2577"/>
      <c r="Q2148" s="2577"/>
      <c r="R2148" s="2577"/>
      <c r="S2148" s="2577"/>
      <c r="T2148" s="2577"/>
      <c r="U2148" s="2577"/>
      <c r="V2148" s="2577"/>
      <c r="W2148" s="2577"/>
      <c r="X2148" s="2577"/>
      <c r="Y2148" s="2577"/>
      <c r="Z2148" s="2577"/>
      <c r="AA2148" s="2577"/>
      <c r="AB2148" s="2577"/>
      <c r="AC2148" s="2577"/>
      <c r="AD2148" s="2577"/>
      <c r="AE2148" s="2577"/>
      <c r="AF2148" s="2577"/>
      <c r="AG2148" s="2577"/>
      <c r="AH2148" s="2577"/>
      <c r="AI2148" s="2577"/>
      <c r="AJ2148" s="2577"/>
      <c r="AK2148" s="2578"/>
    </row>
    <row r="2149" spans="2:37" s="2884" customFormat="1" ht="13.5" thickBot="1" x14ac:dyDescent="0.25">
      <c r="B2149" s="3657" t="s">
        <v>5012</v>
      </c>
      <c r="C2149" s="3658"/>
      <c r="D2149" s="3747">
        <v>41459</v>
      </c>
      <c r="E2149" s="3748"/>
      <c r="F2149" s="2922"/>
      <c r="G2149" s="2577"/>
      <c r="H2149" s="2577"/>
      <c r="I2149" s="2577"/>
      <c r="J2149" s="2577"/>
      <c r="K2149" s="2577"/>
      <c r="L2149" s="2577"/>
      <c r="M2149" s="2577"/>
      <c r="N2149" s="2577"/>
      <c r="O2149" s="2577"/>
      <c r="P2149" s="2577"/>
      <c r="Q2149" s="2577"/>
      <c r="R2149" s="2577"/>
      <c r="S2149" s="2577"/>
      <c r="T2149" s="2577"/>
      <c r="U2149" s="2577"/>
      <c r="V2149" s="2577"/>
      <c r="W2149" s="2577"/>
      <c r="X2149" s="2577"/>
      <c r="Y2149" s="2577"/>
      <c r="Z2149" s="2577"/>
      <c r="AA2149" s="2577"/>
      <c r="AB2149" s="2577"/>
      <c r="AC2149" s="2577"/>
      <c r="AD2149" s="2577"/>
      <c r="AE2149" s="2577"/>
      <c r="AF2149" s="2577"/>
      <c r="AG2149" s="2577"/>
      <c r="AH2149" s="2577"/>
      <c r="AI2149" s="2577"/>
      <c r="AJ2149" s="2577"/>
      <c r="AK2149" s="2578"/>
    </row>
    <row r="2150" spans="2:37" s="2884" customFormat="1" ht="79.5" customHeight="1" thickBot="1" x14ac:dyDescent="0.25">
      <c r="B2150" s="3659" t="s">
        <v>5013</v>
      </c>
      <c r="C2150" s="3710"/>
      <c r="D2150" s="3730" t="s">
        <v>5907</v>
      </c>
      <c r="E2150" s="3731"/>
      <c r="F2150" s="3731"/>
      <c r="G2150" s="3731"/>
      <c r="H2150" s="3731"/>
      <c r="I2150" s="3731"/>
      <c r="J2150" s="3731"/>
      <c r="K2150" s="3732"/>
      <c r="L2150" s="2577"/>
      <c r="M2150" s="2577"/>
      <c r="N2150" s="2577"/>
      <c r="O2150" s="2577"/>
      <c r="P2150" s="2577"/>
      <c r="Q2150" s="2577"/>
      <c r="R2150" s="2577"/>
      <c r="S2150" s="2577"/>
      <c r="T2150" s="2577"/>
      <c r="U2150" s="2577"/>
      <c r="V2150" s="2577"/>
      <c r="W2150" s="2577"/>
      <c r="X2150" s="2577"/>
      <c r="Y2150" s="2577"/>
      <c r="Z2150" s="2577"/>
      <c r="AA2150" s="2577"/>
      <c r="AB2150" s="2577"/>
      <c r="AC2150" s="2577"/>
      <c r="AD2150" s="2577"/>
      <c r="AE2150" s="2577"/>
      <c r="AF2150" s="2577"/>
      <c r="AG2150" s="2577"/>
      <c r="AH2150" s="2577"/>
      <c r="AI2150" s="2577"/>
      <c r="AJ2150" s="2577"/>
      <c r="AK2150" s="2578"/>
    </row>
    <row r="2151" spans="2:37" s="2884" customFormat="1" ht="13.5" thickBot="1" x14ac:dyDescent="0.25">
      <c r="B2151" s="3664"/>
      <c r="C2151" s="3653"/>
      <c r="D2151" s="3653"/>
      <c r="E2151" s="3653"/>
      <c r="F2151" s="3653"/>
      <c r="G2151" s="3653"/>
      <c r="H2151" s="3653"/>
      <c r="I2151" s="3653"/>
      <c r="J2151" s="3653"/>
      <c r="K2151" s="3653"/>
      <c r="L2151" s="3653"/>
      <c r="M2151" s="3653"/>
      <c r="N2151" s="3653"/>
      <c r="O2151" s="3653"/>
      <c r="P2151" s="3653"/>
      <c r="Q2151" s="3653"/>
      <c r="R2151" s="2577"/>
      <c r="S2151" s="2577"/>
      <c r="T2151" s="2577"/>
      <c r="U2151" s="2577"/>
      <c r="V2151" s="2577"/>
      <c r="W2151" s="2577"/>
      <c r="X2151" s="2577"/>
      <c r="Y2151" s="2577"/>
      <c r="Z2151" s="2577"/>
      <c r="AA2151" s="2577"/>
      <c r="AB2151" s="2577"/>
      <c r="AC2151" s="2577"/>
      <c r="AD2151" s="2577"/>
      <c r="AE2151" s="2577"/>
      <c r="AF2151" s="2577"/>
      <c r="AG2151" s="2577"/>
      <c r="AH2151" s="2577"/>
      <c r="AI2151" s="2577"/>
      <c r="AJ2151" s="2577"/>
      <c r="AK2151" s="2578"/>
    </row>
    <row r="2152" spans="2:37" s="2884" customFormat="1" ht="13.5" thickBot="1" x14ac:dyDescent="0.25">
      <c r="B2152" s="3638" t="s">
        <v>5014</v>
      </c>
      <c r="C2152" s="3638"/>
      <c r="D2152" s="3638" t="s">
        <v>5004</v>
      </c>
      <c r="E2152" s="3638" t="s">
        <v>5015</v>
      </c>
      <c r="F2152" s="3654" t="s">
        <v>224</v>
      </c>
      <c r="G2152" s="3654"/>
      <c r="H2152" s="3654"/>
      <c r="I2152" s="3654"/>
      <c r="J2152" s="3654"/>
      <c r="K2152" s="3654"/>
      <c r="L2152" s="3654"/>
      <c r="M2152" s="3654"/>
      <c r="N2152" s="3654"/>
      <c r="O2152" s="3654"/>
      <c r="P2152" s="3654"/>
      <c r="Q2152" s="3654"/>
      <c r="R2152" s="3654"/>
      <c r="S2152" s="3654" t="s">
        <v>340</v>
      </c>
      <c r="T2152" s="3654"/>
      <c r="U2152" s="3654"/>
      <c r="V2152" s="3654"/>
      <c r="W2152" s="3654"/>
      <c r="X2152" s="3654"/>
      <c r="Y2152" s="3654"/>
      <c r="Z2152" s="3654"/>
      <c r="AA2152" s="3654"/>
      <c r="AB2152" s="3654"/>
      <c r="AC2152" s="3654"/>
      <c r="AD2152" s="3654" t="s">
        <v>225</v>
      </c>
      <c r="AE2152" s="3654"/>
      <c r="AF2152" s="3654"/>
      <c r="AG2152" s="3654"/>
      <c r="AH2152" s="3655" t="s">
        <v>4999</v>
      </c>
      <c r="AI2152" s="3655"/>
      <c r="AJ2152" s="3655"/>
      <c r="AK2152" s="2578"/>
    </row>
    <row r="2153" spans="2:37" s="2884" customFormat="1" ht="13.5" thickBot="1" x14ac:dyDescent="0.25">
      <c r="B2153" s="3639"/>
      <c r="C2153" s="3639"/>
      <c r="D2153" s="3639"/>
      <c r="E2153" s="3639"/>
      <c r="F2153" s="3639" t="s">
        <v>5016</v>
      </c>
      <c r="G2153" s="3639" t="s">
        <v>5017</v>
      </c>
      <c r="H2153" s="3638" t="s">
        <v>5018</v>
      </c>
      <c r="I2153" s="3640" t="s">
        <v>5019</v>
      </c>
      <c r="J2153" s="3640" t="s">
        <v>5020</v>
      </c>
      <c r="K2153" s="3637" t="s">
        <v>5021</v>
      </c>
      <c r="L2153" s="3637" t="s">
        <v>5022</v>
      </c>
      <c r="M2153" s="3640" t="s">
        <v>5023</v>
      </c>
      <c r="N2153" s="3640"/>
      <c r="O2153" s="3637" t="s">
        <v>5024</v>
      </c>
      <c r="P2153" s="3637" t="s">
        <v>5025</v>
      </c>
      <c r="Q2153" s="3637" t="s">
        <v>5026</v>
      </c>
      <c r="R2153" s="3637" t="s">
        <v>5027</v>
      </c>
      <c r="S2153" s="3638" t="s">
        <v>5028</v>
      </c>
      <c r="T2153" s="3638" t="s">
        <v>5029</v>
      </c>
      <c r="U2153" s="3638" t="s">
        <v>5030</v>
      </c>
      <c r="V2153" s="3638" t="s">
        <v>5031</v>
      </c>
      <c r="W2153" s="3638" t="s">
        <v>5032</v>
      </c>
      <c r="X2153" s="3638" t="s">
        <v>5033</v>
      </c>
      <c r="Y2153" s="3638" t="s">
        <v>5034</v>
      </c>
      <c r="Z2153" s="3638" t="s">
        <v>5035</v>
      </c>
      <c r="AA2153" s="3638" t="s">
        <v>5036</v>
      </c>
      <c r="AB2153" s="3640" t="s">
        <v>5037</v>
      </c>
      <c r="AC2153" s="3640" t="s">
        <v>5038</v>
      </c>
      <c r="AD2153" s="3638" t="s">
        <v>5039</v>
      </c>
      <c r="AE2153" s="3638" t="s">
        <v>5040</v>
      </c>
      <c r="AF2153" s="3638" t="s">
        <v>5041</v>
      </c>
      <c r="AG2153" s="3638" t="s">
        <v>5042</v>
      </c>
      <c r="AH2153" s="3638" t="s">
        <v>1154</v>
      </c>
      <c r="AI2153" s="3638" t="s">
        <v>5000</v>
      </c>
      <c r="AJ2153" s="3638" t="s">
        <v>5001</v>
      </c>
      <c r="AK2153" s="2578"/>
    </row>
    <row r="2154" spans="2:37" s="2884" customFormat="1" ht="45.75" customHeight="1" thickBot="1" x14ac:dyDescent="0.25">
      <c r="B2154" s="3639"/>
      <c r="C2154" s="3639"/>
      <c r="D2154" s="3639"/>
      <c r="E2154" s="3705"/>
      <c r="F2154" s="3639"/>
      <c r="G2154" s="3639"/>
      <c r="H2154" s="3639"/>
      <c r="I2154" s="3637"/>
      <c r="J2154" s="3637"/>
      <c r="K2154" s="3637"/>
      <c r="L2154" s="3637"/>
      <c r="M2154" s="2920" t="s">
        <v>5043</v>
      </c>
      <c r="N2154" s="2921" t="s">
        <v>2798</v>
      </c>
      <c r="O2154" s="3637"/>
      <c r="P2154" s="3637"/>
      <c r="Q2154" s="3637"/>
      <c r="R2154" s="3637"/>
      <c r="S2154" s="3639"/>
      <c r="T2154" s="3639"/>
      <c r="U2154" s="3639"/>
      <c r="V2154" s="3639"/>
      <c r="W2154" s="3639"/>
      <c r="X2154" s="3639"/>
      <c r="Y2154" s="3639"/>
      <c r="Z2154" s="3639"/>
      <c r="AA2154" s="3639"/>
      <c r="AB2154" s="3637"/>
      <c r="AC2154" s="3637"/>
      <c r="AD2154" s="3639"/>
      <c r="AE2154" s="3639"/>
      <c r="AF2154" s="3639"/>
      <c r="AG2154" s="3639"/>
      <c r="AH2154" s="3639"/>
      <c r="AI2154" s="3639"/>
      <c r="AJ2154" s="3639"/>
      <c r="AK2154" s="2578"/>
    </row>
    <row r="2155" spans="2:37" s="2884" customFormat="1" x14ac:dyDescent="0.2">
      <c r="B2155" s="3767" t="s">
        <v>5512</v>
      </c>
      <c r="C2155" s="3768"/>
      <c r="D2155" s="2929" t="s">
        <v>1534</v>
      </c>
      <c r="E2155" s="3243">
        <f>+AD2155</f>
        <v>19</v>
      </c>
      <c r="F2155" s="2929" t="s">
        <v>1534</v>
      </c>
      <c r="G2155" s="2929" t="s">
        <v>1534</v>
      </c>
      <c r="H2155" s="2929" t="s">
        <v>1534</v>
      </c>
      <c r="I2155" s="2929" t="s">
        <v>1534</v>
      </c>
      <c r="J2155" s="2929" t="s">
        <v>1534</v>
      </c>
      <c r="K2155" s="2929" t="s">
        <v>1534</v>
      </c>
      <c r="L2155" s="2929" t="s">
        <v>1534</v>
      </c>
      <c r="M2155" s="2929" t="s">
        <v>1534</v>
      </c>
      <c r="N2155" s="2929" t="s">
        <v>1534</v>
      </c>
      <c r="O2155" s="2929" t="s">
        <v>1534</v>
      </c>
      <c r="P2155" s="2929" t="s">
        <v>1534</v>
      </c>
      <c r="Q2155" s="2929" t="s">
        <v>1534</v>
      </c>
      <c r="R2155" s="2929" t="s">
        <v>1534</v>
      </c>
      <c r="S2155" s="2929" t="s">
        <v>1534</v>
      </c>
      <c r="T2155" s="2929" t="s">
        <v>1534</v>
      </c>
      <c r="U2155" s="2929" t="s">
        <v>1534</v>
      </c>
      <c r="V2155" s="2929" t="s">
        <v>1534</v>
      </c>
      <c r="W2155" s="2929" t="s">
        <v>1534</v>
      </c>
      <c r="X2155" s="2929" t="s">
        <v>1534</v>
      </c>
      <c r="Y2155" s="2929" t="s">
        <v>1534</v>
      </c>
      <c r="Z2155" s="2929" t="s">
        <v>1534</v>
      </c>
      <c r="AA2155" s="2929" t="s">
        <v>1534</v>
      </c>
      <c r="AB2155" s="2929" t="s">
        <v>1534</v>
      </c>
      <c r="AC2155" s="2929" t="s">
        <v>1534</v>
      </c>
      <c r="AD2155" s="2930">
        <v>19</v>
      </c>
      <c r="AE2155" s="2931">
        <v>1000</v>
      </c>
      <c r="AF2155" s="2901">
        <f>AD2155/AE2155</f>
        <v>1.9E-2</v>
      </c>
      <c r="AG2155" s="2901">
        <v>0.1</v>
      </c>
      <c r="AH2155" s="2751" t="s">
        <v>5066</v>
      </c>
      <c r="AI2155" s="2931">
        <v>100</v>
      </c>
      <c r="AJ2155" s="2932">
        <v>2.4900000000000002</v>
      </c>
      <c r="AK2155" s="2578"/>
    </row>
    <row r="2156" spans="2:37" s="2884" customFormat="1" x14ac:dyDescent="0.2">
      <c r="B2156" s="3751" t="s">
        <v>5513</v>
      </c>
      <c r="C2156" s="3752"/>
      <c r="D2156" s="2902" t="s">
        <v>1534</v>
      </c>
      <c r="E2156" s="3242">
        <f t="shared" ref="E2156:E2158" si="11">+AD2156</f>
        <v>29</v>
      </c>
      <c r="F2156" s="2902" t="s">
        <v>1534</v>
      </c>
      <c r="G2156" s="2902" t="s">
        <v>1534</v>
      </c>
      <c r="H2156" s="2902" t="s">
        <v>1534</v>
      </c>
      <c r="I2156" s="2902" t="s">
        <v>1534</v>
      </c>
      <c r="J2156" s="2902" t="s">
        <v>1534</v>
      </c>
      <c r="K2156" s="2902" t="s">
        <v>1534</v>
      </c>
      <c r="L2156" s="2902" t="s">
        <v>1534</v>
      </c>
      <c r="M2156" s="2902" t="s">
        <v>1534</v>
      </c>
      <c r="N2156" s="2902" t="s">
        <v>1534</v>
      </c>
      <c r="O2156" s="2902" t="s">
        <v>1534</v>
      </c>
      <c r="P2156" s="2902" t="s">
        <v>1534</v>
      </c>
      <c r="Q2156" s="2902" t="s">
        <v>1534</v>
      </c>
      <c r="R2156" s="2902" t="s">
        <v>1534</v>
      </c>
      <c r="S2156" s="2902" t="s">
        <v>1534</v>
      </c>
      <c r="T2156" s="2902" t="s">
        <v>1534</v>
      </c>
      <c r="U2156" s="2902" t="s">
        <v>1534</v>
      </c>
      <c r="V2156" s="2902" t="s">
        <v>1534</v>
      </c>
      <c r="W2156" s="2902" t="s">
        <v>1534</v>
      </c>
      <c r="X2156" s="2902" t="s">
        <v>1534</v>
      </c>
      <c r="Y2156" s="2902" t="s">
        <v>1534</v>
      </c>
      <c r="Z2156" s="2902" t="s">
        <v>1534</v>
      </c>
      <c r="AA2156" s="2902" t="s">
        <v>1534</v>
      </c>
      <c r="AB2156" s="2902" t="s">
        <v>1534</v>
      </c>
      <c r="AC2156" s="2902" t="s">
        <v>1534</v>
      </c>
      <c r="AD2156" s="2927">
        <v>29</v>
      </c>
      <c r="AE2156" s="2928">
        <v>2000</v>
      </c>
      <c r="AF2156" s="2909">
        <f>AD2156/AE2156</f>
        <v>1.4500000000000001E-2</v>
      </c>
      <c r="AG2156" s="2909">
        <v>0.1</v>
      </c>
      <c r="AH2156" s="2755" t="s">
        <v>5066</v>
      </c>
      <c r="AI2156" s="2928">
        <v>200</v>
      </c>
      <c r="AJ2156" s="2933">
        <v>3.49</v>
      </c>
      <c r="AK2156" s="2578"/>
    </row>
    <row r="2157" spans="2:37" s="2884" customFormat="1" x14ac:dyDescent="0.2">
      <c r="B2157" s="3751" t="s">
        <v>5514</v>
      </c>
      <c r="C2157" s="3752"/>
      <c r="D2157" s="2902" t="s">
        <v>1534</v>
      </c>
      <c r="E2157" s="3242">
        <f t="shared" si="11"/>
        <v>39</v>
      </c>
      <c r="F2157" s="2902" t="s">
        <v>1534</v>
      </c>
      <c r="G2157" s="2902" t="s">
        <v>1534</v>
      </c>
      <c r="H2157" s="2902" t="s">
        <v>1534</v>
      </c>
      <c r="I2157" s="2902" t="s">
        <v>1534</v>
      </c>
      <c r="J2157" s="2902" t="s">
        <v>1534</v>
      </c>
      <c r="K2157" s="2902" t="s">
        <v>1534</v>
      </c>
      <c r="L2157" s="2902" t="s">
        <v>1534</v>
      </c>
      <c r="M2157" s="2902" t="s">
        <v>1534</v>
      </c>
      <c r="N2157" s="2902" t="s">
        <v>1534</v>
      </c>
      <c r="O2157" s="2902" t="s">
        <v>1534</v>
      </c>
      <c r="P2157" s="2902" t="s">
        <v>1534</v>
      </c>
      <c r="Q2157" s="2902" t="s">
        <v>1534</v>
      </c>
      <c r="R2157" s="2902" t="s">
        <v>1534</v>
      </c>
      <c r="S2157" s="2902" t="s">
        <v>1534</v>
      </c>
      <c r="T2157" s="2902" t="s">
        <v>1534</v>
      </c>
      <c r="U2157" s="2902" t="s">
        <v>1534</v>
      </c>
      <c r="V2157" s="2902" t="s">
        <v>1534</v>
      </c>
      <c r="W2157" s="2902" t="s">
        <v>1534</v>
      </c>
      <c r="X2157" s="2902" t="s">
        <v>1534</v>
      </c>
      <c r="Y2157" s="2902" t="s">
        <v>1534</v>
      </c>
      <c r="Z2157" s="2902" t="s">
        <v>1534</v>
      </c>
      <c r="AA2157" s="2902" t="s">
        <v>1534</v>
      </c>
      <c r="AB2157" s="2902" t="s">
        <v>1534</v>
      </c>
      <c r="AC2157" s="2902" t="s">
        <v>1534</v>
      </c>
      <c r="AD2157" s="2927">
        <v>39</v>
      </c>
      <c r="AE2157" s="2928">
        <v>3000</v>
      </c>
      <c r="AF2157" s="2909">
        <f>AD2157/AE2157</f>
        <v>1.2999999999999999E-2</v>
      </c>
      <c r="AG2157" s="2909">
        <v>0.1</v>
      </c>
      <c r="AH2157" s="2755" t="s">
        <v>5066</v>
      </c>
      <c r="AI2157" s="2928">
        <v>300</v>
      </c>
      <c r="AJ2157" s="2933">
        <v>3.99</v>
      </c>
      <c r="AK2157" s="2578"/>
    </row>
    <row r="2158" spans="2:37" s="2884" customFormat="1" ht="13.5" thickBot="1" x14ac:dyDescent="0.25">
      <c r="B2158" s="3769" t="s">
        <v>5515</v>
      </c>
      <c r="C2158" s="3770"/>
      <c r="D2158" s="2910" t="s">
        <v>1534</v>
      </c>
      <c r="E2158" s="3244">
        <f t="shared" si="11"/>
        <v>59</v>
      </c>
      <c r="F2158" s="2910" t="s">
        <v>1534</v>
      </c>
      <c r="G2158" s="2910" t="s">
        <v>1534</v>
      </c>
      <c r="H2158" s="2910" t="s">
        <v>1534</v>
      </c>
      <c r="I2158" s="2910" t="s">
        <v>1534</v>
      </c>
      <c r="J2158" s="2910" t="s">
        <v>1534</v>
      </c>
      <c r="K2158" s="2910" t="s">
        <v>1534</v>
      </c>
      <c r="L2158" s="2910" t="s">
        <v>1534</v>
      </c>
      <c r="M2158" s="2910" t="s">
        <v>1534</v>
      </c>
      <c r="N2158" s="2910" t="s">
        <v>1534</v>
      </c>
      <c r="O2158" s="2910" t="s">
        <v>1534</v>
      </c>
      <c r="P2158" s="2910" t="s">
        <v>1534</v>
      </c>
      <c r="Q2158" s="2910" t="s">
        <v>1534</v>
      </c>
      <c r="R2158" s="2910" t="s">
        <v>1534</v>
      </c>
      <c r="S2158" s="2910" t="s">
        <v>1534</v>
      </c>
      <c r="T2158" s="2910" t="s">
        <v>1534</v>
      </c>
      <c r="U2158" s="2910" t="s">
        <v>1534</v>
      </c>
      <c r="V2158" s="2910" t="s">
        <v>1534</v>
      </c>
      <c r="W2158" s="2910" t="s">
        <v>1534</v>
      </c>
      <c r="X2158" s="2910" t="s">
        <v>1534</v>
      </c>
      <c r="Y2158" s="2910" t="s">
        <v>1534</v>
      </c>
      <c r="Z2158" s="2910" t="s">
        <v>1534</v>
      </c>
      <c r="AA2158" s="2910" t="s">
        <v>1534</v>
      </c>
      <c r="AB2158" s="2910" t="s">
        <v>1534</v>
      </c>
      <c r="AC2158" s="2910" t="s">
        <v>1534</v>
      </c>
      <c r="AD2158" s="3095">
        <v>59</v>
      </c>
      <c r="AE2158" s="3096">
        <v>10000</v>
      </c>
      <c r="AF2158" s="2917">
        <f>AD2158/AE2158</f>
        <v>5.8999999999999999E-3</v>
      </c>
      <c r="AG2158" s="2917">
        <v>0.1</v>
      </c>
      <c r="AH2158" s="2765" t="s">
        <v>5066</v>
      </c>
      <c r="AI2158" s="3096">
        <v>300</v>
      </c>
      <c r="AJ2158" s="3097">
        <v>3.99</v>
      </c>
      <c r="AK2158" s="2578"/>
    </row>
    <row r="2159" spans="2:37" s="2884" customFormat="1" x14ac:dyDescent="0.2">
      <c r="B2159" s="2579"/>
      <c r="C2159" s="2572"/>
      <c r="D2159" s="2572"/>
      <c r="E2159" s="2572"/>
      <c r="F2159" s="2572"/>
      <c r="G2159" s="2572"/>
      <c r="H2159" s="2572"/>
      <c r="I2159" s="2573"/>
      <c r="J2159" s="2573"/>
      <c r="K2159" s="2573"/>
      <c r="L2159" s="2573"/>
      <c r="M2159" s="2572"/>
      <c r="N2159" s="2573"/>
      <c r="O2159" s="2573"/>
      <c r="P2159" s="2573"/>
      <c r="Q2159" s="2573"/>
      <c r="R2159" s="2573"/>
      <c r="S2159" s="2572"/>
      <c r="T2159" s="2571"/>
      <c r="U2159" s="2571"/>
      <c r="V2159" s="2571"/>
      <c r="W2159" s="2571"/>
      <c r="X2159" s="2571"/>
      <c r="Y2159" s="2571"/>
      <c r="Z2159" s="2571"/>
      <c r="AA2159" s="2571"/>
      <c r="AB2159" s="2571"/>
      <c r="AC2159" s="2571"/>
      <c r="AD2159" s="2571"/>
      <c r="AE2159" s="2571"/>
      <c r="AF2159" s="2571"/>
      <c r="AG2159" s="2571"/>
      <c r="AH2159" s="2571"/>
      <c r="AI2159" s="2571"/>
      <c r="AJ2159" s="2571"/>
      <c r="AK2159" s="2578"/>
    </row>
    <row r="2160" spans="2:37" s="2884" customFormat="1" x14ac:dyDescent="0.2">
      <c r="B2160" s="3643" t="s">
        <v>5002</v>
      </c>
      <c r="C2160" s="3644"/>
      <c r="D2160" s="3652" t="s">
        <v>5053</v>
      </c>
      <c r="E2160" s="3652"/>
      <c r="F2160" s="3652"/>
      <c r="G2160" s="3652"/>
      <c r="H2160" s="2575"/>
      <c r="I2160" s="2575"/>
      <c r="J2160" s="2575"/>
      <c r="K2160" s="2575"/>
      <c r="L2160" s="2575"/>
      <c r="M2160" s="2575"/>
      <c r="N2160" s="2575"/>
      <c r="O2160" s="2575"/>
      <c r="P2160" s="2575"/>
      <c r="Q2160" s="2575"/>
      <c r="R2160" s="2575"/>
      <c r="S2160" s="2575"/>
      <c r="T2160" s="2571"/>
      <c r="U2160" s="2571"/>
      <c r="V2160" s="2571"/>
      <c r="W2160" s="2571"/>
      <c r="X2160" s="2571"/>
      <c r="Y2160" s="2571"/>
      <c r="Z2160" s="2571"/>
      <c r="AA2160" s="2571"/>
      <c r="AB2160" s="2571"/>
      <c r="AC2160" s="2571"/>
      <c r="AD2160" s="2571"/>
      <c r="AE2160" s="2571"/>
      <c r="AF2160" s="2571"/>
      <c r="AG2160" s="2571"/>
      <c r="AH2160" s="2571"/>
      <c r="AI2160" s="2571"/>
      <c r="AJ2160" s="2571"/>
      <c r="AK2160" s="2578"/>
    </row>
    <row r="2161" spans="2:37" s="2884" customFormat="1" x14ac:dyDescent="0.2">
      <c r="B2161" s="3643" t="s">
        <v>5003</v>
      </c>
      <c r="C2161" s="3644"/>
      <c r="D2161" s="3652" t="s">
        <v>1517</v>
      </c>
      <c r="E2161" s="3652"/>
      <c r="F2161" s="3652"/>
      <c r="G2161" s="3652"/>
      <c r="H2161" s="2575"/>
      <c r="I2161" s="2575"/>
      <c r="J2161" s="2575"/>
      <c r="K2161" s="2575"/>
      <c r="L2161" s="2575"/>
      <c r="M2161" s="2575"/>
      <c r="N2161" s="2575"/>
      <c r="O2161" s="2575"/>
      <c r="P2161" s="2575"/>
      <c r="Q2161" s="2575"/>
      <c r="R2161" s="2575"/>
      <c r="S2161" s="2575"/>
      <c r="T2161" s="2571"/>
      <c r="U2161" s="2571"/>
      <c r="V2161" s="2571"/>
      <c r="W2161" s="2571"/>
      <c r="X2161" s="2571"/>
      <c r="Y2161" s="2571"/>
      <c r="Z2161" s="2571"/>
      <c r="AA2161" s="2571"/>
      <c r="AB2161" s="2571"/>
      <c r="AC2161" s="2571"/>
      <c r="AD2161" s="2571"/>
      <c r="AE2161" s="2571"/>
      <c r="AF2161" s="2571"/>
      <c r="AG2161" s="2571"/>
      <c r="AH2161" s="2571"/>
      <c r="AI2161" s="2571"/>
      <c r="AJ2161" s="2571"/>
      <c r="AK2161" s="2578"/>
    </row>
    <row r="2162" spans="2:37" s="2884" customFormat="1" ht="15.75" thickBot="1" x14ac:dyDescent="0.25">
      <c r="B2162" s="3646"/>
      <c r="C2162" s="3647"/>
      <c r="D2162" s="3648"/>
      <c r="E2162" s="3648"/>
      <c r="F2162" s="3648"/>
      <c r="G2162" s="3648"/>
      <c r="H2162" s="2580"/>
      <c r="I2162" s="2580"/>
      <c r="J2162" s="2580"/>
      <c r="K2162" s="2580"/>
      <c r="L2162" s="2580"/>
      <c r="M2162" s="2580"/>
      <c r="N2162" s="2580"/>
      <c r="O2162" s="2580"/>
      <c r="P2162" s="2580"/>
      <c r="Q2162" s="2580"/>
      <c r="R2162" s="2580"/>
      <c r="S2162" s="2580"/>
      <c r="T2162" s="2581"/>
      <c r="U2162" s="2581"/>
      <c r="V2162" s="2581"/>
      <c r="W2162" s="2581"/>
      <c r="X2162" s="2581"/>
      <c r="Y2162" s="2581"/>
      <c r="Z2162" s="2581"/>
      <c r="AA2162" s="2581"/>
      <c r="AB2162" s="2581"/>
      <c r="AC2162" s="2581"/>
      <c r="AD2162" s="2581"/>
      <c r="AE2162" s="2581"/>
      <c r="AF2162" s="2581"/>
      <c r="AG2162" s="2581"/>
      <c r="AH2162" s="2581"/>
      <c r="AI2162" s="2581"/>
      <c r="AJ2162" s="2581"/>
      <c r="AK2162" s="2583"/>
    </row>
    <row r="2163" spans="2:37" s="2884" customFormat="1" x14ac:dyDescent="0.2">
      <c r="B2163" s="2783" t="str">
        <f>+B2144</f>
        <v>.</v>
      </c>
    </row>
    <row r="2164" spans="2:37" s="2884" customFormat="1" ht="13.5" thickBot="1" x14ac:dyDescent="0.25"/>
    <row r="2165" spans="2:37" s="2884" customFormat="1" ht="20.25" x14ac:dyDescent="0.2">
      <c r="B2165" s="3623" t="s">
        <v>5011</v>
      </c>
      <c r="C2165" s="3624"/>
      <c r="D2165" s="3624"/>
      <c r="E2165" s="3624"/>
      <c r="F2165" s="3624"/>
      <c r="G2165" s="3624"/>
      <c r="H2165" s="3624"/>
      <c r="I2165" s="3624"/>
      <c r="J2165" s="3624"/>
      <c r="K2165" s="3624"/>
      <c r="L2165" s="3624"/>
      <c r="M2165" s="3624"/>
      <c r="N2165" s="3624"/>
      <c r="O2165" s="3624"/>
      <c r="P2165" s="3624"/>
      <c r="Q2165" s="3624"/>
      <c r="R2165" s="3624"/>
      <c r="S2165" s="3624"/>
      <c r="T2165" s="3624"/>
      <c r="U2165" s="3624"/>
      <c r="V2165" s="3624"/>
      <c r="W2165" s="3624"/>
      <c r="X2165" s="3624"/>
      <c r="Y2165" s="3624"/>
      <c r="Z2165" s="3624"/>
      <c r="AA2165" s="3624"/>
      <c r="AB2165" s="3624"/>
      <c r="AC2165" s="3624"/>
      <c r="AD2165" s="3624"/>
      <c r="AE2165" s="3624"/>
      <c r="AF2165" s="3624"/>
      <c r="AG2165" s="3624"/>
      <c r="AH2165" s="3624"/>
      <c r="AI2165" s="3624"/>
      <c r="AJ2165" s="3624"/>
      <c r="AK2165" s="3625"/>
    </row>
    <row r="2166" spans="2:37" s="2884" customFormat="1" ht="12.75" customHeight="1" x14ac:dyDescent="0.2">
      <c r="B2166" s="2576"/>
      <c r="C2166" s="2922"/>
      <c r="D2166" s="2922"/>
      <c r="E2166" s="2922"/>
      <c r="F2166" s="2922"/>
      <c r="G2166" s="2577"/>
      <c r="H2166" s="2577"/>
      <c r="I2166" s="2577"/>
      <c r="J2166" s="2577"/>
      <c r="K2166" s="2577"/>
      <c r="L2166" s="2577"/>
      <c r="M2166" s="2577"/>
      <c r="N2166" s="2577"/>
      <c r="O2166" s="2577"/>
      <c r="P2166" s="2577"/>
      <c r="Q2166" s="2577"/>
      <c r="R2166" s="2577"/>
      <c r="S2166" s="2577"/>
      <c r="T2166" s="2577"/>
      <c r="U2166" s="2577"/>
      <c r="V2166" s="2577"/>
      <c r="W2166" s="2577"/>
      <c r="X2166" s="2577"/>
      <c r="Y2166" s="2577"/>
      <c r="Z2166" s="2577"/>
      <c r="AA2166" s="2577"/>
      <c r="AB2166" s="2577"/>
      <c r="AC2166" s="2577"/>
      <c r="AD2166" s="2577"/>
      <c r="AE2166" s="2577"/>
      <c r="AF2166" s="2577"/>
      <c r="AG2166" s="2577"/>
      <c r="AH2166" s="2577"/>
      <c r="AI2166" s="2577"/>
      <c r="AJ2166" s="2577"/>
      <c r="AK2166" s="2578"/>
    </row>
    <row r="2167" spans="2:37" s="2884" customFormat="1" ht="12.75" customHeight="1" x14ac:dyDescent="0.2">
      <c r="B2167" s="2576" t="s">
        <v>4998</v>
      </c>
      <c r="C2167" s="2922"/>
      <c r="D2167" s="3740" t="s">
        <v>5507</v>
      </c>
      <c r="E2167" s="3740"/>
      <c r="F2167" s="3740"/>
      <c r="G2167" s="2577"/>
      <c r="H2167" s="2577"/>
      <c r="I2167" s="2577"/>
      <c r="J2167" s="2577"/>
      <c r="K2167" s="2577"/>
      <c r="L2167" s="2577"/>
      <c r="M2167" s="2577"/>
      <c r="N2167" s="2577"/>
      <c r="O2167" s="2577"/>
      <c r="P2167" s="2577"/>
      <c r="Q2167" s="2577"/>
      <c r="R2167" s="2577"/>
      <c r="S2167" s="2577"/>
      <c r="T2167" s="2577"/>
      <c r="U2167" s="2577"/>
      <c r="V2167" s="2577"/>
      <c r="W2167" s="2577"/>
      <c r="X2167" s="2577"/>
      <c r="Y2167" s="2577"/>
      <c r="Z2167" s="2577"/>
      <c r="AA2167" s="2577"/>
      <c r="AB2167" s="2577"/>
      <c r="AC2167" s="2577"/>
      <c r="AD2167" s="2577"/>
      <c r="AE2167" s="2577"/>
      <c r="AF2167" s="2577"/>
      <c r="AG2167" s="2577"/>
      <c r="AH2167" s="2577"/>
      <c r="AI2167" s="2577"/>
      <c r="AJ2167" s="2577"/>
      <c r="AK2167" s="2578"/>
    </row>
    <row r="2168" spans="2:37" s="2884" customFormat="1" ht="13.5" thickBot="1" x14ac:dyDescent="0.25">
      <c r="B2168" s="3657" t="s">
        <v>5012</v>
      </c>
      <c r="C2168" s="3658"/>
      <c r="D2168" s="3747">
        <v>41457</v>
      </c>
      <c r="E2168" s="3748"/>
      <c r="F2168" s="2922"/>
      <c r="G2168" s="2577"/>
      <c r="H2168" s="2577"/>
      <c r="I2168" s="2577"/>
      <c r="J2168" s="2577"/>
      <c r="K2168" s="2577"/>
      <c r="L2168" s="2577"/>
      <c r="M2168" s="2577"/>
      <c r="N2168" s="2577"/>
      <c r="O2168" s="2577"/>
      <c r="P2168" s="2577"/>
      <c r="Q2168" s="2577"/>
      <c r="R2168" s="2577"/>
      <c r="S2168" s="2577"/>
      <c r="T2168" s="2577"/>
      <c r="U2168" s="2577"/>
      <c r="V2168" s="2577"/>
      <c r="W2168" s="2577"/>
      <c r="X2168" s="2577"/>
      <c r="Y2168" s="2577"/>
      <c r="Z2168" s="2577"/>
      <c r="AA2168" s="2577"/>
      <c r="AB2168" s="2577"/>
      <c r="AC2168" s="2577"/>
      <c r="AD2168" s="2577"/>
      <c r="AE2168" s="2577"/>
      <c r="AF2168" s="2577"/>
      <c r="AG2168" s="2577"/>
      <c r="AH2168" s="2577"/>
      <c r="AI2168" s="2577"/>
      <c r="AJ2168" s="2577"/>
      <c r="AK2168" s="2578"/>
    </row>
    <row r="2169" spans="2:37" s="2884" customFormat="1" ht="119.25" customHeight="1" thickBot="1" x14ac:dyDescent="0.25">
      <c r="B2169" s="3659" t="s">
        <v>5013</v>
      </c>
      <c r="C2169" s="3710"/>
      <c r="D2169" s="3730" t="s">
        <v>5505</v>
      </c>
      <c r="E2169" s="3731"/>
      <c r="F2169" s="3731"/>
      <c r="G2169" s="3731"/>
      <c r="H2169" s="3731"/>
      <c r="I2169" s="3731"/>
      <c r="J2169" s="3731"/>
      <c r="K2169" s="3732"/>
      <c r="L2169" s="2577"/>
      <c r="M2169" s="2577"/>
      <c r="N2169" s="2577"/>
      <c r="O2169" s="2577"/>
      <c r="P2169" s="2577"/>
      <c r="Q2169" s="2577"/>
      <c r="R2169" s="2577"/>
      <c r="S2169" s="2577"/>
      <c r="T2169" s="2577"/>
      <c r="U2169" s="2577"/>
      <c r="V2169" s="2577"/>
      <c r="W2169" s="2577"/>
      <c r="X2169" s="2577"/>
      <c r="Y2169" s="2577"/>
      <c r="Z2169" s="2577"/>
      <c r="AA2169" s="2577"/>
      <c r="AB2169" s="2577"/>
      <c r="AC2169" s="2577"/>
      <c r="AD2169" s="2577"/>
      <c r="AE2169" s="2577"/>
      <c r="AF2169" s="2577"/>
      <c r="AG2169" s="2577"/>
      <c r="AH2169" s="2577"/>
      <c r="AI2169" s="2577"/>
      <c r="AJ2169" s="2577"/>
      <c r="AK2169" s="2578"/>
    </row>
    <row r="2170" spans="2:37" s="2884" customFormat="1" ht="13.5" customHeight="1" thickBot="1" x14ac:dyDescent="0.25">
      <c r="B2170" s="3664"/>
      <c r="C2170" s="3653"/>
      <c r="D2170" s="3653"/>
      <c r="E2170" s="3653"/>
      <c r="F2170" s="3653"/>
      <c r="G2170" s="3653"/>
      <c r="H2170" s="3653"/>
      <c r="I2170" s="3653"/>
      <c r="J2170" s="3653"/>
      <c r="K2170" s="3653"/>
      <c r="L2170" s="3653"/>
      <c r="M2170" s="3653"/>
      <c r="N2170" s="3653"/>
      <c r="O2170" s="3653"/>
      <c r="P2170" s="3653"/>
      <c r="Q2170" s="3653"/>
      <c r="R2170" s="2577"/>
      <c r="S2170" s="2577"/>
      <c r="T2170" s="2577"/>
      <c r="U2170" s="2577"/>
      <c r="V2170" s="2577"/>
      <c r="W2170" s="2577"/>
      <c r="X2170" s="2577"/>
      <c r="Y2170" s="2577"/>
      <c r="Z2170" s="2577"/>
      <c r="AA2170" s="2577"/>
      <c r="AB2170" s="2577"/>
      <c r="AC2170" s="2577"/>
      <c r="AD2170" s="2577"/>
      <c r="AE2170" s="2577"/>
      <c r="AF2170" s="2577"/>
      <c r="AG2170" s="2577"/>
      <c r="AH2170" s="2577"/>
      <c r="AI2170" s="2577"/>
      <c r="AJ2170" s="2577"/>
      <c r="AK2170" s="2578"/>
    </row>
    <row r="2171" spans="2:37" s="2884" customFormat="1" ht="13.5" thickBot="1" x14ac:dyDescent="0.25">
      <c r="B2171" s="3638" t="s">
        <v>5014</v>
      </c>
      <c r="C2171" s="3638"/>
      <c r="D2171" s="3638" t="s">
        <v>5004</v>
      </c>
      <c r="E2171" s="3638" t="s">
        <v>5015</v>
      </c>
      <c r="F2171" s="3654" t="s">
        <v>224</v>
      </c>
      <c r="G2171" s="3654"/>
      <c r="H2171" s="3654"/>
      <c r="I2171" s="3654"/>
      <c r="J2171" s="3654"/>
      <c r="K2171" s="3654"/>
      <c r="L2171" s="3654"/>
      <c r="M2171" s="3654"/>
      <c r="N2171" s="3654"/>
      <c r="O2171" s="3654"/>
      <c r="P2171" s="3654"/>
      <c r="Q2171" s="3654"/>
      <c r="R2171" s="3654"/>
      <c r="S2171" s="3654" t="s">
        <v>340</v>
      </c>
      <c r="T2171" s="3654"/>
      <c r="U2171" s="3654"/>
      <c r="V2171" s="3654"/>
      <c r="W2171" s="3654"/>
      <c r="X2171" s="3654"/>
      <c r="Y2171" s="3654"/>
      <c r="Z2171" s="3654"/>
      <c r="AA2171" s="3654"/>
      <c r="AB2171" s="3654"/>
      <c r="AC2171" s="3654"/>
      <c r="AD2171" s="3654" t="s">
        <v>225</v>
      </c>
      <c r="AE2171" s="3654"/>
      <c r="AF2171" s="3654"/>
      <c r="AG2171" s="3654"/>
      <c r="AH2171" s="3655" t="s">
        <v>4999</v>
      </c>
      <c r="AI2171" s="3655"/>
      <c r="AJ2171" s="3655"/>
      <c r="AK2171" s="2578"/>
    </row>
    <row r="2172" spans="2:37" s="2884" customFormat="1" ht="13.5" thickBot="1" x14ac:dyDescent="0.25">
      <c r="B2172" s="3639"/>
      <c r="C2172" s="3639"/>
      <c r="D2172" s="3639"/>
      <c r="E2172" s="3639"/>
      <c r="F2172" s="3639" t="s">
        <v>5016</v>
      </c>
      <c r="G2172" s="3639" t="s">
        <v>5017</v>
      </c>
      <c r="H2172" s="3638" t="s">
        <v>5018</v>
      </c>
      <c r="I2172" s="3640" t="s">
        <v>5019</v>
      </c>
      <c r="J2172" s="3640" t="s">
        <v>5020</v>
      </c>
      <c r="K2172" s="3637" t="s">
        <v>5021</v>
      </c>
      <c r="L2172" s="3637" t="s">
        <v>5022</v>
      </c>
      <c r="M2172" s="3640" t="s">
        <v>5023</v>
      </c>
      <c r="N2172" s="3640"/>
      <c r="O2172" s="3637" t="s">
        <v>5024</v>
      </c>
      <c r="P2172" s="3637" t="s">
        <v>5025</v>
      </c>
      <c r="Q2172" s="3637" t="s">
        <v>5026</v>
      </c>
      <c r="R2172" s="3637" t="s">
        <v>5027</v>
      </c>
      <c r="S2172" s="3638" t="s">
        <v>5028</v>
      </c>
      <c r="T2172" s="3638" t="s">
        <v>5029</v>
      </c>
      <c r="U2172" s="3638" t="s">
        <v>5030</v>
      </c>
      <c r="V2172" s="3638" t="s">
        <v>5031</v>
      </c>
      <c r="W2172" s="3638" t="s">
        <v>5032</v>
      </c>
      <c r="X2172" s="3638" t="s">
        <v>5033</v>
      </c>
      <c r="Y2172" s="3638" t="s">
        <v>5034</v>
      </c>
      <c r="Z2172" s="3638" t="s">
        <v>5035</v>
      </c>
      <c r="AA2172" s="3638" t="s">
        <v>5036</v>
      </c>
      <c r="AB2172" s="3640" t="s">
        <v>5037</v>
      </c>
      <c r="AC2172" s="3640" t="s">
        <v>5038</v>
      </c>
      <c r="AD2172" s="3638" t="s">
        <v>5039</v>
      </c>
      <c r="AE2172" s="3638" t="s">
        <v>5040</v>
      </c>
      <c r="AF2172" s="3638" t="s">
        <v>5041</v>
      </c>
      <c r="AG2172" s="3638" t="s">
        <v>5042</v>
      </c>
      <c r="AH2172" s="3638" t="s">
        <v>1154</v>
      </c>
      <c r="AI2172" s="3638" t="s">
        <v>5000</v>
      </c>
      <c r="AJ2172" s="3638" t="s">
        <v>5001</v>
      </c>
      <c r="AK2172" s="2578"/>
    </row>
    <row r="2173" spans="2:37" s="2884" customFormat="1" ht="13.5" thickBot="1" x14ac:dyDescent="0.25">
      <c r="B2173" s="3639"/>
      <c r="C2173" s="3639"/>
      <c r="D2173" s="3639"/>
      <c r="E2173" s="3639"/>
      <c r="F2173" s="3639"/>
      <c r="G2173" s="3639"/>
      <c r="H2173" s="3639"/>
      <c r="I2173" s="3637"/>
      <c r="J2173" s="3637"/>
      <c r="K2173" s="3637"/>
      <c r="L2173" s="3637"/>
      <c r="M2173" s="2920" t="s">
        <v>5043</v>
      </c>
      <c r="N2173" s="2921" t="s">
        <v>2798</v>
      </c>
      <c r="O2173" s="3637"/>
      <c r="P2173" s="3637"/>
      <c r="Q2173" s="3637"/>
      <c r="R2173" s="3637"/>
      <c r="S2173" s="3639"/>
      <c r="T2173" s="3639"/>
      <c r="U2173" s="3639"/>
      <c r="V2173" s="3639"/>
      <c r="W2173" s="3639"/>
      <c r="X2173" s="3639"/>
      <c r="Y2173" s="3639"/>
      <c r="Z2173" s="3639"/>
      <c r="AA2173" s="3639"/>
      <c r="AB2173" s="3637"/>
      <c r="AC2173" s="3637"/>
      <c r="AD2173" s="3639"/>
      <c r="AE2173" s="3639"/>
      <c r="AF2173" s="3639"/>
      <c r="AG2173" s="3639"/>
      <c r="AH2173" s="3639"/>
      <c r="AI2173" s="3639"/>
      <c r="AJ2173" s="3639"/>
      <c r="AK2173" s="2578"/>
    </row>
    <row r="2174" spans="2:37" s="2884" customFormat="1" ht="26.25" thickBot="1" x14ac:dyDescent="0.25">
      <c r="B2174" s="3771" t="s">
        <v>5508</v>
      </c>
      <c r="C2174" s="3772"/>
      <c r="D2174" s="2784"/>
      <c r="E2174" s="2585">
        <v>3.99</v>
      </c>
      <c r="F2174" s="2724"/>
      <c r="G2174" s="2678"/>
      <c r="H2174" s="2725"/>
      <c r="I2174" s="2725"/>
      <c r="J2174" s="2725"/>
      <c r="K2174" s="2678"/>
      <c r="L2174" s="2678"/>
      <c r="M2174" s="2726"/>
      <c r="N2174" s="2727"/>
      <c r="O2174" s="2678"/>
      <c r="P2174" s="2678"/>
      <c r="Q2174" s="2678"/>
      <c r="R2174" s="2678"/>
      <c r="S2174" s="2706"/>
      <c r="T2174" s="2678"/>
      <c r="U2174" s="2728"/>
      <c r="V2174" s="2728"/>
      <c r="W2174" s="2678"/>
      <c r="X2174" s="2678"/>
      <c r="Y2174" s="2728"/>
      <c r="Z2174" s="2728"/>
      <c r="AA2174" s="2728"/>
      <c r="AB2174" s="2678"/>
      <c r="AC2174" s="2678"/>
      <c r="AD2174" s="2724"/>
      <c r="AE2174" s="2747"/>
      <c r="AF2174" s="2781"/>
      <c r="AG2174" s="2781"/>
      <c r="AH2174" s="2722" t="s">
        <v>5501</v>
      </c>
      <c r="AI2174" s="2785">
        <v>1</v>
      </c>
      <c r="AJ2174" s="2925">
        <v>3.99</v>
      </c>
      <c r="AK2174" s="2578"/>
    </row>
    <row r="2175" spans="2:37" s="2884" customFormat="1" ht="39" thickBot="1" x14ac:dyDescent="0.25">
      <c r="B2175" s="3749" t="s">
        <v>5509</v>
      </c>
      <c r="C2175" s="3750"/>
      <c r="D2175" s="2786"/>
      <c r="E2175" s="2562">
        <v>5.99</v>
      </c>
      <c r="F2175" s="2698"/>
      <c r="G2175" s="2677"/>
      <c r="H2175" s="2787"/>
      <c r="I2175" s="2787"/>
      <c r="J2175" s="2787"/>
      <c r="K2175" s="2677"/>
      <c r="L2175" s="2677"/>
      <c r="M2175" s="2697"/>
      <c r="N2175" s="2788"/>
      <c r="O2175" s="2677"/>
      <c r="P2175" s="2677"/>
      <c r="Q2175" s="2677"/>
      <c r="R2175" s="2677"/>
      <c r="S2175" s="2618"/>
      <c r="T2175" s="2677"/>
      <c r="U2175" s="2789"/>
      <c r="V2175" s="2789"/>
      <c r="W2175" s="2677"/>
      <c r="X2175" s="2677"/>
      <c r="Y2175" s="2789"/>
      <c r="Z2175" s="2789"/>
      <c r="AA2175" s="2789"/>
      <c r="AB2175" s="2677"/>
      <c r="AC2175" s="2677"/>
      <c r="AD2175" s="2698"/>
      <c r="AE2175" s="2748"/>
      <c r="AF2175" s="2782"/>
      <c r="AG2175" s="2782"/>
      <c r="AH2175" s="2722" t="s">
        <v>5502</v>
      </c>
      <c r="AI2175" s="2790">
        <v>1</v>
      </c>
      <c r="AJ2175" s="2926">
        <v>5.99</v>
      </c>
      <c r="AK2175" s="2578"/>
    </row>
    <row r="2176" spans="2:37" s="2884" customFormat="1" ht="26.25" thickBot="1" x14ac:dyDescent="0.25">
      <c r="B2176" s="3753" t="s">
        <v>5510</v>
      </c>
      <c r="C2176" s="3754"/>
      <c r="D2176" s="3098"/>
      <c r="E2176" s="2609">
        <v>8.99</v>
      </c>
      <c r="F2176" s="2700"/>
      <c r="G2176" s="3099"/>
      <c r="H2176" s="3100"/>
      <c r="I2176" s="3100"/>
      <c r="J2176" s="3100"/>
      <c r="K2176" s="3099"/>
      <c r="L2176" s="3099"/>
      <c r="M2176" s="2699"/>
      <c r="N2176" s="3101"/>
      <c r="O2176" s="3099"/>
      <c r="P2176" s="3099"/>
      <c r="Q2176" s="3099"/>
      <c r="R2176" s="3099"/>
      <c r="S2176" s="2810"/>
      <c r="T2176" s="3099"/>
      <c r="U2176" s="3102"/>
      <c r="V2176" s="3102"/>
      <c r="W2176" s="3099"/>
      <c r="X2176" s="3099"/>
      <c r="Y2176" s="3102"/>
      <c r="Z2176" s="3102"/>
      <c r="AA2176" s="3102"/>
      <c r="AB2176" s="3099"/>
      <c r="AC2176" s="3099"/>
      <c r="AD2176" s="2700"/>
      <c r="AE2176" s="3103"/>
      <c r="AF2176" s="3104"/>
      <c r="AG2176" s="3104"/>
      <c r="AH2176" s="2739" t="s">
        <v>5503</v>
      </c>
      <c r="AI2176" s="3105">
        <v>1</v>
      </c>
      <c r="AJ2176" s="3106">
        <v>8.99</v>
      </c>
      <c r="AK2176" s="2578"/>
    </row>
    <row r="2177" spans="2:37" s="2884" customFormat="1" x14ac:dyDescent="0.2">
      <c r="B2177" s="2579"/>
      <c r="C2177" s="2572"/>
      <c r="D2177" s="2572"/>
      <c r="E2177" s="2572"/>
      <c r="F2177" s="2572"/>
      <c r="G2177" s="2572"/>
      <c r="H2177" s="2572"/>
      <c r="I2177" s="2573"/>
      <c r="J2177" s="2573"/>
      <c r="K2177" s="2573"/>
      <c r="L2177" s="2573"/>
      <c r="M2177" s="2572"/>
      <c r="N2177" s="2573"/>
      <c r="O2177" s="2573"/>
      <c r="P2177" s="2573"/>
      <c r="Q2177" s="2573"/>
      <c r="R2177" s="2573"/>
      <c r="S2177" s="2572"/>
      <c r="T2177" s="2571"/>
      <c r="U2177" s="2571"/>
      <c r="V2177" s="2571"/>
      <c r="W2177" s="2571"/>
      <c r="X2177" s="2571"/>
      <c r="Y2177" s="2571"/>
      <c r="Z2177" s="2571"/>
      <c r="AA2177" s="2571"/>
      <c r="AB2177" s="2571"/>
      <c r="AC2177" s="2571"/>
      <c r="AD2177" s="2571"/>
      <c r="AE2177" s="2571"/>
      <c r="AF2177" s="2571"/>
      <c r="AG2177" s="2571"/>
      <c r="AH2177" s="2571"/>
      <c r="AI2177" s="2571"/>
      <c r="AJ2177" s="2571"/>
      <c r="AK2177" s="2578"/>
    </row>
    <row r="2178" spans="2:37" s="2884" customFormat="1" x14ac:dyDescent="0.2">
      <c r="B2178" s="3643" t="s">
        <v>5002</v>
      </c>
      <c r="C2178" s="3644"/>
      <c r="D2178" s="3652" t="s">
        <v>1534</v>
      </c>
      <c r="E2178" s="3652"/>
      <c r="F2178" s="3652"/>
      <c r="G2178" s="3652"/>
      <c r="H2178" s="2575"/>
      <c r="I2178" s="2575"/>
      <c r="J2178" s="2575"/>
      <c r="K2178" s="2575"/>
      <c r="L2178" s="2575"/>
      <c r="M2178" s="2575"/>
      <c r="N2178" s="2575"/>
      <c r="O2178" s="2575"/>
      <c r="P2178" s="2575"/>
      <c r="Q2178" s="2575"/>
      <c r="R2178" s="2575"/>
      <c r="S2178" s="2575"/>
      <c r="T2178" s="2571"/>
      <c r="U2178" s="2571"/>
      <c r="V2178" s="2571"/>
      <c r="W2178" s="2571"/>
      <c r="X2178" s="2571"/>
      <c r="Y2178" s="2571"/>
      <c r="Z2178" s="2571"/>
      <c r="AA2178" s="2571"/>
      <c r="AB2178" s="2571"/>
      <c r="AC2178" s="2571"/>
      <c r="AD2178" s="2571"/>
      <c r="AE2178" s="2571"/>
      <c r="AF2178" s="2571"/>
      <c r="AG2178" s="2571"/>
      <c r="AH2178" s="2571"/>
      <c r="AI2178" s="2571"/>
      <c r="AJ2178" s="2571"/>
      <c r="AK2178" s="2578"/>
    </row>
    <row r="2179" spans="2:37" s="2884" customFormat="1" x14ac:dyDescent="0.2">
      <c r="B2179" s="3643" t="s">
        <v>5003</v>
      </c>
      <c r="C2179" s="3644"/>
      <c r="D2179" s="3652" t="s">
        <v>5504</v>
      </c>
      <c r="E2179" s="3652"/>
      <c r="F2179" s="3652"/>
      <c r="G2179" s="3652"/>
      <c r="H2179" s="2575"/>
      <c r="I2179" s="2575"/>
      <c r="J2179" s="2575"/>
      <c r="K2179" s="2575"/>
      <c r="L2179" s="2575"/>
      <c r="M2179" s="2575"/>
      <c r="N2179" s="2575"/>
      <c r="O2179" s="2575"/>
      <c r="P2179" s="2575"/>
      <c r="Q2179" s="2575"/>
      <c r="R2179" s="2575"/>
      <c r="S2179" s="2575"/>
      <c r="T2179" s="2571"/>
      <c r="U2179" s="2571"/>
      <c r="V2179" s="2571"/>
      <c r="W2179" s="2571"/>
      <c r="X2179" s="2571"/>
      <c r="Y2179" s="2571"/>
      <c r="Z2179" s="2571"/>
      <c r="AA2179" s="2571"/>
      <c r="AB2179" s="2571"/>
      <c r="AC2179" s="2571"/>
      <c r="AD2179" s="2571"/>
      <c r="AE2179" s="2571"/>
      <c r="AF2179" s="2571"/>
      <c r="AG2179" s="2571"/>
      <c r="AH2179" s="2571"/>
      <c r="AI2179" s="2571"/>
      <c r="AJ2179" s="2571"/>
      <c r="AK2179" s="2578"/>
    </row>
    <row r="2180" spans="2:37" s="2884" customFormat="1" ht="15.75" thickBot="1" x14ac:dyDescent="0.25">
      <c r="B2180" s="3646"/>
      <c r="C2180" s="3647"/>
      <c r="D2180" s="3648"/>
      <c r="E2180" s="3648"/>
      <c r="F2180" s="3648"/>
      <c r="G2180" s="3648"/>
      <c r="H2180" s="2580"/>
      <c r="I2180" s="2580"/>
      <c r="J2180" s="2580"/>
      <c r="K2180" s="2580"/>
      <c r="L2180" s="2580"/>
      <c r="M2180" s="2580"/>
      <c r="N2180" s="2580"/>
      <c r="O2180" s="2580"/>
      <c r="P2180" s="2580"/>
      <c r="Q2180" s="2580"/>
      <c r="R2180" s="2580"/>
      <c r="S2180" s="2580"/>
      <c r="T2180" s="2581"/>
      <c r="U2180" s="2581"/>
      <c r="V2180" s="2581"/>
      <c r="W2180" s="2581"/>
      <c r="X2180" s="2581"/>
      <c r="Y2180" s="2581"/>
      <c r="Z2180" s="2581"/>
      <c r="AA2180" s="2581"/>
      <c r="AB2180" s="2581"/>
      <c r="AC2180" s="2581"/>
      <c r="AD2180" s="2581"/>
      <c r="AE2180" s="2581"/>
      <c r="AF2180" s="2581"/>
      <c r="AG2180" s="2581"/>
      <c r="AH2180" s="2581"/>
      <c r="AI2180" s="2581"/>
      <c r="AJ2180" s="2581"/>
      <c r="AK2180" s="2583"/>
    </row>
    <row r="2181" spans="2:37" s="2884" customFormat="1" x14ac:dyDescent="0.2">
      <c r="B2181" s="2783" t="str">
        <f>+B2163</f>
        <v>.</v>
      </c>
    </row>
    <row r="2182" spans="2:37" s="2884" customFormat="1" ht="13.5" thickBot="1" x14ac:dyDescent="0.25"/>
    <row r="2183" spans="2:37" s="2884" customFormat="1" ht="12.75" customHeight="1" x14ac:dyDescent="0.2">
      <c r="B2183" s="3623" t="s">
        <v>5011</v>
      </c>
      <c r="C2183" s="3624"/>
      <c r="D2183" s="3624"/>
      <c r="E2183" s="3624"/>
      <c r="F2183" s="3624"/>
      <c r="G2183" s="3624"/>
      <c r="H2183" s="3624"/>
      <c r="I2183" s="3624"/>
      <c r="J2183" s="3624"/>
      <c r="K2183" s="3624"/>
      <c r="L2183" s="3624"/>
      <c r="M2183" s="3624"/>
      <c r="N2183" s="3624"/>
      <c r="O2183" s="3624"/>
      <c r="P2183" s="3624"/>
      <c r="Q2183" s="3624"/>
      <c r="R2183" s="3624"/>
      <c r="S2183" s="3624"/>
      <c r="T2183" s="3624"/>
      <c r="U2183" s="3624"/>
      <c r="V2183" s="3624"/>
      <c r="W2183" s="3624"/>
      <c r="X2183" s="3624"/>
      <c r="Y2183" s="3624"/>
      <c r="Z2183" s="3624"/>
      <c r="AA2183" s="3624"/>
      <c r="AB2183" s="3624"/>
      <c r="AC2183" s="3624"/>
      <c r="AD2183" s="3624"/>
      <c r="AE2183" s="3624"/>
      <c r="AF2183" s="3624"/>
      <c r="AG2183" s="3624"/>
      <c r="AH2183" s="3624"/>
      <c r="AI2183" s="3624"/>
      <c r="AJ2183" s="3624"/>
      <c r="AK2183" s="3625"/>
    </row>
    <row r="2184" spans="2:37" s="2884" customFormat="1" ht="12.75" customHeight="1" x14ac:dyDescent="0.2">
      <c r="B2184" s="2576"/>
      <c r="C2184" s="2922"/>
      <c r="D2184" s="2922"/>
      <c r="E2184" s="2922"/>
      <c r="F2184" s="2922"/>
      <c r="G2184" s="2577"/>
      <c r="H2184" s="2577"/>
      <c r="I2184" s="2577"/>
      <c r="J2184" s="2577"/>
      <c r="K2184" s="2577"/>
      <c r="L2184" s="2577"/>
      <c r="M2184" s="2577"/>
      <c r="N2184" s="2577"/>
      <c r="O2184" s="2577"/>
      <c r="P2184" s="2577"/>
      <c r="Q2184" s="2577"/>
      <c r="R2184" s="2577"/>
      <c r="S2184" s="2577"/>
      <c r="T2184" s="2577"/>
      <c r="U2184" s="2577"/>
      <c r="V2184" s="2577"/>
      <c r="W2184" s="2577"/>
      <c r="X2184" s="2577"/>
      <c r="Y2184" s="2577"/>
      <c r="Z2184" s="2577"/>
      <c r="AA2184" s="2577"/>
      <c r="AB2184" s="2577"/>
      <c r="AC2184" s="2577"/>
      <c r="AD2184" s="2577"/>
      <c r="AE2184" s="2577"/>
      <c r="AF2184" s="2577"/>
      <c r="AG2184" s="2577"/>
      <c r="AH2184" s="2577"/>
      <c r="AI2184" s="2577"/>
      <c r="AJ2184" s="2577"/>
      <c r="AK2184" s="2578"/>
    </row>
    <row r="2185" spans="2:37" s="2884" customFormat="1" x14ac:dyDescent="0.2">
      <c r="B2185" s="2576" t="s">
        <v>4998</v>
      </c>
      <c r="C2185" s="2922"/>
      <c r="D2185" s="3740" t="s">
        <v>5506</v>
      </c>
      <c r="E2185" s="3740"/>
      <c r="F2185" s="3740"/>
      <c r="G2185" s="2577"/>
      <c r="H2185" s="2577"/>
      <c r="I2185" s="2577"/>
      <c r="J2185" s="2577"/>
      <c r="K2185" s="2577"/>
      <c r="L2185" s="2577"/>
      <c r="M2185" s="2577"/>
      <c r="N2185" s="2577"/>
      <c r="O2185" s="2577"/>
      <c r="P2185" s="2577"/>
      <c r="Q2185" s="2577"/>
      <c r="R2185" s="2577"/>
      <c r="S2185" s="2577"/>
      <c r="T2185" s="2577"/>
      <c r="U2185" s="2577"/>
      <c r="V2185" s="2577"/>
      <c r="W2185" s="2577"/>
      <c r="X2185" s="2577"/>
      <c r="Y2185" s="2577"/>
      <c r="Z2185" s="2577"/>
      <c r="AA2185" s="2577"/>
      <c r="AB2185" s="2577"/>
      <c r="AC2185" s="2577"/>
      <c r="AD2185" s="2577"/>
      <c r="AE2185" s="2577"/>
      <c r="AF2185" s="2577"/>
      <c r="AG2185" s="2577"/>
      <c r="AH2185" s="2577"/>
      <c r="AI2185" s="2577"/>
      <c r="AJ2185" s="2577"/>
      <c r="AK2185" s="2578"/>
    </row>
    <row r="2186" spans="2:37" s="2884" customFormat="1" ht="13.5" customHeight="1" thickBot="1" x14ac:dyDescent="0.25">
      <c r="B2186" s="3657" t="s">
        <v>5012</v>
      </c>
      <c r="C2186" s="3658"/>
      <c r="D2186" s="3747">
        <v>41457</v>
      </c>
      <c r="E2186" s="3748"/>
      <c r="F2186" s="2922"/>
      <c r="G2186" s="2577"/>
      <c r="H2186" s="2577"/>
      <c r="I2186" s="2577"/>
      <c r="J2186" s="2577"/>
      <c r="K2186" s="2577"/>
      <c r="L2186" s="2577"/>
      <c r="M2186" s="2577"/>
      <c r="N2186" s="2577"/>
      <c r="O2186" s="2577"/>
      <c r="P2186" s="2577"/>
      <c r="Q2186" s="2577"/>
      <c r="R2186" s="2577"/>
      <c r="S2186" s="2577"/>
      <c r="T2186" s="2577"/>
      <c r="U2186" s="2577"/>
      <c r="V2186" s="2577"/>
      <c r="W2186" s="2577"/>
      <c r="X2186" s="2577"/>
      <c r="Y2186" s="2577"/>
      <c r="Z2186" s="2577"/>
      <c r="AA2186" s="2577"/>
      <c r="AB2186" s="2577"/>
      <c r="AC2186" s="2577"/>
      <c r="AD2186" s="2577"/>
      <c r="AE2186" s="2577"/>
      <c r="AF2186" s="2577"/>
      <c r="AG2186" s="2577"/>
      <c r="AH2186" s="2577"/>
      <c r="AI2186" s="2577"/>
      <c r="AJ2186" s="2577"/>
      <c r="AK2186" s="2578"/>
    </row>
    <row r="2187" spans="2:37" s="2884" customFormat="1" ht="121.5" customHeight="1" thickBot="1" x14ac:dyDescent="0.25">
      <c r="B2187" s="3659" t="s">
        <v>5013</v>
      </c>
      <c r="C2187" s="3710"/>
      <c r="D2187" s="3730" t="s">
        <v>5499</v>
      </c>
      <c r="E2187" s="3731"/>
      <c r="F2187" s="3731"/>
      <c r="G2187" s="3731"/>
      <c r="H2187" s="3731"/>
      <c r="I2187" s="3731"/>
      <c r="J2187" s="3731"/>
      <c r="K2187" s="3732"/>
      <c r="L2187" s="2577"/>
      <c r="M2187" s="2577"/>
      <c r="N2187" s="2577"/>
      <c r="O2187" s="2577"/>
      <c r="P2187" s="2577"/>
      <c r="Q2187" s="2577"/>
      <c r="R2187" s="2577"/>
      <c r="S2187" s="2577"/>
      <c r="T2187" s="2577"/>
      <c r="U2187" s="2577"/>
      <c r="V2187" s="2577"/>
      <c r="W2187" s="2577"/>
      <c r="X2187" s="2577"/>
      <c r="Y2187" s="2577"/>
      <c r="Z2187" s="2577"/>
      <c r="AA2187" s="2577"/>
      <c r="AB2187" s="2577"/>
      <c r="AC2187" s="2577"/>
      <c r="AD2187" s="2577"/>
      <c r="AE2187" s="2577"/>
      <c r="AF2187" s="2577"/>
      <c r="AG2187" s="2577"/>
      <c r="AH2187" s="2577"/>
      <c r="AI2187" s="2577"/>
      <c r="AJ2187" s="2577"/>
      <c r="AK2187" s="2578"/>
    </row>
    <row r="2188" spans="2:37" s="2884" customFormat="1" ht="12.75" customHeight="1" thickBot="1" x14ac:dyDescent="0.25">
      <c r="B2188" s="3664"/>
      <c r="C2188" s="3653"/>
      <c r="D2188" s="3653"/>
      <c r="E2188" s="3653"/>
      <c r="F2188" s="3653"/>
      <c r="G2188" s="3653"/>
      <c r="H2188" s="3653"/>
      <c r="I2188" s="3653"/>
      <c r="J2188" s="3653"/>
      <c r="K2188" s="3653"/>
      <c r="L2188" s="3653"/>
      <c r="M2188" s="3653"/>
      <c r="N2188" s="3653"/>
      <c r="O2188" s="3653"/>
      <c r="P2188" s="3653"/>
      <c r="Q2188" s="3653"/>
      <c r="R2188" s="2577"/>
      <c r="S2188" s="2577"/>
      <c r="T2188" s="2577"/>
      <c r="U2188" s="2577"/>
      <c r="V2188" s="2577"/>
      <c r="W2188" s="2577"/>
      <c r="X2188" s="2577"/>
      <c r="Y2188" s="2577"/>
      <c r="Z2188" s="2577"/>
      <c r="AA2188" s="2577"/>
      <c r="AB2188" s="2577"/>
      <c r="AC2188" s="2577"/>
      <c r="AD2188" s="2577"/>
      <c r="AE2188" s="2577"/>
      <c r="AF2188" s="2577"/>
      <c r="AG2188" s="2577"/>
      <c r="AH2188" s="2577"/>
      <c r="AI2188" s="2577"/>
      <c r="AJ2188" s="2577"/>
      <c r="AK2188" s="2578"/>
    </row>
    <row r="2189" spans="2:37" s="2884" customFormat="1" ht="13.5" thickBot="1" x14ac:dyDescent="0.25">
      <c r="B2189" s="3638" t="s">
        <v>5014</v>
      </c>
      <c r="C2189" s="3638"/>
      <c r="D2189" s="3638" t="s">
        <v>5004</v>
      </c>
      <c r="E2189" s="3638" t="s">
        <v>5015</v>
      </c>
      <c r="F2189" s="3654" t="s">
        <v>224</v>
      </c>
      <c r="G2189" s="3654"/>
      <c r="H2189" s="3654"/>
      <c r="I2189" s="3654"/>
      <c r="J2189" s="3654"/>
      <c r="K2189" s="3654"/>
      <c r="L2189" s="3654"/>
      <c r="M2189" s="3654"/>
      <c r="N2189" s="3654"/>
      <c r="O2189" s="3654"/>
      <c r="P2189" s="3654"/>
      <c r="Q2189" s="3654"/>
      <c r="R2189" s="3654"/>
      <c r="S2189" s="3654" t="s">
        <v>340</v>
      </c>
      <c r="T2189" s="3654"/>
      <c r="U2189" s="3654"/>
      <c r="V2189" s="3654"/>
      <c r="W2189" s="3654"/>
      <c r="X2189" s="3654"/>
      <c r="Y2189" s="3654"/>
      <c r="Z2189" s="3654"/>
      <c r="AA2189" s="3654"/>
      <c r="AB2189" s="3654"/>
      <c r="AC2189" s="3654"/>
      <c r="AD2189" s="3654" t="s">
        <v>225</v>
      </c>
      <c r="AE2189" s="3654"/>
      <c r="AF2189" s="3654"/>
      <c r="AG2189" s="3654"/>
      <c r="AH2189" s="3655" t="s">
        <v>4999</v>
      </c>
      <c r="AI2189" s="3655"/>
      <c r="AJ2189" s="3655"/>
      <c r="AK2189" s="2578"/>
    </row>
    <row r="2190" spans="2:37" s="2884" customFormat="1" ht="13.5" customHeight="1" thickBot="1" x14ac:dyDescent="0.25">
      <c r="B2190" s="3639"/>
      <c r="C2190" s="3639"/>
      <c r="D2190" s="3639"/>
      <c r="E2190" s="3639"/>
      <c r="F2190" s="3639" t="s">
        <v>5016</v>
      </c>
      <c r="G2190" s="3639" t="s">
        <v>5017</v>
      </c>
      <c r="H2190" s="3638" t="s">
        <v>5018</v>
      </c>
      <c r="I2190" s="3640" t="s">
        <v>5019</v>
      </c>
      <c r="J2190" s="3640" t="s">
        <v>5020</v>
      </c>
      <c r="K2190" s="3637" t="s">
        <v>5021</v>
      </c>
      <c r="L2190" s="3637" t="s">
        <v>5022</v>
      </c>
      <c r="M2190" s="3640" t="s">
        <v>5023</v>
      </c>
      <c r="N2190" s="3640"/>
      <c r="O2190" s="3637" t="s">
        <v>5024</v>
      </c>
      <c r="P2190" s="3637" t="s">
        <v>5025</v>
      </c>
      <c r="Q2190" s="3637" t="s">
        <v>5026</v>
      </c>
      <c r="R2190" s="3637" t="s">
        <v>5027</v>
      </c>
      <c r="S2190" s="3638" t="s">
        <v>5028</v>
      </c>
      <c r="T2190" s="3638" t="s">
        <v>5029</v>
      </c>
      <c r="U2190" s="3638" t="s">
        <v>5030</v>
      </c>
      <c r="V2190" s="3638" t="s">
        <v>5031</v>
      </c>
      <c r="W2190" s="3638" t="s">
        <v>5032</v>
      </c>
      <c r="X2190" s="3638" t="s">
        <v>5033</v>
      </c>
      <c r="Y2190" s="3638" t="s">
        <v>5034</v>
      </c>
      <c r="Z2190" s="3638" t="s">
        <v>5035</v>
      </c>
      <c r="AA2190" s="3638" t="s">
        <v>5036</v>
      </c>
      <c r="AB2190" s="3640" t="s">
        <v>5037</v>
      </c>
      <c r="AC2190" s="3640" t="s">
        <v>5038</v>
      </c>
      <c r="AD2190" s="3638" t="s">
        <v>5039</v>
      </c>
      <c r="AE2190" s="3638" t="s">
        <v>5040</v>
      </c>
      <c r="AF2190" s="3638" t="s">
        <v>5041</v>
      </c>
      <c r="AG2190" s="3638" t="s">
        <v>5042</v>
      </c>
      <c r="AH2190" s="3638" t="s">
        <v>1154</v>
      </c>
      <c r="AI2190" s="3638" t="s">
        <v>5000</v>
      </c>
      <c r="AJ2190" s="3638" t="s">
        <v>5001</v>
      </c>
      <c r="AK2190" s="2578"/>
    </row>
    <row r="2191" spans="2:37" s="2884" customFormat="1" ht="13.5" customHeight="1" thickBot="1" x14ac:dyDescent="0.25">
      <c r="B2191" s="3639"/>
      <c r="C2191" s="3639"/>
      <c r="D2191" s="3639"/>
      <c r="E2191" s="3639"/>
      <c r="F2191" s="3639"/>
      <c r="G2191" s="3639"/>
      <c r="H2191" s="3639"/>
      <c r="I2191" s="3637"/>
      <c r="J2191" s="3637"/>
      <c r="K2191" s="3637"/>
      <c r="L2191" s="3637"/>
      <c r="M2191" s="2920" t="s">
        <v>5043</v>
      </c>
      <c r="N2191" s="2921" t="s">
        <v>2798</v>
      </c>
      <c r="O2191" s="3637"/>
      <c r="P2191" s="3637"/>
      <c r="Q2191" s="3637"/>
      <c r="R2191" s="3637"/>
      <c r="S2191" s="3639"/>
      <c r="T2191" s="3639"/>
      <c r="U2191" s="3639"/>
      <c r="V2191" s="3639"/>
      <c r="W2191" s="3639"/>
      <c r="X2191" s="3639"/>
      <c r="Y2191" s="3639"/>
      <c r="Z2191" s="3639"/>
      <c r="AA2191" s="3639"/>
      <c r="AB2191" s="3637"/>
      <c r="AC2191" s="3637"/>
      <c r="AD2191" s="3639"/>
      <c r="AE2191" s="3639"/>
      <c r="AF2191" s="3639"/>
      <c r="AG2191" s="3639"/>
      <c r="AH2191" s="3639"/>
      <c r="AI2191" s="3639"/>
      <c r="AJ2191" s="3639"/>
      <c r="AK2191" s="2578"/>
    </row>
    <row r="2192" spans="2:37" s="2884" customFormat="1" ht="26.25" thickBot="1" x14ac:dyDescent="0.25">
      <c r="B2192" s="3771" t="s">
        <v>5500</v>
      </c>
      <c r="C2192" s="3772"/>
      <c r="D2192" s="2784"/>
      <c r="E2192" s="2585">
        <v>3.99</v>
      </c>
      <c r="F2192" s="2724"/>
      <c r="G2192" s="2678"/>
      <c r="H2192" s="2725"/>
      <c r="I2192" s="2725"/>
      <c r="J2192" s="2725"/>
      <c r="K2192" s="2678"/>
      <c r="L2192" s="2678"/>
      <c r="M2192" s="2726"/>
      <c r="N2192" s="2727"/>
      <c r="O2192" s="2678"/>
      <c r="P2192" s="2678"/>
      <c r="Q2192" s="2678"/>
      <c r="R2192" s="2678"/>
      <c r="S2192" s="2706"/>
      <c r="T2192" s="2678"/>
      <c r="U2192" s="2728"/>
      <c r="V2192" s="2728"/>
      <c r="W2192" s="2678"/>
      <c r="X2192" s="2678"/>
      <c r="Y2192" s="2728"/>
      <c r="Z2192" s="2728"/>
      <c r="AA2192" s="2728"/>
      <c r="AB2192" s="2678"/>
      <c r="AC2192" s="2678"/>
      <c r="AD2192" s="2724"/>
      <c r="AE2192" s="2747"/>
      <c r="AF2192" s="2781"/>
      <c r="AG2192" s="2781"/>
      <c r="AH2192" s="2722" t="s">
        <v>5501</v>
      </c>
      <c r="AI2192" s="2785">
        <v>1</v>
      </c>
      <c r="AJ2192" s="2925">
        <v>3.99</v>
      </c>
      <c r="AK2192" s="2578"/>
    </row>
    <row r="2193" spans="2:37" s="2884" customFormat="1" ht="39" thickBot="1" x14ac:dyDescent="0.25">
      <c r="B2193" s="3749" t="s">
        <v>5502</v>
      </c>
      <c r="C2193" s="3750"/>
      <c r="D2193" s="2786"/>
      <c r="E2193" s="2562">
        <v>5.99</v>
      </c>
      <c r="F2193" s="2698"/>
      <c r="G2193" s="2677"/>
      <c r="H2193" s="2787"/>
      <c r="I2193" s="2787"/>
      <c r="J2193" s="2787"/>
      <c r="K2193" s="2677"/>
      <c r="L2193" s="2677"/>
      <c r="M2193" s="2697"/>
      <c r="N2193" s="2788"/>
      <c r="O2193" s="2677"/>
      <c r="P2193" s="2677"/>
      <c r="Q2193" s="2677"/>
      <c r="R2193" s="2677"/>
      <c r="S2193" s="2618"/>
      <c r="T2193" s="2677"/>
      <c r="U2193" s="2789"/>
      <c r="V2193" s="2789"/>
      <c r="W2193" s="2677"/>
      <c r="X2193" s="2677"/>
      <c r="Y2193" s="2789"/>
      <c r="Z2193" s="2789"/>
      <c r="AA2193" s="2789"/>
      <c r="AB2193" s="2677"/>
      <c r="AC2193" s="2677"/>
      <c r="AD2193" s="2698"/>
      <c r="AE2193" s="2748"/>
      <c r="AF2193" s="2782"/>
      <c r="AG2193" s="2782"/>
      <c r="AH2193" s="2722" t="s">
        <v>5502</v>
      </c>
      <c r="AI2193" s="2790">
        <v>1</v>
      </c>
      <c r="AJ2193" s="2926">
        <v>5.99</v>
      </c>
      <c r="AK2193" s="2578"/>
    </row>
    <row r="2194" spans="2:37" s="2884" customFormat="1" ht="26.25" thickBot="1" x14ac:dyDescent="0.25">
      <c r="B2194" s="3753" t="s">
        <v>5503</v>
      </c>
      <c r="C2194" s="3754"/>
      <c r="D2194" s="3098"/>
      <c r="E2194" s="2609">
        <v>8.99</v>
      </c>
      <c r="F2194" s="2700"/>
      <c r="G2194" s="3099"/>
      <c r="H2194" s="3100"/>
      <c r="I2194" s="3100"/>
      <c r="J2194" s="3100"/>
      <c r="K2194" s="3099"/>
      <c r="L2194" s="3099"/>
      <c r="M2194" s="2699"/>
      <c r="N2194" s="3101"/>
      <c r="O2194" s="3099"/>
      <c r="P2194" s="3099"/>
      <c r="Q2194" s="3099"/>
      <c r="R2194" s="3099"/>
      <c r="S2194" s="2810"/>
      <c r="T2194" s="3099"/>
      <c r="U2194" s="3102"/>
      <c r="V2194" s="3102"/>
      <c r="W2194" s="3099"/>
      <c r="X2194" s="3099"/>
      <c r="Y2194" s="3102"/>
      <c r="Z2194" s="3102"/>
      <c r="AA2194" s="3102"/>
      <c r="AB2194" s="3099"/>
      <c r="AC2194" s="3099"/>
      <c r="AD2194" s="2700"/>
      <c r="AE2194" s="3103"/>
      <c r="AF2194" s="3104"/>
      <c r="AG2194" s="3104"/>
      <c r="AH2194" s="2739" t="s">
        <v>5503</v>
      </c>
      <c r="AI2194" s="3105">
        <v>1</v>
      </c>
      <c r="AJ2194" s="3106">
        <v>8.99</v>
      </c>
      <c r="AK2194" s="2578"/>
    </row>
    <row r="2195" spans="2:37" s="2884" customFormat="1" x14ac:dyDescent="0.2">
      <c r="B2195" s="2579"/>
      <c r="C2195" s="2572"/>
      <c r="D2195" s="2572"/>
      <c r="E2195" s="2572"/>
      <c r="F2195" s="2572"/>
      <c r="G2195" s="2572"/>
      <c r="H2195" s="2572"/>
      <c r="I2195" s="2573"/>
      <c r="J2195" s="2573"/>
      <c r="K2195" s="2573"/>
      <c r="L2195" s="2573"/>
      <c r="M2195" s="2572"/>
      <c r="N2195" s="2573"/>
      <c r="O2195" s="2573"/>
      <c r="P2195" s="2573"/>
      <c r="Q2195" s="2573"/>
      <c r="R2195" s="2573"/>
      <c r="S2195" s="2572"/>
      <c r="T2195" s="2571"/>
      <c r="U2195" s="2571"/>
      <c r="V2195" s="2571"/>
      <c r="W2195" s="2571"/>
      <c r="X2195" s="2571"/>
      <c r="Y2195" s="2571"/>
      <c r="Z2195" s="2571"/>
      <c r="AA2195" s="2571"/>
      <c r="AB2195" s="2571"/>
      <c r="AC2195" s="2571"/>
      <c r="AD2195" s="2571"/>
      <c r="AE2195" s="2571"/>
      <c r="AF2195" s="2571"/>
      <c r="AG2195" s="2571"/>
      <c r="AH2195" s="2571"/>
      <c r="AI2195" s="2571"/>
      <c r="AJ2195" s="2571"/>
      <c r="AK2195" s="2578"/>
    </row>
    <row r="2196" spans="2:37" s="2884" customFormat="1" x14ac:dyDescent="0.2">
      <c r="B2196" s="3643" t="s">
        <v>5002</v>
      </c>
      <c r="C2196" s="3644"/>
      <c r="D2196" s="3652" t="s">
        <v>1534</v>
      </c>
      <c r="E2196" s="3652"/>
      <c r="F2196" s="3652"/>
      <c r="G2196" s="3652"/>
      <c r="H2196" s="2575"/>
      <c r="I2196" s="2575"/>
      <c r="J2196" s="2575"/>
      <c r="K2196" s="2575"/>
      <c r="L2196" s="2575"/>
      <c r="M2196" s="2575"/>
      <c r="N2196" s="2575"/>
      <c r="O2196" s="2575"/>
      <c r="P2196" s="2575"/>
      <c r="Q2196" s="2575"/>
      <c r="R2196" s="2575"/>
      <c r="S2196" s="2575"/>
      <c r="T2196" s="2571"/>
      <c r="U2196" s="2571"/>
      <c r="V2196" s="2571"/>
      <c r="W2196" s="2571"/>
      <c r="X2196" s="2571"/>
      <c r="Y2196" s="2571"/>
      <c r="Z2196" s="2571"/>
      <c r="AA2196" s="2571"/>
      <c r="AB2196" s="2571"/>
      <c r="AC2196" s="2571"/>
      <c r="AD2196" s="2571"/>
      <c r="AE2196" s="2571"/>
      <c r="AF2196" s="2571"/>
      <c r="AG2196" s="2571"/>
      <c r="AH2196" s="2571"/>
      <c r="AI2196" s="2571"/>
      <c r="AJ2196" s="2571"/>
      <c r="AK2196" s="2578"/>
    </row>
    <row r="2197" spans="2:37" s="2884" customFormat="1" x14ac:dyDescent="0.2">
      <c r="B2197" s="3643" t="s">
        <v>5003</v>
      </c>
      <c r="C2197" s="3644"/>
      <c r="D2197" s="3652" t="s">
        <v>5504</v>
      </c>
      <c r="E2197" s="3652"/>
      <c r="F2197" s="3652"/>
      <c r="G2197" s="3652"/>
      <c r="H2197" s="2575"/>
      <c r="I2197" s="2575"/>
      <c r="J2197" s="2575"/>
      <c r="K2197" s="2575"/>
      <c r="L2197" s="2575"/>
      <c r="M2197" s="2575"/>
      <c r="N2197" s="2575"/>
      <c r="O2197" s="2575"/>
      <c r="P2197" s="2575"/>
      <c r="Q2197" s="2575"/>
      <c r="R2197" s="2575"/>
      <c r="S2197" s="2575"/>
      <c r="T2197" s="2571"/>
      <c r="U2197" s="2571"/>
      <c r="V2197" s="2571"/>
      <c r="W2197" s="2571"/>
      <c r="X2197" s="2571"/>
      <c r="Y2197" s="2571"/>
      <c r="Z2197" s="2571"/>
      <c r="AA2197" s="2571"/>
      <c r="AB2197" s="2571"/>
      <c r="AC2197" s="2571"/>
      <c r="AD2197" s="2571"/>
      <c r="AE2197" s="2571"/>
      <c r="AF2197" s="2571"/>
      <c r="AG2197" s="2571"/>
      <c r="AH2197" s="2571"/>
      <c r="AI2197" s="2571"/>
      <c r="AJ2197" s="2571"/>
      <c r="AK2197" s="2578"/>
    </row>
    <row r="2198" spans="2:37" s="2884" customFormat="1" ht="15.75" thickBot="1" x14ac:dyDescent="0.25">
      <c r="B2198" s="3646"/>
      <c r="C2198" s="3647"/>
      <c r="D2198" s="3648"/>
      <c r="E2198" s="3648"/>
      <c r="F2198" s="3648"/>
      <c r="G2198" s="3648"/>
      <c r="H2198" s="2580"/>
      <c r="I2198" s="2580"/>
      <c r="J2198" s="2580"/>
      <c r="K2198" s="2580"/>
      <c r="L2198" s="2580"/>
      <c r="M2198" s="2580"/>
      <c r="N2198" s="2580"/>
      <c r="O2198" s="2580"/>
      <c r="P2198" s="2580"/>
      <c r="Q2198" s="2580"/>
      <c r="R2198" s="2580"/>
      <c r="S2198" s="2580"/>
      <c r="T2198" s="2581"/>
      <c r="U2198" s="2581"/>
      <c r="V2198" s="2581"/>
      <c r="W2198" s="2581"/>
      <c r="X2198" s="2581"/>
      <c r="Y2198" s="2581"/>
      <c r="Z2198" s="2581"/>
      <c r="AA2198" s="2581"/>
      <c r="AB2198" s="2581"/>
      <c r="AC2198" s="2581"/>
      <c r="AD2198" s="2581"/>
      <c r="AE2198" s="2581"/>
      <c r="AF2198" s="2581"/>
      <c r="AG2198" s="2581"/>
      <c r="AH2198" s="2581"/>
      <c r="AI2198" s="2581"/>
      <c r="AJ2198" s="2581"/>
      <c r="AK2198" s="2583"/>
    </row>
    <row r="2199" spans="2:37" s="2884" customFormat="1" x14ac:dyDescent="0.2">
      <c r="B2199" s="2783" t="str">
        <f>+B2181</f>
        <v>.</v>
      </c>
    </row>
    <row r="2200" spans="2:37" s="2884" customFormat="1" ht="13.5" thickBot="1" x14ac:dyDescent="0.25"/>
    <row r="2201" spans="2:37" s="2884" customFormat="1" ht="12.75" customHeight="1" x14ac:dyDescent="0.2">
      <c r="B2201" s="3623" t="s">
        <v>5011</v>
      </c>
      <c r="C2201" s="3624"/>
      <c r="D2201" s="3624"/>
      <c r="E2201" s="3624"/>
      <c r="F2201" s="3624"/>
      <c r="G2201" s="3624"/>
      <c r="H2201" s="3624"/>
      <c r="I2201" s="3624"/>
      <c r="J2201" s="3624"/>
      <c r="K2201" s="3624"/>
      <c r="L2201" s="3624"/>
      <c r="M2201" s="3624"/>
      <c r="N2201" s="3624"/>
      <c r="O2201" s="3624"/>
      <c r="P2201" s="3624"/>
      <c r="Q2201" s="3624"/>
      <c r="R2201" s="3624"/>
      <c r="S2201" s="3624"/>
      <c r="T2201" s="3624"/>
      <c r="U2201" s="3624"/>
      <c r="V2201" s="3624"/>
      <c r="W2201" s="3624"/>
      <c r="X2201" s="3624"/>
      <c r="Y2201" s="3624"/>
      <c r="Z2201" s="3624"/>
      <c r="AA2201" s="3624"/>
      <c r="AB2201" s="3624"/>
      <c r="AC2201" s="3624"/>
      <c r="AD2201" s="3624"/>
      <c r="AE2201" s="3624"/>
      <c r="AF2201" s="3624"/>
      <c r="AG2201" s="3624"/>
      <c r="AH2201" s="3624"/>
      <c r="AI2201" s="3624"/>
      <c r="AJ2201" s="3624"/>
      <c r="AK2201" s="3625"/>
    </row>
    <row r="2202" spans="2:37" s="2884" customFormat="1" ht="12.75" customHeight="1" x14ac:dyDescent="0.2">
      <c r="B2202" s="2576"/>
      <c r="C2202" s="2922"/>
      <c r="D2202" s="2922"/>
      <c r="E2202" s="2922"/>
      <c r="F2202" s="2922"/>
      <c r="G2202" s="2577"/>
      <c r="H2202" s="2577"/>
      <c r="I2202" s="2577"/>
      <c r="J2202" s="2577"/>
      <c r="K2202" s="2577"/>
      <c r="L2202" s="2577"/>
      <c r="M2202" s="2577"/>
      <c r="N2202" s="2577"/>
      <c r="O2202" s="2577"/>
      <c r="P2202" s="2577"/>
      <c r="Q2202" s="2577"/>
      <c r="R2202" s="2577"/>
      <c r="S2202" s="2577"/>
      <c r="T2202" s="2577"/>
      <c r="U2202" s="2577"/>
      <c r="V2202" s="2577"/>
      <c r="W2202" s="2577"/>
      <c r="X2202" s="2577"/>
      <c r="Y2202" s="2577"/>
      <c r="Z2202" s="2577"/>
      <c r="AA2202" s="2577"/>
      <c r="AB2202" s="2577"/>
      <c r="AC2202" s="2577"/>
      <c r="AD2202" s="2577"/>
      <c r="AE2202" s="2577"/>
      <c r="AF2202" s="2577"/>
      <c r="AG2202" s="2577"/>
      <c r="AH2202" s="2577"/>
      <c r="AI2202" s="2577"/>
      <c r="AJ2202" s="2577"/>
      <c r="AK2202" s="2578"/>
    </row>
    <row r="2203" spans="2:37" s="2884" customFormat="1" x14ac:dyDescent="0.2">
      <c r="B2203" s="2576" t="s">
        <v>4998</v>
      </c>
      <c r="C2203" s="2922"/>
      <c r="D2203" s="3774" t="s">
        <v>5496</v>
      </c>
      <c r="E2203" s="3774"/>
      <c r="F2203" s="3774"/>
      <c r="G2203" s="2577"/>
      <c r="H2203" s="2577"/>
      <c r="I2203" s="2577"/>
      <c r="J2203" s="2577"/>
      <c r="K2203" s="2577"/>
      <c r="L2203" s="2577"/>
      <c r="M2203" s="2577"/>
      <c r="N2203" s="2577"/>
      <c r="O2203" s="2577"/>
      <c r="P2203" s="2577"/>
      <c r="Q2203" s="2577"/>
      <c r="R2203" s="2577"/>
      <c r="S2203" s="2577"/>
      <c r="T2203" s="2577"/>
      <c r="U2203" s="2577"/>
      <c r="V2203" s="2577"/>
      <c r="W2203" s="2577"/>
      <c r="X2203" s="2577"/>
      <c r="Y2203" s="2577"/>
      <c r="Z2203" s="2577"/>
      <c r="AA2203" s="2577"/>
      <c r="AB2203" s="2577"/>
      <c r="AC2203" s="2577"/>
      <c r="AD2203" s="2577"/>
      <c r="AE2203" s="2577"/>
      <c r="AF2203" s="2577"/>
      <c r="AG2203" s="2577"/>
      <c r="AH2203" s="2577"/>
      <c r="AI2203" s="2577"/>
      <c r="AJ2203" s="2577"/>
      <c r="AK2203" s="2578"/>
    </row>
    <row r="2204" spans="2:37" s="2884" customFormat="1" ht="13.5" customHeight="1" thickBot="1" x14ac:dyDescent="0.25">
      <c r="B2204" s="3657" t="s">
        <v>5012</v>
      </c>
      <c r="C2204" s="3658"/>
      <c r="D2204" s="3775">
        <v>41477</v>
      </c>
      <c r="E2204" s="3658"/>
      <c r="F2204" s="2922"/>
      <c r="G2204" s="2577"/>
      <c r="H2204" s="2577"/>
      <c r="I2204" s="2577"/>
      <c r="J2204" s="2577"/>
      <c r="K2204" s="2577"/>
      <c r="L2204" s="2577"/>
      <c r="M2204" s="2577"/>
      <c r="N2204" s="2577"/>
      <c r="O2204" s="2577"/>
      <c r="P2204" s="2577"/>
      <c r="Q2204" s="2577"/>
      <c r="R2204" s="2577"/>
      <c r="S2204" s="2577"/>
      <c r="T2204" s="2577"/>
      <c r="U2204" s="2577"/>
      <c r="V2204" s="2577"/>
      <c r="W2204" s="2577"/>
      <c r="X2204" s="2577"/>
      <c r="Y2204" s="2577"/>
      <c r="Z2204" s="2577"/>
      <c r="AA2204" s="2577"/>
      <c r="AB2204" s="2577"/>
      <c r="AC2204" s="2577"/>
      <c r="AD2204" s="2577"/>
      <c r="AE2204" s="2577"/>
      <c r="AF2204" s="2577"/>
      <c r="AG2204" s="2577"/>
      <c r="AH2204" s="2577"/>
      <c r="AI2204" s="2577"/>
      <c r="AJ2204" s="2577"/>
      <c r="AK2204" s="2578"/>
    </row>
    <row r="2205" spans="2:37" s="2884" customFormat="1" ht="13.5" customHeight="1" thickBot="1" x14ac:dyDescent="0.25">
      <c r="B2205" s="3659" t="s">
        <v>5013</v>
      </c>
      <c r="C2205" s="3710"/>
      <c r="D2205" s="3730" t="s">
        <v>5497</v>
      </c>
      <c r="E2205" s="3731"/>
      <c r="F2205" s="3731"/>
      <c r="G2205" s="3731"/>
      <c r="H2205" s="3731"/>
      <c r="I2205" s="3731"/>
      <c r="J2205" s="3731"/>
      <c r="K2205" s="3732"/>
      <c r="L2205" s="2577"/>
      <c r="M2205" s="2577"/>
      <c r="N2205" s="2577"/>
      <c r="O2205" s="2577"/>
      <c r="P2205" s="2577"/>
      <c r="Q2205" s="2577"/>
      <c r="R2205" s="2577"/>
      <c r="S2205" s="2577"/>
      <c r="T2205" s="2577"/>
      <c r="U2205" s="2577"/>
      <c r="V2205" s="2577"/>
      <c r="W2205" s="2577"/>
      <c r="X2205" s="2577"/>
      <c r="Y2205" s="2577"/>
      <c r="Z2205" s="2577"/>
      <c r="AA2205" s="2577"/>
      <c r="AB2205" s="2577"/>
      <c r="AC2205" s="2577"/>
      <c r="AD2205" s="2577"/>
      <c r="AE2205" s="2577"/>
      <c r="AF2205" s="2577"/>
      <c r="AG2205" s="2577"/>
      <c r="AH2205" s="2577"/>
      <c r="AI2205" s="2577"/>
      <c r="AJ2205" s="2577"/>
      <c r="AK2205" s="2578"/>
    </row>
    <row r="2206" spans="2:37" s="2884" customFormat="1" ht="13.5" thickBot="1" x14ac:dyDescent="0.25">
      <c r="B2206" s="3664"/>
      <c r="C2206" s="3653"/>
      <c r="D2206" s="3653"/>
      <c r="E2206" s="3653"/>
      <c r="F2206" s="3653"/>
      <c r="G2206" s="3653"/>
      <c r="H2206" s="3653"/>
      <c r="I2206" s="3653"/>
      <c r="J2206" s="3653"/>
      <c r="K2206" s="3653"/>
      <c r="L2206" s="3653"/>
      <c r="M2206" s="3653"/>
      <c r="N2206" s="3653"/>
      <c r="O2206" s="3653"/>
      <c r="P2206" s="3653"/>
      <c r="Q2206" s="3653"/>
      <c r="R2206" s="2577"/>
      <c r="S2206" s="2577"/>
      <c r="T2206" s="2577"/>
      <c r="U2206" s="2577"/>
      <c r="V2206" s="2577"/>
      <c r="W2206" s="2577"/>
      <c r="X2206" s="2577"/>
      <c r="Y2206" s="2577"/>
      <c r="Z2206" s="2577"/>
      <c r="AA2206" s="2577"/>
      <c r="AB2206" s="2577"/>
      <c r="AC2206" s="2577"/>
      <c r="AD2206" s="2577"/>
      <c r="AE2206" s="2577"/>
      <c r="AF2206" s="2577"/>
      <c r="AG2206" s="2577"/>
      <c r="AH2206" s="2577"/>
      <c r="AI2206" s="2577"/>
      <c r="AJ2206" s="2577"/>
      <c r="AK2206" s="2578"/>
    </row>
    <row r="2207" spans="2:37" s="2884" customFormat="1" ht="13.5" thickBot="1" x14ac:dyDescent="0.25">
      <c r="B2207" s="3638" t="s">
        <v>5014</v>
      </c>
      <c r="C2207" s="3638"/>
      <c r="D2207" s="3638" t="s">
        <v>5004</v>
      </c>
      <c r="E2207" s="3638" t="s">
        <v>5015</v>
      </c>
      <c r="F2207" s="3654" t="s">
        <v>224</v>
      </c>
      <c r="G2207" s="3654"/>
      <c r="H2207" s="3654"/>
      <c r="I2207" s="3654"/>
      <c r="J2207" s="3654"/>
      <c r="K2207" s="3654"/>
      <c r="L2207" s="3654"/>
      <c r="M2207" s="3654"/>
      <c r="N2207" s="3654"/>
      <c r="O2207" s="3654"/>
      <c r="P2207" s="3654"/>
      <c r="Q2207" s="3654"/>
      <c r="R2207" s="3654"/>
      <c r="S2207" s="3654" t="s">
        <v>340</v>
      </c>
      <c r="T2207" s="3654"/>
      <c r="U2207" s="3654"/>
      <c r="V2207" s="3654"/>
      <c r="W2207" s="3654"/>
      <c r="X2207" s="3654"/>
      <c r="Y2207" s="3654"/>
      <c r="Z2207" s="3654"/>
      <c r="AA2207" s="3654"/>
      <c r="AB2207" s="3654"/>
      <c r="AC2207" s="3654"/>
      <c r="AD2207" s="3654" t="s">
        <v>225</v>
      </c>
      <c r="AE2207" s="3654"/>
      <c r="AF2207" s="3654"/>
      <c r="AG2207" s="3654"/>
      <c r="AH2207" s="3655" t="s">
        <v>4999</v>
      </c>
      <c r="AI2207" s="3655"/>
      <c r="AJ2207" s="3655"/>
      <c r="AK2207" s="2578"/>
    </row>
    <row r="2208" spans="2:37" s="2884" customFormat="1" ht="13.5" thickBot="1" x14ac:dyDescent="0.25">
      <c r="B2208" s="3639"/>
      <c r="C2208" s="3639"/>
      <c r="D2208" s="3639"/>
      <c r="E2208" s="3639"/>
      <c r="F2208" s="3639" t="s">
        <v>5016</v>
      </c>
      <c r="G2208" s="3639" t="s">
        <v>5017</v>
      </c>
      <c r="H2208" s="3638" t="s">
        <v>5018</v>
      </c>
      <c r="I2208" s="3640" t="s">
        <v>5019</v>
      </c>
      <c r="J2208" s="3640" t="s">
        <v>5020</v>
      </c>
      <c r="K2208" s="3637" t="s">
        <v>5021</v>
      </c>
      <c r="L2208" s="3637" t="s">
        <v>5022</v>
      </c>
      <c r="M2208" s="3640" t="s">
        <v>5023</v>
      </c>
      <c r="N2208" s="3640"/>
      <c r="O2208" s="3637" t="s">
        <v>5024</v>
      </c>
      <c r="P2208" s="3637" t="s">
        <v>5025</v>
      </c>
      <c r="Q2208" s="3637" t="s">
        <v>5026</v>
      </c>
      <c r="R2208" s="3637" t="s">
        <v>5027</v>
      </c>
      <c r="S2208" s="3638" t="s">
        <v>5028</v>
      </c>
      <c r="T2208" s="3638" t="s">
        <v>5029</v>
      </c>
      <c r="U2208" s="3638" t="s">
        <v>5030</v>
      </c>
      <c r="V2208" s="3638" t="s">
        <v>5031</v>
      </c>
      <c r="W2208" s="3638" t="s">
        <v>5032</v>
      </c>
      <c r="X2208" s="3638" t="s">
        <v>5033</v>
      </c>
      <c r="Y2208" s="3638" t="s">
        <v>5034</v>
      </c>
      <c r="Z2208" s="3638" t="s">
        <v>5035</v>
      </c>
      <c r="AA2208" s="3638" t="s">
        <v>5036</v>
      </c>
      <c r="AB2208" s="3640" t="s">
        <v>5037</v>
      </c>
      <c r="AC2208" s="3640" t="s">
        <v>5038</v>
      </c>
      <c r="AD2208" s="3638" t="s">
        <v>5039</v>
      </c>
      <c r="AE2208" s="3638" t="s">
        <v>5040</v>
      </c>
      <c r="AF2208" s="3638" t="s">
        <v>5041</v>
      </c>
      <c r="AG2208" s="3638" t="s">
        <v>5042</v>
      </c>
      <c r="AH2208" s="3638" t="s">
        <v>1154</v>
      </c>
      <c r="AI2208" s="3638" t="s">
        <v>5000</v>
      </c>
      <c r="AJ2208" s="3638" t="s">
        <v>5001</v>
      </c>
      <c r="AK2208" s="2578"/>
    </row>
    <row r="2209" spans="2:37" s="2884" customFormat="1" ht="21.75" customHeight="1" thickBot="1" x14ac:dyDescent="0.25">
      <c r="B2209" s="3705"/>
      <c r="C2209" s="3705"/>
      <c r="D2209" s="3705"/>
      <c r="E2209" s="3705"/>
      <c r="F2209" s="3705"/>
      <c r="G2209" s="3705"/>
      <c r="H2209" s="3705"/>
      <c r="I2209" s="3776"/>
      <c r="J2209" s="3776"/>
      <c r="K2209" s="3776"/>
      <c r="L2209" s="3776"/>
      <c r="M2209" s="2923" t="s">
        <v>5043</v>
      </c>
      <c r="N2209" s="2924" t="s">
        <v>2798</v>
      </c>
      <c r="O2209" s="3776"/>
      <c r="P2209" s="3776"/>
      <c r="Q2209" s="3776"/>
      <c r="R2209" s="3776"/>
      <c r="S2209" s="3705"/>
      <c r="T2209" s="3705"/>
      <c r="U2209" s="3705"/>
      <c r="V2209" s="3705"/>
      <c r="W2209" s="3705"/>
      <c r="X2209" s="3705"/>
      <c r="Y2209" s="3705"/>
      <c r="Z2209" s="3705"/>
      <c r="AA2209" s="3705"/>
      <c r="AB2209" s="3776"/>
      <c r="AC2209" s="3776"/>
      <c r="AD2209" s="3705"/>
      <c r="AE2209" s="3705"/>
      <c r="AF2209" s="3705"/>
      <c r="AG2209" s="3705"/>
      <c r="AH2209" s="3705"/>
      <c r="AI2209" s="3705"/>
      <c r="AJ2209" s="3705"/>
      <c r="AK2209" s="2578"/>
    </row>
    <row r="2210" spans="2:37" s="2884" customFormat="1" ht="13.5" thickBot="1" x14ac:dyDescent="0.25">
      <c r="B2210" s="3773" t="s">
        <v>5496</v>
      </c>
      <c r="C2210" s="3773"/>
      <c r="D2210" s="3107" t="s">
        <v>5498</v>
      </c>
      <c r="E2210" s="3108">
        <v>224.00000000000003</v>
      </c>
      <c r="F2210" s="3108">
        <v>224.00000000000003</v>
      </c>
      <c r="G2210" s="3109">
        <v>4.4800000000000006E-2</v>
      </c>
      <c r="H2210" s="3110">
        <v>5000</v>
      </c>
      <c r="I2210" s="3109" t="s">
        <v>1534</v>
      </c>
      <c r="J2210" s="3110">
        <v>4082</v>
      </c>
      <c r="K2210" s="3111">
        <v>5.4880000000000005E-2</v>
      </c>
      <c r="L2210" s="3111">
        <v>0.15680000000000002</v>
      </c>
      <c r="M2210" s="3110">
        <v>1333.3333333333335</v>
      </c>
      <c r="N2210" s="3110">
        <v>1333.3333333333335</v>
      </c>
      <c r="O2210" s="3111">
        <v>0.16800000000000001</v>
      </c>
      <c r="P2210" s="3111">
        <v>0.16800000000000001</v>
      </c>
      <c r="Q2210" s="3111">
        <v>0.16800000000000001</v>
      </c>
      <c r="R2210" s="3111">
        <v>0.16800000000000001</v>
      </c>
      <c r="S2210" s="3112">
        <v>0</v>
      </c>
      <c r="T2210" s="3109" t="s">
        <v>1534</v>
      </c>
      <c r="U2210" s="3109" t="s">
        <v>1534</v>
      </c>
      <c r="V2210" s="3113" t="s">
        <v>1136</v>
      </c>
      <c r="W2210" s="3111">
        <v>0</v>
      </c>
      <c r="X2210" s="3111">
        <v>6.720000000000001E-2</v>
      </c>
      <c r="Y2210" s="3113" t="s">
        <v>1534</v>
      </c>
      <c r="Z2210" s="3113" t="s">
        <v>1534</v>
      </c>
      <c r="AA2210" s="3113" t="s">
        <v>1534</v>
      </c>
      <c r="AB2210" s="3113" t="s">
        <v>1534</v>
      </c>
      <c r="AC2210" s="3111">
        <v>6.720000000000001E-2</v>
      </c>
      <c r="AD2210" s="3108" t="s">
        <v>1534</v>
      </c>
      <c r="AE2210" s="3113" t="s">
        <v>1534</v>
      </c>
      <c r="AF2210" s="3114" t="s">
        <v>1534</v>
      </c>
      <c r="AG2210" s="3114">
        <v>0.11200000000000002</v>
      </c>
      <c r="AH2210" s="3115" t="s">
        <v>1534</v>
      </c>
      <c r="AI2210" s="3115" t="s">
        <v>1534</v>
      </c>
      <c r="AJ2210" s="3115" t="s">
        <v>1534</v>
      </c>
      <c r="AK2210" s="2578"/>
    </row>
    <row r="2211" spans="2:37" s="2884" customFormat="1" x14ac:dyDescent="0.2">
      <c r="B2211" s="2579"/>
      <c r="C2211" s="2572"/>
      <c r="D2211" s="2572"/>
      <c r="E2211" s="2572"/>
      <c r="F2211" s="2572"/>
      <c r="G2211" s="2572"/>
      <c r="H2211" s="2572"/>
      <c r="I2211" s="2573"/>
      <c r="J2211" s="2573"/>
      <c r="K2211" s="2573"/>
      <c r="L2211" s="2573"/>
      <c r="M2211" s="2572"/>
      <c r="N2211" s="2573"/>
      <c r="O2211" s="2573"/>
      <c r="P2211" s="2573"/>
      <c r="Q2211" s="2573"/>
      <c r="R2211" s="2573"/>
      <c r="S2211" s="2572"/>
      <c r="T2211" s="2571"/>
      <c r="U2211" s="2571"/>
      <c r="V2211" s="2571"/>
      <c r="W2211" s="2571"/>
      <c r="X2211" s="2571"/>
      <c r="Y2211" s="2571"/>
      <c r="Z2211" s="2571"/>
      <c r="AA2211" s="2571"/>
      <c r="AB2211" s="2571"/>
      <c r="AC2211" s="2571"/>
      <c r="AD2211" s="2571"/>
      <c r="AE2211" s="2571"/>
      <c r="AF2211" s="2571"/>
      <c r="AG2211" s="2571"/>
      <c r="AH2211" s="2571"/>
      <c r="AI2211" s="2571"/>
      <c r="AJ2211" s="2571"/>
      <c r="AK2211" s="2578"/>
    </row>
    <row r="2212" spans="2:37" s="2884" customFormat="1" ht="14.25" x14ac:dyDescent="0.2">
      <c r="B2212" s="3643" t="s">
        <v>5002</v>
      </c>
      <c r="C2212" s="3644"/>
      <c r="D2212" s="3645" t="s">
        <v>10</v>
      </c>
      <c r="E2212" s="3645"/>
      <c r="F2212" s="3645"/>
      <c r="G2212" s="3645"/>
      <c r="H2212" s="2575"/>
      <c r="I2212" s="2575"/>
      <c r="J2212" s="2575"/>
      <c r="K2212" s="2575"/>
      <c r="L2212" s="2575"/>
      <c r="M2212" s="2575"/>
      <c r="N2212" s="2575"/>
      <c r="O2212" s="2575"/>
      <c r="P2212" s="2575"/>
      <c r="Q2212" s="2575"/>
      <c r="R2212" s="2575"/>
      <c r="S2212" s="2575"/>
      <c r="T2212" s="2571"/>
      <c r="U2212" s="2571"/>
      <c r="V2212" s="2571"/>
      <c r="W2212" s="2571"/>
      <c r="X2212" s="2571"/>
      <c r="Y2212" s="2571"/>
      <c r="Z2212" s="2571"/>
      <c r="AA2212" s="2571"/>
      <c r="AB2212" s="2571"/>
      <c r="AC2212" s="2571"/>
      <c r="AD2212" s="2571"/>
      <c r="AE2212" s="2571"/>
      <c r="AF2212" s="2571"/>
      <c r="AG2212" s="2571"/>
      <c r="AH2212" s="2571"/>
      <c r="AI2212" s="2571"/>
      <c r="AJ2212" s="2571"/>
      <c r="AK2212" s="2578"/>
    </row>
    <row r="2213" spans="2:37" s="2884" customFormat="1" ht="14.25" x14ac:dyDescent="0.2">
      <c r="B2213" s="3643" t="s">
        <v>5003</v>
      </c>
      <c r="C2213" s="3644"/>
      <c r="D2213" s="3645" t="s">
        <v>10</v>
      </c>
      <c r="E2213" s="3645"/>
      <c r="F2213" s="3645"/>
      <c r="G2213" s="3645"/>
      <c r="H2213" s="2575"/>
      <c r="I2213" s="2575"/>
      <c r="J2213" s="2575"/>
      <c r="K2213" s="2575"/>
      <c r="L2213" s="2575"/>
      <c r="M2213" s="2575"/>
      <c r="N2213" s="2575"/>
      <c r="O2213" s="2575"/>
      <c r="P2213" s="2575"/>
      <c r="Q2213" s="2575"/>
      <c r="R2213" s="2575"/>
      <c r="S2213" s="2575"/>
      <c r="T2213" s="2571"/>
      <c r="U2213" s="2571"/>
      <c r="V2213" s="2571"/>
      <c r="W2213" s="2571"/>
      <c r="X2213" s="2571"/>
      <c r="Y2213" s="2571"/>
      <c r="Z2213" s="2571"/>
      <c r="AA2213" s="2571"/>
      <c r="AB2213" s="2571"/>
      <c r="AC2213" s="2571"/>
      <c r="AD2213" s="2571"/>
      <c r="AE2213" s="2571"/>
      <c r="AF2213" s="2571"/>
      <c r="AG2213" s="2571"/>
      <c r="AH2213" s="2571"/>
      <c r="AI2213" s="2571"/>
      <c r="AJ2213" s="2571"/>
      <c r="AK2213" s="2578"/>
    </row>
    <row r="2214" spans="2:37" s="2884" customFormat="1" ht="15.75" thickBot="1" x14ac:dyDescent="0.25">
      <c r="B2214" s="3646"/>
      <c r="C2214" s="3647"/>
      <c r="D2214" s="3648"/>
      <c r="E2214" s="3648"/>
      <c r="F2214" s="3648"/>
      <c r="G2214" s="3648"/>
      <c r="H2214" s="2580"/>
      <c r="I2214" s="2580"/>
      <c r="J2214" s="2580"/>
      <c r="K2214" s="2580"/>
      <c r="L2214" s="2580"/>
      <c r="M2214" s="2580"/>
      <c r="N2214" s="2580"/>
      <c r="O2214" s="2580"/>
      <c r="P2214" s="2580"/>
      <c r="Q2214" s="2580"/>
      <c r="R2214" s="2580"/>
      <c r="S2214" s="2580"/>
      <c r="T2214" s="2581"/>
      <c r="U2214" s="2581"/>
      <c r="V2214" s="2581"/>
      <c r="W2214" s="2581"/>
      <c r="X2214" s="2581"/>
      <c r="Y2214" s="2581"/>
      <c r="Z2214" s="2581"/>
      <c r="AA2214" s="2581"/>
      <c r="AB2214" s="2581"/>
      <c r="AC2214" s="2581"/>
      <c r="AD2214" s="2581"/>
      <c r="AE2214" s="2581"/>
      <c r="AF2214" s="2581"/>
      <c r="AG2214" s="2581"/>
      <c r="AH2214" s="2581"/>
      <c r="AI2214" s="2581"/>
      <c r="AJ2214" s="2581"/>
      <c r="AK2214" s="2583"/>
    </row>
    <row r="2215" spans="2:37" s="2884" customFormat="1" x14ac:dyDescent="0.2">
      <c r="B2215" s="2783" t="str">
        <f>+B2199</f>
        <v>.</v>
      </c>
    </row>
    <row r="2216" spans="2:37" s="2560" customFormat="1" ht="17.25" customHeight="1" thickBot="1" x14ac:dyDescent="0.25">
      <c r="B2216" s="2559"/>
      <c r="C2216" s="2559"/>
      <c r="D2216" s="2559"/>
      <c r="E2216" s="2559"/>
      <c r="F2216" s="2559"/>
    </row>
    <row r="2217" spans="2:37" s="2560" customFormat="1" ht="17.25" customHeight="1" x14ac:dyDescent="0.2">
      <c r="B2217" s="3623" t="s">
        <v>5011</v>
      </c>
      <c r="C2217" s="3624"/>
      <c r="D2217" s="3624"/>
      <c r="E2217" s="3624"/>
      <c r="F2217" s="3624"/>
      <c r="G2217" s="3624"/>
      <c r="H2217" s="3624"/>
      <c r="I2217" s="3624"/>
      <c r="J2217" s="3624"/>
      <c r="K2217" s="3624"/>
      <c r="L2217" s="3624"/>
      <c r="M2217" s="3624"/>
      <c r="N2217" s="3624"/>
      <c r="O2217" s="3624"/>
      <c r="P2217" s="3624"/>
      <c r="Q2217" s="3624"/>
      <c r="R2217" s="3624"/>
      <c r="S2217" s="3624"/>
      <c r="T2217" s="3624"/>
      <c r="U2217" s="3624"/>
      <c r="V2217" s="3624"/>
      <c r="W2217" s="3624"/>
      <c r="X2217" s="3624"/>
      <c r="Y2217" s="3624"/>
      <c r="Z2217" s="3624"/>
      <c r="AA2217" s="3624"/>
      <c r="AB2217" s="3624"/>
      <c r="AC2217" s="3624"/>
      <c r="AD2217" s="3624"/>
      <c r="AE2217" s="3624"/>
      <c r="AF2217" s="3624"/>
      <c r="AG2217" s="3624"/>
      <c r="AH2217" s="3624"/>
      <c r="AI2217" s="3624"/>
      <c r="AJ2217" s="3624"/>
      <c r="AK2217" s="3625"/>
    </row>
    <row r="2218" spans="2:37" s="2560" customFormat="1" ht="17.25" customHeight="1" x14ac:dyDescent="0.2">
      <c r="B2218" s="2576"/>
      <c r="C2218" s="2559"/>
      <c r="D2218" s="2559"/>
      <c r="E2218" s="2559"/>
      <c r="F2218" s="2559"/>
      <c r="G2218" s="2577"/>
      <c r="H2218" s="2577"/>
      <c r="I2218" s="2577"/>
      <c r="J2218" s="2577"/>
      <c r="K2218" s="2577"/>
      <c r="L2218" s="2577"/>
      <c r="M2218" s="2577"/>
      <c r="N2218" s="2577"/>
      <c r="O2218" s="2577"/>
      <c r="P2218" s="2577"/>
      <c r="Q2218" s="2577"/>
      <c r="R2218" s="2577"/>
      <c r="S2218" s="2577"/>
      <c r="T2218" s="2577"/>
      <c r="U2218" s="2577"/>
      <c r="V2218" s="2577"/>
      <c r="W2218" s="2577"/>
      <c r="X2218" s="2577"/>
      <c r="Y2218" s="2577"/>
      <c r="Z2218" s="2577"/>
      <c r="AA2218" s="2577"/>
      <c r="AB2218" s="2577"/>
      <c r="AC2218" s="2577"/>
      <c r="AD2218" s="2577"/>
      <c r="AE2218" s="2577"/>
      <c r="AF2218" s="2577"/>
      <c r="AG2218" s="2577"/>
      <c r="AH2218" s="2577"/>
      <c r="AI2218" s="2577"/>
      <c r="AJ2218" s="2577"/>
      <c r="AK2218" s="2578"/>
    </row>
    <row r="2219" spans="2:37" s="2560" customFormat="1" ht="17.25" customHeight="1" x14ac:dyDescent="0.2">
      <c r="B2219" s="2576" t="s">
        <v>4998</v>
      </c>
      <c r="C2219" s="2559"/>
      <c r="D2219" s="3740" t="s">
        <v>5063</v>
      </c>
      <c r="E2219" s="3740"/>
      <c r="F2219" s="3740"/>
      <c r="G2219" s="2577"/>
      <c r="H2219" s="2577"/>
      <c r="I2219" s="2577"/>
      <c r="J2219" s="2577"/>
      <c r="K2219" s="2577"/>
      <c r="L2219" s="2577"/>
      <c r="M2219" s="2577"/>
      <c r="N2219" s="2577"/>
      <c r="O2219" s="2577"/>
      <c r="P2219" s="2577"/>
      <c r="Q2219" s="2577"/>
      <c r="R2219" s="2577"/>
      <c r="S2219" s="2577"/>
      <c r="T2219" s="2577"/>
      <c r="U2219" s="2577"/>
      <c r="V2219" s="2577"/>
      <c r="W2219" s="2577"/>
      <c r="X2219" s="2577"/>
      <c r="Y2219" s="2577"/>
      <c r="Z2219" s="2577"/>
      <c r="AA2219" s="2577"/>
      <c r="AB2219" s="2577"/>
      <c r="AC2219" s="2577"/>
      <c r="AD2219" s="2577"/>
      <c r="AE2219" s="2577"/>
      <c r="AF2219" s="2577"/>
      <c r="AG2219" s="2577"/>
      <c r="AH2219" s="2577"/>
      <c r="AI2219" s="2577"/>
      <c r="AJ2219" s="2577"/>
      <c r="AK2219" s="2578"/>
    </row>
    <row r="2220" spans="2:37" s="2560" customFormat="1" ht="17.25" customHeight="1" thickBot="1" x14ac:dyDescent="0.25">
      <c r="B2220" s="3657" t="s">
        <v>5012</v>
      </c>
      <c r="C2220" s="3658"/>
      <c r="D2220" s="3747">
        <v>41450</v>
      </c>
      <c r="E2220" s="3748"/>
      <c r="F2220" s="2559"/>
      <c r="G2220" s="2577"/>
      <c r="H2220" s="2577"/>
      <c r="I2220" s="2577"/>
      <c r="J2220" s="2577"/>
      <c r="K2220" s="2577"/>
      <c r="L2220" s="2577"/>
      <c r="M2220" s="2577"/>
      <c r="N2220" s="2577"/>
      <c r="O2220" s="2577"/>
      <c r="P2220" s="2577"/>
      <c r="Q2220" s="2577"/>
      <c r="R2220" s="2577"/>
      <c r="S2220" s="2577"/>
      <c r="T2220" s="2577"/>
      <c r="U2220" s="2577"/>
      <c r="V2220" s="2577"/>
      <c r="W2220" s="2577"/>
      <c r="X2220" s="2577"/>
      <c r="Y2220" s="2577"/>
      <c r="Z2220" s="2577"/>
      <c r="AA2220" s="2577"/>
      <c r="AB2220" s="2577"/>
      <c r="AC2220" s="2577"/>
      <c r="AD2220" s="2577"/>
      <c r="AE2220" s="2577"/>
      <c r="AF2220" s="2577"/>
      <c r="AG2220" s="2577"/>
      <c r="AH2220" s="2577"/>
      <c r="AI2220" s="2577"/>
      <c r="AJ2220" s="2577"/>
      <c r="AK2220" s="2578"/>
    </row>
    <row r="2221" spans="2:37" s="2560" customFormat="1" ht="57.75" customHeight="1" thickBot="1" x14ac:dyDescent="0.25">
      <c r="B2221" s="3664" t="s">
        <v>5013</v>
      </c>
      <c r="C2221" s="3653"/>
      <c r="D2221" s="3730" t="s">
        <v>5070</v>
      </c>
      <c r="E2221" s="3731"/>
      <c r="F2221" s="3731"/>
      <c r="G2221" s="3731"/>
      <c r="H2221" s="3731"/>
      <c r="I2221" s="3731"/>
      <c r="J2221" s="3731"/>
      <c r="K2221" s="3731"/>
      <c r="L2221" s="3731"/>
      <c r="M2221" s="3731"/>
      <c r="N2221" s="3731"/>
      <c r="O2221" s="3731"/>
      <c r="P2221" s="3731"/>
      <c r="Q2221" s="3731"/>
      <c r="R2221" s="3731"/>
      <c r="S2221" s="3731"/>
      <c r="T2221" s="3731"/>
      <c r="U2221" s="3731"/>
      <c r="V2221" s="3731"/>
      <c r="W2221" s="3731"/>
      <c r="X2221" s="3731"/>
      <c r="Y2221" s="3732"/>
      <c r="Z2221" s="2577"/>
      <c r="AA2221" s="2577"/>
      <c r="AB2221" s="2577"/>
      <c r="AC2221" s="2577"/>
      <c r="AD2221" s="2577"/>
      <c r="AE2221" s="2577"/>
      <c r="AF2221" s="2577"/>
      <c r="AG2221" s="2577"/>
      <c r="AH2221" s="2577"/>
      <c r="AI2221" s="2577"/>
      <c r="AJ2221" s="2577"/>
      <c r="AK2221" s="2578"/>
    </row>
    <row r="2222" spans="2:37" s="2560" customFormat="1" ht="17.25" customHeight="1" thickBot="1" x14ac:dyDescent="0.25">
      <c r="B2222" s="3638" t="s">
        <v>5014</v>
      </c>
      <c r="C2222" s="3638"/>
      <c r="D2222" s="3638" t="s">
        <v>5004</v>
      </c>
      <c r="E2222" s="3638" t="s">
        <v>5015</v>
      </c>
      <c r="F2222" s="3654" t="s">
        <v>224</v>
      </c>
      <c r="G2222" s="3654"/>
      <c r="H2222" s="3654"/>
      <c r="I2222" s="3654"/>
      <c r="J2222" s="3654"/>
      <c r="K2222" s="3654"/>
      <c r="L2222" s="3654"/>
      <c r="M2222" s="3654"/>
      <c r="N2222" s="3654"/>
      <c r="O2222" s="3654"/>
      <c r="P2222" s="3654"/>
      <c r="Q2222" s="3654"/>
      <c r="R2222" s="3654"/>
      <c r="S2222" s="3654" t="s">
        <v>340</v>
      </c>
      <c r="T2222" s="3654"/>
      <c r="U2222" s="3654"/>
      <c r="V2222" s="3654"/>
      <c r="W2222" s="3654"/>
      <c r="X2222" s="3654"/>
      <c r="Y2222" s="3654"/>
      <c r="Z2222" s="3654"/>
      <c r="AA2222" s="3654"/>
      <c r="AB2222" s="3654"/>
      <c r="AC2222" s="3654"/>
      <c r="AD2222" s="3654" t="s">
        <v>225</v>
      </c>
      <c r="AE2222" s="3654"/>
      <c r="AF2222" s="3654"/>
      <c r="AG2222" s="3654"/>
      <c r="AH2222" s="3655" t="s">
        <v>4999</v>
      </c>
      <c r="AI2222" s="3655"/>
      <c r="AJ2222" s="3655"/>
      <c r="AK2222" s="2578"/>
    </row>
    <row r="2223" spans="2:37" s="2560" customFormat="1" ht="23.25" customHeight="1" thickBot="1" x14ac:dyDescent="0.25">
      <c r="B2223" s="3639"/>
      <c r="C2223" s="3639"/>
      <c r="D2223" s="3639"/>
      <c r="E2223" s="3639"/>
      <c r="F2223" s="3639" t="s">
        <v>5016</v>
      </c>
      <c r="G2223" s="3639" t="s">
        <v>5017</v>
      </c>
      <c r="H2223" s="3638" t="s">
        <v>5018</v>
      </c>
      <c r="I2223" s="3640" t="s">
        <v>5019</v>
      </c>
      <c r="J2223" s="3640" t="s">
        <v>5020</v>
      </c>
      <c r="K2223" s="3637" t="s">
        <v>5021</v>
      </c>
      <c r="L2223" s="3637" t="s">
        <v>5022</v>
      </c>
      <c r="M2223" s="3640" t="s">
        <v>5023</v>
      </c>
      <c r="N2223" s="3640"/>
      <c r="O2223" s="3637" t="s">
        <v>5024</v>
      </c>
      <c r="P2223" s="3637" t="s">
        <v>5025</v>
      </c>
      <c r="Q2223" s="3637" t="s">
        <v>5026</v>
      </c>
      <c r="R2223" s="3637" t="s">
        <v>5027</v>
      </c>
      <c r="S2223" s="3638" t="s">
        <v>5028</v>
      </c>
      <c r="T2223" s="3638" t="s">
        <v>5029</v>
      </c>
      <c r="U2223" s="3638" t="s">
        <v>5030</v>
      </c>
      <c r="V2223" s="3638" t="s">
        <v>5031</v>
      </c>
      <c r="W2223" s="3638" t="s">
        <v>5032</v>
      </c>
      <c r="X2223" s="3638" t="s">
        <v>5033</v>
      </c>
      <c r="Y2223" s="3638" t="s">
        <v>5034</v>
      </c>
      <c r="Z2223" s="3638" t="s">
        <v>5035</v>
      </c>
      <c r="AA2223" s="3638" t="s">
        <v>5036</v>
      </c>
      <c r="AB2223" s="3640" t="s">
        <v>5037</v>
      </c>
      <c r="AC2223" s="3640" t="s">
        <v>5038</v>
      </c>
      <c r="AD2223" s="3638" t="s">
        <v>5039</v>
      </c>
      <c r="AE2223" s="3638" t="s">
        <v>5040</v>
      </c>
      <c r="AF2223" s="3638" t="s">
        <v>5041</v>
      </c>
      <c r="AG2223" s="3638" t="s">
        <v>5042</v>
      </c>
      <c r="AH2223" s="3638" t="s">
        <v>1154</v>
      </c>
      <c r="AI2223" s="3638" t="s">
        <v>5000</v>
      </c>
      <c r="AJ2223" s="3638" t="s">
        <v>5001</v>
      </c>
      <c r="AK2223" s="2578"/>
    </row>
    <row r="2224" spans="2:37" s="2560" customFormat="1" ht="17.25" customHeight="1" thickBot="1" x14ac:dyDescent="0.25">
      <c r="B2224" s="3639"/>
      <c r="C2224" s="3639"/>
      <c r="D2224" s="3639"/>
      <c r="E2224" s="3639"/>
      <c r="F2224" s="3639"/>
      <c r="G2224" s="3639"/>
      <c r="H2224" s="3639"/>
      <c r="I2224" s="3637"/>
      <c r="J2224" s="3637"/>
      <c r="K2224" s="3637"/>
      <c r="L2224" s="3637"/>
      <c r="M2224" s="2569" t="s">
        <v>5043</v>
      </c>
      <c r="N2224" s="2570" t="s">
        <v>2798</v>
      </c>
      <c r="O2224" s="3637"/>
      <c r="P2224" s="3637"/>
      <c r="Q2224" s="3637"/>
      <c r="R2224" s="3637"/>
      <c r="S2224" s="3639"/>
      <c r="T2224" s="3639"/>
      <c r="U2224" s="3639"/>
      <c r="V2224" s="3639"/>
      <c r="W2224" s="3639"/>
      <c r="X2224" s="3639"/>
      <c r="Y2224" s="3639"/>
      <c r="Z2224" s="3639"/>
      <c r="AA2224" s="3639"/>
      <c r="AB2224" s="3637"/>
      <c r="AC2224" s="3637"/>
      <c r="AD2224" s="3639"/>
      <c r="AE2224" s="3639"/>
      <c r="AF2224" s="3639"/>
      <c r="AG2224" s="3639"/>
      <c r="AH2224" s="3639"/>
      <c r="AI2224" s="3639"/>
      <c r="AJ2224" s="3639"/>
      <c r="AK2224" s="2578"/>
    </row>
    <row r="2225" spans="2:37" s="2560" customFormat="1" ht="17.25" customHeight="1" x14ac:dyDescent="0.2">
      <c r="B2225" s="3743" t="s">
        <v>5071</v>
      </c>
      <c r="C2225" s="3744"/>
      <c r="D2225" s="2584" t="s">
        <v>1534</v>
      </c>
      <c r="E2225" s="2585">
        <f>+AD2225</f>
        <v>29.99</v>
      </c>
      <c r="F2225" s="2585" t="s">
        <v>1534</v>
      </c>
      <c r="G2225" s="2584" t="s">
        <v>1534</v>
      </c>
      <c r="H2225" s="2585" t="s">
        <v>1534</v>
      </c>
      <c r="I2225" s="2585" t="s">
        <v>1534</v>
      </c>
      <c r="J2225" s="2584" t="s">
        <v>1534</v>
      </c>
      <c r="K2225" s="2585" t="s">
        <v>1534</v>
      </c>
      <c r="L2225" s="2585" t="s">
        <v>1534</v>
      </c>
      <c r="M2225" s="2584" t="s">
        <v>1534</v>
      </c>
      <c r="N2225" s="2585" t="s">
        <v>1534</v>
      </c>
      <c r="O2225" s="2584" t="s">
        <v>1534</v>
      </c>
      <c r="P2225" s="2585" t="s">
        <v>1534</v>
      </c>
      <c r="Q2225" s="2585" t="s">
        <v>1534</v>
      </c>
      <c r="R2225" s="2584" t="s">
        <v>1534</v>
      </c>
      <c r="S2225" s="2585" t="s">
        <v>1534</v>
      </c>
      <c r="T2225" s="2584" t="s">
        <v>1534</v>
      </c>
      <c r="U2225" s="2585" t="s">
        <v>1534</v>
      </c>
      <c r="V2225" s="2585" t="s">
        <v>1534</v>
      </c>
      <c r="W2225" s="2584" t="s">
        <v>1534</v>
      </c>
      <c r="X2225" s="2585" t="s">
        <v>1534</v>
      </c>
      <c r="Y2225" s="2584" t="s">
        <v>1534</v>
      </c>
      <c r="Z2225" s="2585" t="s">
        <v>1534</v>
      </c>
      <c r="AA2225" s="2585" t="s">
        <v>1534</v>
      </c>
      <c r="AB2225" s="2584" t="s">
        <v>1534</v>
      </c>
      <c r="AC2225" s="2585" t="s">
        <v>1534</v>
      </c>
      <c r="AD2225" s="2585">
        <v>29.99</v>
      </c>
      <c r="AE2225" s="2599">
        <v>1000</v>
      </c>
      <c r="AF2225" s="2600">
        <f>AD2225/AE2225</f>
        <v>2.9989999999999999E-2</v>
      </c>
      <c r="AG2225" s="2600">
        <v>0.1</v>
      </c>
      <c r="AH2225" s="2585" t="s">
        <v>5066</v>
      </c>
      <c r="AI2225" s="2584">
        <v>100</v>
      </c>
      <c r="AJ2225" s="2601">
        <v>2.4900000000000002</v>
      </c>
      <c r="AK2225" s="2578"/>
    </row>
    <row r="2226" spans="2:37" s="2560" customFormat="1" ht="17.25" customHeight="1" x14ac:dyDescent="0.2">
      <c r="B2226" s="3749" t="s">
        <v>5072</v>
      </c>
      <c r="C2226" s="3750"/>
      <c r="D2226" s="2561" t="s">
        <v>1534</v>
      </c>
      <c r="E2226" s="2562">
        <f t="shared" ref="E2226:E2228" si="12">+AD2226</f>
        <v>44.99</v>
      </c>
      <c r="F2226" s="2562" t="s">
        <v>1534</v>
      </c>
      <c r="G2226" s="2561" t="s">
        <v>1534</v>
      </c>
      <c r="H2226" s="2562" t="s">
        <v>1534</v>
      </c>
      <c r="I2226" s="2562" t="s">
        <v>1534</v>
      </c>
      <c r="J2226" s="2561" t="s">
        <v>1534</v>
      </c>
      <c r="K2226" s="2562" t="s">
        <v>1534</v>
      </c>
      <c r="L2226" s="2562" t="s">
        <v>1534</v>
      </c>
      <c r="M2226" s="2561" t="s">
        <v>1534</v>
      </c>
      <c r="N2226" s="2562" t="s">
        <v>1534</v>
      </c>
      <c r="O2226" s="2561" t="s">
        <v>1534</v>
      </c>
      <c r="P2226" s="2562" t="s">
        <v>1534</v>
      </c>
      <c r="Q2226" s="2562" t="s">
        <v>1534</v>
      </c>
      <c r="R2226" s="2561" t="s">
        <v>1534</v>
      </c>
      <c r="S2226" s="2562" t="s">
        <v>1534</v>
      </c>
      <c r="T2226" s="2561" t="s">
        <v>1534</v>
      </c>
      <c r="U2226" s="2562" t="s">
        <v>1534</v>
      </c>
      <c r="V2226" s="2562" t="s">
        <v>1534</v>
      </c>
      <c r="W2226" s="2561" t="s">
        <v>1534</v>
      </c>
      <c r="X2226" s="2562" t="s">
        <v>1534</v>
      </c>
      <c r="Y2226" s="2561" t="s">
        <v>1534</v>
      </c>
      <c r="Z2226" s="2562" t="s">
        <v>1534</v>
      </c>
      <c r="AA2226" s="2562" t="s">
        <v>1534</v>
      </c>
      <c r="AB2226" s="2561" t="s">
        <v>1534</v>
      </c>
      <c r="AC2226" s="2562" t="s">
        <v>1534</v>
      </c>
      <c r="AD2226" s="2562">
        <v>44.99</v>
      </c>
      <c r="AE2226" s="2588">
        <v>2000</v>
      </c>
      <c r="AF2226" s="2589">
        <f>AD2226/AE2226</f>
        <v>2.2495000000000001E-2</v>
      </c>
      <c r="AG2226" s="2589">
        <v>0.1</v>
      </c>
      <c r="AH2226" s="2562" t="s">
        <v>5066</v>
      </c>
      <c r="AI2226" s="2561">
        <v>200</v>
      </c>
      <c r="AJ2226" s="2621">
        <v>3.49</v>
      </c>
      <c r="AK2226" s="2578"/>
    </row>
    <row r="2227" spans="2:37" s="2560" customFormat="1" ht="17.25" customHeight="1" x14ac:dyDescent="0.2">
      <c r="B2227" s="3749" t="s">
        <v>5073</v>
      </c>
      <c r="C2227" s="3750"/>
      <c r="D2227" s="2561" t="s">
        <v>1534</v>
      </c>
      <c r="E2227" s="2562">
        <f t="shared" si="12"/>
        <v>59.99</v>
      </c>
      <c r="F2227" s="2562" t="s">
        <v>1534</v>
      </c>
      <c r="G2227" s="2561" t="s">
        <v>1534</v>
      </c>
      <c r="H2227" s="2562" t="s">
        <v>1534</v>
      </c>
      <c r="I2227" s="2562" t="s">
        <v>1534</v>
      </c>
      <c r="J2227" s="2561" t="s">
        <v>1534</v>
      </c>
      <c r="K2227" s="2562" t="s">
        <v>1534</v>
      </c>
      <c r="L2227" s="2562" t="s">
        <v>1534</v>
      </c>
      <c r="M2227" s="2561" t="s">
        <v>1534</v>
      </c>
      <c r="N2227" s="2562" t="s">
        <v>1534</v>
      </c>
      <c r="O2227" s="2561" t="s">
        <v>1534</v>
      </c>
      <c r="P2227" s="2562" t="s">
        <v>1534</v>
      </c>
      <c r="Q2227" s="2562" t="s">
        <v>1534</v>
      </c>
      <c r="R2227" s="2561" t="s">
        <v>1534</v>
      </c>
      <c r="S2227" s="2562" t="s">
        <v>1534</v>
      </c>
      <c r="T2227" s="2561" t="s">
        <v>1534</v>
      </c>
      <c r="U2227" s="2562" t="s">
        <v>1534</v>
      </c>
      <c r="V2227" s="2562" t="s">
        <v>1534</v>
      </c>
      <c r="W2227" s="2561" t="s">
        <v>1534</v>
      </c>
      <c r="X2227" s="2562" t="s">
        <v>1534</v>
      </c>
      <c r="Y2227" s="2561" t="s">
        <v>1534</v>
      </c>
      <c r="Z2227" s="2562" t="s">
        <v>1534</v>
      </c>
      <c r="AA2227" s="2562" t="s">
        <v>1534</v>
      </c>
      <c r="AB2227" s="2561" t="s">
        <v>1534</v>
      </c>
      <c r="AC2227" s="2562" t="s">
        <v>1534</v>
      </c>
      <c r="AD2227" s="2562">
        <v>59.99</v>
      </c>
      <c r="AE2227" s="2588">
        <v>10000</v>
      </c>
      <c r="AF2227" s="2589">
        <f>AD2227/AE2227</f>
        <v>5.999E-3</v>
      </c>
      <c r="AG2227" s="2589">
        <v>0.1</v>
      </c>
      <c r="AH2227" s="2562" t="s">
        <v>5066</v>
      </c>
      <c r="AI2227" s="2561">
        <v>300</v>
      </c>
      <c r="AJ2227" s="2621">
        <v>3.99</v>
      </c>
      <c r="AK2227" s="2578"/>
    </row>
    <row r="2228" spans="2:37" s="2560" customFormat="1" ht="17.25" customHeight="1" thickBot="1" x14ac:dyDescent="0.25">
      <c r="B2228" s="3753" t="s">
        <v>5074</v>
      </c>
      <c r="C2228" s="3754"/>
      <c r="D2228" s="2608" t="s">
        <v>1534</v>
      </c>
      <c r="E2228" s="2609">
        <f t="shared" si="12"/>
        <v>49.99</v>
      </c>
      <c r="F2228" s="2609" t="s">
        <v>1534</v>
      </c>
      <c r="G2228" s="2608" t="s">
        <v>1534</v>
      </c>
      <c r="H2228" s="2609" t="s">
        <v>1534</v>
      </c>
      <c r="I2228" s="2609" t="s">
        <v>1534</v>
      </c>
      <c r="J2228" s="2608" t="s">
        <v>1534</v>
      </c>
      <c r="K2228" s="2609" t="s">
        <v>1534</v>
      </c>
      <c r="L2228" s="2609" t="s">
        <v>1534</v>
      </c>
      <c r="M2228" s="2608" t="s">
        <v>1534</v>
      </c>
      <c r="N2228" s="2609" t="s">
        <v>1534</v>
      </c>
      <c r="O2228" s="2609" t="s">
        <v>1534</v>
      </c>
      <c r="P2228" s="2608" t="s">
        <v>1534</v>
      </c>
      <c r="Q2228" s="2609" t="s">
        <v>1534</v>
      </c>
      <c r="R2228" s="2609" t="s">
        <v>1534</v>
      </c>
      <c r="S2228" s="2608" t="s">
        <v>1534</v>
      </c>
      <c r="T2228" s="2609" t="s">
        <v>1534</v>
      </c>
      <c r="U2228" s="2609" t="s">
        <v>1534</v>
      </c>
      <c r="V2228" s="2609" t="s">
        <v>1534</v>
      </c>
      <c r="W2228" s="2609" t="s">
        <v>1534</v>
      </c>
      <c r="X2228" s="2609" t="s">
        <v>1534</v>
      </c>
      <c r="Y2228" s="2609" t="s">
        <v>1534</v>
      </c>
      <c r="Z2228" s="2609" t="s">
        <v>1534</v>
      </c>
      <c r="AA2228" s="2609" t="s">
        <v>1534</v>
      </c>
      <c r="AB2228" s="2609" t="s">
        <v>1534</v>
      </c>
      <c r="AC2228" s="2609" t="s">
        <v>1534</v>
      </c>
      <c r="AD2228" s="2609">
        <v>49.99</v>
      </c>
      <c r="AE2228" s="2630">
        <v>5000</v>
      </c>
      <c r="AF2228" s="2631">
        <f>AD2228/AE2228</f>
        <v>9.9979999999999999E-3</v>
      </c>
      <c r="AG2228" s="2631">
        <v>0.1</v>
      </c>
      <c r="AH2228" s="2609" t="s">
        <v>5066</v>
      </c>
      <c r="AI2228" s="2632">
        <v>300</v>
      </c>
      <c r="AJ2228" s="2633">
        <v>3.99</v>
      </c>
      <c r="AK2228" s="2578"/>
    </row>
    <row r="2229" spans="2:37" s="2560" customFormat="1" ht="17.25" customHeight="1" x14ac:dyDescent="0.2">
      <c r="B2229" s="2579"/>
      <c r="C2229" s="2572"/>
      <c r="D2229" s="2572"/>
      <c r="E2229" s="2572"/>
      <c r="F2229" s="2572"/>
      <c r="G2229" s="2572"/>
      <c r="H2229" s="2572"/>
      <c r="I2229" s="2573"/>
      <c r="J2229" s="2573"/>
      <c r="K2229" s="2573"/>
      <c r="L2229" s="2573"/>
      <c r="M2229" s="2572"/>
      <c r="N2229" s="2573"/>
      <c r="O2229" s="2573"/>
      <c r="P2229" s="2573"/>
      <c r="Q2229" s="2573"/>
      <c r="R2229" s="2573"/>
      <c r="S2229" s="2572"/>
      <c r="T2229" s="2571"/>
      <c r="U2229" s="2571"/>
      <c r="V2229" s="2571"/>
      <c r="W2229" s="2571"/>
      <c r="X2229" s="2571"/>
      <c r="Y2229" s="2571"/>
      <c r="Z2229" s="2571"/>
      <c r="AA2229" s="2571"/>
      <c r="AB2229" s="2571"/>
      <c r="AC2229" s="2571"/>
      <c r="AD2229" s="2571"/>
      <c r="AE2229" s="2571"/>
      <c r="AF2229" s="2571"/>
      <c r="AG2229" s="2571"/>
      <c r="AH2229" s="2571"/>
      <c r="AI2229" s="2571"/>
      <c r="AJ2229" s="2574"/>
      <c r="AK2229" s="2578"/>
    </row>
    <row r="2230" spans="2:37" s="2560" customFormat="1" ht="17.25" customHeight="1" x14ac:dyDescent="0.2">
      <c r="B2230" s="3643" t="s">
        <v>5002</v>
      </c>
      <c r="C2230" s="3644"/>
      <c r="D2230" s="3652" t="s">
        <v>5053</v>
      </c>
      <c r="E2230" s="3652"/>
      <c r="F2230" s="3652"/>
      <c r="G2230" s="3652"/>
      <c r="H2230" s="2575"/>
      <c r="I2230" s="2575"/>
      <c r="J2230" s="2575"/>
      <c r="K2230" s="2575"/>
      <c r="L2230" s="2575"/>
      <c r="M2230" s="2575"/>
      <c r="N2230" s="2575"/>
      <c r="O2230" s="2575"/>
      <c r="P2230" s="2575"/>
      <c r="Q2230" s="2575"/>
      <c r="R2230" s="2575"/>
      <c r="S2230" s="2575"/>
      <c r="T2230" s="2571"/>
      <c r="U2230" s="2571"/>
      <c r="V2230" s="2571"/>
      <c r="W2230" s="2571"/>
      <c r="X2230" s="2571"/>
      <c r="Y2230" s="2571"/>
      <c r="Z2230" s="2571"/>
      <c r="AA2230" s="2571"/>
      <c r="AB2230" s="2571"/>
      <c r="AC2230" s="2571"/>
      <c r="AD2230" s="2571"/>
      <c r="AE2230" s="2571"/>
      <c r="AF2230" s="2571"/>
      <c r="AG2230" s="2571"/>
      <c r="AH2230" s="2571"/>
      <c r="AI2230" s="2571"/>
      <c r="AJ2230" s="2574"/>
      <c r="AK2230" s="2578"/>
    </row>
    <row r="2231" spans="2:37" s="2560" customFormat="1" ht="17.25" customHeight="1" thickBot="1" x14ac:dyDescent="0.25">
      <c r="B2231" s="3646" t="s">
        <v>5003</v>
      </c>
      <c r="C2231" s="3647"/>
      <c r="D2231" s="3788" t="s">
        <v>1517</v>
      </c>
      <c r="E2231" s="3788"/>
      <c r="F2231" s="3788"/>
      <c r="G2231" s="3788"/>
      <c r="H2231" s="2580"/>
      <c r="I2231" s="2580"/>
      <c r="J2231" s="2580"/>
      <c r="K2231" s="2580"/>
      <c r="L2231" s="2580"/>
      <c r="M2231" s="2580"/>
      <c r="N2231" s="2580"/>
      <c r="O2231" s="2580"/>
      <c r="P2231" s="2580"/>
      <c r="Q2231" s="2580"/>
      <c r="R2231" s="2580"/>
      <c r="S2231" s="2580"/>
      <c r="T2231" s="2581"/>
      <c r="U2231" s="2581"/>
      <c r="V2231" s="2581"/>
      <c r="W2231" s="2581"/>
      <c r="X2231" s="2581"/>
      <c r="Y2231" s="2581"/>
      <c r="Z2231" s="2581"/>
      <c r="AA2231" s="2581"/>
      <c r="AB2231" s="2581"/>
      <c r="AC2231" s="2581"/>
      <c r="AD2231" s="2581"/>
      <c r="AE2231" s="2581"/>
      <c r="AF2231" s="2581"/>
      <c r="AG2231" s="2581"/>
      <c r="AH2231" s="2581"/>
      <c r="AI2231" s="2581"/>
      <c r="AJ2231" s="2582"/>
      <c r="AK2231" s="2583"/>
    </row>
    <row r="2232" spans="2:37" s="2560" customFormat="1" ht="17.25" customHeight="1" x14ac:dyDescent="0.2">
      <c r="B2232" s="2559" t="str">
        <f>+B2215</f>
        <v>.</v>
      </c>
      <c r="C2232" s="2559"/>
      <c r="D2232" s="2559"/>
      <c r="E2232" s="2559"/>
      <c r="F2232" s="2559"/>
    </row>
    <row r="2233" spans="2:37" s="2560" customFormat="1" ht="17.25" customHeight="1" thickBot="1" x14ac:dyDescent="0.25">
      <c r="B2233" s="2559"/>
      <c r="C2233" s="2559"/>
      <c r="D2233" s="2559"/>
      <c r="E2233" s="2559"/>
      <c r="F2233" s="2559"/>
    </row>
    <row r="2234" spans="2:37" s="2560" customFormat="1" ht="17.25" customHeight="1" x14ac:dyDescent="0.2">
      <c r="B2234" s="3623" t="s">
        <v>5011</v>
      </c>
      <c r="C2234" s="3624"/>
      <c r="D2234" s="3624"/>
      <c r="E2234" s="3624"/>
      <c r="F2234" s="3624"/>
      <c r="G2234" s="3624"/>
      <c r="H2234" s="3624"/>
      <c r="I2234" s="3624"/>
      <c r="J2234" s="3624"/>
      <c r="K2234" s="3624"/>
      <c r="L2234" s="3624"/>
      <c r="M2234" s="3624"/>
      <c r="N2234" s="3624"/>
      <c r="O2234" s="3624"/>
      <c r="P2234" s="3624"/>
      <c r="Q2234" s="3624"/>
      <c r="R2234" s="3624"/>
      <c r="S2234" s="3624"/>
      <c r="T2234" s="3624"/>
      <c r="U2234" s="3624"/>
      <c r="V2234" s="3624"/>
      <c r="W2234" s="3624"/>
      <c r="X2234" s="3624"/>
      <c r="Y2234" s="3624"/>
      <c r="Z2234" s="3624"/>
      <c r="AA2234" s="3624"/>
      <c r="AB2234" s="3624"/>
      <c r="AC2234" s="3624"/>
      <c r="AD2234" s="3624"/>
      <c r="AE2234" s="3624"/>
      <c r="AF2234" s="3624"/>
      <c r="AG2234" s="3624"/>
      <c r="AH2234" s="3624"/>
      <c r="AI2234" s="3624"/>
      <c r="AJ2234" s="3624"/>
      <c r="AK2234" s="3625"/>
    </row>
    <row r="2235" spans="2:37" s="2560" customFormat="1" ht="17.25" customHeight="1" x14ac:dyDescent="0.2">
      <c r="B2235" s="2576"/>
      <c r="C2235" s="2559"/>
      <c r="D2235" s="2559"/>
      <c r="E2235" s="2559"/>
      <c r="F2235" s="2559"/>
      <c r="G2235" s="2577"/>
      <c r="H2235" s="2577"/>
      <c r="I2235" s="2577"/>
      <c r="J2235" s="2577"/>
      <c r="K2235" s="2577"/>
      <c r="L2235" s="2577"/>
      <c r="M2235" s="2577"/>
      <c r="N2235" s="2577"/>
      <c r="O2235" s="2577"/>
      <c r="P2235" s="2577"/>
      <c r="Q2235" s="2577"/>
      <c r="R2235" s="2577"/>
      <c r="S2235" s="2577"/>
      <c r="T2235" s="2577"/>
      <c r="U2235" s="2577"/>
      <c r="V2235" s="2577"/>
      <c r="W2235" s="2577"/>
      <c r="X2235" s="2577"/>
      <c r="Y2235" s="2577"/>
      <c r="Z2235" s="2577"/>
      <c r="AA2235" s="2577"/>
      <c r="AB2235" s="2577"/>
      <c r="AC2235" s="2577"/>
      <c r="AD2235" s="2577"/>
      <c r="AE2235" s="2577"/>
      <c r="AF2235" s="2577"/>
      <c r="AG2235" s="2577"/>
      <c r="AH2235" s="2577"/>
      <c r="AI2235" s="2577"/>
      <c r="AJ2235" s="2577"/>
      <c r="AK2235" s="2578"/>
    </row>
    <row r="2236" spans="2:37" s="2560" customFormat="1" ht="17.25" customHeight="1" x14ac:dyDescent="0.2">
      <c r="B2236" s="2576" t="s">
        <v>4998</v>
      </c>
      <c r="C2236" s="2559"/>
      <c r="D2236" s="3740" t="s">
        <v>5063</v>
      </c>
      <c r="E2236" s="3740"/>
      <c r="F2236" s="3740"/>
      <c r="G2236" s="2577"/>
      <c r="H2236" s="2577"/>
      <c r="I2236" s="2577"/>
      <c r="J2236" s="2577"/>
      <c r="K2236" s="2577"/>
      <c r="L2236" s="2577"/>
      <c r="M2236" s="2577"/>
      <c r="N2236" s="2577"/>
      <c r="O2236" s="2577"/>
      <c r="P2236" s="2577"/>
      <c r="Q2236" s="2577"/>
      <c r="R2236" s="2577"/>
      <c r="S2236" s="2577"/>
      <c r="T2236" s="2577"/>
      <c r="U2236" s="2577"/>
      <c r="V2236" s="2577"/>
      <c r="W2236" s="2577"/>
      <c r="X2236" s="2577"/>
      <c r="Y2236" s="2577"/>
      <c r="Z2236" s="2577"/>
      <c r="AA2236" s="2577"/>
      <c r="AB2236" s="2577"/>
      <c r="AC2236" s="2577"/>
      <c r="AD2236" s="2577"/>
      <c r="AE2236" s="2577"/>
      <c r="AF2236" s="2577"/>
      <c r="AG2236" s="2577"/>
      <c r="AH2236" s="2577"/>
      <c r="AI2236" s="2577"/>
      <c r="AJ2236" s="2577"/>
      <c r="AK2236" s="2578"/>
    </row>
    <row r="2237" spans="2:37" s="2560" customFormat="1" ht="17.25" customHeight="1" thickBot="1" x14ac:dyDescent="0.25">
      <c r="B2237" s="3657" t="s">
        <v>5012</v>
      </c>
      <c r="C2237" s="3658"/>
      <c r="D2237" s="3747">
        <v>41444</v>
      </c>
      <c r="E2237" s="3748"/>
      <c r="F2237" s="2559"/>
      <c r="G2237" s="2577"/>
      <c r="H2237" s="2577"/>
      <c r="I2237" s="2577"/>
      <c r="J2237" s="2577"/>
      <c r="K2237" s="2577"/>
      <c r="L2237" s="2577"/>
      <c r="M2237" s="2577"/>
      <c r="N2237" s="2577"/>
      <c r="O2237" s="2577"/>
      <c r="P2237" s="2577"/>
      <c r="Q2237" s="2577"/>
      <c r="R2237" s="2577"/>
      <c r="S2237" s="2577"/>
      <c r="T2237" s="2577"/>
      <c r="U2237" s="2577"/>
      <c r="V2237" s="2577"/>
      <c r="W2237" s="2577"/>
      <c r="X2237" s="2577"/>
      <c r="Y2237" s="2577"/>
      <c r="Z2237" s="2577"/>
      <c r="AA2237" s="2577"/>
      <c r="AB2237" s="2577"/>
      <c r="AC2237" s="2577"/>
      <c r="AD2237" s="2577"/>
      <c r="AE2237" s="2577"/>
      <c r="AF2237" s="2577"/>
      <c r="AG2237" s="2577"/>
      <c r="AH2237" s="2577"/>
      <c r="AI2237" s="2577"/>
      <c r="AJ2237" s="2577"/>
      <c r="AK2237" s="2578"/>
    </row>
    <row r="2238" spans="2:37" s="2560" customFormat="1" ht="99" customHeight="1" thickBot="1" x14ac:dyDescent="0.25">
      <c r="B2238" s="3664" t="s">
        <v>5013</v>
      </c>
      <c r="C2238" s="3653"/>
      <c r="D2238" s="3730" t="s">
        <v>5064</v>
      </c>
      <c r="E2238" s="3731"/>
      <c r="F2238" s="3731"/>
      <c r="G2238" s="3731"/>
      <c r="H2238" s="3731"/>
      <c r="I2238" s="3731"/>
      <c r="J2238" s="3731"/>
      <c r="K2238" s="3731"/>
      <c r="L2238" s="3731"/>
      <c r="M2238" s="3731"/>
      <c r="N2238" s="3731"/>
      <c r="O2238" s="3731"/>
      <c r="P2238" s="3731"/>
      <c r="Q2238" s="3731"/>
      <c r="R2238" s="3731"/>
      <c r="S2238" s="3731"/>
      <c r="T2238" s="3731"/>
      <c r="U2238" s="3731"/>
      <c r="V2238" s="3731"/>
      <c r="W2238" s="3731"/>
      <c r="X2238" s="3731"/>
      <c r="Y2238" s="3732"/>
      <c r="Z2238" s="2577"/>
      <c r="AA2238" s="2577"/>
      <c r="AB2238" s="2577"/>
      <c r="AC2238" s="2577"/>
      <c r="AD2238" s="2577"/>
      <c r="AE2238" s="2577"/>
      <c r="AF2238" s="2577"/>
      <c r="AG2238" s="2577"/>
      <c r="AH2238" s="2577"/>
      <c r="AI2238" s="2577"/>
      <c r="AJ2238" s="2577"/>
      <c r="AK2238" s="2578"/>
    </row>
    <row r="2239" spans="2:37" s="2560" customFormat="1" ht="17.25" customHeight="1" thickBot="1" x14ac:dyDescent="0.25">
      <c r="B2239" s="3638" t="s">
        <v>5014</v>
      </c>
      <c r="C2239" s="3638"/>
      <c r="D2239" s="3638" t="s">
        <v>5004</v>
      </c>
      <c r="E2239" s="3638" t="s">
        <v>5015</v>
      </c>
      <c r="F2239" s="3654" t="s">
        <v>224</v>
      </c>
      <c r="G2239" s="3654"/>
      <c r="H2239" s="3654"/>
      <c r="I2239" s="3654"/>
      <c r="J2239" s="3654"/>
      <c r="K2239" s="3654"/>
      <c r="L2239" s="3654"/>
      <c r="M2239" s="3654"/>
      <c r="N2239" s="3654"/>
      <c r="O2239" s="3654"/>
      <c r="P2239" s="3654"/>
      <c r="Q2239" s="3654"/>
      <c r="R2239" s="3654"/>
      <c r="S2239" s="3654" t="s">
        <v>340</v>
      </c>
      <c r="T2239" s="3654"/>
      <c r="U2239" s="3654"/>
      <c r="V2239" s="3654"/>
      <c r="W2239" s="3654"/>
      <c r="X2239" s="3654"/>
      <c r="Y2239" s="3654"/>
      <c r="Z2239" s="3654"/>
      <c r="AA2239" s="3654"/>
      <c r="AB2239" s="3654"/>
      <c r="AC2239" s="3654"/>
      <c r="AD2239" s="3654" t="s">
        <v>225</v>
      </c>
      <c r="AE2239" s="3654"/>
      <c r="AF2239" s="3654"/>
      <c r="AG2239" s="3654"/>
      <c r="AH2239" s="3655" t="s">
        <v>4999</v>
      </c>
      <c r="AI2239" s="3655"/>
      <c r="AJ2239" s="3655"/>
      <c r="AK2239" s="2578"/>
    </row>
    <row r="2240" spans="2:37" s="2560" customFormat="1" ht="17.25" customHeight="1" thickBot="1" x14ac:dyDescent="0.25">
      <c r="B2240" s="3639"/>
      <c r="C2240" s="3639"/>
      <c r="D2240" s="3639"/>
      <c r="E2240" s="3639"/>
      <c r="F2240" s="3639" t="s">
        <v>5016</v>
      </c>
      <c r="G2240" s="3639" t="s">
        <v>5017</v>
      </c>
      <c r="H2240" s="3638" t="s">
        <v>5018</v>
      </c>
      <c r="I2240" s="3640" t="s">
        <v>5019</v>
      </c>
      <c r="J2240" s="3640" t="s">
        <v>5020</v>
      </c>
      <c r="K2240" s="3637" t="s">
        <v>5021</v>
      </c>
      <c r="L2240" s="3637" t="s">
        <v>5022</v>
      </c>
      <c r="M2240" s="3640" t="s">
        <v>5023</v>
      </c>
      <c r="N2240" s="3640"/>
      <c r="O2240" s="3637" t="s">
        <v>5024</v>
      </c>
      <c r="P2240" s="3637" t="s">
        <v>5025</v>
      </c>
      <c r="Q2240" s="3637" t="s">
        <v>5026</v>
      </c>
      <c r="R2240" s="3637" t="s">
        <v>5027</v>
      </c>
      <c r="S2240" s="3638" t="s">
        <v>5028</v>
      </c>
      <c r="T2240" s="3638" t="s">
        <v>5029</v>
      </c>
      <c r="U2240" s="3638" t="s">
        <v>5030</v>
      </c>
      <c r="V2240" s="3638" t="s">
        <v>5031</v>
      </c>
      <c r="W2240" s="3638" t="s">
        <v>5032</v>
      </c>
      <c r="X2240" s="3638" t="s">
        <v>5033</v>
      </c>
      <c r="Y2240" s="3638" t="s">
        <v>5034</v>
      </c>
      <c r="Z2240" s="3638" t="s">
        <v>5035</v>
      </c>
      <c r="AA2240" s="3638" t="s">
        <v>5036</v>
      </c>
      <c r="AB2240" s="3640" t="s">
        <v>5037</v>
      </c>
      <c r="AC2240" s="3640" t="s">
        <v>5038</v>
      </c>
      <c r="AD2240" s="3638" t="s">
        <v>5039</v>
      </c>
      <c r="AE2240" s="3638" t="s">
        <v>5040</v>
      </c>
      <c r="AF2240" s="3638" t="s">
        <v>5041</v>
      </c>
      <c r="AG2240" s="3638" t="s">
        <v>5042</v>
      </c>
      <c r="AH2240" s="3638" t="s">
        <v>1154</v>
      </c>
      <c r="AI2240" s="3638" t="s">
        <v>5000</v>
      </c>
      <c r="AJ2240" s="3638" t="s">
        <v>5001</v>
      </c>
      <c r="AK2240" s="2578"/>
    </row>
    <row r="2241" spans="2:37" s="2560" customFormat="1" ht="17.25" customHeight="1" thickBot="1" x14ac:dyDescent="0.25">
      <c r="B2241" s="3639"/>
      <c r="C2241" s="3639"/>
      <c r="D2241" s="3639"/>
      <c r="E2241" s="3705"/>
      <c r="F2241" s="3639"/>
      <c r="G2241" s="3639"/>
      <c r="H2241" s="3639"/>
      <c r="I2241" s="3637"/>
      <c r="J2241" s="3637"/>
      <c r="K2241" s="3637"/>
      <c r="L2241" s="3637"/>
      <c r="M2241" s="2569" t="s">
        <v>5043</v>
      </c>
      <c r="N2241" s="2570" t="s">
        <v>2798</v>
      </c>
      <c r="O2241" s="3637"/>
      <c r="P2241" s="3637"/>
      <c r="Q2241" s="3637"/>
      <c r="R2241" s="3637"/>
      <c r="S2241" s="3639"/>
      <c r="T2241" s="3639"/>
      <c r="U2241" s="3639"/>
      <c r="V2241" s="3639"/>
      <c r="W2241" s="3639"/>
      <c r="X2241" s="3639"/>
      <c r="Y2241" s="3639"/>
      <c r="Z2241" s="3639"/>
      <c r="AA2241" s="3639"/>
      <c r="AB2241" s="3637"/>
      <c r="AC2241" s="3637"/>
      <c r="AD2241" s="3639"/>
      <c r="AE2241" s="3639"/>
      <c r="AF2241" s="3639"/>
      <c r="AG2241" s="3639"/>
      <c r="AH2241" s="3639"/>
      <c r="AI2241" s="3639"/>
      <c r="AJ2241" s="3639"/>
      <c r="AK2241" s="2578"/>
    </row>
    <row r="2242" spans="2:37" s="2560" customFormat="1" ht="17.25" customHeight="1" x14ac:dyDescent="0.2">
      <c r="B2242" s="3743" t="s">
        <v>5065</v>
      </c>
      <c r="C2242" s="3744"/>
      <c r="D2242" s="2584" t="s">
        <v>1534</v>
      </c>
      <c r="E2242" s="2594">
        <f>+AD2242</f>
        <v>29.99</v>
      </c>
      <c r="F2242" s="2585" t="s">
        <v>1534</v>
      </c>
      <c r="G2242" s="2584" t="s">
        <v>1534</v>
      </c>
      <c r="H2242" s="2585" t="s">
        <v>1534</v>
      </c>
      <c r="I2242" s="2585" t="s">
        <v>1534</v>
      </c>
      <c r="J2242" s="2584" t="s">
        <v>1534</v>
      </c>
      <c r="K2242" s="2585" t="s">
        <v>1534</v>
      </c>
      <c r="L2242" s="2585" t="s">
        <v>1534</v>
      </c>
      <c r="M2242" s="2584" t="s">
        <v>1534</v>
      </c>
      <c r="N2242" s="2585" t="s">
        <v>1534</v>
      </c>
      <c r="O2242" s="2584" t="s">
        <v>1534</v>
      </c>
      <c r="P2242" s="2585" t="s">
        <v>1534</v>
      </c>
      <c r="Q2242" s="2585" t="s">
        <v>1534</v>
      </c>
      <c r="R2242" s="2584" t="s">
        <v>1534</v>
      </c>
      <c r="S2242" s="2585" t="s">
        <v>1534</v>
      </c>
      <c r="T2242" s="2584" t="s">
        <v>1534</v>
      </c>
      <c r="U2242" s="2585" t="s">
        <v>1534</v>
      </c>
      <c r="V2242" s="2585" t="s">
        <v>1534</v>
      </c>
      <c r="W2242" s="2584" t="s">
        <v>1534</v>
      </c>
      <c r="X2242" s="2585" t="s">
        <v>1534</v>
      </c>
      <c r="Y2242" s="2584" t="s">
        <v>1534</v>
      </c>
      <c r="Z2242" s="2585" t="s">
        <v>1534</v>
      </c>
      <c r="AA2242" s="2585" t="s">
        <v>1534</v>
      </c>
      <c r="AB2242" s="2584" t="s">
        <v>1534</v>
      </c>
      <c r="AC2242" s="2585" t="s">
        <v>1534</v>
      </c>
      <c r="AD2242" s="2585">
        <v>29.99</v>
      </c>
      <c r="AE2242" s="2599">
        <v>1000</v>
      </c>
      <c r="AF2242" s="2600">
        <f>AD2242/AE2242</f>
        <v>2.9989999999999999E-2</v>
      </c>
      <c r="AG2242" s="2600">
        <v>0.1</v>
      </c>
      <c r="AH2242" s="2585" t="s">
        <v>5066</v>
      </c>
      <c r="AI2242" s="2584">
        <v>100</v>
      </c>
      <c r="AJ2242" s="2601">
        <v>2.4900000000000002</v>
      </c>
      <c r="AK2242" s="2578"/>
    </row>
    <row r="2243" spans="2:37" s="2560" customFormat="1" ht="17.25" customHeight="1" x14ac:dyDescent="0.2">
      <c r="B2243" s="3749" t="s">
        <v>5067</v>
      </c>
      <c r="C2243" s="3750"/>
      <c r="D2243" s="2561" t="s">
        <v>1534</v>
      </c>
      <c r="E2243" s="2594">
        <f t="shared" ref="E2243:E2245" si="13">+AD2243</f>
        <v>44.99</v>
      </c>
      <c r="F2243" s="2562" t="s">
        <v>1534</v>
      </c>
      <c r="G2243" s="2561" t="s">
        <v>1534</v>
      </c>
      <c r="H2243" s="2562" t="s">
        <v>1534</v>
      </c>
      <c r="I2243" s="2562" t="s">
        <v>1534</v>
      </c>
      <c r="J2243" s="2561" t="s">
        <v>1534</v>
      </c>
      <c r="K2243" s="2562" t="s">
        <v>1534</v>
      </c>
      <c r="L2243" s="2562" t="s">
        <v>1534</v>
      </c>
      <c r="M2243" s="2561" t="s">
        <v>1534</v>
      </c>
      <c r="N2243" s="2562" t="s">
        <v>1534</v>
      </c>
      <c r="O2243" s="2561" t="s">
        <v>1534</v>
      </c>
      <c r="P2243" s="2562" t="s">
        <v>1534</v>
      </c>
      <c r="Q2243" s="2562" t="s">
        <v>1534</v>
      </c>
      <c r="R2243" s="2561" t="s">
        <v>1534</v>
      </c>
      <c r="S2243" s="2562" t="s">
        <v>1534</v>
      </c>
      <c r="T2243" s="2561" t="s">
        <v>1534</v>
      </c>
      <c r="U2243" s="2562" t="s">
        <v>1534</v>
      </c>
      <c r="V2243" s="2562" t="s">
        <v>1534</v>
      </c>
      <c r="W2243" s="2561" t="s">
        <v>1534</v>
      </c>
      <c r="X2243" s="2562" t="s">
        <v>1534</v>
      </c>
      <c r="Y2243" s="2561" t="s">
        <v>1534</v>
      </c>
      <c r="Z2243" s="2562" t="s">
        <v>1534</v>
      </c>
      <c r="AA2243" s="2562" t="s">
        <v>1534</v>
      </c>
      <c r="AB2243" s="2561" t="s">
        <v>1534</v>
      </c>
      <c r="AC2243" s="2562" t="s">
        <v>1534</v>
      </c>
      <c r="AD2243" s="2562">
        <v>44.99</v>
      </c>
      <c r="AE2243" s="2588">
        <v>2000</v>
      </c>
      <c r="AF2243" s="2589">
        <f>AD2243/AE2243</f>
        <v>2.2495000000000001E-2</v>
      </c>
      <c r="AG2243" s="2589">
        <v>0.1</v>
      </c>
      <c r="AH2243" s="2562" t="s">
        <v>5066</v>
      </c>
      <c r="AI2243" s="2561">
        <v>200</v>
      </c>
      <c r="AJ2243" s="2621">
        <v>3.49</v>
      </c>
      <c r="AK2243" s="2578"/>
    </row>
    <row r="2244" spans="2:37" s="2560" customFormat="1" ht="17.25" customHeight="1" x14ac:dyDescent="0.2">
      <c r="B2244" s="3749" t="s">
        <v>5068</v>
      </c>
      <c r="C2244" s="3750"/>
      <c r="D2244" s="2561" t="s">
        <v>1534</v>
      </c>
      <c r="E2244" s="2562">
        <f t="shared" si="13"/>
        <v>59.99</v>
      </c>
      <c r="F2244" s="2562" t="s">
        <v>1534</v>
      </c>
      <c r="G2244" s="2561" t="s">
        <v>1534</v>
      </c>
      <c r="H2244" s="2562" t="s">
        <v>1534</v>
      </c>
      <c r="I2244" s="2562" t="s">
        <v>1534</v>
      </c>
      <c r="J2244" s="2561" t="s">
        <v>1534</v>
      </c>
      <c r="K2244" s="2562" t="s">
        <v>1534</v>
      </c>
      <c r="L2244" s="2562" t="s">
        <v>1534</v>
      </c>
      <c r="M2244" s="2561" t="s">
        <v>1534</v>
      </c>
      <c r="N2244" s="2562" t="s">
        <v>1534</v>
      </c>
      <c r="O2244" s="2561" t="s">
        <v>1534</v>
      </c>
      <c r="P2244" s="2562" t="s">
        <v>1534</v>
      </c>
      <c r="Q2244" s="2562" t="s">
        <v>1534</v>
      </c>
      <c r="R2244" s="2561" t="s">
        <v>1534</v>
      </c>
      <c r="S2244" s="2562" t="s">
        <v>1534</v>
      </c>
      <c r="T2244" s="2561" t="s">
        <v>1534</v>
      </c>
      <c r="U2244" s="2562" t="s">
        <v>1534</v>
      </c>
      <c r="V2244" s="2562" t="s">
        <v>1534</v>
      </c>
      <c r="W2244" s="2561" t="s">
        <v>1534</v>
      </c>
      <c r="X2244" s="2562" t="s">
        <v>1534</v>
      </c>
      <c r="Y2244" s="2561" t="s">
        <v>1534</v>
      </c>
      <c r="Z2244" s="2562" t="s">
        <v>1534</v>
      </c>
      <c r="AA2244" s="2562" t="s">
        <v>1534</v>
      </c>
      <c r="AB2244" s="2561" t="s">
        <v>1534</v>
      </c>
      <c r="AC2244" s="2562" t="s">
        <v>1534</v>
      </c>
      <c r="AD2244" s="2562">
        <v>59.99</v>
      </c>
      <c r="AE2244" s="2588">
        <v>10000</v>
      </c>
      <c r="AF2244" s="2589">
        <f>AD2244/AE2244</f>
        <v>5.999E-3</v>
      </c>
      <c r="AG2244" s="2589">
        <v>0.1</v>
      </c>
      <c r="AH2244" s="2562" t="s">
        <v>5066</v>
      </c>
      <c r="AI2244" s="2561">
        <v>300</v>
      </c>
      <c r="AJ2244" s="2621">
        <v>3.99</v>
      </c>
      <c r="AK2244" s="2578"/>
    </row>
    <row r="2245" spans="2:37" s="2560" customFormat="1" ht="17.25" customHeight="1" thickBot="1" x14ac:dyDescent="0.25">
      <c r="B2245" s="3753" t="s">
        <v>5069</v>
      </c>
      <c r="C2245" s="3754"/>
      <c r="D2245" s="2608" t="s">
        <v>1534</v>
      </c>
      <c r="E2245" s="2609">
        <f t="shared" si="13"/>
        <v>49.99</v>
      </c>
      <c r="F2245" s="2609" t="s">
        <v>1534</v>
      </c>
      <c r="G2245" s="2608" t="s">
        <v>1534</v>
      </c>
      <c r="H2245" s="2609" t="s">
        <v>1534</v>
      </c>
      <c r="I2245" s="2609" t="s">
        <v>1534</v>
      </c>
      <c r="J2245" s="2608" t="s">
        <v>1534</v>
      </c>
      <c r="K2245" s="2609" t="s">
        <v>1534</v>
      </c>
      <c r="L2245" s="2609" t="s">
        <v>1534</v>
      </c>
      <c r="M2245" s="2608" t="s">
        <v>1534</v>
      </c>
      <c r="N2245" s="2609" t="s">
        <v>1534</v>
      </c>
      <c r="O2245" s="2609" t="s">
        <v>1534</v>
      </c>
      <c r="P2245" s="2608" t="s">
        <v>1534</v>
      </c>
      <c r="Q2245" s="2609" t="s">
        <v>1534</v>
      </c>
      <c r="R2245" s="2609" t="s">
        <v>1534</v>
      </c>
      <c r="S2245" s="2608" t="s">
        <v>1534</v>
      </c>
      <c r="T2245" s="2609" t="s">
        <v>1534</v>
      </c>
      <c r="U2245" s="2609" t="s">
        <v>1534</v>
      </c>
      <c r="V2245" s="2609" t="s">
        <v>1534</v>
      </c>
      <c r="W2245" s="2609" t="s">
        <v>1534</v>
      </c>
      <c r="X2245" s="2609" t="s">
        <v>1534</v>
      </c>
      <c r="Y2245" s="2609" t="s">
        <v>1534</v>
      </c>
      <c r="Z2245" s="2609" t="s">
        <v>1534</v>
      </c>
      <c r="AA2245" s="2609" t="s">
        <v>1534</v>
      </c>
      <c r="AB2245" s="2609" t="s">
        <v>1534</v>
      </c>
      <c r="AC2245" s="2609" t="s">
        <v>1534</v>
      </c>
      <c r="AD2245" s="2609">
        <v>49.99</v>
      </c>
      <c r="AE2245" s="2630">
        <v>5000</v>
      </c>
      <c r="AF2245" s="2631">
        <f>AD2245/AE2245</f>
        <v>9.9979999999999999E-3</v>
      </c>
      <c r="AG2245" s="2631">
        <v>0.1</v>
      </c>
      <c r="AH2245" s="2609" t="s">
        <v>5066</v>
      </c>
      <c r="AI2245" s="2632">
        <v>300</v>
      </c>
      <c r="AJ2245" s="2633">
        <v>3.99</v>
      </c>
      <c r="AK2245" s="2578"/>
    </row>
    <row r="2246" spans="2:37" s="2560" customFormat="1" ht="17.25" customHeight="1" x14ac:dyDescent="0.2">
      <c r="B2246" s="2579"/>
      <c r="C2246" s="2571"/>
      <c r="D2246" s="2622"/>
      <c r="E2246" s="2623"/>
      <c r="F2246" s="2623"/>
      <c r="G2246" s="2622"/>
      <c r="H2246" s="2624"/>
      <c r="I2246" s="2624"/>
      <c r="J2246" s="2625"/>
      <c r="K2246" s="2624"/>
      <c r="L2246" s="2624"/>
      <c r="M2246" s="2625"/>
      <c r="N2246" s="2624"/>
      <c r="O2246" s="2624"/>
      <c r="P2246" s="2625"/>
      <c r="Q2246" s="2624"/>
      <c r="R2246" s="2624"/>
      <c r="S2246" s="2625"/>
      <c r="T2246" s="2624"/>
      <c r="U2246" s="2624"/>
      <c r="V2246" s="2624"/>
      <c r="W2246" s="2624"/>
      <c r="X2246" s="2624"/>
      <c r="Y2246" s="2624"/>
      <c r="Z2246" s="2624"/>
      <c r="AA2246" s="2624"/>
      <c r="AB2246" s="2624"/>
      <c r="AC2246" s="2624"/>
      <c r="AD2246" s="2624"/>
      <c r="AE2246" s="2626"/>
      <c r="AF2246" s="2627"/>
      <c r="AG2246" s="2627"/>
      <c r="AH2246" s="2624"/>
      <c r="AI2246" s="2628"/>
      <c r="AJ2246" s="2629"/>
      <c r="AK2246" s="2578"/>
    </row>
    <row r="2247" spans="2:37" s="2560" customFormat="1" ht="17.25" customHeight="1" x14ac:dyDescent="0.2">
      <c r="B2247" s="3643" t="s">
        <v>5002</v>
      </c>
      <c r="C2247" s="3644"/>
      <c r="D2247" s="3652" t="s">
        <v>5053</v>
      </c>
      <c r="E2247" s="3652"/>
      <c r="F2247" s="3652"/>
      <c r="G2247" s="3652"/>
      <c r="H2247" s="2575"/>
      <c r="I2247" s="2575"/>
      <c r="J2247" s="2575"/>
      <c r="K2247" s="2575"/>
      <c r="L2247" s="2575"/>
      <c r="M2247" s="2575"/>
      <c r="N2247" s="2575"/>
      <c r="O2247" s="2575"/>
      <c r="P2247" s="2575"/>
      <c r="Q2247" s="2575"/>
      <c r="R2247" s="2575"/>
      <c r="S2247" s="2575"/>
      <c r="T2247" s="2571"/>
      <c r="U2247" s="2571"/>
      <c r="V2247" s="2571"/>
      <c r="W2247" s="2571"/>
      <c r="X2247" s="2571"/>
      <c r="Y2247" s="2571"/>
      <c r="Z2247" s="2571"/>
      <c r="AA2247" s="2571"/>
      <c r="AB2247" s="2571"/>
      <c r="AC2247" s="2571"/>
      <c r="AD2247" s="2571"/>
      <c r="AE2247" s="2571"/>
      <c r="AF2247" s="2571"/>
      <c r="AG2247" s="2571"/>
      <c r="AH2247" s="2571"/>
      <c r="AI2247" s="2571"/>
      <c r="AJ2247" s="2574"/>
      <c r="AK2247" s="2578"/>
    </row>
    <row r="2248" spans="2:37" s="2560" customFormat="1" ht="17.25" customHeight="1" thickBot="1" x14ac:dyDescent="0.25">
      <c r="B2248" s="3646" t="s">
        <v>5003</v>
      </c>
      <c r="C2248" s="3647"/>
      <c r="D2248" s="3788" t="s">
        <v>1517</v>
      </c>
      <c r="E2248" s="3788"/>
      <c r="F2248" s="3788"/>
      <c r="G2248" s="3788"/>
      <c r="H2248" s="2580"/>
      <c r="I2248" s="2580"/>
      <c r="J2248" s="2580"/>
      <c r="K2248" s="2580"/>
      <c r="L2248" s="2580"/>
      <c r="M2248" s="2580"/>
      <c r="N2248" s="2580"/>
      <c r="O2248" s="2580"/>
      <c r="P2248" s="2580"/>
      <c r="Q2248" s="2580"/>
      <c r="R2248" s="2580"/>
      <c r="S2248" s="2580"/>
      <c r="T2248" s="2581"/>
      <c r="U2248" s="2581"/>
      <c r="V2248" s="2581"/>
      <c r="W2248" s="2581"/>
      <c r="X2248" s="2581"/>
      <c r="Y2248" s="2581"/>
      <c r="Z2248" s="2581"/>
      <c r="AA2248" s="2581"/>
      <c r="AB2248" s="2581"/>
      <c r="AC2248" s="2581"/>
      <c r="AD2248" s="2581"/>
      <c r="AE2248" s="2581"/>
      <c r="AF2248" s="2581"/>
      <c r="AG2248" s="2581"/>
      <c r="AH2248" s="2581"/>
      <c r="AI2248" s="2581"/>
      <c r="AJ2248" s="2582"/>
      <c r="AK2248" s="2583"/>
    </row>
    <row r="2249" spans="2:37" s="2560" customFormat="1" ht="17.25" customHeight="1" x14ac:dyDescent="0.2">
      <c r="B2249" s="2559" t="str">
        <f>+B2232</f>
        <v>.</v>
      </c>
      <c r="C2249" s="2559"/>
      <c r="D2249" s="2559"/>
      <c r="E2249" s="2559"/>
      <c r="F2249" s="2559"/>
    </row>
    <row r="2250" spans="2:37" s="2560" customFormat="1" ht="17.25" customHeight="1" thickBot="1" x14ac:dyDescent="0.25">
      <c r="B2250" s="2559"/>
      <c r="C2250" s="2559"/>
      <c r="D2250" s="2559"/>
      <c r="E2250" s="2559"/>
      <c r="F2250" s="2559"/>
    </row>
    <row r="2251" spans="2:37" s="2560" customFormat="1" ht="17.25" customHeight="1" x14ac:dyDescent="0.2">
      <c r="B2251" s="3623" t="s">
        <v>5011</v>
      </c>
      <c r="C2251" s="3624"/>
      <c r="D2251" s="3624"/>
      <c r="E2251" s="3624"/>
      <c r="F2251" s="3624"/>
      <c r="G2251" s="3624"/>
      <c r="H2251" s="3624"/>
      <c r="I2251" s="3624"/>
      <c r="J2251" s="3624"/>
      <c r="K2251" s="3624"/>
      <c r="L2251" s="3624"/>
      <c r="M2251" s="3624"/>
      <c r="N2251" s="3624"/>
      <c r="O2251" s="3624"/>
      <c r="P2251" s="3624"/>
      <c r="Q2251" s="3624"/>
      <c r="R2251" s="3624"/>
      <c r="S2251" s="3624"/>
      <c r="T2251" s="3624"/>
      <c r="U2251" s="3624"/>
      <c r="V2251" s="3624"/>
      <c r="W2251" s="3624"/>
      <c r="X2251" s="3624"/>
      <c r="Y2251" s="3624"/>
      <c r="Z2251" s="3624"/>
      <c r="AA2251" s="3624"/>
      <c r="AB2251" s="3624"/>
      <c r="AC2251" s="3624"/>
      <c r="AD2251" s="3624"/>
      <c r="AE2251" s="3624"/>
      <c r="AF2251" s="3624"/>
      <c r="AG2251" s="3624"/>
      <c r="AH2251" s="3624"/>
      <c r="AI2251" s="3624"/>
      <c r="AJ2251" s="3624"/>
      <c r="AK2251" s="3625"/>
    </row>
    <row r="2252" spans="2:37" s="2560" customFormat="1" ht="17.25" customHeight="1" x14ac:dyDescent="0.2">
      <c r="B2252" s="2576"/>
      <c r="C2252" s="2559"/>
      <c r="D2252" s="2559"/>
      <c r="E2252" s="2559"/>
      <c r="F2252" s="2559"/>
      <c r="G2252" s="2577"/>
      <c r="H2252" s="2577"/>
      <c r="I2252" s="2577"/>
      <c r="J2252" s="2577"/>
      <c r="K2252" s="2577"/>
      <c r="L2252" s="2577"/>
      <c r="M2252" s="2577"/>
      <c r="N2252" s="2577"/>
      <c r="O2252" s="2577"/>
      <c r="P2252" s="2577"/>
      <c r="Q2252" s="2577"/>
      <c r="R2252" s="2577"/>
      <c r="S2252" s="2577"/>
      <c r="T2252" s="2577"/>
      <c r="U2252" s="2577"/>
      <c r="V2252" s="2577"/>
      <c r="W2252" s="2577"/>
      <c r="X2252" s="2577"/>
      <c r="Y2252" s="2577"/>
      <c r="Z2252" s="2577"/>
      <c r="AA2252" s="2577"/>
      <c r="AB2252" s="2577"/>
      <c r="AC2252" s="2577"/>
      <c r="AD2252" s="2577"/>
      <c r="AE2252" s="2577"/>
      <c r="AF2252" s="2577"/>
      <c r="AG2252" s="2577"/>
      <c r="AH2252" s="2577"/>
      <c r="AI2252" s="2577"/>
      <c r="AJ2252" s="2577"/>
      <c r="AK2252" s="2578"/>
    </row>
    <row r="2253" spans="2:37" s="2560" customFormat="1" ht="17.25" customHeight="1" x14ac:dyDescent="0.2">
      <c r="B2253" s="2576" t="s">
        <v>4998</v>
      </c>
      <c r="C2253" s="2559"/>
      <c r="D2253" s="3740" t="s">
        <v>5054</v>
      </c>
      <c r="E2253" s="3740"/>
      <c r="F2253" s="3740"/>
      <c r="G2253" s="2577"/>
      <c r="H2253" s="2577"/>
      <c r="I2253" s="2577"/>
      <c r="J2253" s="2577"/>
      <c r="K2253" s="2577"/>
      <c r="L2253" s="2577"/>
      <c r="M2253" s="2577"/>
      <c r="N2253" s="2577"/>
      <c r="O2253" s="2577"/>
      <c r="P2253" s="2577"/>
      <c r="Q2253" s="2577"/>
      <c r="R2253" s="2577"/>
      <c r="S2253" s="2577"/>
      <c r="T2253" s="2577"/>
      <c r="U2253" s="2577"/>
      <c r="V2253" s="2577"/>
      <c r="W2253" s="2577"/>
      <c r="X2253" s="2577"/>
      <c r="Y2253" s="2577"/>
      <c r="Z2253" s="2577"/>
      <c r="AA2253" s="2577"/>
      <c r="AB2253" s="2577"/>
      <c r="AC2253" s="2577"/>
      <c r="AD2253" s="2577"/>
      <c r="AE2253" s="2577"/>
      <c r="AF2253" s="2577"/>
      <c r="AG2253" s="2577"/>
      <c r="AH2253" s="2577"/>
      <c r="AI2253" s="2577"/>
      <c r="AJ2253" s="2577"/>
      <c r="AK2253" s="2578"/>
    </row>
    <row r="2254" spans="2:37" s="2560" customFormat="1" ht="17.25" customHeight="1" thickBot="1" x14ac:dyDescent="0.25">
      <c r="B2254" s="3657" t="s">
        <v>5012</v>
      </c>
      <c r="C2254" s="3658"/>
      <c r="D2254" s="3747">
        <v>41426</v>
      </c>
      <c r="E2254" s="3748"/>
      <c r="F2254" s="2559"/>
      <c r="G2254" s="2577"/>
      <c r="H2254" s="2577"/>
      <c r="I2254" s="2577"/>
      <c r="J2254" s="2577"/>
      <c r="K2254" s="2577"/>
      <c r="L2254" s="2577"/>
      <c r="M2254" s="2577"/>
      <c r="N2254" s="2577"/>
      <c r="O2254" s="2577"/>
      <c r="P2254" s="2577"/>
      <c r="Q2254" s="2577"/>
      <c r="R2254" s="2577"/>
      <c r="S2254" s="2577"/>
      <c r="T2254" s="2577"/>
      <c r="U2254" s="2577"/>
      <c r="V2254" s="2577"/>
      <c r="W2254" s="2577"/>
      <c r="X2254" s="2577"/>
      <c r="Y2254" s="2577"/>
      <c r="Z2254" s="2577"/>
      <c r="AA2254" s="2577"/>
      <c r="AB2254" s="2577"/>
      <c r="AC2254" s="2577"/>
      <c r="AD2254" s="2577"/>
      <c r="AE2254" s="2577"/>
      <c r="AF2254" s="2577"/>
      <c r="AG2254" s="2577"/>
      <c r="AH2254" s="2577"/>
      <c r="AI2254" s="2577"/>
      <c r="AJ2254" s="2577"/>
      <c r="AK2254" s="2578"/>
    </row>
    <row r="2255" spans="2:37" s="2560" customFormat="1" ht="57.75" customHeight="1" thickBot="1" x14ac:dyDescent="0.25">
      <c r="B2255" s="3664" t="s">
        <v>5013</v>
      </c>
      <c r="C2255" s="3653"/>
      <c r="D2255" s="3730" t="s">
        <v>5055</v>
      </c>
      <c r="E2255" s="3731"/>
      <c r="F2255" s="3731"/>
      <c r="G2255" s="3731"/>
      <c r="H2255" s="3731"/>
      <c r="I2255" s="3731"/>
      <c r="J2255" s="3731"/>
      <c r="K2255" s="3731"/>
      <c r="L2255" s="3731"/>
      <c r="M2255" s="3731"/>
      <c r="N2255" s="3731"/>
      <c r="O2255" s="3731"/>
      <c r="P2255" s="3731"/>
      <c r="Q2255" s="3731"/>
      <c r="R2255" s="3731"/>
      <c r="S2255" s="3731"/>
      <c r="T2255" s="3731"/>
      <c r="U2255" s="3731"/>
      <c r="V2255" s="3731"/>
      <c r="W2255" s="3731"/>
      <c r="X2255" s="3731"/>
      <c r="Y2255" s="3732"/>
      <c r="Z2255" s="2577"/>
      <c r="AA2255" s="2577"/>
      <c r="AB2255" s="2577"/>
      <c r="AC2255" s="2577"/>
      <c r="AD2255" s="2577"/>
      <c r="AE2255" s="2577"/>
      <c r="AF2255" s="2577"/>
      <c r="AG2255" s="2577"/>
      <c r="AH2255" s="2577"/>
      <c r="AI2255" s="2577"/>
      <c r="AJ2255" s="2577"/>
      <c r="AK2255" s="2578"/>
    </row>
    <row r="2256" spans="2:37" s="2560" customFormat="1" ht="17.25" customHeight="1" thickBot="1" x14ac:dyDescent="0.25">
      <c r="B2256" s="3638" t="s">
        <v>5014</v>
      </c>
      <c r="C2256" s="3638"/>
      <c r="D2256" s="3638" t="s">
        <v>5004</v>
      </c>
      <c r="E2256" s="3638" t="s">
        <v>5015</v>
      </c>
      <c r="F2256" s="3654" t="s">
        <v>224</v>
      </c>
      <c r="G2256" s="3654"/>
      <c r="H2256" s="3654"/>
      <c r="I2256" s="3654"/>
      <c r="J2256" s="3654"/>
      <c r="K2256" s="3654"/>
      <c r="L2256" s="3654"/>
      <c r="M2256" s="3654"/>
      <c r="N2256" s="3654"/>
      <c r="O2256" s="3654"/>
      <c r="P2256" s="3654"/>
      <c r="Q2256" s="3654"/>
      <c r="R2256" s="3654"/>
      <c r="S2256" s="3654" t="s">
        <v>340</v>
      </c>
      <c r="T2256" s="3654"/>
      <c r="U2256" s="3654"/>
      <c r="V2256" s="3654"/>
      <c r="W2256" s="3654"/>
      <c r="X2256" s="3654"/>
      <c r="Y2256" s="3654"/>
      <c r="Z2256" s="3654"/>
      <c r="AA2256" s="3654"/>
      <c r="AB2256" s="3654"/>
      <c r="AC2256" s="3654"/>
      <c r="AD2256" s="3654" t="s">
        <v>225</v>
      </c>
      <c r="AE2256" s="3654"/>
      <c r="AF2256" s="3654"/>
      <c r="AG2256" s="3654"/>
      <c r="AH2256" s="3655" t="s">
        <v>4999</v>
      </c>
      <c r="AI2256" s="3655"/>
      <c r="AJ2256" s="3655"/>
      <c r="AK2256" s="2578"/>
    </row>
    <row r="2257" spans="2:37" s="2560" customFormat="1" ht="17.25" customHeight="1" thickBot="1" x14ac:dyDescent="0.25">
      <c r="B2257" s="3639"/>
      <c r="C2257" s="3639"/>
      <c r="D2257" s="3639"/>
      <c r="E2257" s="3639"/>
      <c r="F2257" s="3639" t="s">
        <v>5016</v>
      </c>
      <c r="G2257" s="3639" t="s">
        <v>5017</v>
      </c>
      <c r="H2257" s="3638" t="s">
        <v>5018</v>
      </c>
      <c r="I2257" s="3640" t="s">
        <v>5019</v>
      </c>
      <c r="J2257" s="3640" t="s">
        <v>5020</v>
      </c>
      <c r="K2257" s="3637" t="s">
        <v>5021</v>
      </c>
      <c r="L2257" s="3637" t="s">
        <v>5022</v>
      </c>
      <c r="M2257" s="3640" t="s">
        <v>5023</v>
      </c>
      <c r="N2257" s="3640"/>
      <c r="O2257" s="3637" t="s">
        <v>5024</v>
      </c>
      <c r="P2257" s="3637" t="s">
        <v>5025</v>
      </c>
      <c r="Q2257" s="3637" t="s">
        <v>5026</v>
      </c>
      <c r="R2257" s="3637" t="s">
        <v>5027</v>
      </c>
      <c r="S2257" s="3638" t="s">
        <v>5028</v>
      </c>
      <c r="T2257" s="3638" t="s">
        <v>5029</v>
      </c>
      <c r="U2257" s="3638" t="s">
        <v>5030</v>
      </c>
      <c r="V2257" s="3638" t="s">
        <v>5031</v>
      </c>
      <c r="W2257" s="3638" t="s">
        <v>5032</v>
      </c>
      <c r="X2257" s="3638" t="s">
        <v>5033</v>
      </c>
      <c r="Y2257" s="3638" t="s">
        <v>5034</v>
      </c>
      <c r="Z2257" s="3638" t="s">
        <v>5035</v>
      </c>
      <c r="AA2257" s="3638" t="s">
        <v>5036</v>
      </c>
      <c r="AB2257" s="3640" t="s">
        <v>5037</v>
      </c>
      <c r="AC2257" s="3640" t="s">
        <v>5038</v>
      </c>
      <c r="AD2257" s="3638" t="s">
        <v>5039</v>
      </c>
      <c r="AE2257" s="3638" t="s">
        <v>5040</v>
      </c>
      <c r="AF2257" s="3638" t="s">
        <v>5041</v>
      </c>
      <c r="AG2257" s="3638" t="s">
        <v>5042</v>
      </c>
      <c r="AH2257" s="3638" t="s">
        <v>1154</v>
      </c>
      <c r="AI2257" s="3638" t="s">
        <v>5000</v>
      </c>
      <c r="AJ2257" s="3638" t="s">
        <v>5001</v>
      </c>
      <c r="AK2257" s="2578"/>
    </row>
    <row r="2258" spans="2:37" s="2560" customFormat="1" ht="30" customHeight="1" x14ac:dyDescent="0.2">
      <c r="B2258" s="3639"/>
      <c r="C2258" s="3639"/>
      <c r="D2258" s="3639"/>
      <c r="E2258" s="3639"/>
      <c r="F2258" s="3639"/>
      <c r="G2258" s="3639"/>
      <c r="H2258" s="3639"/>
      <c r="I2258" s="3637"/>
      <c r="J2258" s="3637"/>
      <c r="K2258" s="3637"/>
      <c r="L2258" s="3637"/>
      <c r="M2258" s="2569" t="s">
        <v>5043</v>
      </c>
      <c r="N2258" s="2570" t="s">
        <v>2798</v>
      </c>
      <c r="O2258" s="3637"/>
      <c r="P2258" s="3637"/>
      <c r="Q2258" s="3637"/>
      <c r="R2258" s="3637"/>
      <c r="S2258" s="3639"/>
      <c r="T2258" s="3639"/>
      <c r="U2258" s="3639"/>
      <c r="V2258" s="3639"/>
      <c r="W2258" s="3639"/>
      <c r="X2258" s="3639"/>
      <c r="Y2258" s="3639"/>
      <c r="Z2258" s="3639"/>
      <c r="AA2258" s="3639"/>
      <c r="AB2258" s="3637"/>
      <c r="AC2258" s="3637"/>
      <c r="AD2258" s="3639"/>
      <c r="AE2258" s="3639"/>
      <c r="AF2258" s="3639"/>
      <c r="AG2258" s="3639"/>
      <c r="AH2258" s="3639"/>
      <c r="AI2258" s="3639"/>
      <c r="AJ2258" s="3639"/>
      <c r="AK2258" s="2578"/>
    </row>
    <row r="2259" spans="2:37" s="2560" customFormat="1" ht="17.25" customHeight="1" x14ac:dyDescent="0.2">
      <c r="B2259" s="3750" t="s">
        <v>5056</v>
      </c>
      <c r="C2259" s="3750"/>
      <c r="D2259" s="2616" t="s">
        <v>5057</v>
      </c>
      <c r="E2259" s="2562">
        <f>25*1.12</f>
        <v>28.000000000000004</v>
      </c>
      <c r="F2259" s="2562">
        <f>4.52*1.12</f>
        <v>5.0624000000000002</v>
      </c>
      <c r="G2259" s="2565" t="s">
        <v>1534</v>
      </c>
      <c r="H2259" s="2565" t="s">
        <v>1534</v>
      </c>
      <c r="I2259" s="2565" t="s">
        <v>1534</v>
      </c>
      <c r="J2259" s="2617" t="s">
        <v>5058</v>
      </c>
      <c r="K2259" s="2563">
        <v>0.16800000000000001</v>
      </c>
      <c r="L2259" s="2563">
        <v>0.16800000000000001</v>
      </c>
      <c r="M2259" s="2617" t="s">
        <v>5058</v>
      </c>
      <c r="N2259" s="2617" t="s">
        <v>5058</v>
      </c>
      <c r="O2259" s="2563">
        <v>0.16800000000000001</v>
      </c>
      <c r="P2259" s="2563">
        <v>0.16800000000000001</v>
      </c>
      <c r="Q2259" s="2563">
        <v>0.16800000000000001</v>
      </c>
      <c r="R2259" s="2563">
        <v>0.16800000000000001</v>
      </c>
      <c r="S2259" s="2618">
        <v>0.56000000000000005</v>
      </c>
      <c r="T2259" s="2565" t="s">
        <v>1534</v>
      </c>
      <c r="U2259" s="2565" t="s">
        <v>1534</v>
      </c>
      <c r="V2259" s="2566" t="s">
        <v>1136</v>
      </c>
      <c r="W2259" s="2563">
        <v>2.8000000000000004E-2</v>
      </c>
      <c r="X2259" s="2563">
        <v>6.720000000000001E-2</v>
      </c>
      <c r="Y2259" s="2566" t="s">
        <v>1534</v>
      </c>
      <c r="Z2259" s="2566" t="s">
        <v>1534</v>
      </c>
      <c r="AA2259" s="2566" t="s">
        <v>1534</v>
      </c>
      <c r="AB2259" s="2566" t="s">
        <v>1534</v>
      </c>
      <c r="AC2259" s="2563">
        <v>6.720000000000001E-2</v>
      </c>
      <c r="AD2259" s="2562">
        <v>11.188800000000001</v>
      </c>
      <c r="AE2259" s="2566" t="s">
        <v>49</v>
      </c>
      <c r="AF2259" s="2567">
        <v>3.6960000000000007E-2</v>
      </c>
      <c r="AG2259" s="2567">
        <v>0.11200000000000002</v>
      </c>
      <c r="AH2259" s="2619" t="s">
        <v>5059</v>
      </c>
      <c r="AI2259" s="2619" t="s">
        <v>5060</v>
      </c>
      <c r="AJ2259" s="2620">
        <f>9.99*1.12</f>
        <v>11.188800000000001</v>
      </c>
      <c r="AK2259" s="2578"/>
    </row>
    <row r="2260" spans="2:37" s="2560" customFormat="1" ht="17.25" customHeight="1" thickBot="1" x14ac:dyDescent="0.25">
      <c r="B2260" s="3754" t="s">
        <v>5061</v>
      </c>
      <c r="C2260" s="3754"/>
      <c r="D2260" s="3116" t="s">
        <v>5062</v>
      </c>
      <c r="E2260" s="2609">
        <f>25*1.12</f>
        <v>28.000000000000004</v>
      </c>
      <c r="F2260" s="2609">
        <f>4.52*1.12</f>
        <v>5.0624000000000002</v>
      </c>
      <c r="G2260" s="2612" t="s">
        <v>1534</v>
      </c>
      <c r="H2260" s="2612" t="s">
        <v>1534</v>
      </c>
      <c r="I2260" s="2612" t="s">
        <v>1534</v>
      </c>
      <c r="J2260" s="2679" t="s">
        <v>5058</v>
      </c>
      <c r="K2260" s="2610">
        <v>0.16800000000000001</v>
      </c>
      <c r="L2260" s="2610">
        <v>0.16800000000000001</v>
      </c>
      <c r="M2260" s="2679" t="s">
        <v>5058</v>
      </c>
      <c r="N2260" s="2679" t="s">
        <v>5058</v>
      </c>
      <c r="O2260" s="2610">
        <v>0.16800000000000001</v>
      </c>
      <c r="P2260" s="2610">
        <v>0.16800000000000001</v>
      </c>
      <c r="Q2260" s="2610">
        <v>0.16800000000000001</v>
      </c>
      <c r="R2260" s="2610">
        <v>0.16800000000000001</v>
      </c>
      <c r="S2260" s="2810">
        <v>0.56000000000000005</v>
      </c>
      <c r="T2260" s="2612" t="s">
        <v>1534</v>
      </c>
      <c r="U2260" s="2612" t="s">
        <v>1534</v>
      </c>
      <c r="V2260" s="2613" t="s">
        <v>1136</v>
      </c>
      <c r="W2260" s="2610">
        <v>2.8000000000000004E-2</v>
      </c>
      <c r="X2260" s="2610">
        <v>6.720000000000001E-2</v>
      </c>
      <c r="Y2260" s="2613" t="s">
        <v>1534</v>
      </c>
      <c r="Z2260" s="2613" t="s">
        <v>1534</v>
      </c>
      <c r="AA2260" s="2613" t="s">
        <v>1534</v>
      </c>
      <c r="AB2260" s="2613" t="s">
        <v>1534</v>
      </c>
      <c r="AC2260" s="2610">
        <v>6.720000000000001E-2</v>
      </c>
      <c r="AD2260" s="2609">
        <v>11.188800000000001</v>
      </c>
      <c r="AE2260" s="2613" t="s">
        <v>51</v>
      </c>
      <c r="AF2260" s="2614">
        <v>3.6960000000000007E-2</v>
      </c>
      <c r="AG2260" s="2614">
        <v>0.11200000000000002</v>
      </c>
      <c r="AH2260" s="2661" t="s">
        <v>5059</v>
      </c>
      <c r="AI2260" s="2661" t="s">
        <v>5060</v>
      </c>
      <c r="AJ2260" s="2660">
        <v>11.188800000000001</v>
      </c>
      <c r="AK2260" s="2578"/>
    </row>
    <row r="2261" spans="2:37" s="2560" customFormat="1" ht="17.25" customHeight="1" x14ac:dyDescent="0.2">
      <c r="B2261" s="2579"/>
      <c r="C2261" s="2572"/>
      <c r="D2261" s="2572"/>
      <c r="E2261" s="2572"/>
      <c r="F2261" s="2572"/>
      <c r="G2261" s="2572"/>
      <c r="H2261" s="2572"/>
      <c r="I2261" s="2573"/>
      <c r="J2261" s="2573"/>
      <c r="K2261" s="2573"/>
      <c r="L2261" s="2573"/>
      <c r="M2261" s="2572"/>
      <c r="N2261" s="2573"/>
      <c r="O2261" s="2573"/>
      <c r="P2261" s="2573"/>
      <c r="Q2261" s="2573"/>
      <c r="R2261" s="2573"/>
      <c r="S2261" s="2572"/>
      <c r="T2261" s="2571"/>
      <c r="U2261" s="2571"/>
      <c r="V2261" s="2571"/>
      <c r="W2261" s="2571"/>
      <c r="X2261" s="2571"/>
      <c r="Y2261" s="2571"/>
      <c r="Z2261" s="2571"/>
      <c r="AA2261" s="2571"/>
      <c r="AB2261" s="2571"/>
      <c r="AC2261" s="2571"/>
      <c r="AD2261" s="2571"/>
      <c r="AE2261" s="2571"/>
      <c r="AF2261" s="2571"/>
      <c r="AG2261" s="2571"/>
      <c r="AH2261" s="2571"/>
      <c r="AI2261" s="2571"/>
      <c r="AJ2261" s="2574"/>
      <c r="AK2261" s="2578"/>
    </row>
    <row r="2262" spans="2:37" s="2560" customFormat="1" ht="17.25" customHeight="1" x14ac:dyDescent="0.2">
      <c r="B2262" s="3643" t="s">
        <v>5002</v>
      </c>
      <c r="C2262" s="3644"/>
      <c r="D2262" s="3645" t="s">
        <v>10</v>
      </c>
      <c r="E2262" s="3645"/>
      <c r="F2262" s="3645"/>
      <c r="G2262" s="3645"/>
      <c r="H2262" s="2575"/>
      <c r="I2262" s="2575"/>
      <c r="J2262" s="2575"/>
      <c r="K2262" s="2575"/>
      <c r="L2262" s="2575"/>
      <c r="M2262" s="2575"/>
      <c r="N2262" s="2575"/>
      <c r="O2262" s="2575"/>
      <c r="P2262" s="2575"/>
      <c r="Q2262" s="2575"/>
      <c r="R2262" s="2575"/>
      <c r="S2262" s="2575"/>
      <c r="T2262" s="2571"/>
      <c r="U2262" s="2571"/>
      <c r="V2262" s="2571"/>
      <c r="W2262" s="2571"/>
      <c r="X2262" s="2571"/>
      <c r="Y2262" s="2571"/>
      <c r="Z2262" s="2571"/>
      <c r="AA2262" s="2571"/>
      <c r="AB2262" s="2571"/>
      <c r="AC2262" s="2571"/>
      <c r="AD2262" s="2571"/>
      <c r="AE2262" s="2571"/>
      <c r="AF2262" s="2571"/>
      <c r="AG2262" s="2571"/>
      <c r="AH2262" s="2571"/>
      <c r="AI2262" s="2571"/>
      <c r="AJ2262" s="2574"/>
      <c r="AK2262" s="2578"/>
    </row>
    <row r="2263" spans="2:37" s="2560" customFormat="1" ht="17.25" customHeight="1" thickBot="1" x14ac:dyDescent="0.25">
      <c r="B2263" s="3646" t="s">
        <v>5003</v>
      </c>
      <c r="C2263" s="3647"/>
      <c r="D2263" s="3789" t="s">
        <v>10</v>
      </c>
      <c r="E2263" s="3789"/>
      <c r="F2263" s="3789"/>
      <c r="G2263" s="3789"/>
      <c r="H2263" s="2580"/>
      <c r="I2263" s="2580"/>
      <c r="J2263" s="2580"/>
      <c r="K2263" s="2580"/>
      <c r="L2263" s="2580"/>
      <c r="M2263" s="2580"/>
      <c r="N2263" s="2580"/>
      <c r="O2263" s="2580"/>
      <c r="P2263" s="2580"/>
      <c r="Q2263" s="2580"/>
      <c r="R2263" s="2580"/>
      <c r="S2263" s="2580"/>
      <c r="T2263" s="2581"/>
      <c r="U2263" s="2581"/>
      <c r="V2263" s="2581"/>
      <c r="W2263" s="2581"/>
      <c r="X2263" s="2581"/>
      <c r="Y2263" s="2581"/>
      <c r="Z2263" s="2581"/>
      <c r="AA2263" s="2581"/>
      <c r="AB2263" s="2581"/>
      <c r="AC2263" s="2581"/>
      <c r="AD2263" s="2581"/>
      <c r="AE2263" s="2581"/>
      <c r="AF2263" s="2581"/>
      <c r="AG2263" s="2581"/>
      <c r="AH2263" s="2581"/>
      <c r="AI2263" s="2581"/>
      <c r="AJ2263" s="2582"/>
      <c r="AK2263" s="2583"/>
    </row>
    <row r="2264" spans="2:37" s="2560" customFormat="1" ht="17.25" customHeight="1" x14ac:dyDescent="0.2">
      <c r="B2264" s="2559" t="str">
        <f>+B2249</f>
        <v>.</v>
      </c>
      <c r="C2264" s="2559"/>
      <c r="D2264" s="2559"/>
      <c r="E2264" s="2559"/>
      <c r="F2264" s="2559"/>
    </row>
    <row r="2265" spans="2:37" s="2560" customFormat="1" ht="17.25" customHeight="1" thickBot="1" x14ac:dyDescent="0.25">
      <c r="B2265" s="2559"/>
      <c r="C2265" s="2559"/>
      <c r="D2265" s="2559"/>
      <c r="E2265" s="2559"/>
      <c r="F2265" s="2559"/>
    </row>
    <row r="2266" spans="2:37" s="2560" customFormat="1" ht="17.25" customHeight="1" x14ac:dyDescent="0.2">
      <c r="B2266" s="3623" t="s">
        <v>5011</v>
      </c>
      <c r="C2266" s="3624"/>
      <c r="D2266" s="3624"/>
      <c r="E2266" s="3624"/>
      <c r="F2266" s="3624"/>
      <c r="G2266" s="3624"/>
      <c r="H2266" s="3624"/>
      <c r="I2266" s="3624"/>
      <c r="J2266" s="3624"/>
      <c r="K2266" s="3624"/>
      <c r="L2266" s="3624"/>
      <c r="M2266" s="3624"/>
      <c r="N2266" s="3624"/>
      <c r="O2266" s="3624"/>
      <c r="P2266" s="3624"/>
      <c r="Q2266" s="3624"/>
      <c r="R2266" s="3624"/>
      <c r="S2266" s="3624"/>
      <c r="T2266" s="3624"/>
      <c r="U2266" s="3624"/>
      <c r="V2266" s="3624"/>
      <c r="W2266" s="3624"/>
      <c r="X2266" s="3624"/>
      <c r="Y2266" s="3624"/>
      <c r="Z2266" s="3624"/>
      <c r="AA2266" s="3624"/>
      <c r="AB2266" s="3624"/>
      <c r="AC2266" s="3624"/>
      <c r="AD2266" s="3624"/>
      <c r="AE2266" s="3624"/>
      <c r="AF2266" s="3624"/>
      <c r="AG2266" s="3624"/>
      <c r="AH2266" s="3624"/>
      <c r="AI2266" s="3624"/>
      <c r="AJ2266" s="3624"/>
      <c r="AK2266" s="3625"/>
    </row>
    <row r="2267" spans="2:37" s="2560" customFormat="1" ht="17.25" customHeight="1" x14ac:dyDescent="0.2">
      <c r="B2267" s="2576"/>
      <c r="C2267" s="2559"/>
      <c r="D2267" s="2559"/>
      <c r="E2267" s="2559"/>
      <c r="F2267" s="2559"/>
      <c r="G2267" s="2577"/>
      <c r="H2267" s="2577"/>
      <c r="I2267" s="2577"/>
      <c r="J2267" s="2577"/>
      <c r="K2267" s="2577"/>
      <c r="L2267" s="2577"/>
      <c r="M2267" s="2577"/>
      <c r="N2267" s="2577"/>
      <c r="O2267" s="2577"/>
      <c r="P2267" s="2577"/>
      <c r="Q2267" s="2577"/>
      <c r="R2267" s="2577"/>
      <c r="S2267" s="2577"/>
      <c r="T2267" s="2577"/>
      <c r="U2267" s="2577"/>
      <c r="V2267" s="2577"/>
      <c r="W2267" s="2577"/>
      <c r="X2267" s="2577"/>
      <c r="Y2267" s="2577"/>
      <c r="Z2267" s="2577"/>
      <c r="AA2267" s="2577"/>
      <c r="AB2267" s="2577"/>
      <c r="AC2267" s="2577"/>
      <c r="AD2267" s="2577"/>
      <c r="AE2267" s="2577"/>
      <c r="AF2267" s="2577"/>
      <c r="AG2267" s="2577"/>
      <c r="AH2267" s="2577"/>
      <c r="AI2267" s="2577"/>
      <c r="AJ2267" s="2577"/>
      <c r="AK2267" s="2578"/>
    </row>
    <row r="2268" spans="2:37" s="2560" customFormat="1" ht="17.25" customHeight="1" x14ac:dyDescent="0.2">
      <c r="B2268" s="2576" t="s">
        <v>4998</v>
      </c>
      <c r="C2268" s="2559"/>
      <c r="D2268" s="3740" t="s">
        <v>5048</v>
      </c>
      <c r="E2268" s="3740"/>
      <c r="F2268" s="3740"/>
      <c r="G2268" s="2577"/>
      <c r="H2268" s="2577"/>
      <c r="I2268" s="2577"/>
      <c r="J2268" s="2577"/>
      <c r="K2268" s="2577"/>
      <c r="L2268" s="2577"/>
      <c r="M2268" s="2577"/>
      <c r="N2268" s="2577"/>
      <c r="O2268" s="2577"/>
      <c r="P2268" s="2577"/>
      <c r="Q2268" s="2577"/>
      <c r="R2268" s="2577"/>
      <c r="S2268" s="2577"/>
      <c r="T2268" s="2577"/>
      <c r="U2268" s="2577"/>
      <c r="V2268" s="2577"/>
      <c r="W2268" s="2577"/>
      <c r="X2268" s="2577"/>
      <c r="Y2268" s="2577"/>
      <c r="Z2268" s="2577"/>
      <c r="AA2268" s="2577"/>
      <c r="AB2268" s="2577"/>
      <c r="AC2268" s="2577"/>
      <c r="AD2268" s="2577"/>
      <c r="AE2268" s="2577"/>
      <c r="AF2268" s="2577"/>
      <c r="AG2268" s="2577"/>
      <c r="AH2268" s="2577"/>
      <c r="AI2268" s="2577"/>
      <c r="AJ2268" s="2577"/>
      <c r="AK2268" s="2578"/>
    </row>
    <row r="2269" spans="2:37" s="2560" customFormat="1" ht="17.25" customHeight="1" thickBot="1" x14ac:dyDescent="0.25">
      <c r="B2269" s="3657" t="s">
        <v>5012</v>
      </c>
      <c r="C2269" s="3658"/>
      <c r="D2269" s="3747">
        <v>41446</v>
      </c>
      <c r="E2269" s="3748"/>
      <c r="F2269" s="2559"/>
      <c r="G2269" s="2577"/>
      <c r="H2269" s="2577"/>
      <c r="I2269" s="2577"/>
      <c r="J2269" s="2577"/>
      <c r="K2269" s="2577"/>
      <c r="L2269" s="2577"/>
      <c r="M2269" s="2577"/>
      <c r="N2269" s="2577"/>
      <c r="O2269" s="2577"/>
      <c r="P2269" s="2577"/>
      <c r="Q2269" s="2577"/>
      <c r="R2269" s="2577"/>
      <c r="S2269" s="2577"/>
      <c r="T2269" s="2577"/>
      <c r="U2269" s="2577"/>
      <c r="V2269" s="2577"/>
      <c r="W2269" s="2577"/>
      <c r="X2269" s="2577"/>
      <c r="Y2269" s="2577"/>
      <c r="Z2269" s="2577"/>
      <c r="AA2269" s="2577"/>
      <c r="AB2269" s="2577"/>
      <c r="AC2269" s="2577"/>
      <c r="AD2269" s="2577"/>
      <c r="AE2269" s="2577"/>
      <c r="AF2269" s="2577"/>
      <c r="AG2269" s="2577"/>
      <c r="AH2269" s="2577"/>
      <c r="AI2269" s="2577"/>
      <c r="AJ2269" s="2577"/>
      <c r="AK2269" s="2578"/>
    </row>
    <row r="2270" spans="2:37" s="2560" customFormat="1" ht="56.25" customHeight="1" thickBot="1" x14ac:dyDescent="0.25">
      <c r="B2270" s="3664" t="s">
        <v>5013</v>
      </c>
      <c r="C2270" s="3653"/>
      <c r="D2270" s="3730" t="s">
        <v>5049</v>
      </c>
      <c r="E2270" s="3731"/>
      <c r="F2270" s="3731"/>
      <c r="G2270" s="3731"/>
      <c r="H2270" s="3731"/>
      <c r="I2270" s="3731"/>
      <c r="J2270" s="3731"/>
      <c r="K2270" s="3731"/>
      <c r="L2270" s="3731"/>
      <c r="M2270" s="3731"/>
      <c r="N2270" s="3731"/>
      <c r="O2270" s="3731"/>
      <c r="P2270" s="3731"/>
      <c r="Q2270" s="3732"/>
      <c r="R2270" s="2577"/>
      <c r="S2270" s="2577"/>
      <c r="T2270" s="2577"/>
      <c r="U2270" s="2577"/>
      <c r="V2270" s="2577"/>
      <c r="W2270" s="2577"/>
      <c r="X2270" s="2577"/>
      <c r="Y2270" s="2577"/>
      <c r="Z2270" s="2577"/>
      <c r="AA2270" s="2577"/>
      <c r="AB2270" s="2577"/>
      <c r="AC2270" s="2577"/>
      <c r="AD2270" s="2577"/>
      <c r="AE2270" s="2577"/>
      <c r="AF2270" s="2577"/>
      <c r="AG2270" s="2577"/>
      <c r="AH2270" s="2577"/>
      <c r="AI2270" s="2577"/>
      <c r="AJ2270" s="2577"/>
      <c r="AK2270" s="2578"/>
    </row>
    <row r="2271" spans="2:37" s="2560" customFormat="1" ht="17.25" customHeight="1" thickBot="1" x14ac:dyDescent="0.25">
      <c r="B2271" s="3638" t="s">
        <v>5014</v>
      </c>
      <c r="C2271" s="3638"/>
      <c r="D2271" s="3638" t="s">
        <v>5004</v>
      </c>
      <c r="E2271" s="3638" t="s">
        <v>5015</v>
      </c>
      <c r="F2271" s="3654" t="s">
        <v>224</v>
      </c>
      <c r="G2271" s="3654"/>
      <c r="H2271" s="3654"/>
      <c r="I2271" s="3654"/>
      <c r="J2271" s="3654"/>
      <c r="K2271" s="3654"/>
      <c r="L2271" s="3654"/>
      <c r="M2271" s="3654"/>
      <c r="N2271" s="3654"/>
      <c r="O2271" s="3654"/>
      <c r="P2271" s="3654"/>
      <c r="Q2271" s="3654"/>
      <c r="R2271" s="3654"/>
      <c r="S2271" s="3654" t="s">
        <v>340</v>
      </c>
      <c r="T2271" s="3654"/>
      <c r="U2271" s="3654"/>
      <c r="V2271" s="3654"/>
      <c r="W2271" s="3654"/>
      <c r="X2271" s="3654"/>
      <c r="Y2271" s="3654"/>
      <c r="Z2271" s="3654"/>
      <c r="AA2271" s="3654"/>
      <c r="AB2271" s="3654"/>
      <c r="AC2271" s="3654"/>
      <c r="AD2271" s="3654" t="s">
        <v>225</v>
      </c>
      <c r="AE2271" s="3654"/>
      <c r="AF2271" s="3654"/>
      <c r="AG2271" s="3654"/>
      <c r="AH2271" s="3655" t="s">
        <v>4999</v>
      </c>
      <c r="AI2271" s="3655"/>
      <c r="AJ2271" s="3655"/>
      <c r="AK2271" s="2578"/>
    </row>
    <row r="2272" spans="2:37" s="2560" customFormat="1" ht="17.25" customHeight="1" thickBot="1" x14ac:dyDescent="0.25">
      <c r="B2272" s="3639"/>
      <c r="C2272" s="3639"/>
      <c r="D2272" s="3639"/>
      <c r="E2272" s="3639"/>
      <c r="F2272" s="3639" t="s">
        <v>5016</v>
      </c>
      <c r="G2272" s="3639" t="s">
        <v>5017</v>
      </c>
      <c r="H2272" s="3638" t="s">
        <v>5018</v>
      </c>
      <c r="I2272" s="3640" t="s">
        <v>5019</v>
      </c>
      <c r="J2272" s="3640" t="s">
        <v>5020</v>
      </c>
      <c r="K2272" s="3637" t="s">
        <v>5021</v>
      </c>
      <c r="L2272" s="3637" t="s">
        <v>5022</v>
      </c>
      <c r="M2272" s="3640" t="s">
        <v>5023</v>
      </c>
      <c r="N2272" s="3640"/>
      <c r="O2272" s="3637" t="s">
        <v>5024</v>
      </c>
      <c r="P2272" s="3637" t="s">
        <v>5025</v>
      </c>
      <c r="Q2272" s="3637" t="s">
        <v>5026</v>
      </c>
      <c r="R2272" s="3637" t="s">
        <v>5027</v>
      </c>
      <c r="S2272" s="3638" t="s">
        <v>5028</v>
      </c>
      <c r="T2272" s="3638" t="s">
        <v>5029</v>
      </c>
      <c r="U2272" s="3638" t="s">
        <v>5030</v>
      </c>
      <c r="V2272" s="3638" t="s">
        <v>5031</v>
      </c>
      <c r="W2272" s="3638" t="s">
        <v>5032</v>
      </c>
      <c r="X2272" s="3638" t="s">
        <v>5033</v>
      </c>
      <c r="Y2272" s="3638" t="s">
        <v>5034</v>
      </c>
      <c r="Z2272" s="3638" t="s">
        <v>5035</v>
      </c>
      <c r="AA2272" s="3638" t="s">
        <v>5036</v>
      </c>
      <c r="AB2272" s="3640" t="s">
        <v>5037</v>
      </c>
      <c r="AC2272" s="3640" t="s">
        <v>5038</v>
      </c>
      <c r="AD2272" s="3638" t="s">
        <v>5039</v>
      </c>
      <c r="AE2272" s="3638" t="s">
        <v>5040</v>
      </c>
      <c r="AF2272" s="3638" t="s">
        <v>5041</v>
      </c>
      <c r="AG2272" s="3638" t="s">
        <v>5042</v>
      </c>
      <c r="AH2272" s="3638" t="s">
        <v>1154</v>
      </c>
      <c r="AI2272" s="3638" t="s">
        <v>5000</v>
      </c>
      <c r="AJ2272" s="3638" t="s">
        <v>5001</v>
      </c>
      <c r="AK2272" s="2578"/>
    </row>
    <row r="2273" spans="2:37" s="2560" customFormat="1" ht="17.25" customHeight="1" thickBot="1" x14ac:dyDescent="0.25">
      <c r="B2273" s="3639"/>
      <c r="C2273" s="3639"/>
      <c r="D2273" s="3639"/>
      <c r="E2273" s="3705"/>
      <c r="F2273" s="3639"/>
      <c r="G2273" s="3639"/>
      <c r="H2273" s="3639"/>
      <c r="I2273" s="3637"/>
      <c r="J2273" s="3637"/>
      <c r="K2273" s="3637"/>
      <c r="L2273" s="3637"/>
      <c r="M2273" s="2569" t="s">
        <v>5043</v>
      </c>
      <c r="N2273" s="2570" t="s">
        <v>2798</v>
      </c>
      <c r="O2273" s="3637"/>
      <c r="P2273" s="3637"/>
      <c r="Q2273" s="3637"/>
      <c r="R2273" s="3637"/>
      <c r="S2273" s="3639"/>
      <c r="T2273" s="3639"/>
      <c r="U2273" s="3639"/>
      <c r="V2273" s="3639"/>
      <c r="W2273" s="3639"/>
      <c r="X2273" s="3639"/>
      <c r="Y2273" s="3639"/>
      <c r="Z2273" s="3639"/>
      <c r="AA2273" s="3639"/>
      <c r="AB2273" s="3637"/>
      <c r="AC2273" s="3637"/>
      <c r="AD2273" s="3639"/>
      <c r="AE2273" s="3639"/>
      <c r="AF2273" s="3639"/>
      <c r="AG2273" s="3639"/>
      <c r="AH2273" s="3639"/>
      <c r="AI2273" s="3639"/>
      <c r="AJ2273" s="3639"/>
      <c r="AK2273" s="2578"/>
    </row>
    <row r="2274" spans="2:37" s="2560" customFormat="1" ht="17.25" customHeight="1" x14ac:dyDescent="0.2">
      <c r="B2274" s="3743" t="s">
        <v>5050</v>
      </c>
      <c r="C2274" s="3744"/>
      <c r="D2274" s="2584" t="s">
        <v>1534</v>
      </c>
      <c r="E2274" s="2594">
        <f>+AD2274</f>
        <v>29.99</v>
      </c>
      <c r="F2274" s="2585" t="s">
        <v>1534</v>
      </c>
      <c r="G2274" s="2584" t="s">
        <v>1534</v>
      </c>
      <c r="H2274" s="2585" t="s">
        <v>1534</v>
      </c>
      <c r="I2274" s="2585" t="s">
        <v>1534</v>
      </c>
      <c r="J2274" s="2584" t="s">
        <v>1534</v>
      </c>
      <c r="K2274" s="2585" t="s">
        <v>1534</v>
      </c>
      <c r="L2274" s="2585" t="s">
        <v>1534</v>
      </c>
      <c r="M2274" s="2584" t="s">
        <v>1534</v>
      </c>
      <c r="N2274" s="2585" t="s">
        <v>1534</v>
      </c>
      <c r="O2274" s="2584" t="s">
        <v>1534</v>
      </c>
      <c r="P2274" s="2585" t="s">
        <v>1534</v>
      </c>
      <c r="Q2274" s="2585" t="s">
        <v>1534</v>
      </c>
      <c r="R2274" s="2584" t="s">
        <v>1534</v>
      </c>
      <c r="S2274" s="2585" t="s">
        <v>1534</v>
      </c>
      <c r="T2274" s="2584" t="s">
        <v>1534</v>
      </c>
      <c r="U2274" s="2585" t="s">
        <v>1534</v>
      </c>
      <c r="V2274" s="2586">
        <v>50</v>
      </c>
      <c r="W2274" s="2584" t="s">
        <v>1534</v>
      </c>
      <c r="X2274" s="2587">
        <v>0.06</v>
      </c>
      <c r="Y2274" s="2584" t="s">
        <v>1534</v>
      </c>
      <c r="Z2274" s="2585" t="s">
        <v>1534</v>
      </c>
      <c r="AA2274" s="2585" t="s">
        <v>1534</v>
      </c>
      <c r="AB2274" s="2585" t="s">
        <v>1534</v>
      </c>
      <c r="AC2274" s="2585">
        <v>0.06</v>
      </c>
      <c r="AD2274" s="2585">
        <v>29.99</v>
      </c>
      <c r="AE2274" s="2599">
        <v>1000</v>
      </c>
      <c r="AF2274" s="2600">
        <f>AD2274/AE2274</f>
        <v>2.9989999999999999E-2</v>
      </c>
      <c r="AG2274" s="2600">
        <v>0.1</v>
      </c>
      <c r="AH2274" s="2585" t="s">
        <v>1534</v>
      </c>
      <c r="AI2274" s="2584" t="s">
        <v>1534</v>
      </c>
      <c r="AJ2274" s="2601" t="s">
        <v>1534</v>
      </c>
      <c r="AK2274" s="2578"/>
    </row>
    <row r="2275" spans="2:37" s="2560" customFormat="1" ht="17.25" customHeight="1" x14ac:dyDescent="0.2">
      <c r="B2275" s="3749" t="s">
        <v>5051</v>
      </c>
      <c r="C2275" s="3750"/>
      <c r="D2275" s="2561" t="s">
        <v>1534</v>
      </c>
      <c r="E2275" s="2562">
        <f t="shared" ref="E2275:E2276" si="14">+AD2275</f>
        <v>44.99</v>
      </c>
      <c r="F2275" s="2562" t="s">
        <v>1534</v>
      </c>
      <c r="G2275" s="2561" t="s">
        <v>1534</v>
      </c>
      <c r="H2275" s="2562" t="s">
        <v>1534</v>
      </c>
      <c r="I2275" s="2562" t="s">
        <v>1534</v>
      </c>
      <c r="J2275" s="2561" t="s">
        <v>1534</v>
      </c>
      <c r="K2275" s="2562" t="s">
        <v>1534</v>
      </c>
      <c r="L2275" s="2562" t="s">
        <v>1534</v>
      </c>
      <c r="M2275" s="2561" t="s">
        <v>1534</v>
      </c>
      <c r="N2275" s="2562" t="s">
        <v>1534</v>
      </c>
      <c r="O2275" s="2561" t="s">
        <v>1534</v>
      </c>
      <c r="P2275" s="2562" t="s">
        <v>1534</v>
      </c>
      <c r="Q2275" s="2562" t="s">
        <v>1534</v>
      </c>
      <c r="R2275" s="2561" t="s">
        <v>1534</v>
      </c>
      <c r="S2275" s="2562" t="s">
        <v>1534</v>
      </c>
      <c r="T2275" s="2561" t="s">
        <v>1534</v>
      </c>
      <c r="U2275" s="2562" t="s">
        <v>1534</v>
      </c>
      <c r="V2275" s="2711">
        <v>50</v>
      </c>
      <c r="W2275" s="2561" t="s">
        <v>1534</v>
      </c>
      <c r="X2275" s="2653">
        <v>0.06</v>
      </c>
      <c r="Y2275" s="2561" t="s">
        <v>1534</v>
      </c>
      <c r="Z2275" s="2562" t="s">
        <v>1534</v>
      </c>
      <c r="AA2275" s="2562" t="s">
        <v>1534</v>
      </c>
      <c r="AB2275" s="2562" t="s">
        <v>1534</v>
      </c>
      <c r="AC2275" s="2562">
        <v>0.06</v>
      </c>
      <c r="AD2275" s="2562">
        <v>44.99</v>
      </c>
      <c r="AE2275" s="2588">
        <v>2000</v>
      </c>
      <c r="AF2275" s="2589">
        <f>AD2275/AE2275</f>
        <v>2.2495000000000001E-2</v>
      </c>
      <c r="AG2275" s="2589">
        <v>0.1</v>
      </c>
      <c r="AH2275" s="2562" t="s">
        <v>1534</v>
      </c>
      <c r="AI2275" s="2561" t="s">
        <v>1534</v>
      </c>
      <c r="AJ2275" s="2621" t="s">
        <v>1534</v>
      </c>
      <c r="AK2275" s="2578"/>
    </row>
    <row r="2276" spans="2:37" s="2560" customFormat="1" ht="17.25" customHeight="1" thickBot="1" x14ac:dyDescent="0.25">
      <c r="B2276" s="3753" t="s">
        <v>5052</v>
      </c>
      <c r="C2276" s="3754"/>
      <c r="D2276" s="2608" t="s">
        <v>1534</v>
      </c>
      <c r="E2276" s="2609">
        <f t="shared" si="14"/>
        <v>59.99</v>
      </c>
      <c r="F2276" s="2609" t="s">
        <v>1534</v>
      </c>
      <c r="G2276" s="2608" t="s">
        <v>1534</v>
      </c>
      <c r="H2276" s="2609" t="s">
        <v>1534</v>
      </c>
      <c r="I2276" s="2609" t="s">
        <v>1534</v>
      </c>
      <c r="J2276" s="2608" t="s">
        <v>1534</v>
      </c>
      <c r="K2276" s="2609" t="s">
        <v>1534</v>
      </c>
      <c r="L2276" s="2609" t="s">
        <v>1534</v>
      </c>
      <c r="M2276" s="2608" t="s">
        <v>1534</v>
      </c>
      <c r="N2276" s="2609" t="s">
        <v>1534</v>
      </c>
      <c r="O2276" s="2608" t="s">
        <v>1534</v>
      </c>
      <c r="P2276" s="2609" t="s">
        <v>1534</v>
      </c>
      <c r="Q2276" s="2609" t="s">
        <v>1534</v>
      </c>
      <c r="R2276" s="2608" t="s">
        <v>1534</v>
      </c>
      <c r="S2276" s="2609" t="s">
        <v>1534</v>
      </c>
      <c r="T2276" s="2608" t="s">
        <v>1534</v>
      </c>
      <c r="U2276" s="2609" t="s">
        <v>1534</v>
      </c>
      <c r="V2276" s="3117">
        <v>50</v>
      </c>
      <c r="W2276" s="2608" t="s">
        <v>1534</v>
      </c>
      <c r="X2276" s="2659">
        <v>0.06</v>
      </c>
      <c r="Y2276" s="2608" t="s">
        <v>1534</v>
      </c>
      <c r="Z2276" s="2609" t="s">
        <v>1534</v>
      </c>
      <c r="AA2276" s="2609" t="s">
        <v>1534</v>
      </c>
      <c r="AB2276" s="2609" t="s">
        <v>1534</v>
      </c>
      <c r="AC2276" s="2609">
        <v>0.06</v>
      </c>
      <c r="AD2276" s="2609">
        <v>59.99</v>
      </c>
      <c r="AE2276" s="2630">
        <v>10000</v>
      </c>
      <c r="AF2276" s="2631">
        <v>5.0000000000000001E-3</v>
      </c>
      <c r="AG2276" s="2631">
        <v>0.1</v>
      </c>
      <c r="AH2276" s="2609" t="s">
        <v>1534</v>
      </c>
      <c r="AI2276" s="2608" t="s">
        <v>1534</v>
      </c>
      <c r="AJ2276" s="2633" t="s">
        <v>1534</v>
      </c>
      <c r="AK2276" s="2578"/>
    </row>
    <row r="2277" spans="2:37" s="2560" customFormat="1" ht="17.25" customHeight="1" x14ac:dyDescent="0.2">
      <c r="B2277" s="2579"/>
      <c r="C2277" s="2572"/>
      <c r="D2277" s="2572"/>
      <c r="E2277" s="2572"/>
      <c r="F2277" s="2572"/>
      <c r="G2277" s="2572"/>
      <c r="H2277" s="2572"/>
      <c r="I2277" s="2573"/>
      <c r="J2277" s="2573"/>
      <c r="K2277" s="2573"/>
      <c r="L2277" s="2573"/>
      <c r="M2277" s="2572"/>
      <c r="N2277" s="2573"/>
      <c r="O2277" s="2573"/>
      <c r="P2277" s="2573"/>
      <c r="Q2277" s="2573"/>
      <c r="R2277" s="2573"/>
      <c r="S2277" s="2572"/>
      <c r="T2277" s="2571"/>
      <c r="U2277" s="2571"/>
      <c r="V2277" s="2571"/>
      <c r="W2277" s="2571"/>
      <c r="X2277" s="2571"/>
      <c r="Y2277" s="2571"/>
      <c r="Z2277" s="2571"/>
      <c r="AA2277" s="2571"/>
      <c r="AB2277" s="2571"/>
      <c r="AC2277" s="2571"/>
      <c r="AD2277" s="2571"/>
      <c r="AE2277" s="2571"/>
      <c r="AF2277" s="2571"/>
      <c r="AG2277" s="2571"/>
      <c r="AH2277" s="2571"/>
      <c r="AI2277" s="2571"/>
      <c r="AJ2277" s="2574"/>
      <c r="AK2277" s="2578"/>
    </row>
    <row r="2278" spans="2:37" s="2560" customFormat="1" ht="17.25" customHeight="1" x14ac:dyDescent="0.2">
      <c r="B2278" s="3643" t="s">
        <v>5002</v>
      </c>
      <c r="C2278" s="3644"/>
      <c r="D2278" s="3652" t="s">
        <v>5053</v>
      </c>
      <c r="E2278" s="3652"/>
      <c r="F2278" s="3652"/>
      <c r="G2278" s="3652"/>
      <c r="H2278" s="2575"/>
      <c r="I2278" s="2575"/>
      <c r="J2278" s="2575"/>
      <c r="K2278" s="2575"/>
      <c r="L2278" s="2575"/>
      <c r="M2278" s="2575"/>
      <c r="N2278" s="2575"/>
      <c r="O2278" s="2575"/>
      <c r="P2278" s="2575"/>
      <c r="Q2278" s="2575"/>
      <c r="R2278" s="2575"/>
      <c r="S2278" s="2575"/>
      <c r="T2278" s="2571"/>
      <c r="U2278" s="2571"/>
      <c r="V2278" s="2571"/>
      <c r="W2278" s="2571"/>
      <c r="X2278" s="2571"/>
      <c r="Y2278" s="2571"/>
      <c r="Z2278" s="2571"/>
      <c r="AA2278" s="2571"/>
      <c r="AB2278" s="2571"/>
      <c r="AC2278" s="2571"/>
      <c r="AD2278" s="2571"/>
      <c r="AE2278" s="2571"/>
      <c r="AF2278" s="2571"/>
      <c r="AG2278" s="2571"/>
      <c r="AH2278" s="2571"/>
      <c r="AI2278" s="2571"/>
      <c r="AJ2278" s="2574"/>
      <c r="AK2278" s="2578"/>
    </row>
    <row r="2279" spans="2:37" s="2560" customFormat="1" ht="17.25" customHeight="1" thickBot="1" x14ac:dyDescent="0.25">
      <c r="B2279" s="3646" t="s">
        <v>5003</v>
      </c>
      <c r="C2279" s="3647"/>
      <c r="D2279" s="3788" t="s">
        <v>1517</v>
      </c>
      <c r="E2279" s="3788"/>
      <c r="F2279" s="3788"/>
      <c r="G2279" s="3788"/>
      <c r="H2279" s="2580"/>
      <c r="I2279" s="2580"/>
      <c r="J2279" s="2580"/>
      <c r="K2279" s="2580"/>
      <c r="L2279" s="2580"/>
      <c r="M2279" s="2580"/>
      <c r="N2279" s="2580"/>
      <c r="O2279" s="2580"/>
      <c r="P2279" s="2580"/>
      <c r="Q2279" s="2580"/>
      <c r="R2279" s="2580"/>
      <c r="S2279" s="2580"/>
      <c r="T2279" s="2581"/>
      <c r="U2279" s="2581"/>
      <c r="V2279" s="2581"/>
      <c r="W2279" s="2581"/>
      <c r="X2279" s="2581"/>
      <c r="Y2279" s="2581"/>
      <c r="Z2279" s="2581"/>
      <c r="AA2279" s="2581"/>
      <c r="AB2279" s="2581"/>
      <c r="AC2279" s="2581"/>
      <c r="AD2279" s="2581"/>
      <c r="AE2279" s="2581"/>
      <c r="AF2279" s="2581"/>
      <c r="AG2279" s="2581"/>
      <c r="AH2279" s="2581"/>
      <c r="AI2279" s="2581"/>
      <c r="AJ2279" s="2582"/>
      <c r="AK2279" s="2583"/>
    </row>
    <row r="2280" spans="2:37" s="2560" customFormat="1" ht="17.25" customHeight="1" x14ac:dyDescent="0.2">
      <c r="B2280" s="2559" t="str">
        <f>+B2264</f>
        <v>.</v>
      </c>
      <c r="C2280" s="2559"/>
      <c r="D2280" s="2559"/>
      <c r="E2280" s="2559"/>
      <c r="F2280" s="2559"/>
    </row>
    <row r="2281" spans="2:37" s="2560" customFormat="1" ht="15" customHeight="1" thickBot="1" x14ac:dyDescent="0.25">
      <c r="B2281" s="2559"/>
      <c r="C2281" s="2559"/>
      <c r="D2281" s="2559"/>
      <c r="E2281" s="2559"/>
      <c r="F2281" s="2559"/>
    </row>
    <row r="2282" spans="2:37" s="2560" customFormat="1" ht="25.5" customHeight="1" x14ac:dyDescent="0.2">
      <c r="B2282" s="3623" t="s">
        <v>5011</v>
      </c>
      <c r="C2282" s="3624"/>
      <c r="D2282" s="3624"/>
      <c r="E2282" s="3624"/>
      <c r="F2282" s="3624"/>
      <c r="G2282" s="3624"/>
      <c r="H2282" s="3624"/>
      <c r="I2282" s="3624"/>
      <c r="J2282" s="3624"/>
      <c r="K2282" s="3624"/>
      <c r="L2282" s="3624"/>
      <c r="M2282" s="3624"/>
      <c r="N2282" s="3624"/>
      <c r="O2282" s="3624"/>
      <c r="P2282" s="3624"/>
      <c r="Q2282" s="3624"/>
      <c r="R2282" s="3624"/>
      <c r="S2282" s="3624"/>
      <c r="T2282" s="3624"/>
      <c r="U2282" s="3624"/>
      <c r="V2282" s="3624"/>
      <c r="W2282" s="3624"/>
      <c r="X2282" s="3624"/>
      <c r="Y2282" s="3624"/>
      <c r="Z2282" s="3624"/>
      <c r="AA2282" s="3624"/>
      <c r="AB2282" s="3624"/>
      <c r="AC2282" s="3624"/>
      <c r="AD2282" s="3624"/>
      <c r="AE2282" s="3624"/>
      <c r="AF2282" s="3624"/>
      <c r="AG2282" s="3624"/>
      <c r="AH2282" s="3624"/>
      <c r="AI2282" s="3624"/>
      <c r="AJ2282" s="3624"/>
      <c r="AK2282" s="3625"/>
    </row>
    <row r="2283" spans="2:37" s="2560" customFormat="1" ht="17.25" customHeight="1" x14ac:dyDescent="0.2">
      <c r="B2283" s="2576"/>
      <c r="C2283" s="2559"/>
      <c r="D2283" s="2559"/>
      <c r="E2283" s="2559"/>
      <c r="F2283" s="2559"/>
      <c r="G2283" s="2577"/>
      <c r="H2283" s="2577"/>
      <c r="I2283" s="2577"/>
      <c r="J2283" s="2577"/>
      <c r="K2283" s="2577"/>
      <c r="L2283" s="2577"/>
      <c r="M2283" s="2577"/>
      <c r="N2283" s="2577"/>
      <c r="O2283" s="2577"/>
      <c r="P2283" s="2577"/>
      <c r="Q2283" s="2577"/>
      <c r="R2283" s="2577"/>
      <c r="S2283" s="2577"/>
      <c r="T2283" s="2577"/>
      <c r="U2283" s="2577"/>
      <c r="V2283" s="2577"/>
      <c r="W2283" s="2577"/>
      <c r="X2283" s="2577"/>
      <c r="Y2283" s="2577"/>
      <c r="Z2283" s="2577"/>
      <c r="AA2283" s="2577"/>
      <c r="AB2283" s="2577"/>
      <c r="AC2283" s="2577"/>
      <c r="AD2283" s="2577"/>
      <c r="AE2283" s="2577"/>
      <c r="AF2283" s="2577"/>
      <c r="AG2283" s="2577"/>
      <c r="AH2283" s="2577"/>
      <c r="AI2283" s="2577"/>
      <c r="AJ2283" s="2577"/>
      <c r="AK2283" s="2578"/>
    </row>
    <row r="2284" spans="2:37" s="2560" customFormat="1" ht="17.25" customHeight="1" x14ac:dyDescent="0.2">
      <c r="B2284" s="2576" t="s">
        <v>4998</v>
      </c>
      <c r="C2284" s="2559"/>
      <c r="D2284" s="3740" t="s">
        <v>5005</v>
      </c>
      <c r="E2284" s="3740"/>
      <c r="F2284" s="3740"/>
      <c r="G2284" s="3740"/>
      <c r="H2284" s="2577"/>
      <c r="I2284" s="2577"/>
      <c r="J2284" s="2577"/>
      <c r="K2284" s="2577"/>
      <c r="L2284" s="2577"/>
      <c r="M2284" s="2577"/>
      <c r="N2284" s="2577"/>
      <c r="O2284" s="2577"/>
      <c r="P2284" s="2577"/>
      <c r="Q2284" s="2577"/>
      <c r="R2284" s="2577"/>
      <c r="S2284" s="2577"/>
      <c r="T2284" s="2577"/>
      <c r="U2284" s="2577"/>
      <c r="V2284" s="2577"/>
      <c r="W2284" s="2577"/>
      <c r="X2284" s="2577"/>
      <c r="Y2284" s="2577"/>
      <c r="Z2284" s="2577"/>
      <c r="AA2284" s="2577"/>
      <c r="AB2284" s="2577"/>
      <c r="AC2284" s="2577"/>
      <c r="AD2284" s="2577"/>
      <c r="AE2284" s="2577"/>
      <c r="AF2284" s="2577"/>
      <c r="AG2284" s="2577"/>
      <c r="AH2284" s="2577"/>
      <c r="AI2284" s="2577"/>
      <c r="AJ2284" s="2577"/>
      <c r="AK2284" s="2578"/>
    </row>
    <row r="2285" spans="2:37" s="2560" customFormat="1" ht="18.75" customHeight="1" thickBot="1" x14ac:dyDescent="0.25">
      <c r="B2285" s="3657" t="s">
        <v>5012</v>
      </c>
      <c r="C2285" s="3658"/>
      <c r="D2285" s="3747">
        <v>41426</v>
      </c>
      <c r="E2285" s="3748"/>
      <c r="F2285" s="2559"/>
      <c r="G2285" s="2577"/>
      <c r="H2285" s="2577"/>
      <c r="I2285" s="2577"/>
      <c r="J2285" s="2577"/>
      <c r="K2285" s="2577"/>
      <c r="L2285" s="2577"/>
      <c r="M2285" s="2577"/>
      <c r="N2285" s="2577"/>
      <c r="O2285" s="2577"/>
      <c r="P2285" s="2577"/>
      <c r="Q2285" s="2577"/>
      <c r="R2285" s="2577"/>
      <c r="S2285" s="2577"/>
      <c r="T2285" s="2577"/>
      <c r="U2285" s="2577"/>
      <c r="V2285" s="2577"/>
      <c r="W2285" s="2577"/>
      <c r="X2285" s="2577"/>
      <c r="Y2285" s="2577"/>
      <c r="Z2285" s="2577"/>
      <c r="AA2285" s="2577"/>
      <c r="AB2285" s="2577"/>
      <c r="AC2285" s="2577"/>
      <c r="AD2285" s="2577"/>
      <c r="AE2285" s="2577"/>
      <c r="AF2285" s="2577"/>
      <c r="AG2285" s="2577"/>
      <c r="AH2285" s="2577"/>
      <c r="AI2285" s="2577"/>
      <c r="AJ2285" s="2577"/>
      <c r="AK2285" s="2578"/>
    </row>
    <row r="2286" spans="2:37" s="2560" customFormat="1" ht="54" customHeight="1" thickBot="1" x14ac:dyDescent="0.25">
      <c r="B2286" s="3790" t="s">
        <v>5013</v>
      </c>
      <c r="C2286" s="3791"/>
      <c r="D2286" s="3730" t="s">
        <v>5047</v>
      </c>
      <c r="E2286" s="3731"/>
      <c r="F2286" s="3731"/>
      <c r="G2286" s="3731"/>
      <c r="H2286" s="3731"/>
      <c r="I2286" s="3731"/>
      <c r="J2286" s="3731"/>
      <c r="K2286" s="3731"/>
      <c r="L2286" s="3731"/>
      <c r="M2286" s="3731"/>
      <c r="N2286" s="3731"/>
      <c r="O2286" s="3731"/>
      <c r="P2286" s="3731"/>
      <c r="Q2286" s="3731"/>
      <c r="R2286" s="3731"/>
      <c r="S2286" s="3731"/>
      <c r="T2286" s="3731"/>
      <c r="U2286" s="3731"/>
      <c r="V2286" s="3731"/>
      <c r="W2286" s="3731"/>
      <c r="X2286" s="3732"/>
      <c r="Y2286" s="2577"/>
      <c r="Z2286" s="2577"/>
      <c r="AA2286" s="2577"/>
      <c r="AB2286" s="2577"/>
      <c r="AC2286" s="2577"/>
      <c r="AD2286" s="2577"/>
      <c r="AE2286" s="2577"/>
      <c r="AF2286" s="2577"/>
      <c r="AG2286" s="2577"/>
      <c r="AH2286" s="2577"/>
      <c r="AI2286" s="2577"/>
      <c r="AJ2286" s="2577"/>
      <c r="AK2286" s="2578"/>
    </row>
    <row r="2287" spans="2:37" s="2560" customFormat="1" ht="17.25" customHeight="1" thickBot="1" x14ac:dyDescent="0.25">
      <c r="B2287" s="3638" t="s">
        <v>5014</v>
      </c>
      <c r="C2287" s="3638"/>
      <c r="D2287" s="3638" t="s">
        <v>5004</v>
      </c>
      <c r="E2287" s="3638" t="s">
        <v>5015</v>
      </c>
      <c r="F2287" s="3654" t="s">
        <v>224</v>
      </c>
      <c r="G2287" s="3654"/>
      <c r="H2287" s="3654"/>
      <c r="I2287" s="3654"/>
      <c r="J2287" s="3654"/>
      <c r="K2287" s="3654"/>
      <c r="L2287" s="3654"/>
      <c r="M2287" s="3654"/>
      <c r="N2287" s="3654"/>
      <c r="O2287" s="3654"/>
      <c r="P2287" s="3654"/>
      <c r="Q2287" s="3654"/>
      <c r="R2287" s="3654"/>
      <c r="S2287" s="3654" t="s">
        <v>340</v>
      </c>
      <c r="T2287" s="3654"/>
      <c r="U2287" s="3654"/>
      <c r="V2287" s="3654"/>
      <c r="W2287" s="3654"/>
      <c r="X2287" s="3654"/>
      <c r="Y2287" s="3654"/>
      <c r="Z2287" s="3654"/>
      <c r="AA2287" s="3654"/>
      <c r="AB2287" s="3654"/>
      <c r="AC2287" s="3654"/>
      <c r="AD2287" s="3654" t="s">
        <v>225</v>
      </c>
      <c r="AE2287" s="3654"/>
      <c r="AF2287" s="3654"/>
      <c r="AG2287" s="3654"/>
      <c r="AH2287" s="3655" t="s">
        <v>4999</v>
      </c>
      <c r="AI2287" s="3655"/>
      <c r="AJ2287" s="3655"/>
      <c r="AK2287" s="2578"/>
    </row>
    <row r="2288" spans="2:37" s="2560" customFormat="1" ht="17.25" customHeight="1" thickBot="1" x14ac:dyDescent="0.25">
      <c r="B2288" s="3639"/>
      <c r="C2288" s="3639"/>
      <c r="D2288" s="3639"/>
      <c r="E2288" s="3639"/>
      <c r="F2288" s="3639" t="s">
        <v>5016</v>
      </c>
      <c r="G2288" s="3639" t="s">
        <v>5017</v>
      </c>
      <c r="H2288" s="3638" t="s">
        <v>5018</v>
      </c>
      <c r="I2288" s="3640" t="s">
        <v>5019</v>
      </c>
      <c r="J2288" s="3640" t="s">
        <v>5020</v>
      </c>
      <c r="K2288" s="3637" t="s">
        <v>5021</v>
      </c>
      <c r="L2288" s="3637" t="s">
        <v>5022</v>
      </c>
      <c r="M2288" s="3640" t="s">
        <v>5023</v>
      </c>
      <c r="N2288" s="3640"/>
      <c r="O2288" s="3637" t="s">
        <v>5024</v>
      </c>
      <c r="P2288" s="3637" t="s">
        <v>5025</v>
      </c>
      <c r="Q2288" s="3637" t="s">
        <v>5026</v>
      </c>
      <c r="R2288" s="3637" t="s">
        <v>5027</v>
      </c>
      <c r="S2288" s="3638" t="s">
        <v>5028</v>
      </c>
      <c r="T2288" s="3638" t="s">
        <v>5029</v>
      </c>
      <c r="U2288" s="3638" t="s">
        <v>5030</v>
      </c>
      <c r="V2288" s="3638" t="s">
        <v>5031</v>
      </c>
      <c r="W2288" s="3638" t="s">
        <v>5032</v>
      </c>
      <c r="X2288" s="3638" t="s">
        <v>5033</v>
      </c>
      <c r="Y2288" s="3638" t="s">
        <v>5034</v>
      </c>
      <c r="Z2288" s="3638" t="s">
        <v>5035</v>
      </c>
      <c r="AA2288" s="3638" t="s">
        <v>5036</v>
      </c>
      <c r="AB2288" s="3640" t="s">
        <v>5037</v>
      </c>
      <c r="AC2288" s="3640" t="s">
        <v>5038</v>
      </c>
      <c r="AD2288" s="3638" t="s">
        <v>5039</v>
      </c>
      <c r="AE2288" s="3638" t="s">
        <v>5040</v>
      </c>
      <c r="AF2288" s="3638" t="s">
        <v>5041</v>
      </c>
      <c r="AG2288" s="3638" t="s">
        <v>5042</v>
      </c>
      <c r="AH2288" s="3638" t="s">
        <v>1154</v>
      </c>
      <c r="AI2288" s="3638" t="s">
        <v>5000</v>
      </c>
      <c r="AJ2288" s="3638" t="s">
        <v>5001</v>
      </c>
      <c r="AK2288" s="2578"/>
    </row>
    <row r="2289" spans="2:37" s="2560" customFormat="1" ht="17.25" customHeight="1" thickBot="1" x14ac:dyDescent="0.25">
      <c r="B2289" s="3705"/>
      <c r="C2289" s="3705"/>
      <c r="D2289" s="3705"/>
      <c r="E2289" s="3705"/>
      <c r="F2289" s="3705"/>
      <c r="G2289" s="3705"/>
      <c r="H2289" s="3705"/>
      <c r="I2289" s="3776"/>
      <c r="J2289" s="3776"/>
      <c r="K2289" s="3776"/>
      <c r="L2289" s="3776"/>
      <c r="M2289" s="2597" t="s">
        <v>5043</v>
      </c>
      <c r="N2289" s="2598" t="s">
        <v>2798</v>
      </c>
      <c r="O2289" s="3776"/>
      <c r="P2289" s="3776"/>
      <c r="Q2289" s="3776"/>
      <c r="R2289" s="3776"/>
      <c r="S2289" s="3639"/>
      <c r="T2289" s="3639"/>
      <c r="U2289" s="3639"/>
      <c r="V2289" s="3639"/>
      <c r="W2289" s="3639"/>
      <c r="X2289" s="3639"/>
      <c r="Y2289" s="3639"/>
      <c r="Z2289" s="3639"/>
      <c r="AA2289" s="3639"/>
      <c r="AB2289" s="3637"/>
      <c r="AC2289" s="3637"/>
      <c r="AD2289" s="3639"/>
      <c r="AE2289" s="3639"/>
      <c r="AF2289" s="3639"/>
      <c r="AG2289" s="3639"/>
      <c r="AH2289" s="3639"/>
      <c r="AI2289" s="3639"/>
      <c r="AJ2289" s="3639"/>
      <c r="AK2289" s="2578"/>
    </row>
    <row r="2290" spans="2:37" s="2560" customFormat="1" ht="17.25" customHeight="1" x14ac:dyDescent="0.2">
      <c r="B2290" s="3783" t="s">
        <v>5044</v>
      </c>
      <c r="C2290" s="3784"/>
      <c r="D2290" s="2593" t="s">
        <v>5006</v>
      </c>
      <c r="E2290" s="2594">
        <v>20.160000000000004</v>
      </c>
      <c r="F2290" s="2594">
        <f>8.01*1.12</f>
        <v>8.9712000000000014</v>
      </c>
      <c r="G2290" s="2595" t="s">
        <v>1534</v>
      </c>
      <c r="H2290" s="2595" t="s">
        <v>1534</v>
      </c>
      <c r="I2290" s="2595" t="s">
        <v>1534</v>
      </c>
      <c r="J2290" s="2596">
        <v>53</v>
      </c>
      <c r="K2290" s="2595">
        <v>0.16800000000000001</v>
      </c>
      <c r="L2290" s="2595">
        <v>0.16800000000000001</v>
      </c>
      <c r="M2290" s="2596">
        <v>53</v>
      </c>
      <c r="N2290" s="2596">
        <v>53</v>
      </c>
      <c r="O2290" s="2595">
        <v>0.16800000000000001</v>
      </c>
      <c r="P2290" s="2595">
        <v>0.16800000000000001</v>
      </c>
      <c r="Q2290" s="2595">
        <v>0.16800000000000001</v>
      </c>
      <c r="R2290" s="2595">
        <v>0.16800000000000001</v>
      </c>
      <c r="S2290" s="2565" t="s">
        <v>1534</v>
      </c>
      <c r="T2290" s="2565" t="s">
        <v>1534</v>
      </c>
      <c r="U2290" s="2565" t="s">
        <v>1534</v>
      </c>
      <c r="V2290" s="2565" t="s">
        <v>1534</v>
      </c>
      <c r="W2290" s="2565" t="s">
        <v>1534</v>
      </c>
      <c r="X2290" s="2563">
        <v>6.720000000000001E-2</v>
      </c>
      <c r="Y2290" s="2566" t="s">
        <v>1534</v>
      </c>
      <c r="Z2290" s="2566" t="s">
        <v>1534</v>
      </c>
      <c r="AA2290" s="2566" t="s">
        <v>1534</v>
      </c>
      <c r="AB2290" s="2566" t="s">
        <v>1534</v>
      </c>
      <c r="AC2290" s="2563">
        <v>6.720000000000001E-2</v>
      </c>
      <c r="AD2290" s="2566" t="s">
        <v>1534</v>
      </c>
      <c r="AE2290" s="2566" t="s">
        <v>1534</v>
      </c>
      <c r="AF2290" s="2566" t="s">
        <v>1534</v>
      </c>
      <c r="AG2290" s="2567">
        <v>0.11200000000000002</v>
      </c>
      <c r="AH2290" s="2566" t="s">
        <v>5007</v>
      </c>
      <c r="AI2290" s="2566" t="s">
        <v>5008</v>
      </c>
      <c r="AJ2290" s="2568">
        <f>9.99*1.12</f>
        <v>11.188800000000001</v>
      </c>
      <c r="AK2290" s="2578"/>
    </row>
    <row r="2291" spans="2:37" s="2560" customFormat="1" ht="17.25" customHeight="1" x14ac:dyDescent="0.2">
      <c r="B2291" s="3749" t="s">
        <v>5045</v>
      </c>
      <c r="C2291" s="3750"/>
      <c r="D2291" s="2561" t="s">
        <v>5009</v>
      </c>
      <c r="E2291" s="2562">
        <v>22.400000000000002</v>
      </c>
      <c r="F2291" s="2562">
        <f>10.01*1.12</f>
        <v>11.211200000000002</v>
      </c>
      <c r="G2291" s="2563" t="s">
        <v>1534</v>
      </c>
      <c r="H2291" s="2563" t="s">
        <v>1534</v>
      </c>
      <c r="I2291" s="2563" t="s">
        <v>1534</v>
      </c>
      <c r="J2291" s="2564">
        <v>67</v>
      </c>
      <c r="K2291" s="2563">
        <v>0.16800000000000001</v>
      </c>
      <c r="L2291" s="2563">
        <v>0.16800000000000001</v>
      </c>
      <c r="M2291" s="2564">
        <v>67</v>
      </c>
      <c r="N2291" s="2564">
        <v>67</v>
      </c>
      <c r="O2291" s="2563">
        <v>0.16800000000000001</v>
      </c>
      <c r="P2291" s="2563">
        <v>0.16800000000000001</v>
      </c>
      <c r="Q2291" s="2563">
        <v>0.16800000000000001</v>
      </c>
      <c r="R2291" s="2563">
        <v>0.16800000000000001</v>
      </c>
      <c r="S2291" s="2565" t="s">
        <v>1534</v>
      </c>
      <c r="T2291" s="2565" t="s">
        <v>1534</v>
      </c>
      <c r="U2291" s="2565" t="s">
        <v>1534</v>
      </c>
      <c r="V2291" s="2565" t="s">
        <v>1534</v>
      </c>
      <c r="W2291" s="2565" t="s">
        <v>1534</v>
      </c>
      <c r="X2291" s="2563">
        <v>6.720000000000001E-2</v>
      </c>
      <c r="Y2291" s="2566" t="s">
        <v>1534</v>
      </c>
      <c r="Z2291" s="2566" t="s">
        <v>1534</v>
      </c>
      <c r="AA2291" s="2566" t="s">
        <v>1534</v>
      </c>
      <c r="AB2291" s="2566" t="s">
        <v>1534</v>
      </c>
      <c r="AC2291" s="2563">
        <v>6.720000000000001E-2</v>
      </c>
      <c r="AD2291" s="2566" t="s">
        <v>1534</v>
      </c>
      <c r="AE2291" s="2566" t="s">
        <v>1534</v>
      </c>
      <c r="AF2291" s="2566" t="s">
        <v>1534</v>
      </c>
      <c r="AG2291" s="2567">
        <v>0.11200000000000002</v>
      </c>
      <c r="AH2291" s="2566" t="s">
        <v>5007</v>
      </c>
      <c r="AI2291" s="2566" t="s">
        <v>5008</v>
      </c>
      <c r="AJ2291" s="2568">
        <f t="shared" ref="AJ2291:AJ2292" si="15">9.99*1.12</f>
        <v>11.188800000000001</v>
      </c>
      <c r="AK2291" s="2578"/>
    </row>
    <row r="2292" spans="2:37" s="2560" customFormat="1" ht="17.25" customHeight="1" thickBot="1" x14ac:dyDescent="0.25">
      <c r="B2292" s="3753" t="s">
        <v>5046</v>
      </c>
      <c r="C2292" s="3754"/>
      <c r="D2292" s="2608" t="s">
        <v>5010</v>
      </c>
      <c r="E2292" s="2609">
        <v>24.64</v>
      </c>
      <c r="F2292" s="2609">
        <f>12.01*1.12</f>
        <v>13.451200000000002</v>
      </c>
      <c r="G2292" s="2610" t="s">
        <v>1534</v>
      </c>
      <c r="H2292" s="2610" t="s">
        <v>1534</v>
      </c>
      <c r="I2292" s="2610" t="s">
        <v>1534</v>
      </c>
      <c r="J2292" s="2611">
        <v>80</v>
      </c>
      <c r="K2292" s="2610">
        <v>0.16800000000000001</v>
      </c>
      <c r="L2292" s="2610">
        <v>0.16800000000000001</v>
      </c>
      <c r="M2292" s="2611">
        <v>80</v>
      </c>
      <c r="N2292" s="2611">
        <v>80</v>
      </c>
      <c r="O2292" s="2610">
        <v>0.16800000000000001</v>
      </c>
      <c r="P2292" s="2610">
        <v>0.16800000000000001</v>
      </c>
      <c r="Q2292" s="2610">
        <v>0.16800000000000001</v>
      </c>
      <c r="R2292" s="2610">
        <v>0.16800000000000001</v>
      </c>
      <c r="S2292" s="2612" t="s">
        <v>1534</v>
      </c>
      <c r="T2292" s="2612" t="s">
        <v>1534</v>
      </c>
      <c r="U2292" s="2612" t="s">
        <v>1534</v>
      </c>
      <c r="V2292" s="2612" t="s">
        <v>1534</v>
      </c>
      <c r="W2292" s="2612" t="s">
        <v>1534</v>
      </c>
      <c r="X2292" s="2610">
        <v>6.720000000000001E-2</v>
      </c>
      <c r="Y2292" s="2613" t="s">
        <v>1534</v>
      </c>
      <c r="Z2292" s="2613" t="s">
        <v>1534</v>
      </c>
      <c r="AA2292" s="2613" t="s">
        <v>1534</v>
      </c>
      <c r="AB2292" s="2613" t="s">
        <v>1534</v>
      </c>
      <c r="AC2292" s="2610">
        <v>6.720000000000001E-2</v>
      </c>
      <c r="AD2292" s="2613" t="s">
        <v>1534</v>
      </c>
      <c r="AE2292" s="2613" t="s">
        <v>1534</v>
      </c>
      <c r="AF2292" s="2613" t="s">
        <v>1534</v>
      </c>
      <c r="AG2292" s="2614">
        <v>0.11200000000000002</v>
      </c>
      <c r="AH2292" s="2613" t="s">
        <v>5007</v>
      </c>
      <c r="AI2292" s="2613" t="s">
        <v>5008</v>
      </c>
      <c r="AJ2292" s="3118">
        <f t="shared" si="15"/>
        <v>11.188800000000001</v>
      </c>
      <c r="AK2292" s="2578"/>
    </row>
    <row r="2293" spans="2:37" s="2560" customFormat="1" ht="17.25" customHeight="1" x14ac:dyDescent="0.2">
      <c r="B2293" s="2579"/>
      <c r="C2293" s="2572"/>
      <c r="D2293" s="2572"/>
      <c r="E2293" s="2572"/>
      <c r="F2293" s="2572"/>
      <c r="G2293" s="2572"/>
      <c r="H2293" s="2572"/>
      <c r="I2293" s="2573"/>
      <c r="J2293" s="2573"/>
      <c r="K2293" s="2573"/>
      <c r="L2293" s="2573"/>
      <c r="M2293" s="2572"/>
      <c r="N2293" s="2573"/>
      <c r="O2293" s="2573"/>
      <c r="P2293" s="2573"/>
      <c r="Q2293" s="2573"/>
      <c r="R2293" s="2573"/>
      <c r="S2293" s="2572"/>
      <c r="T2293" s="2571"/>
      <c r="U2293" s="2571"/>
      <c r="V2293" s="2571"/>
      <c r="W2293" s="2571"/>
      <c r="X2293" s="2571"/>
      <c r="Y2293" s="2571"/>
      <c r="Z2293" s="2571"/>
      <c r="AA2293" s="2571"/>
      <c r="AB2293" s="2571"/>
      <c r="AC2293" s="2571"/>
      <c r="AD2293" s="2571"/>
      <c r="AE2293" s="2571"/>
      <c r="AF2293" s="2571"/>
      <c r="AG2293" s="2571"/>
      <c r="AH2293" s="2571"/>
      <c r="AI2293" s="2571"/>
      <c r="AJ2293" s="2574"/>
      <c r="AK2293" s="2578"/>
    </row>
    <row r="2294" spans="2:37" s="2560" customFormat="1" ht="17.25" customHeight="1" x14ac:dyDescent="0.2">
      <c r="B2294" s="3643" t="s">
        <v>5002</v>
      </c>
      <c r="C2294" s="3644"/>
      <c r="D2294" s="3645" t="s">
        <v>10</v>
      </c>
      <c r="E2294" s="3645"/>
      <c r="F2294" s="3645"/>
      <c r="G2294" s="3645"/>
      <c r="H2294" s="2575"/>
      <c r="I2294" s="2575"/>
      <c r="J2294" s="2575"/>
      <c r="K2294" s="2575"/>
      <c r="L2294" s="2575"/>
      <c r="M2294" s="2575"/>
      <c r="N2294" s="2575"/>
      <c r="O2294" s="2575"/>
      <c r="P2294" s="2575"/>
      <c r="Q2294" s="2575"/>
      <c r="R2294" s="2575"/>
      <c r="S2294" s="2575"/>
      <c r="T2294" s="2571"/>
      <c r="U2294" s="2571"/>
      <c r="V2294" s="2571"/>
      <c r="W2294" s="2571"/>
      <c r="X2294" s="2571"/>
      <c r="Y2294" s="2571"/>
      <c r="Z2294" s="2571"/>
      <c r="AA2294" s="2571"/>
      <c r="AB2294" s="2571"/>
      <c r="AC2294" s="2571"/>
      <c r="AD2294" s="2571"/>
      <c r="AE2294" s="2571"/>
      <c r="AF2294" s="2571"/>
      <c r="AG2294" s="2571"/>
      <c r="AH2294" s="2571"/>
      <c r="AI2294" s="2571"/>
      <c r="AJ2294" s="2574"/>
      <c r="AK2294" s="2578"/>
    </row>
    <row r="2295" spans="2:37" s="2560" customFormat="1" ht="17.25" customHeight="1" thickBot="1" x14ac:dyDescent="0.25">
      <c r="B2295" s="3646" t="s">
        <v>5003</v>
      </c>
      <c r="C2295" s="3647"/>
      <c r="D2295" s="3789" t="s">
        <v>10</v>
      </c>
      <c r="E2295" s="3789"/>
      <c r="F2295" s="3789"/>
      <c r="G2295" s="3789"/>
      <c r="H2295" s="2580"/>
      <c r="I2295" s="2580"/>
      <c r="J2295" s="2580"/>
      <c r="K2295" s="2580"/>
      <c r="L2295" s="2580"/>
      <c r="M2295" s="2580"/>
      <c r="N2295" s="2580"/>
      <c r="O2295" s="2580"/>
      <c r="P2295" s="2580"/>
      <c r="Q2295" s="2580"/>
      <c r="R2295" s="2580"/>
      <c r="S2295" s="2580"/>
      <c r="T2295" s="2581"/>
      <c r="U2295" s="2581"/>
      <c r="V2295" s="2581"/>
      <c r="W2295" s="2581"/>
      <c r="X2295" s="2581"/>
      <c r="Y2295" s="2581"/>
      <c r="Z2295" s="2581"/>
      <c r="AA2295" s="2581"/>
      <c r="AB2295" s="2581"/>
      <c r="AC2295" s="2581"/>
      <c r="AD2295" s="2581"/>
      <c r="AE2295" s="2581"/>
      <c r="AF2295" s="2581"/>
      <c r="AG2295" s="2581"/>
      <c r="AH2295" s="2581"/>
      <c r="AI2295" s="2581"/>
      <c r="AJ2295" s="2582"/>
      <c r="AK2295" s="2583"/>
    </row>
    <row r="2296" spans="2:37" s="2560" customFormat="1" ht="17.25" customHeight="1" x14ac:dyDescent="0.2">
      <c r="B2296" s="2559" t="str">
        <f>+B2280</f>
        <v>.</v>
      </c>
      <c r="C2296" s="2559"/>
      <c r="D2296" s="2559"/>
      <c r="E2296" s="2559"/>
      <c r="F2296" s="2559"/>
    </row>
    <row r="2297" spans="2:37" s="2783" customFormat="1" ht="17.25" customHeight="1" thickBot="1" x14ac:dyDescent="0.25">
      <c r="B2297" s="3658"/>
      <c r="C2297" s="3658"/>
      <c r="D2297" s="2687"/>
      <c r="E2297" s="2687"/>
      <c r="F2297" s="2687"/>
    </row>
    <row r="2298" spans="2:37" s="2783" customFormat="1" ht="17.25" customHeight="1" x14ac:dyDescent="0.2">
      <c r="B2298" s="3623" t="s">
        <v>5011</v>
      </c>
      <c r="C2298" s="3624"/>
      <c r="D2298" s="3624"/>
      <c r="E2298" s="3624"/>
      <c r="F2298" s="3624"/>
      <c r="G2298" s="3624"/>
      <c r="H2298" s="3624"/>
      <c r="I2298" s="3624"/>
      <c r="J2298" s="3624"/>
      <c r="K2298" s="3624"/>
      <c r="L2298" s="3624"/>
      <c r="M2298" s="3624"/>
      <c r="N2298" s="3624"/>
      <c r="O2298" s="3624"/>
      <c r="P2298" s="3624"/>
      <c r="Q2298" s="3624"/>
      <c r="R2298" s="3624"/>
      <c r="S2298" s="3624"/>
      <c r="T2298" s="3624"/>
      <c r="U2298" s="3624"/>
      <c r="V2298" s="3624"/>
      <c r="W2298" s="3624"/>
      <c r="X2298" s="3624"/>
      <c r="Y2298" s="3624"/>
      <c r="Z2298" s="3624"/>
      <c r="AA2298" s="3624"/>
      <c r="AB2298" s="3624"/>
      <c r="AC2298" s="3624"/>
      <c r="AD2298" s="3624"/>
      <c r="AE2298" s="3624"/>
      <c r="AF2298" s="3624"/>
      <c r="AG2298" s="3624"/>
      <c r="AH2298" s="3624"/>
      <c r="AI2298" s="3624"/>
      <c r="AJ2298" s="3624"/>
      <c r="AK2298" s="3625"/>
    </row>
    <row r="2299" spans="2:37" s="2783" customFormat="1" ht="17.25" customHeight="1" x14ac:dyDescent="0.2">
      <c r="B2299" s="2576"/>
      <c r="C2299" s="2667"/>
      <c r="D2299" s="2667"/>
      <c r="E2299" s="2667"/>
      <c r="F2299" s="2667"/>
      <c r="G2299" s="2577"/>
      <c r="H2299" s="2577"/>
      <c r="I2299" s="2577"/>
      <c r="J2299" s="2577"/>
      <c r="K2299" s="2577"/>
      <c r="L2299" s="2577"/>
      <c r="M2299" s="2577"/>
      <c r="N2299" s="2577"/>
      <c r="O2299" s="2577"/>
      <c r="P2299" s="2577"/>
      <c r="Q2299" s="2577"/>
      <c r="R2299" s="2577"/>
      <c r="S2299" s="2577"/>
      <c r="T2299" s="2577"/>
      <c r="U2299" s="2577"/>
      <c r="V2299" s="2577"/>
      <c r="W2299" s="2577"/>
      <c r="X2299" s="2577"/>
      <c r="Y2299" s="2577"/>
      <c r="Z2299" s="2577"/>
      <c r="AA2299" s="2577"/>
      <c r="AB2299" s="2577"/>
      <c r="AC2299" s="2577"/>
      <c r="AD2299" s="2577"/>
      <c r="AE2299" s="2577"/>
      <c r="AF2299" s="2577"/>
      <c r="AG2299" s="2577"/>
      <c r="AH2299" s="2577"/>
      <c r="AI2299" s="2577"/>
      <c r="AJ2299" s="2577"/>
      <c r="AK2299" s="2578"/>
    </row>
    <row r="2300" spans="2:37" s="2783" customFormat="1" ht="17.25" customHeight="1" x14ac:dyDescent="0.2">
      <c r="B2300" s="2576" t="s">
        <v>4998</v>
      </c>
      <c r="C2300" s="2667"/>
      <c r="D2300" s="3740" t="s">
        <v>5986</v>
      </c>
      <c r="E2300" s="3740"/>
      <c r="F2300" s="3740"/>
      <c r="G2300" s="2577"/>
      <c r="H2300" s="2577"/>
      <c r="I2300" s="2577"/>
      <c r="J2300" s="2577"/>
      <c r="K2300" s="2577"/>
      <c r="L2300" s="2577"/>
      <c r="M2300" s="2577"/>
      <c r="N2300" s="2577"/>
      <c r="O2300" s="2577"/>
      <c r="P2300" s="2577"/>
      <c r="Q2300" s="2577"/>
      <c r="R2300" s="2577"/>
      <c r="S2300" s="2577"/>
      <c r="T2300" s="2577"/>
      <c r="U2300" s="2577"/>
      <c r="V2300" s="2577"/>
      <c r="W2300" s="2577"/>
      <c r="X2300" s="2577"/>
      <c r="Y2300" s="2577"/>
      <c r="Z2300" s="2577"/>
      <c r="AA2300" s="2577"/>
      <c r="AB2300" s="2577"/>
      <c r="AC2300" s="2577"/>
      <c r="AD2300" s="2577"/>
      <c r="AE2300" s="2577"/>
      <c r="AF2300" s="2577"/>
      <c r="AG2300" s="2577"/>
      <c r="AH2300" s="2577"/>
      <c r="AI2300" s="2577"/>
      <c r="AJ2300" s="2577"/>
      <c r="AK2300" s="2578"/>
    </row>
    <row r="2301" spans="2:37" s="2783" customFormat="1" ht="17.25" customHeight="1" thickBot="1" x14ac:dyDescent="0.25">
      <c r="B2301" s="3657" t="s">
        <v>5012</v>
      </c>
      <c r="C2301" s="3658"/>
      <c r="D2301" s="3747">
        <v>41401</v>
      </c>
      <c r="E2301" s="3748"/>
      <c r="F2301" s="2667"/>
      <c r="G2301" s="2577"/>
      <c r="H2301" s="2577"/>
      <c r="I2301" s="2577"/>
      <c r="J2301" s="2577"/>
      <c r="K2301" s="2577"/>
      <c r="L2301" s="2577"/>
      <c r="M2301" s="2577"/>
      <c r="N2301" s="2577"/>
      <c r="O2301" s="2577"/>
      <c r="P2301" s="2577"/>
      <c r="Q2301" s="2577"/>
      <c r="R2301" s="2577"/>
      <c r="S2301" s="2577"/>
      <c r="T2301" s="2577"/>
      <c r="U2301" s="2577"/>
      <c r="V2301" s="2577"/>
      <c r="W2301" s="2577"/>
      <c r="X2301" s="2577"/>
      <c r="Y2301" s="2577"/>
      <c r="Z2301" s="2577"/>
      <c r="AA2301" s="2577"/>
      <c r="AB2301" s="2577"/>
      <c r="AC2301" s="2577"/>
      <c r="AD2301" s="2577"/>
      <c r="AE2301" s="2577"/>
      <c r="AF2301" s="2577"/>
      <c r="AG2301" s="2577"/>
      <c r="AH2301" s="2577"/>
      <c r="AI2301" s="2577"/>
      <c r="AJ2301" s="2577"/>
      <c r="AK2301" s="2578"/>
    </row>
    <row r="2302" spans="2:37" s="2783" customFormat="1" ht="73.5" customHeight="1" thickBot="1" x14ac:dyDescent="0.25">
      <c r="B2302" s="3659" t="s">
        <v>5013</v>
      </c>
      <c r="C2302" s="3710"/>
      <c r="D2302" s="3730" t="s">
        <v>5213</v>
      </c>
      <c r="E2302" s="3731"/>
      <c r="F2302" s="3731"/>
      <c r="G2302" s="3731"/>
      <c r="H2302" s="3731"/>
      <c r="I2302" s="3731"/>
      <c r="J2302" s="3731"/>
      <c r="K2302" s="3732"/>
      <c r="L2302" s="2577"/>
      <c r="M2302" s="2577"/>
      <c r="N2302" s="2577"/>
      <c r="O2302" s="2577"/>
      <c r="P2302" s="2577"/>
      <c r="Q2302" s="2577"/>
      <c r="R2302" s="2577"/>
      <c r="S2302" s="2577"/>
      <c r="T2302" s="2577"/>
      <c r="U2302" s="2577"/>
      <c r="V2302" s="2577"/>
      <c r="W2302" s="2577"/>
      <c r="X2302" s="2577"/>
      <c r="Y2302" s="2577"/>
      <c r="Z2302" s="2577"/>
      <c r="AA2302" s="2577"/>
      <c r="AB2302" s="2577"/>
      <c r="AC2302" s="2577"/>
      <c r="AD2302" s="2577"/>
      <c r="AE2302" s="2577"/>
      <c r="AF2302" s="2577"/>
      <c r="AG2302" s="2577"/>
      <c r="AH2302" s="2577"/>
      <c r="AI2302" s="2577"/>
      <c r="AJ2302" s="2577"/>
      <c r="AK2302" s="2578"/>
    </row>
    <row r="2303" spans="2:37" s="2783" customFormat="1" ht="17.25" customHeight="1" thickBot="1" x14ac:dyDescent="0.25">
      <c r="B2303" s="3664"/>
      <c r="C2303" s="3653"/>
      <c r="D2303" s="3653"/>
      <c r="E2303" s="3653"/>
      <c r="F2303" s="3653"/>
      <c r="G2303" s="3653"/>
      <c r="H2303" s="3653"/>
      <c r="I2303" s="3653"/>
      <c r="J2303" s="3653"/>
      <c r="K2303" s="3653"/>
      <c r="L2303" s="3653"/>
      <c r="M2303" s="3653"/>
      <c r="N2303" s="3653"/>
      <c r="O2303" s="3653"/>
      <c r="P2303" s="3653"/>
      <c r="Q2303" s="3653"/>
      <c r="R2303" s="2577"/>
      <c r="S2303" s="2577"/>
      <c r="T2303" s="2577"/>
      <c r="U2303" s="2577"/>
      <c r="V2303" s="2577"/>
      <c r="W2303" s="2577"/>
      <c r="X2303" s="2577"/>
      <c r="Y2303" s="2577"/>
      <c r="Z2303" s="2577"/>
      <c r="AA2303" s="2577"/>
      <c r="AB2303" s="2577"/>
      <c r="AC2303" s="2577"/>
      <c r="AD2303" s="2577"/>
      <c r="AE2303" s="2577"/>
      <c r="AF2303" s="2577"/>
      <c r="AG2303" s="2577"/>
      <c r="AH2303" s="2577"/>
      <c r="AI2303" s="2577"/>
      <c r="AJ2303" s="2577"/>
      <c r="AK2303" s="2578"/>
    </row>
    <row r="2304" spans="2:37" s="2783" customFormat="1" ht="17.25" customHeight="1" thickBot="1" x14ac:dyDescent="0.25">
      <c r="B2304" s="3638" t="s">
        <v>5014</v>
      </c>
      <c r="C2304" s="3638"/>
      <c r="D2304" s="3638" t="s">
        <v>5004</v>
      </c>
      <c r="E2304" s="3638" t="s">
        <v>5015</v>
      </c>
      <c r="F2304" s="3654" t="s">
        <v>224</v>
      </c>
      <c r="G2304" s="3654"/>
      <c r="H2304" s="3654"/>
      <c r="I2304" s="3654"/>
      <c r="J2304" s="3654"/>
      <c r="K2304" s="3654"/>
      <c r="L2304" s="3654"/>
      <c r="M2304" s="3654"/>
      <c r="N2304" s="3654"/>
      <c r="O2304" s="3654"/>
      <c r="P2304" s="3654"/>
      <c r="Q2304" s="3654"/>
      <c r="R2304" s="3654"/>
      <c r="S2304" s="3654" t="s">
        <v>340</v>
      </c>
      <c r="T2304" s="3654"/>
      <c r="U2304" s="3654"/>
      <c r="V2304" s="3654"/>
      <c r="W2304" s="3654"/>
      <c r="X2304" s="3654"/>
      <c r="Y2304" s="3654"/>
      <c r="Z2304" s="3654"/>
      <c r="AA2304" s="3654"/>
      <c r="AB2304" s="3654"/>
      <c r="AC2304" s="3654"/>
      <c r="AD2304" s="3654" t="s">
        <v>225</v>
      </c>
      <c r="AE2304" s="3654"/>
      <c r="AF2304" s="3654"/>
      <c r="AG2304" s="3654"/>
      <c r="AH2304" s="3655" t="s">
        <v>4999</v>
      </c>
      <c r="AI2304" s="3655"/>
      <c r="AJ2304" s="3655"/>
      <c r="AK2304" s="2578"/>
    </row>
    <row r="2305" spans="2:37" s="2783" customFormat="1" ht="17.25" customHeight="1" thickBot="1" x14ac:dyDescent="0.25">
      <c r="B2305" s="3639"/>
      <c r="C2305" s="3639"/>
      <c r="D2305" s="3639"/>
      <c r="E2305" s="3639"/>
      <c r="F2305" s="3639" t="s">
        <v>5016</v>
      </c>
      <c r="G2305" s="3639" t="s">
        <v>5017</v>
      </c>
      <c r="H2305" s="3638" t="s">
        <v>5018</v>
      </c>
      <c r="I2305" s="3640" t="s">
        <v>5019</v>
      </c>
      <c r="J2305" s="3640" t="s">
        <v>5020</v>
      </c>
      <c r="K2305" s="3637" t="s">
        <v>5021</v>
      </c>
      <c r="L2305" s="3637" t="s">
        <v>5022</v>
      </c>
      <c r="M2305" s="3640" t="s">
        <v>5023</v>
      </c>
      <c r="N2305" s="3640"/>
      <c r="O2305" s="3637" t="s">
        <v>5024</v>
      </c>
      <c r="P2305" s="3637" t="s">
        <v>5025</v>
      </c>
      <c r="Q2305" s="3637" t="s">
        <v>5026</v>
      </c>
      <c r="R2305" s="3637" t="s">
        <v>5027</v>
      </c>
      <c r="S2305" s="3638" t="s">
        <v>5028</v>
      </c>
      <c r="T2305" s="3638" t="s">
        <v>5029</v>
      </c>
      <c r="U2305" s="3638" t="s">
        <v>5030</v>
      </c>
      <c r="V2305" s="3638" t="s">
        <v>5031</v>
      </c>
      <c r="W2305" s="3638" t="s">
        <v>5032</v>
      </c>
      <c r="X2305" s="3638" t="s">
        <v>5033</v>
      </c>
      <c r="Y2305" s="3638" t="s">
        <v>5034</v>
      </c>
      <c r="Z2305" s="3638" t="s">
        <v>5035</v>
      </c>
      <c r="AA2305" s="3638" t="s">
        <v>5036</v>
      </c>
      <c r="AB2305" s="3640" t="s">
        <v>5037</v>
      </c>
      <c r="AC2305" s="3640" t="s">
        <v>5038</v>
      </c>
      <c r="AD2305" s="3638" t="s">
        <v>5039</v>
      </c>
      <c r="AE2305" s="3638" t="s">
        <v>5040</v>
      </c>
      <c r="AF2305" s="3638" t="s">
        <v>5041</v>
      </c>
      <c r="AG2305" s="3638" t="s">
        <v>5042</v>
      </c>
      <c r="AH2305" s="3638" t="s">
        <v>1154</v>
      </c>
      <c r="AI2305" s="3638" t="s">
        <v>5000</v>
      </c>
      <c r="AJ2305" s="3638" t="s">
        <v>5001</v>
      </c>
      <c r="AK2305" s="2578"/>
    </row>
    <row r="2306" spans="2:37" s="2783" customFormat="1" ht="17.25" customHeight="1" thickBot="1" x14ac:dyDescent="0.25">
      <c r="B2306" s="3639"/>
      <c r="C2306" s="3639"/>
      <c r="D2306" s="3639"/>
      <c r="E2306" s="3639"/>
      <c r="F2306" s="3639"/>
      <c r="G2306" s="3639"/>
      <c r="H2306" s="3639"/>
      <c r="I2306" s="3637"/>
      <c r="J2306" s="3637"/>
      <c r="K2306" s="3637"/>
      <c r="L2306" s="3637"/>
      <c r="M2306" s="2664" t="s">
        <v>5043</v>
      </c>
      <c r="N2306" s="2663" t="s">
        <v>2798</v>
      </c>
      <c r="O2306" s="3637"/>
      <c r="P2306" s="3637"/>
      <c r="Q2306" s="3637"/>
      <c r="R2306" s="3637"/>
      <c r="S2306" s="3639"/>
      <c r="T2306" s="3639"/>
      <c r="U2306" s="3639"/>
      <c r="V2306" s="3639"/>
      <c r="W2306" s="3639"/>
      <c r="X2306" s="3639"/>
      <c r="Y2306" s="3639"/>
      <c r="Z2306" s="3639"/>
      <c r="AA2306" s="3639"/>
      <c r="AB2306" s="3637"/>
      <c r="AC2306" s="3637"/>
      <c r="AD2306" s="3639"/>
      <c r="AE2306" s="3639"/>
      <c r="AF2306" s="3639"/>
      <c r="AG2306" s="3639"/>
      <c r="AH2306" s="3639"/>
      <c r="AI2306" s="3639"/>
      <c r="AJ2306" s="3639"/>
      <c r="AK2306" s="2578"/>
    </row>
    <row r="2307" spans="2:37" s="2783" customFormat="1" ht="17.25" customHeight="1" x14ac:dyDescent="0.2">
      <c r="B2307" s="3743" t="s">
        <v>5214</v>
      </c>
      <c r="C2307" s="3744"/>
      <c r="D2307" s="2784">
        <v>50000592</v>
      </c>
      <c r="E2307" s="2724"/>
      <c r="F2307" s="2724"/>
      <c r="G2307" s="2678"/>
      <c r="H2307" s="2725"/>
      <c r="I2307" s="2725"/>
      <c r="J2307" s="2725"/>
      <c r="K2307" s="2678"/>
      <c r="L2307" s="2678"/>
      <c r="M2307" s="2726"/>
      <c r="N2307" s="2727"/>
      <c r="O2307" s="2678"/>
      <c r="P2307" s="2678"/>
      <c r="Q2307" s="2678"/>
      <c r="R2307" s="2678"/>
      <c r="S2307" s="2706"/>
      <c r="T2307" s="2678"/>
      <c r="U2307" s="2728"/>
      <c r="V2307" s="2728"/>
      <c r="W2307" s="2678"/>
      <c r="X2307" s="2678"/>
      <c r="Y2307" s="2728"/>
      <c r="Z2307" s="2728"/>
      <c r="AA2307" s="2728"/>
      <c r="AB2307" s="2678"/>
      <c r="AC2307" s="2678"/>
      <c r="AD2307" s="2724"/>
      <c r="AE2307" s="2747"/>
      <c r="AF2307" s="2781"/>
      <c r="AG2307" s="2781"/>
      <c r="AH2307" s="2722" t="s">
        <v>5215</v>
      </c>
      <c r="AI2307" s="2785">
        <v>1</v>
      </c>
      <c r="AJ2307" s="2708">
        <v>1</v>
      </c>
      <c r="AK2307" s="2578"/>
    </row>
    <row r="2308" spans="2:37" s="2783" customFormat="1" ht="17.25" customHeight="1" x14ac:dyDescent="0.2">
      <c r="B2308" s="3777" t="s">
        <v>5216</v>
      </c>
      <c r="C2308" s="3778"/>
      <c r="D2308" s="2786">
        <v>50000593</v>
      </c>
      <c r="E2308" s="2698"/>
      <c r="F2308" s="2698"/>
      <c r="G2308" s="2677"/>
      <c r="H2308" s="2787"/>
      <c r="I2308" s="2787"/>
      <c r="J2308" s="2787"/>
      <c r="K2308" s="2677"/>
      <c r="L2308" s="2677"/>
      <c r="M2308" s="2697"/>
      <c r="N2308" s="2788"/>
      <c r="O2308" s="2677"/>
      <c r="P2308" s="2677"/>
      <c r="Q2308" s="2677"/>
      <c r="R2308" s="2677"/>
      <c r="S2308" s="2618"/>
      <c r="T2308" s="2677"/>
      <c r="U2308" s="2789"/>
      <c r="V2308" s="2789"/>
      <c r="W2308" s="2677"/>
      <c r="X2308" s="2677"/>
      <c r="Y2308" s="2789"/>
      <c r="Z2308" s="2789"/>
      <c r="AA2308" s="2789"/>
      <c r="AB2308" s="2677"/>
      <c r="AC2308" s="2677"/>
      <c r="AD2308" s="2698"/>
      <c r="AE2308" s="2748"/>
      <c r="AF2308" s="2782"/>
      <c r="AG2308" s="2782"/>
      <c r="AH2308" s="2723" t="s">
        <v>5215</v>
      </c>
      <c r="AI2308" s="2790">
        <v>1</v>
      </c>
      <c r="AJ2308" s="2713">
        <v>1.5</v>
      </c>
      <c r="AK2308" s="2578"/>
    </row>
    <row r="2309" spans="2:37" s="2783" customFormat="1" ht="17.25" customHeight="1" x14ac:dyDescent="0.2">
      <c r="B2309" s="3749" t="s">
        <v>5217</v>
      </c>
      <c r="C2309" s="3750"/>
      <c r="D2309" s="2786">
        <v>50000590</v>
      </c>
      <c r="E2309" s="2698"/>
      <c r="F2309" s="2698"/>
      <c r="G2309" s="2677"/>
      <c r="H2309" s="2787"/>
      <c r="I2309" s="2787"/>
      <c r="J2309" s="2787"/>
      <c r="K2309" s="2677"/>
      <c r="L2309" s="2677"/>
      <c r="M2309" s="2697"/>
      <c r="N2309" s="2788"/>
      <c r="O2309" s="2677"/>
      <c r="P2309" s="2677"/>
      <c r="Q2309" s="2677"/>
      <c r="R2309" s="2677"/>
      <c r="S2309" s="2618"/>
      <c r="T2309" s="2677"/>
      <c r="U2309" s="2789"/>
      <c r="V2309" s="2789"/>
      <c r="W2309" s="2677"/>
      <c r="X2309" s="2677"/>
      <c r="Y2309" s="2789"/>
      <c r="Z2309" s="2789"/>
      <c r="AA2309" s="2789"/>
      <c r="AB2309" s="2677"/>
      <c r="AC2309" s="2677"/>
      <c r="AD2309" s="2698"/>
      <c r="AE2309" s="2748"/>
      <c r="AF2309" s="2782"/>
      <c r="AG2309" s="2782"/>
      <c r="AH2309" s="2723" t="s">
        <v>5215</v>
      </c>
      <c r="AI2309" s="2723">
        <v>1</v>
      </c>
      <c r="AJ2309" s="2713">
        <v>1</v>
      </c>
      <c r="AK2309" s="2578"/>
    </row>
    <row r="2310" spans="2:37" s="2783" customFormat="1" ht="17.25" customHeight="1" x14ac:dyDescent="0.2">
      <c r="B2310" s="3749" t="s">
        <v>5218</v>
      </c>
      <c r="C2310" s="3750"/>
      <c r="D2310" s="2786">
        <v>50000591</v>
      </c>
      <c r="E2310" s="2698"/>
      <c r="F2310" s="2698"/>
      <c r="G2310" s="2677"/>
      <c r="H2310" s="2787"/>
      <c r="I2310" s="2787"/>
      <c r="J2310" s="2787"/>
      <c r="K2310" s="2677"/>
      <c r="L2310" s="2677"/>
      <c r="M2310" s="2697"/>
      <c r="N2310" s="2788"/>
      <c r="O2310" s="2677"/>
      <c r="P2310" s="2677"/>
      <c r="Q2310" s="2677"/>
      <c r="R2310" s="2677"/>
      <c r="S2310" s="2618"/>
      <c r="T2310" s="2677"/>
      <c r="U2310" s="2789"/>
      <c r="V2310" s="2789"/>
      <c r="W2310" s="2677"/>
      <c r="X2310" s="2677"/>
      <c r="Y2310" s="2789"/>
      <c r="Z2310" s="2789"/>
      <c r="AA2310" s="2789"/>
      <c r="AB2310" s="2677"/>
      <c r="AC2310" s="2677"/>
      <c r="AD2310" s="2698"/>
      <c r="AE2310" s="2748"/>
      <c r="AF2310" s="2782"/>
      <c r="AG2310" s="2782"/>
      <c r="AH2310" s="2723" t="s">
        <v>5215</v>
      </c>
      <c r="AI2310" s="2790">
        <v>1</v>
      </c>
      <c r="AJ2310" s="2713">
        <v>1.5</v>
      </c>
      <c r="AK2310" s="2578"/>
    </row>
    <row r="2311" spans="2:37" s="2783" customFormat="1" ht="17.25" customHeight="1" x14ac:dyDescent="0.2">
      <c r="B2311" s="3749" t="s">
        <v>5219</v>
      </c>
      <c r="C2311" s="3750"/>
      <c r="D2311" s="2786">
        <v>50000588</v>
      </c>
      <c r="E2311" s="2698"/>
      <c r="F2311" s="2698"/>
      <c r="G2311" s="2677"/>
      <c r="H2311" s="2787"/>
      <c r="I2311" s="2787"/>
      <c r="J2311" s="2787"/>
      <c r="K2311" s="2677"/>
      <c r="L2311" s="2677"/>
      <c r="M2311" s="2697"/>
      <c r="N2311" s="2788"/>
      <c r="O2311" s="2677"/>
      <c r="P2311" s="2677"/>
      <c r="Q2311" s="2677"/>
      <c r="R2311" s="2677"/>
      <c r="S2311" s="2618"/>
      <c r="T2311" s="2677"/>
      <c r="U2311" s="2789"/>
      <c r="V2311" s="2789"/>
      <c r="W2311" s="2677"/>
      <c r="X2311" s="2677"/>
      <c r="Y2311" s="2789"/>
      <c r="Z2311" s="2789"/>
      <c r="AA2311" s="2789"/>
      <c r="AB2311" s="2677"/>
      <c r="AC2311" s="2677"/>
      <c r="AD2311" s="2698"/>
      <c r="AE2311" s="2748"/>
      <c r="AF2311" s="2782"/>
      <c r="AG2311" s="2782"/>
      <c r="AH2311" s="2723" t="s">
        <v>5215</v>
      </c>
      <c r="AI2311" s="2790">
        <v>1</v>
      </c>
      <c r="AJ2311" s="2713">
        <v>1</v>
      </c>
      <c r="AK2311" s="2578"/>
    </row>
    <row r="2312" spans="2:37" s="2783" customFormat="1" ht="17.25" customHeight="1" x14ac:dyDescent="0.2">
      <c r="B2312" s="3749" t="s">
        <v>5220</v>
      </c>
      <c r="C2312" s="3750"/>
      <c r="D2312" s="2786">
        <v>50000589</v>
      </c>
      <c r="E2312" s="2698"/>
      <c r="F2312" s="2698"/>
      <c r="G2312" s="2677"/>
      <c r="H2312" s="2787"/>
      <c r="I2312" s="2787"/>
      <c r="J2312" s="2787"/>
      <c r="K2312" s="2677"/>
      <c r="L2312" s="2677"/>
      <c r="M2312" s="2697"/>
      <c r="N2312" s="2788"/>
      <c r="O2312" s="2677"/>
      <c r="P2312" s="2677"/>
      <c r="Q2312" s="2677"/>
      <c r="R2312" s="2677"/>
      <c r="S2312" s="2618"/>
      <c r="T2312" s="2677"/>
      <c r="U2312" s="2789"/>
      <c r="V2312" s="2789"/>
      <c r="W2312" s="2677"/>
      <c r="X2312" s="2677"/>
      <c r="Y2312" s="2789"/>
      <c r="Z2312" s="2789"/>
      <c r="AA2312" s="2789"/>
      <c r="AB2312" s="2677"/>
      <c r="AC2312" s="2677"/>
      <c r="AD2312" s="2698"/>
      <c r="AE2312" s="2748"/>
      <c r="AF2312" s="2782"/>
      <c r="AG2312" s="2782"/>
      <c r="AH2312" s="2723" t="s">
        <v>5215</v>
      </c>
      <c r="AI2312" s="2790">
        <v>1</v>
      </c>
      <c r="AJ2312" s="2713">
        <v>1.5</v>
      </c>
      <c r="AK2312" s="2578"/>
    </row>
    <row r="2313" spans="2:37" s="2783" customFormat="1" ht="17.25" customHeight="1" x14ac:dyDescent="0.2">
      <c r="B2313" s="3749" t="s">
        <v>5221</v>
      </c>
      <c r="C2313" s="3750"/>
      <c r="D2313" s="2786">
        <v>50000595</v>
      </c>
      <c r="E2313" s="2698"/>
      <c r="F2313" s="2698"/>
      <c r="G2313" s="2677"/>
      <c r="H2313" s="2787"/>
      <c r="I2313" s="2787"/>
      <c r="J2313" s="2787"/>
      <c r="K2313" s="2677"/>
      <c r="L2313" s="2677"/>
      <c r="M2313" s="2697"/>
      <c r="N2313" s="2788"/>
      <c r="O2313" s="2677"/>
      <c r="P2313" s="2677"/>
      <c r="Q2313" s="2677"/>
      <c r="R2313" s="2677"/>
      <c r="S2313" s="2618"/>
      <c r="T2313" s="2677"/>
      <c r="U2313" s="2789"/>
      <c r="V2313" s="2789"/>
      <c r="W2313" s="2677"/>
      <c r="X2313" s="2677"/>
      <c r="Y2313" s="2789"/>
      <c r="Z2313" s="2789"/>
      <c r="AA2313" s="2789"/>
      <c r="AB2313" s="2677"/>
      <c r="AC2313" s="2677"/>
      <c r="AD2313" s="2698"/>
      <c r="AE2313" s="2748"/>
      <c r="AF2313" s="2782"/>
      <c r="AG2313" s="2782"/>
      <c r="AH2313" s="2723" t="s">
        <v>5215</v>
      </c>
      <c r="AI2313" s="2790">
        <v>1</v>
      </c>
      <c r="AJ2313" s="2713">
        <v>1</v>
      </c>
      <c r="AK2313" s="2578"/>
    </row>
    <row r="2314" spans="2:37" s="2783" customFormat="1" ht="17.25" customHeight="1" x14ac:dyDescent="0.2">
      <c r="B2314" s="3749" t="s">
        <v>5222</v>
      </c>
      <c r="C2314" s="3750"/>
      <c r="D2314" s="2786">
        <v>50000596</v>
      </c>
      <c r="E2314" s="2698"/>
      <c r="F2314" s="2698"/>
      <c r="G2314" s="2677"/>
      <c r="H2314" s="2787"/>
      <c r="I2314" s="2787"/>
      <c r="J2314" s="2787"/>
      <c r="K2314" s="2677"/>
      <c r="L2314" s="2677"/>
      <c r="M2314" s="2697"/>
      <c r="N2314" s="2788"/>
      <c r="O2314" s="2677"/>
      <c r="P2314" s="2677"/>
      <c r="Q2314" s="2677"/>
      <c r="R2314" s="2677"/>
      <c r="S2314" s="2618"/>
      <c r="T2314" s="2677"/>
      <c r="U2314" s="2789"/>
      <c r="V2314" s="2789"/>
      <c r="W2314" s="2677"/>
      <c r="X2314" s="2677"/>
      <c r="Y2314" s="2789"/>
      <c r="Z2314" s="2789"/>
      <c r="AA2314" s="2789"/>
      <c r="AB2314" s="2677"/>
      <c r="AC2314" s="2677"/>
      <c r="AD2314" s="2698"/>
      <c r="AE2314" s="2748"/>
      <c r="AF2314" s="2782"/>
      <c r="AG2314" s="2782"/>
      <c r="AH2314" s="2723" t="s">
        <v>5215</v>
      </c>
      <c r="AI2314" s="2790">
        <v>1</v>
      </c>
      <c r="AJ2314" s="2713">
        <v>1.5</v>
      </c>
      <c r="AK2314" s="2578"/>
    </row>
    <row r="2315" spans="2:37" s="2783" customFormat="1" ht="17.25" customHeight="1" x14ac:dyDescent="0.2">
      <c r="B2315" s="3749" t="s">
        <v>5223</v>
      </c>
      <c r="C2315" s="3750"/>
      <c r="D2315" s="2786">
        <v>50000586</v>
      </c>
      <c r="E2315" s="2698"/>
      <c r="F2315" s="2698"/>
      <c r="G2315" s="2677"/>
      <c r="H2315" s="2787"/>
      <c r="I2315" s="2787"/>
      <c r="J2315" s="2787"/>
      <c r="K2315" s="2677"/>
      <c r="L2315" s="2677"/>
      <c r="M2315" s="2697"/>
      <c r="N2315" s="2788"/>
      <c r="O2315" s="2677"/>
      <c r="P2315" s="2677"/>
      <c r="Q2315" s="2677"/>
      <c r="R2315" s="2677"/>
      <c r="S2315" s="2618"/>
      <c r="T2315" s="2677"/>
      <c r="U2315" s="2789"/>
      <c r="V2315" s="2789"/>
      <c r="W2315" s="2677"/>
      <c r="X2315" s="2677"/>
      <c r="Y2315" s="2789"/>
      <c r="Z2315" s="2789"/>
      <c r="AA2315" s="2789"/>
      <c r="AB2315" s="2677"/>
      <c r="AC2315" s="2677"/>
      <c r="AD2315" s="2698"/>
      <c r="AE2315" s="2748"/>
      <c r="AF2315" s="2782"/>
      <c r="AG2315" s="2782"/>
      <c r="AH2315" s="2723" t="s">
        <v>5215</v>
      </c>
      <c r="AI2315" s="2790">
        <v>1</v>
      </c>
      <c r="AJ2315" s="2713">
        <v>1</v>
      </c>
      <c r="AK2315" s="2578"/>
    </row>
    <row r="2316" spans="2:37" s="2783" customFormat="1" ht="17.25" customHeight="1" x14ac:dyDescent="0.2">
      <c r="B2316" s="3749" t="s">
        <v>5224</v>
      </c>
      <c r="C2316" s="3750"/>
      <c r="D2316" s="2786">
        <v>50000587</v>
      </c>
      <c r="E2316" s="2698"/>
      <c r="F2316" s="2698"/>
      <c r="G2316" s="2677"/>
      <c r="H2316" s="2787"/>
      <c r="I2316" s="2787"/>
      <c r="J2316" s="2787"/>
      <c r="K2316" s="2677"/>
      <c r="L2316" s="2677"/>
      <c r="M2316" s="2697"/>
      <c r="N2316" s="2788"/>
      <c r="O2316" s="2677"/>
      <c r="P2316" s="2677"/>
      <c r="Q2316" s="2677"/>
      <c r="R2316" s="2677"/>
      <c r="S2316" s="2618"/>
      <c r="T2316" s="2677"/>
      <c r="U2316" s="2789"/>
      <c r="V2316" s="2789"/>
      <c r="W2316" s="2677"/>
      <c r="X2316" s="2677"/>
      <c r="Y2316" s="2789"/>
      <c r="Z2316" s="2789"/>
      <c r="AA2316" s="2789"/>
      <c r="AB2316" s="2677"/>
      <c r="AC2316" s="2677"/>
      <c r="AD2316" s="2698"/>
      <c r="AE2316" s="2748"/>
      <c r="AF2316" s="2782"/>
      <c r="AG2316" s="2782"/>
      <c r="AH2316" s="2723" t="s">
        <v>5215</v>
      </c>
      <c r="AI2316" s="2790">
        <v>1</v>
      </c>
      <c r="AJ2316" s="2713">
        <v>1.5</v>
      </c>
      <c r="AK2316" s="2578"/>
    </row>
    <row r="2317" spans="2:37" s="2783" customFormat="1" ht="17.25" customHeight="1" x14ac:dyDescent="0.2">
      <c r="B2317" s="3749" t="s">
        <v>5225</v>
      </c>
      <c r="C2317" s="3750"/>
      <c r="D2317" s="2786">
        <v>50000758</v>
      </c>
      <c r="E2317" s="2698"/>
      <c r="F2317" s="2698"/>
      <c r="G2317" s="2677"/>
      <c r="H2317" s="2787"/>
      <c r="I2317" s="2787"/>
      <c r="J2317" s="2787"/>
      <c r="K2317" s="2677"/>
      <c r="L2317" s="2677"/>
      <c r="M2317" s="2697"/>
      <c r="N2317" s="2788"/>
      <c r="O2317" s="2677"/>
      <c r="P2317" s="2677"/>
      <c r="Q2317" s="2677"/>
      <c r="R2317" s="2677"/>
      <c r="S2317" s="2618"/>
      <c r="T2317" s="2677"/>
      <c r="U2317" s="2789"/>
      <c r="V2317" s="2789"/>
      <c r="W2317" s="2677"/>
      <c r="X2317" s="2677"/>
      <c r="Y2317" s="2789"/>
      <c r="Z2317" s="2789"/>
      <c r="AA2317" s="2789"/>
      <c r="AB2317" s="2677"/>
      <c r="AC2317" s="2677"/>
      <c r="AD2317" s="2698"/>
      <c r="AE2317" s="2748"/>
      <c r="AF2317" s="2782"/>
      <c r="AG2317" s="2782"/>
      <c r="AH2317" s="2723" t="s">
        <v>5226</v>
      </c>
      <c r="AI2317" s="2790" t="s">
        <v>5227</v>
      </c>
      <c r="AJ2317" s="2713">
        <v>3</v>
      </c>
      <c r="AK2317" s="2578"/>
    </row>
    <row r="2318" spans="2:37" s="2783" customFormat="1" ht="17.25" customHeight="1" x14ac:dyDescent="0.2">
      <c r="B2318" s="3749" t="s">
        <v>5228</v>
      </c>
      <c r="C2318" s="3750"/>
      <c r="D2318" s="2786">
        <v>50000757</v>
      </c>
      <c r="E2318" s="2698"/>
      <c r="F2318" s="2698"/>
      <c r="G2318" s="2677"/>
      <c r="H2318" s="2787"/>
      <c r="I2318" s="2787"/>
      <c r="J2318" s="2787"/>
      <c r="K2318" s="2677"/>
      <c r="L2318" s="2677"/>
      <c r="M2318" s="2697"/>
      <c r="N2318" s="2788"/>
      <c r="O2318" s="2677"/>
      <c r="P2318" s="2677"/>
      <c r="Q2318" s="2677"/>
      <c r="R2318" s="2677"/>
      <c r="S2318" s="2618"/>
      <c r="T2318" s="2677"/>
      <c r="U2318" s="2789"/>
      <c r="V2318" s="2789"/>
      <c r="W2318" s="2677"/>
      <c r="X2318" s="2677"/>
      <c r="Y2318" s="2789"/>
      <c r="Z2318" s="2789"/>
      <c r="AA2318" s="2789"/>
      <c r="AB2318" s="2677"/>
      <c r="AC2318" s="2677"/>
      <c r="AD2318" s="2698"/>
      <c r="AE2318" s="2748"/>
      <c r="AF2318" s="2782"/>
      <c r="AG2318" s="2782"/>
      <c r="AH2318" s="2723" t="s">
        <v>5226</v>
      </c>
      <c r="AI2318" s="2790" t="s">
        <v>5229</v>
      </c>
      <c r="AJ2318" s="2713">
        <v>6</v>
      </c>
      <c r="AK2318" s="2578"/>
    </row>
    <row r="2319" spans="2:37" s="2783" customFormat="1" ht="17.25" customHeight="1" x14ac:dyDescent="0.2">
      <c r="B2319" s="3749" t="s">
        <v>5230</v>
      </c>
      <c r="C2319" s="3750"/>
      <c r="D2319" s="2786">
        <v>50000667</v>
      </c>
      <c r="E2319" s="2698"/>
      <c r="F2319" s="2698"/>
      <c r="G2319" s="2677"/>
      <c r="H2319" s="2787"/>
      <c r="I2319" s="2787"/>
      <c r="J2319" s="2787"/>
      <c r="K2319" s="2677"/>
      <c r="L2319" s="2677"/>
      <c r="M2319" s="2697"/>
      <c r="N2319" s="2788"/>
      <c r="O2319" s="2677"/>
      <c r="P2319" s="2677"/>
      <c r="Q2319" s="2677"/>
      <c r="R2319" s="2677"/>
      <c r="S2319" s="2618"/>
      <c r="T2319" s="2677"/>
      <c r="U2319" s="2789"/>
      <c r="V2319" s="2789"/>
      <c r="W2319" s="2677"/>
      <c r="X2319" s="2677"/>
      <c r="Y2319" s="2789"/>
      <c r="Z2319" s="2789"/>
      <c r="AA2319" s="2789"/>
      <c r="AB2319" s="2677"/>
      <c r="AC2319" s="2677"/>
      <c r="AD2319" s="2698"/>
      <c r="AE2319" s="2748"/>
      <c r="AF2319" s="2782"/>
      <c r="AG2319" s="2782"/>
      <c r="AH2319" s="2723" t="s">
        <v>5215</v>
      </c>
      <c r="AI2319" s="2790">
        <v>5</v>
      </c>
      <c r="AJ2319" s="2713">
        <v>3</v>
      </c>
      <c r="AK2319" s="2578"/>
    </row>
    <row r="2320" spans="2:37" s="2783" customFormat="1" ht="17.25" customHeight="1" x14ac:dyDescent="0.2">
      <c r="B2320" s="3749" t="s">
        <v>5231</v>
      </c>
      <c r="C2320" s="3750"/>
      <c r="D2320" s="2786">
        <v>50000666</v>
      </c>
      <c r="E2320" s="2698"/>
      <c r="F2320" s="2698"/>
      <c r="G2320" s="2677"/>
      <c r="H2320" s="2787"/>
      <c r="I2320" s="2787"/>
      <c r="J2320" s="2787"/>
      <c r="K2320" s="2677"/>
      <c r="L2320" s="2677"/>
      <c r="M2320" s="2697"/>
      <c r="N2320" s="2788"/>
      <c r="O2320" s="2677"/>
      <c r="P2320" s="2677"/>
      <c r="Q2320" s="2677"/>
      <c r="R2320" s="2677"/>
      <c r="S2320" s="2618"/>
      <c r="T2320" s="2677"/>
      <c r="U2320" s="2789"/>
      <c r="V2320" s="2789"/>
      <c r="W2320" s="2677"/>
      <c r="X2320" s="2677"/>
      <c r="Y2320" s="2789"/>
      <c r="Z2320" s="2789"/>
      <c r="AA2320" s="2789"/>
      <c r="AB2320" s="2677"/>
      <c r="AC2320" s="2677"/>
      <c r="AD2320" s="2698"/>
      <c r="AE2320" s="2748"/>
      <c r="AF2320" s="2782"/>
      <c r="AG2320" s="2782"/>
      <c r="AH2320" s="2723" t="s">
        <v>5215</v>
      </c>
      <c r="AI2320" s="2790">
        <v>20</v>
      </c>
      <c r="AJ2320" s="2713">
        <v>7</v>
      </c>
      <c r="AK2320" s="2578"/>
    </row>
    <row r="2321" spans="2:37" s="2783" customFormat="1" ht="17.25" customHeight="1" x14ac:dyDescent="0.2">
      <c r="B2321" s="3779" t="s">
        <v>5232</v>
      </c>
      <c r="C2321" s="3780"/>
      <c r="D2321" s="2786">
        <v>50000743</v>
      </c>
      <c r="E2321" s="2698"/>
      <c r="F2321" s="2698"/>
      <c r="G2321" s="2677"/>
      <c r="H2321" s="2787"/>
      <c r="I2321" s="2787"/>
      <c r="J2321" s="2787"/>
      <c r="K2321" s="2677"/>
      <c r="L2321" s="2677"/>
      <c r="M2321" s="2697"/>
      <c r="N2321" s="2788"/>
      <c r="O2321" s="2677"/>
      <c r="P2321" s="2677"/>
      <c r="Q2321" s="2677"/>
      <c r="R2321" s="2677"/>
      <c r="S2321" s="2618"/>
      <c r="T2321" s="2677"/>
      <c r="U2321" s="2789"/>
      <c r="V2321" s="2789"/>
      <c r="W2321" s="2677"/>
      <c r="X2321" s="2677"/>
      <c r="Y2321" s="2789"/>
      <c r="Z2321" s="2789"/>
      <c r="AA2321" s="2789"/>
      <c r="AB2321" s="2677"/>
      <c r="AC2321" s="2677"/>
      <c r="AD2321" s="2698"/>
      <c r="AE2321" s="2748"/>
      <c r="AF2321" s="2782"/>
      <c r="AG2321" s="2782"/>
      <c r="AH2321" s="2723" t="s">
        <v>5233</v>
      </c>
      <c r="AI2321" s="2790" t="s">
        <v>5234</v>
      </c>
      <c r="AJ2321" s="2713">
        <v>5.5</v>
      </c>
      <c r="AK2321" s="2578"/>
    </row>
    <row r="2322" spans="2:37" s="2783" customFormat="1" ht="17.25" customHeight="1" x14ac:dyDescent="0.2">
      <c r="B2322" s="3779" t="s">
        <v>5235</v>
      </c>
      <c r="C2322" s="3780"/>
      <c r="D2322" s="2786">
        <v>50000742</v>
      </c>
      <c r="E2322" s="2698"/>
      <c r="F2322" s="2698"/>
      <c r="G2322" s="2677"/>
      <c r="H2322" s="2787"/>
      <c r="I2322" s="2787"/>
      <c r="J2322" s="2787"/>
      <c r="K2322" s="2677"/>
      <c r="L2322" s="2677"/>
      <c r="M2322" s="2697"/>
      <c r="N2322" s="2788"/>
      <c r="O2322" s="2677"/>
      <c r="P2322" s="2677"/>
      <c r="Q2322" s="2677"/>
      <c r="R2322" s="2677"/>
      <c r="S2322" s="2618"/>
      <c r="T2322" s="2677"/>
      <c r="U2322" s="2789"/>
      <c r="V2322" s="2789"/>
      <c r="W2322" s="2677"/>
      <c r="X2322" s="2677"/>
      <c r="Y2322" s="2789"/>
      <c r="Z2322" s="2789"/>
      <c r="AA2322" s="2789"/>
      <c r="AB2322" s="2677"/>
      <c r="AC2322" s="2677"/>
      <c r="AD2322" s="2698"/>
      <c r="AE2322" s="2748"/>
      <c r="AF2322" s="2782"/>
      <c r="AG2322" s="2782"/>
      <c r="AH2322" s="2723" t="s">
        <v>5233</v>
      </c>
      <c r="AI2322" s="2790" t="s">
        <v>5236</v>
      </c>
      <c r="AJ2322" s="2713">
        <v>8</v>
      </c>
      <c r="AK2322" s="2578"/>
    </row>
    <row r="2323" spans="2:37" s="2783" customFormat="1" ht="17.25" customHeight="1" x14ac:dyDescent="0.2">
      <c r="B2323" s="3749" t="s">
        <v>5237</v>
      </c>
      <c r="C2323" s="3750"/>
      <c r="D2323" s="2786">
        <v>50000603</v>
      </c>
      <c r="E2323" s="2698"/>
      <c r="F2323" s="2698"/>
      <c r="G2323" s="2677"/>
      <c r="H2323" s="2787"/>
      <c r="I2323" s="2787"/>
      <c r="J2323" s="2787"/>
      <c r="K2323" s="2677"/>
      <c r="L2323" s="2677"/>
      <c r="M2323" s="2697"/>
      <c r="N2323" s="2788"/>
      <c r="O2323" s="2677"/>
      <c r="P2323" s="2677"/>
      <c r="Q2323" s="2677"/>
      <c r="R2323" s="2677"/>
      <c r="S2323" s="2618"/>
      <c r="T2323" s="2677"/>
      <c r="U2323" s="2789"/>
      <c r="V2323" s="2789"/>
      <c r="W2323" s="2677"/>
      <c r="X2323" s="2677"/>
      <c r="Y2323" s="2789"/>
      <c r="Z2323" s="2789"/>
      <c r="AA2323" s="2789"/>
      <c r="AB2323" s="2677"/>
      <c r="AC2323" s="2677"/>
      <c r="AD2323" s="2698"/>
      <c r="AE2323" s="2748"/>
      <c r="AF2323" s="2782"/>
      <c r="AG2323" s="2782"/>
      <c r="AH2323" s="2723" t="s">
        <v>5226</v>
      </c>
      <c r="AI2323" s="2790" t="s">
        <v>5238</v>
      </c>
      <c r="AJ2323" s="2713">
        <v>1.1200000000000001</v>
      </c>
      <c r="AK2323" s="2578"/>
    </row>
    <row r="2324" spans="2:37" s="2783" customFormat="1" ht="17.25" customHeight="1" thickBot="1" x14ac:dyDescent="0.25">
      <c r="B2324" s="3753" t="s">
        <v>5239</v>
      </c>
      <c r="C2324" s="3754"/>
      <c r="D2324" s="3098">
        <v>50000597</v>
      </c>
      <c r="E2324" s="2700"/>
      <c r="F2324" s="2700"/>
      <c r="G2324" s="3099"/>
      <c r="H2324" s="3100"/>
      <c r="I2324" s="3100"/>
      <c r="J2324" s="3100"/>
      <c r="K2324" s="3099"/>
      <c r="L2324" s="3099"/>
      <c r="M2324" s="2699"/>
      <c r="N2324" s="3101"/>
      <c r="O2324" s="3099"/>
      <c r="P2324" s="3099"/>
      <c r="Q2324" s="3099"/>
      <c r="R2324" s="3099"/>
      <c r="S2324" s="2810"/>
      <c r="T2324" s="3099"/>
      <c r="U2324" s="3102"/>
      <c r="V2324" s="3102"/>
      <c r="W2324" s="3099"/>
      <c r="X2324" s="3099"/>
      <c r="Y2324" s="3102"/>
      <c r="Z2324" s="3102"/>
      <c r="AA2324" s="3102"/>
      <c r="AB2324" s="3099"/>
      <c r="AC2324" s="3099"/>
      <c r="AD2324" s="2700"/>
      <c r="AE2324" s="3103"/>
      <c r="AF2324" s="3104"/>
      <c r="AG2324" s="3104"/>
      <c r="AH2324" s="3105" t="s">
        <v>5240</v>
      </c>
      <c r="AI2324" s="3105">
        <v>1</v>
      </c>
      <c r="AJ2324" s="3119">
        <v>0.56000000000000005</v>
      </c>
      <c r="AK2324" s="2578"/>
    </row>
    <row r="2325" spans="2:37" s="2783" customFormat="1" ht="17.25" customHeight="1" x14ac:dyDescent="0.2">
      <c r="B2325" s="2579"/>
      <c r="C2325" s="2572"/>
      <c r="D2325" s="2572"/>
      <c r="E2325" s="2572"/>
      <c r="F2325" s="2572"/>
      <c r="G2325" s="2572"/>
      <c r="H2325" s="2572"/>
      <c r="I2325" s="2573"/>
      <c r="J2325" s="2573"/>
      <c r="K2325" s="2573"/>
      <c r="L2325" s="2573"/>
      <c r="M2325" s="2572"/>
      <c r="N2325" s="2573"/>
      <c r="O2325" s="2573"/>
      <c r="P2325" s="2573"/>
      <c r="Q2325" s="2573"/>
      <c r="R2325" s="2573"/>
      <c r="S2325" s="2572"/>
      <c r="T2325" s="2571"/>
      <c r="U2325" s="2571"/>
      <c r="V2325" s="2571"/>
      <c r="W2325" s="2571"/>
      <c r="X2325" s="2571"/>
      <c r="Y2325" s="2571"/>
      <c r="Z2325" s="2571"/>
      <c r="AA2325" s="2571"/>
      <c r="AB2325" s="2571"/>
      <c r="AC2325" s="2571"/>
      <c r="AD2325" s="2571"/>
      <c r="AE2325" s="2571"/>
      <c r="AF2325" s="2571"/>
      <c r="AG2325" s="2571"/>
      <c r="AH2325" s="2571"/>
      <c r="AI2325" s="2571"/>
      <c r="AJ2325" s="2574"/>
      <c r="AK2325" s="2578"/>
    </row>
    <row r="2326" spans="2:37" s="2783" customFormat="1" ht="17.25" customHeight="1" x14ac:dyDescent="0.2">
      <c r="B2326" s="3643" t="s">
        <v>5002</v>
      </c>
      <c r="C2326" s="3644"/>
      <c r="D2326" s="3652" t="s">
        <v>1534</v>
      </c>
      <c r="E2326" s="3652"/>
      <c r="F2326" s="3652"/>
      <c r="G2326" s="3652"/>
      <c r="H2326" s="2575"/>
      <c r="I2326" s="2575"/>
      <c r="J2326" s="2575"/>
      <c r="K2326" s="2575"/>
      <c r="L2326" s="2575"/>
      <c r="M2326" s="2575"/>
      <c r="N2326" s="2575"/>
      <c r="O2326" s="2575"/>
      <c r="P2326" s="2575"/>
      <c r="Q2326" s="2575"/>
      <c r="R2326" s="2575"/>
      <c r="S2326" s="2575"/>
      <c r="T2326" s="2571"/>
      <c r="U2326" s="2571"/>
      <c r="V2326" s="2571"/>
      <c r="W2326" s="2571"/>
      <c r="X2326" s="2571"/>
      <c r="Y2326" s="2571"/>
      <c r="Z2326" s="2571"/>
      <c r="AA2326" s="2571"/>
      <c r="AB2326" s="2571"/>
      <c r="AC2326" s="2571"/>
      <c r="AD2326" s="2571"/>
      <c r="AE2326" s="2571"/>
      <c r="AF2326" s="2571"/>
      <c r="AG2326" s="2571"/>
      <c r="AH2326" s="2571"/>
      <c r="AI2326" s="2571"/>
      <c r="AJ2326" s="2574"/>
      <c r="AK2326" s="2578"/>
    </row>
    <row r="2327" spans="2:37" s="2783" customFormat="1" ht="17.25" customHeight="1" x14ac:dyDescent="0.2">
      <c r="B2327" s="3643" t="s">
        <v>5003</v>
      </c>
      <c r="C2327" s="3644"/>
      <c r="D2327" s="3652" t="s">
        <v>10</v>
      </c>
      <c r="E2327" s="3652"/>
      <c r="F2327" s="3652"/>
      <c r="G2327" s="3652"/>
      <c r="H2327" s="2575"/>
      <c r="I2327" s="2575"/>
      <c r="J2327" s="2575"/>
      <c r="K2327" s="2575"/>
      <c r="L2327" s="2575"/>
      <c r="M2327" s="2575"/>
      <c r="N2327" s="2575"/>
      <c r="O2327" s="2575"/>
      <c r="P2327" s="2575"/>
      <c r="Q2327" s="2575"/>
      <c r="R2327" s="2575"/>
      <c r="S2327" s="2575"/>
      <c r="T2327" s="2571"/>
      <c r="U2327" s="2571"/>
      <c r="V2327" s="2571"/>
      <c r="W2327" s="2571"/>
      <c r="X2327" s="2571"/>
      <c r="Y2327" s="2571"/>
      <c r="Z2327" s="2571"/>
      <c r="AA2327" s="2571"/>
      <c r="AB2327" s="2571"/>
      <c r="AC2327" s="2571"/>
      <c r="AD2327" s="2571"/>
      <c r="AE2327" s="2571"/>
      <c r="AF2327" s="2571"/>
      <c r="AG2327" s="2571"/>
      <c r="AH2327" s="2571"/>
      <c r="AI2327" s="2571"/>
      <c r="AJ2327" s="2574"/>
      <c r="AK2327" s="2578"/>
    </row>
    <row r="2328" spans="2:37" s="2783" customFormat="1" ht="17.25" customHeight="1" thickBot="1" x14ac:dyDescent="0.25">
      <c r="B2328" s="3646"/>
      <c r="C2328" s="3647"/>
      <c r="D2328" s="3648"/>
      <c r="E2328" s="3648"/>
      <c r="F2328" s="3648"/>
      <c r="G2328" s="3648"/>
      <c r="H2328" s="2580"/>
      <c r="I2328" s="2580"/>
      <c r="J2328" s="2580"/>
      <c r="K2328" s="2580"/>
      <c r="L2328" s="2580"/>
      <c r="M2328" s="2580"/>
      <c r="N2328" s="2580"/>
      <c r="O2328" s="2580"/>
      <c r="P2328" s="2580"/>
      <c r="Q2328" s="2580"/>
      <c r="R2328" s="2580"/>
      <c r="S2328" s="2580"/>
      <c r="T2328" s="2581"/>
      <c r="U2328" s="2581"/>
      <c r="V2328" s="2581"/>
      <c r="W2328" s="2581"/>
      <c r="X2328" s="2581"/>
      <c r="Y2328" s="2581"/>
      <c r="Z2328" s="2581"/>
      <c r="AA2328" s="2581"/>
      <c r="AB2328" s="2581"/>
      <c r="AC2328" s="2581"/>
      <c r="AD2328" s="2581"/>
      <c r="AE2328" s="2581"/>
      <c r="AF2328" s="2581"/>
      <c r="AG2328" s="2581"/>
      <c r="AH2328" s="2581"/>
      <c r="AI2328" s="2581"/>
      <c r="AJ2328" s="2582"/>
      <c r="AK2328" s="2583"/>
    </row>
    <row r="2329" spans="2:37" s="2783" customFormat="1" ht="17.25" customHeight="1" x14ac:dyDescent="0.2">
      <c r="B2329" s="2667" t="str">
        <f>+B2296</f>
        <v>.</v>
      </c>
      <c r="C2329" s="2667"/>
      <c r="D2329" s="2667"/>
      <c r="E2329" s="2667"/>
      <c r="F2329" s="2667"/>
    </row>
    <row r="2330" spans="2:37" s="2783" customFormat="1" ht="17.25" customHeight="1" thickBot="1" x14ac:dyDescent="0.25">
      <c r="B2330" s="2667"/>
      <c r="C2330" s="2667"/>
      <c r="D2330" s="2667"/>
      <c r="E2330" s="2667"/>
      <c r="F2330" s="2667"/>
    </row>
    <row r="2331" spans="2:37" s="2783" customFormat="1" ht="17.25" customHeight="1" x14ac:dyDescent="0.2">
      <c r="B2331" s="3623" t="s">
        <v>5011</v>
      </c>
      <c r="C2331" s="3624"/>
      <c r="D2331" s="3624"/>
      <c r="E2331" s="3624"/>
      <c r="F2331" s="3624"/>
      <c r="G2331" s="3624"/>
      <c r="H2331" s="3624"/>
      <c r="I2331" s="3624"/>
      <c r="J2331" s="3624"/>
      <c r="K2331" s="3624"/>
      <c r="L2331" s="3624"/>
      <c r="M2331" s="3624"/>
      <c r="N2331" s="3624"/>
      <c r="O2331" s="3624"/>
      <c r="P2331" s="3624"/>
      <c r="Q2331" s="3624"/>
      <c r="R2331" s="3624"/>
      <c r="S2331" s="3624"/>
      <c r="T2331" s="3624"/>
      <c r="U2331" s="3624"/>
      <c r="V2331" s="3624"/>
      <c r="W2331" s="3624"/>
      <c r="X2331" s="3624"/>
      <c r="Y2331" s="3624"/>
      <c r="Z2331" s="3624"/>
      <c r="AA2331" s="3624"/>
      <c r="AB2331" s="3624"/>
      <c r="AC2331" s="3624"/>
      <c r="AD2331" s="3624"/>
      <c r="AE2331" s="3624"/>
      <c r="AF2331" s="3624"/>
      <c r="AG2331" s="3624"/>
      <c r="AH2331" s="3624"/>
      <c r="AI2331" s="3624"/>
      <c r="AJ2331" s="3624"/>
      <c r="AK2331" s="3625"/>
    </row>
    <row r="2332" spans="2:37" s="2783" customFormat="1" ht="17.25" customHeight="1" x14ac:dyDescent="0.2">
      <c r="B2332" s="2576"/>
      <c r="C2332" s="2667"/>
      <c r="D2332" s="2667"/>
      <c r="E2332" s="2667"/>
      <c r="F2332" s="2667"/>
      <c r="G2332" s="2577"/>
      <c r="H2332" s="2577"/>
      <c r="I2332" s="2577"/>
      <c r="J2332" s="2577"/>
      <c r="K2332" s="2577"/>
      <c r="L2332" s="2577"/>
      <c r="M2332" s="2577"/>
      <c r="N2332" s="2577"/>
      <c r="O2332" s="2577"/>
      <c r="P2332" s="2577"/>
      <c r="Q2332" s="2577"/>
      <c r="R2332" s="2577"/>
      <c r="S2332" s="2577"/>
      <c r="T2332" s="2577"/>
      <c r="U2332" s="2577"/>
      <c r="V2332" s="2577"/>
      <c r="W2332" s="2577"/>
      <c r="X2332" s="2577"/>
      <c r="Y2332" s="2577"/>
      <c r="Z2332" s="2577"/>
      <c r="AA2332" s="2577"/>
      <c r="AB2332" s="2577"/>
      <c r="AC2332" s="2577"/>
      <c r="AD2332" s="2577"/>
      <c r="AE2332" s="2577"/>
      <c r="AF2332" s="2577"/>
      <c r="AG2332" s="2577"/>
      <c r="AH2332" s="2577"/>
      <c r="AI2332" s="2577"/>
      <c r="AJ2332" s="2577"/>
      <c r="AK2332" s="2578"/>
    </row>
    <row r="2333" spans="2:37" s="2783" customFormat="1" ht="17.25" customHeight="1" x14ac:dyDescent="0.2">
      <c r="B2333" s="2576" t="s">
        <v>4998</v>
      </c>
      <c r="C2333" s="2667"/>
      <c r="D2333" s="3740" t="s">
        <v>5241</v>
      </c>
      <c r="E2333" s="3740"/>
      <c r="F2333" s="3740"/>
      <c r="G2333" s="2577"/>
      <c r="H2333" s="2577"/>
      <c r="I2333" s="2577"/>
      <c r="J2333" s="2577"/>
      <c r="K2333" s="2577"/>
      <c r="L2333" s="2577"/>
      <c r="M2333" s="2577"/>
      <c r="N2333" s="2577"/>
      <c r="O2333" s="2577"/>
      <c r="P2333" s="2577"/>
      <c r="Q2333" s="2577"/>
      <c r="R2333" s="2577"/>
      <c r="S2333" s="2577"/>
      <c r="T2333" s="2577"/>
      <c r="U2333" s="2577"/>
      <c r="V2333" s="2577"/>
      <c r="W2333" s="2577"/>
      <c r="X2333" s="2577"/>
      <c r="Y2333" s="2577"/>
      <c r="Z2333" s="2577"/>
      <c r="AA2333" s="2577"/>
      <c r="AB2333" s="2577"/>
      <c r="AC2333" s="2577"/>
      <c r="AD2333" s="2577"/>
      <c r="AE2333" s="2577"/>
      <c r="AF2333" s="2577"/>
      <c r="AG2333" s="2577"/>
      <c r="AH2333" s="2577"/>
      <c r="AI2333" s="2577"/>
      <c r="AJ2333" s="2577"/>
      <c r="AK2333" s="2578"/>
    </row>
    <row r="2334" spans="2:37" s="2783" customFormat="1" ht="17.25" customHeight="1" thickBot="1" x14ac:dyDescent="0.25">
      <c r="B2334" s="3657" t="s">
        <v>5012</v>
      </c>
      <c r="C2334" s="3658"/>
      <c r="D2334" s="3747">
        <v>41408</v>
      </c>
      <c r="E2334" s="3748"/>
      <c r="F2334" s="2667"/>
      <c r="G2334" s="2577"/>
      <c r="H2334" s="2577"/>
      <c r="I2334" s="2577"/>
      <c r="J2334" s="2577"/>
      <c r="K2334" s="2577"/>
      <c r="L2334" s="2577"/>
      <c r="M2334" s="2577"/>
      <c r="N2334" s="2577"/>
      <c r="O2334" s="2577"/>
      <c r="P2334" s="2577"/>
      <c r="Q2334" s="2577"/>
      <c r="R2334" s="2577"/>
      <c r="S2334" s="2577"/>
      <c r="T2334" s="2577"/>
      <c r="U2334" s="2577"/>
      <c r="V2334" s="2577"/>
      <c r="W2334" s="2577"/>
      <c r="X2334" s="2577"/>
      <c r="Y2334" s="2577"/>
      <c r="Z2334" s="2577"/>
      <c r="AA2334" s="2577"/>
      <c r="AB2334" s="2577"/>
      <c r="AC2334" s="2577"/>
      <c r="AD2334" s="2577"/>
      <c r="AE2334" s="2577"/>
      <c r="AF2334" s="2577"/>
      <c r="AG2334" s="2577"/>
      <c r="AH2334" s="2577"/>
      <c r="AI2334" s="2577"/>
      <c r="AJ2334" s="2577"/>
      <c r="AK2334" s="2578"/>
    </row>
    <row r="2335" spans="2:37" s="2783" customFormat="1" ht="93" customHeight="1" thickBot="1" x14ac:dyDescent="0.25">
      <c r="B2335" s="3659" t="s">
        <v>5013</v>
      </c>
      <c r="C2335" s="3710"/>
      <c r="D2335" s="3730" t="s">
        <v>5242</v>
      </c>
      <c r="E2335" s="3731"/>
      <c r="F2335" s="3731"/>
      <c r="G2335" s="3731"/>
      <c r="H2335" s="3731"/>
      <c r="I2335" s="3731"/>
      <c r="J2335" s="3731"/>
      <c r="K2335" s="3732"/>
      <c r="L2335" s="2577"/>
      <c r="M2335" s="2577"/>
      <c r="N2335" s="2577"/>
      <c r="O2335" s="2577"/>
      <c r="P2335" s="2577"/>
      <c r="Q2335" s="2577"/>
      <c r="R2335" s="2577"/>
      <c r="S2335" s="2577"/>
      <c r="T2335" s="2577"/>
      <c r="U2335" s="2577"/>
      <c r="V2335" s="2577"/>
      <c r="W2335" s="2577"/>
      <c r="X2335" s="2577"/>
      <c r="Y2335" s="2577"/>
      <c r="Z2335" s="2577"/>
      <c r="AA2335" s="2577"/>
      <c r="AB2335" s="2577"/>
      <c r="AC2335" s="2577"/>
      <c r="AD2335" s="2577"/>
      <c r="AE2335" s="2577"/>
      <c r="AF2335" s="2577"/>
      <c r="AG2335" s="2577"/>
      <c r="AH2335" s="2577"/>
      <c r="AI2335" s="2577"/>
      <c r="AJ2335" s="2577"/>
      <c r="AK2335" s="2578"/>
    </row>
    <row r="2336" spans="2:37" s="2783" customFormat="1" ht="17.25" customHeight="1" thickBot="1" x14ac:dyDescent="0.25">
      <c r="B2336" s="3664"/>
      <c r="C2336" s="3653"/>
      <c r="D2336" s="3653"/>
      <c r="E2336" s="3653"/>
      <c r="F2336" s="3653"/>
      <c r="G2336" s="3653"/>
      <c r="H2336" s="3653"/>
      <c r="I2336" s="3653"/>
      <c r="J2336" s="3653"/>
      <c r="K2336" s="3653"/>
      <c r="L2336" s="3653"/>
      <c r="M2336" s="3653"/>
      <c r="N2336" s="3653"/>
      <c r="O2336" s="3653"/>
      <c r="P2336" s="3653"/>
      <c r="Q2336" s="3653"/>
      <c r="R2336" s="2577"/>
      <c r="S2336" s="2577"/>
      <c r="T2336" s="2577"/>
      <c r="U2336" s="2577"/>
      <c r="V2336" s="2577"/>
      <c r="W2336" s="2577"/>
      <c r="X2336" s="2577"/>
      <c r="Y2336" s="2577"/>
      <c r="Z2336" s="2577"/>
      <c r="AA2336" s="2577"/>
      <c r="AB2336" s="2577"/>
      <c r="AC2336" s="2577"/>
      <c r="AD2336" s="2577"/>
      <c r="AE2336" s="2577"/>
      <c r="AF2336" s="2577"/>
      <c r="AG2336" s="2577"/>
      <c r="AH2336" s="2577"/>
      <c r="AI2336" s="2577"/>
      <c r="AJ2336" s="2577"/>
      <c r="AK2336" s="2578"/>
    </row>
    <row r="2337" spans="2:37" s="2783" customFormat="1" ht="27" customHeight="1" thickBot="1" x14ac:dyDescent="0.25">
      <c r="B2337" s="3638" t="s">
        <v>5014</v>
      </c>
      <c r="C2337" s="3638"/>
      <c r="D2337" s="3638" t="s">
        <v>5004</v>
      </c>
      <c r="E2337" s="3638" t="s">
        <v>5015</v>
      </c>
      <c r="F2337" s="3654" t="s">
        <v>224</v>
      </c>
      <c r="G2337" s="3654"/>
      <c r="H2337" s="3654"/>
      <c r="I2337" s="3654"/>
      <c r="J2337" s="3654"/>
      <c r="K2337" s="3654"/>
      <c r="L2337" s="3654"/>
      <c r="M2337" s="3654"/>
      <c r="N2337" s="3654"/>
      <c r="O2337" s="3654"/>
      <c r="P2337" s="3654"/>
      <c r="Q2337" s="3654"/>
      <c r="R2337" s="3654"/>
      <c r="S2337" s="3654" t="s">
        <v>340</v>
      </c>
      <c r="T2337" s="3654"/>
      <c r="U2337" s="3654"/>
      <c r="V2337" s="3654"/>
      <c r="W2337" s="3654"/>
      <c r="X2337" s="3654"/>
      <c r="Y2337" s="3654"/>
      <c r="Z2337" s="3654"/>
      <c r="AA2337" s="3654"/>
      <c r="AB2337" s="3654"/>
      <c r="AC2337" s="3654"/>
      <c r="AD2337" s="3654" t="s">
        <v>225</v>
      </c>
      <c r="AE2337" s="3654"/>
      <c r="AF2337" s="3654"/>
      <c r="AG2337" s="3654"/>
      <c r="AH2337" s="3655" t="s">
        <v>4999</v>
      </c>
      <c r="AI2337" s="3655"/>
      <c r="AJ2337" s="3655"/>
      <c r="AK2337" s="2578"/>
    </row>
    <row r="2338" spans="2:37" s="2783" customFormat="1" ht="26.25" customHeight="1" thickBot="1" x14ac:dyDescent="0.25">
      <c r="B2338" s="3639"/>
      <c r="C2338" s="3639"/>
      <c r="D2338" s="3639"/>
      <c r="E2338" s="3639"/>
      <c r="F2338" s="3639" t="s">
        <v>5016</v>
      </c>
      <c r="G2338" s="3639" t="s">
        <v>5017</v>
      </c>
      <c r="H2338" s="3638" t="s">
        <v>5018</v>
      </c>
      <c r="I2338" s="3640" t="s">
        <v>5019</v>
      </c>
      <c r="J2338" s="3640" t="s">
        <v>5020</v>
      </c>
      <c r="K2338" s="3637" t="s">
        <v>5021</v>
      </c>
      <c r="L2338" s="3637" t="s">
        <v>5022</v>
      </c>
      <c r="M2338" s="3640" t="s">
        <v>5023</v>
      </c>
      <c r="N2338" s="3640"/>
      <c r="O2338" s="3637" t="s">
        <v>5024</v>
      </c>
      <c r="P2338" s="3637" t="s">
        <v>5025</v>
      </c>
      <c r="Q2338" s="3637" t="s">
        <v>5026</v>
      </c>
      <c r="R2338" s="3637" t="s">
        <v>5027</v>
      </c>
      <c r="S2338" s="3638" t="s">
        <v>5028</v>
      </c>
      <c r="T2338" s="3638" t="s">
        <v>5029</v>
      </c>
      <c r="U2338" s="3638" t="s">
        <v>5030</v>
      </c>
      <c r="V2338" s="3638" t="s">
        <v>5031</v>
      </c>
      <c r="W2338" s="3638" t="s">
        <v>5032</v>
      </c>
      <c r="X2338" s="3638" t="s">
        <v>5033</v>
      </c>
      <c r="Y2338" s="3638" t="s">
        <v>5034</v>
      </c>
      <c r="Z2338" s="3638" t="s">
        <v>5035</v>
      </c>
      <c r="AA2338" s="3638" t="s">
        <v>5036</v>
      </c>
      <c r="AB2338" s="3640" t="s">
        <v>5037</v>
      </c>
      <c r="AC2338" s="3640" t="s">
        <v>5038</v>
      </c>
      <c r="AD2338" s="3638" t="s">
        <v>5039</v>
      </c>
      <c r="AE2338" s="3638" t="s">
        <v>5040</v>
      </c>
      <c r="AF2338" s="3638" t="s">
        <v>5041</v>
      </c>
      <c r="AG2338" s="3638" t="s">
        <v>5042</v>
      </c>
      <c r="AH2338" s="3638" t="s">
        <v>1154</v>
      </c>
      <c r="AI2338" s="3638" t="s">
        <v>5000</v>
      </c>
      <c r="AJ2338" s="3638" t="s">
        <v>5001</v>
      </c>
      <c r="AK2338" s="2578"/>
    </row>
    <row r="2339" spans="2:37" s="2783" customFormat="1" ht="29.25" customHeight="1" thickBot="1" x14ac:dyDescent="0.25">
      <c r="B2339" s="3705"/>
      <c r="C2339" s="3705"/>
      <c r="D2339" s="3705"/>
      <c r="E2339" s="3705"/>
      <c r="F2339" s="3705"/>
      <c r="G2339" s="3705"/>
      <c r="H2339" s="3705"/>
      <c r="I2339" s="3776"/>
      <c r="J2339" s="3776"/>
      <c r="K2339" s="3776"/>
      <c r="L2339" s="3776"/>
      <c r="M2339" s="2668" t="s">
        <v>5043</v>
      </c>
      <c r="N2339" s="2665" t="s">
        <v>2798</v>
      </c>
      <c r="O2339" s="3776"/>
      <c r="P2339" s="3776"/>
      <c r="Q2339" s="3776"/>
      <c r="R2339" s="3776"/>
      <c r="S2339" s="3705"/>
      <c r="T2339" s="3705"/>
      <c r="U2339" s="3705"/>
      <c r="V2339" s="3705"/>
      <c r="W2339" s="3705"/>
      <c r="X2339" s="3705"/>
      <c r="Y2339" s="3705"/>
      <c r="Z2339" s="3705"/>
      <c r="AA2339" s="3705"/>
      <c r="AB2339" s="3776"/>
      <c r="AC2339" s="3776"/>
      <c r="AD2339" s="3705"/>
      <c r="AE2339" s="3705"/>
      <c r="AF2339" s="3705"/>
      <c r="AG2339" s="3705"/>
      <c r="AH2339" s="3705"/>
      <c r="AI2339" s="3705"/>
      <c r="AJ2339" s="3705"/>
      <c r="AK2339" s="2578"/>
    </row>
    <row r="2340" spans="2:37" s="2783" customFormat="1" ht="17.25" customHeight="1" x14ac:dyDescent="0.2">
      <c r="B2340" s="3783" t="s">
        <v>5243</v>
      </c>
      <c r="C2340" s="3784"/>
      <c r="D2340" s="2791" t="s">
        <v>1534</v>
      </c>
      <c r="E2340" s="2791" t="s">
        <v>1534</v>
      </c>
      <c r="F2340" s="2791" t="s">
        <v>1534</v>
      </c>
      <c r="G2340" s="2791" t="s">
        <v>1534</v>
      </c>
      <c r="H2340" s="2791" t="s">
        <v>1534</v>
      </c>
      <c r="I2340" s="2791" t="s">
        <v>1534</v>
      </c>
      <c r="J2340" s="2791" t="s">
        <v>1534</v>
      </c>
      <c r="K2340" s="2791" t="s">
        <v>1534</v>
      </c>
      <c r="L2340" s="2791" t="s">
        <v>1534</v>
      </c>
      <c r="M2340" s="2791" t="s">
        <v>1534</v>
      </c>
      <c r="N2340" s="2791" t="s">
        <v>1534</v>
      </c>
      <c r="O2340" s="2791" t="s">
        <v>1534</v>
      </c>
      <c r="P2340" s="2791" t="s">
        <v>1534</v>
      </c>
      <c r="Q2340" s="2791" t="s">
        <v>1534</v>
      </c>
      <c r="R2340" s="2791" t="s">
        <v>1534</v>
      </c>
      <c r="S2340" s="2791" t="s">
        <v>1534</v>
      </c>
      <c r="T2340" s="2791" t="s">
        <v>1534</v>
      </c>
      <c r="U2340" s="2791" t="s">
        <v>1534</v>
      </c>
      <c r="V2340" s="2791" t="s">
        <v>1534</v>
      </c>
      <c r="W2340" s="2791" t="s">
        <v>1534</v>
      </c>
      <c r="X2340" s="2791" t="s">
        <v>1534</v>
      </c>
      <c r="Y2340" s="2791" t="s">
        <v>1534</v>
      </c>
      <c r="Z2340" s="2791" t="s">
        <v>1534</v>
      </c>
      <c r="AA2340" s="2791" t="s">
        <v>1534</v>
      </c>
      <c r="AB2340" s="2791" t="s">
        <v>1534</v>
      </c>
      <c r="AC2340" s="2791" t="s">
        <v>1534</v>
      </c>
      <c r="AD2340" s="2791" t="s">
        <v>1534</v>
      </c>
      <c r="AE2340" s="2791" t="s">
        <v>1534</v>
      </c>
      <c r="AF2340" s="2791" t="s">
        <v>1534</v>
      </c>
      <c r="AG2340" s="2791" t="s">
        <v>1534</v>
      </c>
      <c r="AH2340" s="2792" t="s">
        <v>5244</v>
      </c>
      <c r="AI2340" s="2793">
        <v>1</v>
      </c>
      <c r="AJ2340" s="2794">
        <v>0.99</v>
      </c>
      <c r="AK2340" s="2578"/>
    </row>
    <row r="2341" spans="2:37" s="2783" customFormat="1" ht="17.25" customHeight="1" x14ac:dyDescent="0.2">
      <c r="B2341" s="2681" t="s">
        <v>5245</v>
      </c>
      <c r="C2341" s="2682"/>
      <c r="D2341" s="2786" t="s">
        <v>1534</v>
      </c>
      <c r="E2341" s="2786" t="s">
        <v>1534</v>
      </c>
      <c r="F2341" s="2786" t="s">
        <v>1534</v>
      </c>
      <c r="G2341" s="2786" t="s">
        <v>1534</v>
      </c>
      <c r="H2341" s="2786" t="s">
        <v>1534</v>
      </c>
      <c r="I2341" s="2786" t="s">
        <v>1534</v>
      </c>
      <c r="J2341" s="2786" t="s">
        <v>1534</v>
      </c>
      <c r="K2341" s="2786" t="s">
        <v>1534</v>
      </c>
      <c r="L2341" s="2786" t="s">
        <v>1534</v>
      </c>
      <c r="M2341" s="2786" t="s">
        <v>1534</v>
      </c>
      <c r="N2341" s="2786" t="s">
        <v>1534</v>
      </c>
      <c r="O2341" s="2786" t="s">
        <v>1534</v>
      </c>
      <c r="P2341" s="2786" t="s">
        <v>1534</v>
      </c>
      <c r="Q2341" s="2786" t="s">
        <v>1534</v>
      </c>
      <c r="R2341" s="2786" t="s">
        <v>1534</v>
      </c>
      <c r="S2341" s="2786" t="s">
        <v>1534</v>
      </c>
      <c r="T2341" s="2786" t="s">
        <v>1534</v>
      </c>
      <c r="U2341" s="2786" t="s">
        <v>1534</v>
      </c>
      <c r="V2341" s="2786" t="s">
        <v>1534</v>
      </c>
      <c r="W2341" s="2786" t="s">
        <v>1534</v>
      </c>
      <c r="X2341" s="2786" t="s">
        <v>1534</v>
      </c>
      <c r="Y2341" s="2786" t="s">
        <v>1534</v>
      </c>
      <c r="Z2341" s="2786" t="s">
        <v>1534</v>
      </c>
      <c r="AA2341" s="2786" t="s">
        <v>1534</v>
      </c>
      <c r="AB2341" s="2786" t="s">
        <v>1534</v>
      </c>
      <c r="AC2341" s="2786" t="s">
        <v>1534</v>
      </c>
      <c r="AD2341" s="2786" t="s">
        <v>1534</v>
      </c>
      <c r="AE2341" s="2786" t="s">
        <v>1534</v>
      </c>
      <c r="AF2341" s="2786" t="s">
        <v>1534</v>
      </c>
      <c r="AG2341" s="2786" t="s">
        <v>1534</v>
      </c>
      <c r="AH2341" s="2782" t="s">
        <v>5244</v>
      </c>
      <c r="AI2341" s="2723">
        <v>1</v>
      </c>
      <c r="AJ2341" s="2713">
        <v>1.99</v>
      </c>
      <c r="AK2341" s="2578"/>
    </row>
    <row r="2342" spans="2:37" s="2783" customFormat="1" ht="17.25" customHeight="1" x14ac:dyDescent="0.2">
      <c r="B2342" s="2702" t="s">
        <v>5246</v>
      </c>
      <c r="C2342" s="2703"/>
      <c r="D2342" s="2786" t="s">
        <v>1534</v>
      </c>
      <c r="E2342" s="2786" t="s">
        <v>1534</v>
      </c>
      <c r="F2342" s="2786" t="s">
        <v>1534</v>
      </c>
      <c r="G2342" s="2786" t="s">
        <v>1534</v>
      </c>
      <c r="H2342" s="2786" t="s">
        <v>1534</v>
      </c>
      <c r="I2342" s="2786" t="s">
        <v>1534</v>
      </c>
      <c r="J2342" s="2786" t="s">
        <v>1534</v>
      </c>
      <c r="K2342" s="2786" t="s">
        <v>1534</v>
      </c>
      <c r="L2342" s="2786" t="s">
        <v>1534</v>
      </c>
      <c r="M2342" s="2786" t="s">
        <v>1534</v>
      </c>
      <c r="N2342" s="2786" t="s">
        <v>1534</v>
      </c>
      <c r="O2342" s="2786" t="s">
        <v>1534</v>
      </c>
      <c r="P2342" s="2786" t="s">
        <v>1534</v>
      </c>
      <c r="Q2342" s="2786" t="s">
        <v>1534</v>
      </c>
      <c r="R2342" s="2786" t="s">
        <v>1534</v>
      </c>
      <c r="S2342" s="2786" t="s">
        <v>1534</v>
      </c>
      <c r="T2342" s="2786" t="s">
        <v>1534</v>
      </c>
      <c r="U2342" s="2786" t="s">
        <v>1534</v>
      </c>
      <c r="V2342" s="2786" t="s">
        <v>1534</v>
      </c>
      <c r="W2342" s="2786" t="s">
        <v>1534</v>
      </c>
      <c r="X2342" s="2786" t="s">
        <v>1534</v>
      </c>
      <c r="Y2342" s="2786" t="s">
        <v>1534</v>
      </c>
      <c r="Z2342" s="2786" t="s">
        <v>1534</v>
      </c>
      <c r="AA2342" s="2786" t="s">
        <v>1534</v>
      </c>
      <c r="AB2342" s="2786" t="s">
        <v>1534</v>
      </c>
      <c r="AC2342" s="2786" t="s">
        <v>1534</v>
      </c>
      <c r="AD2342" s="2786" t="s">
        <v>1534</v>
      </c>
      <c r="AE2342" s="2786" t="s">
        <v>1534</v>
      </c>
      <c r="AF2342" s="2786" t="s">
        <v>1534</v>
      </c>
      <c r="AG2342" s="2786" t="s">
        <v>1534</v>
      </c>
      <c r="AH2342" s="2782" t="s">
        <v>5244</v>
      </c>
      <c r="AI2342" s="2790">
        <v>1</v>
      </c>
      <c r="AJ2342" s="2713">
        <v>2.99</v>
      </c>
      <c r="AK2342" s="2578"/>
    </row>
    <row r="2343" spans="2:37" s="2783" customFormat="1" ht="17.25" customHeight="1" x14ac:dyDescent="0.2">
      <c r="B2343" s="2702" t="s">
        <v>5247</v>
      </c>
      <c r="C2343" s="2703"/>
      <c r="D2343" s="2786" t="s">
        <v>1534</v>
      </c>
      <c r="E2343" s="2786" t="s">
        <v>1534</v>
      </c>
      <c r="F2343" s="2786" t="s">
        <v>1534</v>
      </c>
      <c r="G2343" s="2786" t="s">
        <v>1534</v>
      </c>
      <c r="H2343" s="2786" t="s">
        <v>1534</v>
      </c>
      <c r="I2343" s="2786" t="s">
        <v>1534</v>
      </c>
      <c r="J2343" s="2786" t="s">
        <v>1534</v>
      </c>
      <c r="K2343" s="2786" t="s">
        <v>1534</v>
      </c>
      <c r="L2343" s="2786" t="s">
        <v>1534</v>
      </c>
      <c r="M2343" s="2786" t="s">
        <v>1534</v>
      </c>
      <c r="N2343" s="2786" t="s">
        <v>1534</v>
      </c>
      <c r="O2343" s="2786" t="s">
        <v>1534</v>
      </c>
      <c r="P2343" s="2786" t="s">
        <v>1534</v>
      </c>
      <c r="Q2343" s="2786" t="s">
        <v>1534</v>
      </c>
      <c r="R2343" s="2786" t="s">
        <v>1534</v>
      </c>
      <c r="S2343" s="2786" t="s">
        <v>1534</v>
      </c>
      <c r="T2343" s="2786" t="s">
        <v>1534</v>
      </c>
      <c r="U2343" s="2786" t="s">
        <v>1534</v>
      </c>
      <c r="V2343" s="2786" t="s">
        <v>1534</v>
      </c>
      <c r="W2343" s="2786" t="s">
        <v>1534</v>
      </c>
      <c r="X2343" s="2786" t="s">
        <v>1534</v>
      </c>
      <c r="Y2343" s="2786" t="s">
        <v>1534</v>
      </c>
      <c r="Z2343" s="2786" t="s">
        <v>1534</v>
      </c>
      <c r="AA2343" s="2786" t="s">
        <v>1534</v>
      </c>
      <c r="AB2343" s="2786" t="s">
        <v>1534</v>
      </c>
      <c r="AC2343" s="2786" t="s">
        <v>1534</v>
      </c>
      <c r="AD2343" s="2786" t="s">
        <v>1534</v>
      </c>
      <c r="AE2343" s="2786" t="s">
        <v>1534</v>
      </c>
      <c r="AF2343" s="2786" t="s">
        <v>1534</v>
      </c>
      <c r="AG2343" s="2786" t="s">
        <v>1534</v>
      </c>
      <c r="AH2343" s="2782" t="s">
        <v>5244</v>
      </c>
      <c r="AI2343" s="2790">
        <v>1</v>
      </c>
      <c r="AJ2343" s="2713">
        <v>3.99</v>
      </c>
      <c r="AK2343" s="2578"/>
    </row>
    <row r="2344" spans="2:37" s="2783" customFormat="1" ht="17.25" customHeight="1" x14ac:dyDescent="0.2">
      <c r="B2344" s="2702" t="s">
        <v>5248</v>
      </c>
      <c r="C2344" s="2703"/>
      <c r="D2344" s="2786" t="s">
        <v>1534</v>
      </c>
      <c r="E2344" s="2786" t="s">
        <v>1534</v>
      </c>
      <c r="F2344" s="2786" t="s">
        <v>1534</v>
      </c>
      <c r="G2344" s="2786" t="s">
        <v>1534</v>
      </c>
      <c r="H2344" s="2786" t="s">
        <v>1534</v>
      </c>
      <c r="I2344" s="2786" t="s">
        <v>1534</v>
      </c>
      <c r="J2344" s="2786" t="s">
        <v>1534</v>
      </c>
      <c r="K2344" s="2786" t="s">
        <v>1534</v>
      </c>
      <c r="L2344" s="2786" t="s">
        <v>1534</v>
      </c>
      <c r="M2344" s="2786" t="s">
        <v>1534</v>
      </c>
      <c r="N2344" s="2786" t="s">
        <v>1534</v>
      </c>
      <c r="O2344" s="2786" t="s">
        <v>1534</v>
      </c>
      <c r="P2344" s="2786" t="s">
        <v>1534</v>
      </c>
      <c r="Q2344" s="2786" t="s">
        <v>1534</v>
      </c>
      <c r="R2344" s="2786" t="s">
        <v>1534</v>
      </c>
      <c r="S2344" s="2786" t="s">
        <v>1534</v>
      </c>
      <c r="T2344" s="2786" t="s">
        <v>1534</v>
      </c>
      <c r="U2344" s="2786" t="s">
        <v>1534</v>
      </c>
      <c r="V2344" s="2786" t="s">
        <v>1534</v>
      </c>
      <c r="W2344" s="2786" t="s">
        <v>1534</v>
      </c>
      <c r="X2344" s="2786" t="s">
        <v>1534</v>
      </c>
      <c r="Y2344" s="2786" t="s">
        <v>1534</v>
      </c>
      <c r="Z2344" s="2786" t="s">
        <v>1534</v>
      </c>
      <c r="AA2344" s="2786" t="s">
        <v>1534</v>
      </c>
      <c r="AB2344" s="2786" t="s">
        <v>1534</v>
      </c>
      <c r="AC2344" s="2786" t="s">
        <v>1534</v>
      </c>
      <c r="AD2344" s="2786" t="s">
        <v>1534</v>
      </c>
      <c r="AE2344" s="2786" t="s">
        <v>1534</v>
      </c>
      <c r="AF2344" s="2786" t="s">
        <v>1534</v>
      </c>
      <c r="AG2344" s="2786" t="s">
        <v>1534</v>
      </c>
      <c r="AH2344" s="2782" t="s">
        <v>5244</v>
      </c>
      <c r="AI2344" s="2790">
        <v>1</v>
      </c>
      <c r="AJ2344" s="2713">
        <v>4.99</v>
      </c>
      <c r="AK2344" s="2578"/>
    </row>
    <row r="2345" spans="2:37" s="2783" customFormat="1" ht="17.25" customHeight="1" x14ac:dyDescent="0.2">
      <c r="B2345" s="2702" t="s">
        <v>5249</v>
      </c>
      <c r="C2345" s="2703"/>
      <c r="D2345" s="2786" t="s">
        <v>1534</v>
      </c>
      <c r="E2345" s="2786" t="s">
        <v>1534</v>
      </c>
      <c r="F2345" s="2786" t="s">
        <v>1534</v>
      </c>
      <c r="G2345" s="2786" t="s">
        <v>1534</v>
      </c>
      <c r="H2345" s="2786" t="s">
        <v>1534</v>
      </c>
      <c r="I2345" s="2786" t="s">
        <v>1534</v>
      </c>
      <c r="J2345" s="2786" t="s">
        <v>1534</v>
      </c>
      <c r="K2345" s="2786" t="s">
        <v>1534</v>
      </c>
      <c r="L2345" s="2786" t="s">
        <v>1534</v>
      </c>
      <c r="M2345" s="2786" t="s">
        <v>1534</v>
      </c>
      <c r="N2345" s="2786" t="s">
        <v>1534</v>
      </c>
      <c r="O2345" s="2786" t="s">
        <v>1534</v>
      </c>
      <c r="P2345" s="2786" t="s">
        <v>1534</v>
      </c>
      <c r="Q2345" s="2786" t="s">
        <v>1534</v>
      </c>
      <c r="R2345" s="2786" t="s">
        <v>1534</v>
      </c>
      <c r="S2345" s="2786" t="s">
        <v>1534</v>
      </c>
      <c r="T2345" s="2786" t="s">
        <v>1534</v>
      </c>
      <c r="U2345" s="2786" t="s">
        <v>1534</v>
      </c>
      <c r="V2345" s="2786" t="s">
        <v>1534</v>
      </c>
      <c r="W2345" s="2786" t="s">
        <v>1534</v>
      </c>
      <c r="X2345" s="2786" t="s">
        <v>1534</v>
      </c>
      <c r="Y2345" s="2786" t="s">
        <v>1534</v>
      </c>
      <c r="Z2345" s="2786" t="s">
        <v>1534</v>
      </c>
      <c r="AA2345" s="2786" t="s">
        <v>1534</v>
      </c>
      <c r="AB2345" s="2786" t="s">
        <v>1534</v>
      </c>
      <c r="AC2345" s="2786" t="s">
        <v>1534</v>
      </c>
      <c r="AD2345" s="2786" t="s">
        <v>1534</v>
      </c>
      <c r="AE2345" s="2786" t="s">
        <v>1534</v>
      </c>
      <c r="AF2345" s="2786" t="s">
        <v>1534</v>
      </c>
      <c r="AG2345" s="2786" t="s">
        <v>1534</v>
      </c>
      <c r="AH2345" s="2782" t="s">
        <v>5244</v>
      </c>
      <c r="AI2345" s="2790">
        <v>1</v>
      </c>
      <c r="AJ2345" s="2713">
        <v>5.99</v>
      </c>
      <c r="AK2345" s="2578"/>
    </row>
    <row r="2346" spans="2:37" s="2783" customFormat="1" ht="17.25" customHeight="1" x14ac:dyDescent="0.2">
      <c r="B2346" s="2702" t="s">
        <v>5250</v>
      </c>
      <c r="C2346" s="2703"/>
      <c r="D2346" s="2786" t="s">
        <v>1534</v>
      </c>
      <c r="E2346" s="2786" t="s">
        <v>1534</v>
      </c>
      <c r="F2346" s="2786" t="s">
        <v>1534</v>
      </c>
      <c r="G2346" s="2786" t="s">
        <v>1534</v>
      </c>
      <c r="H2346" s="2786" t="s">
        <v>1534</v>
      </c>
      <c r="I2346" s="2786" t="s">
        <v>1534</v>
      </c>
      <c r="J2346" s="2786" t="s">
        <v>1534</v>
      </c>
      <c r="K2346" s="2786" t="s">
        <v>1534</v>
      </c>
      <c r="L2346" s="2786" t="s">
        <v>1534</v>
      </c>
      <c r="M2346" s="2786" t="s">
        <v>1534</v>
      </c>
      <c r="N2346" s="2786" t="s">
        <v>1534</v>
      </c>
      <c r="O2346" s="2786" t="s">
        <v>1534</v>
      </c>
      <c r="P2346" s="2786" t="s">
        <v>1534</v>
      </c>
      <c r="Q2346" s="2786" t="s">
        <v>1534</v>
      </c>
      <c r="R2346" s="2786" t="s">
        <v>1534</v>
      </c>
      <c r="S2346" s="2786" t="s">
        <v>1534</v>
      </c>
      <c r="T2346" s="2786" t="s">
        <v>1534</v>
      </c>
      <c r="U2346" s="2786" t="s">
        <v>1534</v>
      </c>
      <c r="V2346" s="2786" t="s">
        <v>1534</v>
      </c>
      <c r="W2346" s="2786" t="s">
        <v>1534</v>
      </c>
      <c r="X2346" s="2786" t="s">
        <v>1534</v>
      </c>
      <c r="Y2346" s="2786" t="s">
        <v>1534</v>
      </c>
      <c r="Z2346" s="2786" t="s">
        <v>1534</v>
      </c>
      <c r="AA2346" s="2786" t="s">
        <v>1534</v>
      </c>
      <c r="AB2346" s="2786" t="s">
        <v>1534</v>
      </c>
      <c r="AC2346" s="2786" t="s">
        <v>1534</v>
      </c>
      <c r="AD2346" s="2786" t="s">
        <v>1534</v>
      </c>
      <c r="AE2346" s="2786" t="s">
        <v>1534</v>
      </c>
      <c r="AF2346" s="2786" t="s">
        <v>1534</v>
      </c>
      <c r="AG2346" s="2786" t="s">
        <v>1534</v>
      </c>
      <c r="AH2346" s="2782" t="s">
        <v>5244</v>
      </c>
      <c r="AI2346" s="2790">
        <v>1</v>
      </c>
      <c r="AJ2346" s="2713">
        <v>6.99</v>
      </c>
      <c r="AK2346" s="2578"/>
    </row>
    <row r="2347" spans="2:37" s="2783" customFormat="1" ht="17.25" customHeight="1" x14ac:dyDescent="0.2">
      <c r="B2347" s="3779" t="s">
        <v>5251</v>
      </c>
      <c r="C2347" s="3780"/>
      <c r="D2347" s="2786" t="s">
        <v>1534</v>
      </c>
      <c r="E2347" s="2786" t="s">
        <v>1534</v>
      </c>
      <c r="F2347" s="2786" t="s">
        <v>1534</v>
      </c>
      <c r="G2347" s="2786" t="s">
        <v>1534</v>
      </c>
      <c r="H2347" s="2786" t="s">
        <v>1534</v>
      </c>
      <c r="I2347" s="2786" t="s">
        <v>1534</v>
      </c>
      <c r="J2347" s="2786" t="s">
        <v>1534</v>
      </c>
      <c r="K2347" s="2786" t="s">
        <v>1534</v>
      </c>
      <c r="L2347" s="2786" t="s">
        <v>1534</v>
      </c>
      <c r="M2347" s="2786" t="s">
        <v>1534</v>
      </c>
      <c r="N2347" s="2786" t="s">
        <v>1534</v>
      </c>
      <c r="O2347" s="2786" t="s">
        <v>1534</v>
      </c>
      <c r="P2347" s="2786" t="s">
        <v>1534</v>
      </c>
      <c r="Q2347" s="2786" t="s">
        <v>1534</v>
      </c>
      <c r="R2347" s="2786" t="s">
        <v>1534</v>
      </c>
      <c r="S2347" s="2786" t="s">
        <v>1534</v>
      </c>
      <c r="T2347" s="2786" t="s">
        <v>1534</v>
      </c>
      <c r="U2347" s="2786" t="s">
        <v>1534</v>
      </c>
      <c r="V2347" s="2786" t="s">
        <v>1534</v>
      </c>
      <c r="W2347" s="2786" t="s">
        <v>1534</v>
      </c>
      <c r="X2347" s="2786" t="s">
        <v>1534</v>
      </c>
      <c r="Y2347" s="2786" t="s">
        <v>1534</v>
      </c>
      <c r="Z2347" s="2786" t="s">
        <v>1534</v>
      </c>
      <c r="AA2347" s="2786" t="s">
        <v>1534</v>
      </c>
      <c r="AB2347" s="2786" t="s">
        <v>1534</v>
      </c>
      <c r="AC2347" s="2786" t="s">
        <v>1534</v>
      </c>
      <c r="AD2347" s="2786" t="s">
        <v>1534</v>
      </c>
      <c r="AE2347" s="2786" t="s">
        <v>1534</v>
      </c>
      <c r="AF2347" s="2786" t="s">
        <v>1534</v>
      </c>
      <c r="AG2347" s="2786" t="s">
        <v>1534</v>
      </c>
      <c r="AH2347" s="2782" t="s">
        <v>5244</v>
      </c>
      <c r="AI2347" s="2790">
        <v>1</v>
      </c>
      <c r="AJ2347" s="2713">
        <v>7.99</v>
      </c>
      <c r="AK2347" s="2578"/>
    </row>
    <row r="2348" spans="2:37" s="2783" customFormat="1" ht="17.25" customHeight="1" thickBot="1" x14ac:dyDescent="0.25">
      <c r="B2348" s="3781" t="s">
        <v>5252</v>
      </c>
      <c r="C2348" s="3782"/>
      <c r="D2348" s="3098" t="s">
        <v>1534</v>
      </c>
      <c r="E2348" s="3098" t="s">
        <v>1534</v>
      </c>
      <c r="F2348" s="3098" t="s">
        <v>1534</v>
      </c>
      <c r="G2348" s="3098" t="s">
        <v>1534</v>
      </c>
      <c r="H2348" s="3098" t="s">
        <v>1534</v>
      </c>
      <c r="I2348" s="3098" t="s">
        <v>1534</v>
      </c>
      <c r="J2348" s="3098" t="s">
        <v>1534</v>
      </c>
      <c r="K2348" s="3098" t="s">
        <v>1534</v>
      </c>
      <c r="L2348" s="3098" t="s">
        <v>1534</v>
      </c>
      <c r="M2348" s="3098" t="s">
        <v>1534</v>
      </c>
      <c r="N2348" s="3098" t="s">
        <v>1534</v>
      </c>
      <c r="O2348" s="3098" t="s">
        <v>1534</v>
      </c>
      <c r="P2348" s="3098" t="s">
        <v>1534</v>
      </c>
      <c r="Q2348" s="3098" t="s">
        <v>1534</v>
      </c>
      <c r="R2348" s="3098" t="s">
        <v>1534</v>
      </c>
      <c r="S2348" s="3098" t="s">
        <v>1534</v>
      </c>
      <c r="T2348" s="3098" t="s">
        <v>1534</v>
      </c>
      <c r="U2348" s="3098" t="s">
        <v>1534</v>
      </c>
      <c r="V2348" s="3098" t="s">
        <v>1534</v>
      </c>
      <c r="W2348" s="3098" t="s">
        <v>1534</v>
      </c>
      <c r="X2348" s="3098" t="s">
        <v>1534</v>
      </c>
      <c r="Y2348" s="3098" t="s">
        <v>1534</v>
      </c>
      <c r="Z2348" s="3098" t="s">
        <v>1534</v>
      </c>
      <c r="AA2348" s="3098" t="s">
        <v>1534</v>
      </c>
      <c r="AB2348" s="3098" t="s">
        <v>1534</v>
      </c>
      <c r="AC2348" s="3098" t="s">
        <v>1534</v>
      </c>
      <c r="AD2348" s="3098" t="s">
        <v>1534</v>
      </c>
      <c r="AE2348" s="3098" t="s">
        <v>1534</v>
      </c>
      <c r="AF2348" s="3098" t="s">
        <v>1534</v>
      </c>
      <c r="AG2348" s="3098" t="s">
        <v>1534</v>
      </c>
      <c r="AH2348" s="3104" t="s">
        <v>5244</v>
      </c>
      <c r="AI2348" s="3120">
        <v>1</v>
      </c>
      <c r="AJ2348" s="3119">
        <v>9.99</v>
      </c>
      <c r="AK2348" s="2578"/>
    </row>
    <row r="2349" spans="2:37" s="2783" customFormat="1" ht="17.25" customHeight="1" x14ac:dyDescent="0.2">
      <c r="B2349" s="2579"/>
      <c r="C2349" s="2572"/>
      <c r="D2349" s="2572"/>
      <c r="E2349" s="2572"/>
      <c r="F2349" s="2572"/>
      <c r="G2349" s="2572"/>
      <c r="H2349" s="2572"/>
      <c r="I2349" s="2573"/>
      <c r="J2349" s="2573"/>
      <c r="K2349" s="2573"/>
      <c r="L2349" s="2573"/>
      <c r="M2349" s="2572"/>
      <c r="N2349" s="2573"/>
      <c r="O2349" s="2573"/>
      <c r="P2349" s="2573"/>
      <c r="Q2349" s="2573"/>
      <c r="R2349" s="2573"/>
      <c r="S2349" s="2572"/>
      <c r="T2349" s="2571"/>
      <c r="U2349" s="2571"/>
      <c r="V2349" s="2571"/>
      <c r="W2349" s="2571"/>
      <c r="X2349" s="2571"/>
      <c r="Y2349" s="2571"/>
      <c r="Z2349" s="2571"/>
      <c r="AA2349" s="2571"/>
      <c r="AB2349" s="2571"/>
      <c r="AC2349" s="2571"/>
      <c r="AD2349" s="2571"/>
      <c r="AE2349" s="2571"/>
      <c r="AF2349" s="2571"/>
      <c r="AG2349" s="2571"/>
      <c r="AH2349" s="2571"/>
      <c r="AI2349" s="2571"/>
      <c r="AJ2349" s="2574"/>
      <c r="AK2349" s="2578"/>
    </row>
    <row r="2350" spans="2:37" s="2783" customFormat="1" ht="17.25" customHeight="1" x14ac:dyDescent="0.2">
      <c r="B2350" s="3643" t="s">
        <v>5002</v>
      </c>
      <c r="C2350" s="3644"/>
      <c r="D2350" s="3652" t="s">
        <v>1534</v>
      </c>
      <c r="E2350" s="3652"/>
      <c r="F2350" s="3652"/>
      <c r="G2350" s="3652"/>
      <c r="H2350" s="2575"/>
      <c r="I2350" s="2575"/>
      <c r="J2350" s="2575"/>
      <c r="K2350" s="2575"/>
      <c r="L2350" s="2575"/>
      <c r="M2350" s="2575"/>
      <c r="N2350" s="2575"/>
      <c r="O2350" s="2575"/>
      <c r="P2350" s="2575"/>
      <c r="Q2350" s="2575"/>
      <c r="R2350" s="2575"/>
      <c r="S2350" s="2575"/>
      <c r="T2350" s="2571"/>
      <c r="U2350" s="2571"/>
      <c r="V2350" s="2571"/>
      <c r="W2350" s="2571"/>
      <c r="X2350" s="2571"/>
      <c r="Y2350" s="2571"/>
      <c r="Z2350" s="2571"/>
      <c r="AA2350" s="2571"/>
      <c r="AB2350" s="2571"/>
      <c r="AC2350" s="2571"/>
      <c r="AD2350" s="2571"/>
      <c r="AE2350" s="2571"/>
      <c r="AF2350" s="2571"/>
      <c r="AG2350" s="2571"/>
      <c r="AH2350" s="2571"/>
      <c r="AI2350" s="2571"/>
      <c r="AJ2350" s="2574"/>
      <c r="AK2350" s="2578"/>
    </row>
    <row r="2351" spans="2:37" s="2783" customFormat="1" ht="17.25" customHeight="1" x14ac:dyDescent="0.2">
      <c r="B2351" s="3643" t="s">
        <v>5003</v>
      </c>
      <c r="C2351" s="3644"/>
      <c r="D2351" s="3785" t="s">
        <v>10</v>
      </c>
      <c r="E2351" s="3785"/>
      <c r="F2351" s="3785"/>
      <c r="G2351" s="3785"/>
      <c r="H2351" s="2575"/>
      <c r="I2351" s="2575"/>
      <c r="J2351" s="2575"/>
      <c r="K2351" s="2575"/>
      <c r="L2351" s="2575"/>
      <c r="M2351" s="2575"/>
      <c r="N2351" s="2575"/>
      <c r="O2351" s="2575"/>
      <c r="P2351" s="2575"/>
      <c r="Q2351" s="2575"/>
      <c r="R2351" s="2575"/>
      <c r="S2351" s="2575"/>
      <c r="T2351" s="2571"/>
      <c r="U2351" s="2571"/>
      <c r="V2351" s="2571"/>
      <c r="W2351" s="2571"/>
      <c r="X2351" s="2571"/>
      <c r="Y2351" s="2571"/>
      <c r="Z2351" s="2571"/>
      <c r="AA2351" s="2571"/>
      <c r="AB2351" s="2571"/>
      <c r="AC2351" s="2571"/>
      <c r="AD2351" s="2571"/>
      <c r="AE2351" s="2571"/>
      <c r="AF2351" s="2571"/>
      <c r="AG2351" s="2571"/>
      <c r="AH2351" s="2571"/>
      <c r="AI2351" s="2571"/>
      <c r="AJ2351" s="2574"/>
      <c r="AK2351" s="2578"/>
    </row>
    <row r="2352" spans="2:37" s="2783" customFormat="1" ht="17.25" customHeight="1" thickBot="1" x14ac:dyDescent="0.25">
      <c r="B2352" s="3646"/>
      <c r="C2352" s="3647"/>
      <c r="D2352" s="3648"/>
      <c r="E2352" s="3648"/>
      <c r="F2352" s="3648"/>
      <c r="G2352" s="3648"/>
      <c r="H2352" s="2580"/>
      <c r="I2352" s="2580"/>
      <c r="J2352" s="2580"/>
      <c r="K2352" s="2580"/>
      <c r="L2352" s="2580"/>
      <c r="M2352" s="2580"/>
      <c r="N2352" s="2580"/>
      <c r="O2352" s="2580"/>
      <c r="P2352" s="2580"/>
      <c r="Q2352" s="2580"/>
      <c r="R2352" s="2580"/>
      <c r="S2352" s="2580"/>
      <c r="T2352" s="2581"/>
      <c r="U2352" s="2581"/>
      <c r="V2352" s="2581"/>
      <c r="W2352" s="2581"/>
      <c r="X2352" s="2581"/>
      <c r="Y2352" s="2581"/>
      <c r="Z2352" s="2581"/>
      <c r="AA2352" s="2581"/>
      <c r="AB2352" s="2581"/>
      <c r="AC2352" s="2581"/>
      <c r="AD2352" s="2581"/>
      <c r="AE2352" s="2581"/>
      <c r="AF2352" s="2581"/>
      <c r="AG2352" s="2581"/>
      <c r="AH2352" s="2581"/>
      <c r="AI2352" s="2581"/>
      <c r="AJ2352" s="2582"/>
      <c r="AK2352" s="2583"/>
    </row>
    <row r="2353" spans="2:37" s="2783" customFormat="1" ht="17.25" customHeight="1" x14ac:dyDescent="0.2">
      <c r="B2353" s="2667" t="str">
        <f>+B2329</f>
        <v>.</v>
      </c>
      <c r="C2353" s="2667"/>
      <c r="D2353" s="2667"/>
      <c r="E2353" s="2667"/>
      <c r="F2353" s="2667"/>
    </row>
    <row r="2354" spans="2:37" s="2783" customFormat="1" ht="17.25" customHeight="1" thickBot="1" x14ac:dyDescent="0.25">
      <c r="B2354" s="2667"/>
      <c r="C2354" s="2667"/>
      <c r="D2354" s="2667"/>
      <c r="E2354" s="2667"/>
      <c r="F2354" s="2667"/>
    </row>
    <row r="2355" spans="2:37" s="2783" customFormat="1" ht="31.5" customHeight="1" x14ac:dyDescent="0.2">
      <c r="B2355" s="3623" t="s">
        <v>5011</v>
      </c>
      <c r="C2355" s="3624"/>
      <c r="D2355" s="3624"/>
      <c r="E2355" s="3624"/>
      <c r="F2355" s="3624"/>
      <c r="G2355" s="3624"/>
      <c r="H2355" s="3624"/>
      <c r="I2355" s="3624"/>
      <c r="J2355" s="3624"/>
      <c r="K2355" s="3624"/>
      <c r="L2355" s="3624"/>
      <c r="M2355" s="3624"/>
      <c r="N2355" s="3624"/>
      <c r="O2355" s="3624"/>
      <c r="P2355" s="3624"/>
      <c r="Q2355" s="3624"/>
      <c r="R2355" s="3624"/>
      <c r="S2355" s="3624"/>
      <c r="T2355" s="3624"/>
      <c r="U2355" s="3624"/>
      <c r="V2355" s="3624"/>
      <c r="W2355" s="3624"/>
      <c r="X2355" s="3624"/>
      <c r="Y2355" s="3624"/>
      <c r="Z2355" s="3624"/>
      <c r="AA2355" s="3624"/>
      <c r="AB2355" s="3624"/>
      <c r="AC2355" s="3624"/>
      <c r="AD2355" s="3624"/>
      <c r="AE2355" s="3624"/>
      <c r="AF2355" s="3624"/>
      <c r="AG2355" s="3624"/>
      <c r="AH2355" s="3624"/>
      <c r="AI2355" s="3624"/>
      <c r="AJ2355" s="3624"/>
      <c r="AK2355" s="3625"/>
    </row>
    <row r="2356" spans="2:37" s="2783" customFormat="1" ht="17.25" customHeight="1" x14ac:dyDescent="0.2">
      <c r="B2356" s="2576"/>
      <c r="C2356" s="2667"/>
      <c r="D2356" s="2667"/>
      <c r="E2356" s="2667"/>
      <c r="F2356" s="2667"/>
      <c r="G2356" s="2577"/>
      <c r="H2356" s="2577"/>
      <c r="I2356" s="2577"/>
      <c r="J2356" s="2577"/>
      <c r="K2356" s="2577"/>
      <c r="L2356" s="2577"/>
      <c r="M2356" s="2577"/>
      <c r="N2356" s="2577"/>
      <c r="O2356" s="2577"/>
      <c r="P2356" s="2577"/>
      <c r="Q2356" s="2577"/>
      <c r="R2356" s="2577"/>
      <c r="S2356" s="2577"/>
      <c r="T2356" s="2577"/>
      <c r="U2356" s="2577"/>
      <c r="V2356" s="2577"/>
      <c r="W2356" s="2577"/>
      <c r="X2356" s="2577"/>
      <c r="Y2356" s="2577"/>
      <c r="Z2356" s="2577"/>
      <c r="AA2356" s="2577"/>
      <c r="AB2356" s="2577"/>
      <c r="AC2356" s="2577"/>
      <c r="AD2356" s="2577"/>
      <c r="AE2356" s="2577"/>
      <c r="AF2356" s="2577"/>
      <c r="AG2356" s="2577"/>
      <c r="AH2356" s="2577"/>
      <c r="AI2356" s="2577"/>
      <c r="AJ2356" s="2577"/>
      <c r="AK2356" s="2578"/>
    </row>
    <row r="2357" spans="2:37" s="2783" customFormat="1" ht="17.25" customHeight="1" x14ac:dyDescent="0.2">
      <c r="B2357" s="2576" t="s">
        <v>4998</v>
      </c>
      <c r="C2357" s="2667"/>
      <c r="D2357" s="3740" t="s">
        <v>5241</v>
      </c>
      <c r="E2357" s="3740"/>
      <c r="F2357" s="3740"/>
      <c r="G2357" s="2577"/>
      <c r="H2357" s="2577"/>
      <c r="I2357" s="2577"/>
      <c r="J2357" s="2577"/>
      <c r="K2357" s="2577"/>
      <c r="L2357" s="2577"/>
      <c r="M2357" s="2577"/>
      <c r="N2357" s="2577"/>
      <c r="O2357" s="2577"/>
      <c r="P2357" s="2577"/>
      <c r="Q2357" s="2577"/>
      <c r="R2357" s="2577"/>
      <c r="S2357" s="2577"/>
      <c r="T2357" s="2577"/>
      <c r="U2357" s="2577"/>
      <c r="V2357" s="2577"/>
      <c r="W2357" s="2577"/>
      <c r="X2357" s="2577"/>
      <c r="Y2357" s="2577"/>
      <c r="Z2357" s="2577"/>
      <c r="AA2357" s="2577"/>
      <c r="AB2357" s="2577"/>
      <c r="AC2357" s="2577"/>
      <c r="AD2357" s="2577"/>
      <c r="AE2357" s="2577"/>
      <c r="AF2357" s="2577"/>
      <c r="AG2357" s="2577"/>
      <c r="AH2357" s="2577"/>
      <c r="AI2357" s="2577"/>
      <c r="AJ2357" s="2577"/>
      <c r="AK2357" s="2578"/>
    </row>
    <row r="2358" spans="2:37" s="2783" customFormat="1" ht="17.25" customHeight="1" thickBot="1" x14ac:dyDescent="0.25">
      <c r="B2358" s="3657" t="s">
        <v>5012</v>
      </c>
      <c r="C2358" s="3658"/>
      <c r="D2358" s="3747">
        <v>41408</v>
      </c>
      <c r="E2358" s="3748"/>
      <c r="F2358" s="2667"/>
      <c r="G2358" s="2577"/>
      <c r="H2358" s="2577"/>
      <c r="I2358" s="2577"/>
      <c r="J2358" s="2577"/>
      <c r="K2358" s="2577"/>
      <c r="L2358" s="2577"/>
      <c r="M2358" s="2577"/>
      <c r="N2358" s="2577"/>
      <c r="O2358" s="2577"/>
      <c r="P2358" s="2577"/>
      <c r="Q2358" s="2577"/>
      <c r="R2358" s="2577"/>
      <c r="S2358" s="2577"/>
      <c r="T2358" s="2577"/>
      <c r="U2358" s="2577"/>
      <c r="V2358" s="2577"/>
      <c r="W2358" s="2577"/>
      <c r="X2358" s="2577"/>
      <c r="Y2358" s="2577"/>
      <c r="Z2358" s="2577"/>
      <c r="AA2358" s="2577"/>
      <c r="AB2358" s="2577"/>
      <c r="AC2358" s="2577"/>
      <c r="AD2358" s="2577"/>
      <c r="AE2358" s="2577"/>
      <c r="AF2358" s="2577"/>
      <c r="AG2358" s="2577"/>
      <c r="AH2358" s="2577"/>
      <c r="AI2358" s="2577"/>
      <c r="AJ2358" s="2577"/>
      <c r="AK2358" s="2578"/>
    </row>
    <row r="2359" spans="2:37" s="2783" customFormat="1" ht="91.5" customHeight="1" thickBot="1" x14ac:dyDescent="0.25">
      <c r="B2359" s="3659" t="s">
        <v>5013</v>
      </c>
      <c r="C2359" s="3710"/>
      <c r="D2359" s="3730" t="s">
        <v>5253</v>
      </c>
      <c r="E2359" s="3731"/>
      <c r="F2359" s="3731"/>
      <c r="G2359" s="3731"/>
      <c r="H2359" s="3731"/>
      <c r="I2359" s="3731"/>
      <c r="J2359" s="3731"/>
      <c r="K2359" s="3732"/>
      <c r="L2359" s="2577"/>
      <c r="M2359" s="2577"/>
      <c r="N2359" s="2577"/>
      <c r="O2359" s="2577"/>
      <c r="P2359" s="2577"/>
      <c r="Q2359" s="2577"/>
      <c r="R2359" s="2577"/>
      <c r="S2359" s="2577"/>
      <c r="T2359" s="2577"/>
      <c r="U2359" s="2577"/>
      <c r="V2359" s="2577"/>
      <c r="W2359" s="2577"/>
      <c r="X2359" s="2577"/>
      <c r="Y2359" s="2577"/>
      <c r="Z2359" s="2577"/>
      <c r="AA2359" s="2577"/>
      <c r="AB2359" s="2577"/>
      <c r="AC2359" s="2577"/>
      <c r="AD2359" s="2577"/>
      <c r="AE2359" s="2577"/>
      <c r="AF2359" s="2577"/>
      <c r="AG2359" s="2577"/>
      <c r="AH2359" s="2577"/>
      <c r="AI2359" s="2577"/>
      <c r="AJ2359" s="2577"/>
      <c r="AK2359" s="2578"/>
    </row>
    <row r="2360" spans="2:37" s="2783" customFormat="1" ht="17.25" customHeight="1" thickBot="1" x14ac:dyDescent="0.25">
      <c r="B2360" s="3664"/>
      <c r="C2360" s="3653"/>
      <c r="D2360" s="3658"/>
      <c r="E2360" s="3658"/>
      <c r="F2360" s="3658"/>
      <c r="G2360" s="3658"/>
      <c r="H2360" s="3658"/>
      <c r="I2360" s="3658"/>
      <c r="J2360" s="3658"/>
      <c r="K2360" s="3658"/>
      <c r="L2360" s="3658"/>
      <c r="M2360" s="3658"/>
      <c r="N2360" s="3658"/>
      <c r="O2360" s="3658"/>
      <c r="P2360" s="3658"/>
      <c r="Q2360" s="3658"/>
      <c r="R2360" s="2577"/>
      <c r="S2360" s="2577"/>
      <c r="T2360" s="2577"/>
      <c r="U2360" s="2577"/>
      <c r="V2360" s="2577"/>
      <c r="W2360" s="2577"/>
      <c r="X2360" s="2577"/>
      <c r="Y2360" s="2577"/>
      <c r="Z2360" s="2577"/>
      <c r="AA2360" s="2577"/>
      <c r="AB2360" s="2577"/>
      <c r="AC2360" s="2577"/>
      <c r="AD2360" s="2577"/>
      <c r="AE2360" s="2577"/>
      <c r="AF2360" s="2577"/>
      <c r="AG2360" s="2577"/>
      <c r="AH2360" s="2577"/>
      <c r="AI2360" s="2577"/>
      <c r="AJ2360" s="2577"/>
      <c r="AK2360" s="2578"/>
    </row>
    <row r="2361" spans="2:37" s="2783" customFormat="1" ht="24" customHeight="1" thickBot="1" x14ac:dyDescent="0.25">
      <c r="B2361" s="3638" t="s">
        <v>5014</v>
      </c>
      <c r="C2361" s="3638"/>
      <c r="D2361" s="3638" t="s">
        <v>5004</v>
      </c>
      <c r="E2361" s="3638" t="s">
        <v>5015</v>
      </c>
      <c r="F2361" s="3654" t="s">
        <v>224</v>
      </c>
      <c r="G2361" s="3654"/>
      <c r="H2361" s="3654"/>
      <c r="I2361" s="3654"/>
      <c r="J2361" s="3654"/>
      <c r="K2361" s="3654"/>
      <c r="L2361" s="3654"/>
      <c r="M2361" s="3654"/>
      <c r="N2361" s="3654"/>
      <c r="O2361" s="3654"/>
      <c r="P2361" s="3654"/>
      <c r="Q2361" s="3654"/>
      <c r="R2361" s="3654"/>
      <c r="S2361" s="3654" t="s">
        <v>340</v>
      </c>
      <c r="T2361" s="3654"/>
      <c r="U2361" s="3654"/>
      <c r="V2361" s="3654"/>
      <c r="W2361" s="3654"/>
      <c r="X2361" s="3654"/>
      <c r="Y2361" s="3654"/>
      <c r="Z2361" s="3654"/>
      <c r="AA2361" s="3654"/>
      <c r="AB2361" s="3654"/>
      <c r="AC2361" s="3654"/>
      <c r="AD2361" s="3654" t="s">
        <v>225</v>
      </c>
      <c r="AE2361" s="3654"/>
      <c r="AF2361" s="3654"/>
      <c r="AG2361" s="3654"/>
      <c r="AH2361" s="3655" t="s">
        <v>4999</v>
      </c>
      <c r="AI2361" s="3655"/>
      <c r="AJ2361" s="3655"/>
      <c r="AK2361" s="2578"/>
    </row>
    <row r="2362" spans="2:37" s="2783" customFormat="1" ht="43.5" customHeight="1" thickBot="1" x14ac:dyDescent="0.25">
      <c r="B2362" s="3639"/>
      <c r="C2362" s="3639"/>
      <c r="D2362" s="3639"/>
      <c r="E2362" s="3639"/>
      <c r="F2362" s="3639" t="s">
        <v>5016</v>
      </c>
      <c r="G2362" s="3639" t="s">
        <v>5017</v>
      </c>
      <c r="H2362" s="3638" t="s">
        <v>5018</v>
      </c>
      <c r="I2362" s="3640" t="s">
        <v>5019</v>
      </c>
      <c r="J2362" s="3640" t="s">
        <v>5020</v>
      </c>
      <c r="K2362" s="3637" t="s">
        <v>5021</v>
      </c>
      <c r="L2362" s="3637" t="s">
        <v>5022</v>
      </c>
      <c r="M2362" s="3640" t="s">
        <v>5023</v>
      </c>
      <c r="N2362" s="3640"/>
      <c r="O2362" s="3637" t="s">
        <v>5024</v>
      </c>
      <c r="P2362" s="3637" t="s">
        <v>5025</v>
      </c>
      <c r="Q2362" s="3637" t="s">
        <v>5026</v>
      </c>
      <c r="R2362" s="3637" t="s">
        <v>5027</v>
      </c>
      <c r="S2362" s="3638" t="s">
        <v>5028</v>
      </c>
      <c r="T2362" s="3638" t="s">
        <v>5029</v>
      </c>
      <c r="U2362" s="3638" t="s">
        <v>5030</v>
      </c>
      <c r="V2362" s="3638" t="s">
        <v>5031</v>
      </c>
      <c r="W2362" s="3638" t="s">
        <v>5032</v>
      </c>
      <c r="X2362" s="3638" t="s">
        <v>5033</v>
      </c>
      <c r="Y2362" s="3638" t="s">
        <v>5034</v>
      </c>
      <c r="Z2362" s="3638" t="s">
        <v>5035</v>
      </c>
      <c r="AA2362" s="3638" t="s">
        <v>5036</v>
      </c>
      <c r="AB2362" s="3640" t="s">
        <v>5037</v>
      </c>
      <c r="AC2362" s="3640" t="s">
        <v>5038</v>
      </c>
      <c r="AD2362" s="3638" t="s">
        <v>5039</v>
      </c>
      <c r="AE2362" s="3638" t="s">
        <v>5040</v>
      </c>
      <c r="AF2362" s="3638" t="s">
        <v>5041</v>
      </c>
      <c r="AG2362" s="3638" t="s">
        <v>5042</v>
      </c>
      <c r="AH2362" s="3638" t="s">
        <v>1154</v>
      </c>
      <c r="AI2362" s="3638" t="s">
        <v>5000</v>
      </c>
      <c r="AJ2362" s="3638" t="s">
        <v>5001</v>
      </c>
      <c r="AK2362" s="2578"/>
    </row>
    <row r="2363" spans="2:37" s="2783" customFormat="1" ht="36.75" customHeight="1" thickBot="1" x14ac:dyDescent="0.25">
      <c r="B2363" s="3705"/>
      <c r="C2363" s="3705"/>
      <c r="D2363" s="3705"/>
      <c r="E2363" s="3705"/>
      <c r="F2363" s="3705"/>
      <c r="G2363" s="3705"/>
      <c r="H2363" s="3705"/>
      <c r="I2363" s="3776"/>
      <c r="J2363" s="3776"/>
      <c r="K2363" s="3776"/>
      <c r="L2363" s="3776"/>
      <c r="M2363" s="2803" t="s">
        <v>5043</v>
      </c>
      <c r="N2363" s="2804" t="s">
        <v>2798</v>
      </c>
      <c r="O2363" s="3776"/>
      <c r="P2363" s="3776"/>
      <c r="Q2363" s="3776"/>
      <c r="R2363" s="3776"/>
      <c r="S2363" s="3705"/>
      <c r="T2363" s="3705"/>
      <c r="U2363" s="3705"/>
      <c r="V2363" s="3705"/>
      <c r="W2363" s="3705"/>
      <c r="X2363" s="3705"/>
      <c r="Y2363" s="3705"/>
      <c r="Z2363" s="3705"/>
      <c r="AA2363" s="3705"/>
      <c r="AB2363" s="3776"/>
      <c r="AC2363" s="3776"/>
      <c r="AD2363" s="3705"/>
      <c r="AE2363" s="3705"/>
      <c r="AF2363" s="3705"/>
      <c r="AG2363" s="3705"/>
      <c r="AH2363" s="3705"/>
      <c r="AI2363" s="3705"/>
      <c r="AJ2363" s="3705"/>
      <c r="AK2363" s="2578"/>
    </row>
    <row r="2364" spans="2:37" s="2783" customFormat="1" ht="17.25" customHeight="1" x14ac:dyDescent="0.2">
      <c r="B2364" s="3743" t="s">
        <v>5243</v>
      </c>
      <c r="C2364" s="3744"/>
      <c r="D2364" s="2791" t="s">
        <v>1534</v>
      </c>
      <c r="E2364" s="2791" t="s">
        <v>1534</v>
      </c>
      <c r="F2364" s="2791" t="s">
        <v>1534</v>
      </c>
      <c r="G2364" s="2791" t="s">
        <v>1534</v>
      </c>
      <c r="H2364" s="2791" t="s">
        <v>1534</v>
      </c>
      <c r="I2364" s="2791" t="s">
        <v>1534</v>
      </c>
      <c r="J2364" s="2791" t="s">
        <v>1534</v>
      </c>
      <c r="K2364" s="2791" t="s">
        <v>1534</v>
      </c>
      <c r="L2364" s="2791" t="s">
        <v>1534</v>
      </c>
      <c r="M2364" s="2791" t="s">
        <v>1534</v>
      </c>
      <c r="N2364" s="2791" t="s">
        <v>1534</v>
      </c>
      <c r="O2364" s="2791" t="s">
        <v>1534</v>
      </c>
      <c r="P2364" s="2791" t="s">
        <v>1534</v>
      </c>
      <c r="Q2364" s="2791" t="s">
        <v>1534</v>
      </c>
      <c r="R2364" s="2791" t="s">
        <v>1534</v>
      </c>
      <c r="S2364" s="2791" t="s">
        <v>1534</v>
      </c>
      <c r="T2364" s="2791" t="s">
        <v>1534</v>
      </c>
      <c r="U2364" s="2791" t="s">
        <v>1534</v>
      </c>
      <c r="V2364" s="2791" t="s">
        <v>1534</v>
      </c>
      <c r="W2364" s="2791" t="s">
        <v>1534</v>
      </c>
      <c r="X2364" s="2791" t="s">
        <v>1534</v>
      </c>
      <c r="Y2364" s="2791" t="s">
        <v>1534</v>
      </c>
      <c r="Z2364" s="2791" t="s">
        <v>1534</v>
      </c>
      <c r="AA2364" s="2791" t="s">
        <v>1534</v>
      </c>
      <c r="AB2364" s="2791" t="s">
        <v>1534</v>
      </c>
      <c r="AC2364" s="2791" t="s">
        <v>1534</v>
      </c>
      <c r="AD2364" s="2791" t="s">
        <v>1534</v>
      </c>
      <c r="AE2364" s="2791" t="s">
        <v>1534</v>
      </c>
      <c r="AF2364" s="2791" t="s">
        <v>1534</v>
      </c>
      <c r="AG2364" s="2791" t="s">
        <v>1534</v>
      </c>
      <c r="AH2364" s="3121" t="s">
        <v>5244</v>
      </c>
      <c r="AI2364" s="3122">
        <v>1</v>
      </c>
      <c r="AJ2364" s="3123">
        <v>0.99</v>
      </c>
      <c r="AK2364" s="2578"/>
    </row>
    <row r="2365" spans="2:37" s="2783" customFormat="1" ht="17.25" customHeight="1" x14ac:dyDescent="0.2">
      <c r="B2365" s="2681" t="s">
        <v>5245</v>
      </c>
      <c r="C2365" s="2682"/>
      <c r="D2365" s="2786" t="s">
        <v>1534</v>
      </c>
      <c r="E2365" s="2786" t="s">
        <v>1534</v>
      </c>
      <c r="F2365" s="2786" t="s">
        <v>1534</v>
      </c>
      <c r="G2365" s="2786" t="s">
        <v>1534</v>
      </c>
      <c r="H2365" s="2786" t="s">
        <v>1534</v>
      </c>
      <c r="I2365" s="2786" t="s">
        <v>1534</v>
      </c>
      <c r="J2365" s="2786" t="s">
        <v>1534</v>
      </c>
      <c r="K2365" s="2786" t="s">
        <v>1534</v>
      </c>
      <c r="L2365" s="2786" t="s">
        <v>1534</v>
      </c>
      <c r="M2365" s="2786" t="s">
        <v>1534</v>
      </c>
      <c r="N2365" s="2786" t="s">
        <v>1534</v>
      </c>
      <c r="O2365" s="2786" t="s">
        <v>1534</v>
      </c>
      <c r="P2365" s="2786" t="s">
        <v>1534</v>
      </c>
      <c r="Q2365" s="2786" t="s">
        <v>1534</v>
      </c>
      <c r="R2365" s="2786" t="s">
        <v>1534</v>
      </c>
      <c r="S2365" s="2786" t="s">
        <v>1534</v>
      </c>
      <c r="T2365" s="2786" t="s">
        <v>1534</v>
      </c>
      <c r="U2365" s="2786" t="s">
        <v>1534</v>
      </c>
      <c r="V2365" s="2786" t="s">
        <v>1534</v>
      </c>
      <c r="W2365" s="2786" t="s">
        <v>1534</v>
      </c>
      <c r="X2365" s="2786" t="s">
        <v>1534</v>
      </c>
      <c r="Y2365" s="2786" t="s">
        <v>1534</v>
      </c>
      <c r="Z2365" s="2786" t="s">
        <v>1534</v>
      </c>
      <c r="AA2365" s="2786" t="s">
        <v>1534</v>
      </c>
      <c r="AB2365" s="2786" t="s">
        <v>1534</v>
      </c>
      <c r="AC2365" s="2786" t="s">
        <v>1534</v>
      </c>
      <c r="AD2365" s="2786" t="s">
        <v>1534</v>
      </c>
      <c r="AE2365" s="2786" t="s">
        <v>1534</v>
      </c>
      <c r="AF2365" s="2786" t="s">
        <v>1534</v>
      </c>
      <c r="AG2365" s="2786" t="s">
        <v>1534</v>
      </c>
      <c r="AH2365" s="2589" t="s">
        <v>5244</v>
      </c>
      <c r="AI2365" s="2712">
        <v>1</v>
      </c>
      <c r="AJ2365" s="2867">
        <v>1.99</v>
      </c>
      <c r="AK2365" s="2578"/>
    </row>
    <row r="2366" spans="2:37" s="2783" customFormat="1" ht="17.25" customHeight="1" x14ac:dyDescent="0.2">
      <c r="B2366" s="2702" t="s">
        <v>5246</v>
      </c>
      <c r="C2366" s="2703"/>
      <c r="D2366" s="2786" t="s">
        <v>1534</v>
      </c>
      <c r="E2366" s="2786" t="s">
        <v>1534</v>
      </c>
      <c r="F2366" s="2786" t="s">
        <v>1534</v>
      </c>
      <c r="G2366" s="2786" t="s">
        <v>1534</v>
      </c>
      <c r="H2366" s="2786" t="s">
        <v>1534</v>
      </c>
      <c r="I2366" s="2786" t="s">
        <v>1534</v>
      </c>
      <c r="J2366" s="2786" t="s">
        <v>1534</v>
      </c>
      <c r="K2366" s="2786" t="s">
        <v>1534</v>
      </c>
      <c r="L2366" s="2786" t="s">
        <v>1534</v>
      </c>
      <c r="M2366" s="2786" t="s">
        <v>1534</v>
      </c>
      <c r="N2366" s="2786" t="s">
        <v>1534</v>
      </c>
      <c r="O2366" s="2786" t="s">
        <v>1534</v>
      </c>
      <c r="P2366" s="2786" t="s">
        <v>1534</v>
      </c>
      <c r="Q2366" s="2786" t="s">
        <v>1534</v>
      </c>
      <c r="R2366" s="2786" t="s">
        <v>1534</v>
      </c>
      <c r="S2366" s="2786" t="s">
        <v>1534</v>
      </c>
      <c r="T2366" s="2786" t="s">
        <v>1534</v>
      </c>
      <c r="U2366" s="2786" t="s">
        <v>1534</v>
      </c>
      <c r="V2366" s="2786" t="s">
        <v>1534</v>
      </c>
      <c r="W2366" s="2786" t="s">
        <v>1534</v>
      </c>
      <c r="X2366" s="2786" t="s">
        <v>1534</v>
      </c>
      <c r="Y2366" s="2786" t="s">
        <v>1534</v>
      </c>
      <c r="Z2366" s="2786" t="s">
        <v>1534</v>
      </c>
      <c r="AA2366" s="2786" t="s">
        <v>1534</v>
      </c>
      <c r="AB2366" s="2786" t="s">
        <v>1534</v>
      </c>
      <c r="AC2366" s="2786" t="s">
        <v>1534</v>
      </c>
      <c r="AD2366" s="2786" t="s">
        <v>1534</v>
      </c>
      <c r="AE2366" s="2786" t="s">
        <v>1534</v>
      </c>
      <c r="AF2366" s="2786" t="s">
        <v>1534</v>
      </c>
      <c r="AG2366" s="2786" t="s">
        <v>1534</v>
      </c>
      <c r="AH2366" s="2589" t="s">
        <v>5244</v>
      </c>
      <c r="AI2366" s="3124">
        <v>1</v>
      </c>
      <c r="AJ2366" s="2867">
        <v>2.99</v>
      </c>
      <c r="AK2366" s="2578"/>
    </row>
    <row r="2367" spans="2:37" s="2783" customFormat="1" ht="17.25" customHeight="1" x14ac:dyDescent="0.2">
      <c r="B2367" s="2702" t="s">
        <v>5247</v>
      </c>
      <c r="C2367" s="2703"/>
      <c r="D2367" s="2786" t="s">
        <v>1534</v>
      </c>
      <c r="E2367" s="2786" t="s">
        <v>1534</v>
      </c>
      <c r="F2367" s="2786" t="s">
        <v>1534</v>
      </c>
      <c r="G2367" s="2786" t="s">
        <v>1534</v>
      </c>
      <c r="H2367" s="2786" t="s">
        <v>1534</v>
      </c>
      <c r="I2367" s="2786" t="s">
        <v>1534</v>
      </c>
      <c r="J2367" s="2786" t="s">
        <v>1534</v>
      </c>
      <c r="K2367" s="2786" t="s">
        <v>1534</v>
      </c>
      <c r="L2367" s="2786" t="s">
        <v>1534</v>
      </c>
      <c r="M2367" s="2786" t="s">
        <v>1534</v>
      </c>
      <c r="N2367" s="2786" t="s">
        <v>1534</v>
      </c>
      <c r="O2367" s="2786" t="s">
        <v>1534</v>
      </c>
      <c r="P2367" s="2786" t="s">
        <v>1534</v>
      </c>
      <c r="Q2367" s="2786" t="s">
        <v>1534</v>
      </c>
      <c r="R2367" s="2786" t="s">
        <v>1534</v>
      </c>
      <c r="S2367" s="2786" t="s">
        <v>1534</v>
      </c>
      <c r="T2367" s="2786" t="s">
        <v>1534</v>
      </c>
      <c r="U2367" s="2786" t="s">
        <v>1534</v>
      </c>
      <c r="V2367" s="2786" t="s">
        <v>1534</v>
      </c>
      <c r="W2367" s="2786" t="s">
        <v>1534</v>
      </c>
      <c r="X2367" s="2786" t="s">
        <v>1534</v>
      </c>
      <c r="Y2367" s="2786" t="s">
        <v>1534</v>
      </c>
      <c r="Z2367" s="2786" t="s">
        <v>1534</v>
      </c>
      <c r="AA2367" s="2786" t="s">
        <v>1534</v>
      </c>
      <c r="AB2367" s="2786" t="s">
        <v>1534</v>
      </c>
      <c r="AC2367" s="2786" t="s">
        <v>1534</v>
      </c>
      <c r="AD2367" s="2786" t="s">
        <v>1534</v>
      </c>
      <c r="AE2367" s="2786" t="s">
        <v>1534</v>
      </c>
      <c r="AF2367" s="2786" t="s">
        <v>1534</v>
      </c>
      <c r="AG2367" s="2786" t="s">
        <v>1534</v>
      </c>
      <c r="AH2367" s="2589" t="s">
        <v>5244</v>
      </c>
      <c r="AI2367" s="3124">
        <v>1</v>
      </c>
      <c r="AJ2367" s="2867">
        <v>3.99</v>
      </c>
      <c r="AK2367" s="2578"/>
    </row>
    <row r="2368" spans="2:37" s="2783" customFormat="1" ht="17.25" customHeight="1" x14ac:dyDescent="0.2">
      <c r="B2368" s="2702" t="s">
        <v>5248</v>
      </c>
      <c r="C2368" s="2703"/>
      <c r="D2368" s="2786" t="s">
        <v>1534</v>
      </c>
      <c r="E2368" s="2786" t="s">
        <v>1534</v>
      </c>
      <c r="F2368" s="2786" t="s">
        <v>1534</v>
      </c>
      <c r="G2368" s="2786" t="s">
        <v>1534</v>
      </c>
      <c r="H2368" s="2786" t="s">
        <v>1534</v>
      </c>
      <c r="I2368" s="2786" t="s">
        <v>1534</v>
      </c>
      <c r="J2368" s="2786" t="s">
        <v>1534</v>
      </c>
      <c r="K2368" s="2786" t="s">
        <v>1534</v>
      </c>
      <c r="L2368" s="2786" t="s">
        <v>1534</v>
      </c>
      <c r="M2368" s="2786" t="s">
        <v>1534</v>
      </c>
      <c r="N2368" s="2786" t="s">
        <v>1534</v>
      </c>
      <c r="O2368" s="2786" t="s">
        <v>1534</v>
      </c>
      <c r="P2368" s="2786" t="s">
        <v>1534</v>
      </c>
      <c r="Q2368" s="2786" t="s">
        <v>1534</v>
      </c>
      <c r="R2368" s="2786" t="s">
        <v>1534</v>
      </c>
      <c r="S2368" s="2786" t="s">
        <v>1534</v>
      </c>
      <c r="T2368" s="2786" t="s">
        <v>1534</v>
      </c>
      <c r="U2368" s="2786" t="s">
        <v>1534</v>
      </c>
      <c r="V2368" s="2786" t="s">
        <v>1534</v>
      </c>
      <c r="W2368" s="2786" t="s">
        <v>1534</v>
      </c>
      <c r="X2368" s="2786" t="s">
        <v>1534</v>
      </c>
      <c r="Y2368" s="2786" t="s">
        <v>1534</v>
      </c>
      <c r="Z2368" s="2786" t="s">
        <v>1534</v>
      </c>
      <c r="AA2368" s="2786" t="s">
        <v>1534</v>
      </c>
      <c r="AB2368" s="2786" t="s">
        <v>1534</v>
      </c>
      <c r="AC2368" s="2786" t="s">
        <v>1534</v>
      </c>
      <c r="AD2368" s="2786" t="s">
        <v>1534</v>
      </c>
      <c r="AE2368" s="2786" t="s">
        <v>1534</v>
      </c>
      <c r="AF2368" s="2786" t="s">
        <v>1534</v>
      </c>
      <c r="AG2368" s="2786" t="s">
        <v>1534</v>
      </c>
      <c r="AH2368" s="2589" t="s">
        <v>5244</v>
      </c>
      <c r="AI2368" s="3124">
        <v>1</v>
      </c>
      <c r="AJ2368" s="2867">
        <v>4.99</v>
      </c>
      <c r="AK2368" s="2578"/>
    </row>
    <row r="2369" spans="2:37" s="2783" customFormat="1" ht="17.25" customHeight="1" x14ac:dyDescent="0.2">
      <c r="B2369" s="2702" t="s">
        <v>5249</v>
      </c>
      <c r="C2369" s="2703"/>
      <c r="D2369" s="2786" t="s">
        <v>1534</v>
      </c>
      <c r="E2369" s="2786" t="s">
        <v>1534</v>
      </c>
      <c r="F2369" s="2786" t="s">
        <v>1534</v>
      </c>
      <c r="G2369" s="2786" t="s">
        <v>1534</v>
      </c>
      <c r="H2369" s="2786" t="s">
        <v>1534</v>
      </c>
      <c r="I2369" s="2786" t="s">
        <v>1534</v>
      </c>
      <c r="J2369" s="2786" t="s">
        <v>1534</v>
      </c>
      <c r="K2369" s="2786" t="s">
        <v>1534</v>
      </c>
      <c r="L2369" s="2786" t="s">
        <v>1534</v>
      </c>
      <c r="M2369" s="2786" t="s">
        <v>1534</v>
      </c>
      <c r="N2369" s="2786" t="s">
        <v>1534</v>
      </c>
      <c r="O2369" s="2786" t="s">
        <v>1534</v>
      </c>
      <c r="P2369" s="2786" t="s">
        <v>1534</v>
      </c>
      <c r="Q2369" s="2786" t="s">
        <v>1534</v>
      </c>
      <c r="R2369" s="2786" t="s">
        <v>1534</v>
      </c>
      <c r="S2369" s="2786" t="s">
        <v>1534</v>
      </c>
      <c r="T2369" s="2786" t="s">
        <v>1534</v>
      </c>
      <c r="U2369" s="2786" t="s">
        <v>1534</v>
      </c>
      <c r="V2369" s="2786" t="s">
        <v>1534</v>
      </c>
      <c r="W2369" s="2786" t="s">
        <v>1534</v>
      </c>
      <c r="X2369" s="2786" t="s">
        <v>1534</v>
      </c>
      <c r="Y2369" s="2786" t="s">
        <v>1534</v>
      </c>
      <c r="Z2369" s="2786" t="s">
        <v>1534</v>
      </c>
      <c r="AA2369" s="2786" t="s">
        <v>1534</v>
      </c>
      <c r="AB2369" s="2786" t="s">
        <v>1534</v>
      </c>
      <c r="AC2369" s="2786" t="s">
        <v>1534</v>
      </c>
      <c r="AD2369" s="2786" t="s">
        <v>1534</v>
      </c>
      <c r="AE2369" s="2786" t="s">
        <v>1534</v>
      </c>
      <c r="AF2369" s="2786" t="s">
        <v>1534</v>
      </c>
      <c r="AG2369" s="2786" t="s">
        <v>1534</v>
      </c>
      <c r="AH2369" s="2589" t="s">
        <v>5244</v>
      </c>
      <c r="AI2369" s="3124">
        <v>1</v>
      </c>
      <c r="AJ2369" s="2867">
        <v>5.99</v>
      </c>
      <c r="AK2369" s="2578"/>
    </row>
    <row r="2370" spans="2:37" s="2783" customFormat="1" ht="17.25" customHeight="1" x14ac:dyDescent="0.2">
      <c r="B2370" s="2702" t="s">
        <v>5250</v>
      </c>
      <c r="C2370" s="2703"/>
      <c r="D2370" s="2786" t="s">
        <v>1534</v>
      </c>
      <c r="E2370" s="2786" t="s">
        <v>1534</v>
      </c>
      <c r="F2370" s="2786" t="s">
        <v>1534</v>
      </c>
      <c r="G2370" s="2786" t="s">
        <v>1534</v>
      </c>
      <c r="H2370" s="2786" t="s">
        <v>1534</v>
      </c>
      <c r="I2370" s="2786" t="s">
        <v>1534</v>
      </c>
      <c r="J2370" s="2786" t="s">
        <v>1534</v>
      </c>
      <c r="K2370" s="2786" t="s">
        <v>1534</v>
      </c>
      <c r="L2370" s="2786" t="s">
        <v>1534</v>
      </c>
      <c r="M2370" s="2786" t="s">
        <v>1534</v>
      </c>
      <c r="N2370" s="2786" t="s">
        <v>1534</v>
      </c>
      <c r="O2370" s="2786" t="s">
        <v>1534</v>
      </c>
      <c r="P2370" s="2786" t="s">
        <v>1534</v>
      </c>
      <c r="Q2370" s="2786" t="s">
        <v>1534</v>
      </c>
      <c r="R2370" s="2786" t="s">
        <v>1534</v>
      </c>
      <c r="S2370" s="2786" t="s">
        <v>1534</v>
      </c>
      <c r="T2370" s="2786" t="s">
        <v>1534</v>
      </c>
      <c r="U2370" s="2786" t="s">
        <v>1534</v>
      </c>
      <c r="V2370" s="2786" t="s">
        <v>1534</v>
      </c>
      <c r="W2370" s="2786" t="s">
        <v>1534</v>
      </c>
      <c r="X2370" s="2786" t="s">
        <v>1534</v>
      </c>
      <c r="Y2370" s="2786" t="s">
        <v>1534</v>
      </c>
      <c r="Z2370" s="2786" t="s">
        <v>1534</v>
      </c>
      <c r="AA2370" s="2786" t="s">
        <v>1534</v>
      </c>
      <c r="AB2370" s="2786" t="s">
        <v>1534</v>
      </c>
      <c r="AC2370" s="2786" t="s">
        <v>1534</v>
      </c>
      <c r="AD2370" s="2786" t="s">
        <v>1534</v>
      </c>
      <c r="AE2370" s="2786" t="s">
        <v>1534</v>
      </c>
      <c r="AF2370" s="2786" t="s">
        <v>1534</v>
      </c>
      <c r="AG2370" s="2786" t="s">
        <v>1534</v>
      </c>
      <c r="AH2370" s="2589" t="s">
        <v>5244</v>
      </c>
      <c r="AI2370" s="3124">
        <v>1</v>
      </c>
      <c r="AJ2370" s="2867">
        <v>6.99</v>
      </c>
      <c r="AK2370" s="2578"/>
    </row>
    <row r="2371" spans="2:37" s="2783" customFormat="1" ht="17.25" customHeight="1" x14ac:dyDescent="0.2">
      <c r="B2371" s="3779" t="s">
        <v>5251</v>
      </c>
      <c r="C2371" s="3780"/>
      <c r="D2371" s="2786" t="s">
        <v>1534</v>
      </c>
      <c r="E2371" s="2786" t="s">
        <v>1534</v>
      </c>
      <c r="F2371" s="2786" t="s">
        <v>1534</v>
      </c>
      <c r="G2371" s="2786" t="s">
        <v>1534</v>
      </c>
      <c r="H2371" s="2786" t="s">
        <v>1534</v>
      </c>
      <c r="I2371" s="2786" t="s">
        <v>1534</v>
      </c>
      <c r="J2371" s="2786" t="s">
        <v>1534</v>
      </c>
      <c r="K2371" s="2786" t="s">
        <v>1534</v>
      </c>
      <c r="L2371" s="2786" t="s">
        <v>1534</v>
      </c>
      <c r="M2371" s="2786" t="s">
        <v>1534</v>
      </c>
      <c r="N2371" s="2786" t="s">
        <v>1534</v>
      </c>
      <c r="O2371" s="2786" t="s">
        <v>1534</v>
      </c>
      <c r="P2371" s="2786" t="s">
        <v>1534</v>
      </c>
      <c r="Q2371" s="2786" t="s">
        <v>1534</v>
      </c>
      <c r="R2371" s="2786" t="s">
        <v>1534</v>
      </c>
      <c r="S2371" s="2786" t="s">
        <v>1534</v>
      </c>
      <c r="T2371" s="2786" t="s">
        <v>1534</v>
      </c>
      <c r="U2371" s="2786" t="s">
        <v>1534</v>
      </c>
      <c r="V2371" s="2786" t="s">
        <v>1534</v>
      </c>
      <c r="W2371" s="2786" t="s">
        <v>1534</v>
      </c>
      <c r="X2371" s="2786" t="s">
        <v>1534</v>
      </c>
      <c r="Y2371" s="2786" t="s">
        <v>1534</v>
      </c>
      <c r="Z2371" s="2786" t="s">
        <v>1534</v>
      </c>
      <c r="AA2371" s="2786" t="s">
        <v>1534</v>
      </c>
      <c r="AB2371" s="2786" t="s">
        <v>1534</v>
      </c>
      <c r="AC2371" s="2786" t="s">
        <v>1534</v>
      </c>
      <c r="AD2371" s="2786" t="s">
        <v>1534</v>
      </c>
      <c r="AE2371" s="2786" t="s">
        <v>1534</v>
      </c>
      <c r="AF2371" s="2786" t="s">
        <v>1534</v>
      </c>
      <c r="AG2371" s="2786" t="s">
        <v>1534</v>
      </c>
      <c r="AH2371" s="2589" t="s">
        <v>5244</v>
      </c>
      <c r="AI2371" s="3124">
        <v>1</v>
      </c>
      <c r="AJ2371" s="2867">
        <v>7.99</v>
      </c>
      <c r="AK2371" s="2578"/>
    </row>
    <row r="2372" spans="2:37" s="2783" customFormat="1" ht="17.25" customHeight="1" thickBot="1" x14ac:dyDescent="0.25">
      <c r="B2372" s="3781" t="s">
        <v>5252</v>
      </c>
      <c r="C2372" s="3782"/>
      <c r="D2372" s="3098" t="s">
        <v>1534</v>
      </c>
      <c r="E2372" s="3098" t="s">
        <v>1534</v>
      </c>
      <c r="F2372" s="3098" t="s">
        <v>1534</v>
      </c>
      <c r="G2372" s="3098" t="s">
        <v>1534</v>
      </c>
      <c r="H2372" s="3098" t="s">
        <v>1534</v>
      </c>
      <c r="I2372" s="3098" t="s">
        <v>1534</v>
      </c>
      <c r="J2372" s="3098" t="s">
        <v>1534</v>
      </c>
      <c r="K2372" s="3098" t="s">
        <v>1534</v>
      </c>
      <c r="L2372" s="3098" t="s">
        <v>1534</v>
      </c>
      <c r="M2372" s="3098" t="s">
        <v>1534</v>
      </c>
      <c r="N2372" s="3098" t="s">
        <v>1534</v>
      </c>
      <c r="O2372" s="3098" t="s">
        <v>1534</v>
      </c>
      <c r="P2372" s="3098" t="s">
        <v>1534</v>
      </c>
      <c r="Q2372" s="3098" t="s">
        <v>1534</v>
      </c>
      <c r="R2372" s="3098" t="s">
        <v>1534</v>
      </c>
      <c r="S2372" s="3098" t="s">
        <v>1534</v>
      </c>
      <c r="T2372" s="3098" t="s">
        <v>1534</v>
      </c>
      <c r="U2372" s="3098" t="s">
        <v>1534</v>
      </c>
      <c r="V2372" s="3098" t="s">
        <v>1534</v>
      </c>
      <c r="W2372" s="3098" t="s">
        <v>1534</v>
      </c>
      <c r="X2372" s="3098" t="s">
        <v>1534</v>
      </c>
      <c r="Y2372" s="3098" t="s">
        <v>1534</v>
      </c>
      <c r="Z2372" s="3098" t="s">
        <v>1534</v>
      </c>
      <c r="AA2372" s="3098" t="s">
        <v>1534</v>
      </c>
      <c r="AB2372" s="3098" t="s">
        <v>1534</v>
      </c>
      <c r="AC2372" s="3098" t="s">
        <v>1534</v>
      </c>
      <c r="AD2372" s="3098" t="s">
        <v>1534</v>
      </c>
      <c r="AE2372" s="3098" t="s">
        <v>1534</v>
      </c>
      <c r="AF2372" s="3098" t="s">
        <v>1534</v>
      </c>
      <c r="AG2372" s="3098" t="s">
        <v>1534</v>
      </c>
      <c r="AH2372" s="2631" t="s">
        <v>5244</v>
      </c>
      <c r="AI2372" s="3125">
        <v>1</v>
      </c>
      <c r="AJ2372" s="3126">
        <v>9.99</v>
      </c>
      <c r="AK2372" s="2578"/>
    </row>
    <row r="2373" spans="2:37" s="2783" customFormat="1" ht="17.25" customHeight="1" x14ac:dyDescent="0.2">
      <c r="B2373" s="2579"/>
      <c r="C2373" s="2572"/>
      <c r="D2373" s="2572"/>
      <c r="E2373" s="2572"/>
      <c r="F2373" s="2572"/>
      <c r="G2373" s="2572"/>
      <c r="H2373" s="2572"/>
      <c r="I2373" s="2573"/>
      <c r="J2373" s="2573"/>
      <c r="K2373" s="2573"/>
      <c r="L2373" s="2573"/>
      <c r="M2373" s="2572"/>
      <c r="N2373" s="2573"/>
      <c r="O2373" s="2573"/>
      <c r="P2373" s="2573"/>
      <c r="Q2373" s="2573"/>
      <c r="R2373" s="2573"/>
      <c r="S2373" s="2572"/>
      <c r="T2373" s="2571"/>
      <c r="U2373" s="2571"/>
      <c r="V2373" s="2571"/>
      <c r="W2373" s="2571"/>
      <c r="X2373" s="2571"/>
      <c r="Y2373" s="2571"/>
      <c r="Z2373" s="2571"/>
      <c r="AA2373" s="2571"/>
      <c r="AB2373" s="2571"/>
      <c r="AC2373" s="2571"/>
      <c r="AD2373" s="2571"/>
      <c r="AE2373" s="2571"/>
      <c r="AF2373" s="2571"/>
      <c r="AG2373" s="2571"/>
      <c r="AH2373" s="2571"/>
      <c r="AI2373" s="2571"/>
      <c r="AJ2373" s="2574"/>
      <c r="AK2373" s="2578"/>
    </row>
    <row r="2374" spans="2:37" s="2783" customFormat="1" ht="17.25" customHeight="1" x14ac:dyDescent="0.2">
      <c r="B2374" s="3643" t="s">
        <v>5002</v>
      </c>
      <c r="C2374" s="3644"/>
      <c r="D2374" s="3652" t="s">
        <v>1534</v>
      </c>
      <c r="E2374" s="3652"/>
      <c r="F2374" s="3652"/>
      <c r="G2374" s="3652"/>
      <c r="H2374" s="2575"/>
      <c r="I2374" s="2575"/>
      <c r="J2374" s="2575"/>
      <c r="K2374" s="2575"/>
      <c r="L2374" s="2575"/>
      <c r="M2374" s="2575"/>
      <c r="N2374" s="2575"/>
      <c r="O2374" s="2575"/>
      <c r="P2374" s="2575"/>
      <c r="Q2374" s="2575"/>
      <c r="R2374" s="2575"/>
      <c r="S2374" s="2575"/>
      <c r="T2374" s="2571"/>
      <c r="U2374" s="2571"/>
      <c r="V2374" s="2571"/>
      <c r="W2374" s="2571"/>
      <c r="X2374" s="2571"/>
      <c r="Y2374" s="2571"/>
      <c r="Z2374" s="2571"/>
      <c r="AA2374" s="2571"/>
      <c r="AB2374" s="2571"/>
      <c r="AC2374" s="2571"/>
      <c r="AD2374" s="2571"/>
      <c r="AE2374" s="2571"/>
      <c r="AF2374" s="2571"/>
      <c r="AG2374" s="2571"/>
      <c r="AH2374" s="2571"/>
      <c r="AI2374" s="2571"/>
      <c r="AJ2374" s="2574"/>
      <c r="AK2374" s="2578"/>
    </row>
    <row r="2375" spans="2:37" s="2783" customFormat="1" ht="17.25" customHeight="1" x14ac:dyDescent="0.2">
      <c r="B2375" s="3643" t="s">
        <v>5003</v>
      </c>
      <c r="C2375" s="3644"/>
      <c r="D2375" s="3785" t="s">
        <v>10</v>
      </c>
      <c r="E2375" s="3785"/>
      <c r="F2375" s="3785"/>
      <c r="G2375" s="3785"/>
      <c r="H2375" s="2575"/>
      <c r="I2375" s="2575"/>
      <c r="J2375" s="2575"/>
      <c r="K2375" s="2575"/>
      <c r="L2375" s="2575"/>
      <c r="M2375" s="2575"/>
      <c r="N2375" s="2575"/>
      <c r="O2375" s="2575"/>
      <c r="P2375" s="2575"/>
      <c r="Q2375" s="2575"/>
      <c r="R2375" s="2575"/>
      <c r="S2375" s="2575"/>
      <c r="T2375" s="2571"/>
      <c r="U2375" s="2571"/>
      <c r="V2375" s="2571"/>
      <c r="W2375" s="2571"/>
      <c r="X2375" s="2571"/>
      <c r="Y2375" s="2571"/>
      <c r="Z2375" s="2571"/>
      <c r="AA2375" s="2571"/>
      <c r="AB2375" s="2571"/>
      <c r="AC2375" s="2571"/>
      <c r="AD2375" s="2571"/>
      <c r="AE2375" s="2571"/>
      <c r="AF2375" s="2571"/>
      <c r="AG2375" s="2571"/>
      <c r="AH2375" s="2571"/>
      <c r="AI2375" s="2571"/>
      <c r="AJ2375" s="2574"/>
      <c r="AK2375" s="2578"/>
    </row>
    <row r="2376" spans="2:37" s="2783" customFormat="1" ht="17.25" customHeight="1" thickBot="1" x14ac:dyDescent="0.25">
      <c r="B2376" s="3646"/>
      <c r="C2376" s="3647"/>
      <c r="D2376" s="3648"/>
      <c r="E2376" s="3648"/>
      <c r="F2376" s="3648"/>
      <c r="G2376" s="3648"/>
      <c r="H2376" s="2580"/>
      <c r="I2376" s="2580"/>
      <c r="J2376" s="2580"/>
      <c r="K2376" s="2580"/>
      <c r="L2376" s="2580"/>
      <c r="M2376" s="2580"/>
      <c r="N2376" s="2580"/>
      <c r="O2376" s="2580"/>
      <c r="P2376" s="2580"/>
      <c r="Q2376" s="2580"/>
      <c r="R2376" s="2580"/>
      <c r="S2376" s="2580"/>
      <c r="T2376" s="2581"/>
      <c r="U2376" s="2581"/>
      <c r="V2376" s="2581"/>
      <c r="W2376" s="2581"/>
      <c r="X2376" s="2581"/>
      <c r="Y2376" s="2581"/>
      <c r="Z2376" s="2581"/>
      <c r="AA2376" s="2581"/>
      <c r="AB2376" s="2581"/>
      <c r="AC2376" s="2581"/>
      <c r="AD2376" s="2581"/>
      <c r="AE2376" s="2581"/>
      <c r="AF2376" s="2581"/>
      <c r="AG2376" s="2581"/>
      <c r="AH2376" s="2581"/>
      <c r="AI2376" s="2581"/>
      <c r="AJ2376" s="2582"/>
      <c r="AK2376" s="2583"/>
    </row>
    <row r="2377" spans="2:37" s="2783" customFormat="1" ht="17.25" customHeight="1" x14ac:dyDescent="0.2">
      <c r="B2377" s="2667" t="str">
        <f>+B2353</f>
        <v>.</v>
      </c>
      <c r="C2377" s="2667"/>
      <c r="D2377" s="2667"/>
      <c r="E2377" s="2667"/>
      <c r="F2377" s="2667"/>
    </row>
    <row r="2378" spans="2:37" s="2783" customFormat="1" ht="17.25" customHeight="1" thickBot="1" x14ac:dyDescent="0.25">
      <c r="B2378" s="2667"/>
      <c r="C2378" s="2667"/>
      <c r="D2378" s="2667"/>
      <c r="E2378" s="2667"/>
      <c r="F2378" s="2667"/>
    </row>
    <row r="2379" spans="2:37" s="2783" customFormat="1" ht="17.25" customHeight="1" x14ac:dyDescent="0.2">
      <c r="B2379" s="3623" t="s">
        <v>5011</v>
      </c>
      <c r="C2379" s="3624"/>
      <c r="D2379" s="3624"/>
      <c r="E2379" s="3624"/>
      <c r="F2379" s="3624"/>
      <c r="G2379" s="3624"/>
      <c r="H2379" s="3624"/>
      <c r="I2379" s="3624"/>
      <c r="J2379" s="3624"/>
      <c r="K2379" s="3624"/>
      <c r="L2379" s="3624"/>
      <c r="M2379" s="3624"/>
      <c r="N2379" s="3624"/>
      <c r="O2379" s="3624"/>
      <c r="P2379" s="3624"/>
      <c r="Q2379" s="3624"/>
      <c r="R2379" s="3624"/>
      <c r="S2379" s="3624"/>
      <c r="T2379" s="3624"/>
      <c r="U2379" s="3624"/>
      <c r="V2379" s="3624"/>
      <c r="W2379" s="3624"/>
      <c r="X2379" s="3624"/>
      <c r="Y2379" s="3624"/>
      <c r="Z2379" s="3624"/>
      <c r="AA2379" s="3624"/>
      <c r="AB2379" s="3624"/>
      <c r="AC2379" s="3624"/>
      <c r="AD2379" s="3624"/>
      <c r="AE2379" s="3624"/>
      <c r="AF2379" s="3624"/>
      <c r="AG2379" s="3624"/>
      <c r="AH2379" s="3624"/>
      <c r="AI2379" s="3624"/>
      <c r="AJ2379" s="3624"/>
      <c r="AK2379" s="3625"/>
    </row>
    <row r="2380" spans="2:37" s="2783" customFormat="1" ht="17.25" customHeight="1" x14ac:dyDescent="0.2">
      <c r="B2380" s="2576"/>
      <c r="C2380" s="2667"/>
      <c r="D2380" s="2667"/>
      <c r="E2380" s="2667"/>
      <c r="F2380" s="2667"/>
      <c r="G2380" s="2577"/>
      <c r="H2380" s="2577"/>
      <c r="I2380" s="2577"/>
      <c r="J2380" s="2577"/>
      <c r="K2380" s="2577"/>
      <c r="L2380" s="2577"/>
      <c r="M2380" s="2577"/>
      <c r="N2380" s="2577"/>
      <c r="O2380" s="2577"/>
      <c r="P2380" s="2577"/>
      <c r="Q2380" s="2577"/>
      <c r="R2380" s="2577"/>
      <c r="S2380" s="2577"/>
      <c r="T2380" s="2577"/>
      <c r="U2380" s="2577"/>
      <c r="V2380" s="2577"/>
      <c r="W2380" s="2577"/>
      <c r="X2380" s="2577"/>
      <c r="Y2380" s="2577"/>
      <c r="Z2380" s="2577"/>
      <c r="AA2380" s="2577"/>
      <c r="AB2380" s="2577"/>
      <c r="AC2380" s="2577"/>
      <c r="AD2380" s="2577"/>
      <c r="AE2380" s="2577"/>
      <c r="AF2380" s="2577"/>
      <c r="AG2380" s="2577"/>
      <c r="AH2380" s="2577"/>
      <c r="AI2380" s="2577"/>
      <c r="AJ2380" s="2577"/>
      <c r="AK2380" s="2578"/>
    </row>
    <row r="2381" spans="2:37" s="2783" customFormat="1" ht="17.25" customHeight="1" x14ac:dyDescent="0.2">
      <c r="B2381" s="2576" t="s">
        <v>4998</v>
      </c>
      <c r="C2381" s="2667"/>
      <c r="D2381" s="3740" t="s">
        <v>5254</v>
      </c>
      <c r="E2381" s="3740"/>
      <c r="F2381" s="3740"/>
      <c r="G2381" s="2577"/>
      <c r="H2381" s="2577"/>
      <c r="I2381" s="2577"/>
      <c r="J2381" s="2577"/>
      <c r="K2381" s="2577"/>
      <c r="L2381" s="2577"/>
      <c r="M2381" s="2577"/>
      <c r="N2381" s="2577"/>
      <c r="O2381" s="2577"/>
      <c r="P2381" s="2577"/>
      <c r="Q2381" s="2577"/>
      <c r="R2381" s="2577"/>
      <c r="S2381" s="2577"/>
      <c r="T2381" s="2577"/>
      <c r="U2381" s="2577"/>
      <c r="V2381" s="2577"/>
      <c r="W2381" s="2577"/>
      <c r="X2381" s="2577"/>
      <c r="Y2381" s="2577"/>
      <c r="Z2381" s="2577"/>
      <c r="AA2381" s="2577"/>
      <c r="AB2381" s="2577"/>
      <c r="AC2381" s="2577"/>
      <c r="AD2381" s="2577"/>
      <c r="AE2381" s="2577"/>
      <c r="AF2381" s="2577"/>
      <c r="AG2381" s="2577"/>
      <c r="AH2381" s="2577"/>
      <c r="AI2381" s="2577"/>
      <c r="AJ2381" s="2577"/>
      <c r="AK2381" s="2578"/>
    </row>
    <row r="2382" spans="2:37" s="2783" customFormat="1" ht="17.25" customHeight="1" thickBot="1" x14ac:dyDescent="0.25">
      <c r="B2382" s="3657" t="s">
        <v>5012</v>
      </c>
      <c r="C2382" s="3658"/>
      <c r="D2382" s="3747">
        <v>41410</v>
      </c>
      <c r="E2382" s="3748"/>
      <c r="F2382" s="2667"/>
      <c r="G2382" s="2577"/>
      <c r="H2382" s="2577"/>
      <c r="I2382" s="2577"/>
      <c r="J2382" s="2577"/>
      <c r="K2382" s="2577"/>
      <c r="L2382" s="2577"/>
      <c r="M2382" s="2577"/>
      <c r="N2382" s="2577"/>
      <c r="O2382" s="2577"/>
      <c r="P2382" s="2577"/>
      <c r="Q2382" s="2577"/>
      <c r="R2382" s="2577"/>
      <c r="S2382" s="2577"/>
      <c r="T2382" s="2577"/>
      <c r="U2382" s="2577"/>
      <c r="V2382" s="2577"/>
      <c r="W2382" s="2577"/>
      <c r="X2382" s="2577"/>
      <c r="Y2382" s="2577"/>
      <c r="Z2382" s="2577"/>
      <c r="AA2382" s="2577"/>
      <c r="AB2382" s="2577"/>
      <c r="AC2382" s="2577"/>
      <c r="AD2382" s="2577"/>
      <c r="AE2382" s="2577"/>
      <c r="AF2382" s="2577"/>
      <c r="AG2382" s="2577"/>
      <c r="AH2382" s="2577"/>
      <c r="AI2382" s="2577"/>
      <c r="AJ2382" s="2577"/>
      <c r="AK2382" s="2578"/>
    </row>
    <row r="2383" spans="2:37" s="2783" customFormat="1" ht="313.5" customHeight="1" thickBot="1" x14ac:dyDescent="0.25">
      <c r="B2383" s="3659" t="s">
        <v>5013</v>
      </c>
      <c r="C2383" s="3710"/>
      <c r="D2383" s="3730" t="s">
        <v>5255</v>
      </c>
      <c r="E2383" s="3731"/>
      <c r="F2383" s="3731"/>
      <c r="G2383" s="3731"/>
      <c r="H2383" s="3731"/>
      <c r="I2383" s="3731"/>
      <c r="J2383" s="3731"/>
      <c r="K2383" s="3732"/>
      <c r="L2383" s="2577"/>
      <c r="M2383" s="2577"/>
      <c r="N2383" s="2577"/>
      <c r="O2383" s="2577"/>
      <c r="P2383" s="2577"/>
      <c r="Q2383" s="2577"/>
      <c r="R2383" s="2577"/>
      <c r="S2383" s="2577"/>
      <c r="T2383" s="2577"/>
      <c r="U2383" s="2577"/>
      <c r="V2383" s="2577"/>
      <c r="W2383" s="2577"/>
      <c r="X2383" s="2577"/>
      <c r="Y2383" s="2577"/>
      <c r="Z2383" s="2577"/>
      <c r="AA2383" s="2577"/>
      <c r="AB2383" s="2577"/>
      <c r="AC2383" s="2577"/>
      <c r="AD2383" s="2577"/>
      <c r="AE2383" s="2577"/>
      <c r="AF2383" s="2577"/>
      <c r="AG2383" s="2577"/>
      <c r="AH2383" s="2577"/>
      <c r="AI2383" s="2577"/>
      <c r="AJ2383" s="2577"/>
      <c r="AK2383" s="2578"/>
    </row>
    <row r="2384" spans="2:37" s="2783" customFormat="1" ht="17.25" customHeight="1" thickBot="1" x14ac:dyDescent="0.25">
      <c r="B2384" s="3664"/>
      <c r="C2384" s="3653"/>
      <c r="D2384" s="3653"/>
      <c r="E2384" s="3653"/>
      <c r="F2384" s="3653"/>
      <c r="G2384" s="3653"/>
      <c r="H2384" s="3653"/>
      <c r="I2384" s="3653"/>
      <c r="J2384" s="3653"/>
      <c r="K2384" s="3653"/>
      <c r="L2384" s="3653"/>
      <c r="M2384" s="3653"/>
      <c r="N2384" s="3653"/>
      <c r="O2384" s="3653"/>
      <c r="P2384" s="3653"/>
      <c r="Q2384" s="3653"/>
      <c r="R2384" s="2577"/>
      <c r="S2384" s="2577"/>
      <c r="T2384" s="2577"/>
      <c r="U2384" s="2577"/>
      <c r="V2384" s="2577"/>
      <c r="W2384" s="2577"/>
      <c r="X2384" s="2577"/>
      <c r="Y2384" s="2577"/>
      <c r="Z2384" s="2577"/>
      <c r="AA2384" s="2577"/>
      <c r="AB2384" s="2577"/>
      <c r="AC2384" s="2577"/>
      <c r="AD2384" s="2577"/>
      <c r="AE2384" s="2577"/>
      <c r="AF2384" s="2577"/>
      <c r="AG2384" s="2577"/>
      <c r="AH2384" s="2577"/>
      <c r="AI2384" s="2577"/>
      <c r="AJ2384" s="2577"/>
      <c r="AK2384" s="2578"/>
    </row>
    <row r="2385" spans="2:37" s="2783" customFormat="1" ht="17.25" customHeight="1" thickBot="1" x14ac:dyDescent="0.25">
      <c r="B2385" s="3638" t="s">
        <v>5014</v>
      </c>
      <c r="C2385" s="3638"/>
      <c r="D2385" s="3638" t="s">
        <v>5004</v>
      </c>
      <c r="E2385" s="3638" t="s">
        <v>5015</v>
      </c>
      <c r="F2385" s="3654" t="s">
        <v>224</v>
      </c>
      <c r="G2385" s="3654"/>
      <c r="H2385" s="3654"/>
      <c r="I2385" s="3654"/>
      <c r="J2385" s="3654"/>
      <c r="K2385" s="3654"/>
      <c r="L2385" s="3654"/>
      <c r="M2385" s="3654"/>
      <c r="N2385" s="3654"/>
      <c r="O2385" s="3654"/>
      <c r="P2385" s="3654"/>
      <c r="Q2385" s="3654"/>
      <c r="R2385" s="3654"/>
      <c r="S2385" s="3654" t="s">
        <v>340</v>
      </c>
      <c r="T2385" s="3654"/>
      <c r="U2385" s="3654"/>
      <c r="V2385" s="3654"/>
      <c r="W2385" s="3654"/>
      <c r="X2385" s="3654"/>
      <c r="Y2385" s="3654"/>
      <c r="Z2385" s="3654"/>
      <c r="AA2385" s="3654"/>
      <c r="AB2385" s="3654"/>
      <c r="AC2385" s="3654"/>
      <c r="AD2385" s="3654" t="s">
        <v>225</v>
      </c>
      <c r="AE2385" s="3654"/>
      <c r="AF2385" s="3654"/>
      <c r="AG2385" s="3654"/>
      <c r="AH2385" s="3655" t="s">
        <v>4999</v>
      </c>
      <c r="AI2385" s="3655"/>
      <c r="AJ2385" s="3655"/>
      <c r="AK2385" s="2578"/>
    </row>
    <row r="2386" spans="2:37" s="2783" customFormat="1" ht="17.25" customHeight="1" thickBot="1" x14ac:dyDescent="0.25">
      <c r="B2386" s="3639"/>
      <c r="C2386" s="3639"/>
      <c r="D2386" s="3639"/>
      <c r="E2386" s="3639"/>
      <c r="F2386" s="3639" t="s">
        <v>5016</v>
      </c>
      <c r="G2386" s="3639" t="s">
        <v>5017</v>
      </c>
      <c r="H2386" s="3638" t="s">
        <v>5018</v>
      </c>
      <c r="I2386" s="3640" t="s">
        <v>5019</v>
      </c>
      <c r="J2386" s="3640" t="s">
        <v>5020</v>
      </c>
      <c r="K2386" s="3637" t="s">
        <v>5021</v>
      </c>
      <c r="L2386" s="3637" t="s">
        <v>5022</v>
      </c>
      <c r="M2386" s="3640" t="s">
        <v>5023</v>
      </c>
      <c r="N2386" s="3640"/>
      <c r="O2386" s="3637" t="s">
        <v>5024</v>
      </c>
      <c r="P2386" s="3637" t="s">
        <v>5025</v>
      </c>
      <c r="Q2386" s="3637" t="s">
        <v>5026</v>
      </c>
      <c r="R2386" s="3637" t="s">
        <v>5027</v>
      </c>
      <c r="S2386" s="3638" t="s">
        <v>5028</v>
      </c>
      <c r="T2386" s="3638" t="s">
        <v>5029</v>
      </c>
      <c r="U2386" s="3638" t="s">
        <v>5030</v>
      </c>
      <c r="V2386" s="3638" t="s">
        <v>5031</v>
      </c>
      <c r="W2386" s="3638" t="s">
        <v>5032</v>
      </c>
      <c r="X2386" s="3638" t="s">
        <v>5033</v>
      </c>
      <c r="Y2386" s="3638" t="s">
        <v>5034</v>
      </c>
      <c r="Z2386" s="3638" t="s">
        <v>5035</v>
      </c>
      <c r="AA2386" s="3638" t="s">
        <v>5036</v>
      </c>
      <c r="AB2386" s="3640" t="s">
        <v>5037</v>
      </c>
      <c r="AC2386" s="3640" t="s">
        <v>5038</v>
      </c>
      <c r="AD2386" s="3638" t="s">
        <v>5039</v>
      </c>
      <c r="AE2386" s="3638" t="s">
        <v>5040</v>
      </c>
      <c r="AF2386" s="3638" t="s">
        <v>5041</v>
      </c>
      <c r="AG2386" s="3638" t="s">
        <v>5042</v>
      </c>
      <c r="AH2386" s="3638" t="s">
        <v>1154</v>
      </c>
      <c r="AI2386" s="3638" t="s">
        <v>5000</v>
      </c>
      <c r="AJ2386" s="3638" t="s">
        <v>5001</v>
      </c>
      <c r="AK2386" s="2578"/>
    </row>
    <row r="2387" spans="2:37" s="2783" customFormat="1" ht="17.25" customHeight="1" thickBot="1" x14ac:dyDescent="0.25">
      <c r="B2387" s="3639"/>
      <c r="C2387" s="3639"/>
      <c r="D2387" s="3639"/>
      <c r="E2387" s="3639"/>
      <c r="F2387" s="3639"/>
      <c r="G2387" s="3639"/>
      <c r="H2387" s="3639"/>
      <c r="I2387" s="3637"/>
      <c r="J2387" s="3637"/>
      <c r="K2387" s="3637"/>
      <c r="L2387" s="3637"/>
      <c r="M2387" s="2664" t="s">
        <v>5043</v>
      </c>
      <c r="N2387" s="2663" t="s">
        <v>2798</v>
      </c>
      <c r="O2387" s="3637"/>
      <c r="P2387" s="3637"/>
      <c r="Q2387" s="3637"/>
      <c r="R2387" s="3637"/>
      <c r="S2387" s="3639"/>
      <c r="T2387" s="3639"/>
      <c r="U2387" s="3639"/>
      <c r="V2387" s="3639"/>
      <c r="W2387" s="3639"/>
      <c r="X2387" s="3639"/>
      <c r="Y2387" s="3639"/>
      <c r="Z2387" s="3639"/>
      <c r="AA2387" s="3639"/>
      <c r="AB2387" s="3637"/>
      <c r="AC2387" s="3637"/>
      <c r="AD2387" s="3639"/>
      <c r="AE2387" s="3639"/>
      <c r="AF2387" s="3639"/>
      <c r="AG2387" s="3639"/>
      <c r="AH2387" s="3639"/>
      <c r="AI2387" s="3639"/>
      <c r="AJ2387" s="3639"/>
      <c r="AK2387" s="2578"/>
    </row>
    <row r="2388" spans="2:37" s="2783" customFormat="1" ht="17.25" customHeight="1" thickBot="1" x14ac:dyDescent="0.25">
      <c r="B2388" s="3649" t="s">
        <v>5256</v>
      </c>
      <c r="C2388" s="3650"/>
      <c r="D2388" s="2602" t="s">
        <v>1534</v>
      </c>
      <c r="E2388" s="2602" t="s">
        <v>1534</v>
      </c>
      <c r="F2388" s="2602" t="s">
        <v>1534</v>
      </c>
      <c r="G2388" s="2602" t="s">
        <v>1534</v>
      </c>
      <c r="H2388" s="2602" t="s">
        <v>1534</v>
      </c>
      <c r="I2388" s="2602" t="s">
        <v>1534</v>
      </c>
      <c r="J2388" s="2602" t="s">
        <v>1534</v>
      </c>
      <c r="K2388" s="2602" t="s">
        <v>1534</v>
      </c>
      <c r="L2388" s="2602" t="s">
        <v>1534</v>
      </c>
      <c r="M2388" s="2602" t="s">
        <v>1534</v>
      </c>
      <c r="N2388" s="2602" t="s">
        <v>1534</v>
      </c>
      <c r="O2388" s="2602" t="s">
        <v>1534</v>
      </c>
      <c r="P2388" s="2602" t="s">
        <v>1534</v>
      </c>
      <c r="Q2388" s="2602" t="s">
        <v>1534</v>
      </c>
      <c r="R2388" s="2602" t="s">
        <v>1534</v>
      </c>
      <c r="S2388" s="3127">
        <v>3.25</v>
      </c>
      <c r="T2388" s="3128">
        <f>S2388/U2388</f>
        <v>6.4999999999999997E-3</v>
      </c>
      <c r="U2388" s="3129">
        <v>500</v>
      </c>
      <c r="V2388" s="3129">
        <v>500</v>
      </c>
      <c r="W2388" s="3128">
        <f>S2388/V2388</f>
        <v>6.4999999999999997E-3</v>
      </c>
      <c r="X2388" s="3130">
        <v>6.7199999999999996E-2</v>
      </c>
      <c r="Y2388" s="2733" t="s">
        <v>1534</v>
      </c>
      <c r="Z2388" s="2733" t="s">
        <v>1534</v>
      </c>
      <c r="AA2388" s="2733" t="s">
        <v>1534</v>
      </c>
      <c r="AB2388" s="2733" t="s">
        <v>1534</v>
      </c>
      <c r="AC2388" s="2733" t="s">
        <v>1534</v>
      </c>
      <c r="AD2388" s="2733" t="s">
        <v>1534</v>
      </c>
      <c r="AE2388" s="2733" t="s">
        <v>1534</v>
      </c>
      <c r="AF2388" s="2733" t="s">
        <v>1534</v>
      </c>
      <c r="AG2388" s="2733" t="s">
        <v>1534</v>
      </c>
      <c r="AH2388" s="2733" t="s">
        <v>1534</v>
      </c>
      <c r="AI2388" s="2733" t="s">
        <v>1534</v>
      </c>
      <c r="AJ2388" s="2733" t="s">
        <v>1534</v>
      </c>
      <c r="AK2388" s="2578"/>
    </row>
    <row r="2389" spans="2:37" s="2783" customFormat="1" ht="17.25" customHeight="1" x14ac:dyDescent="0.2">
      <c r="B2389" s="2579"/>
      <c r="C2389" s="2572"/>
      <c r="D2389" s="2572"/>
      <c r="E2389" s="2572"/>
      <c r="F2389" s="2572"/>
      <c r="G2389" s="2572"/>
      <c r="H2389" s="2572"/>
      <c r="I2389" s="2573"/>
      <c r="J2389" s="2573"/>
      <c r="K2389" s="2573"/>
      <c r="L2389" s="2573"/>
      <c r="M2389" s="2572"/>
      <c r="N2389" s="2573"/>
      <c r="O2389" s="2573"/>
      <c r="P2389" s="2573"/>
      <c r="Q2389" s="2573"/>
      <c r="R2389" s="2573"/>
      <c r="S2389" s="2572"/>
      <c r="T2389" s="2571"/>
      <c r="U2389" s="2571"/>
      <c r="V2389" s="2571"/>
      <c r="W2389" s="2571"/>
      <c r="X2389" s="2571"/>
      <c r="Y2389" s="2571"/>
      <c r="Z2389" s="2571"/>
      <c r="AA2389" s="2571"/>
      <c r="AB2389" s="2571"/>
      <c r="AC2389" s="2571"/>
      <c r="AD2389" s="2571"/>
      <c r="AE2389" s="2571"/>
      <c r="AF2389" s="2571"/>
      <c r="AG2389" s="2571"/>
      <c r="AH2389" s="2571"/>
      <c r="AI2389" s="2571"/>
      <c r="AJ2389" s="2574"/>
      <c r="AK2389" s="2578"/>
    </row>
    <row r="2390" spans="2:37" s="2783" customFormat="1" ht="17.25" customHeight="1" x14ac:dyDescent="0.2">
      <c r="B2390" s="3643" t="s">
        <v>5002</v>
      </c>
      <c r="C2390" s="3644"/>
      <c r="D2390" s="3652" t="s">
        <v>5257</v>
      </c>
      <c r="E2390" s="3652"/>
      <c r="F2390" s="3652"/>
      <c r="G2390" s="3652"/>
      <c r="H2390" s="2575"/>
      <c r="I2390" s="2575"/>
      <c r="J2390" s="2575"/>
      <c r="K2390" s="2575"/>
      <c r="L2390" s="2575"/>
      <c r="M2390" s="2575"/>
      <c r="N2390" s="2575"/>
      <c r="O2390" s="2575"/>
      <c r="P2390" s="2575"/>
      <c r="Q2390" s="2575"/>
      <c r="R2390" s="2575"/>
      <c r="S2390" s="2575"/>
      <c r="T2390" s="2571"/>
      <c r="U2390" s="2571"/>
      <c r="V2390" s="2571"/>
      <c r="W2390" s="2571"/>
      <c r="X2390" s="2571"/>
      <c r="Y2390" s="2571"/>
      <c r="Z2390" s="2571"/>
      <c r="AA2390" s="2571"/>
      <c r="AB2390" s="2571"/>
      <c r="AC2390" s="2571"/>
      <c r="AD2390" s="2571"/>
      <c r="AE2390" s="2571"/>
      <c r="AF2390" s="2571"/>
      <c r="AG2390" s="2571"/>
      <c r="AH2390" s="2571"/>
      <c r="AI2390" s="2571"/>
      <c r="AJ2390" s="2574"/>
      <c r="AK2390" s="2578"/>
    </row>
    <row r="2391" spans="2:37" s="2783" customFormat="1" ht="17.25" customHeight="1" x14ac:dyDescent="0.2">
      <c r="B2391" s="3643" t="s">
        <v>5003</v>
      </c>
      <c r="C2391" s="3644"/>
      <c r="D2391" s="3652" t="s">
        <v>10</v>
      </c>
      <c r="E2391" s="3652"/>
      <c r="F2391" s="3652"/>
      <c r="G2391" s="3652"/>
      <c r="H2391" s="2575"/>
      <c r="I2391" s="2575"/>
      <c r="J2391" s="2575"/>
      <c r="K2391" s="2575"/>
      <c r="L2391" s="2575"/>
      <c r="M2391" s="2575"/>
      <c r="N2391" s="2575"/>
      <c r="O2391" s="2575"/>
      <c r="P2391" s="2575"/>
      <c r="Q2391" s="2575"/>
      <c r="R2391" s="2575"/>
      <c r="S2391" s="2575"/>
      <c r="T2391" s="2571"/>
      <c r="U2391" s="2571"/>
      <c r="V2391" s="2571"/>
      <c r="W2391" s="2571"/>
      <c r="X2391" s="2571"/>
      <c r="Y2391" s="2571"/>
      <c r="Z2391" s="2571"/>
      <c r="AA2391" s="2571"/>
      <c r="AB2391" s="2571"/>
      <c r="AC2391" s="2571"/>
      <c r="AD2391" s="2571"/>
      <c r="AE2391" s="2571"/>
      <c r="AF2391" s="2571"/>
      <c r="AG2391" s="2571"/>
      <c r="AH2391" s="2571"/>
      <c r="AI2391" s="2571"/>
      <c r="AJ2391" s="2574"/>
      <c r="AK2391" s="2578"/>
    </row>
    <row r="2392" spans="2:37" s="2783" customFormat="1" ht="17.25" customHeight="1" thickBot="1" x14ac:dyDescent="0.25">
      <c r="B2392" s="3646"/>
      <c r="C2392" s="3647"/>
      <c r="D2392" s="3648"/>
      <c r="E2392" s="3648"/>
      <c r="F2392" s="3648"/>
      <c r="G2392" s="3648"/>
      <c r="H2392" s="2580"/>
      <c r="I2392" s="2580"/>
      <c r="J2392" s="2580"/>
      <c r="K2392" s="2580"/>
      <c r="L2392" s="2580"/>
      <c r="M2392" s="2580"/>
      <c r="N2392" s="2580"/>
      <c r="O2392" s="2580"/>
      <c r="P2392" s="2580"/>
      <c r="Q2392" s="2580"/>
      <c r="R2392" s="2580"/>
      <c r="S2392" s="2580"/>
      <c r="T2392" s="2581"/>
      <c r="U2392" s="2581"/>
      <c r="V2392" s="2581"/>
      <c r="W2392" s="2581"/>
      <c r="X2392" s="2581"/>
      <c r="Y2392" s="2581"/>
      <c r="Z2392" s="2581"/>
      <c r="AA2392" s="2581"/>
      <c r="AB2392" s="2581"/>
      <c r="AC2392" s="2581"/>
      <c r="AD2392" s="2581"/>
      <c r="AE2392" s="2581"/>
      <c r="AF2392" s="2581"/>
      <c r="AG2392" s="2581"/>
      <c r="AH2392" s="2581"/>
      <c r="AI2392" s="2581"/>
      <c r="AJ2392" s="2582"/>
      <c r="AK2392" s="2583"/>
    </row>
    <row r="2393" spans="2:37" s="2783" customFormat="1" ht="17.25" customHeight="1" x14ac:dyDescent="0.2">
      <c r="B2393" s="2667" t="str">
        <f>+B2377</f>
        <v>.</v>
      </c>
      <c r="C2393" s="2667"/>
      <c r="D2393" s="2667"/>
      <c r="E2393" s="2667"/>
      <c r="F2393" s="2667"/>
    </row>
    <row r="2394" spans="2:37" s="2783" customFormat="1" ht="17.25" customHeight="1" thickBot="1" x14ac:dyDescent="0.25">
      <c r="B2394" s="2667"/>
      <c r="C2394" s="2667"/>
      <c r="D2394" s="2667"/>
      <c r="E2394" s="2667"/>
      <c r="F2394" s="2667"/>
    </row>
    <row r="2395" spans="2:37" s="2783" customFormat="1" ht="17.25" customHeight="1" x14ac:dyDescent="0.2">
      <c r="B2395" s="3623" t="s">
        <v>5011</v>
      </c>
      <c r="C2395" s="3624"/>
      <c r="D2395" s="3624"/>
      <c r="E2395" s="3624"/>
      <c r="F2395" s="3624"/>
      <c r="G2395" s="3624"/>
      <c r="H2395" s="3624"/>
      <c r="I2395" s="3624"/>
      <c r="J2395" s="3624"/>
      <c r="K2395" s="3624"/>
      <c r="L2395" s="3624"/>
      <c r="M2395" s="3624"/>
      <c r="N2395" s="3624"/>
      <c r="O2395" s="3624"/>
      <c r="P2395" s="3624"/>
      <c r="Q2395" s="3624"/>
      <c r="R2395" s="3624"/>
      <c r="S2395" s="3624"/>
      <c r="T2395" s="3624"/>
      <c r="U2395" s="3624"/>
      <c r="V2395" s="3624"/>
      <c r="W2395" s="3624"/>
      <c r="X2395" s="3624"/>
      <c r="Y2395" s="3624"/>
      <c r="Z2395" s="3624"/>
      <c r="AA2395" s="3624"/>
      <c r="AB2395" s="3624"/>
      <c r="AC2395" s="3624"/>
      <c r="AD2395" s="3624"/>
      <c r="AE2395" s="3624"/>
      <c r="AF2395" s="3624"/>
      <c r="AG2395" s="3624"/>
      <c r="AH2395" s="3624"/>
      <c r="AI2395" s="3624"/>
      <c r="AJ2395" s="3624"/>
      <c r="AK2395" s="3625"/>
    </row>
    <row r="2396" spans="2:37" s="2783" customFormat="1" ht="17.25" customHeight="1" x14ac:dyDescent="0.2">
      <c r="B2396" s="2576"/>
      <c r="C2396" s="2667"/>
      <c r="D2396" s="2667"/>
      <c r="E2396" s="2667"/>
      <c r="F2396" s="2667"/>
      <c r="G2396" s="2577"/>
      <c r="H2396" s="2577"/>
      <c r="I2396" s="2577"/>
      <c r="J2396" s="2577"/>
      <c r="K2396" s="2577"/>
      <c r="L2396" s="2577"/>
      <c r="M2396" s="2577"/>
      <c r="N2396" s="2577"/>
      <c r="O2396" s="2577"/>
      <c r="P2396" s="2577"/>
      <c r="Q2396" s="2577"/>
      <c r="R2396" s="2577"/>
      <c r="S2396" s="2577"/>
      <c r="T2396" s="2577"/>
      <c r="U2396" s="2577"/>
      <c r="V2396" s="2577"/>
      <c r="W2396" s="2577"/>
      <c r="X2396" s="2577"/>
      <c r="Y2396" s="2577"/>
      <c r="Z2396" s="2577"/>
      <c r="AA2396" s="2577"/>
      <c r="AB2396" s="2577"/>
      <c r="AC2396" s="2577"/>
      <c r="AD2396" s="2577"/>
      <c r="AE2396" s="2577"/>
      <c r="AF2396" s="2577"/>
      <c r="AG2396" s="2577"/>
      <c r="AH2396" s="2577"/>
      <c r="AI2396" s="2577"/>
      <c r="AJ2396" s="2577"/>
      <c r="AK2396" s="2578"/>
    </row>
    <row r="2397" spans="2:37" s="2783" customFormat="1" ht="17.25" customHeight="1" x14ac:dyDescent="0.2">
      <c r="B2397" s="2576" t="s">
        <v>4998</v>
      </c>
      <c r="C2397" s="2667"/>
      <c r="D2397" s="3740" t="s">
        <v>5254</v>
      </c>
      <c r="E2397" s="3740"/>
      <c r="F2397" s="3740"/>
      <c r="G2397" s="2577"/>
      <c r="H2397" s="2577"/>
      <c r="I2397" s="2577"/>
      <c r="J2397" s="2577"/>
      <c r="K2397" s="2577"/>
      <c r="L2397" s="2577"/>
      <c r="M2397" s="2577"/>
      <c r="N2397" s="2577"/>
      <c r="O2397" s="2577"/>
      <c r="P2397" s="2577"/>
      <c r="Q2397" s="2577"/>
      <c r="R2397" s="2577"/>
      <c r="S2397" s="2577"/>
      <c r="T2397" s="2577"/>
      <c r="U2397" s="2577"/>
      <c r="V2397" s="2577"/>
      <c r="W2397" s="2577"/>
      <c r="X2397" s="2577"/>
      <c r="Y2397" s="2577"/>
      <c r="Z2397" s="2577"/>
      <c r="AA2397" s="2577"/>
      <c r="AB2397" s="2577"/>
      <c r="AC2397" s="2577"/>
      <c r="AD2397" s="2577"/>
      <c r="AE2397" s="2577"/>
      <c r="AF2397" s="2577"/>
      <c r="AG2397" s="2577"/>
      <c r="AH2397" s="2577"/>
      <c r="AI2397" s="2577"/>
      <c r="AJ2397" s="2577"/>
      <c r="AK2397" s="2578"/>
    </row>
    <row r="2398" spans="2:37" s="2783" customFormat="1" ht="17.25" customHeight="1" thickBot="1" x14ac:dyDescent="0.25">
      <c r="B2398" s="3657" t="s">
        <v>5012</v>
      </c>
      <c r="C2398" s="3658"/>
      <c r="D2398" s="3747">
        <v>41410</v>
      </c>
      <c r="E2398" s="3748"/>
      <c r="F2398" s="2667"/>
      <c r="G2398" s="2577"/>
      <c r="H2398" s="2577"/>
      <c r="I2398" s="2577"/>
      <c r="J2398" s="2577"/>
      <c r="K2398" s="2577"/>
      <c r="L2398" s="2577"/>
      <c r="M2398" s="2577"/>
      <c r="N2398" s="2577"/>
      <c r="O2398" s="2577"/>
      <c r="P2398" s="2577"/>
      <c r="Q2398" s="2577"/>
      <c r="R2398" s="2577"/>
      <c r="S2398" s="2577"/>
      <c r="T2398" s="2577"/>
      <c r="U2398" s="2577"/>
      <c r="V2398" s="2577"/>
      <c r="W2398" s="2577"/>
      <c r="X2398" s="2577"/>
      <c r="Y2398" s="2577"/>
      <c r="Z2398" s="2577"/>
      <c r="AA2398" s="2577"/>
      <c r="AB2398" s="2577"/>
      <c r="AC2398" s="2577"/>
      <c r="AD2398" s="2577"/>
      <c r="AE2398" s="2577"/>
      <c r="AF2398" s="2577"/>
      <c r="AG2398" s="2577"/>
      <c r="AH2398" s="2577"/>
      <c r="AI2398" s="2577"/>
      <c r="AJ2398" s="2577"/>
      <c r="AK2398" s="2578"/>
    </row>
    <row r="2399" spans="2:37" s="2783" customFormat="1" ht="309" customHeight="1" thickBot="1" x14ac:dyDescent="0.25">
      <c r="B2399" s="3659" t="s">
        <v>5013</v>
      </c>
      <c r="C2399" s="3710"/>
      <c r="D2399" s="3730" t="s">
        <v>5255</v>
      </c>
      <c r="E2399" s="3731"/>
      <c r="F2399" s="3731"/>
      <c r="G2399" s="3731"/>
      <c r="H2399" s="3731"/>
      <c r="I2399" s="3731"/>
      <c r="J2399" s="3731"/>
      <c r="K2399" s="3732"/>
      <c r="L2399" s="2577"/>
      <c r="M2399" s="2577"/>
      <c r="N2399" s="2577"/>
      <c r="O2399" s="2577"/>
      <c r="P2399" s="2577"/>
      <c r="Q2399" s="2577"/>
      <c r="R2399" s="2577"/>
      <c r="S2399" s="2577"/>
      <c r="T2399" s="2577"/>
      <c r="U2399" s="2577"/>
      <c r="V2399" s="2577"/>
      <c r="W2399" s="2577"/>
      <c r="X2399" s="2577"/>
      <c r="Y2399" s="2577"/>
      <c r="Z2399" s="2577"/>
      <c r="AA2399" s="2577"/>
      <c r="AB2399" s="2577"/>
      <c r="AC2399" s="2577"/>
      <c r="AD2399" s="2577"/>
      <c r="AE2399" s="2577"/>
      <c r="AF2399" s="2577"/>
      <c r="AG2399" s="2577"/>
      <c r="AH2399" s="2577"/>
      <c r="AI2399" s="2577"/>
      <c r="AJ2399" s="2577"/>
      <c r="AK2399" s="2578"/>
    </row>
    <row r="2400" spans="2:37" s="2783" customFormat="1" ht="17.25" customHeight="1" thickBot="1" x14ac:dyDescent="0.25">
      <c r="B2400" s="3664"/>
      <c r="C2400" s="3653"/>
      <c r="D2400" s="3653"/>
      <c r="E2400" s="3653"/>
      <c r="F2400" s="3653"/>
      <c r="G2400" s="3653"/>
      <c r="H2400" s="3653"/>
      <c r="I2400" s="3653"/>
      <c r="J2400" s="3653"/>
      <c r="K2400" s="3653"/>
      <c r="L2400" s="3653"/>
      <c r="M2400" s="3653"/>
      <c r="N2400" s="3653"/>
      <c r="O2400" s="3653"/>
      <c r="P2400" s="3653"/>
      <c r="Q2400" s="3653"/>
      <c r="R2400" s="2577"/>
      <c r="S2400" s="2577"/>
      <c r="T2400" s="2577"/>
      <c r="U2400" s="2577"/>
      <c r="V2400" s="2577"/>
      <c r="W2400" s="2577"/>
      <c r="X2400" s="2577"/>
      <c r="Y2400" s="2577"/>
      <c r="Z2400" s="2577"/>
      <c r="AA2400" s="2577"/>
      <c r="AB2400" s="2577"/>
      <c r="AC2400" s="2577"/>
      <c r="AD2400" s="2577"/>
      <c r="AE2400" s="2577"/>
      <c r="AF2400" s="2577"/>
      <c r="AG2400" s="2577"/>
      <c r="AH2400" s="2577"/>
      <c r="AI2400" s="2577"/>
      <c r="AJ2400" s="2577"/>
      <c r="AK2400" s="2578"/>
    </row>
    <row r="2401" spans="2:37" s="2783" customFormat="1" ht="17.25" customHeight="1" thickBot="1" x14ac:dyDescent="0.25">
      <c r="B2401" s="3638" t="s">
        <v>5014</v>
      </c>
      <c r="C2401" s="3638"/>
      <c r="D2401" s="3638" t="s">
        <v>5004</v>
      </c>
      <c r="E2401" s="3638" t="s">
        <v>5015</v>
      </c>
      <c r="F2401" s="3654" t="s">
        <v>224</v>
      </c>
      <c r="G2401" s="3654"/>
      <c r="H2401" s="3654"/>
      <c r="I2401" s="3654"/>
      <c r="J2401" s="3654"/>
      <c r="K2401" s="3654"/>
      <c r="L2401" s="3654"/>
      <c r="M2401" s="3654"/>
      <c r="N2401" s="3654"/>
      <c r="O2401" s="3654"/>
      <c r="P2401" s="3654"/>
      <c r="Q2401" s="3654"/>
      <c r="R2401" s="3654"/>
      <c r="S2401" s="3654" t="s">
        <v>340</v>
      </c>
      <c r="T2401" s="3654"/>
      <c r="U2401" s="3654"/>
      <c r="V2401" s="3654"/>
      <c r="W2401" s="3654"/>
      <c r="X2401" s="3654"/>
      <c r="Y2401" s="3654"/>
      <c r="Z2401" s="3654"/>
      <c r="AA2401" s="3654"/>
      <c r="AB2401" s="3654"/>
      <c r="AC2401" s="3654"/>
      <c r="AD2401" s="3654" t="s">
        <v>225</v>
      </c>
      <c r="AE2401" s="3654"/>
      <c r="AF2401" s="3654"/>
      <c r="AG2401" s="3654"/>
      <c r="AH2401" s="3655" t="s">
        <v>4999</v>
      </c>
      <c r="AI2401" s="3655"/>
      <c r="AJ2401" s="3655"/>
      <c r="AK2401" s="2578"/>
    </row>
    <row r="2402" spans="2:37" s="2783" customFormat="1" ht="17.25" customHeight="1" thickBot="1" x14ac:dyDescent="0.25">
      <c r="B2402" s="3639"/>
      <c r="C2402" s="3639"/>
      <c r="D2402" s="3639"/>
      <c r="E2402" s="3639"/>
      <c r="F2402" s="3639" t="s">
        <v>5016</v>
      </c>
      <c r="G2402" s="3639" t="s">
        <v>5017</v>
      </c>
      <c r="H2402" s="3638" t="s">
        <v>5018</v>
      </c>
      <c r="I2402" s="3640" t="s">
        <v>5019</v>
      </c>
      <c r="J2402" s="3640" t="s">
        <v>5020</v>
      </c>
      <c r="K2402" s="3637" t="s">
        <v>5021</v>
      </c>
      <c r="L2402" s="3637" t="s">
        <v>5022</v>
      </c>
      <c r="M2402" s="3640" t="s">
        <v>5023</v>
      </c>
      <c r="N2402" s="3640"/>
      <c r="O2402" s="3637" t="s">
        <v>5024</v>
      </c>
      <c r="P2402" s="3637" t="s">
        <v>5025</v>
      </c>
      <c r="Q2402" s="3637" t="s">
        <v>5026</v>
      </c>
      <c r="R2402" s="3637" t="s">
        <v>5027</v>
      </c>
      <c r="S2402" s="3638" t="s">
        <v>5028</v>
      </c>
      <c r="T2402" s="3638" t="s">
        <v>5029</v>
      </c>
      <c r="U2402" s="3638" t="s">
        <v>5030</v>
      </c>
      <c r="V2402" s="3638" t="s">
        <v>5031</v>
      </c>
      <c r="W2402" s="3638" t="s">
        <v>5032</v>
      </c>
      <c r="X2402" s="3638" t="s">
        <v>5033</v>
      </c>
      <c r="Y2402" s="3638" t="s">
        <v>5034</v>
      </c>
      <c r="Z2402" s="3638" t="s">
        <v>5035</v>
      </c>
      <c r="AA2402" s="3638" t="s">
        <v>5036</v>
      </c>
      <c r="AB2402" s="3640" t="s">
        <v>5037</v>
      </c>
      <c r="AC2402" s="3640" t="s">
        <v>5038</v>
      </c>
      <c r="AD2402" s="3638" t="s">
        <v>5039</v>
      </c>
      <c r="AE2402" s="3638" t="s">
        <v>5040</v>
      </c>
      <c r="AF2402" s="3638" t="s">
        <v>5041</v>
      </c>
      <c r="AG2402" s="3638" t="s">
        <v>5042</v>
      </c>
      <c r="AH2402" s="3638" t="s">
        <v>1154</v>
      </c>
      <c r="AI2402" s="3638" t="s">
        <v>5000</v>
      </c>
      <c r="AJ2402" s="3638" t="s">
        <v>5001</v>
      </c>
      <c r="AK2402" s="2578"/>
    </row>
    <row r="2403" spans="2:37" s="2783" customFormat="1" ht="17.25" customHeight="1" thickBot="1" x14ac:dyDescent="0.25">
      <c r="B2403" s="3639"/>
      <c r="C2403" s="3639"/>
      <c r="D2403" s="3639"/>
      <c r="E2403" s="3639"/>
      <c r="F2403" s="3639"/>
      <c r="G2403" s="3639"/>
      <c r="H2403" s="3639"/>
      <c r="I2403" s="3637"/>
      <c r="J2403" s="3637"/>
      <c r="K2403" s="3637"/>
      <c r="L2403" s="3637"/>
      <c r="M2403" s="2664" t="s">
        <v>5043</v>
      </c>
      <c r="N2403" s="2663" t="s">
        <v>2798</v>
      </c>
      <c r="O2403" s="3637"/>
      <c r="P2403" s="3637"/>
      <c r="Q2403" s="3637"/>
      <c r="R2403" s="3637"/>
      <c r="S2403" s="3639"/>
      <c r="T2403" s="3639"/>
      <c r="U2403" s="3639"/>
      <c r="V2403" s="3639"/>
      <c r="W2403" s="3639"/>
      <c r="X2403" s="3639"/>
      <c r="Y2403" s="3639"/>
      <c r="Z2403" s="3639"/>
      <c r="AA2403" s="3639"/>
      <c r="AB2403" s="3637"/>
      <c r="AC2403" s="3637"/>
      <c r="AD2403" s="3639"/>
      <c r="AE2403" s="3639"/>
      <c r="AF2403" s="3639"/>
      <c r="AG2403" s="3639"/>
      <c r="AH2403" s="3639"/>
      <c r="AI2403" s="3639"/>
      <c r="AJ2403" s="3639"/>
      <c r="AK2403" s="2578"/>
    </row>
    <row r="2404" spans="2:37" s="2783" customFormat="1" ht="17.25" customHeight="1" thickBot="1" x14ac:dyDescent="0.25">
      <c r="B2404" s="3649" t="s">
        <v>5256</v>
      </c>
      <c r="C2404" s="3650"/>
      <c r="D2404" s="2602" t="s">
        <v>1534</v>
      </c>
      <c r="E2404" s="2602" t="s">
        <v>1534</v>
      </c>
      <c r="F2404" s="2602" t="s">
        <v>1534</v>
      </c>
      <c r="G2404" s="2602" t="s">
        <v>1534</v>
      </c>
      <c r="H2404" s="2602" t="s">
        <v>1534</v>
      </c>
      <c r="I2404" s="2602" t="s">
        <v>1534</v>
      </c>
      <c r="J2404" s="2602" t="s">
        <v>1534</v>
      </c>
      <c r="K2404" s="2602" t="s">
        <v>1534</v>
      </c>
      <c r="L2404" s="2602" t="s">
        <v>1534</v>
      </c>
      <c r="M2404" s="2602" t="s">
        <v>1534</v>
      </c>
      <c r="N2404" s="2602" t="s">
        <v>1534</v>
      </c>
      <c r="O2404" s="2602" t="s">
        <v>1534</v>
      </c>
      <c r="P2404" s="2602" t="s">
        <v>1534</v>
      </c>
      <c r="Q2404" s="2602" t="s">
        <v>1534</v>
      </c>
      <c r="R2404" s="2602" t="s">
        <v>1534</v>
      </c>
      <c r="S2404" s="2736">
        <v>3.25</v>
      </c>
      <c r="T2404" s="3128">
        <f>S2404/U2404</f>
        <v>6.4999999999999997E-3</v>
      </c>
      <c r="U2404" s="3129">
        <v>500</v>
      </c>
      <c r="V2404" s="3129">
        <v>500</v>
      </c>
      <c r="W2404" s="3128">
        <f>S2404/V2404</f>
        <v>6.4999999999999997E-3</v>
      </c>
      <c r="X2404" s="3130">
        <v>6.7199999999999996E-2</v>
      </c>
      <c r="Y2404" s="2733" t="s">
        <v>1534</v>
      </c>
      <c r="Z2404" s="2733" t="s">
        <v>1534</v>
      </c>
      <c r="AA2404" s="2733" t="s">
        <v>1534</v>
      </c>
      <c r="AB2404" s="2733" t="s">
        <v>1534</v>
      </c>
      <c r="AC2404" s="2733" t="s">
        <v>1534</v>
      </c>
      <c r="AD2404" s="2733" t="s">
        <v>1534</v>
      </c>
      <c r="AE2404" s="2733" t="s">
        <v>1534</v>
      </c>
      <c r="AF2404" s="2733" t="s">
        <v>1534</v>
      </c>
      <c r="AG2404" s="2733" t="s">
        <v>1534</v>
      </c>
      <c r="AH2404" s="2733" t="s">
        <v>1534</v>
      </c>
      <c r="AI2404" s="2733" t="s">
        <v>1534</v>
      </c>
      <c r="AJ2404" s="2733" t="s">
        <v>1534</v>
      </c>
      <c r="AK2404" s="2578"/>
    </row>
    <row r="2405" spans="2:37" s="2783" customFormat="1" ht="17.25" customHeight="1" x14ac:dyDescent="0.2">
      <c r="B2405" s="2579"/>
      <c r="C2405" s="2572"/>
      <c r="D2405" s="2572"/>
      <c r="E2405" s="2572"/>
      <c r="F2405" s="2572"/>
      <c r="G2405" s="2572"/>
      <c r="H2405" s="2572"/>
      <c r="I2405" s="2573"/>
      <c r="J2405" s="2573"/>
      <c r="K2405" s="2573"/>
      <c r="L2405" s="2573"/>
      <c r="M2405" s="2572"/>
      <c r="N2405" s="2573"/>
      <c r="O2405" s="2573"/>
      <c r="P2405" s="2573"/>
      <c r="Q2405" s="2573"/>
      <c r="R2405" s="2573"/>
      <c r="S2405" s="2572"/>
      <c r="T2405" s="2571"/>
      <c r="U2405" s="2571"/>
      <c r="V2405" s="2571"/>
      <c r="W2405" s="2571"/>
      <c r="X2405" s="2571"/>
      <c r="Y2405" s="2571"/>
      <c r="Z2405" s="2571"/>
      <c r="AA2405" s="2571"/>
      <c r="AB2405" s="2571"/>
      <c r="AC2405" s="2571"/>
      <c r="AD2405" s="2571"/>
      <c r="AE2405" s="2571"/>
      <c r="AF2405" s="2571"/>
      <c r="AG2405" s="2571"/>
      <c r="AH2405" s="2571"/>
      <c r="AI2405" s="2571"/>
      <c r="AJ2405" s="2574"/>
      <c r="AK2405" s="2578"/>
    </row>
    <row r="2406" spans="2:37" s="2783" customFormat="1" ht="17.25" customHeight="1" x14ac:dyDescent="0.2">
      <c r="B2406" s="3643" t="s">
        <v>5002</v>
      </c>
      <c r="C2406" s="3644"/>
      <c r="D2406" s="3652" t="s">
        <v>5257</v>
      </c>
      <c r="E2406" s="3652"/>
      <c r="F2406" s="3652"/>
      <c r="G2406" s="3652"/>
      <c r="H2406" s="2575"/>
      <c r="I2406" s="2575"/>
      <c r="J2406" s="2575"/>
      <c r="K2406" s="2575"/>
      <c r="L2406" s="2575"/>
      <c r="M2406" s="2575"/>
      <c r="N2406" s="2575"/>
      <c r="O2406" s="2575"/>
      <c r="P2406" s="2575"/>
      <c r="Q2406" s="2575"/>
      <c r="R2406" s="2575"/>
      <c r="S2406" s="2575"/>
      <c r="T2406" s="2571"/>
      <c r="U2406" s="2571"/>
      <c r="V2406" s="2571"/>
      <c r="W2406" s="2571"/>
      <c r="X2406" s="2571"/>
      <c r="Y2406" s="2571"/>
      <c r="Z2406" s="2571"/>
      <c r="AA2406" s="2571"/>
      <c r="AB2406" s="2571"/>
      <c r="AC2406" s="2571"/>
      <c r="AD2406" s="2571"/>
      <c r="AE2406" s="2571"/>
      <c r="AF2406" s="2571"/>
      <c r="AG2406" s="2571"/>
      <c r="AH2406" s="2571"/>
      <c r="AI2406" s="2571"/>
      <c r="AJ2406" s="2574"/>
      <c r="AK2406" s="2578"/>
    </row>
    <row r="2407" spans="2:37" s="2783" customFormat="1" ht="17.25" customHeight="1" x14ac:dyDescent="0.2">
      <c r="B2407" s="3643" t="s">
        <v>5003</v>
      </c>
      <c r="C2407" s="3644"/>
      <c r="D2407" s="3652" t="s">
        <v>10</v>
      </c>
      <c r="E2407" s="3652"/>
      <c r="F2407" s="3652"/>
      <c r="G2407" s="3652"/>
      <c r="H2407" s="2575"/>
      <c r="I2407" s="2575"/>
      <c r="J2407" s="2575"/>
      <c r="K2407" s="2575"/>
      <c r="L2407" s="2575"/>
      <c r="M2407" s="2575"/>
      <c r="N2407" s="2575"/>
      <c r="O2407" s="2575"/>
      <c r="P2407" s="2575"/>
      <c r="Q2407" s="2575"/>
      <c r="R2407" s="2575"/>
      <c r="S2407" s="2575"/>
      <c r="T2407" s="2571"/>
      <c r="U2407" s="2571"/>
      <c r="V2407" s="2571"/>
      <c r="W2407" s="2571"/>
      <c r="X2407" s="2571"/>
      <c r="Y2407" s="2571"/>
      <c r="Z2407" s="2571"/>
      <c r="AA2407" s="2571"/>
      <c r="AB2407" s="2571"/>
      <c r="AC2407" s="2571"/>
      <c r="AD2407" s="2571"/>
      <c r="AE2407" s="2571"/>
      <c r="AF2407" s="2571"/>
      <c r="AG2407" s="2571"/>
      <c r="AH2407" s="2571"/>
      <c r="AI2407" s="2571"/>
      <c r="AJ2407" s="2574"/>
      <c r="AK2407" s="2578"/>
    </row>
    <row r="2408" spans="2:37" s="2783" customFormat="1" ht="17.25" customHeight="1" thickBot="1" x14ac:dyDescent="0.25">
      <c r="B2408" s="3646"/>
      <c r="C2408" s="3647"/>
      <c r="D2408" s="3648"/>
      <c r="E2408" s="3648"/>
      <c r="F2408" s="3648"/>
      <c r="G2408" s="3648"/>
      <c r="H2408" s="2580"/>
      <c r="I2408" s="2580"/>
      <c r="J2408" s="2580"/>
      <c r="K2408" s="2580"/>
      <c r="L2408" s="2580"/>
      <c r="M2408" s="2580"/>
      <c r="N2408" s="2580"/>
      <c r="O2408" s="2580"/>
      <c r="P2408" s="2580"/>
      <c r="Q2408" s="2580"/>
      <c r="R2408" s="2580"/>
      <c r="S2408" s="2580"/>
      <c r="T2408" s="2581"/>
      <c r="U2408" s="2581"/>
      <c r="V2408" s="2581"/>
      <c r="W2408" s="2581"/>
      <c r="X2408" s="2581"/>
      <c r="Y2408" s="2581"/>
      <c r="Z2408" s="2581"/>
      <c r="AA2408" s="2581"/>
      <c r="AB2408" s="2581"/>
      <c r="AC2408" s="2581"/>
      <c r="AD2408" s="2581"/>
      <c r="AE2408" s="2581"/>
      <c r="AF2408" s="2581"/>
      <c r="AG2408" s="2581"/>
      <c r="AH2408" s="2581"/>
      <c r="AI2408" s="2581"/>
      <c r="AJ2408" s="2582"/>
      <c r="AK2408" s="2583"/>
    </row>
    <row r="2409" spans="2:37" s="2783" customFormat="1" ht="17.25" customHeight="1" x14ac:dyDescent="0.2">
      <c r="B2409" s="2667" t="str">
        <f>+B2393</f>
        <v>.</v>
      </c>
      <c r="C2409" s="2667"/>
      <c r="D2409" s="2667"/>
      <c r="E2409" s="2667"/>
      <c r="F2409" s="2667"/>
    </row>
    <row r="2410" spans="2:37" s="2783" customFormat="1" ht="17.25" customHeight="1" thickBot="1" x14ac:dyDescent="0.25">
      <c r="B2410" s="2667"/>
      <c r="C2410" s="2667"/>
      <c r="D2410" s="2667"/>
      <c r="E2410" s="2667"/>
      <c r="F2410" s="2667"/>
    </row>
    <row r="2411" spans="2:37" s="2783" customFormat="1" ht="17.25" customHeight="1" x14ac:dyDescent="0.2">
      <c r="B2411" s="3623" t="s">
        <v>5011</v>
      </c>
      <c r="C2411" s="3624"/>
      <c r="D2411" s="3624"/>
      <c r="E2411" s="3624"/>
      <c r="F2411" s="3624"/>
      <c r="G2411" s="3624"/>
      <c r="H2411" s="3624"/>
      <c r="I2411" s="3624"/>
      <c r="J2411" s="3624"/>
      <c r="K2411" s="3624"/>
      <c r="L2411" s="3624"/>
      <c r="M2411" s="3624"/>
      <c r="N2411" s="3624"/>
      <c r="O2411" s="3624"/>
      <c r="P2411" s="3624"/>
      <c r="Q2411" s="3624"/>
      <c r="R2411" s="3624"/>
      <c r="S2411" s="3624"/>
      <c r="T2411" s="3624"/>
      <c r="U2411" s="3624"/>
      <c r="V2411" s="3624"/>
      <c r="W2411" s="3624"/>
      <c r="X2411" s="3624"/>
      <c r="Y2411" s="3624"/>
      <c r="Z2411" s="3624"/>
      <c r="AA2411" s="3624"/>
      <c r="AB2411" s="3624"/>
      <c r="AC2411" s="3624"/>
      <c r="AD2411" s="3624"/>
      <c r="AE2411" s="3624"/>
      <c r="AF2411" s="3624"/>
      <c r="AG2411" s="3624"/>
      <c r="AH2411" s="3624"/>
      <c r="AI2411" s="3624"/>
      <c r="AJ2411" s="3624"/>
      <c r="AK2411" s="3625"/>
    </row>
    <row r="2412" spans="2:37" s="2783" customFormat="1" ht="17.25" customHeight="1" x14ac:dyDescent="0.2">
      <c r="B2412" s="2576"/>
      <c r="C2412" s="2667"/>
      <c r="D2412" s="2667"/>
      <c r="E2412" s="2667"/>
      <c r="F2412" s="2667"/>
      <c r="G2412" s="2577"/>
      <c r="H2412" s="2577"/>
      <c r="I2412" s="2577"/>
      <c r="J2412" s="2577"/>
      <c r="K2412" s="2577"/>
      <c r="L2412" s="2577"/>
      <c r="M2412" s="2577"/>
      <c r="N2412" s="2577"/>
      <c r="O2412" s="2577"/>
      <c r="P2412" s="2577"/>
      <c r="Q2412" s="2577"/>
      <c r="R2412" s="2577"/>
      <c r="S2412" s="2577"/>
      <c r="T2412" s="2577"/>
      <c r="U2412" s="2577"/>
      <c r="V2412" s="2577"/>
      <c r="W2412" s="2577"/>
      <c r="X2412" s="2577"/>
      <c r="Y2412" s="2577"/>
      <c r="Z2412" s="2577"/>
      <c r="AA2412" s="2577"/>
      <c r="AB2412" s="2577"/>
      <c r="AC2412" s="2577"/>
      <c r="AD2412" s="2577"/>
      <c r="AE2412" s="2577"/>
      <c r="AF2412" s="2577"/>
      <c r="AG2412" s="2577"/>
      <c r="AH2412" s="2577"/>
      <c r="AI2412" s="2577"/>
      <c r="AJ2412" s="2577"/>
      <c r="AK2412" s="2578"/>
    </row>
    <row r="2413" spans="2:37" s="2783" customFormat="1" ht="17.25" customHeight="1" x14ac:dyDescent="0.2">
      <c r="B2413" s="2576" t="s">
        <v>4998</v>
      </c>
      <c r="C2413" s="2667"/>
      <c r="D2413" s="3740" t="s">
        <v>5212</v>
      </c>
      <c r="E2413" s="3740"/>
      <c r="F2413" s="3740"/>
      <c r="G2413" s="2577"/>
      <c r="H2413" s="2577"/>
      <c r="I2413" s="2577"/>
      <c r="J2413" s="2577"/>
      <c r="K2413" s="2577"/>
      <c r="L2413" s="2577"/>
      <c r="M2413" s="2577"/>
      <c r="N2413" s="2577"/>
      <c r="O2413" s="2577"/>
      <c r="P2413" s="2577"/>
      <c r="Q2413" s="2577"/>
      <c r="R2413" s="2577"/>
      <c r="S2413" s="2577"/>
      <c r="T2413" s="2577"/>
      <c r="U2413" s="2577"/>
      <c r="V2413" s="2577"/>
      <c r="W2413" s="2577"/>
      <c r="X2413" s="2577"/>
      <c r="Y2413" s="2577"/>
      <c r="Z2413" s="2577"/>
      <c r="AA2413" s="2577"/>
      <c r="AB2413" s="2577"/>
      <c r="AC2413" s="2577"/>
      <c r="AD2413" s="2577"/>
      <c r="AE2413" s="2577"/>
      <c r="AF2413" s="2577"/>
      <c r="AG2413" s="2577"/>
      <c r="AH2413" s="2577"/>
      <c r="AI2413" s="2577"/>
      <c r="AJ2413" s="2577"/>
      <c r="AK2413" s="2578"/>
    </row>
    <row r="2414" spans="2:37" s="2783" customFormat="1" ht="17.25" customHeight="1" thickBot="1" x14ac:dyDescent="0.25">
      <c r="B2414" s="3657" t="s">
        <v>5012</v>
      </c>
      <c r="C2414" s="3658"/>
      <c r="D2414" s="3747">
        <v>41401</v>
      </c>
      <c r="E2414" s="3748"/>
      <c r="F2414" s="2667"/>
      <c r="G2414" s="2577"/>
      <c r="H2414" s="2577"/>
      <c r="I2414" s="2577"/>
      <c r="J2414" s="2577"/>
      <c r="K2414" s="2577"/>
      <c r="L2414" s="2577"/>
      <c r="M2414" s="2577"/>
      <c r="N2414" s="2577"/>
      <c r="O2414" s="2577"/>
      <c r="P2414" s="2577"/>
      <c r="Q2414" s="2577"/>
      <c r="R2414" s="2577"/>
      <c r="S2414" s="2577"/>
      <c r="T2414" s="2577"/>
      <c r="U2414" s="2577"/>
      <c r="V2414" s="2577"/>
      <c r="W2414" s="2577"/>
      <c r="X2414" s="2577"/>
      <c r="Y2414" s="2577"/>
      <c r="Z2414" s="2577"/>
      <c r="AA2414" s="2577"/>
      <c r="AB2414" s="2577"/>
      <c r="AC2414" s="2577"/>
      <c r="AD2414" s="2577"/>
      <c r="AE2414" s="2577"/>
      <c r="AF2414" s="2577"/>
      <c r="AG2414" s="2577"/>
      <c r="AH2414" s="2577"/>
      <c r="AI2414" s="2577"/>
      <c r="AJ2414" s="2577"/>
      <c r="AK2414" s="2578"/>
    </row>
    <row r="2415" spans="2:37" s="2783" customFormat="1" ht="69.75" customHeight="1" thickBot="1" x14ac:dyDescent="0.25">
      <c r="B2415" s="3659" t="s">
        <v>5013</v>
      </c>
      <c r="C2415" s="3710"/>
      <c r="D2415" s="3730" t="s">
        <v>5213</v>
      </c>
      <c r="E2415" s="3731"/>
      <c r="F2415" s="3731"/>
      <c r="G2415" s="3731"/>
      <c r="H2415" s="3731"/>
      <c r="I2415" s="3731"/>
      <c r="J2415" s="3731"/>
      <c r="K2415" s="3732"/>
      <c r="L2415" s="2577"/>
      <c r="M2415" s="2577"/>
      <c r="N2415" s="2577"/>
      <c r="O2415" s="2577"/>
      <c r="P2415" s="2577"/>
      <c r="Q2415" s="2577"/>
      <c r="R2415" s="2577"/>
      <c r="S2415" s="2577"/>
      <c r="T2415" s="2577"/>
      <c r="U2415" s="2577"/>
      <c r="V2415" s="2577"/>
      <c r="W2415" s="2577"/>
      <c r="X2415" s="2577"/>
      <c r="Y2415" s="2577"/>
      <c r="Z2415" s="2577"/>
      <c r="AA2415" s="2577"/>
      <c r="AB2415" s="2577"/>
      <c r="AC2415" s="2577"/>
      <c r="AD2415" s="2577"/>
      <c r="AE2415" s="2577"/>
      <c r="AF2415" s="2577"/>
      <c r="AG2415" s="2577"/>
      <c r="AH2415" s="2577"/>
      <c r="AI2415" s="2577"/>
      <c r="AJ2415" s="2577"/>
      <c r="AK2415" s="2578"/>
    </row>
    <row r="2416" spans="2:37" s="2783" customFormat="1" ht="17.25" customHeight="1" thickBot="1" x14ac:dyDescent="0.25">
      <c r="B2416" s="3664"/>
      <c r="C2416" s="3653"/>
      <c r="D2416" s="3653"/>
      <c r="E2416" s="3653"/>
      <c r="F2416" s="3653"/>
      <c r="G2416" s="3653"/>
      <c r="H2416" s="3653"/>
      <c r="I2416" s="3653"/>
      <c r="J2416" s="3653"/>
      <c r="K2416" s="3653"/>
      <c r="L2416" s="3653"/>
      <c r="M2416" s="3653"/>
      <c r="N2416" s="3653"/>
      <c r="O2416" s="3653"/>
      <c r="P2416" s="3653"/>
      <c r="Q2416" s="3653"/>
      <c r="R2416" s="2577"/>
      <c r="S2416" s="2577"/>
      <c r="T2416" s="2577"/>
      <c r="U2416" s="2577"/>
      <c r="V2416" s="2577"/>
      <c r="W2416" s="2577"/>
      <c r="X2416" s="2577"/>
      <c r="Y2416" s="2577"/>
      <c r="Z2416" s="2577"/>
      <c r="AA2416" s="2577"/>
      <c r="AB2416" s="2577"/>
      <c r="AC2416" s="2577"/>
      <c r="AD2416" s="2577"/>
      <c r="AE2416" s="2577"/>
      <c r="AF2416" s="2577"/>
      <c r="AG2416" s="2577"/>
      <c r="AH2416" s="2577"/>
      <c r="AI2416" s="2577"/>
      <c r="AJ2416" s="2577"/>
      <c r="AK2416" s="2578"/>
    </row>
    <row r="2417" spans="2:37" s="2783" customFormat="1" ht="17.25" customHeight="1" thickBot="1" x14ac:dyDescent="0.25">
      <c r="B2417" s="3638" t="s">
        <v>5014</v>
      </c>
      <c r="C2417" s="3638"/>
      <c r="D2417" s="3638" t="s">
        <v>5004</v>
      </c>
      <c r="E2417" s="3638" t="s">
        <v>5015</v>
      </c>
      <c r="F2417" s="3654" t="s">
        <v>224</v>
      </c>
      <c r="G2417" s="3654"/>
      <c r="H2417" s="3654"/>
      <c r="I2417" s="3654"/>
      <c r="J2417" s="3654"/>
      <c r="K2417" s="3654"/>
      <c r="L2417" s="3654"/>
      <c r="M2417" s="3654"/>
      <c r="N2417" s="3654"/>
      <c r="O2417" s="3654"/>
      <c r="P2417" s="3654"/>
      <c r="Q2417" s="3654"/>
      <c r="R2417" s="3654"/>
      <c r="S2417" s="3654" t="s">
        <v>340</v>
      </c>
      <c r="T2417" s="3654"/>
      <c r="U2417" s="3654"/>
      <c r="V2417" s="3654"/>
      <c r="W2417" s="3654"/>
      <c r="X2417" s="3654"/>
      <c r="Y2417" s="3654"/>
      <c r="Z2417" s="3654"/>
      <c r="AA2417" s="3654"/>
      <c r="AB2417" s="3654"/>
      <c r="AC2417" s="3654"/>
      <c r="AD2417" s="3654" t="s">
        <v>225</v>
      </c>
      <c r="AE2417" s="3654"/>
      <c r="AF2417" s="3654"/>
      <c r="AG2417" s="3654"/>
      <c r="AH2417" s="3655" t="s">
        <v>4999</v>
      </c>
      <c r="AI2417" s="3655"/>
      <c r="AJ2417" s="3655"/>
      <c r="AK2417" s="2578"/>
    </row>
    <row r="2418" spans="2:37" s="2783" customFormat="1" ht="17.25" customHeight="1" thickBot="1" x14ac:dyDescent="0.25">
      <c r="B2418" s="3639"/>
      <c r="C2418" s="3639"/>
      <c r="D2418" s="3639"/>
      <c r="E2418" s="3639"/>
      <c r="F2418" s="3639" t="s">
        <v>5016</v>
      </c>
      <c r="G2418" s="3639" t="s">
        <v>5017</v>
      </c>
      <c r="H2418" s="3638" t="s">
        <v>5018</v>
      </c>
      <c r="I2418" s="3640" t="s">
        <v>5019</v>
      </c>
      <c r="J2418" s="3640" t="s">
        <v>5020</v>
      </c>
      <c r="K2418" s="3637" t="s">
        <v>5021</v>
      </c>
      <c r="L2418" s="3637" t="s">
        <v>5022</v>
      </c>
      <c r="M2418" s="3640" t="s">
        <v>5023</v>
      </c>
      <c r="N2418" s="3640"/>
      <c r="O2418" s="3637" t="s">
        <v>5024</v>
      </c>
      <c r="P2418" s="3637" t="s">
        <v>5025</v>
      </c>
      <c r="Q2418" s="3637" t="s">
        <v>5026</v>
      </c>
      <c r="R2418" s="3637" t="s">
        <v>5027</v>
      </c>
      <c r="S2418" s="3638" t="s">
        <v>5028</v>
      </c>
      <c r="T2418" s="3638" t="s">
        <v>5029</v>
      </c>
      <c r="U2418" s="3638" t="s">
        <v>5030</v>
      </c>
      <c r="V2418" s="3638" t="s">
        <v>5031</v>
      </c>
      <c r="W2418" s="3638" t="s">
        <v>5032</v>
      </c>
      <c r="X2418" s="3638" t="s">
        <v>5033</v>
      </c>
      <c r="Y2418" s="3638" t="s">
        <v>5034</v>
      </c>
      <c r="Z2418" s="3638" t="s">
        <v>5035</v>
      </c>
      <c r="AA2418" s="3638" t="s">
        <v>5036</v>
      </c>
      <c r="AB2418" s="3640" t="s">
        <v>5037</v>
      </c>
      <c r="AC2418" s="3640" t="s">
        <v>5038</v>
      </c>
      <c r="AD2418" s="3638" t="s">
        <v>5039</v>
      </c>
      <c r="AE2418" s="3638" t="s">
        <v>5040</v>
      </c>
      <c r="AF2418" s="3638" t="s">
        <v>5041</v>
      </c>
      <c r="AG2418" s="3638" t="s">
        <v>5042</v>
      </c>
      <c r="AH2418" s="3638" t="s">
        <v>1154</v>
      </c>
      <c r="AI2418" s="3638" t="s">
        <v>5000</v>
      </c>
      <c r="AJ2418" s="3638" t="s">
        <v>5001</v>
      </c>
      <c r="AK2418" s="2578"/>
    </row>
    <row r="2419" spans="2:37" s="2783" customFormat="1" ht="17.25" customHeight="1" thickBot="1" x14ac:dyDescent="0.25">
      <c r="B2419" s="3639"/>
      <c r="C2419" s="3639"/>
      <c r="D2419" s="3639"/>
      <c r="E2419" s="3639"/>
      <c r="F2419" s="3639"/>
      <c r="G2419" s="3639"/>
      <c r="H2419" s="3639"/>
      <c r="I2419" s="3637"/>
      <c r="J2419" s="3637"/>
      <c r="K2419" s="3637"/>
      <c r="L2419" s="3637"/>
      <c r="M2419" s="2664" t="s">
        <v>5043</v>
      </c>
      <c r="N2419" s="2663" t="s">
        <v>2798</v>
      </c>
      <c r="O2419" s="3637"/>
      <c r="P2419" s="3637"/>
      <c r="Q2419" s="3637"/>
      <c r="R2419" s="3637"/>
      <c r="S2419" s="3639"/>
      <c r="T2419" s="3639"/>
      <c r="U2419" s="3639"/>
      <c r="V2419" s="3639"/>
      <c r="W2419" s="3639"/>
      <c r="X2419" s="3639"/>
      <c r="Y2419" s="3639"/>
      <c r="Z2419" s="3639"/>
      <c r="AA2419" s="3639"/>
      <c r="AB2419" s="3637"/>
      <c r="AC2419" s="3637"/>
      <c r="AD2419" s="3639"/>
      <c r="AE2419" s="3639"/>
      <c r="AF2419" s="3639"/>
      <c r="AG2419" s="3639"/>
      <c r="AH2419" s="3639"/>
      <c r="AI2419" s="3639"/>
      <c r="AJ2419" s="3639"/>
      <c r="AK2419" s="2578"/>
    </row>
    <row r="2420" spans="2:37" s="2783" customFormat="1" ht="17.25" customHeight="1" x14ac:dyDescent="0.2">
      <c r="B2420" s="3743" t="s">
        <v>5214</v>
      </c>
      <c r="C2420" s="3744"/>
      <c r="D2420" s="2784">
        <v>50000592</v>
      </c>
      <c r="E2420" s="2724"/>
      <c r="F2420" s="2724"/>
      <c r="G2420" s="2678"/>
      <c r="H2420" s="2725"/>
      <c r="I2420" s="2725"/>
      <c r="J2420" s="2725"/>
      <c r="K2420" s="2678"/>
      <c r="L2420" s="2678"/>
      <c r="M2420" s="2726"/>
      <c r="N2420" s="2727"/>
      <c r="O2420" s="2678"/>
      <c r="P2420" s="2678"/>
      <c r="Q2420" s="2678"/>
      <c r="R2420" s="2678"/>
      <c r="S2420" s="2706"/>
      <c r="T2420" s="2678"/>
      <c r="U2420" s="2728"/>
      <c r="V2420" s="2728"/>
      <c r="W2420" s="2678"/>
      <c r="X2420" s="2678"/>
      <c r="Y2420" s="2728"/>
      <c r="Z2420" s="2728"/>
      <c r="AA2420" s="2728"/>
      <c r="AB2420" s="2678"/>
      <c r="AC2420" s="2678"/>
      <c r="AD2420" s="2724"/>
      <c r="AE2420" s="2747"/>
      <c r="AF2420" s="2781"/>
      <c r="AG2420" s="2781"/>
      <c r="AH2420" s="2707" t="s">
        <v>5215</v>
      </c>
      <c r="AI2420" s="3131">
        <v>1</v>
      </c>
      <c r="AJ2420" s="2771">
        <v>1</v>
      </c>
      <c r="AK2420" s="2578"/>
    </row>
    <row r="2421" spans="2:37" s="2783" customFormat="1" ht="17.25" customHeight="1" x14ac:dyDescent="0.2">
      <c r="B2421" s="3777" t="s">
        <v>5216</v>
      </c>
      <c r="C2421" s="3778"/>
      <c r="D2421" s="2786">
        <v>50000593</v>
      </c>
      <c r="E2421" s="2698"/>
      <c r="F2421" s="2698"/>
      <c r="G2421" s="2677"/>
      <c r="H2421" s="2787"/>
      <c r="I2421" s="2787"/>
      <c r="J2421" s="2787"/>
      <c r="K2421" s="2677"/>
      <c r="L2421" s="2677"/>
      <c r="M2421" s="2697"/>
      <c r="N2421" s="2788"/>
      <c r="O2421" s="2677"/>
      <c r="P2421" s="2677"/>
      <c r="Q2421" s="2677"/>
      <c r="R2421" s="2677"/>
      <c r="S2421" s="2618"/>
      <c r="T2421" s="2677"/>
      <c r="U2421" s="2789"/>
      <c r="V2421" s="2789"/>
      <c r="W2421" s="2677"/>
      <c r="X2421" s="2677"/>
      <c r="Y2421" s="2789"/>
      <c r="Z2421" s="2789"/>
      <c r="AA2421" s="2789"/>
      <c r="AB2421" s="2677"/>
      <c r="AC2421" s="2677"/>
      <c r="AD2421" s="2698"/>
      <c r="AE2421" s="2748"/>
      <c r="AF2421" s="2782"/>
      <c r="AG2421" s="2782"/>
      <c r="AH2421" s="2712" t="s">
        <v>5215</v>
      </c>
      <c r="AI2421" s="3124">
        <v>1</v>
      </c>
      <c r="AJ2421" s="2867">
        <v>1.5</v>
      </c>
      <c r="AK2421" s="2578"/>
    </row>
    <row r="2422" spans="2:37" s="2783" customFormat="1" ht="17.25" customHeight="1" x14ac:dyDescent="0.2">
      <c r="B2422" s="3749" t="s">
        <v>5217</v>
      </c>
      <c r="C2422" s="3750"/>
      <c r="D2422" s="2786">
        <v>50000590</v>
      </c>
      <c r="E2422" s="2698"/>
      <c r="F2422" s="2698"/>
      <c r="G2422" s="2677"/>
      <c r="H2422" s="2787"/>
      <c r="I2422" s="2787"/>
      <c r="J2422" s="2787"/>
      <c r="K2422" s="2677"/>
      <c r="L2422" s="2677"/>
      <c r="M2422" s="2697"/>
      <c r="N2422" s="2788"/>
      <c r="O2422" s="2677"/>
      <c r="P2422" s="2677"/>
      <c r="Q2422" s="2677"/>
      <c r="R2422" s="2677"/>
      <c r="S2422" s="2618"/>
      <c r="T2422" s="2677"/>
      <c r="U2422" s="2789"/>
      <c r="V2422" s="2789"/>
      <c r="W2422" s="2677"/>
      <c r="X2422" s="2677"/>
      <c r="Y2422" s="2789"/>
      <c r="Z2422" s="2789"/>
      <c r="AA2422" s="2789"/>
      <c r="AB2422" s="2677"/>
      <c r="AC2422" s="2677"/>
      <c r="AD2422" s="2698"/>
      <c r="AE2422" s="2748"/>
      <c r="AF2422" s="2782"/>
      <c r="AG2422" s="2782"/>
      <c r="AH2422" s="2712" t="s">
        <v>5215</v>
      </c>
      <c r="AI2422" s="2712">
        <v>1</v>
      </c>
      <c r="AJ2422" s="2867">
        <v>1</v>
      </c>
      <c r="AK2422" s="2578"/>
    </row>
    <row r="2423" spans="2:37" s="2783" customFormat="1" ht="17.25" customHeight="1" x14ac:dyDescent="0.2">
      <c r="B2423" s="3749" t="s">
        <v>5218</v>
      </c>
      <c r="C2423" s="3750"/>
      <c r="D2423" s="2786">
        <v>50000591</v>
      </c>
      <c r="E2423" s="2698"/>
      <c r="F2423" s="2698"/>
      <c r="G2423" s="2677"/>
      <c r="H2423" s="2787"/>
      <c r="I2423" s="2787"/>
      <c r="J2423" s="2787"/>
      <c r="K2423" s="2677"/>
      <c r="L2423" s="2677"/>
      <c r="M2423" s="2697"/>
      <c r="N2423" s="2788"/>
      <c r="O2423" s="2677"/>
      <c r="P2423" s="2677"/>
      <c r="Q2423" s="2677"/>
      <c r="R2423" s="2677"/>
      <c r="S2423" s="2618"/>
      <c r="T2423" s="2677"/>
      <c r="U2423" s="2789"/>
      <c r="V2423" s="2789"/>
      <c r="W2423" s="2677"/>
      <c r="X2423" s="2677"/>
      <c r="Y2423" s="2789"/>
      <c r="Z2423" s="2789"/>
      <c r="AA2423" s="2789"/>
      <c r="AB2423" s="2677"/>
      <c r="AC2423" s="2677"/>
      <c r="AD2423" s="2698"/>
      <c r="AE2423" s="2748"/>
      <c r="AF2423" s="2782"/>
      <c r="AG2423" s="2782"/>
      <c r="AH2423" s="2712" t="s">
        <v>5215</v>
      </c>
      <c r="AI2423" s="3124">
        <v>1</v>
      </c>
      <c r="AJ2423" s="2867">
        <v>1.5</v>
      </c>
      <c r="AK2423" s="2578"/>
    </row>
    <row r="2424" spans="2:37" s="2783" customFormat="1" ht="17.25" customHeight="1" x14ac:dyDescent="0.2">
      <c r="B2424" s="3749" t="s">
        <v>5219</v>
      </c>
      <c r="C2424" s="3750"/>
      <c r="D2424" s="2786">
        <v>50000588</v>
      </c>
      <c r="E2424" s="2698"/>
      <c r="F2424" s="2698"/>
      <c r="G2424" s="2677"/>
      <c r="H2424" s="2787"/>
      <c r="I2424" s="2787"/>
      <c r="J2424" s="2787"/>
      <c r="K2424" s="2677"/>
      <c r="L2424" s="2677"/>
      <c r="M2424" s="2697"/>
      <c r="N2424" s="2788"/>
      <c r="O2424" s="2677"/>
      <c r="P2424" s="2677"/>
      <c r="Q2424" s="2677"/>
      <c r="R2424" s="2677"/>
      <c r="S2424" s="2618"/>
      <c r="T2424" s="2677"/>
      <c r="U2424" s="2789"/>
      <c r="V2424" s="2789"/>
      <c r="W2424" s="2677"/>
      <c r="X2424" s="2677"/>
      <c r="Y2424" s="2789"/>
      <c r="Z2424" s="2789"/>
      <c r="AA2424" s="2789"/>
      <c r="AB2424" s="2677"/>
      <c r="AC2424" s="2677"/>
      <c r="AD2424" s="2698"/>
      <c r="AE2424" s="2748"/>
      <c r="AF2424" s="2782"/>
      <c r="AG2424" s="2782"/>
      <c r="AH2424" s="2712" t="s">
        <v>5215</v>
      </c>
      <c r="AI2424" s="3124">
        <v>1</v>
      </c>
      <c r="AJ2424" s="2867">
        <v>1</v>
      </c>
      <c r="AK2424" s="2578"/>
    </row>
    <row r="2425" spans="2:37" s="2783" customFormat="1" ht="17.25" customHeight="1" x14ac:dyDescent="0.2">
      <c r="B2425" s="3749" t="s">
        <v>5220</v>
      </c>
      <c r="C2425" s="3750"/>
      <c r="D2425" s="2786">
        <v>50000589</v>
      </c>
      <c r="E2425" s="2698"/>
      <c r="F2425" s="2698"/>
      <c r="G2425" s="2677"/>
      <c r="H2425" s="2787"/>
      <c r="I2425" s="2787"/>
      <c r="J2425" s="2787"/>
      <c r="K2425" s="2677"/>
      <c r="L2425" s="2677"/>
      <c r="M2425" s="2697"/>
      <c r="N2425" s="2788"/>
      <c r="O2425" s="2677"/>
      <c r="P2425" s="2677"/>
      <c r="Q2425" s="2677"/>
      <c r="R2425" s="2677"/>
      <c r="S2425" s="2618"/>
      <c r="T2425" s="2677"/>
      <c r="U2425" s="2789"/>
      <c r="V2425" s="2789"/>
      <c r="W2425" s="2677"/>
      <c r="X2425" s="2677"/>
      <c r="Y2425" s="2789"/>
      <c r="Z2425" s="2789"/>
      <c r="AA2425" s="2789"/>
      <c r="AB2425" s="2677"/>
      <c r="AC2425" s="2677"/>
      <c r="AD2425" s="2698"/>
      <c r="AE2425" s="2748"/>
      <c r="AF2425" s="2782"/>
      <c r="AG2425" s="2782"/>
      <c r="AH2425" s="2712" t="s">
        <v>5215</v>
      </c>
      <c r="AI2425" s="3124">
        <v>1</v>
      </c>
      <c r="AJ2425" s="2867">
        <v>1.5</v>
      </c>
      <c r="AK2425" s="2578"/>
    </row>
    <row r="2426" spans="2:37" s="2783" customFormat="1" ht="17.25" customHeight="1" x14ac:dyDescent="0.2">
      <c r="B2426" s="3749" t="s">
        <v>5221</v>
      </c>
      <c r="C2426" s="3750"/>
      <c r="D2426" s="2786">
        <v>50000595</v>
      </c>
      <c r="E2426" s="2698"/>
      <c r="F2426" s="2698"/>
      <c r="G2426" s="2677"/>
      <c r="H2426" s="2787"/>
      <c r="I2426" s="2787"/>
      <c r="J2426" s="2787"/>
      <c r="K2426" s="2677"/>
      <c r="L2426" s="2677"/>
      <c r="M2426" s="2697"/>
      <c r="N2426" s="2788"/>
      <c r="O2426" s="2677"/>
      <c r="P2426" s="2677"/>
      <c r="Q2426" s="2677"/>
      <c r="R2426" s="2677"/>
      <c r="S2426" s="2618"/>
      <c r="T2426" s="2677"/>
      <c r="U2426" s="2789"/>
      <c r="V2426" s="2789"/>
      <c r="W2426" s="2677"/>
      <c r="X2426" s="2677"/>
      <c r="Y2426" s="2789"/>
      <c r="Z2426" s="2789"/>
      <c r="AA2426" s="2789"/>
      <c r="AB2426" s="2677"/>
      <c r="AC2426" s="2677"/>
      <c r="AD2426" s="2698"/>
      <c r="AE2426" s="2748"/>
      <c r="AF2426" s="2782"/>
      <c r="AG2426" s="2782"/>
      <c r="AH2426" s="2712" t="s">
        <v>5215</v>
      </c>
      <c r="AI2426" s="3124">
        <v>1</v>
      </c>
      <c r="AJ2426" s="2867">
        <v>1</v>
      </c>
      <c r="AK2426" s="2578"/>
    </row>
    <row r="2427" spans="2:37" s="2783" customFormat="1" ht="17.25" customHeight="1" x14ac:dyDescent="0.2">
      <c r="B2427" s="3749" t="s">
        <v>5222</v>
      </c>
      <c r="C2427" s="3750"/>
      <c r="D2427" s="2786">
        <v>50000596</v>
      </c>
      <c r="E2427" s="2698"/>
      <c r="F2427" s="2698"/>
      <c r="G2427" s="2677"/>
      <c r="H2427" s="2787"/>
      <c r="I2427" s="2787"/>
      <c r="J2427" s="2787"/>
      <c r="K2427" s="2677"/>
      <c r="L2427" s="2677"/>
      <c r="M2427" s="2697"/>
      <c r="N2427" s="2788"/>
      <c r="O2427" s="2677"/>
      <c r="P2427" s="2677"/>
      <c r="Q2427" s="2677"/>
      <c r="R2427" s="2677"/>
      <c r="S2427" s="2618"/>
      <c r="T2427" s="2677"/>
      <c r="U2427" s="2789"/>
      <c r="V2427" s="2789"/>
      <c r="W2427" s="2677"/>
      <c r="X2427" s="2677"/>
      <c r="Y2427" s="2789"/>
      <c r="Z2427" s="2789"/>
      <c r="AA2427" s="2789"/>
      <c r="AB2427" s="2677"/>
      <c r="AC2427" s="2677"/>
      <c r="AD2427" s="2698"/>
      <c r="AE2427" s="2748"/>
      <c r="AF2427" s="2782"/>
      <c r="AG2427" s="2782"/>
      <c r="AH2427" s="2712" t="s">
        <v>5215</v>
      </c>
      <c r="AI2427" s="3124">
        <v>1</v>
      </c>
      <c r="AJ2427" s="2867">
        <v>1.5</v>
      </c>
      <c r="AK2427" s="2578"/>
    </row>
    <row r="2428" spans="2:37" s="2783" customFormat="1" ht="17.25" customHeight="1" x14ac:dyDescent="0.2">
      <c r="B2428" s="3749" t="s">
        <v>5223</v>
      </c>
      <c r="C2428" s="3750"/>
      <c r="D2428" s="2786">
        <v>50000586</v>
      </c>
      <c r="E2428" s="2698"/>
      <c r="F2428" s="2698"/>
      <c r="G2428" s="2677"/>
      <c r="H2428" s="2787"/>
      <c r="I2428" s="2787"/>
      <c r="J2428" s="2787"/>
      <c r="K2428" s="2677"/>
      <c r="L2428" s="2677"/>
      <c r="M2428" s="2697"/>
      <c r="N2428" s="2788"/>
      <c r="O2428" s="2677"/>
      <c r="P2428" s="2677"/>
      <c r="Q2428" s="2677"/>
      <c r="R2428" s="2677"/>
      <c r="S2428" s="2618"/>
      <c r="T2428" s="2677"/>
      <c r="U2428" s="2789"/>
      <c r="V2428" s="2789"/>
      <c r="W2428" s="2677"/>
      <c r="X2428" s="2677"/>
      <c r="Y2428" s="2789"/>
      <c r="Z2428" s="2789"/>
      <c r="AA2428" s="2789"/>
      <c r="AB2428" s="2677"/>
      <c r="AC2428" s="2677"/>
      <c r="AD2428" s="2698"/>
      <c r="AE2428" s="2748"/>
      <c r="AF2428" s="2782"/>
      <c r="AG2428" s="2782"/>
      <c r="AH2428" s="2712" t="s">
        <v>5215</v>
      </c>
      <c r="AI2428" s="3124">
        <v>1</v>
      </c>
      <c r="AJ2428" s="2867">
        <v>1</v>
      </c>
      <c r="AK2428" s="2578"/>
    </row>
    <row r="2429" spans="2:37" s="2783" customFormat="1" ht="17.25" customHeight="1" x14ac:dyDescent="0.2">
      <c r="B2429" s="3749" t="s">
        <v>5224</v>
      </c>
      <c r="C2429" s="3750"/>
      <c r="D2429" s="2786">
        <v>50000587</v>
      </c>
      <c r="E2429" s="2698"/>
      <c r="F2429" s="2698"/>
      <c r="G2429" s="2677"/>
      <c r="H2429" s="2787"/>
      <c r="I2429" s="2787"/>
      <c r="J2429" s="2787"/>
      <c r="K2429" s="2677"/>
      <c r="L2429" s="2677"/>
      <c r="M2429" s="2697"/>
      <c r="N2429" s="2788"/>
      <c r="O2429" s="2677"/>
      <c r="P2429" s="2677"/>
      <c r="Q2429" s="2677"/>
      <c r="R2429" s="2677"/>
      <c r="S2429" s="2618"/>
      <c r="T2429" s="2677"/>
      <c r="U2429" s="2789"/>
      <c r="V2429" s="2789"/>
      <c r="W2429" s="2677"/>
      <c r="X2429" s="2677"/>
      <c r="Y2429" s="2789"/>
      <c r="Z2429" s="2789"/>
      <c r="AA2429" s="2789"/>
      <c r="AB2429" s="2677"/>
      <c r="AC2429" s="2677"/>
      <c r="AD2429" s="2698"/>
      <c r="AE2429" s="2748"/>
      <c r="AF2429" s="2782"/>
      <c r="AG2429" s="2782"/>
      <c r="AH2429" s="2712" t="s">
        <v>5215</v>
      </c>
      <c r="AI2429" s="3124">
        <v>1</v>
      </c>
      <c r="AJ2429" s="2867">
        <v>1.5</v>
      </c>
      <c r="AK2429" s="2578"/>
    </row>
    <row r="2430" spans="2:37" s="2783" customFormat="1" ht="17.25" customHeight="1" x14ac:dyDescent="0.2">
      <c r="B2430" s="3749" t="s">
        <v>5225</v>
      </c>
      <c r="C2430" s="3750"/>
      <c r="D2430" s="2786">
        <v>50000758</v>
      </c>
      <c r="E2430" s="2698"/>
      <c r="F2430" s="2698"/>
      <c r="G2430" s="2677"/>
      <c r="H2430" s="2787"/>
      <c r="I2430" s="2787"/>
      <c r="J2430" s="2787"/>
      <c r="K2430" s="2677"/>
      <c r="L2430" s="2677"/>
      <c r="M2430" s="2697"/>
      <c r="N2430" s="2788"/>
      <c r="O2430" s="2677"/>
      <c r="P2430" s="2677"/>
      <c r="Q2430" s="2677"/>
      <c r="R2430" s="2677"/>
      <c r="S2430" s="2618"/>
      <c r="T2430" s="2677"/>
      <c r="U2430" s="2789"/>
      <c r="V2430" s="2789"/>
      <c r="W2430" s="2677"/>
      <c r="X2430" s="2677"/>
      <c r="Y2430" s="2789"/>
      <c r="Z2430" s="2789"/>
      <c r="AA2430" s="2789"/>
      <c r="AB2430" s="2677"/>
      <c r="AC2430" s="2677"/>
      <c r="AD2430" s="2698"/>
      <c r="AE2430" s="2748"/>
      <c r="AF2430" s="2782"/>
      <c r="AG2430" s="2782"/>
      <c r="AH2430" s="2712" t="s">
        <v>5226</v>
      </c>
      <c r="AI2430" s="3124" t="s">
        <v>5227</v>
      </c>
      <c r="AJ2430" s="2867">
        <v>3</v>
      </c>
      <c r="AK2430" s="2578"/>
    </row>
    <row r="2431" spans="2:37" s="2783" customFormat="1" ht="17.25" customHeight="1" x14ac:dyDescent="0.2">
      <c r="B2431" s="3749" t="s">
        <v>5228</v>
      </c>
      <c r="C2431" s="3750"/>
      <c r="D2431" s="2786">
        <v>50000757</v>
      </c>
      <c r="E2431" s="2698"/>
      <c r="F2431" s="2698"/>
      <c r="G2431" s="2677"/>
      <c r="H2431" s="2787"/>
      <c r="I2431" s="2787"/>
      <c r="J2431" s="2787"/>
      <c r="K2431" s="2677"/>
      <c r="L2431" s="2677"/>
      <c r="M2431" s="2697"/>
      <c r="N2431" s="2788"/>
      <c r="O2431" s="2677"/>
      <c r="P2431" s="2677"/>
      <c r="Q2431" s="2677"/>
      <c r="R2431" s="2677"/>
      <c r="S2431" s="2618"/>
      <c r="T2431" s="2677"/>
      <c r="U2431" s="2789"/>
      <c r="V2431" s="2789"/>
      <c r="W2431" s="2677"/>
      <c r="X2431" s="2677"/>
      <c r="Y2431" s="2789"/>
      <c r="Z2431" s="2789"/>
      <c r="AA2431" s="2789"/>
      <c r="AB2431" s="2677"/>
      <c r="AC2431" s="2677"/>
      <c r="AD2431" s="2698"/>
      <c r="AE2431" s="2748"/>
      <c r="AF2431" s="2782"/>
      <c r="AG2431" s="2782"/>
      <c r="AH2431" s="2712" t="s">
        <v>5226</v>
      </c>
      <c r="AI2431" s="3124" t="s">
        <v>5229</v>
      </c>
      <c r="AJ2431" s="2867">
        <v>6</v>
      </c>
      <c r="AK2431" s="2578"/>
    </row>
    <row r="2432" spans="2:37" s="2783" customFormat="1" ht="17.25" customHeight="1" x14ac:dyDescent="0.2">
      <c r="B2432" s="3749" t="s">
        <v>5230</v>
      </c>
      <c r="C2432" s="3750"/>
      <c r="D2432" s="2786">
        <v>50000667</v>
      </c>
      <c r="E2432" s="2698"/>
      <c r="F2432" s="2698"/>
      <c r="G2432" s="2677"/>
      <c r="H2432" s="2787"/>
      <c r="I2432" s="2787"/>
      <c r="J2432" s="2787"/>
      <c r="K2432" s="2677"/>
      <c r="L2432" s="2677"/>
      <c r="M2432" s="2697"/>
      <c r="N2432" s="2788"/>
      <c r="O2432" s="2677"/>
      <c r="P2432" s="2677"/>
      <c r="Q2432" s="2677"/>
      <c r="R2432" s="2677"/>
      <c r="S2432" s="2618"/>
      <c r="T2432" s="2677"/>
      <c r="U2432" s="2789"/>
      <c r="V2432" s="2789"/>
      <c r="W2432" s="2677"/>
      <c r="X2432" s="2677"/>
      <c r="Y2432" s="2789"/>
      <c r="Z2432" s="2789"/>
      <c r="AA2432" s="2789"/>
      <c r="AB2432" s="2677"/>
      <c r="AC2432" s="2677"/>
      <c r="AD2432" s="2698"/>
      <c r="AE2432" s="2748"/>
      <c r="AF2432" s="2782"/>
      <c r="AG2432" s="2782"/>
      <c r="AH2432" s="2712" t="s">
        <v>5215</v>
      </c>
      <c r="AI2432" s="3124">
        <v>5</v>
      </c>
      <c r="AJ2432" s="2867">
        <v>3</v>
      </c>
      <c r="AK2432" s="2578"/>
    </row>
    <row r="2433" spans="2:37" s="2783" customFormat="1" ht="17.25" customHeight="1" x14ac:dyDescent="0.2">
      <c r="B2433" s="3749" t="s">
        <v>5231</v>
      </c>
      <c r="C2433" s="3750"/>
      <c r="D2433" s="2786">
        <v>50000666</v>
      </c>
      <c r="E2433" s="2698"/>
      <c r="F2433" s="2698"/>
      <c r="G2433" s="2677"/>
      <c r="H2433" s="2787"/>
      <c r="I2433" s="2787"/>
      <c r="J2433" s="2787"/>
      <c r="K2433" s="2677"/>
      <c r="L2433" s="2677"/>
      <c r="M2433" s="2697"/>
      <c r="N2433" s="2788"/>
      <c r="O2433" s="2677"/>
      <c r="P2433" s="2677"/>
      <c r="Q2433" s="2677"/>
      <c r="R2433" s="2677"/>
      <c r="S2433" s="2618"/>
      <c r="T2433" s="2677"/>
      <c r="U2433" s="2789"/>
      <c r="V2433" s="2789"/>
      <c r="W2433" s="2677"/>
      <c r="X2433" s="2677"/>
      <c r="Y2433" s="2789"/>
      <c r="Z2433" s="2789"/>
      <c r="AA2433" s="2789"/>
      <c r="AB2433" s="2677"/>
      <c r="AC2433" s="2677"/>
      <c r="AD2433" s="2698"/>
      <c r="AE2433" s="2748"/>
      <c r="AF2433" s="2782"/>
      <c r="AG2433" s="2782"/>
      <c r="AH2433" s="2712" t="s">
        <v>5215</v>
      </c>
      <c r="AI2433" s="3124">
        <v>20</v>
      </c>
      <c r="AJ2433" s="2867">
        <v>7</v>
      </c>
      <c r="AK2433" s="2578"/>
    </row>
    <row r="2434" spans="2:37" s="2783" customFormat="1" ht="17.25" customHeight="1" x14ac:dyDescent="0.2">
      <c r="B2434" s="3779" t="s">
        <v>5232</v>
      </c>
      <c r="C2434" s="3780"/>
      <c r="D2434" s="2786">
        <v>50000743</v>
      </c>
      <c r="E2434" s="2698"/>
      <c r="F2434" s="2698"/>
      <c r="G2434" s="2677"/>
      <c r="H2434" s="2787"/>
      <c r="I2434" s="2787"/>
      <c r="J2434" s="2787"/>
      <c r="K2434" s="2677"/>
      <c r="L2434" s="2677"/>
      <c r="M2434" s="2697"/>
      <c r="N2434" s="2788"/>
      <c r="O2434" s="2677"/>
      <c r="P2434" s="2677"/>
      <c r="Q2434" s="2677"/>
      <c r="R2434" s="2677"/>
      <c r="S2434" s="2618"/>
      <c r="T2434" s="2677"/>
      <c r="U2434" s="2789"/>
      <c r="V2434" s="2789"/>
      <c r="W2434" s="2677"/>
      <c r="X2434" s="2677"/>
      <c r="Y2434" s="2789"/>
      <c r="Z2434" s="2789"/>
      <c r="AA2434" s="2789"/>
      <c r="AB2434" s="2677"/>
      <c r="AC2434" s="2677"/>
      <c r="AD2434" s="2698"/>
      <c r="AE2434" s="2748"/>
      <c r="AF2434" s="2782"/>
      <c r="AG2434" s="2782"/>
      <c r="AH2434" s="2712" t="s">
        <v>5233</v>
      </c>
      <c r="AI2434" s="3124" t="s">
        <v>5234</v>
      </c>
      <c r="AJ2434" s="2867">
        <v>5.5</v>
      </c>
      <c r="AK2434" s="2578"/>
    </row>
    <row r="2435" spans="2:37" s="2783" customFormat="1" ht="17.25" customHeight="1" x14ac:dyDescent="0.2">
      <c r="B2435" s="3779" t="s">
        <v>5235</v>
      </c>
      <c r="C2435" s="3780"/>
      <c r="D2435" s="2786">
        <v>50000742</v>
      </c>
      <c r="E2435" s="2698"/>
      <c r="F2435" s="2698"/>
      <c r="G2435" s="2677"/>
      <c r="H2435" s="2787"/>
      <c r="I2435" s="2787"/>
      <c r="J2435" s="2787"/>
      <c r="K2435" s="2677"/>
      <c r="L2435" s="2677"/>
      <c r="M2435" s="2697"/>
      <c r="N2435" s="2788"/>
      <c r="O2435" s="2677"/>
      <c r="P2435" s="2677"/>
      <c r="Q2435" s="2677"/>
      <c r="R2435" s="2677"/>
      <c r="S2435" s="2618"/>
      <c r="T2435" s="2677"/>
      <c r="U2435" s="2789"/>
      <c r="V2435" s="2789"/>
      <c r="W2435" s="2677"/>
      <c r="X2435" s="2677"/>
      <c r="Y2435" s="2789"/>
      <c r="Z2435" s="2789"/>
      <c r="AA2435" s="2789"/>
      <c r="AB2435" s="2677"/>
      <c r="AC2435" s="2677"/>
      <c r="AD2435" s="2698"/>
      <c r="AE2435" s="2748"/>
      <c r="AF2435" s="2782"/>
      <c r="AG2435" s="2782"/>
      <c r="AH2435" s="2712" t="s">
        <v>5233</v>
      </c>
      <c r="AI2435" s="3124" t="s">
        <v>5236</v>
      </c>
      <c r="AJ2435" s="2867">
        <v>8</v>
      </c>
      <c r="AK2435" s="2578"/>
    </row>
    <row r="2436" spans="2:37" s="2783" customFormat="1" ht="17.25" customHeight="1" x14ac:dyDescent="0.2">
      <c r="B2436" s="3749" t="s">
        <v>5237</v>
      </c>
      <c r="C2436" s="3750"/>
      <c r="D2436" s="2786">
        <v>50000603</v>
      </c>
      <c r="E2436" s="2698"/>
      <c r="F2436" s="2698"/>
      <c r="G2436" s="2677"/>
      <c r="H2436" s="2787"/>
      <c r="I2436" s="2787"/>
      <c r="J2436" s="2787"/>
      <c r="K2436" s="2677"/>
      <c r="L2436" s="2677"/>
      <c r="M2436" s="2697"/>
      <c r="N2436" s="2788"/>
      <c r="O2436" s="2677"/>
      <c r="P2436" s="2677"/>
      <c r="Q2436" s="2677"/>
      <c r="R2436" s="2677"/>
      <c r="S2436" s="2618"/>
      <c r="T2436" s="2677"/>
      <c r="U2436" s="2789"/>
      <c r="V2436" s="2789"/>
      <c r="W2436" s="2677"/>
      <c r="X2436" s="2677"/>
      <c r="Y2436" s="2789"/>
      <c r="Z2436" s="2789"/>
      <c r="AA2436" s="2789"/>
      <c r="AB2436" s="2677"/>
      <c r="AC2436" s="2677"/>
      <c r="AD2436" s="2698"/>
      <c r="AE2436" s="2748"/>
      <c r="AF2436" s="2782"/>
      <c r="AG2436" s="2782"/>
      <c r="AH2436" s="2712" t="s">
        <v>5226</v>
      </c>
      <c r="AI2436" s="3124" t="s">
        <v>5238</v>
      </c>
      <c r="AJ2436" s="2867">
        <v>1.1200000000000001</v>
      </c>
      <c r="AK2436" s="2578"/>
    </row>
    <row r="2437" spans="2:37" s="2783" customFormat="1" ht="17.25" customHeight="1" thickBot="1" x14ac:dyDescent="0.25">
      <c r="B2437" s="3753" t="s">
        <v>5239</v>
      </c>
      <c r="C2437" s="3754"/>
      <c r="D2437" s="3098">
        <v>50000597</v>
      </c>
      <c r="E2437" s="2700"/>
      <c r="F2437" s="2700"/>
      <c r="G2437" s="3099"/>
      <c r="H2437" s="3100"/>
      <c r="I2437" s="3100"/>
      <c r="J2437" s="3100"/>
      <c r="K2437" s="3099"/>
      <c r="L2437" s="3099"/>
      <c r="M2437" s="2699"/>
      <c r="N2437" s="3101"/>
      <c r="O2437" s="3099"/>
      <c r="P2437" s="3099"/>
      <c r="Q2437" s="3099"/>
      <c r="R2437" s="3099"/>
      <c r="S2437" s="2810"/>
      <c r="T2437" s="3099"/>
      <c r="U2437" s="3102"/>
      <c r="V2437" s="3102"/>
      <c r="W2437" s="3099"/>
      <c r="X2437" s="3099"/>
      <c r="Y2437" s="3102"/>
      <c r="Z2437" s="3102"/>
      <c r="AA2437" s="3102"/>
      <c r="AB2437" s="3099"/>
      <c r="AC2437" s="3099"/>
      <c r="AD2437" s="2700"/>
      <c r="AE2437" s="3103"/>
      <c r="AF2437" s="3104"/>
      <c r="AG2437" s="3104"/>
      <c r="AH2437" s="2632" t="s">
        <v>5240</v>
      </c>
      <c r="AI2437" s="2632">
        <v>1</v>
      </c>
      <c r="AJ2437" s="3126">
        <v>0.56000000000000005</v>
      </c>
      <c r="AK2437" s="2578"/>
    </row>
    <row r="2438" spans="2:37" s="2783" customFormat="1" ht="17.25" customHeight="1" x14ac:dyDescent="0.2">
      <c r="B2438" s="2579"/>
      <c r="C2438" s="2572"/>
      <c r="D2438" s="2572"/>
      <c r="E2438" s="2572"/>
      <c r="F2438" s="2572"/>
      <c r="G2438" s="2572"/>
      <c r="H2438" s="2572"/>
      <c r="I2438" s="2573"/>
      <c r="J2438" s="2573"/>
      <c r="K2438" s="2573"/>
      <c r="L2438" s="2573"/>
      <c r="M2438" s="2572"/>
      <c r="N2438" s="2573"/>
      <c r="O2438" s="2573"/>
      <c r="P2438" s="2573"/>
      <c r="Q2438" s="2573"/>
      <c r="R2438" s="2573"/>
      <c r="S2438" s="2572"/>
      <c r="T2438" s="2571"/>
      <c r="U2438" s="2571"/>
      <c r="V2438" s="2571"/>
      <c r="W2438" s="2571"/>
      <c r="X2438" s="2571"/>
      <c r="Y2438" s="2571"/>
      <c r="Z2438" s="2571"/>
      <c r="AA2438" s="2571"/>
      <c r="AB2438" s="2571"/>
      <c r="AC2438" s="2571"/>
      <c r="AD2438" s="2571"/>
      <c r="AE2438" s="2571"/>
      <c r="AF2438" s="2571"/>
      <c r="AG2438" s="2571"/>
      <c r="AH2438" s="2571"/>
      <c r="AI2438" s="2571"/>
      <c r="AJ2438" s="2574"/>
      <c r="AK2438" s="2578"/>
    </row>
    <row r="2439" spans="2:37" s="2783" customFormat="1" ht="17.25" customHeight="1" x14ac:dyDescent="0.2">
      <c r="B2439" s="3643" t="s">
        <v>5002</v>
      </c>
      <c r="C2439" s="3644"/>
      <c r="D2439" s="3652" t="s">
        <v>1534</v>
      </c>
      <c r="E2439" s="3652"/>
      <c r="F2439" s="3652"/>
      <c r="G2439" s="3652"/>
      <c r="H2439" s="2575"/>
      <c r="I2439" s="2575"/>
      <c r="J2439" s="2575"/>
      <c r="K2439" s="2575"/>
      <c r="L2439" s="2575"/>
      <c r="M2439" s="2575"/>
      <c r="N2439" s="2575"/>
      <c r="O2439" s="2575"/>
      <c r="P2439" s="2575"/>
      <c r="Q2439" s="2575"/>
      <c r="R2439" s="2575"/>
      <c r="S2439" s="2575"/>
      <c r="T2439" s="2571"/>
      <c r="U2439" s="2571"/>
      <c r="V2439" s="2571"/>
      <c r="W2439" s="2571"/>
      <c r="X2439" s="2571"/>
      <c r="Y2439" s="2571"/>
      <c r="Z2439" s="2571"/>
      <c r="AA2439" s="2571"/>
      <c r="AB2439" s="2571"/>
      <c r="AC2439" s="2571"/>
      <c r="AD2439" s="2571"/>
      <c r="AE2439" s="2571"/>
      <c r="AF2439" s="2571"/>
      <c r="AG2439" s="2571"/>
      <c r="AH2439" s="2571"/>
      <c r="AI2439" s="2571"/>
      <c r="AJ2439" s="2574"/>
      <c r="AK2439" s="2578"/>
    </row>
    <row r="2440" spans="2:37" s="2783" customFormat="1" ht="17.25" customHeight="1" x14ac:dyDescent="0.2">
      <c r="B2440" s="3643" t="s">
        <v>5003</v>
      </c>
      <c r="C2440" s="3644"/>
      <c r="D2440" s="3652" t="s">
        <v>10</v>
      </c>
      <c r="E2440" s="3652"/>
      <c r="F2440" s="3652"/>
      <c r="G2440" s="3652"/>
      <c r="H2440" s="2575"/>
      <c r="I2440" s="2575"/>
      <c r="J2440" s="2575"/>
      <c r="K2440" s="2575"/>
      <c r="L2440" s="2575"/>
      <c r="M2440" s="2575"/>
      <c r="N2440" s="2575"/>
      <c r="O2440" s="2575"/>
      <c r="P2440" s="2575"/>
      <c r="Q2440" s="2575"/>
      <c r="R2440" s="2575"/>
      <c r="S2440" s="2575"/>
      <c r="T2440" s="2571"/>
      <c r="U2440" s="2571"/>
      <c r="V2440" s="2571"/>
      <c r="W2440" s="2571"/>
      <c r="X2440" s="2571"/>
      <c r="Y2440" s="2571"/>
      <c r="Z2440" s="2571"/>
      <c r="AA2440" s="2571"/>
      <c r="AB2440" s="2571"/>
      <c r="AC2440" s="2571"/>
      <c r="AD2440" s="2571"/>
      <c r="AE2440" s="2571"/>
      <c r="AF2440" s="2571"/>
      <c r="AG2440" s="2571"/>
      <c r="AH2440" s="2571"/>
      <c r="AI2440" s="2571"/>
      <c r="AJ2440" s="2574"/>
      <c r="AK2440" s="2578"/>
    </row>
    <row r="2441" spans="2:37" s="2783" customFormat="1" ht="17.25" customHeight="1" thickBot="1" x14ac:dyDescent="0.25">
      <c r="B2441" s="3646"/>
      <c r="C2441" s="3647"/>
      <c r="D2441" s="3648"/>
      <c r="E2441" s="3648"/>
      <c r="F2441" s="3648"/>
      <c r="G2441" s="3648"/>
      <c r="H2441" s="2580"/>
      <c r="I2441" s="2580"/>
      <c r="J2441" s="2580"/>
      <c r="K2441" s="2580"/>
      <c r="L2441" s="2580"/>
      <c r="M2441" s="2580"/>
      <c r="N2441" s="2580"/>
      <c r="O2441" s="2580"/>
      <c r="P2441" s="2580"/>
      <c r="Q2441" s="2580"/>
      <c r="R2441" s="2580"/>
      <c r="S2441" s="2580"/>
      <c r="T2441" s="2581"/>
      <c r="U2441" s="2581"/>
      <c r="V2441" s="2581"/>
      <c r="W2441" s="2581"/>
      <c r="X2441" s="2581"/>
      <c r="Y2441" s="2581"/>
      <c r="Z2441" s="2581"/>
      <c r="AA2441" s="2581"/>
      <c r="AB2441" s="2581"/>
      <c r="AC2441" s="2581"/>
      <c r="AD2441" s="2581"/>
      <c r="AE2441" s="2581"/>
      <c r="AF2441" s="2581"/>
      <c r="AG2441" s="2581"/>
      <c r="AH2441" s="2581"/>
      <c r="AI2441" s="2581"/>
      <c r="AJ2441" s="2582"/>
      <c r="AK2441" s="2583"/>
    </row>
    <row r="2442" spans="2:37" s="2783" customFormat="1" ht="17.25" customHeight="1" x14ac:dyDescent="0.2">
      <c r="B2442" s="2672" t="str">
        <f>+B2409</f>
        <v>.</v>
      </c>
      <c r="C2442" s="2672"/>
      <c r="D2442" s="2701"/>
      <c r="E2442" s="2701"/>
      <c r="F2442" s="2701"/>
      <c r="G2442" s="2701"/>
      <c r="H2442" s="2575"/>
      <c r="I2442" s="2575"/>
      <c r="J2442" s="2575"/>
      <c r="K2442" s="2575"/>
      <c r="L2442" s="2575"/>
      <c r="M2442" s="2575"/>
      <c r="N2442" s="2575"/>
      <c r="O2442" s="2575"/>
      <c r="P2442" s="2575"/>
      <c r="Q2442" s="2575"/>
      <c r="R2442" s="2575"/>
      <c r="S2442" s="2575"/>
      <c r="T2442" s="2571"/>
      <c r="U2442" s="2571"/>
      <c r="V2442" s="2571"/>
      <c r="W2442" s="2571"/>
      <c r="X2442" s="2571"/>
      <c r="Y2442" s="2571"/>
      <c r="Z2442" s="2571"/>
      <c r="AA2442" s="2571"/>
      <c r="AB2442" s="2571"/>
      <c r="AC2442" s="2571"/>
      <c r="AD2442" s="2571"/>
      <c r="AE2442" s="2571"/>
      <c r="AF2442" s="2571"/>
      <c r="AG2442" s="2571"/>
      <c r="AH2442" s="2571"/>
      <c r="AI2442" s="2571"/>
      <c r="AJ2442" s="2571"/>
      <c r="AK2442" s="2577"/>
    </row>
    <row r="2443" spans="2:37" s="2783" customFormat="1" ht="17.25" customHeight="1" thickBot="1" x14ac:dyDescent="0.25">
      <c r="B2443" s="2672"/>
      <c r="C2443" s="2672"/>
      <c r="D2443" s="2701"/>
      <c r="E2443" s="2701"/>
      <c r="F2443" s="2701"/>
      <c r="G2443" s="2701"/>
      <c r="H2443" s="2575"/>
      <c r="I2443" s="2575"/>
      <c r="J2443" s="2575"/>
      <c r="K2443" s="2575"/>
      <c r="L2443" s="2575"/>
      <c r="M2443" s="2575"/>
      <c r="N2443" s="2575"/>
      <c r="O2443" s="2575"/>
      <c r="P2443" s="2575"/>
      <c r="Q2443" s="2575"/>
      <c r="R2443" s="2575"/>
      <c r="S2443" s="2575"/>
      <c r="T2443" s="2571"/>
      <c r="U2443" s="2571"/>
      <c r="V2443" s="2571"/>
      <c r="W2443" s="2571"/>
      <c r="X2443" s="2571"/>
      <c r="Y2443" s="2571"/>
      <c r="Z2443" s="2571"/>
      <c r="AA2443" s="2571"/>
      <c r="AB2443" s="2571"/>
      <c r="AC2443" s="2571"/>
      <c r="AD2443" s="2571"/>
      <c r="AE2443" s="2571"/>
      <c r="AF2443" s="2571"/>
      <c r="AG2443" s="2571"/>
      <c r="AH2443" s="2571"/>
      <c r="AI2443" s="2571"/>
      <c r="AJ2443" s="2571"/>
      <c r="AK2443" s="2577"/>
    </row>
    <row r="2444" spans="2:37" s="2783" customFormat="1" ht="29.25" customHeight="1" x14ac:dyDescent="0.2">
      <c r="B2444" s="3623" t="s">
        <v>5011</v>
      </c>
      <c r="C2444" s="3624"/>
      <c r="D2444" s="3624"/>
      <c r="E2444" s="3624"/>
      <c r="F2444" s="3624"/>
      <c r="G2444" s="3624"/>
      <c r="H2444" s="3624"/>
      <c r="I2444" s="3624"/>
      <c r="J2444" s="3624"/>
      <c r="K2444" s="3624"/>
      <c r="L2444" s="3624"/>
      <c r="M2444" s="3624"/>
      <c r="N2444" s="3624"/>
      <c r="O2444" s="3624"/>
      <c r="P2444" s="3624"/>
      <c r="Q2444" s="3624"/>
      <c r="R2444" s="3624"/>
      <c r="S2444" s="3624"/>
      <c r="T2444" s="3624"/>
      <c r="U2444" s="3624"/>
      <c r="V2444" s="3624"/>
      <c r="W2444" s="3624"/>
      <c r="X2444" s="3624"/>
      <c r="Y2444" s="3624"/>
      <c r="Z2444" s="3624"/>
      <c r="AA2444" s="3624"/>
      <c r="AB2444" s="3624"/>
      <c r="AC2444" s="3624"/>
      <c r="AD2444" s="3624"/>
      <c r="AE2444" s="3624"/>
      <c r="AF2444" s="3624"/>
      <c r="AG2444" s="3624"/>
      <c r="AH2444" s="3624"/>
      <c r="AI2444" s="3624"/>
      <c r="AJ2444" s="3624"/>
      <c r="AK2444" s="3625"/>
    </row>
    <row r="2445" spans="2:37" s="2783" customFormat="1" ht="17.25" customHeight="1" x14ac:dyDescent="0.2">
      <c r="B2445" s="2576"/>
      <c r="C2445" s="2667"/>
      <c r="D2445" s="2667"/>
      <c r="E2445" s="2667"/>
      <c r="F2445" s="2667"/>
      <c r="G2445" s="2577"/>
      <c r="H2445" s="2577"/>
      <c r="I2445" s="2577"/>
      <c r="J2445" s="2577"/>
      <c r="K2445" s="2577"/>
      <c r="L2445" s="2577"/>
      <c r="M2445" s="2577"/>
      <c r="N2445" s="2577"/>
      <c r="O2445" s="2577"/>
      <c r="P2445" s="2577"/>
      <c r="Q2445" s="2577"/>
      <c r="R2445" s="2577"/>
      <c r="S2445" s="2577"/>
      <c r="T2445" s="2577"/>
      <c r="U2445" s="2577"/>
      <c r="V2445" s="2577"/>
      <c r="W2445" s="2577"/>
      <c r="X2445" s="2577"/>
      <c r="Y2445" s="2577"/>
      <c r="Z2445" s="2577"/>
      <c r="AA2445" s="2577"/>
      <c r="AB2445" s="2577"/>
      <c r="AC2445" s="2577"/>
      <c r="AD2445" s="2577"/>
      <c r="AE2445" s="2577"/>
      <c r="AF2445" s="2577"/>
      <c r="AG2445" s="2577"/>
      <c r="AH2445" s="2577"/>
      <c r="AI2445" s="2577"/>
      <c r="AJ2445" s="2577"/>
      <c r="AK2445" s="2578"/>
    </row>
    <row r="2446" spans="2:37" s="2783" customFormat="1" ht="17.25" customHeight="1" x14ac:dyDescent="0.2">
      <c r="B2446" s="2576" t="s">
        <v>4998</v>
      </c>
      <c r="C2446" s="2667"/>
      <c r="D2446" s="3740" t="s">
        <v>5258</v>
      </c>
      <c r="E2446" s="3740"/>
      <c r="F2446" s="3740"/>
      <c r="G2446" s="2577"/>
      <c r="H2446" s="2577"/>
      <c r="I2446" s="2577"/>
      <c r="J2446" s="2577"/>
      <c r="K2446" s="2577"/>
      <c r="L2446" s="2577"/>
      <c r="M2446" s="2577"/>
      <c r="N2446" s="2577"/>
      <c r="O2446" s="2577"/>
      <c r="P2446" s="2577"/>
      <c r="Q2446" s="2577"/>
      <c r="R2446" s="2577"/>
      <c r="S2446" s="2577"/>
      <c r="T2446" s="2577"/>
      <c r="U2446" s="2577"/>
      <c r="V2446" s="2577"/>
      <c r="W2446" s="2577"/>
      <c r="X2446" s="2577"/>
      <c r="Y2446" s="2577"/>
      <c r="Z2446" s="2577"/>
      <c r="AA2446" s="2577"/>
      <c r="AB2446" s="2577"/>
      <c r="AC2446" s="2577"/>
      <c r="AD2446" s="2577"/>
      <c r="AE2446" s="2577"/>
      <c r="AF2446" s="2577"/>
      <c r="AG2446" s="2577"/>
      <c r="AH2446" s="2577"/>
      <c r="AI2446" s="2577"/>
      <c r="AJ2446" s="2577"/>
      <c r="AK2446" s="2578"/>
    </row>
    <row r="2447" spans="2:37" s="2783" customFormat="1" ht="17.25" customHeight="1" thickBot="1" x14ac:dyDescent="0.25">
      <c r="B2447" s="3657" t="s">
        <v>5012</v>
      </c>
      <c r="C2447" s="3658"/>
      <c r="D2447" s="3747">
        <v>41422</v>
      </c>
      <c r="E2447" s="3748"/>
      <c r="F2447" s="2667"/>
      <c r="G2447" s="2577"/>
      <c r="H2447" s="2577"/>
      <c r="I2447" s="2577"/>
      <c r="J2447" s="2577"/>
      <c r="K2447" s="2577"/>
      <c r="L2447" s="2577"/>
      <c r="M2447" s="2577"/>
      <c r="N2447" s="2577"/>
      <c r="O2447" s="2577"/>
      <c r="P2447" s="2577"/>
      <c r="Q2447" s="2577"/>
      <c r="R2447" s="2577"/>
      <c r="S2447" s="2577"/>
      <c r="T2447" s="2577"/>
      <c r="U2447" s="2577"/>
      <c r="V2447" s="2577"/>
      <c r="W2447" s="2577"/>
      <c r="X2447" s="2577"/>
      <c r="Y2447" s="2577"/>
      <c r="Z2447" s="2577"/>
      <c r="AA2447" s="2577"/>
      <c r="AB2447" s="2577"/>
      <c r="AC2447" s="2577"/>
      <c r="AD2447" s="2577"/>
      <c r="AE2447" s="2577"/>
      <c r="AF2447" s="2577"/>
      <c r="AG2447" s="2577"/>
      <c r="AH2447" s="2577"/>
      <c r="AI2447" s="2577"/>
      <c r="AJ2447" s="2577"/>
      <c r="AK2447" s="2578"/>
    </row>
    <row r="2448" spans="2:37" s="2783" customFormat="1" ht="40.5" customHeight="1" thickBot="1" x14ac:dyDescent="0.25">
      <c r="B2448" s="3659" t="s">
        <v>5013</v>
      </c>
      <c r="C2448" s="3710"/>
      <c r="D2448" s="3730" t="s">
        <v>5259</v>
      </c>
      <c r="E2448" s="3731"/>
      <c r="F2448" s="3731"/>
      <c r="G2448" s="3731"/>
      <c r="H2448" s="3731"/>
      <c r="I2448" s="3731"/>
      <c r="J2448" s="3731"/>
      <c r="K2448" s="3732"/>
      <c r="L2448" s="2577"/>
      <c r="M2448" s="2577"/>
      <c r="N2448" s="2577"/>
      <c r="O2448" s="2577"/>
      <c r="P2448" s="2577"/>
      <c r="Q2448" s="2577"/>
      <c r="R2448" s="2577"/>
      <c r="S2448" s="2577"/>
      <c r="T2448" s="2577"/>
      <c r="U2448" s="2577"/>
      <c r="V2448" s="2577"/>
      <c r="W2448" s="2577"/>
      <c r="X2448" s="2577"/>
      <c r="Y2448" s="2577"/>
      <c r="Z2448" s="2577"/>
      <c r="AA2448" s="2577"/>
      <c r="AB2448" s="2577"/>
      <c r="AC2448" s="2577"/>
      <c r="AD2448" s="2577"/>
      <c r="AE2448" s="2577"/>
      <c r="AF2448" s="2577"/>
      <c r="AG2448" s="2577"/>
      <c r="AH2448" s="2577"/>
      <c r="AI2448" s="2577"/>
      <c r="AJ2448" s="2577"/>
      <c r="AK2448" s="2578"/>
    </row>
    <row r="2449" spans="2:37" s="2783" customFormat="1" ht="17.25" customHeight="1" thickBot="1" x14ac:dyDescent="0.25">
      <c r="B2449" s="3664"/>
      <c r="C2449" s="3653"/>
      <c r="D2449" s="3653"/>
      <c r="E2449" s="3653"/>
      <c r="F2449" s="3653"/>
      <c r="G2449" s="3653"/>
      <c r="H2449" s="3653"/>
      <c r="I2449" s="3653"/>
      <c r="J2449" s="3653"/>
      <c r="K2449" s="3653"/>
      <c r="L2449" s="3653"/>
      <c r="M2449" s="3653"/>
      <c r="N2449" s="3653"/>
      <c r="O2449" s="3653"/>
      <c r="P2449" s="3653"/>
      <c r="Q2449" s="3653"/>
      <c r="R2449" s="2577"/>
      <c r="S2449" s="2577"/>
      <c r="T2449" s="2577"/>
      <c r="U2449" s="2577"/>
      <c r="V2449" s="2577"/>
      <c r="W2449" s="2577"/>
      <c r="X2449" s="2577"/>
      <c r="Y2449" s="2577"/>
      <c r="Z2449" s="2577"/>
      <c r="AA2449" s="2577"/>
      <c r="AB2449" s="2577"/>
      <c r="AC2449" s="2577"/>
      <c r="AD2449" s="2577"/>
      <c r="AE2449" s="2577"/>
      <c r="AF2449" s="2577"/>
      <c r="AG2449" s="2577"/>
      <c r="AH2449" s="2577"/>
      <c r="AI2449" s="2577"/>
      <c r="AJ2449" s="2577"/>
      <c r="AK2449" s="2578"/>
    </row>
    <row r="2450" spans="2:37" s="2783" customFormat="1" ht="17.25" customHeight="1" thickBot="1" x14ac:dyDescent="0.25">
      <c r="B2450" s="3638" t="s">
        <v>5014</v>
      </c>
      <c r="C2450" s="3638"/>
      <c r="D2450" s="3638" t="s">
        <v>5004</v>
      </c>
      <c r="E2450" s="3638" t="s">
        <v>5015</v>
      </c>
      <c r="F2450" s="3654" t="s">
        <v>224</v>
      </c>
      <c r="G2450" s="3654"/>
      <c r="H2450" s="3654"/>
      <c r="I2450" s="3654"/>
      <c r="J2450" s="3654"/>
      <c r="K2450" s="3654"/>
      <c r="L2450" s="3654"/>
      <c r="M2450" s="3654"/>
      <c r="N2450" s="3654"/>
      <c r="O2450" s="3654"/>
      <c r="P2450" s="3654"/>
      <c r="Q2450" s="3654"/>
      <c r="R2450" s="3654"/>
      <c r="S2450" s="3654" t="s">
        <v>340</v>
      </c>
      <c r="T2450" s="3654"/>
      <c r="U2450" s="3654"/>
      <c r="V2450" s="3654"/>
      <c r="W2450" s="3654"/>
      <c r="X2450" s="3654"/>
      <c r="Y2450" s="3654"/>
      <c r="Z2450" s="3654"/>
      <c r="AA2450" s="3654"/>
      <c r="AB2450" s="3654"/>
      <c r="AC2450" s="3654"/>
      <c r="AD2450" s="3654" t="s">
        <v>225</v>
      </c>
      <c r="AE2450" s="3654"/>
      <c r="AF2450" s="3654"/>
      <c r="AG2450" s="3654"/>
      <c r="AH2450" s="3655" t="s">
        <v>4999</v>
      </c>
      <c r="AI2450" s="3655"/>
      <c r="AJ2450" s="3655"/>
      <c r="AK2450" s="2578"/>
    </row>
    <row r="2451" spans="2:37" s="2783" customFormat="1" ht="23.25" customHeight="1" thickBot="1" x14ac:dyDescent="0.25">
      <c r="B2451" s="3639"/>
      <c r="C2451" s="3639"/>
      <c r="D2451" s="3639"/>
      <c r="E2451" s="3639"/>
      <c r="F2451" s="3639" t="s">
        <v>5016</v>
      </c>
      <c r="G2451" s="3639" t="s">
        <v>5017</v>
      </c>
      <c r="H2451" s="3638" t="s">
        <v>5018</v>
      </c>
      <c r="I2451" s="3640" t="s">
        <v>5019</v>
      </c>
      <c r="J2451" s="3640" t="s">
        <v>5020</v>
      </c>
      <c r="K2451" s="3637" t="s">
        <v>5021</v>
      </c>
      <c r="L2451" s="3637" t="s">
        <v>5022</v>
      </c>
      <c r="M2451" s="3640" t="s">
        <v>5023</v>
      </c>
      <c r="N2451" s="3640"/>
      <c r="O2451" s="3637" t="s">
        <v>5024</v>
      </c>
      <c r="P2451" s="3637" t="s">
        <v>5025</v>
      </c>
      <c r="Q2451" s="3637" t="s">
        <v>5026</v>
      </c>
      <c r="R2451" s="3637" t="s">
        <v>5027</v>
      </c>
      <c r="S2451" s="3638" t="s">
        <v>5028</v>
      </c>
      <c r="T2451" s="3638" t="s">
        <v>5029</v>
      </c>
      <c r="U2451" s="3638" t="s">
        <v>5030</v>
      </c>
      <c r="V2451" s="3638" t="s">
        <v>5031</v>
      </c>
      <c r="W2451" s="3638" t="s">
        <v>5032</v>
      </c>
      <c r="X2451" s="3638" t="s">
        <v>5033</v>
      </c>
      <c r="Y2451" s="3638" t="s">
        <v>5034</v>
      </c>
      <c r="Z2451" s="3638" t="s">
        <v>5035</v>
      </c>
      <c r="AA2451" s="3638" t="s">
        <v>5036</v>
      </c>
      <c r="AB2451" s="3640" t="s">
        <v>5037</v>
      </c>
      <c r="AC2451" s="3640" t="s">
        <v>5038</v>
      </c>
      <c r="AD2451" s="3638" t="s">
        <v>5039</v>
      </c>
      <c r="AE2451" s="3638" t="s">
        <v>5040</v>
      </c>
      <c r="AF2451" s="3638" t="s">
        <v>5041</v>
      </c>
      <c r="AG2451" s="3638" t="s">
        <v>5042</v>
      </c>
      <c r="AH2451" s="3638" t="s">
        <v>1154</v>
      </c>
      <c r="AI2451" s="3638" t="s">
        <v>5000</v>
      </c>
      <c r="AJ2451" s="3638" t="s">
        <v>5001</v>
      </c>
      <c r="AK2451" s="2578"/>
    </row>
    <row r="2452" spans="2:37" s="2783" customFormat="1" ht="24.75" customHeight="1" thickBot="1" x14ac:dyDescent="0.25">
      <c r="B2452" s="3639"/>
      <c r="C2452" s="3639"/>
      <c r="D2452" s="3639"/>
      <c r="E2452" s="3639"/>
      <c r="F2452" s="3639"/>
      <c r="G2452" s="3639"/>
      <c r="H2452" s="3639"/>
      <c r="I2452" s="3637"/>
      <c r="J2452" s="3637"/>
      <c r="K2452" s="3637"/>
      <c r="L2452" s="3637"/>
      <c r="M2452" s="2664" t="s">
        <v>5043</v>
      </c>
      <c r="N2452" s="2663" t="s">
        <v>2798</v>
      </c>
      <c r="O2452" s="3637"/>
      <c r="P2452" s="3637"/>
      <c r="Q2452" s="3637"/>
      <c r="R2452" s="3637"/>
      <c r="S2452" s="3639"/>
      <c r="T2452" s="3639"/>
      <c r="U2452" s="3639"/>
      <c r="V2452" s="3639"/>
      <c r="W2452" s="3639"/>
      <c r="X2452" s="3639"/>
      <c r="Y2452" s="3639"/>
      <c r="Z2452" s="3639"/>
      <c r="AA2452" s="3639"/>
      <c r="AB2452" s="3637"/>
      <c r="AC2452" s="3637"/>
      <c r="AD2452" s="3639"/>
      <c r="AE2452" s="3639"/>
      <c r="AF2452" s="3639"/>
      <c r="AG2452" s="3639"/>
      <c r="AH2452" s="3639"/>
      <c r="AI2452" s="3639"/>
      <c r="AJ2452" s="3639"/>
      <c r="AK2452" s="2578"/>
    </row>
    <row r="2453" spans="2:37" s="2783" customFormat="1" ht="17.25" customHeight="1" x14ac:dyDescent="0.2">
      <c r="B2453" s="3743" t="s">
        <v>5260</v>
      </c>
      <c r="C2453" s="3744"/>
      <c r="D2453" s="2584" t="s">
        <v>1534</v>
      </c>
      <c r="E2453" s="2585" t="s">
        <v>1534</v>
      </c>
      <c r="F2453" s="2585" t="s">
        <v>1534</v>
      </c>
      <c r="G2453" s="2584" t="s">
        <v>1534</v>
      </c>
      <c r="H2453" s="2585" t="s">
        <v>1534</v>
      </c>
      <c r="I2453" s="2585" t="s">
        <v>1534</v>
      </c>
      <c r="J2453" s="2584" t="s">
        <v>1534</v>
      </c>
      <c r="K2453" s="2585" t="s">
        <v>1534</v>
      </c>
      <c r="L2453" s="2585" t="s">
        <v>1534</v>
      </c>
      <c r="M2453" s="2584" t="s">
        <v>1534</v>
      </c>
      <c r="N2453" s="2585" t="s">
        <v>1534</v>
      </c>
      <c r="O2453" s="2584" t="s">
        <v>1534</v>
      </c>
      <c r="P2453" s="2585" t="s">
        <v>1534</v>
      </c>
      <c r="Q2453" s="2585" t="s">
        <v>1534</v>
      </c>
      <c r="R2453" s="2584" t="s">
        <v>1534</v>
      </c>
      <c r="S2453" s="2585" t="s">
        <v>1534</v>
      </c>
      <c r="T2453" s="2584" t="s">
        <v>1534</v>
      </c>
      <c r="U2453" s="2585" t="s">
        <v>1534</v>
      </c>
      <c r="V2453" s="2585" t="s">
        <v>1534</v>
      </c>
      <c r="W2453" s="2584" t="s">
        <v>1534</v>
      </c>
      <c r="X2453" s="2585" t="s">
        <v>1534</v>
      </c>
      <c r="Y2453" s="2584" t="s">
        <v>1534</v>
      </c>
      <c r="Z2453" s="2585" t="s">
        <v>1534</v>
      </c>
      <c r="AA2453" s="2585" t="s">
        <v>1534</v>
      </c>
      <c r="AB2453" s="2584" t="s">
        <v>1534</v>
      </c>
      <c r="AC2453" s="2585" t="s">
        <v>1534</v>
      </c>
      <c r="AD2453" s="2585">
        <v>29</v>
      </c>
      <c r="AE2453" s="2599">
        <v>2000</v>
      </c>
      <c r="AF2453" s="2600">
        <v>1.4500000000000001E-2</v>
      </c>
      <c r="AG2453" s="2600">
        <v>0.1</v>
      </c>
      <c r="AH2453" s="2585" t="s">
        <v>1534</v>
      </c>
      <c r="AI2453" s="2584" t="s">
        <v>1534</v>
      </c>
      <c r="AJ2453" s="2601" t="s">
        <v>1534</v>
      </c>
      <c r="AK2453" s="2578"/>
    </row>
    <row r="2454" spans="2:37" s="2783" customFormat="1" ht="17.25" customHeight="1" x14ac:dyDescent="0.2">
      <c r="B2454" s="3749" t="s">
        <v>5261</v>
      </c>
      <c r="C2454" s="3750"/>
      <c r="D2454" s="2561" t="s">
        <v>1534</v>
      </c>
      <c r="E2454" s="2562" t="s">
        <v>1534</v>
      </c>
      <c r="F2454" s="2562" t="s">
        <v>1534</v>
      </c>
      <c r="G2454" s="2561" t="s">
        <v>1534</v>
      </c>
      <c r="H2454" s="2562" t="s">
        <v>1534</v>
      </c>
      <c r="I2454" s="2562" t="s">
        <v>1534</v>
      </c>
      <c r="J2454" s="2561" t="s">
        <v>1534</v>
      </c>
      <c r="K2454" s="2562" t="s">
        <v>1534</v>
      </c>
      <c r="L2454" s="2562" t="s">
        <v>1534</v>
      </c>
      <c r="M2454" s="2561" t="s">
        <v>1534</v>
      </c>
      <c r="N2454" s="2562" t="s">
        <v>1534</v>
      </c>
      <c r="O2454" s="2561" t="s">
        <v>1534</v>
      </c>
      <c r="P2454" s="2562" t="s">
        <v>1534</v>
      </c>
      <c r="Q2454" s="2562" t="s">
        <v>1534</v>
      </c>
      <c r="R2454" s="2561" t="s">
        <v>1534</v>
      </c>
      <c r="S2454" s="2562" t="s">
        <v>1534</v>
      </c>
      <c r="T2454" s="2561" t="s">
        <v>1534</v>
      </c>
      <c r="U2454" s="2562" t="s">
        <v>1534</v>
      </c>
      <c r="V2454" s="2562" t="s">
        <v>1534</v>
      </c>
      <c r="W2454" s="2561" t="s">
        <v>1534</v>
      </c>
      <c r="X2454" s="2562" t="s">
        <v>1534</v>
      </c>
      <c r="Y2454" s="2561" t="s">
        <v>1534</v>
      </c>
      <c r="Z2454" s="2562" t="s">
        <v>1534</v>
      </c>
      <c r="AA2454" s="2562" t="s">
        <v>1534</v>
      </c>
      <c r="AB2454" s="2561" t="s">
        <v>1534</v>
      </c>
      <c r="AC2454" s="2562" t="s">
        <v>1534</v>
      </c>
      <c r="AD2454" s="2562">
        <v>39</v>
      </c>
      <c r="AE2454" s="2588">
        <v>3000</v>
      </c>
      <c r="AF2454" s="2589">
        <v>1.2999999999999999E-2</v>
      </c>
      <c r="AG2454" s="2589">
        <v>0.1</v>
      </c>
      <c r="AH2454" s="2562" t="s">
        <v>1534</v>
      </c>
      <c r="AI2454" s="2561" t="s">
        <v>1534</v>
      </c>
      <c r="AJ2454" s="2621" t="s">
        <v>1534</v>
      </c>
      <c r="AK2454" s="2578"/>
    </row>
    <row r="2455" spans="2:37" s="2783" customFormat="1" ht="17.25" customHeight="1" thickBot="1" x14ac:dyDescent="0.25">
      <c r="B2455" s="3753" t="s">
        <v>5262</v>
      </c>
      <c r="C2455" s="3754"/>
      <c r="D2455" s="2608" t="s">
        <v>1534</v>
      </c>
      <c r="E2455" s="2609" t="s">
        <v>1534</v>
      </c>
      <c r="F2455" s="2609" t="s">
        <v>1534</v>
      </c>
      <c r="G2455" s="2608" t="s">
        <v>1534</v>
      </c>
      <c r="H2455" s="2609" t="s">
        <v>1534</v>
      </c>
      <c r="I2455" s="2609" t="s">
        <v>1534</v>
      </c>
      <c r="J2455" s="2608" t="s">
        <v>1534</v>
      </c>
      <c r="K2455" s="2609" t="s">
        <v>1534</v>
      </c>
      <c r="L2455" s="2609" t="s">
        <v>1534</v>
      </c>
      <c r="M2455" s="2608" t="s">
        <v>1534</v>
      </c>
      <c r="N2455" s="2609" t="s">
        <v>1534</v>
      </c>
      <c r="O2455" s="2608" t="s">
        <v>1534</v>
      </c>
      <c r="P2455" s="2609" t="s">
        <v>1534</v>
      </c>
      <c r="Q2455" s="2609" t="s">
        <v>1534</v>
      </c>
      <c r="R2455" s="2608" t="s">
        <v>1534</v>
      </c>
      <c r="S2455" s="2609" t="s">
        <v>1534</v>
      </c>
      <c r="T2455" s="2608" t="s">
        <v>1534</v>
      </c>
      <c r="U2455" s="2609" t="s">
        <v>1534</v>
      </c>
      <c r="V2455" s="2609" t="s">
        <v>1534</v>
      </c>
      <c r="W2455" s="2608" t="s">
        <v>1534</v>
      </c>
      <c r="X2455" s="2609" t="s">
        <v>1534</v>
      </c>
      <c r="Y2455" s="2608" t="s">
        <v>1534</v>
      </c>
      <c r="Z2455" s="2609" t="s">
        <v>1534</v>
      </c>
      <c r="AA2455" s="2609" t="s">
        <v>1534</v>
      </c>
      <c r="AB2455" s="2608" t="s">
        <v>1534</v>
      </c>
      <c r="AC2455" s="2609" t="s">
        <v>1534</v>
      </c>
      <c r="AD2455" s="2609">
        <v>59</v>
      </c>
      <c r="AE2455" s="2630">
        <v>10000</v>
      </c>
      <c r="AF2455" s="2631">
        <v>5.8999999999999999E-3</v>
      </c>
      <c r="AG2455" s="2631">
        <v>0.1</v>
      </c>
      <c r="AH2455" s="2609" t="s">
        <v>1534</v>
      </c>
      <c r="AI2455" s="2608" t="s">
        <v>1534</v>
      </c>
      <c r="AJ2455" s="2633" t="s">
        <v>1534</v>
      </c>
      <c r="AK2455" s="2578"/>
    </row>
    <row r="2456" spans="2:37" s="2783" customFormat="1" ht="17.25" customHeight="1" x14ac:dyDescent="0.2">
      <c r="B2456" s="2579"/>
      <c r="C2456" s="2572"/>
      <c r="D2456" s="2572"/>
      <c r="E2456" s="2572"/>
      <c r="F2456" s="2572"/>
      <c r="G2456" s="2572"/>
      <c r="H2456" s="2572"/>
      <c r="I2456" s="2573"/>
      <c r="J2456" s="2573"/>
      <c r="K2456" s="2573"/>
      <c r="L2456" s="2573"/>
      <c r="M2456" s="2572"/>
      <c r="N2456" s="2573"/>
      <c r="O2456" s="2573"/>
      <c r="P2456" s="2573"/>
      <c r="Q2456" s="2573"/>
      <c r="R2456" s="2573"/>
      <c r="S2456" s="2572"/>
      <c r="T2456" s="2571"/>
      <c r="U2456" s="2571"/>
      <c r="V2456" s="2571"/>
      <c r="W2456" s="2571"/>
      <c r="X2456" s="2571"/>
      <c r="Y2456" s="2571"/>
      <c r="Z2456" s="2571"/>
      <c r="AA2456" s="2571"/>
      <c r="AB2456" s="2571"/>
      <c r="AC2456" s="2571"/>
      <c r="AD2456" s="2571"/>
      <c r="AE2456" s="2571"/>
      <c r="AF2456" s="2571"/>
      <c r="AG2456" s="2571"/>
      <c r="AH2456" s="2571"/>
      <c r="AI2456" s="2571"/>
      <c r="AJ2456" s="2574"/>
      <c r="AK2456" s="2578"/>
    </row>
    <row r="2457" spans="2:37" s="2783" customFormat="1" ht="17.25" customHeight="1" x14ac:dyDescent="0.2">
      <c r="B2457" s="3643" t="s">
        <v>5002</v>
      </c>
      <c r="C2457" s="3644"/>
      <c r="D2457" s="3652" t="s">
        <v>5053</v>
      </c>
      <c r="E2457" s="3652"/>
      <c r="F2457" s="3652"/>
      <c r="G2457" s="3652"/>
      <c r="H2457" s="2575"/>
      <c r="I2457" s="2575"/>
      <c r="J2457" s="2575"/>
      <c r="K2457" s="2575"/>
      <c r="L2457" s="2575"/>
      <c r="M2457" s="2575"/>
      <c r="N2457" s="2575"/>
      <c r="O2457" s="2575"/>
      <c r="P2457" s="2575"/>
      <c r="Q2457" s="2575"/>
      <c r="R2457" s="2575"/>
      <c r="S2457" s="2575"/>
      <c r="T2457" s="2571"/>
      <c r="U2457" s="2571"/>
      <c r="V2457" s="2571"/>
      <c r="W2457" s="2571"/>
      <c r="X2457" s="2571"/>
      <c r="Y2457" s="2571"/>
      <c r="Z2457" s="2571"/>
      <c r="AA2457" s="2571"/>
      <c r="AB2457" s="2571"/>
      <c r="AC2457" s="2571"/>
      <c r="AD2457" s="2571"/>
      <c r="AE2457" s="2571"/>
      <c r="AF2457" s="2571"/>
      <c r="AG2457" s="2571"/>
      <c r="AH2457" s="2571"/>
      <c r="AI2457" s="2571"/>
      <c r="AJ2457" s="2574"/>
      <c r="AK2457" s="2578"/>
    </row>
    <row r="2458" spans="2:37" s="2783" customFormat="1" ht="17.25" customHeight="1" x14ac:dyDescent="0.2">
      <c r="B2458" s="3643" t="s">
        <v>5003</v>
      </c>
      <c r="C2458" s="3644"/>
      <c r="D2458" s="3652" t="s">
        <v>1517</v>
      </c>
      <c r="E2458" s="3652"/>
      <c r="F2458" s="3652"/>
      <c r="G2458" s="3652"/>
      <c r="H2458" s="2575"/>
      <c r="I2458" s="2575"/>
      <c r="J2458" s="2575"/>
      <c r="K2458" s="2575"/>
      <c r="L2458" s="2575"/>
      <c r="M2458" s="2575"/>
      <c r="N2458" s="2575"/>
      <c r="O2458" s="2575"/>
      <c r="P2458" s="2575"/>
      <c r="Q2458" s="2575"/>
      <c r="R2458" s="2575"/>
      <c r="S2458" s="2575"/>
      <c r="T2458" s="2571"/>
      <c r="U2458" s="2571"/>
      <c r="V2458" s="2571"/>
      <c r="W2458" s="2571"/>
      <c r="X2458" s="2571"/>
      <c r="Y2458" s="2571"/>
      <c r="Z2458" s="2571"/>
      <c r="AA2458" s="2571"/>
      <c r="AB2458" s="2571"/>
      <c r="AC2458" s="2571"/>
      <c r="AD2458" s="2571"/>
      <c r="AE2458" s="2571"/>
      <c r="AF2458" s="2571"/>
      <c r="AG2458" s="2571"/>
      <c r="AH2458" s="2571"/>
      <c r="AI2458" s="2571"/>
      <c r="AJ2458" s="2574"/>
      <c r="AK2458" s="2578"/>
    </row>
    <row r="2459" spans="2:37" s="2783" customFormat="1" ht="17.25" customHeight="1" thickBot="1" x14ac:dyDescent="0.25">
      <c r="B2459" s="3646"/>
      <c r="C2459" s="3647"/>
      <c r="D2459" s="3648"/>
      <c r="E2459" s="3648"/>
      <c r="F2459" s="3648"/>
      <c r="G2459" s="3648"/>
      <c r="H2459" s="2580"/>
      <c r="I2459" s="2580"/>
      <c r="J2459" s="2580"/>
      <c r="K2459" s="2580"/>
      <c r="L2459" s="2580"/>
      <c r="M2459" s="2580"/>
      <c r="N2459" s="2580"/>
      <c r="O2459" s="2580"/>
      <c r="P2459" s="2580"/>
      <c r="Q2459" s="2580"/>
      <c r="R2459" s="2580"/>
      <c r="S2459" s="2580"/>
      <c r="T2459" s="2581"/>
      <c r="U2459" s="2581"/>
      <c r="V2459" s="2581"/>
      <c r="W2459" s="2581"/>
      <c r="X2459" s="2581"/>
      <c r="Y2459" s="2581"/>
      <c r="Z2459" s="2581"/>
      <c r="AA2459" s="2581"/>
      <c r="AB2459" s="2581"/>
      <c r="AC2459" s="2581"/>
      <c r="AD2459" s="2581"/>
      <c r="AE2459" s="2581"/>
      <c r="AF2459" s="2581"/>
      <c r="AG2459" s="2581"/>
      <c r="AH2459" s="2581"/>
      <c r="AI2459" s="2581"/>
      <c r="AJ2459" s="2582"/>
      <c r="AK2459" s="2583"/>
    </row>
    <row r="2460" spans="2:37" s="2783" customFormat="1" ht="17.25" customHeight="1" x14ac:dyDescent="0.2">
      <c r="B2460" s="2672" t="str">
        <f>+B2442</f>
        <v>.</v>
      </c>
      <c r="C2460" s="2672"/>
      <c r="D2460" s="2701"/>
      <c r="E2460" s="2701"/>
      <c r="F2460" s="2701"/>
      <c r="G2460" s="2701"/>
      <c r="H2460" s="2575"/>
      <c r="I2460" s="2575"/>
      <c r="J2460" s="2575"/>
      <c r="K2460" s="2575"/>
      <c r="L2460" s="2575"/>
      <c r="M2460" s="2575"/>
      <c r="N2460" s="2575"/>
      <c r="O2460" s="2575"/>
      <c r="P2460" s="2575"/>
      <c r="Q2460" s="2575"/>
      <c r="R2460" s="2575"/>
      <c r="S2460" s="2575"/>
      <c r="T2460" s="2571"/>
      <c r="U2460" s="2571"/>
      <c r="V2460" s="2571"/>
      <c r="W2460" s="2571"/>
      <c r="X2460" s="2571"/>
      <c r="Y2460" s="2571"/>
      <c r="Z2460" s="2571"/>
      <c r="AA2460" s="2571"/>
      <c r="AB2460" s="2571"/>
      <c r="AC2460" s="2571"/>
      <c r="AD2460" s="2571"/>
      <c r="AE2460" s="2571"/>
      <c r="AF2460" s="2571"/>
      <c r="AG2460" s="2571"/>
      <c r="AH2460" s="2571"/>
      <c r="AI2460" s="2571"/>
      <c r="AJ2460" s="2571"/>
      <c r="AK2460" s="2577"/>
    </row>
    <row r="2461" spans="2:37" s="2783" customFormat="1" ht="17.25" customHeight="1" thickBot="1" x14ac:dyDescent="0.25">
      <c r="B2461" s="2672"/>
      <c r="C2461" s="2672"/>
      <c r="D2461" s="2701"/>
      <c r="E2461" s="2701"/>
      <c r="F2461" s="2701"/>
      <c r="G2461" s="2701"/>
      <c r="H2461" s="2575"/>
      <c r="I2461" s="2575"/>
      <c r="J2461" s="2575"/>
      <c r="K2461" s="2575"/>
      <c r="L2461" s="2575"/>
      <c r="M2461" s="2575"/>
      <c r="N2461" s="2575"/>
      <c r="O2461" s="2575"/>
      <c r="P2461" s="2575"/>
      <c r="Q2461" s="2575"/>
      <c r="R2461" s="2575"/>
      <c r="S2461" s="2575"/>
      <c r="T2461" s="2571"/>
      <c r="U2461" s="2571"/>
      <c r="V2461" s="2571"/>
      <c r="W2461" s="2571"/>
      <c r="X2461" s="2571"/>
      <c r="Y2461" s="2571"/>
      <c r="Z2461" s="2571"/>
      <c r="AA2461" s="2571"/>
      <c r="AB2461" s="2571"/>
      <c r="AC2461" s="2571"/>
      <c r="AD2461" s="2571"/>
      <c r="AE2461" s="2571"/>
      <c r="AF2461" s="2571"/>
      <c r="AG2461" s="2571"/>
      <c r="AH2461" s="2571"/>
      <c r="AI2461" s="2571"/>
      <c r="AJ2461" s="2571"/>
      <c r="AK2461" s="2577"/>
    </row>
    <row r="2462" spans="2:37" s="2783" customFormat="1" ht="17.25" customHeight="1" x14ac:dyDescent="0.2">
      <c r="B2462" s="3623" t="s">
        <v>5011</v>
      </c>
      <c r="C2462" s="3624"/>
      <c r="D2462" s="3624"/>
      <c r="E2462" s="3624"/>
      <c r="F2462" s="3624"/>
      <c r="G2462" s="3624"/>
      <c r="H2462" s="3624"/>
      <c r="I2462" s="3624"/>
      <c r="J2462" s="3624"/>
      <c r="K2462" s="3624"/>
      <c r="L2462" s="3624"/>
      <c r="M2462" s="3624"/>
      <c r="N2462" s="3624"/>
      <c r="O2462" s="3624"/>
      <c r="P2462" s="3624"/>
      <c r="Q2462" s="3624"/>
      <c r="R2462" s="3624"/>
      <c r="S2462" s="3624"/>
      <c r="T2462" s="3624"/>
      <c r="U2462" s="3624"/>
      <c r="V2462" s="3624"/>
      <c r="W2462" s="3624"/>
      <c r="X2462" s="3624"/>
      <c r="Y2462" s="3624"/>
      <c r="Z2462" s="3624"/>
      <c r="AA2462" s="3624"/>
      <c r="AB2462" s="3624"/>
      <c r="AC2462" s="3624"/>
      <c r="AD2462" s="3624"/>
      <c r="AE2462" s="3624"/>
      <c r="AF2462" s="3624"/>
      <c r="AG2462" s="3624"/>
      <c r="AH2462" s="3624"/>
      <c r="AI2462" s="3624"/>
      <c r="AJ2462" s="3624"/>
      <c r="AK2462" s="3625"/>
    </row>
    <row r="2463" spans="2:37" s="2783" customFormat="1" ht="17.25" customHeight="1" x14ac:dyDescent="0.2">
      <c r="B2463" s="2576"/>
      <c r="C2463" s="2667"/>
      <c r="D2463" s="2667"/>
      <c r="E2463" s="2667"/>
      <c r="F2463" s="2667"/>
      <c r="G2463" s="2577"/>
      <c r="H2463" s="2577"/>
      <c r="I2463" s="2577"/>
      <c r="J2463" s="2577"/>
      <c r="K2463" s="2577"/>
      <c r="L2463" s="2577"/>
      <c r="M2463" s="2577"/>
      <c r="N2463" s="2577"/>
      <c r="O2463" s="2577"/>
      <c r="P2463" s="2577"/>
      <c r="Q2463" s="2577"/>
      <c r="R2463" s="2577"/>
      <c r="S2463" s="2577"/>
      <c r="T2463" s="2577"/>
      <c r="U2463" s="2577"/>
      <c r="V2463" s="2577"/>
      <c r="W2463" s="2577"/>
      <c r="X2463" s="2577"/>
      <c r="Y2463" s="2577"/>
      <c r="Z2463" s="2577"/>
      <c r="AA2463" s="2577"/>
      <c r="AB2463" s="2577"/>
      <c r="AC2463" s="2577"/>
      <c r="AD2463" s="2577"/>
      <c r="AE2463" s="2577"/>
      <c r="AF2463" s="2577"/>
      <c r="AG2463" s="2577"/>
      <c r="AH2463" s="2577"/>
      <c r="AI2463" s="2577"/>
      <c r="AJ2463" s="2577"/>
      <c r="AK2463" s="2578"/>
    </row>
    <row r="2464" spans="2:37" s="2783" customFormat="1" ht="17.25" customHeight="1" x14ac:dyDescent="0.2">
      <c r="B2464" s="2576" t="s">
        <v>4998</v>
      </c>
      <c r="C2464" s="2667"/>
      <c r="D2464" s="3740" t="s">
        <v>5048</v>
      </c>
      <c r="E2464" s="3740"/>
      <c r="F2464" s="3740"/>
      <c r="G2464" s="2577"/>
      <c r="H2464" s="2577"/>
      <c r="I2464" s="2577"/>
      <c r="J2464" s="2577"/>
      <c r="K2464" s="2577"/>
      <c r="L2464" s="2577"/>
      <c r="M2464" s="2577"/>
      <c r="N2464" s="2577"/>
      <c r="O2464" s="2577"/>
      <c r="P2464" s="2577"/>
      <c r="Q2464" s="2577"/>
      <c r="R2464" s="2577"/>
      <c r="S2464" s="2577"/>
      <c r="T2464" s="2577"/>
      <c r="U2464" s="2577"/>
      <c r="V2464" s="2577"/>
      <c r="W2464" s="2577"/>
      <c r="X2464" s="2577"/>
      <c r="Y2464" s="2577"/>
      <c r="Z2464" s="2577"/>
      <c r="AA2464" s="2577"/>
      <c r="AB2464" s="2577"/>
      <c r="AC2464" s="2577"/>
      <c r="AD2464" s="2577"/>
      <c r="AE2464" s="2577"/>
      <c r="AF2464" s="2577"/>
      <c r="AG2464" s="2577"/>
      <c r="AH2464" s="2577"/>
      <c r="AI2464" s="2577"/>
      <c r="AJ2464" s="2577"/>
      <c r="AK2464" s="2578"/>
    </row>
    <row r="2465" spans="2:37" s="2783" customFormat="1" ht="17.25" customHeight="1" thickBot="1" x14ac:dyDescent="0.25">
      <c r="B2465" s="3657" t="s">
        <v>5012</v>
      </c>
      <c r="C2465" s="3658"/>
      <c r="D2465" s="3747">
        <v>41422</v>
      </c>
      <c r="E2465" s="3748"/>
      <c r="F2465" s="2667"/>
      <c r="G2465" s="2577"/>
      <c r="H2465" s="2577"/>
      <c r="I2465" s="2577"/>
      <c r="J2465" s="2577"/>
      <c r="K2465" s="2577"/>
      <c r="L2465" s="2577"/>
      <c r="M2465" s="2577"/>
      <c r="N2465" s="2577"/>
      <c r="O2465" s="2577"/>
      <c r="P2465" s="2577"/>
      <c r="Q2465" s="2577"/>
      <c r="R2465" s="2577"/>
      <c r="S2465" s="2577"/>
      <c r="T2465" s="2577"/>
      <c r="U2465" s="2577"/>
      <c r="V2465" s="2577"/>
      <c r="W2465" s="2577"/>
      <c r="X2465" s="2577"/>
      <c r="Y2465" s="2577"/>
      <c r="Z2465" s="2577"/>
      <c r="AA2465" s="2577"/>
      <c r="AB2465" s="2577"/>
      <c r="AC2465" s="2577"/>
      <c r="AD2465" s="2577"/>
      <c r="AE2465" s="2577"/>
      <c r="AF2465" s="2577"/>
      <c r="AG2465" s="2577"/>
      <c r="AH2465" s="2577"/>
      <c r="AI2465" s="2577"/>
      <c r="AJ2465" s="2577"/>
      <c r="AK2465" s="2578"/>
    </row>
    <row r="2466" spans="2:37" s="2783" customFormat="1" ht="70.5" customHeight="1" thickBot="1" x14ac:dyDescent="0.25">
      <c r="B2466" s="3659" t="s">
        <v>5013</v>
      </c>
      <c r="C2466" s="3710"/>
      <c r="D2466" s="3730" t="s">
        <v>5263</v>
      </c>
      <c r="E2466" s="3731"/>
      <c r="F2466" s="3731"/>
      <c r="G2466" s="3731"/>
      <c r="H2466" s="3731"/>
      <c r="I2466" s="3731"/>
      <c r="J2466" s="3731"/>
      <c r="K2466" s="3732"/>
      <c r="L2466" s="2577"/>
      <c r="M2466" s="2577"/>
      <c r="N2466" s="2577"/>
      <c r="O2466" s="2577"/>
      <c r="P2466" s="2577"/>
      <c r="Q2466" s="2577"/>
      <c r="R2466" s="2577"/>
      <c r="S2466" s="2577"/>
      <c r="T2466" s="2577"/>
      <c r="U2466" s="2577"/>
      <c r="V2466" s="2577"/>
      <c r="W2466" s="2577"/>
      <c r="X2466" s="2577"/>
      <c r="Y2466" s="2577"/>
      <c r="Z2466" s="2577"/>
      <c r="AA2466" s="2577"/>
      <c r="AB2466" s="2577"/>
      <c r="AC2466" s="2577"/>
      <c r="AD2466" s="2577"/>
      <c r="AE2466" s="2577"/>
      <c r="AF2466" s="2577"/>
      <c r="AG2466" s="2577"/>
      <c r="AH2466" s="2577"/>
      <c r="AI2466" s="2577"/>
      <c r="AJ2466" s="2577"/>
      <c r="AK2466" s="2578"/>
    </row>
    <row r="2467" spans="2:37" s="2783" customFormat="1" ht="17.25" customHeight="1" thickBot="1" x14ac:dyDescent="0.25">
      <c r="B2467" s="3664"/>
      <c r="C2467" s="3653"/>
      <c r="D2467" s="3653"/>
      <c r="E2467" s="3653"/>
      <c r="F2467" s="3653"/>
      <c r="G2467" s="3653"/>
      <c r="H2467" s="3653"/>
      <c r="I2467" s="3653"/>
      <c r="J2467" s="3653"/>
      <c r="K2467" s="3653"/>
      <c r="L2467" s="3653"/>
      <c r="M2467" s="3653"/>
      <c r="N2467" s="3653"/>
      <c r="O2467" s="3653"/>
      <c r="P2467" s="3653"/>
      <c r="Q2467" s="3653"/>
      <c r="R2467" s="2577"/>
      <c r="S2467" s="2577"/>
      <c r="T2467" s="2577"/>
      <c r="U2467" s="2577"/>
      <c r="V2467" s="2577"/>
      <c r="W2467" s="2577"/>
      <c r="X2467" s="2577"/>
      <c r="Y2467" s="2577"/>
      <c r="Z2467" s="2577"/>
      <c r="AA2467" s="2577"/>
      <c r="AB2467" s="2577"/>
      <c r="AC2467" s="2577"/>
      <c r="AD2467" s="2577"/>
      <c r="AE2467" s="2577"/>
      <c r="AF2467" s="2577"/>
      <c r="AG2467" s="2577"/>
      <c r="AH2467" s="2577"/>
      <c r="AI2467" s="2577"/>
      <c r="AJ2467" s="2577"/>
      <c r="AK2467" s="2578"/>
    </row>
    <row r="2468" spans="2:37" s="2783" customFormat="1" ht="17.25" customHeight="1" thickBot="1" x14ac:dyDescent="0.25">
      <c r="B2468" s="3638" t="s">
        <v>5014</v>
      </c>
      <c r="C2468" s="3638"/>
      <c r="D2468" s="3638" t="s">
        <v>5004</v>
      </c>
      <c r="E2468" s="3638" t="s">
        <v>5015</v>
      </c>
      <c r="F2468" s="3654" t="s">
        <v>224</v>
      </c>
      <c r="G2468" s="3654"/>
      <c r="H2468" s="3654"/>
      <c r="I2468" s="3654"/>
      <c r="J2468" s="3654"/>
      <c r="K2468" s="3654"/>
      <c r="L2468" s="3654"/>
      <c r="M2468" s="3654"/>
      <c r="N2468" s="3654"/>
      <c r="O2468" s="3654"/>
      <c r="P2468" s="3654"/>
      <c r="Q2468" s="3654"/>
      <c r="R2468" s="3654"/>
      <c r="S2468" s="3654" t="s">
        <v>340</v>
      </c>
      <c r="T2468" s="3654"/>
      <c r="U2468" s="3654"/>
      <c r="V2468" s="3654"/>
      <c r="W2468" s="3654"/>
      <c r="X2468" s="3654"/>
      <c r="Y2468" s="3654"/>
      <c r="Z2468" s="3654"/>
      <c r="AA2468" s="3654"/>
      <c r="AB2468" s="3654"/>
      <c r="AC2468" s="3654"/>
      <c r="AD2468" s="3654" t="s">
        <v>225</v>
      </c>
      <c r="AE2468" s="3654"/>
      <c r="AF2468" s="3654"/>
      <c r="AG2468" s="3654"/>
      <c r="AH2468" s="3655" t="s">
        <v>4999</v>
      </c>
      <c r="AI2468" s="3655"/>
      <c r="AJ2468" s="3655"/>
      <c r="AK2468" s="2578"/>
    </row>
    <row r="2469" spans="2:37" s="2783" customFormat="1" ht="30.75" customHeight="1" thickBot="1" x14ac:dyDescent="0.25">
      <c r="B2469" s="3639"/>
      <c r="C2469" s="3639"/>
      <c r="D2469" s="3639"/>
      <c r="E2469" s="3639"/>
      <c r="F2469" s="3639" t="s">
        <v>5016</v>
      </c>
      <c r="G2469" s="3639" t="s">
        <v>5017</v>
      </c>
      <c r="H2469" s="3638" t="s">
        <v>5018</v>
      </c>
      <c r="I2469" s="3640" t="s">
        <v>5019</v>
      </c>
      <c r="J2469" s="3640" t="s">
        <v>5020</v>
      </c>
      <c r="K2469" s="3637" t="s">
        <v>5021</v>
      </c>
      <c r="L2469" s="3637" t="s">
        <v>5022</v>
      </c>
      <c r="M2469" s="3640" t="s">
        <v>5023</v>
      </c>
      <c r="N2469" s="3640"/>
      <c r="O2469" s="3637" t="s">
        <v>5024</v>
      </c>
      <c r="P2469" s="3637" t="s">
        <v>5025</v>
      </c>
      <c r="Q2469" s="3637" t="s">
        <v>5026</v>
      </c>
      <c r="R2469" s="3637" t="s">
        <v>5027</v>
      </c>
      <c r="S2469" s="3638" t="s">
        <v>5028</v>
      </c>
      <c r="T2469" s="3638" t="s">
        <v>5029</v>
      </c>
      <c r="U2469" s="3638" t="s">
        <v>5030</v>
      </c>
      <c r="V2469" s="3638" t="s">
        <v>5031</v>
      </c>
      <c r="W2469" s="3638" t="s">
        <v>5032</v>
      </c>
      <c r="X2469" s="3638" t="s">
        <v>5033</v>
      </c>
      <c r="Y2469" s="3638" t="s">
        <v>5034</v>
      </c>
      <c r="Z2469" s="3638" t="s">
        <v>5035</v>
      </c>
      <c r="AA2469" s="3638" t="s">
        <v>5036</v>
      </c>
      <c r="AB2469" s="3640" t="s">
        <v>5037</v>
      </c>
      <c r="AC2469" s="3640" t="s">
        <v>5038</v>
      </c>
      <c r="AD2469" s="3638" t="s">
        <v>5039</v>
      </c>
      <c r="AE2469" s="3638" t="s">
        <v>5040</v>
      </c>
      <c r="AF2469" s="3638" t="s">
        <v>5041</v>
      </c>
      <c r="AG2469" s="3638" t="s">
        <v>5042</v>
      </c>
      <c r="AH2469" s="3638" t="s">
        <v>1154</v>
      </c>
      <c r="AI2469" s="3638" t="s">
        <v>5000</v>
      </c>
      <c r="AJ2469" s="3638" t="s">
        <v>5001</v>
      </c>
      <c r="AK2469" s="2578"/>
    </row>
    <row r="2470" spans="2:37" s="2783" customFormat="1" ht="30.75" customHeight="1" thickBot="1" x14ac:dyDescent="0.25">
      <c r="B2470" s="3639"/>
      <c r="C2470" s="3639"/>
      <c r="D2470" s="3639"/>
      <c r="E2470" s="3639"/>
      <c r="F2470" s="3639"/>
      <c r="G2470" s="3639"/>
      <c r="H2470" s="3639"/>
      <c r="I2470" s="3637"/>
      <c r="J2470" s="3637"/>
      <c r="K2470" s="3637"/>
      <c r="L2470" s="3637"/>
      <c r="M2470" s="2664" t="s">
        <v>5043</v>
      </c>
      <c r="N2470" s="2663" t="s">
        <v>2798</v>
      </c>
      <c r="O2470" s="3637"/>
      <c r="P2470" s="3637"/>
      <c r="Q2470" s="3637"/>
      <c r="R2470" s="3637"/>
      <c r="S2470" s="3639"/>
      <c r="T2470" s="3639"/>
      <c r="U2470" s="3639"/>
      <c r="V2470" s="3639"/>
      <c r="W2470" s="3639"/>
      <c r="X2470" s="3639"/>
      <c r="Y2470" s="3639"/>
      <c r="Z2470" s="3639"/>
      <c r="AA2470" s="3639"/>
      <c r="AB2470" s="3637"/>
      <c r="AC2470" s="3637"/>
      <c r="AD2470" s="3639"/>
      <c r="AE2470" s="3639"/>
      <c r="AF2470" s="3639"/>
      <c r="AG2470" s="3639"/>
      <c r="AH2470" s="3639"/>
      <c r="AI2470" s="3639"/>
      <c r="AJ2470" s="3639"/>
      <c r="AK2470" s="2578"/>
    </row>
    <row r="2471" spans="2:37" s="2783" customFormat="1" ht="17.25" customHeight="1" x14ac:dyDescent="0.2">
      <c r="B2471" s="3743" t="s">
        <v>5050</v>
      </c>
      <c r="C2471" s="3744"/>
      <c r="D2471" s="2584" t="s">
        <v>1534</v>
      </c>
      <c r="E2471" s="2585" t="s">
        <v>1534</v>
      </c>
      <c r="F2471" s="2585" t="s">
        <v>1534</v>
      </c>
      <c r="G2471" s="2584" t="s">
        <v>1534</v>
      </c>
      <c r="H2471" s="2585" t="s">
        <v>1534</v>
      </c>
      <c r="I2471" s="2585" t="s">
        <v>1534</v>
      </c>
      <c r="J2471" s="2584" t="s">
        <v>1534</v>
      </c>
      <c r="K2471" s="2585" t="s">
        <v>1534</v>
      </c>
      <c r="L2471" s="2585" t="s">
        <v>1534</v>
      </c>
      <c r="M2471" s="2584" t="s">
        <v>1534</v>
      </c>
      <c r="N2471" s="2585" t="s">
        <v>1534</v>
      </c>
      <c r="O2471" s="2584" t="s">
        <v>1534</v>
      </c>
      <c r="P2471" s="2585" t="s">
        <v>1534</v>
      </c>
      <c r="Q2471" s="2585" t="s">
        <v>1534</v>
      </c>
      <c r="R2471" s="2584" t="s">
        <v>1534</v>
      </c>
      <c r="S2471" s="2585" t="s">
        <v>1534</v>
      </c>
      <c r="T2471" s="2584" t="s">
        <v>1534</v>
      </c>
      <c r="U2471" s="2585" t="s">
        <v>1534</v>
      </c>
      <c r="V2471" s="2585" t="s">
        <v>1534</v>
      </c>
      <c r="W2471" s="2584" t="s">
        <v>1534</v>
      </c>
      <c r="X2471" s="2585">
        <v>0.06</v>
      </c>
      <c r="Y2471" s="2584" t="s">
        <v>1534</v>
      </c>
      <c r="Z2471" s="2585" t="s">
        <v>1534</v>
      </c>
      <c r="AA2471" s="2796">
        <v>50</v>
      </c>
      <c r="AB2471" s="2584" t="s">
        <v>1534</v>
      </c>
      <c r="AC2471" s="2585">
        <v>0.06</v>
      </c>
      <c r="AD2471" s="2585">
        <v>29.99</v>
      </c>
      <c r="AE2471" s="2599">
        <v>1000</v>
      </c>
      <c r="AF2471" s="2600">
        <f>AD2471/AE2471</f>
        <v>2.9989999999999999E-2</v>
      </c>
      <c r="AG2471" s="2600">
        <v>0.1</v>
      </c>
      <c r="AH2471" s="2585" t="s">
        <v>1534</v>
      </c>
      <c r="AI2471" s="2584" t="s">
        <v>1534</v>
      </c>
      <c r="AJ2471" s="2601" t="s">
        <v>1534</v>
      </c>
      <c r="AK2471" s="2578"/>
    </row>
    <row r="2472" spans="2:37" s="2783" customFormat="1" ht="17.25" customHeight="1" x14ac:dyDescent="0.2">
      <c r="B2472" s="3749" t="s">
        <v>5051</v>
      </c>
      <c r="C2472" s="3750"/>
      <c r="D2472" s="2561" t="s">
        <v>1534</v>
      </c>
      <c r="E2472" s="2562" t="s">
        <v>1534</v>
      </c>
      <c r="F2472" s="2562" t="s">
        <v>1534</v>
      </c>
      <c r="G2472" s="2561" t="s">
        <v>1534</v>
      </c>
      <c r="H2472" s="2562" t="s">
        <v>1534</v>
      </c>
      <c r="I2472" s="2562" t="s">
        <v>1534</v>
      </c>
      <c r="J2472" s="2561" t="s">
        <v>1534</v>
      </c>
      <c r="K2472" s="2562" t="s">
        <v>1534</v>
      </c>
      <c r="L2472" s="2562" t="s">
        <v>1534</v>
      </c>
      <c r="M2472" s="2561" t="s">
        <v>1534</v>
      </c>
      <c r="N2472" s="2562" t="s">
        <v>1534</v>
      </c>
      <c r="O2472" s="2561" t="s">
        <v>1534</v>
      </c>
      <c r="P2472" s="2562" t="s">
        <v>1534</v>
      </c>
      <c r="Q2472" s="2562" t="s">
        <v>1534</v>
      </c>
      <c r="R2472" s="2561" t="s">
        <v>1534</v>
      </c>
      <c r="S2472" s="2562" t="s">
        <v>1534</v>
      </c>
      <c r="T2472" s="2561" t="s">
        <v>1534</v>
      </c>
      <c r="U2472" s="2562" t="s">
        <v>1534</v>
      </c>
      <c r="V2472" s="2562" t="s">
        <v>1534</v>
      </c>
      <c r="W2472" s="2561" t="s">
        <v>1534</v>
      </c>
      <c r="X2472" s="2562">
        <v>0.06</v>
      </c>
      <c r="Y2472" s="2561" t="s">
        <v>1534</v>
      </c>
      <c r="Z2472" s="2562" t="s">
        <v>1534</v>
      </c>
      <c r="AA2472" s="2797">
        <v>50</v>
      </c>
      <c r="AB2472" s="2561" t="s">
        <v>1534</v>
      </c>
      <c r="AC2472" s="2562">
        <v>0.06</v>
      </c>
      <c r="AD2472" s="2562">
        <v>44.99</v>
      </c>
      <c r="AE2472" s="2588">
        <v>2000</v>
      </c>
      <c r="AF2472" s="2589">
        <f>AD2472/AE2472</f>
        <v>2.2495000000000001E-2</v>
      </c>
      <c r="AG2472" s="2589">
        <v>0.1</v>
      </c>
      <c r="AH2472" s="2562" t="s">
        <v>1534</v>
      </c>
      <c r="AI2472" s="2561" t="s">
        <v>1534</v>
      </c>
      <c r="AJ2472" s="2621" t="s">
        <v>1534</v>
      </c>
      <c r="AK2472" s="2578"/>
    </row>
    <row r="2473" spans="2:37" s="2783" customFormat="1" ht="17.25" customHeight="1" thickBot="1" x14ac:dyDescent="0.25">
      <c r="B2473" s="3753" t="s">
        <v>5052</v>
      </c>
      <c r="C2473" s="3754"/>
      <c r="D2473" s="2608" t="s">
        <v>1534</v>
      </c>
      <c r="E2473" s="2609" t="s">
        <v>1534</v>
      </c>
      <c r="F2473" s="2609" t="s">
        <v>1534</v>
      </c>
      <c r="G2473" s="2608" t="s">
        <v>1534</v>
      </c>
      <c r="H2473" s="2609" t="s">
        <v>1534</v>
      </c>
      <c r="I2473" s="2609" t="s">
        <v>1534</v>
      </c>
      <c r="J2473" s="2608" t="s">
        <v>1534</v>
      </c>
      <c r="K2473" s="2609" t="s">
        <v>1534</v>
      </c>
      <c r="L2473" s="2609" t="s">
        <v>1534</v>
      </c>
      <c r="M2473" s="2608" t="s">
        <v>1534</v>
      </c>
      <c r="N2473" s="2609" t="s">
        <v>1534</v>
      </c>
      <c r="O2473" s="2608" t="s">
        <v>1534</v>
      </c>
      <c r="P2473" s="2609" t="s">
        <v>1534</v>
      </c>
      <c r="Q2473" s="2609" t="s">
        <v>1534</v>
      </c>
      <c r="R2473" s="2608" t="s">
        <v>1534</v>
      </c>
      <c r="S2473" s="2609" t="s">
        <v>1534</v>
      </c>
      <c r="T2473" s="2608" t="s">
        <v>1534</v>
      </c>
      <c r="U2473" s="2609" t="s">
        <v>1534</v>
      </c>
      <c r="V2473" s="2609" t="s">
        <v>1534</v>
      </c>
      <c r="W2473" s="2608" t="s">
        <v>1534</v>
      </c>
      <c r="X2473" s="2609">
        <v>0.06</v>
      </c>
      <c r="Y2473" s="2608" t="s">
        <v>1534</v>
      </c>
      <c r="Z2473" s="2609" t="s">
        <v>1534</v>
      </c>
      <c r="AA2473" s="2798">
        <v>50</v>
      </c>
      <c r="AB2473" s="2608" t="s">
        <v>1534</v>
      </c>
      <c r="AC2473" s="2609">
        <v>0.06</v>
      </c>
      <c r="AD2473" s="2609">
        <v>59.99</v>
      </c>
      <c r="AE2473" s="2630">
        <v>10000</v>
      </c>
      <c r="AF2473" s="2631">
        <v>5.0000000000000001E-3</v>
      </c>
      <c r="AG2473" s="2631">
        <v>0.1</v>
      </c>
      <c r="AH2473" s="2609" t="s">
        <v>1534</v>
      </c>
      <c r="AI2473" s="2608" t="s">
        <v>1534</v>
      </c>
      <c r="AJ2473" s="2633" t="s">
        <v>1534</v>
      </c>
      <c r="AK2473" s="2578"/>
    </row>
    <row r="2474" spans="2:37" s="2783" customFormat="1" ht="17.25" customHeight="1" x14ac:dyDescent="0.2">
      <c r="B2474" s="2579"/>
      <c r="C2474" s="2572"/>
      <c r="D2474" s="2572"/>
      <c r="E2474" s="2572"/>
      <c r="F2474" s="2572"/>
      <c r="G2474" s="2572"/>
      <c r="H2474" s="2572"/>
      <c r="I2474" s="2573"/>
      <c r="J2474" s="2573"/>
      <c r="K2474" s="2573"/>
      <c r="L2474" s="2573"/>
      <c r="M2474" s="2572"/>
      <c r="N2474" s="2573"/>
      <c r="O2474" s="2573"/>
      <c r="P2474" s="2573"/>
      <c r="Q2474" s="2573"/>
      <c r="R2474" s="2573"/>
      <c r="S2474" s="2572"/>
      <c r="T2474" s="2571"/>
      <c r="U2474" s="2571"/>
      <c r="V2474" s="2571"/>
      <c r="W2474" s="2571"/>
      <c r="X2474" s="2571"/>
      <c r="Y2474" s="2571"/>
      <c r="Z2474" s="2571"/>
      <c r="AA2474" s="2571"/>
      <c r="AB2474" s="2571"/>
      <c r="AC2474" s="2571"/>
      <c r="AD2474" s="2571"/>
      <c r="AE2474" s="2571"/>
      <c r="AF2474" s="2571"/>
      <c r="AG2474" s="2571"/>
      <c r="AH2474" s="2571"/>
      <c r="AI2474" s="2571"/>
      <c r="AJ2474" s="2574"/>
      <c r="AK2474" s="2578"/>
    </row>
    <row r="2475" spans="2:37" s="2783" customFormat="1" ht="17.25" customHeight="1" x14ac:dyDescent="0.2">
      <c r="B2475" s="3643" t="s">
        <v>5002</v>
      </c>
      <c r="C2475" s="3644"/>
      <c r="D2475" s="3652" t="s">
        <v>5053</v>
      </c>
      <c r="E2475" s="3652"/>
      <c r="F2475" s="3652"/>
      <c r="G2475" s="3652"/>
      <c r="H2475" s="2575"/>
      <c r="I2475" s="2575"/>
      <c r="J2475" s="2575"/>
      <c r="K2475" s="2575"/>
      <c r="L2475" s="2575"/>
      <c r="M2475" s="2575"/>
      <c r="N2475" s="2575"/>
      <c r="O2475" s="2575"/>
      <c r="P2475" s="2575"/>
      <c r="Q2475" s="2575"/>
      <c r="R2475" s="2575"/>
      <c r="S2475" s="2575"/>
      <c r="T2475" s="2571"/>
      <c r="U2475" s="2571"/>
      <c r="V2475" s="2571"/>
      <c r="W2475" s="2571"/>
      <c r="X2475" s="2571"/>
      <c r="Y2475" s="2571"/>
      <c r="Z2475" s="2571"/>
      <c r="AA2475" s="2571"/>
      <c r="AB2475" s="2571"/>
      <c r="AC2475" s="2571"/>
      <c r="AD2475" s="2571"/>
      <c r="AE2475" s="2571"/>
      <c r="AF2475" s="2571"/>
      <c r="AG2475" s="2571"/>
      <c r="AH2475" s="2571"/>
      <c r="AI2475" s="2571"/>
      <c r="AJ2475" s="2574"/>
      <c r="AK2475" s="2578"/>
    </row>
    <row r="2476" spans="2:37" s="2783" customFormat="1" ht="17.25" customHeight="1" x14ac:dyDescent="0.2">
      <c r="B2476" s="3643" t="s">
        <v>5003</v>
      </c>
      <c r="C2476" s="3644"/>
      <c r="D2476" s="3652" t="s">
        <v>1517</v>
      </c>
      <c r="E2476" s="3652"/>
      <c r="F2476" s="3652"/>
      <c r="G2476" s="3652"/>
      <c r="H2476" s="2575"/>
      <c r="I2476" s="2575"/>
      <c r="J2476" s="2575"/>
      <c r="K2476" s="2575"/>
      <c r="L2476" s="2575"/>
      <c r="M2476" s="2575"/>
      <c r="N2476" s="2575"/>
      <c r="O2476" s="2575"/>
      <c r="P2476" s="2575"/>
      <c r="Q2476" s="2575"/>
      <c r="R2476" s="2575"/>
      <c r="S2476" s="2575"/>
      <c r="T2476" s="2571"/>
      <c r="U2476" s="2571"/>
      <c r="V2476" s="2571"/>
      <c r="W2476" s="2571"/>
      <c r="X2476" s="2571"/>
      <c r="Y2476" s="2571"/>
      <c r="Z2476" s="2571"/>
      <c r="AA2476" s="2571"/>
      <c r="AB2476" s="2571"/>
      <c r="AC2476" s="2571"/>
      <c r="AD2476" s="2571"/>
      <c r="AE2476" s="2571"/>
      <c r="AF2476" s="2571"/>
      <c r="AG2476" s="2571"/>
      <c r="AH2476" s="2571"/>
      <c r="AI2476" s="2571"/>
      <c r="AJ2476" s="2574"/>
      <c r="AK2476" s="2578"/>
    </row>
    <row r="2477" spans="2:37" s="2783" customFormat="1" ht="17.25" customHeight="1" thickBot="1" x14ac:dyDescent="0.25">
      <c r="B2477" s="3646"/>
      <c r="C2477" s="3647"/>
      <c r="D2477" s="3648"/>
      <c r="E2477" s="3648"/>
      <c r="F2477" s="3648"/>
      <c r="G2477" s="3648"/>
      <c r="H2477" s="2580"/>
      <c r="I2477" s="2580"/>
      <c r="J2477" s="2580"/>
      <c r="K2477" s="2580"/>
      <c r="L2477" s="2580"/>
      <c r="M2477" s="2580"/>
      <c r="N2477" s="2580"/>
      <c r="O2477" s="2580"/>
      <c r="P2477" s="2580"/>
      <c r="Q2477" s="2580"/>
      <c r="R2477" s="2580"/>
      <c r="S2477" s="2580"/>
      <c r="T2477" s="2581"/>
      <c r="U2477" s="2581"/>
      <c r="V2477" s="2581"/>
      <c r="W2477" s="2581"/>
      <c r="X2477" s="2581"/>
      <c r="Y2477" s="2581"/>
      <c r="Z2477" s="2581"/>
      <c r="AA2477" s="2581"/>
      <c r="AB2477" s="2581"/>
      <c r="AC2477" s="2581"/>
      <c r="AD2477" s="2581"/>
      <c r="AE2477" s="2581"/>
      <c r="AF2477" s="2581"/>
      <c r="AG2477" s="2581"/>
      <c r="AH2477" s="2581"/>
      <c r="AI2477" s="2581"/>
      <c r="AJ2477" s="2582"/>
      <c r="AK2477" s="2583"/>
    </row>
    <row r="2478" spans="2:37" s="2783" customFormat="1" ht="17.25" customHeight="1" x14ac:dyDescent="0.2">
      <c r="B2478" s="2672" t="str">
        <f>+B2460</f>
        <v>.</v>
      </c>
      <c r="C2478" s="2672"/>
      <c r="D2478" s="2701"/>
      <c r="E2478" s="2701"/>
      <c r="F2478" s="2701"/>
      <c r="G2478" s="2701"/>
      <c r="H2478" s="2575"/>
      <c r="I2478" s="2575"/>
      <c r="J2478" s="2575"/>
      <c r="K2478" s="2575"/>
      <c r="L2478" s="2575"/>
      <c r="M2478" s="2575"/>
      <c r="N2478" s="2575"/>
      <c r="O2478" s="2575"/>
      <c r="P2478" s="2575"/>
      <c r="Q2478" s="2575"/>
      <c r="R2478" s="2575"/>
      <c r="S2478" s="2575"/>
      <c r="T2478" s="2571"/>
      <c r="U2478" s="2571"/>
      <c r="V2478" s="2571"/>
      <c r="W2478" s="2571"/>
      <c r="X2478" s="2571"/>
      <c r="Y2478" s="2571"/>
      <c r="Z2478" s="2571"/>
      <c r="AA2478" s="2571"/>
      <c r="AB2478" s="2571"/>
      <c r="AC2478" s="2571"/>
      <c r="AD2478" s="2571"/>
      <c r="AE2478" s="2571"/>
      <c r="AF2478" s="2571"/>
      <c r="AG2478" s="2571"/>
      <c r="AH2478" s="2571"/>
      <c r="AI2478" s="2571"/>
      <c r="AJ2478" s="2571"/>
      <c r="AK2478" s="2577"/>
    </row>
    <row r="2479" spans="2:37" s="2783" customFormat="1" ht="17.25" customHeight="1" thickBot="1" x14ac:dyDescent="0.25">
      <c r="B2479" s="2672"/>
      <c r="C2479" s="2672"/>
      <c r="D2479" s="2701"/>
      <c r="E2479" s="2701"/>
      <c r="F2479" s="2701"/>
      <c r="G2479" s="2701"/>
      <c r="H2479" s="2575"/>
      <c r="I2479" s="2575"/>
      <c r="J2479" s="2575"/>
      <c r="K2479" s="2575"/>
      <c r="L2479" s="2575"/>
      <c r="M2479" s="2575"/>
      <c r="N2479" s="2575"/>
      <c r="O2479" s="2575"/>
      <c r="P2479" s="2575"/>
      <c r="Q2479" s="2575"/>
      <c r="R2479" s="2575"/>
      <c r="S2479" s="2575"/>
      <c r="T2479" s="2571"/>
      <c r="U2479" s="2571"/>
      <c r="V2479" s="2571"/>
      <c r="W2479" s="2571"/>
      <c r="X2479" s="2571"/>
      <c r="Y2479" s="2571"/>
      <c r="Z2479" s="2571"/>
      <c r="AA2479" s="2571"/>
      <c r="AB2479" s="2571"/>
      <c r="AC2479" s="2571"/>
      <c r="AD2479" s="2571"/>
      <c r="AE2479" s="2571"/>
      <c r="AF2479" s="2571"/>
      <c r="AG2479" s="2571"/>
      <c r="AH2479" s="2571"/>
      <c r="AI2479" s="2571"/>
      <c r="AJ2479" s="2571"/>
      <c r="AK2479" s="2577"/>
    </row>
    <row r="2480" spans="2:37" s="2783" customFormat="1" ht="17.25" customHeight="1" x14ac:dyDescent="0.2">
      <c r="B2480" s="3623" t="s">
        <v>5011</v>
      </c>
      <c r="C2480" s="3624"/>
      <c r="D2480" s="3624"/>
      <c r="E2480" s="3624"/>
      <c r="F2480" s="3624"/>
      <c r="G2480" s="3624"/>
      <c r="H2480" s="3624"/>
      <c r="I2480" s="3624"/>
      <c r="J2480" s="3624"/>
      <c r="K2480" s="3624"/>
      <c r="L2480" s="3624"/>
      <c r="M2480" s="3624"/>
      <c r="N2480" s="3624"/>
      <c r="O2480" s="3624"/>
      <c r="P2480" s="3624"/>
      <c r="Q2480" s="3624"/>
      <c r="R2480" s="3624"/>
      <c r="S2480" s="3624"/>
      <c r="T2480" s="3624"/>
      <c r="U2480" s="3624"/>
      <c r="V2480" s="3624"/>
      <c r="W2480" s="3624"/>
      <c r="X2480" s="3624"/>
      <c r="Y2480" s="3624"/>
      <c r="Z2480" s="3624"/>
      <c r="AA2480" s="3624"/>
      <c r="AB2480" s="3624"/>
      <c r="AC2480" s="3624"/>
      <c r="AD2480" s="3624"/>
      <c r="AE2480" s="3624"/>
      <c r="AF2480" s="3624"/>
      <c r="AG2480" s="3624"/>
      <c r="AH2480" s="3624"/>
      <c r="AI2480" s="3624"/>
      <c r="AJ2480" s="3624"/>
      <c r="AK2480" s="3625"/>
    </row>
    <row r="2481" spans="2:37" s="2783" customFormat="1" ht="17.25" customHeight="1" x14ac:dyDescent="0.2">
      <c r="B2481" s="2576"/>
      <c r="C2481" s="2687"/>
      <c r="D2481" s="2687"/>
      <c r="E2481" s="2687"/>
      <c r="F2481" s="2687"/>
      <c r="G2481" s="2577"/>
      <c r="H2481" s="2577"/>
      <c r="I2481" s="2577"/>
      <c r="J2481" s="2577"/>
      <c r="K2481" s="2577"/>
      <c r="L2481" s="2577"/>
      <c r="M2481" s="2577"/>
      <c r="N2481" s="2577"/>
      <c r="O2481" s="2577"/>
      <c r="P2481" s="2577"/>
      <c r="Q2481" s="2577"/>
      <c r="R2481" s="2577"/>
      <c r="S2481" s="2577"/>
      <c r="T2481" s="2577"/>
      <c r="U2481" s="2577"/>
      <c r="V2481" s="2577"/>
      <c r="W2481" s="2577"/>
      <c r="X2481" s="2577"/>
      <c r="Y2481" s="2577"/>
      <c r="Z2481" s="2577"/>
      <c r="AA2481" s="2577"/>
      <c r="AB2481" s="2577"/>
      <c r="AC2481" s="2577"/>
      <c r="AD2481" s="2577"/>
      <c r="AE2481" s="2577"/>
      <c r="AF2481" s="2577"/>
      <c r="AG2481" s="2577"/>
      <c r="AH2481" s="2577"/>
      <c r="AI2481" s="2577"/>
      <c r="AJ2481" s="2577"/>
      <c r="AK2481" s="2578"/>
    </row>
    <row r="2482" spans="2:37" s="2783" customFormat="1" ht="17.25" customHeight="1" x14ac:dyDescent="0.2">
      <c r="B2482" s="2576" t="s">
        <v>4998</v>
      </c>
      <c r="C2482" s="2687"/>
      <c r="D2482" s="3740" t="s">
        <v>5264</v>
      </c>
      <c r="E2482" s="3740"/>
      <c r="F2482" s="3740"/>
      <c r="G2482" s="3740"/>
      <c r="H2482" s="2577"/>
      <c r="I2482" s="2577"/>
      <c r="J2482" s="2577"/>
      <c r="K2482" s="2577"/>
      <c r="L2482" s="2577"/>
      <c r="M2482" s="2577"/>
      <c r="N2482" s="2577"/>
      <c r="O2482" s="2577"/>
      <c r="P2482" s="2577"/>
      <c r="Q2482" s="2577"/>
      <c r="R2482" s="2577"/>
      <c r="S2482" s="2577"/>
      <c r="T2482" s="2577"/>
      <c r="U2482" s="2577"/>
      <c r="V2482" s="2577"/>
      <c r="W2482" s="2577"/>
      <c r="X2482" s="2577"/>
      <c r="Y2482" s="2577"/>
      <c r="Z2482" s="2577"/>
      <c r="AA2482" s="2577"/>
      <c r="AB2482" s="2577"/>
      <c r="AC2482" s="2577"/>
      <c r="AD2482" s="2577"/>
      <c r="AE2482" s="2577"/>
      <c r="AF2482" s="2577"/>
      <c r="AG2482" s="2577"/>
      <c r="AH2482" s="2577"/>
      <c r="AI2482" s="2577"/>
      <c r="AJ2482" s="2577"/>
      <c r="AK2482" s="2578"/>
    </row>
    <row r="2483" spans="2:37" s="2783" customFormat="1" ht="17.25" customHeight="1" thickBot="1" x14ac:dyDescent="0.25">
      <c r="B2483" s="3657" t="s">
        <v>5012</v>
      </c>
      <c r="C2483" s="3658"/>
      <c r="D2483" s="3747">
        <v>41389</v>
      </c>
      <c r="E2483" s="3748"/>
      <c r="F2483" s="2687"/>
      <c r="G2483" s="2577"/>
      <c r="H2483" s="2577"/>
      <c r="I2483" s="2577"/>
      <c r="J2483" s="2577"/>
      <c r="K2483" s="2577"/>
      <c r="L2483" s="2577"/>
      <c r="M2483" s="2577"/>
      <c r="N2483" s="2577"/>
      <c r="O2483" s="2577"/>
      <c r="P2483" s="2577"/>
      <c r="Q2483" s="2577"/>
      <c r="R2483" s="2577"/>
      <c r="S2483" s="2577"/>
      <c r="T2483" s="2577"/>
      <c r="U2483" s="2577"/>
      <c r="V2483" s="2577"/>
      <c r="W2483" s="2577"/>
      <c r="X2483" s="2577"/>
      <c r="Y2483" s="2577"/>
      <c r="Z2483" s="2577"/>
      <c r="AA2483" s="2577"/>
      <c r="AB2483" s="2577"/>
      <c r="AC2483" s="2577"/>
      <c r="AD2483" s="2577"/>
      <c r="AE2483" s="2577"/>
      <c r="AF2483" s="2577"/>
      <c r="AG2483" s="2577"/>
      <c r="AH2483" s="2577"/>
      <c r="AI2483" s="2577"/>
      <c r="AJ2483" s="2577"/>
      <c r="AK2483" s="2578"/>
    </row>
    <row r="2484" spans="2:37" s="2783" customFormat="1" ht="33" customHeight="1" thickBot="1" x14ac:dyDescent="0.25">
      <c r="B2484" s="3659" t="s">
        <v>5013</v>
      </c>
      <c r="C2484" s="3710"/>
      <c r="D2484" s="3730" t="s">
        <v>5596</v>
      </c>
      <c r="E2484" s="3731"/>
      <c r="F2484" s="3731"/>
      <c r="G2484" s="3731"/>
      <c r="H2484" s="3731"/>
      <c r="I2484" s="3731"/>
      <c r="J2484" s="3731"/>
      <c r="K2484" s="3732"/>
      <c r="L2484" s="2577"/>
      <c r="M2484" s="2577"/>
      <c r="N2484" s="2577"/>
      <c r="O2484" s="2577"/>
      <c r="P2484" s="2577"/>
      <c r="Q2484" s="2577"/>
      <c r="R2484" s="2577"/>
      <c r="S2484" s="2577"/>
      <c r="T2484" s="2577"/>
      <c r="U2484" s="2577"/>
      <c r="V2484" s="2577"/>
      <c r="W2484" s="2577"/>
      <c r="X2484" s="2577"/>
      <c r="Y2484" s="2577"/>
      <c r="Z2484" s="2577"/>
      <c r="AA2484" s="2577"/>
      <c r="AB2484" s="2577"/>
      <c r="AC2484" s="2577"/>
      <c r="AD2484" s="2577"/>
      <c r="AE2484" s="2577"/>
      <c r="AF2484" s="2577"/>
      <c r="AG2484" s="2577"/>
      <c r="AH2484" s="2577"/>
      <c r="AI2484" s="2577"/>
      <c r="AJ2484" s="2577"/>
      <c r="AK2484" s="2578"/>
    </row>
    <row r="2485" spans="2:37" s="2783" customFormat="1" ht="17.25" customHeight="1" thickBot="1" x14ac:dyDescent="0.25">
      <c r="B2485" s="3664"/>
      <c r="C2485" s="3653"/>
      <c r="D2485" s="3653"/>
      <c r="E2485" s="3653"/>
      <c r="F2485" s="3653"/>
      <c r="G2485" s="3653"/>
      <c r="H2485" s="3653"/>
      <c r="I2485" s="3653"/>
      <c r="J2485" s="3653"/>
      <c r="K2485" s="3653"/>
      <c r="L2485" s="3653"/>
      <c r="M2485" s="3653"/>
      <c r="N2485" s="3653"/>
      <c r="O2485" s="3653"/>
      <c r="P2485" s="3653"/>
      <c r="Q2485" s="3653"/>
      <c r="R2485" s="2577"/>
      <c r="S2485" s="2577"/>
      <c r="T2485" s="2577"/>
      <c r="U2485" s="2577"/>
      <c r="V2485" s="2577"/>
      <c r="W2485" s="2577"/>
      <c r="X2485" s="2577"/>
      <c r="Y2485" s="2577"/>
      <c r="Z2485" s="2577"/>
      <c r="AA2485" s="2577"/>
      <c r="AB2485" s="2577"/>
      <c r="AC2485" s="2577"/>
      <c r="AD2485" s="2577"/>
      <c r="AE2485" s="2577"/>
      <c r="AF2485" s="2577"/>
      <c r="AG2485" s="2577"/>
      <c r="AH2485" s="2577"/>
      <c r="AI2485" s="2577"/>
      <c r="AJ2485" s="2577"/>
      <c r="AK2485" s="2578"/>
    </row>
    <row r="2486" spans="2:37" s="2783" customFormat="1" ht="17.25" customHeight="1" thickBot="1" x14ac:dyDescent="0.25">
      <c r="B2486" s="3638" t="s">
        <v>5014</v>
      </c>
      <c r="C2486" s="3638"/>
      <c r="D2486" s="3638" t="s">
        <v>5004</v>
      </c>
      <c r="E2486" s="3638" t="s">
        <v>5015</v>
      </c>
      <c r="F2486" s="3654" t="s">
        <v>224</v>
      </c>
      <c r="G2486" s="3654"/>
      <c r="H2486" s="3654"/>
      <c r="I2486" s="3654"/>
      <c r="J2486" s="3654"/>
      <c r="K2486" s="3654"/>
      <c r="L2486" s="3654"/>
      <c r="M2486" s="3654"/>
      <c r="N2486" s="3654"/>
      <c r="O2486" s="3654"/>
      <c r="P2486" s="3654"/>
      <c r="Q2486" s="3654"/>
      <c r="R2486" s="3654"/>
      <c r="S2486" s="3654" t="s">
        <v>340</v>
      </c>
      <c r="T2486" s="3654"/>
      <c r="U2486" s="3654"/>
      <c r="V2486" s="3654"/>
      <c r="W2486" s="3654"/>
      <c r="X2486" s="3654"/>
      <c r="Y2486" s="3654"/>
      <c r="Z2486" s="3654"/>
      <c r="AA2486" s="3654"/>
      <c r="AB2486" s="3654"/>
      <c r="AC2486" s="3654"/>
      <c r="AD2486" s="3654" t="s">
        <v>225</v>
      </c>
      <c r="AE2486" s="3654"/>
      <c r="AF2486" s="3654"/>
      <c r="AG2486" s="3654"/>
      <c r="AH2486" s="3655" t="s">
        <v>4999</v>
      </c>
      <c r="AI2486" s="3655"/>
      <c r="AJ2486" s="3655"/>
      <c r="AK2486" s="2578"/>
    </row>
    <row r="2487" spans="2:37" s="2783" customFormat="1" ht="17.25" customHeight="1" thickBot="1" x14ac:dyDescent="0.25">
      <c r="B2487" s="3639"/>
      <c r="C2487" s="3639"/>
      <c r="D2487" s="3639"/>
      <c r="E2487" s="3639"/>
      <c r="F2487" s="3639" t="s">
        <v>5016</v>
      </c>
      <c r="G2487" s="3639" t="s">
        <v>5017</v>
      </c>
      <c r="H2487" s="3638" t="s">
        <v>5018</v>
      </c>
      <c r="I2487" s="3640" t="s">
        <v>5019</v>
      </c>
      <c r="J2487" s="3640" t="s">
        <v>5020</v>
      </c>
      <c r="K2487" s="3637" t="s">
        <v>5021</v>
      </c>
      <c r="L2487" s="3637" t="s">
        <v>5022</v>
      </c>
      <c r="M2487" s="3640" t="s">
        <v>5023</v>
      </c>
      <c r="N2487" s="3640"/>
      <c r="O2487" s="3637" t="s">
        <v>5024</v>
      </c>
      <c r="P2487" s="3637" t="s">
        <v>5025</v>
      </c>
      <c r="Q2487" s="3637" t="s">
        <v>5026</v>
      </c>
      <c r="R2487" s="3637" t="s">
        <v>5027</v>
      </c>
      <c r="S2487" s="3638" t="s">
        <v>5028</v>
      </c>
      <c r="T2487" s="3638" t="s">
        <v>5029</v>
      </c>
      <c r="U2487" s="3638" t="s">
        <v>5030</v>
      </c>
      <c r="V2487" s="3638" t="s">
        <v>5031</v>
      </c>
      <c r="W2487" s="3638" t="s">
        <v>5032</v>
      </c>
      <c r="X2487" s="3638" t="s">
        <v>5033</v>
      </c>
      <c r="Y2487" s="3638" t="s">
        <v>5034</v>
      </c>
      <c r="Z2487" s="3638" t="s">
        <v>5035</v>
      </c>
      <c r="AA2487" s="3638" t="s">
        <v>5036</v>
      </c>
      <c r="AB2487" s="3640" t="s">
        <v>5037</v>
      </c>
      <c r="AC2487" s="3640" t="s">
        <v>5038</v>
      </c>
      <c r="AD2487" s="3638" t="s">
        <v>5039</v>
      </c>
      <c r="AE2487" s="3638" t="s">
        <v>5040</v>
      </c>
      <c r="AF2487" s="3638" t="s">
        <v>5041</v>
      </c>
      <c r="AG2487" s="3638" t="s">
        <v>5042</v>
      </c>
      <c r="AH2487" s="3638" t="s">
        <v>1154</v>
      </c>
      <c r="AI2487" s="3638" t="s">
        <v>5000</v>
      </c>
      <c r="AJ2487" s="3638" t="s">
        <v>5001</v>
      </c>
      <c r="AK2487" s="2578"/>
    </row>
    <row r="2488" spans="2:37" s="2783" customFormat="1" ht="17.25" customHeight="1" thickBot="1" x14ac:dyDescent="0.25">
      <c r="B2488" s="3639"/>
      <c r="C2488" s="3639"/>
      <c r="D2488" s="3639"/>
      <c r="E2488" s="3639"/>
      <c r="F2488" s="3639"/>
      <c r="G2488" s="3639"/>
      <c r="H2488" s="3639"/>
      <c r="I2488" s="3637"/>
      <c r="J2488" s="3637"/>
      <c r="K2488" s="3637"/>
      <c r="L2488" s="3637"/>
      <c r="M2488" s="2686" t="s">
        <v>5043</v>
      </c>
      <c r="N2488" s="2685" t="s">
        <v>2798</v>
      </c>
      <c r="O2488" s="3637"/>
      <c r="P2488" s="3637"/>
      <c r="Q2488" s="3637"/>
      <c r="R2488" s="3637"/>
      <c r="S2488" s="3639"/>
      <c r="T2488" s="3639"/>
      <c r="U2488" s="3639"/>
      <c r="V2488" s="3639"/>
      <c r="W2488" s="3639"/>
      <c r="X2488" s="3639"/>
      <c r="Y2488" s="3639"/>
      <c r="Z2488" s="3639"/>
      <c r="AA2488" s="3639"/>
      <c r="AB2488" s="3637"/>
      <c r="AC2488" s="3637"/>
      <c r="AD2488" s="3639"/>
      <c r="AE2488" s="3639"/>
      <c r="AF2488" s="3639"/>
      <c r="AG2488" s="3639"/>
      <c r="AH2488" s="3639"/>
      <c r="AI2488" s="3639"/>
      <c r="AJ2488" s="3639"/>
      <c r="AK2488" s="2578"/>
    </row>
    <row r="2489" spans="2:37" s="2783" customFormat="1" ht="17.25" customHeight="1" x14ac:dyDescent="0.2">
      <c r="B2489" s="4429" t="s">
        <v>5106</v>
      </c>
      <c r="C2489" s="4430"/>
      <c r="D2489" s="2808" t="s">
        <v>5265</v>
      </c>
      <c r="E2489" s="2585">
        <v>33.6</v>
      </c>
      <c r="F2489" s="2585">
        <v>18.121600000000001</v>
      </c>
      <c r="G2489" s="2606" t="s">
        <v>1534</v>
      </c>
      <c r="H2489" s="2606" t="s">
        <v>1534</v>
      </c>
      <c r="I2489" s="2606" t="s">
        <v>1534</v>
      </c>
      <c r="J2489" s="2648" t="s">
        <v>5266</v>
      </c>
      <c r="K2489" s="2694">
        <v>0.16800000000000001</v>
      </c>
      <c r="L2489" s="2694">
        <v>0.16800000000000001</v>
      </c>
      <c r="M2489" s="2587" t="s">
        <v>5266</v>
      </c>
      <c r="N2489" s="2658" t="s">
        <v>5266</v>
      </c>
      <c r="O2489" s="2694">
        <v>0.16800000000000001</v>
      </c>
      <c r="P2489" s="2694">
        <v>0.16800000000000001</v>
      </c>
      <c r="Q2489" s="2694">
        <v>0.16800000000000001</v>
      </c>
      <c r="R2489" s="2694">
        <v>0.16800000000000001</v>
      </c>
      <c r="S2489" s="2706">
        <v>0.56000000000000005</v>
      </c>
      <c r="T2489" s="2606" t="s">
        <v>1534</v>
      </c>
      <c r="U2489" s="2606" t="s">
        <v>1534</v>
      </c>
      <c r="V2489" s="2607" t="s">
        <v>1136</v>
      </c>
      <c r="W2489" s="2694">
        <v>2.8000000000000004E-2</v>
      </c>
      <c r="X2489" s="2694">
        <v>6.720000000000001E-2</v>
      </c>
      <c r="Y2489" s="2607" t="s">
        <v>1534</v>
      </c>
      <c r="Z2489" s="2607" t="s">
        <v>1534</v>
      </c>
      <c r="AA2489" s="2607" t="s">
        <v>1534</v>
      </c>
      <c r="AB2489" s="2607" t="s">
        <v>1534</v>
      </c>
      <c r="AC2489" s="2694">
        <v>6.720000000000001E-2</v>
      </c>
      <c r="AD2489" s="2585">
        <v>14.918400000000002</v>
      </c>
      <c r="AE2489" s="2607" t="s">
        <v>51</v>
      </c>
      <c r="AF2489" s="2696">
        <v>3.6960000000000007E-2</v>
      </c>
      <c r="AG2489" s="2696">
        <v>0.11200000000000002</v>
      </c>
      <c r="AH2489" s="2652" t="s">
        <v>1534</v>
      </c>
      <c r="AI2489" s="2652" t="s">
        <v>1534</v>
      </c>
      <c r="AJ2489" s="2716" t="s">
        <v>1534</v>
      </c>
      <c r="AK2489" s="2578"/>
    </row>
    <row r="2490" spans="2:37" s="2783" customFormat="1" ht="17.25" customHeight="1" thickBot="1" x14ac:dyDescent="0.25">
      <c r="B2490" s="3787" t="s">
        <v>5121</v>
      </c>
      <c r="C2490" s="3742"/>
      <c r="D2490" s="2809" t="s">
        <v>5267</v>
      </c>
      <c r="E2490" s="2609">
        <v>33.6</v>
      </c>
      <c r="F2490" s="2609">
        <v>18.121600000000001</v>
      </c>
      <c r="G2490" s="2612" t="s">
        <v>1534</v>
      </c>
      <c r="H2490" s="2612" t="s">
        <v>1534</v>
      </c>
      <c r="I2490" s="2612" t="s">
        <v>1534</v>
      </c>
      <c r="J2490" s="2649" t="s">
        <v>5266</v>
      </c>
      <c r="K2490" s="2610">
        <v>0.16800000000000001</v>
      </c>
      <c r="L2490" s="2610">
        <v>0.16800000000000001</v>
      </c>
      <c r="M2490" s="2649" t="s">
        <v>5266</v>
      </c>
      <c r="N2490" s="2649" t="s">
        <v>5266</v>
      </c>
      <c r="O2490" s="2610">
        <v>0.16800000000000001</v>
      </c>
      <c r="P2490" s="2610">
        <v>0.16800000000000001</v>
      </c>
      <c r="Q2490" s="2610">
        <v>0.16800000000000001</v>
      </c>
      <c r="R2490" s="2610">
        <v>0.16800000000000001</v>
      </c>
      <c r="S2490" s="2810">
        <v>0.56000000000000005</v>
      </c>
      <c r="T2490" s="2612" t="s">
        <v>1534</v>
      </c>
      <c r="U2490" s="2612" t="s">
        <v>1534</v>
      </c>
      <c r="V2490" s="2613" t="s">
        <v>1136</v>
      </c>
      <c r="W2490" s="2610">
        <v>2.8000000000000004E-2</v>
      </c>
      <c r="X2490" s="2610">
        <v>6.720000000000001E-2</v>
      </c>
      <c r="Y2490" s="2613" t="s">
        <v>1534</v>
      </c>
      <c r="Z2490" s="2613" t="s">
        <v>1534</v>
      </c>
      <c r="AA2490" s="2613" t="s">
        <v>1534</v>
      </c>
      <c r="AB2490" s="2613" t="s">
        <v>1534</v>
      </c>
      <c r="AC2490" s="2610">
        <v>6.720000000000001E-2</v>
      </c>
      <c r="AD2490" s="2609">
        <v>14.918400000000002</v>
      </c>
      <c r="AE2490" s="2613" t="s">
        <v>51</v>
      </c>
      <c r="AF2490" s="2614">
        <v>3.6960000000000007E-2</v>
      </c>
      <c r="AG2490" s="2614">
        <v>0.11200000000000002</v>
      </c>
      <c r="AH2490" s="2661" t="s">
        <v>1534</v>
      </c>
      <c r="AI2490" s="2661" t="s">
        <v>1534</v>
      </c>
      <c r="AJ2490" s="2811" t="s">
        <v>1534</v>
      </c>
      <c r="AK2490" s="2578"/>
    </row>
    <row r="2491" spans="2:37" s="2783" customFormat="1" ht="17.25" customHeight="1" x14ac:dyDescent="0.2">
      <c r="B2491" s="2579"/>
      <c r="C2491" s="2572"/>
      <c r="D2491" s="2572"/>
      <c r="E2491" s="2572"/>
      <c r="F2491" s="2572"/>
      <c r="G2491" s="2572"/>
      <c r="H2491" s="2572"/>
      <c r="I2491" s="2573"/>
      <c r="J2491" s="2573"/>
      <c r="K2491" s="2573"/>
      <c r="L2491" s="2573"/>
      <c r="M2491" s="2572"/>
      <c r="N2491" s="2573"/>
      <c r="O2491" s="2573"/>
      <c r="P2491" s="2573"/>
      <c r="Q2491" s="2573"/>
      <c r="R2491" s="2573"/>
      <c r="S2491" s="2572"/>
      <c r="T2491" s="2571"/>
      <c r="U2491" s="2571"/>
      <c r="V2491" s="2571"/>
      <c r="W2491" s="2571"/>
      <c r="X2491" s="2571"/>
      <c r="Y2491" s="2571"/>
      <c r="Z2491" s="2571"/>
      <c r="AA2491" s="2571"/>
      <c r="AB2491" s="2571"/>
      <c r="AC2491" s="2571"/>
      <c r="AD2491" s="2571"/>
      <c r="AE2491" s="2571"/>
      <c r="AF2491" s="2571"/>
      <c r="AG2491" s="2571"/>
      <c r="AH2491" s="2571"/>
      <c r="AI2491" s="2571"/>
      <c r="AJ2491" s="2574"/>
      <c r="AK2491" s="2578"/>
    </row>
    <row r="2492" spans="2:37" s="2783" customFormat="1" ht="17.25" customHeight="1" x14ac:dyDescent="0.2">
      <c r="B2492" s="3643" t="s">
        <v>5002</v>
      </c>
      <c r="C2492" s="3644"/>
      <c r="D2492" s="3645" t="s">
        <v>10</v>
      </c>
      <c r="E2492" s="3645"/>
      <c r="F2492" s="3645"/>
      <c r="G2492" s="3645"/>
      <c r="H2492" s="2575"/>
      <c r="I2492" s="2575"/>
      <c r="J2492" s="2575"/>
      <c r="K2492" s="2575"/>
      <c r="L2492" s="2575"/>
      <c r="M2492" s="2575"/>
      <c r="N2492" s="2575"/>
      <c r="O2492" s="2575"/>
      <c r="P2492" s="2575"/>
      <c r="Q2492" s="2575"/>
      <c r="R2492" s="2575"/>
      <c r="S2492" s="2575"/>
      <c r="T2492" s="2571"/>
      <c r="U2492" s="2571"/>
      <c r="V2492" s="2571"/>
      <c r="W2492" s="2571"/>
      <c r="X2492" s="2571"/>
      <c r="Y2492" s="2571"/>
      <c r="Z2492" s="2571"/>
      <c r="AA2492" s="2571"/>
      <c r="AB2492" s="2571"/>
      <c r="AC2492" s="2571"/>
      <c r="AD2492" s="2571"/>
      <c r="AE2492" s="2571"/>
      <c r="AF2492" s="2571"/>
      <c r="AG2492" s="2571"/>
      <c r="AH2492" s="2571"/>
      <c r="AI2492" s="2571"/>
      <c r="AJ2492" s="2574"/>
      <c r="AK2492" s="2578"/>
    </row>
    <row r="2493" spans="2:37" s="2783" customFormat="1" ht="17.25" customHeight="1" x14ac:dyDescent="0.2">
      <c r="B2493" s="3643" t="s">
        <v>5003</v>
      </c>
      <c r="C2493" s="3644"/>
      <c r="D2493" s="3645" t="s">
        <v>10</v>
      </c>
      <c r="E2493" s="3645"/>
      <c r="F2493" s="3645"/>
      <c r="G2493" s="3645"/>
      <c r="H2493" s="2575"/>
      <c r="I2493" s="2575"/>
      <c r="J2493" s="2575"/>
      <c r="K2493" s="2575"/>
      <c r="L2493" s="2575"/>
      <c r="M2493" s="2575"/>
      <c r="N2493" s="2575"/>
      <c r="O2493" s="2575"/>
      <c r="P2493" s="2575"/>
      <c r="Q2493" s="2575"/>
      <c r="R2493" s="2575"/>
      <c r="S2493" s="2575"/>
      <c r="T2493" s="2571"/>
      <c r="U2493" s="2571"/>
      <c r="V2493" s="2571"/>
      <c r="W2493" s="2571"/>
      <c r="X2493" s="2571"/>
      <c r="Y2493" s="2571"/>
      <c r="Z2493" s="2571"/>
      <c r="AA2493" s="2571"/>
      <c r="AB2493" s="2571"/>
      <c r="AC2493" s="2571"/>
      <c r="AD2493" s="2571"/>
      <c r="AE2493" s="2571"/>
      <c r="AF2493" s="2571"/>
      <c r="AG2493" s="2571"/>
      <c r="AH2493" s="2571"/>
      <c r="AI2493" s="2571"/>
      <c r="AJ2493" s="2574"/>
      <c r="AK2493" s="2578"/>
    </row>
    <row r="2494" spans="2:37" s="2783" customFormat="1" ht="17.25" customHeight="1" thickBot="1" x14ac:dyDescent="0.25">
      <c r="B2494" s="3646"/>
      <c r="C2494" s="3647"/>
      <c r="D2494" s="3648"/>
      <c r="E2494" s="3648"/>
      <c r="F2494" s="3648"/>
      <c r="G2494" s="3648"/>
      <c r="H2494" s="2580"/>
      <c r="I2494" s="2580"/>
      <c r="J2494" s="2580"/>
      <c r="K2494" s="2580"/>
      <c r="L2494" s="2580"/>
      <c r="M2494" s="2580"/>
      <c r="N2494" s="2580"/>
      <c r="O2494" s="2580"/>
      <c r="P2494" s="2580"/>
      <c r="Q2494" s="2580"/>
      <c r="R2494" s="2580"/>
      <c r="S2494" s="2580"/>
      <c r="T2494" s="2581"/>
      <c r="U2494" s="2581"/>
      <c r="V2494" s="2581"/>
      <c r="W2494" s="2581"/>
      <c r="X2494" s="2581"/>
      <c r="Y2494" s="2581"/>
      <c r="Z2494" s="2581"/>
      <c r="AA2494" s="2581"/>
      <c r="AB2494" s="2581"/>
      <c r="AC2494" s="2581"/>
      <c r="AD2494" s="2581"/>
      <c r="AE2494" s="2581"/>
      <c r="AF2494" s="2581"/>
      <c r="AG2494" s="2581"/>
      <c r="AH2494" s="2581"/>
      <c r="AI2494" s="2581"/>
      <c r="AJ2494" s="2582"/>
      <c r="AK2494" s="2583"/>
    </row>
    <row r="2495" spans="2:37" s="2783" customFormat="1" ht="17.25" customHeight="1" x14ac:dyDescent="0.2">
      <c r="B2495" s="2672" t="str">
        <f>+B2478</f>
        <v>.</v>
      </c>
      <c r="C2495" s="2672"/>
      <c r="D2495" s="2701"/>
      <c r="E2495" s="2701"/>
      <c r="F2495" s="2701"/>
      <c r="G2495" s="2701"/>
      <c r="H2495" s="2575"/>
      <c r="I2495" s="2575"/>
      <c r="J2495" s="2575"/>
      <c r="K2495" s="2575"/>
      <c r="L2495" s="2575"/>
      <c r="M2495" s="2575"/>
      <c r="N2495" s="2575"/>
      <c r="O2495" s="2575"/>
      <c r="P2495" s="2575"/>
      <c r="Q2495" s="2575"/>
      <c r="R2495" s="2575"/>
      <c r="S2495" s="2575"/>
      <c r="T2495" s="2571"/>
      <c r="U2495" s="2571"/>
      <c r="V2495" s="2571"/>
      <c r="W2495" s="2571"/>
      <c r="X2495" s="2571"/>
      <c r="Y2495" s="2571"/>
      <c r="Z2495" s="2571"/>
      <c r="AA2495" s="2571"/>
      <c r="AB2495" s="2571"/>
      <c r="AC2495" s="2571"/>
      <c r="AD2495" s="2571"/>
      <c r="AE2495" s="2571"/>
      <c r="AF2495" s="2571"/>
      <c r="AG2495" s="2571"/>
      <c r="AH2495" s="2571"/>
      <c r="AI2495" s="2571"/>
      <c r="AJ2495" s="2571"/>
      <c r="AK2495" s="2577"/>
    </row>
    <row r="2496" spans="2:37" s="2783" customFormat="1" ht="17.25" customHeight="1" thickBot="1" x14ac:dyDescent="0.25">
      <c r="B2496" s="2667"/>
      <c r="C2496" s="2667"/>
      <c r="D2496" s="2667"/>
      <c r="E2496" s="2667"/>
      <c r="F2496" s="2667"/>
    </row>
    <row r="2497" spans="2:37" s="2783" customFormat="1" ht="17.25" customHeight="1" x14ac:dyDescent="0.2">
      <c r="B2497" s="3623" t="s">
        <v>5011</v>
      </c>
      <c r="C2497" s="3624"/>
      <c r="D2497" s="3624"/>
      <c r="E2497" s="3624"/>
      <c r="F2497" s="3624"/>
      <c r="G2497" s="3624"/>
      <c r="H2497" s="3624"/>
      <c r="I2497" s="3624"/>
      <c r="J2497" s="3624"/>
      <c r="K2497" s="3624"/>
      <c r="L2497" s="3624"/>
      <c r="M2497" s="3624"/>
      <c r="N2497" s="3624"/>
      <c r="O2497" s="3624"/>
      <c r="P2497" s="3624"/>
      <c r="Q2497" s="3624"/>
      <c r="R2497" s="3624"/>
      <c r="S2497" s="3624"/>
      <c r="T2497" s="3624"/>
      <c r="U2497" s="3624"/>
      <c r="V2497" s="3624"/>
      <c r="W2497" s="3624"/>
      <c r="X2497" s="3624"/>
      <c r="Y2497" s="3624"/>
      <c r="Z2497" s="3624"/>
      <c r="AA2497" s="3624"/>
      <c r="AB2497" s="3624"/>
      <c r="AC2497" s="3624"/>
      <c r="AD2497" s="3624"/>
      <c r="AE2497" s="3624"/>
      <c r="AF2497" s="3624"/>
      <c r="AG2497" s="3624"/>
      <c r="AH2497" s="3624"/>
      <c r="AI2497" s="3624"/>
      <c r="AJ2497" s="3624"/>
      <c r="AK2497" s="3625"/>
    </row>
    <row r="2498" spans="2:37" s="2783" customFormat="1" ht="17.25" customHeight="1" x14ac:dyDescent="0.2">
      <c r="B2498" s="2576"/>
      <c r="C2498" s="2667"/>
      <c r="D2498" s="2667"/>
      <c r="E2498" s="2667"/>
      <c r="F2498" s="2667"/>
      <c r="G2498" s="2577"/>
      <c r="H2498" s="2577"/>
      <c r="I2498" s="2577"/>
      <c r="J2498" s="2577"/>
      <c r="K2498" s="2577"/>
      <c r="L2498" s="2577"/>
      <c r="M2498" s="2577"/>
      <c r="N2498" s="2577"/>
      <c r="O2498" s="2577"/>
      <c r="P2498" s="2577"/>
      <c r="Q2498" s="2577"/>
      <c r="R2498" s="2577"/>
      <c r="S2498" s="2577"/>
      <c r="T2498" s="2577"/>
      <c r="U2498" s="2577"/>
      <c r="V2498" s="2577"/>
      <c r="W2498" s="2577"/>
      <c r="X2498" s="2577"/>
      <c r="Y2498" s="2577"/>
      <c r="Z2498" s="2577"/>
      <c r="AA2498" s="2577"/>
      <c r="AB2498" s="2577"/>
      <c r="AC2498" s="2577"/>
      <c r="AD2498" s="2577"/>
      <c r="AE2498" s="2577"/>
      <c r="AF2498" s="2577"/>
      <c r="AG2498" s="2577"/>
      <c r="AH2498" s="2577"/>
      <c r="AI2498" s="2577"/>
      <c r="AJ2498" s="2577"/>
      <c r="AK2498" s="2578"/>
    </row>
    <row r="2499" spans="2:37" s="2783" customFormat="1" ht="17.25" customHeight="1" x14ac:dyDescent="0.2">
      <c r="B2499" s="2576" t="s">
        <v>4998</v>
      </c>
      <c r="C2499" s="2667"/>
      <c r="D2499" s="3740" t="s">
        <v>5268</v>
      </c>
      <c r="E2499" s="3740"/>
      <c r="F2499" s="3740"/>
      <c r="G2499" s="3740"/>
      <c r="H2499" s="3740"/>
      <c r="I2499" s="2577"/>
      <c r="J2499" s="2577"/>
      <c r="K2499" s="2577"/>
      <c r="L2499" s="2577"/>
      <c r="M2499" s="2577"/>
      <c r="N2499" s="2577"/>
      <c r="O2499" s="2577"/>
      <c r="P2499" s="2577"/>
      <c r="Q2499" s="2577"/>
      <c r="R2499" s="2577"/>
      <c r="S2499" s="2577"/>
      <c r="T2499" s="2577"/>
      <c r="U2499" s="2577"/>
      <c r="V2499" s="2577"/>
      <c r="W2499" s="2577"/>
      <c r="X2499" s="2577"/>
      <c r="Y2499" s="2577"/>
      <c r="Z2499" s="2577"/>
      <c r="AA2499" s="2577"/>
      <c r="AB2499" s="2577"/>
      <c r="AC2499" s="2577"/>
      <c r="AD2499" s="2577"/>
      <c r="AE2499" s="2577"/>
      <c r="AF2499" s="2577"/>
      <c r="AG2499" s="2577"/>
      <c r="AH2499" s="2577"/>
      <c r="AI2499" s="2577"/>
      <c r="AJ2499" s="2577"/>
      <c r="AK2499" s="2578"/>
    </row>
    <row r="2500" spans="2:37" s="2783" customFormat="1" ht="17.25" customHeight="1" thickBot="1" x14ac:dyDescent="0.25">
      <c r="B2500" s="3657" t="s">
        <v>5012</v>
      </c>
      <c r="C2500" s="3658"/>
      <c r="D2500" s="3747">
        <v>41388</v>
      </c>
      <c r="E2500" s="3748"/>
      <c r="F2500" s="2667"/>
      <c r="G2500" s="2577"/>
      <c r="H2500" s="2577"/>
      <c r="I2500" s="2577"/>
      <c r="J2500" s="2577"/>
      <c r="K2500" s="2577"/>
      <c r="L2500" s="2577"/>
      <c r="M2500" s="2577"/>
      <c r="N2500" s="2577"/>
      <c r="O2500" s="2577"/>
      <c r="P2500" s="2577"/>
      <c r="Q2500" s="2577"/>
      <c r="R2500" s="2577"/>
      <c r="S2500" s="2577"/>
      <c r="T2500" s="2577"/>
      <c r="U2500" s="2577"/>
      <c r="V2500" s="2577"/>
      <c r="W2500" s="2577"/>
      <c r="X2500" s="2577"/>
      <c r="Y2500" s="2577"/>
      <c r="Z2500" s="2577"/>
      <c r="AA2500" s="2577"/>
      <c r="AB2500" s="2577"/>
      <c r="AC2500" s="2577"/>
      <c r="AD2500" s="2577"/>
      <c r="AE2500" s="2577"/>
      <c r="AF2500" s="2577"/>
      <c r="AG2500" s="2577"/>
      <c r="AH2500" s="2577"/>
      <c r="AI2500" s="2577"/>
      <c r="AJ2500" s="2577"/>
      <c r="AK2500" s="2578"/>
    </row>
    <row r="2501" spans="2:37" s="2783" customFormat="1" ht="24.75" customHeight="1" thickBot="1" x14ac:dyDescent="0.25">
      <c r="B2501" s="3659" t="s">
        <v>5013</v>
      </c>
      <c r="C2501" s="3710"/>
      <c r="D2501" s="3730" t="s">
        <v>5269</v>
      </c>
      <c r="E2501" s="3731"/>
      <c r="F2501" s="3731"/>
      <c r="G2501" s="3731"/>
      <c r="H2501" s="3731"/>
      <c r="I2501" s="3731"/>
      <c r="J2501" s="3731"/>
      <c r="K2501" s="3732"/>
      <c r="L2501" s="2577"/>
      <c r="M2501" s="2577"/>
      <c r="N2501" s="2577"/>
      <c r="O2501" s="2577"/>
      <c r="P2501" s="2577"/>
      <c r="Q2501" s="2577"/>
      <c r="R2501" s="2577"/>
      <c r="S2501" s="2577"/>
      <c r="T2501" s="2577"/>
      <c r="U2501" s="2577"/>
      <c r="V2501" s="2577"/>
      <c r="W2501" s="2577"/>
      <c r="X2501" s="2577"/>
      <c r="Y2501" s="2577"/>
      <c r="Z2501" s="2577"/>
      <c r="AA2501" s="2577"/>
      <c r="AB2501" s="2577"/>
      <c r="AC2501" s="2577"/>
      <c r="AD2501" s="2577"/>
      <c r="AE2501" s="2577"/>
      <c r="AF2501" s="2577"/>
      <c r="AG2501" s="2577"/>
      <c r="AH2501" s="2577"/>
      <c r="AI2501" s="2577"/>
      <c r="AJ2501" s="2577"/>
      <c r="AK2501" s="2578"/>
    </row>
    <row r="2502" spans="2:37" s="2783" customFormat="1" ht="17.25" customHeight="1" thickBot="1" x14ac:dyDescent="0.25">
      <c r="B2502" s="3664"/>
      <c r="C2502" s="3653"/>
      <c r="D2502" s="3653"/>
      <c r="E2502" s="3653"/>
      <c r="F2502" s="3653"/>
      <c r="G2502" s="3653"/>
      <c r="H2502" s="3653"/>
      <c r="I2502" s="3653"/>
      <c r="J2502" s="3653"/>
      <c r="K2502" s="3653"/>
      <c r="L2502" s="3653"/>
      <c r="M2502" s="3653"/>
      <c r="N2502" s="3653"/>
      <c r="O2502" s="3653"/>
      <c r="P2502" s="3653"/>
      <c r="Q2502" s="3653"/>
      <c r="R2502" s="2577"/>
      <c r="S2502" s="2577"/>
      <c r="T2502" s="2577"/>
      <c r="U2502" s="2577"/>
      <c r="V2502" s="2577"/>
      <c r="W2502" s="2577"/>
      <c r="X2502" s="2577"/>
      <c r="Y2502" s="2577"/>
      <c r="Z2502" s="2577"/>
      <c r="AA2502" s="2577"/>
      <c r="AB2502" s="2577"/>
      <c r="AC2502" s="2577"/>
      <c r="AD2502" s="2577"/>
      <c r="AE2502" s="2577"/>
      <c r="AF2502" s="2577"/>
      <c r="AG2502" s="2577"/>
      <c r="AH2502" s="2577"/>
      <c r="AI2502" s="2577"/>
      <c r="AJ2502" s="2577"/>
      <c r="AK2502" s="2578"/>
    </row>
    <row r="2503" spans="2:37" s="2783" customFormat="1" ht="17.25" customHeight="1" thickBot="1" x14ac:dyDescent="0.25">
      <c r="B2503" s="3638" t="s">
        <v>5014</v>
      </c>
      <c r="C2503" s="3638"/>
      <c r="D2503" s="3638" t="s">
        <v>5004</v>
      </c>
      <c r="E2503" s="3638" t="s">
        <v>5015</v>
      </c>
      <c r="F2503" s="3654" t="s">
        <v>224</v>
      </c>
      <c r="G2503" s="3654"/>
      <c r="H2503" s="3654"/>
      <c r="I2503" s="3654"/>
      <c r="J2503" s="3654"/>
      <c r="K2503" s="3654"/>
      <c r="L2503" s="3654"/>
      <c r="M2503" s="3654"/>
      <c r="N2503" s="3654"/>
      <c r="O2503" s="3654"/>
      <c r="P2503" s="3654"/>
      <c r="Q2503" s="3654"/>
      <c r="R2503" s="3654"/>
      <c r="S2503" s="3654" t="s">
        <v>340</v>
      </c>
      <c r="T2503" s="3654"/>
      <c r="U2503" s="3654"/>
      <c r="V2503" s="3654"/>
      <c r="W2503" s="3654"/>
      <c r="X2503" s="3654"/>
      <c r="Y2503" s="3654"/>
      <c r="Z2503" s="3654"/>
      <c r="AA2503" s="3654"/>
      <c r="AB2503" s="3654"/>
      <c r="AC2503" s="3654"/>
      <c r="AD2503" s="3654" t="s">
        <v>225</v>
      </c>
      <c r="AE2503" s="3654"/>
      <c r="AF2503" s="3654"/>
      <c r="AG2503" s="3654"/>
      <c r="AH2503" s="3655" t="s">
        <v>4999</v>
      </c>
      <c r="AI2503" s="3655"/>
      <c r="AJ2503" s="3655"/>
      <c r="AK2503" s="2578"/>
    </row>
    <row r="2504" spans="2:37" s="2783" customFormat="1" ht="17.25" customHeight="1" thickBot="1" x14ac:dyDescent="0.25">
      <c r="B2504" s="3639"/>
      <c r="C2504" s="3639"/>
      <c r="D2504" s="3639"/>
      <c r="E2504" s="3639"/>
      <c r="F2504" s="3639" t="s">
        <v>5016</v>
      </c>
      <c r="G2504" s="3639" t="s">
        <v>5017</v>
      </c>
      <c r="H2504" s="3638" t="s">
        <v>5018</v>
      </c>
      <c r="I2504" s="3640" t="s">
        <v>5019</v>
      </c>
      <c r="J2504" s="3640" t="s">
        <v>5020</v>
      </c>
      <c r="K2504" s="3637" t="s">
        <v>5021</v>
      </c>
      <c r="L2504" s="3637" t="s">
        <v>5022</v>
      </c>
      <c r="M2504" s="3640" t="s">
        <v>5023</v>
      </c>
      <c r="N2504" s="3640"/>
      <c r="O2504" s="3637" t="s">
        <v>5024</v>
      </c>
      <c r="P2504" s="3637" t="s">
        <v>5025</v>
      </c>
      <c r="Q2504" s="3637" t="s">
        <v>5026</v>
      </c>
      <c r="R2504" s="3637" t="s">
        <v>5027</v>
      </c>
      <c r="S2504" s="3638" t="s">
        <v>5028</v>
      </c>
      <c r="T2504" s="3638" t="s">
        <v>5029</v>
      </c>
      <c r="U2504" s="3638" t="s">
        <v>5030</v>
      </c>
      <c r="V2504" s="3638" t="s">
        <v>5031</v>
      </c>
      <c r="W2504" s="3638" t="s">
        <v>5032</v>
      </c>
      <c r="X2504" s="3638" t="s">
        <v>5033</v>
      </c>
      <c r="Y2504" s="3638" t="s">
        <v>5034</v>
      </c>
      <c r="Z2504" s="3638" t="s">
        <v>5035</v>
      </c>
      <c r="AA2504" s="3638" t="s">
        <v>5036</v>
      </c>
      <c r="AB2504" s="3640" t="s">
        <v>5037</v>
      </c>
      <c r="AC2504" s="3640" t="s">
        <v>5038</v>
      </c>
      <c r="AD2504" s="3638" t="s">
        <v>5039</v>
      </c>
      <c r="AE2504" s="3638" t="s">
        <v>5040</v>
      </c>
      <c r="AF2504" s="3638" t="s">
        <v>5041</v>
      </c>
      <c r="AG2504" s="3638" t="s">
        <v>5042</v>
      </c>
      <c r="AH2504" s="3638" t="s">
        <v>1154</v>
      </c>
      <c r="AI2504" s="3638" t="s">
        <v>5000</v>
      </c>
      <c r="AJ2504" s="3638" t="s">
        <v>5001</v>
      </c>
      <c r="AK2504" s="2578"/>
    </row>
    <row r="2505" spans="2:37" s="2783" customFormat="1" ht="17.25" customHeight="1" thickBot="1" x14ac:dyDescent="0.25">
      <c r="B2505" s="3639"/>
      <c r="C2505" s="3639"/>
      <c r="D2505" s="3639"/>
      <c r="E2505" s="3639"/>
      <c r="F2505" s="3639"/>
      <c r="G2505" s="3639"/>
      <c r="H2505" s="3639"/>
      <c r="I2505" s="3637"/>
      <c r="J2505" s="3637"/>
      <c r="K2505" s="3637"/>
      <c r="L2505" s="3637"/>
      <c r="M2505" s="2664" t="s">
        <v>5043</v>
      </c>
      <c r="N2505" s="2663" t="s">
        <v>2798</v>
      </c>
      <c r="O2505" s="3637"/>
      <c r="P2505" s="3637"/>
      <c r="Q2505" s="3637"/>
      <c r="R2505" s="3637"/>
      <c r="S2505" s="3639"/>
      <c r="T2505" s="3639"/>
      <c r="U2505" s="3639"/>
      <c r="V2505" s="3639"/>
      <c r="W2505" s="3639"/>
      <c r="X2505" s="3639"/>
      <c r="Y2505" s="3639"/>
      <c r="Z2505" s="3639"/>
      <c r="AA2505" s="3639"/>
      <c r="AB2505" s="3637"/>
      <c r="AC2505" s="3637"/>
      <c r="AD2505" s="3639"/>
      <c r="AE2505" s="3639"/>
      <c r="AF2505" s="3639"/>
      <c r="AG2505" s="3639"/>
      <c r="AH2505" s="3639"/>
      <c r="AI2505" s="3639"/>
      <c r="AJ2505" s="3639"/>
      <c r="AK2505" s="2578"/>
    </row>
    <row r="2506" spans="2:37" s="2783" customFormat="1" ht="17.25" customHeight="1" x14ac:dyDescent="0.2">
      <c r="B2506" s="3803" t="s">
        <v>5111</v>
      </c>
      <c r="C2506" s="3804"/>
      <c r="D2506" s="2584" t="s">
        <v>5270</v>
      </c>
      <c r="E2506" s="2585">
        <f>18*1.12</f>
        <v>20.160000000000004</v>
      </c>
      <c r="F2506" s="2585">
        <f>18*1.12</f>
        <v>20.160000000000004</v>
      </c>
      <c r="G2506" s="2694" t="s">
        <v>1534</v>
      </c>
      <c r="H2506" s="2694" t="s">
        <v>1534</v>
      </c>
      <c r="I2506" s="2694" t="s">
        <v>1534</v>
      </c>
      <c r="J2506" s="2812">
        <v>150</v>
      </c>
      <c r="K2506" s="2694">
        <v>0.13440000000000002</v>
      </c>
      <c r="L2506" s="2694">
        <v>0.13440000000000002</v>
      </c>
      <c r="M2506" s="2812">
        <v>81</v>
      </c>
      <c r="N2506" s="2812">
        <v>120</v>
      </c>
      <c r="O2506" s="2694">
        <v>0.24640000000000004</v>
      </c>
      <c r="P2506" s="2694">
        <v>0.16800000000000001</v>
      </c>
      <c r="Q2506" s="2694">
        <v>0.24640000000000004</v>
      </c>
      <c r="R2506" s="2694">
        <v>0.16800000000000001</v>
      </c>
      <c r="S2506" s="2813" t="s">
        <v>1534</v>
      </c>
      <c r="T2506" s="2606" t="s">
        <v>1534</v>
      </c>
      <c r="U2506" s="2606" t="s">
        <v>1534</v>
      </c>
      <c r="V2506" s="2606" t="s">
        <v>1534</v>
      </c>
      <c r="W2506" s="2606" t="s">
        <v>1534</v>
      </c>
      <c r="X2506" s="2694">
        <v>6.720000000000001E-2</v>
      </c>
      <c r="Y2506" s="2607" t="s">
        <v>1534</v>
      </c>
      <c r="Z2506" s="2607" t="s">
        <v>1534</v>
      </c>
      <c r="AA2506" s="2607" t="s">
        <v>1534</v>
      </c>
      <c r="AB2506" s="2607" t="s">
        <v>1534</v>
      </c>
      <c r="AC2506" s="2694">
        <v>6.720000000000001E-2</v>
      </c>
      <c r="AD2506" s="2607" t="s">
        <v>1534</v>
      </c>
      <c r="AE2506" s="2607" t="s">
        <v>1534</v>
      </c>
      <c r="AF2506" s="2607" t="s">
        <v>1534</v>
      </c>
      <c r="AG2506" s="2607" t="s">
        <v>1534</v>
      </c>
      <c r="AH2506" s="2607" t="s">
        <v>1534</v>
      </c>
      <c r="AI2506" s="2607" t="s">
        <v>1534</v>
      </c>
      <c r="AJ2506" s="2814" t="s">
        <v>1534</v>
      </c>
      <c r="AK2506" s="2578"/>
    </row>
    <row r="2507" spans="2:37" s="2783" customFormat="1" ht="17.25" customHeight="1" x14ac:dyDescent="0.2">
      <c r="B2507" s="3786" t="s">
        <v>5112</v>
      </c>
      <c r="C2507" s="3746"/>
      <c r="D2507" s="2561" t="s">
        <v>5271</v>
      </c>
      <c r="E2507" s="2562">
        <f>18*1.12</f>
        <v>20.160000000000004</v>
      </c>
      <c r="F2507" s="2562">
        <f>14.07*1.12</f>
        <v>15.758400000000002</v>
      </c>
      <c r="G2507" s="2563" t="s">
        <v>1534</v>
      </c>
      <c r="H2507" s="2563" t="s">
        <v>1534</v>
      </c>
      <c r="I2507" s="2563" t="s">
        <v>1534</v>
      </c>
      <c r="J2507" s="2683">
        <v>117</v>
      </c>
      <c r="K2507" s="2563">
        <v>0.13440000000000002</v>
      </c>
      <c r="L2507" s="2563">
        <v>0.13440000000000002</v>
      </c>
      <c r="M2507" s="2683">
        <v>63</v>
      </c>
      <c r="N2507" s="2683">
        <v>93</v>
      </c>
      <c r="O2507" s="2563">
        <v>0.24640000000000004</v>
      </c>
      <c r="P2507" s="2563">
        <v>0.16800000000000001</v>
      </c>
      <c r="Q2507" s="2563">
        <v>0.24640000000000004</v>
      </c>
      <c r="R2507" s="2563">
        <v>0.16800000000000001</v>
      </c>
      <c r="S2507" s="2815">
        <f>3.93*1.12</f>
        <v>4.4016000000000002</v>
      </c>
      <c r="T2507" s="2565" t="s">
        <v>1534</v>
      </c>
      <c r="U2507" s="2565" t="s">
        <v>1534</v>
      </c>
      <c r="V2507" s="2565" t="s">
        <v>1125</v>
      </c>
      <c r="W2507" s="2565">
        <f>+S2507/500</f>
        <v>8.8032000000000006E-3</v>
      </c>
      <c r="X2507" s="2563">
        <v>6.720000000000001E-2</v>
      </c>
      <c r="Y2507" s="2566" t="s">
        <v>1534</v>
      </c>
      <c r="Z2507" s="2566" t="s">
        <v>1534</v>
      </c>
      <c r="AA2507" s="2566" t="s">
        <v>1534</v>
      </c>
      <c r="AB2507" s="2566" t="s">
        <v>1534</v>
      </c>
      <c r="AC2507" s="2563">
        <v>6.720000000000001E-2</v>
      </c>
      <c r="AD2507" s="2566" t="s">
        <v>1534</v>
      </c>
      <c r="AE2507" s="2566" t="s">
        <v>1534</v>
      </c>
      <c r="AF2507" s="2566" t="s">
        <v>1534</v>
      </c>
      <c r="AG2507" s="2566" t="s">
        <v>1534</v>
      </c>
      <c r="AH2507" s="2566" t="s">
        <v>1534</v>
      </c>
      <c r="AI2507" s="2566" t="s">
        <v>1534</v>
      </c>
      <c r="AJ2507" s="2816" t="s">
        <v>1534</v>
      </c>
      <c r="AK2507" s="2578"/>
    </row>
    <row r="2508" spans="2:37" s="2783" customFormat="1" ht="17.25" customHeight="1" x14ac:dyDescent="0.2">
      <c r="B2508" s="3786" t="s">
        <v>5113</v>
      </c>
      <c r="C2508" s="3746"/>
      <c r="D2508" s="2561" t="s">
        <v>5272</v>
      </c>
      <c r="E2508" s="2562">
        <f>20*1.12</f>
        <v>22.400000000000002</v>
      </c>
      <c r="F2508" s="2562">
        <f>12.13*1.12</f>
        <v>13.585600000000003</v>
      </c>
      <c r="G2508" s="2563" t="s">
        <v>1534</v>
      </c>
      <c r="H2508" s="2563" t="s">
        <v>1534</v>
      </c>
      <c r="I2508" s="2563" t="s">
        <v>1534</v>
      </c>
      <c r="J2508" s="2683">
        <v>101</v>
      </c>
      <c r="K2508" s="2563">
        <v>0.13440000000000002</v>
      </c>
      <c r="L2508" s="2563">
        <v>0.13440000000000002</v>
      </c>
      <c r="M2508" s="2683">
        <v>55</v>
      </c>
      <c r="N2508" s="2683">
        <v>80</v>
      </c>
      <c r="O2508" s="2563">
        <v>0.24640000000000004</v>
      </c>
      <c r="P2508" s="2563">
        <v>0.16800000000000001</v>
      </c>
      <c r="Q2508" s="2563">
        <v>0.24640000000000004</v>
      </c>
      <c r="R2508" s="2563">
        <v>0.16800000000000001</v>
      </c>
      <c r="S2508" s="2815">
        <f>7.87*1.12</f>
        <v>8.8144000000000009</v>
      </c>
      <c r="T2508" s="2565" t="s">
        <v>1534</v>
      </c>
      <c r="U2508" s="2565" t="s">
        <v>1534</v>
      </c>
      <c r="V2508" s="2565" t="s">
        <v>1127</v>
      </c>
      <c r="W2508" s="2565">
        <f>+S2508/1000</f>
        <v>8.8144000000000017E-3</v>
      </c>
      <c r="X2508" s="2563">
        <v>6.720000000000001E-2</v>
      </c>
      <c r="Y2508" s="2566" t="s">
        <v>1534</v>
      </c>
      <c r="Z2508" s="2566" t="s">
        <v>1534</v>
      </c>
      <c r="AA2508" s="2566" t="s">
        <v>1534</v>
      </c>
      <c r="AB2508" s="2566" t="s">
        <v>1534</v>
      </c>
      <c r="AC2508" s="2563">
        <v>6.720000000000001E-2</v>
      </c>
      <c r="AD2508" s="2566" t="s">
        <v>1534</v>
      </c>
      <c r="AE2508" s="2566" t="s">
        <v>1534</v>
      </c>
      <c r="AF2508" s="2566" t="s">
        <v>1534</v>
      </c>
      <c r="AG2508" s="2566" t="s">
        <v>1534</v>
      </c>
      <c r="AH2508" s="2566" t="s">
        <v>1534</v>
      </c>
      <c r="AI2508" s="2566" t="s">
        <v>1534</v>
      </c>
      <c r="AJ2508" s="2816" t="s">
        <v>1534</v>
      </c>
      <c r="AK2508" s="2578"/>
    </row>
    <row r="2509" spans="2:37" s="2783" customFormat="1" ht="17.25" customHeight="1" x14ac:dyDescent="0.2">
      <c r="B2509" s="3786" t="s">
        <v>5114</v>
      </c>
      <c r="C2509" s="3746"/>
      <c r="D2509" s="2561" t="s">
        <v>5273</v>
      </c>
      <c r="E2509" s="2562">
        <f>22*1.12</f>
        <v>24.64</v>
      </c>
      <c r="F2509" s="2562">
        <f>22*1.12</f>
        <v>24.64</v>
      </c>
      <c r="G2509" s="2563" t="s">
        <v>1534</v>
      </c>
      <c r="H2509" s="2563" t="s">
        <v>1534</v>
      </c>
      <c r="I2509" s="2563" t="s">
        <v>1534</v>
      </c>
      <c r="J2509" s="2683">
        <v>183</v>
      </c>
      <c r="K2509" s="2563">
        <v>0.13440000000000002</v>
      </c>
      <c r="L2509" s="2563">
        <v>0.13440000000000002</v>
      </c>
      <c r="M2509" s="2683">
        <v>100</v>
      </c>
      <c r="N2509" s="2683">
        <v>146</v>
      </c>
      <c r="O2509" s="2563">
        <v>0.24640000000000004</v>
      </c>
      <c r="P2509" s="2563">
        <v>0.16800000000000001</v>
      </c>
      <c r="Q2509" s="2563">
        <v>0.24640000000000004</v>
      </c>
      <c r="R2509" s="2563">
        <v>0.16800000000000001</v>
      </c>
      <c r="S2509" s="2815" t="s">
        <v>1534</v>
      </c>
      <c r="T2509" s="2565" t="s">
        <v>1534</v>
      </c>
      <c r="U2509" s="2565" t="s">
        <v>1534</v>
      </c>
      <c r="V2509" s="2565" t="s">
        <v>1534</v>
      </c>
      <c r="W2509" s="2565" t="s">
        <v>1534</v>
      </c>
      <c r="X2509" s="2563">
        <v>6.720000000000001E-2</v>
      </c>
      <c r="Y2509" s="2566" t="s">
        <v>1534</v>
      </c>
      <c r="Z2509" s="2566" t="s">
        <v>1534</v>
      </c>
      <c r="AA2509" s="2566" t="s">
        <v>1534</v>
      </c>
      <c r="AB2509" s="2566" t="s">
        <v>1534</v>
      </c>
      <c r="AC2509" s="2563">
        <v>6.720000000000001E-2</v>
      </c>
      <c r="AD2509" s="2566" t="s">
        <v>1534</v>
      </c>
      <c r="AE2509" s="2566" t="s">
        <v>1534</v>
      </c>
      <c r="AF2509" s="2566" t="s">
        <v>1534</v>
      </c>
      <c r="AG2509" s="2566" t="s">
        <v>1534</v>
      </c>
      <c r="AH2509" s="2566" t="s">
        <v>1534</v>
      </c>
      <c r="AI2509" s="2566" t="s">
        <v>1534</v>
      </c>
      <c r="AJ2509" s="2816" t="s">
        <v>1534</v>
      </c>
      <c r="AK2509" s="2578"/>
    </row>
    <row r="2510" spans="2:37" s="2783" customFormat="1" ht="17.25" customHeight="1" thickBot="1" x14ac:dyDescent="0.25">
      <c r="B2510" s="3787" t="s">
        <v>5115</v>
      </c>
      <c r="C2510" s="3742"/>
      <c r="D2510" s="2608" t="s">
        <v>5274</v>
      </c>
      <c r="E2510" s="2609">
        <f>22*1.12</f>
        <v>24.64</v>
      </c>
      <c r="F2510" s="2609">
        <f>10.2*1.12</f>
        <v>11.423999999999999</v>
      </c>
      <c r="G2510" s="2610" t="s">
        <v>1534</v>
      </c>
      <c r="H2510" s="2610" t="s">
        <v>1534</v>
      </c>
      <c r="I2510" s="2610" t="s">
        <v>1534</v>
      </c>
      <c r="J2510" s="2817">
        <v>85</v>
      </c>
      <c r="K2510" s="2610">
        <v>0.13440000000000002</v>
      </c>
      <c r="L2510" s="2610">
        <v>0.13440000000000002</v>
      </c>
      <c r="M2510" s="2817">
        <v>46</v>
      </c>
      <c r="N2510" s="2817">
        <v>68</v>
      </c>
      <c r="O2510" s="2610">
        <v>0.24640000000000004</v>
      </c>
      <c r="P2510" s="2610">
        <v>0.16800000000000001</v>
      </c>
      <c r="Q2510" s="2610">
        <v>0.24640000000000004</v>
      </c>
      <c r="R2510" s="2610">
        <v>0.16800000000000001</v>
      </c>
      <c r="S2510" s="2818">
        <f>11.8*1.12</f>
        <v>13.216000000000003</v>
      </c>
      <c r="T2510" s="2612" t="s">
        <v>1534</v>
      </c>
      <c r="U2510" s="2612" t="s">
        <v>1534</v>
      </c>
      <c r="V2510" s="2613" t="s">
        <v>1130</v>
      </c>
      <c r="W2510" s="2612">
        <f>+S2510/1500</f>
        <v>8.810666666666668E-3</v>
      </c>
      <c r="X2510" s="2610">
        <v>6.720000000000001E-2</v>
      </c>
      <c r="Y2510" s="2613" t="s">
        <v>1534</v>
      </c>
      <c r="Z2510" s="2613" t="s">
        <v>1534</v>
      </c>
      <c r="AA2510" s="2613" t="s">
        <v>1534</v>
      </c>
      <c r="AB2510" s="2613" t="s">
        <v>1534</v>
      </c>
      <c r="AC2510" s="2610">
        <v>6.720000000000001E-2</v>
      </c>
      <c r="AD2510" s="2613" t="s">
        <v>1534</v>
      </c>
      <c r="AE2510" s="2613" t="s">
        <v>1534</v>
      </c>
      <c r="AF2510" s="2613" t="s">
        <v>1534</v>
      </c>
      <c r="AG2510" s="2613" t="s">
        <v>1534</v>
      </c>
      <c r="AH2510" s="2613" t="s">
        <v>1534</v>
      </c>
      <c r="AI2510" s="2613" t="s">
        <v>1534</v>
      </c>
      <c r="AJ2510" s="2819" t="s">
        <v>1534</v>
      </c>
      <c r="AK2510" s="2578"/>
    </row>
    <row r="2511" spans="2:37" s="2783" customFormat="1" ht="17.25" customHeight="1" x14ac:dyDescent="0.2">
      <c r="B2511" s="2579"/>
      <c r="C2511" s="2572"/>
      <c r="D2511" s="2572"/>
      <c r="E2511" s="2572"/>
      <c r="F2511" s="2572"/>
      <c r="G2511" s="2572"/>
      <c r="H2511" s="2572"/>
      <c r="I2511" s="2573"/>
      <c r="J2511" s="2573"/>
      <c r="K2511" s="2573"/>
      <c r="L2511" s="2573"/>
      <c r="M2511" s="2572"/>
      <c r="N2511" s="2573"/>
      <c r="O2511" s="2573"/>
      <c r="P2511" s="2573"/>
      <c r="Q2511" s="2573"/>
      <c r="R2511" s="2573"/>
      <c r="S2511" s="2572"/>
      <c r="T2511" s="2571"/>
      <c r="U2511" s="2571"/>
      <c r="V2511" s="2571"/>
      <c r="W2511" s="2571"/>
      <c r="X2511" s="2571"/>
      <c r="Y2511" s="2571"/>
      <c r="Z2511" s="2571"/>
      <c r="AA2511" s="2571"/>
      <c r="AB2511" s="2571"/>
      <c r="AC2511" s="2571"/>
      <c r="AD2511" s="2571"/>
      <c r="AE2511" s="2571"/>
      <c r="AF2511" s="2571"/>
      <c r="AG2511" s="2571"/>
      <c r="AH2511" s="2571"/>
      <c r="AI2511" s="2571"/>
      <c r="AJ2511" s="2574"/>
      <c r="AK2511" s="2578"/>
    </row>
    <row r="2512" spans="2:37" s="2783" customFormat="1" ht="17.25" customHeight="1" x14ac:dyDescent="0.2">
      <c r="B2512" s="3643" t="s">
        <v>5002</v>
      </c>
      <c r="C2512" s="3644"/>
      <c r="D2512" s="3645" t="s">
        <v>10</v>
      </c>
      <c r="E2512" s="3645"/>
      <c r="F2512" s="3645"/>
      <c r="G2512" s="3645"/>
      <c r="H2512" s="2575"/>
      <c r="I2512" s="2575"/>
      <c r="J2512" s="2575"/>
      <c r="K2512" s="2575"/>
      <c r="L2512" s="2575"/>
      <c r="M2512" s="2575"/>
      <c r="N2512" s="2575"/>
      <c r="O2512" s="2575"/>
      <c r="P2512" s="2575"/>
      <c r="Q2512" s="2575"/>
      <c r="R2512" s="2575"/>
      <c r="S2512" s="2575"/>
      <c r="T2512" s="2571"/>
      <c r="U2512" s="2571"/>
      <c r="V2512" s="2571"/>
      <c r="W2512" s="2571"/>
      <c r="X2512" s="2571"/>
      <c r="Y2512" s="2571"/>
      <c r="Z2512" s="2571"/>
      <c r="AA2512" s="2571"/>
      <c r="AB2512" s="2571"/>
      <c r="AC2512" s="2571"/>
      <c r="AD2512" s="2571"/>
      <c r="AE2512" s="2571"/>
      <c r="AF2512" s="2571"/>
      <c r="AG2512" s="2571"/>
      <c r="AH2512" s="2571"/>
      <c r="AI2512" s="2571"/>
      <c r="AJ2512" s="2574"/>
      <c r="AK2512" s="2578"/>
    </row>
    <row r="2513" spans="2:37" s="2416" customFormat="1" ht="17.25" customHeight="1" x14ac:dyDescent="0.2">
      <c r="B2513" s="3643" t="s">
        <v>5003</v>
      </c>
      <c r="C2513" s="3644"/>
      <c r="D2513" s="3645" t="s">
        <v>10</v>
      </c>
      <c r="E2513" s="3645"/>
      <c r="F2513" s="3645"/>
      <c r="G2513" s="3645"/>
      <c r="H2513" s="2575"/>
      <c r="I2513" s="2575"/>
      <c r="J2513" s="2575"/>
      <c r="K2513" s="2575"/>
      <c r="L2513" s="2575"/>
      <c r="M2513" s="2575"/>
      <c r="N2513" s="2575"/>
      <c r="O2513" s="2575"/>
      <c r="P2513" s="2575"/>
      <c r="Q2513" s="2575"/>
      <c r="R2513" s="2575"/>
      <c r="S2513" s="2575"/>
      <c r="T2513" s="2571"/>
      <c r="U2513" s="2571"/>
      <c r="V2513" s="2571"/>
      <c r="W2513" s="2571"/>
      <c r="X2513" s="2571"/>
      <c r="Y2513" s="2571"/>
      <c r="Z2513" s="2571"/>
      <c r="AA2513" s="2571"/>
      <c r="AB2513" s="2571"/>
      <c r="AC2513" s="2571"/>
      <c r="AD2513" s="2571"/>
      <c r="AE2513" s="2571"/>
      <c r="AF2513" s="2571"/>
      <c r="AG2513" s="2571"/>
      <c r="AH2513" s="2571"/>
      <c r="AI2513" s="2571"/>
      <c r="AJ2513" s="2574"/>
      <c r="AK2513" s="2578"/>
    </row>
    <row r="2514" spans="2:37" s="2416" customFormat="1" ht="17.25" customHeight="1" thickBot="1" x14ac:dyDescent="0.25">
      <c r="B2514" s="3646"/>
      <c r="C2514" s="3647"/>
      <c r="D2514" s="3648"/>
      <c r="E2514" s="3648"/>
      <c r="F2514" s="3648"/>
      <c r="G2514" s="3648"/>
      <c r="H2514" s="2580"/>
      <c r="I2514" s="2580"/>
      <c r="J2514" s="2580"/>
      <c r="K2514" s="2580"/>
      <c r="L2514" s="2580"/>
      <c r="M2514" s="2580"/>
      <c r="N2514" s="2580"/>
      <c r="O2514" s="2580"/>
      <c r="P2514" s="2580"/>
      <c r="Q2514" s="2580"/>
      <c r="R2514" s="2580"/>
      <c r="S2514" s="2580"/>
      <c r="T2514" s="2581"/>
      <c r="U2514" s="2581"/>
      <c r="V2514" s="2581"/>
      <c r="W2514" s="2581"/>
      <c r="X2514" s="2581"/>
      <c r="Y2514" s="2581"/>
      <c r="Z2514" s="2581"/>
      <c r="AA2514" s="2581"/>
      <c r="AB2514" s="2581"/>
      <c r="AC2514" s="2581"/>
      <c r="AD2514" s="2581"/>
      <c r="AE2514" s="2581"/>
      <c r="AF2514" s="2581"/>
      <c r="AG2514" s="2581"/>
      <c r="AH2514" s="2581"/>
      <c r="AI2514" s="2581"/>
      <c r="AJ2514" s="2582"/>
      <c r="AK2514" s="2583"/>
    </row>
    <row r="2515" spans="2:37" s="2416" customFormat="1" ht="17.25" customHeight="1" x14ac:dyDescent="0.2">
      <c r="B2515" s="2692" t="str">
        <f>+B2495</f>
        <v>.</v>
      </c>
      <c r="C2515" s="2409"/>
      <c r="D2515" s="2409"/>
      <c r="E2515" s="2409"/>
      <c r="F2515" s="2409"/>
      <c r="G2515" s="2409"/>
      <c r="H2515" s="2409"/>
      <c r="I2515" s="2409"/>
      <c r="J2515" s="2409"/>
      <c r="K2515" s="2409"/>
      <c r="L2515" s="2409"/>
      <c r="M2515" s="2409"/>
      <c r="N2515" s="2409"/>
      <c r="O2515" s="2409"/>
      <c r="P2515" s="2409"/>
      <c r="Q2515" s="2409"/>
      <c r="R2515" s="2409"/>
      <c r="S2515" s="2409"/>
      <c r="T2515" s="2409"/>
      <c r="U2515" s="2409"/>
      <c r="V2515" s="2409"/>
      <c r="W2515" s="2409"/>
      <c r="X2515" s="2409"/>
      <c r="Y2515" s="2409"/>
      <c r="Z2515" s="2409"/>
      <c r="AA2515" s="2409"/>
      <c r="AB2515" s="2409"/>
      <c r="AC2515" s="2409"/>
      <c r="AD2515" s="2409"/>
      <c r="AE2515" s="2409"/>
      <c r="AF2515" s="2409"/>
      <c r="AG2515" s="2409"/>
      <c r="AH2515" s="2409"/>
      <c r="AI2515" s="2409"/>
      <c r="AJ2515" s="2409"/>
      <c r="AK2515" s="2409"/>
    </row>
    <row r="2516" spans="2:37" s="2690" customFormat="1" ht="17.25" customHeight="1" thickBot="1" x14ac:dyDescent="0.25">
      <c r="B2516" s="2409"/>
      <c r="C2516" s="2409"/>
      <c r="D2516" s="2409"/>
      <c r="E2516" s="2409"/>
      <c r="F2516" s="2409"/>
      <c r="G2516" s="2409"/>
      <c r="H2516" s="2409"/>
      <c r="I2516" s="2409"/>
      <c r="J2516" s="2409"/>
      <c r="K2516" s="2409"/>
      <c r="L2516" s="2409"/>
      <c r="M2516" s="2409"/>
      <c r="N2516" s="2409"/>
      <c r="O2516" s="2409"/>
      <c r="P2516" s="2409"/>
      <c r="Q2516" s="2409"/>
      <c r="R2516" s="2409"/>
      <c r="S2516" s="2409"/>
      <c r="T2516" s="2409"/>
      <c r="U2516" s="2409"/>
      <c r="V2516" s="2409"/>
      <c r="W2516" s="2409"/>
      <c r="X2516" s="2409"/>
      <c r="Y2516" s="2409"/>
      <c r="Z2516" s="2409"/>
      <c r="AA2516" s="2409"/>
      <c r="AB2516" s="2409"/>
      <c r="AC2516" s="2409"/>
      <c r="AD2516" s="2409"/>
      <c r="AE2516" s="2409"/>
      <c r="AF2516" s="2409"/>
      <c r="AG2516" s="2409"/>
      <c r="AH2516" s="2409"/>
      <c r="AI2516" s="2409"/>
      <c r="AJ2516" s="2409"/>
      <c r="AK2516" s="2409"/>
    </row>
    <row r="2517" spans="2:37" s="2690" customFormat="1" ht="17.25" customHeight="1" x14ac:dyDescent="0.2">
      <c r="B2517" s="3623" t="s">
        <v>5011</v>
      </c>
      <c r="C2517" s="3624"/>
      <c r="D2517" s="3624"/>
      <c r="E2517" s="3624"/>
      <c r="F2517" s="3624"/>
      <c r="G2517" s="3624"/>
      <c r="H2517" s="3624"/>
      <c r="I2517" s="3624"/>
      <c r="J2517" s="3624"/>
      <c r="K2517" s="3624"/>
      <c r="L2517" s="3624"/>
      <c r="M2517" s="3624"/>
      <c r="N2517" s="3624"/>
      <c r="O2517" s="3624"/>
      <c r="P2517" s="3624"/>
      <c r="Q2517" s="3624"/>
      <c r="R2517" s="3624"/>
      <c r="S2517" s="3624"/>
      <c r="T2517" s="3624"/>
      <c r="U2517" s="3624"/>
      <c r="V2517" s="3624"/>
      <c r="W2517" s="3624"/>
      <c r="X2517" s="3624"/>
      <c r="Y2517" s="3624"/>
      <c r="Z2517" s="3624"/>
      <c r="AA2517" s="3624"/>
      <c r="AB2517" s="3624"/>
      <c r="AC2517" s="3624"/>
      <c r="AD2517" s="3624"/>
      <c r="AE2517" s="3624"/>
      <c r="AF2517" s="3624"/>
      <c r="AG2517" s="3624"/>
      <c r="AH2517" s="3624"/>
      <c r="AI2517" s="3624"/>
      <c r="AJ2517" s="3624"/>
      <c r="AK2517" s="3625"/>
    </row>
    <row r="2518" spans="2:37" s="2690" customFormat="1" ht="17.25" customHeight="1" x14ac:dyDescent="0.2">
      <c r="B2518" s="2576"/>
      <c r="C2518" s="2687"/>
      <c r="D2518" s="2687"/>
      <c r="E2518" s="2687"/>
      <c r="F2518" s="2687"/>
      <c r="G2518" s="2577"/>
      <c r="H2518" s="2577"/>
      <c r="I2518" s="2577"/>
      <c r="J2518" s="2577"/>
      <c r="K2518" s="2577"/>
      <c r="L2518" s="2577"/>
      <c r="M2518" s="2577"/>
      <c r="N2518" s="2577"/>
      <c r="O2518" s="2577"/>
      <c r="P2518" s="2577"/>
      <c r="Q2518" s="2577"/>
      <c r="R2518" s="2577"/>
      <c r="S2518" s="2577"/>
      <c r="T2518" s="2577"/>
      <c r="U2518" s="2577"/>
      <c r="V2518" s="2577"/>
      <c r="W2518" s="2577"/>
      <c r="X2518" s="2577"/>
      <c r="Y2518" s="2577"/>
      <c r="Z2518" s="2577"/>
      <c r="AA2518" s="2577"/>
      <c r="AB2518" s="2577"/>
      <c r="AC2518" s="2577"/>
      <c r="AD2518" s="2577"/>
      <c r="AE2518" s="2577"/>
      <c r="AF2518" s="2577"/>
      <c r="AG2518" s="2577"/>
      <c r="AH2518" s="2577"/>
      <c r="AI2518" s="2577"/>
      <c r="AJ2518" s="2577"/>
      <c r="AK2518" s="2578"/>
    </row>
    <row r="2519" spans="2:37" s="2690" customFormat="1" ht="17.25" customHeight="1" x14ac:dyDescent="0.2">
      <c r="B2519" s="2576" t="s">
        <v>4998</v>
      </c>
      <c r="C2519" s="2687"/>
      <c r="D2519" s="3740" t="s">
        <v>5275</v>
      </c>
      <c r="E2519" s="3740"/>
      <c r="F2519" s="3740"/>
      <c r="G2519" s="3740"/>
      <c r="H2519" s="3740"/>
      <c r="I2519" s="2577"/>
      <c r="J2519" s="2577"/>
      <c r="K2519" s="2577"/>
      <c r="L2519" s="2577"/>
      <c r="M2519" s="2577"/>
      <c r="N2519" s="2577"/>
      <c r="O2519" s="2577"/>
      <c r="P2519" s="2577"/>
      <c r="Q2519" s="2577"/>
      <c r="R2519" s="2577"/>
      <c r="S2519" s="2577"/>
      <c r="T2519" s="2577"/>
      <c r="U2519" s="2577"/>
      <c r="V2519" s="2577"/>
      <c r="W2519" s="2577"/>
      <c r="X2519" s="2577"/>
      <c r="Y2519" s="2577"/>
      <c r="Z2519" s="2577"/>
      <c r="AA2519" s="2577"/>
      <c r="AB2519" s="2577"/>
      <c r="AC2519" s="2577"/>
      <c r="AD2519" s="2577"/>
      <c r="AE2519" s="2577"/>
      <c r="AF2519" s="2577"/>
      <c r="AG2519" s="2577"/>
      <c r="AH2519" s="2577"/>
      <c r="AI2519" s="2577"/>
      <c r="AJ2519" s="2577"/>
      <c r="AK2519" s="2578"/>
    </row>
    <row r="2520" spans="2:37" s="2690" customFormat="1" ht="17.25" customHeight="1" thickBot="1" x14ac:dyDescent="0.25">
      <c r="B2520" s="3657" t="s">
        <v>5012</v>
      </c>
      <c r="C2520" s="3658"/>
      <c r="D2520" s="3747">
        <v>41379</v>
      </c>
      <c r="E2520" s="3748"/>
      <c r="F2520" s="2687"/>
      <c r="G2520" s="2577"/>
      <c r="H2520" s="2577"/>
      <c r="I2520" s="2577"/>
      <c r="J2520" s="2577"/>
      <c r="K2520" s="2577"/>
      <c r="L2520" s="2577"/>
      <c r="M2520" s="2577"/>
      <c r="N2520" s="2577"/>
      <c r="O2520" s="2577"/>
      <c r="P2520" s="2577"/>
      <c r="Q2520" s="2577"/>
      <c r="R2520" s="2577"/>
      <c r="S2520" s="2577"/>
      <c r="T2520" s="2577"/>
      <c r="U2520" s="2577"/>
      <c r="V2520" s="2577"/>
      <c r="W2520" s="2577"/>
      <c r="X2520" s="2577"/>
      <c r="Y2520" s="2577"/>
      <c r="Z2520" s="2577"/>
      <c r="AA2520" s="2577"/>
      <c r="AB2520" s="2577"/>
      <c r="AC2520" s="2577"/>
      <c r="AD2520" s="2577"/>
      <c r="AE2520" s="2577"/>
      <c r="AF2520" s="2577"/>
      <c r="AG2520" s="2577"/>
      <c r="AH2520" s="2577"/>
      <c r="AI2520" s="2577"/>
      <c r="AJ2520" s="2577"/>
      <c r="AK2520" s="2578"/>
    </row>
    <row r="2521" spans="2:37" s="2690" customFormat="1" ht="54.75" customHeight="1" thickBot="1" x14ac:dyDescent="0.25">
      <c r="B2521" s="3659" t="s">
        <v>5013</v>
      </c>
      <c r="C2521" s="3710"/>
      <c r="D2521" s="3730" t="s">
        <v>5595</v>
      </c>
      <c r="E2521" s="3731"/>
      <c r="F2521" s="3731"/>
      <c r="G2521" s="3731"/>
      <c r="H2521" s="3731"/>
      <c r="I2521" s="3731"/>
      <c r="J2521" s="3731"/>
      <c r="K2521" s="3732"/>
      <c r="L2521" s="2577"/>
      <c r="M2521" s="2577"/>
      <c r="N2521" s="2577"/>
      <c r="O2521" s="2577"/>
      <c r="P2521" s="2577"/>
      <c r="Q2521" s="2577"/>
      <c r="R2521" s="2577"/>
      <c r="S2521" s="2577"/>
      <c r="T2521" s="2577"/>
      <c r="U2521" s="2577"/>
      <c r="V2521" s="2577"/>
      <c r="W2521" s="2577"/>
      <c r="X2521" s="2577"/>
      <c r="Y2521" s="2577"/>
      <c r="Z2521" s="2577"/>
      <c r="AA2521" s="2577"/>
      <c r="AB2521" s="2577"/>
      <c r="AC2521" s="2577"/>
      <c r="AD2521" s="2577"/>
      <c r="AE2521" s="2577"/>
      <c r="AF2521" s="2577"/>
      <c r="AG2521" s="2577"/>
      <c r="AH2521" s="2577"/>
      <c r="AI2521" s="2577"/>
      <c r="AJ2521" s="2577"/>
      <c r="AK2521" s="2578"/>
    </row>
    <row r="2522" spans="2:37" s="2690" customFormat="1" ht="17.25" customHeight="1" thickBot="1" x14ac:dyDescent="0.25">
      <c r="B2522" s="3664"/>
      <c r="C2522" s="3653"/>
      <c r="D2522" s="3653"/>
      <c r="E2522" s="3653"/>
      <c r="F2522" s="3653"/>
      <c r="G2522" s="3653"/>
      <c r="H2522" s="3653"/>
      <c r="I2522" s="3653"/>
      <c r="J2522" s="3653"/>
      <c r="K2522" s="3653"/>
      <c r="L2522" s="3653"/>
      <c r="M2522" s="3653"/>
      <c r="N2522" s="3653"/>
      <c r="O2522" s="3653"/>
      <c r="P2522" s="3653"/>
      <c r="Q2522" s="3653"/>
      <c r="R2522" s="2577"/>
      <c r="S2522" s="2577"/>
      <c r="T2522" s="2577"/>
      <c r="U2522" s="2577"/>
      <c r="V2522" s="2577"/>
      <c r="W2522" s="2577"/>
      <c r="X2522" s="2577"/>
      <c r="Y2522" s="2577"/>
      <c r="Z2522" s="2577"/>
      <c r="AA2522" s="2577"/>
      <c r="AB2522" s="2577"/>
      <c r="AC2522" s="2577"/>
      <c r="AD2522" s="2577"/>
      <c r="AE2522" s="2577"/>
      <c r="AF2522" s="2577"/>
      <c r="AG2522" s="2577"/>
      <c r="AH2522" s="2577"/>
      <c r="AI2522" s="2577"/>
      <c r="AJ2522" s="2577"/>
      <c r="AK2522" s="2578"/>
    </row>
    <row r="2523" spans="2:37" s="2690" customFormat="1" ht="17.25" customHeight="1" thickBot="1" x14ac:dyDescent="0.25">
      <c r="B2523" s="3638" t="s">
        <v>5014</v>
      </c>
      <c r="C2523" s="3638"/>
      <c r="D2523" s="3638" t="s">
        <v>5004</v>
      </c>
      <c r="E2523" s="3638" t="s">
        <v>5015</v>
      </c>
      <c r="F2523" s="3654" t="s">
        <v>224</v>
      </c>
      <c r="G2523" s="3654"/>
      <c r="H2523" s="3654"/>
      <c r="I2523" s="3654"/>
      <c r="J2523" s="3654"/>
      <c r="K2523" s="3654"/>
      <c r="L2523" s="3654"/>
      <c r="M2523" s="3654"/>
      <c r="N2523" s="3654"/>
      <c r="O2523" s="3654"/>
      <c r="P2523" s="3654"/>
      <c r="Q2523" s="3654"/>
      <c r="R2523" s="3654"/>
      <c r="S2523" s="3654" t="s">
        <v>340</v>
      </c>
      <c r="T2523" s="3654"/>
      <c r="U2523" s="3654"/>
      <c r="V2523" s="3654"/>
      <c r="W2523" s="3654"/>
      <c r="X2523" s="3654"/>
      <c r="Y2523" s="3654"/>
      <c r="Z2523" s="3654"/>
      <c r="AA2523" s="3654"/>
      <c r="AB2523" s="3654"/>
      <c r="AC2523" s="3654"/>
      <c r="AD2523" s="3654" t="s">
        <v>225</v>
      </c>
      <c r="AE2523" s="3654"/>
      <c r="AF2523" s="3654"/>
      <c r="AG2523" s="3654"/>
      <c r="AH2523" s="3655" t="s">
        <v>4999</v>
      </c>
      <c r="AI2523" s="3655"/>
      <c r="AJ2523" s="3655"/>
      <c r="AK2523" s="2578"/>
    </row>
    <row r="2524" spans="2:37" s="2690" customFormat="1" ht="17.25" customHeight="1" thickBot="1" x14ac:dyDescent="0.25">
      <c r="B2524" s="3639"/>
      <c r="C2524" s="3639"/>
      <c r="D2524" s="3639"/>
      <c r="E2524" s="3639"/>
      <c r="F2524" s="3639" t="s">
        <v>5016</v>
      </c>
      <c r="G2524" s="3639" t="s">
        <v>5017</v>
      </c>
      <c r="H2524" s="3638" t="s">
        <v>5018</v>
      </c>
      <c r="I2524" s="3640" t="s">
        <v>5019</v>
      </c>
      <c r="J2524" s="3640" t="s">
        <v>5020</v>
      </c>
      <c r="K2524" s="3637" t="s">
        <v>5021</v>
      </c>
      <c r="L2524" s="3637" t="s">
        <v>5022</v>
      </c>
      <c r="M2524" s="3640" t="s">
        <v>5023</v>
      </c>
      <c r="N2524" s="3640"/>
      <c r="O2524" s="3637" t="s">
        <v>5024</v>
      </c>
      <c r="P2524" s="3637" t="s">
        <v>5025</v>
      </c>
      <c r="Q2524" s="3637" t="s">
        <v>5026</v>
      </c>
      <c r="R2524" s="3637" t="s">
        <v>5027</v>
      </c>
      <c r="S2524" s="3638" t="s">
        <v>5028</v>
      </c>
      <c r="T2524" s="3638" t="s">
        <v>5029</v>
      </c>
      <c r="U2524" s="3638" t="s">
        <v>5030</v>
      </c>
      <c r="V2524" s="3638" t="s">
        <v>5031</v>
      </c>
      <c r="W2524" s="3638" t="s">
        <v>5032</v>
      </c>
      <c r="X2524" s="3638" t="s">
        <v>5033</v>
      </c>
      <c r="Y2524" s="3638" t="s">
        <v>5034</v>
      </c>
      <c r="Z2524" s="3638" t="s">
        <v>5035</v>
      </c>
      <c r="AA2524" s="3638" t="s">
        <v>5036</v>
      </c>
      <c r="AB2524" s="3640" t="s">
        <v>5037</v>
      </c>
      <c r="AC2524" s="3640" t="s">
        <v>5038</v>
      </c>
      <c r="AD2524" s="3638" t="s">
        <v>5039</v>
      </c>
      <c r="AE2524" s="3638" t="s">
        <v>5040</v>
      </c>
      <c r="AF2524" s="3638" t="s">
        <v>5041</v>
      </c>
      <c r="AG2524" s="3638" t="s">
        <v>5042</v>
      </c>
      <c r="AH2524" s="3638" t="s">
        <v>1154</v>
      </c>
      <c r="AI2524" s="3638" t="s">
        <v>5000</v>
      </c>
      <c r="AJ2524" s="3638" t="s">
        <v>5001</v>
      </c>
      <c r="AK2524" s="2578"/>
    </row>
    <row r="2525" spans="2:37" s="2690" customFormat="1" ht="17.25" customHeight="1" thickBot="1" x14ac:dyDescent="0.25">
      <c r="B2525" s="3639"/>
      <c r="C2525" s="3639"/>
      <c r="D2525" s="3639"/>
      <c r="E2525" s="3639"/>
      <c r="F2525" s="3639"/>
      <c r="G2525" s="3639"/>
      <c r="H2525" s="3639"/>
      <c r="I2525" s="3637"/>
      <c r="J2525" s="3637"/>
      <c r="K2525" s="3637"/>
      <c r="L2525" s="3637"/>
      <c r="M2525" s="2686" t="s">
        <v>5043</v>
      </c>
      <c r="N2525" s="2685" t="s">
        <v>2798</v>
      </c>
      <c r="O2525" s="3637"/>
      <c r="P2525" s="3637"/>
      <c r="Q2525" s="3637"/>
      <c r="R2525" s="3637"/>
      <c r="S2525" s="3639"/>
      <c r="T2525" s="3639"/>
      <c r="U2525" s="3639"/>
      <c r="V2525" s="3639"/>
      <c r="W2525" s="3639"/>
      <c r="X2525" s="3639"/>
      <c r="Y2525" s="3639"/>
      <c r="Z2525" s="3639"/>
      <c r="AA2525" s="3639"/>
      <c r="AB2525" s="3637"/>
      <c r="AC2525" s="3637"/>
      <c r="AD2525" s="3639"/>
      <c r="AE2525" s="3639"/>
      <c r="AF2525" s="3639"/>
      <c r="AG2525" s="3639"/>
      <c r="AH2525" s="3639"/>
      <c r="AI2525" s="3639"/>
      <c r="AJ2525" s="3639"/>
      <c r="AK2525" s="2578"/>
    </row>
    <row r="2526" spans="2:37" s="2690" customFormat="1" ht="17.25" customHeight="1" x14ac:dyDescent="0.2">
      <c r="B2526" s="3803" t="s">
        <v>5100</v>
      </c>
      <c r="C2526" s="3804"/>
      <c r="D2526" s="2584" t="s">
        <v>5276</v>
      </c>
      <c r="E2526" s="2585">
        <f>30*1.12</f>
        <v>33.6</v>
      </c>
      <c r="F2526" s="2585">
        <f>9.52*1.12</f>
        <v>10.6624</v>
      </c>
      <c r="G2526" s="2606" t="s">
        <v>1534</v>
      </c>
      <c r="H2526" s="2606" t="s">
        <v>1534</v>
      </c>
      <c r="I2526" s="2606" t="s">
        <v>1534</v>
      </c>
      <c r="J2526" s="2648" t="s">
        <v>5277</v>
      </c>
      <c r="K2526" s="2694">
        <v>0.16800000000000001</v>
      </c>
      <c r="L2526" s="2694">
        <v>0.16800000000000001</v>
      </c>
      <c r="M2526" s="2587" t="s">
        <v>5277</v>
      </c>
      <c r="N2526" s="2658" t="s">
        <v>5277</v>
      </c>
      <c r="O2526" s="2694">
        <v>0.16800000000000001</v>
      </c>
      <c r="P2526" s="2694">
        <v>0.16800000000000001</v>
      </c>
      <c r="Q2526" s="2694">
        <v>0.16800000000000001</v>
      </c>
      <c r="R2526" s="2694">
        <v>0.16800000000000001</v>
      </c>
      <c r="S2526" s="2706">
        <v>0.56000000000000005</v>
      </c>
      <c r="T2526" s="2606" t="s">
        <v>1534</v>
      </c>
      <c r="U2526" s="2606" t="s">
        <v>1534</v>
      </c>
      <c r="V2526" s="2607" t="s">
        <v>1136</v>
      </c>
      <c r="W2526" s="2694">
        <v>2.8000000000000004E-2</v>
      </c>
      <c r="X2526" s="2694">
        <v>6.720000000000001E-2</v>
      </c>
      <c r="Y2526" s="2607" t="s">
        <v>1534</v>
      </c>
      <c r="Z2526" s="2607" t="s">
        <v>1534</v>
      </c>
      <c r="AA2526" s="2607" t="s">
        <v>1534</v>
      </c>
      <c r="AB2526" s="2607" t="s">
        <v>1534</v>
      </c>
      <c r="AC2526" s="2694">
        <v>6.720000000000001E-2</v>
      </c>
      <c r="AD2526" s="2585">
        <v>11.188800000000001</v>
      </c>
      <c r="AE2526" s="2607" t="s">
        <v>49</v>
      </c>
      <c r="AF2526" s="2696">
        <v>3.6960000000000007E-2</v>
      </c>
      <c r="AG2526" s="2696">
        <v>0.11200000000000002</v>
      </c>
      <c r="AH2526" s="2652" t="s">
        <v>5059</v>
      </c>
      <c r="AI2526" s="2652" t="s">
        <v>5060</v>
      </c>
      <c r="AJ2526" s="2820">
        <f>9.99*1.12</f>
        <v>11.188800000000001</v>
      </c>
      <c r="AK2526" s="2578"/>
    </row>
    <row r="2527" spans="2:37" s="2690" customFormat="1" ht="17.25" customHeight="1" x14ac:dyDescent="0.2">
      <c r="B2527" s="3786" t="s">
        <v>5101</v>
      </c>
      <c r="C2527" s="3746"/>
      <c r="D2527" s="2561" t="s">
        <v>5278</v>
      </c>
      <c r="E2527" s="2562">
        <f>35*1.12</f>
        <v>39.200000000000003</v>
      </c>
      <c r="F2527" s="2562">
        <f>11.19*1.12</f>
        <v>12.5328</v>
      </c>
      <c r="G2527" s="2565" t="s">
        <v>1534</v>
      </c>
      <c r="H2527" s="2565" t="s">
        <v>1534</v>
      </c>
      <c r="I2527" s="2565" t="s">
        <v>1534</v>
      </c>
      <c r="J2527" s="2646" t="s">
        <v>5279</v>
      </c>
      <c r="K2527" s="2563">
        <v>0.16800000000000001</v>
      </c>
      <c r="L2527" s="2563">
        <v>0.16800000000000001</v>
      </c>
      <c r="M2527" s="2653" t="s">
        <v>5279</v>
      </c>
      <c r="N2527" s="2617" t="s">
        <v>5279</v>
      </c>
      <c r="O2527" s="2563">
        <v>0.16800000000000001</v>
      </c>
      <c r="P2527" s="2563">
        <v>0.16800000000000001</v>
      </c>
      <c r="Q2527" s="2563">
        <v>0.16800000000000001</v>
      </c>
      <c r="R2527" s="2563">
        <v>0.16800000000000001</v>
      </c>
      <c r="S2527" s="2618">
        <v>0.56000000000000005</v>
      </c>
      <c r="T2527" s="2565" t="s">
        <v>1534</v>
      </c>
      <c r="U2527" s="2565" t="s">
        <v>1534</v>
      </c>
      <c r="V2527" s="2566" t="s">
        <v>1136</v>
      </c>
      <c r="W2527" s="2563">
        <v>2.8000000000000004E-2</v>
      </c>
      <c r="X2527" s="2563">
        <v>6.720000000000001E-2</v>
      </c>
      <c r="Y2527" s="2566" t="s">
        <v>1534</v>
      </c>
      <c r="Z2527" s="2566" t="s">
        <v>1534</v>
      </c>
      <c r="AA2527" s="2566" t="s">
        <v>1534</v>
      </c>
      <c r="AB2527" s="2566" t="s">
        <v>1534</v>
      </c>
      <c r="AC2527" s="2563">
        <v>6.720000000000001E-2</v>
      </c>
      <c r="AD2527" s="2562">
        <v>14.918400000000002</v>
      </c>
      <c r="AE2527" s="2566" t="s">
        <v>51</v>
      </c>
      <c r="AF2527" s="2567">
        <v>3.6960000000000007E-2</v>
      </c>
      <c r="AG2527" s="2567">
        <v>0.11200000000000002</v>
      </c>
      <c r="AH2527" s="2619" t="s">
        <v>5059</v>
      </c>
      <c r="AI2527" s="2619" t="s">
        <v>5060</v>
      </c>
      <c r="AJ2527" s="2821">
        <v>11.188800000000001</v>
      </c>
      <c r="AK2527" s="2578"/>
    </row>
    <row r="2528" spans="2:37" s="2690" customFormat="1" ht="17.25" customHeight="1" x14ac:dyDescent="0.2">
      <c r="B2528" s="3786" t="s">
        <v>5102</v>
      </c>
      <c r="C2528" s="3746"/>
      <c r="D2528" s="2561" t="s">
        <v>5280</v>
      </c>
      <c r="E2528" s="2562">
        <f>40*1.12</f>
        <v>44.800000000000004</v>
      </c>
      <c r="F2528" s="2562">
        <f>12.86*1.12</f>
        <v>14.4032</v>
      </c>
      <c r="G2528" s="2565" t="s">
        <v>1534</v>
      </c>
      <c r="H2528" s="2565" t="s">
        <v>1534</v>
      </c>
      <c r="I2528" s="2565" t="s">
        <v>1534</v>
      </c>
      <c r="J2528" s="2646" t="s">
        <v>5281</v>
      </c>
      <c r="K2528" s="2563">
        <v>0.16800000000000001</v>
      </c>
      <c r="L2528" s="2563">
        <v>0.16800000000000001</v>
      </c>
      <c r="M2528" s="2653" t="s">
        <v>5281</v>
      </c>
      <c r="N2528" s="2617" t="s">
        <v>5281</v>
      </c>
      <c r="O2528" s="2563">
        <v>0.16800000000000001</v>
      </c>
      <c r="P2528" s="2563">
        <v>0.16800000000000001</v>
      </c>
      <c r="Q2528" s="2563">
        <v>0.16800000000000001</v>
      </c>
      <c r="R2528" s="2563">
        <v>0.16800000000000001</v>
      </c>
      <c r="S2528" s="2618">
        <v>0.56000000000000005</v>
      </c>
      <c r="T2528" s="2565" t="s">
        <v>1534</v>
      </c>
      <c r="U2528" s="2565" t="s">
        <v>1534</v>
      </c>
      <c r="V2528" s="2566" t="s">
        <v>1136</v>
      </c>
      <c r="W2528" s="2563">
        <v>2.8000000000000004E-2</v>
      </c>
      <c r="X2528" s="2563">
        <v>6.720000000000001E-2</v>
      </c>
      <c r="Y2528" s="2566" t="s">
        <v>1534</v>
      </c>
      <c r="Z2528" s="2566" t="s">
        <v>1534</v>
      </c>
      <c r="AA2528" s="2566" t="s">
        <v>1534</v>
      </c>
      <c r="AB2528" s="2566" t="s">
        <v>1534</v>
      </c>
      <c r="AC2528" s="2563">
        <v>6.720000000000001E-2</v>
      </c>
      <c r="AD2528" s="2562">
        <v>18.648</v>
      </c>
      <c r="AE2528" s="2566" t="s">
        <v>406</v>
      </c>
      <c r="AF2528" s="2567">
        <v>3.6960000000000007E-2</v>
      </c>
      <c r="AG2528" s="2567">
        <v>0.11200000000000002</v>
      </c>
      <c r="AH2528" s="2619" t="s">
        <v>5059</v>
      </c>
      <c r="AI2528" s="2619" t="s">
        <v>5060</v>
      </c>
      <c r="AJ2528" s="2821">
        <v>11.188800000000001</v>
      </c>
      <c r="AK2528" s="2578"/>
    </row>
    <row r="2529" spans="2:37" s="2690" customFormat="1" ht="17.25" customHeight="1" x14ac:dyDescent="0.2">
      <c r="B2529" s="3786" t="s">
        <v>5103</v>
      </c>
      <c r="C2529" s="3746"/>
      <c r="D2529" s="2561" t="s">
        <v>5282</v>
      </c>
      <c r="E2529" s="2562">
        <f>50*1.12</f>
        <v>56.000000000000007</v>
      </c>
      <c r="F2529" s="2562">
        <f>19.53*1.12</f>
        <v>21.873600000000003</v>
      </c>
      <c r="G2529" s="2565" t="s">
        <v>1534</v>
      </c>
      <c r="H2529" s="2565" t="s">
        <v>1534</v>
      </c>
      <c r="I2529" s="2565" t="s">
        <v>1534</v>
      </c>
      <c r="J2529" s="2646" t="s">
        <v>5283</v>
      </c>
      <c r="K2529" s="2563">
        <v>0.16800000000000001</v>
      </c>
      <c r="L2529" s="2563">
        <v>0.16800000000000001</v>
      </c>
      <c r="M2529" s="2653" t="s">
        <v>5283</v>
      </c>
      <c r="N2529" s="2617" t="s">
        <v>5283</v>
      </c>
      <c r="O2529" s="2563">
        <v>0.16800000000000001</v>
      </c>
      <c r="P2529" s="2563">
        <v>0.16800000000000001</v>
      </c>
      <c r="Q2529" s="2563">
        <v>0.16800000000000001</v>
      </c>
      <c r="R2529" s="2563">
        <v>0.16800000000000001</v>
      </c>
      <c r="S2529" s="2618">
        <v>0.56000000000000005</v>
      </c>
      <c r="T2529" s="2565" t="s">
        <v>1534</v>
      </c>
      <c r="U2529" s="2565" t="s">
        <v>1534</v>
      </c>
      <c r="V2529" s="2566" t="s">
        <v>1136</v>
      </c>
      <c r="W2529" s="2563">
        <v>2.8000000000000004E-2</v>
      </c>
      <c r="X2529" s="2563">
        <v>6.720000000000001E-2</v>
      </c>
      <c r="Y2529" s="2566" t="s">
        <v>1534</v>
      </c>
      <c r="Z2529" s="2566" t="s">
        <v>1534</v>
      </c>
      <c r="AA2529" s="2566" t="s">
        <v>1534</v>
      </c>
      <c r="AB2529" s="2566" t="s">
        <v>1534</v>
      </c>
      <c r="AC2529" s="2563">
        <v>6.720000000000001E-2</v>
      </c>
      <c r="AD2529" s="2562">
        <v>22.377600000000001</v>
      </c>
      <c r="AE2529" s="2566" t="s">
        <v>5104</v>
      </c>
      <c r="AF2529" s="2567">
        <v>3.6960000000000007E-2</v>
      </c>
      <c r="AG2529" s="2567">
        <v>0.11200000000000002</v>
      </c>
      <c r="AH2529" s="2619" t="s">
        <v>5059</v>
      </c>
      <c r="AI2529" s="2619" t="s">
        <v>5060</v>
      </c>
      <c r="AJ2529" s="2821">
        <v>11.188800000000001</v>
      </c>
      <c r="AK2529" s="2578"/>
    </row>
    <row r="2530" spans="2:37" s="2690" customFormat="1" ht="17.25" customHeight="1" x14ac:dyDescent="0.2">
      <c r="B2530" s="3786" t="s">
        <v>5284</v>
      </c>
      <c r="C2530" s="3746"/>
      <c r="D2530" s="2561" t="s">
        <v>5285</v>
      </c>
      <c r="E2530" s="2562">
        <f>30*1.12</f>
        <v>33.6</v>
      </c>
      <c r="F2530" s="2562">
        <f>19.51*1.12</f>
        <v>21.851200000000002</v>
      </c>
      <c r="G2530" s="2565" t="s">
        <v>1534</v>
      </c>
      <c r="H2530" s="2565" t="s">
        <v>1534</v>
      </c>
      <c r="I2530" s="2565" t="s">
        <v>1534</v>
      </c>
      <c r="J2530" s="2646" t="s">
        <v>5283</v>
      </c>
      <c r="K2530" s="2563">
        <v>0.16800000000000001</v>
      </c>
      <c r="L2530" s="2563">
        <v>0.16800000000000001</v>
      </c>
      <c r="M2530" s="2653" t="s">
        <v>5283</v>
      </c>
      <c r="N2530" s="2617" t="s">
        <v>5283</v>
      </c>
      <c r="O2530" s="2563">
        <v>0.16800000000000001</v>
      </c>
      <c r="P2530" s="2563">
        <v>0.16800000000000001</v>
      </c>
      <c r="Q2530" s="2563">
        <v>0.16800000000000001</v>
      </c>
      <c r="R2530" s="2563">
        <v>0.16800000000000001</v>
      </c>
      <c r="S2530" s="2618">
        <v>0.56000000000000005</v>
      </c>
      <c r="T2530" s="2565" t="s">
        <v>1534</v>
      </c>
      <c r="U2530" s="2565" t="s">
        <v>1534</v>
      </c>
      <c r="V2530" s="2566" t="s">
        <v>1136</v>
      </c>
      <c r="W2530" s="2563">
        <v>2.8000000000000004E-2</v>
      </c>
      <c r="X2530" s="2563">
        <v>6.720000000000001E-2</v>
      </c>
      <c r="Y2530" s="2566" t="s">
        <v>1534</v>
      </c>
      <c r="Z2530" s="2566" t="s">
        <v>1534</v>
      </c>
      <c r="AA2530" s="2566" t="s">
        <v>1534</v>
      </c>
      <c r="AB2530" s="2566" t="s">
        <v>1534</v>
      </c>
      <c r="AC2530" s="2563">
        <v>6.720000000000001E-2</v>
      </c>
      <c r="AD2530" s="2562">
        <v>11.188800000000001</v>
      </c>
      <c r="AE2530" s="2566" t="s">
        <v>49</v>
      </c>
      <c r="AF2530" s="2567">
        <v>3.6960000000000007E-2</v>
      </c>
      <c r="AG2530" s="2567">
        <v>0.11200000000000002</v>
      </c>
      <c r="AH2530" s="2619" t="s">
        <v>1534</v>
      </c>
      <c r="AI2530" s="2619" t="s">
        <v>1534</v>
      </c>
      <c r="AJ2530" s="2721" t="s">
        <v>1534</v>
      </c>
      <c r="AK2530" s="2578"/>
    </row>
    <row r="2531" spans="2:37" s="2690" customFormat="1" ht="17.25" customHeight="1" x14ac:dyDescent="0.2">
      <c r="B2531" s="3786" t="s">
        <v>5107</v>
      </c>
      <c r="C2531" s="3746"/>
      <c r="D2531" s="2561" t="s">
        <v>5286</v>
      </c>
      <c r="E2531" s="2562">
        <f>35*1.12</f>
        <v>39.200000000000003</v>
      </c>
      <c r="F2531" s="2562">
        <f>21.18*1.12</f>
        <v>23.721600000000002</v>
      </c>
      <c r="G2531" s="2565" t="s">
        <v>1534</v>
      </c>
      <c r="H2531" s="2565" t="s">
        <v>1534</v>
      </c>
      <c r="I2531" s="2565" t="s">
        <v>1534</v>
      </c>
      <c r="J2531" s="2646" t="s">
        <v>5287</v>
      </c>
      <c r="K2531" s="2563">
        <v>0.16800000000000001</v>
      </c>
      <c r="L2531" s="2563">
        <v>0.16800000000000001</v>
      </c>
      <c r="M2531" s="2653" t="s">
        <v>5287</v>
      </c>
      <c r="N2531" s="2617" t="s">
        <v>5287</v>
      </c>
      <c r="O2531" s="2563">
        <v>0.16800000000000001</v>
      </c>
      <c r="P2531" s="2563">
        <v>0.16800000000000001</v>
      </c>
      <c r="Q2531" s="2563">
        <v>0.16800000000000001</v>
      </c>
      <c r="R2531" s="2563">
        <v>0.16800000000000001</v>
      </c>
      <c r="S2531" s="2618">
        <v>0.56000000000000005</v>
      </c>
      <c r="T2531" s="2565" t="s">
        <v>1534</v>
      </c>
      <c r="U2531" s="2565" t="s">
        <v>1534</v>
      </c>
      <c r="V2531" s="2566" t="s">
        <v>1136</v>
      </c>
      <c r="W2531" s="2563">
        <v>2.8000000000000004E-2</v>
      </c>
      <c r="X2531" s="2563">
        <v>6.720000000000001E-2</v>
      </c>
      <c r="Y2531" s="2566" t="s">
        <v>1534</v>
      </c>
      <c r="Z2531" s="2566" t="s">
        <v>1534</v>
      </c>
      <c r="AA2531" s="2566" t="s">
        <v>1534</v>
      </c>
      <c r="AB2531" s="2566" t="s">
        <v>1534</v>
      </c>
      <c r="AC2531" s="2563">
        <v>6.720000000000001E-2</v>
      </c>
      <c r="AD2531" s="2562">
        <v>14.918400000000002</v>
      </c>
      <c r="AE2531" s="2566" t="s">
        <v>51</v>
      </c>
      <c r="AF2531" s="2567">
        <v>3.6960000000000007E-2</v>
      </c>
      <c r="AG2531" s="2567">
        <v>0.11200000000000002</v>
      </c>
      <c r="AH2531" s="2619" t="s">
        <v>1534</v>
      </c>
      <c r="AI2531" s="2619" t="s">
        <v>1534</v>
      </c>
      <c r="AJ2531" s="2721" t="s">
        <v>1534</v>
      </c>
      <c r="AK2531" s="2578"/>
    </row>
    <row r="2532" spans="2:37" s="2690" customFormat="1" ht="17.25" customHeight="1" x14ac:dyDescent="0.2">
      <c r="B2532" s="3786" t="s">
        <v>5108</v>
      </c>
      <c r="C2532" s="3746"/>
      <c r="D2532" s="2561" t="s">
        <v>5288</v>
      </c>
      <c r="E2532" s="2562">
        <f>40*1.12</f>
        <v>44.800000000000004</v>
      </c>
      <c r="F2532" s="2562">
        <f>22.85*1.12</f>
        <v>25.592000000000002</v>
      </c>
      <c r="G2532" s="2565" t="s">
        <v>1534</v>
      </c>
      <c r="H2532" s="2565" t="s">
        <v>1534</v>
      </c>
      <c r="I2532" s="2565" t="s">
        <v>1534</v>
      </c>
      <c r="J2532" s="2646" t="s">
        <v>5289</v>
      </c>
      <c r="K2532" s="2563">
        <v>0.16800000000000001</v>
      </c>
      <c r="L2532" s="2563">
        <v>0.16800000000000001</v>
      </c>
      <c r="M2532" s="2653" t="s">
        <v>5289</v>
      </c>
      <c r="N2532" s="2617" t="s">
        <v>5289</v>
      </c>
      <c r="O2532" s="2563">
        <v>0.16800000000000001</v>
      </c>
      <c r="P2532" s="2563">
        <v>0.16800000000000001</v>
      </c>
      <c r="Q2532" s="2563">
        <v>0.16800000000000001</v>
      </c>
      <c r="R2532" s="2563">
        <v>0.16800000000000001</v>
      </c>
      <c r="S2532" s="2618">
        <v>0.56000000000000005</v>
      </c>
      <c r="T2532" s="2565" t="s">
        <v>1534</v>
      </c>
      <c r="U2532" s="2565" t="s">
        <v>1534</v>
      </c>
      <c r="V2532" s="2566" t="s">
        <v>1136</v>
      </c>
      <c r="W2532" s="2563">
        <v>2.8000000000000004E-2</v>
      </c>
      <c r="X2532" s="2563">
        <v>6.720000000000001E-2</v>
      </c>
      <c r="Y2532" s="2566" t="s">
        <v>1534</v>
      </c>
      <c r="Z2532" s="2566" t="s">
        <v>1534</v>
      </c>
      <c r="AA2532" s="2566" t="s">
        <v>1534</v>
      </c>
      <c r="AB2532" s="2566" t="s">
        <v>1534</v>
      </c>
      <c r="AC2532" s="2563">
        <v>6.720000000000001E-2</v>
      </c>
      <c r="AD2532" s="2562">
        <v>18.648</v>
      </c>
      <c r="AE2532" s="2566" t="s">
        <v>406</v>
      </c>
      <c r="AF2532" s="2567">
        <v>3.6960000000000007E-2</v>
      </c>
      <c r="AG2532" s="2567">
        <v>0.11200000000000002</v>
      </c>
      <c r="AH2532" s="2619" t="s">
        <v>1534</v>
      </c>
      <c r="AI2532" s="2619" t="s">
        <v>1534</v>
      </c>
      <c r="AJ2532" s="2721" t="s">
        <v>1534</v>
      </c>
      <c r="AK2532" s="2578"/>
    </row>
    <row r="2533" spans="2:37" s="2690" customFormat="1" ht="17.25" customHeight="1" x14ac:dyDescent="0.2">
      <c r="B2533" s="3786" t="s">
        <v>5109</v>
      </c>
      <c r="C2533" s="3746"/>
      <c r="D2533" s="2561" t="s">
        <v>5290</v>
      </c>
      <c r="E2533" s="2562">
        <f>50*1.12</f>
        <v>56.000000000000007</v>
      </c>
      <c r="F2533" s="2562">
        <f>29.52*1.12</f>
        <v>33.062400000000004</v>
      </c>
      <c r="G2533" s="2565" t="s">
        <v>1534</v>
      </c>
      <c r="H2533" s="2565" t="s">
        <v>1534</v>
      </c>
      <c r="I2533" s="2565" t="s">
        <v>1534</v>
      </c>
      <c r="J2533" s="2646" t="s">
        <v>5291</v>
      </c>
      <c r="K2533" s="2563">
        <v>0.16800000000000001</v>
      </c>
      <c r="L2533" s="2563">
        <v>0.16800000000000001</v>
      </c>
      <c r="M2533" s="2653" t="s">
        <v>5291</v>
      </c>
      <c r="N2533" s="2617" t="s">
        <v>5291</v>
      </c>
      <c r="O2533" s="2563">
        <v>0.16800000000000001</v>
      </c>
      <c r="P2533" s="2563">
        <v>0.16800000000000001</v>
      </c>
      <c r="Q2533" s="2563">
        <v>0.16800000000000001</v>
      </c>
      <c r="R2533" s="2563">
        <v>0.16800000000000001</v>
      </c>
      <c r="S2533" s="2618">
        <v>0.56000000000000005</v>
      </c>
      <c r="T2533" s="2565" t="s">
        <v>1534</v>
      </c>
      <c r="U2533" s="2565" t="s">
        <v>1534</v>
      </c>
      <c r="V2533" s="2566" t="s">
        <v>1136</v>
      </c>
      <c r="W2533" s="2563">
        <v>2.8000000000000004E-2</v>
      </c>
      <c r="X2533" s="2563">
        <v>6.720000000000001E-2</v>
      </c>
      <c r="Y2533" s="2566" t="s">
        <v>1534</v>
      </c>
      <c r="Z2533" s="2566" t="s">
        <v>1534</v>
      </c>
      <c r="AA2533" s="2566" t="s">
        <v>1534</v>
      </c>
      <c r="AB2533" s="2566" t="s">
        <v>1534</v>
      </c>
      <c r="AC2533" s="2563">
        <v>6.720000000000001E-2</v>
      </c>
      <c r="AD2533" s="2562">
        <v>22.377600000000001</v>
      </c>
      <c r="AE2533" s="2566" t="s">
        <v>5104</v>
      </c>
      <c r="AF2533" s="2567">
        <v>3.6960000000000007E-2</v>
      </c>
      <c r="AG2533" s="2567">
        <v>0.11200000000000002</v>
      </c>
      <c r="AH2533" s="2619" t="s">
        <v>1534</v>
      </c>
      <c r="AI2533" s="2619" t="s">
        <v>1534</v>
      </c>
      <c r="AJ2533" s="2721" t="s">
        <v>1534</v>
      </c>
      <c r="AK2533" s="2578"/>
    </row>
    <row r="2534" spans="2:37" s="2690" customFormat="1" ht="17.25" customHeight="1" x14ac:dyDescent="0.2">
      <c r="B2534" s="3786" t="s">
        <v>5292</v>
      </c>
      <c r="C2534" s="3746"/>
      <c r="D2534" s="2561" t="s">
        <v>5293</v>
      </c>
      <c r="E2534" s="2562">
        <v>28</v>
      </c>
      <c r="F2534" s="2562">
        <f>14.51*1.12</f>
        <v>16.251200000000001</v>
      </c>
      <c r="G2534" s="2565" t="s">
        <v>1534</v>
      </c>
      <c r="H2534" s="2565" t="s">
        <v>1534</v>
      </c>
      <c r="I2534" s="2565" t="s">
        <v>1534</v>
      </c>
      <c r="J2534" s="2646" t="s">
        <v>5294</v>
      </c>
      <c r="K2534" s="2563">
        <v>0.16800000000000001</v>
      </c>
      <c r="L2534" s="2563">
        <v>0.16800000000000001</v>
      </c>
      <c r="M2534" s="2646" t="s">
        <v>5294</v>
      </c>
      <c r="N2534" s="2646" t="s">
        <v>5294</v>
      </c>
      <c r="O2534" s="2563">
        <v>0.16800000000000001</v>
      </c>
      <c r="P2534" s="2563">
        <v>0.16800000000000001</v>
      </c>
      <c r="Q2534" s="2563">
        <v>0.16800000000000001</v>
      </c>
      <c r="R2534" s="2563">
        <v>0.16800000000000001</v>
      </c>
      <c r="S2534" s="2618">
        <v>0.56000000000000005</v>
      </c>
      <c r="T2534" s="2565" t="s">
        <v>1534</v>
      </c>
      <c r="U2534" s="2565" t="s">
        <v>1534</v>
      </c>
      <c r="V2534" s="2566" t="s">
        <v>1136</v>
      </c>
      <c r="W2534" s="2563">
        <v>2.8000000000000004E-2</v>
      </c>
      <c r="X2534" s="2563">
        <v>6.720000000000001E-2</v>
      </c>
      <c r="Y2534" s="2566" t="s">
        <v>1534</v>
      </c>
      <c r="Z2534" s="2566" t="s">
        <v>1534</v>
      </c>
      <c r="AA2534" s="2566" t="s">
        <v>1534</v>
      </c>
      <c r="AB2534" s="2566" t="s">
        <v>1534</v>
      </c>
      <c r="AC2534" s="2563">
        <v>6.720000000000001E-2</v>
      </c>
      <c r="AD2534" s="2562">
        <v>11.188800000000001</v>
      </c>
      <c r="AE2534" s="2566" t="s">
        <v>49</v>
      </c>
      <c r="AF2534" s="2567">
        <v>3.6960000000000007E-2</v>
      </c>
      <c r="AG2534" s="2567">
        <v>0.11200000000000002</v>
      </c>
      <c r="AH2534" s="2619" t="s">
        <v>1534</v>
      </c>
      <c r="AI2534" s="2619" t="s">
        <v>1534</v>
      </c>
      <c r="AJ2534" s="2655" t="s">
        <v>1534</v>
      </c>
      <c r="AK2534" s="2578"/>
    </row>
    <row r="2535" spans="2:37" s="2690" customFormat="1" ht="17.25" customHeight="1" x14ac:dyDescent="0.2">
      <c r="B2535" s="3786" t="s">
        <v>5116</v>
      </c>
      <c r="C2535" s="3746"/>
      <c r="D2535" s="2561" t="s">
        <v>5295</v>
      </c>
      <c r="E2535" s="2562">
        <f>30*1.12</f>
        <v>33.6</v>
      </c>
      <c r="F2535" s="2562">
        <f>9.52*1.12</f>
        <v>10.6624</v>
      </c>
      <c r="G2535" s="2565" t="s">
        <v>1534</v>
      </c>
      <c r="H2535" s="2565" t="s">
        <v>1534</v>
      </c>
      <c r="I2535" s="2565" t="s">
        <v>1534</v>
      </c>
      <c r="J2535" s="2646" t="s">
        <v>5277</v>
      </c>
      <c r="K2535" s="2563">
        <v>0.16800000000000001</v>
      </c>
      <c r="L2535" s="2563">
        <v>0.16800000000000001</v>
      </c>
      <c r="M2535" s="2646" t="s">
        <v>5277</v>
      </c>
      <c r="N2535" s="2646" t="s">
        <v>5277</v>
      </c>
      <c r="O2535" s="2563">
        <v>0.16800000000000001</v>
      </c>
      <c r="P2535" s="2563">
        <v>0.16800000000000001</v>
      </c>
      <c r="Q2535" s="2563">
        <v>0.16800000000000001</v>
      </c>
      <c r="R2535" s="2563">
        <v>0.16800000000000001</v>
      </c>
      <c r="S2535" s="2618">
        <v>0.56000000000000005</v>
      </c>
      <c r="T2535" s="2565" t="s">
        <v>1534</v>
      </c>
      <c r="U2535" s="2565" t="s">
        <v>1534</v>
      </c>
      <c r="V2535" s="2566" t="s">
        <v>1136</v>
      </c>
      <c r="W2535" s="2563">
        <v>2.8000000000000004E-2</v>
      </c>
      <c r="X2535" s="2563">
        <v>6.720000000000001E-2</v>
      </c>
      <c r="Y2535" s="2566" t="s">
        <v>1534</v>
      </c>
      <c r="Z2535" s="2566" t="s">
        <v>1534</v>
      </c>
      <c r="AA2535" s="2566" t="s">
        <v>1534</v>
      </c>
      <c r="AB2535" s="2566" t="s">
        <v>1534</v>
      </c>
      <c r="AC2535" s="2563">
        <v>6.720000000000001E-2</v>
      </c>
      <c r="AD2535" s="2562">
        <v>11.188800000000001</v>
      </c>
      <c r="AE2535" s="2566" t="s">
        <v>49</v>
      </c>
      <c r="AF2535" s="2567">
        <v>3.6960000000000007E-2</v>
      </c>
      <c r="AG2535" s="2567">
        <v>0.11200000000000002</v>
      </c>
      <c r="AH2535" s="2619" t="s">
        <v>5059</v>
      </c>
      <c r="AI2535" s="2619" t="s">
        <v>5060</v>
      </c>
      <c r="AJ2535" s="2821">
        <f>9.99*1.12</f>
        <v>11.188800000000001</v>
      </c>
      <c r="AK2535" s="2578"/>
    </row>
    <row r="2536" spans="2:37" s="2690" customFormat="1" ht="17.25" customHeight="1" x14ac:dyDescent="0.2">
      <c r="B2536" s="3786" t="s">
        <v>5117</v>
      </c>
      <c r="C2536" s="3746"/>
      <c r="D2536" s="2561" t="s">
        <v>5296</v>
      </c>
      <c r="E2536" s="2562">
        <f>35*1.12</f>
        <v>39.200000000000003</v>
      </c>
      <c r="F2536" s="2562">
        <f>11.19*1.12</f>
        <v>12.5328</v>
      </c>
      <c r="G2536" s="2565" t="s">
        <v>1534</v>
      </c>
      <c r="H2536" s="2565" t="s">
        <v>1534</v>
      </c>
      <c r="I2536" s="2565" t="s">
        <v>1534</v>
      </c>
      <c r="J2536" s="2646" t="s">
        <v>5279</v>
      </c>
      <c r="K2536" s="2563">
        <v>0.16800000000000001</v>
      </c>
      <c r="L2536" s="2563">
        <v>0.16800000000000001</v>
      </c>
      <c r="M2536" s="2646" t="s">
        <v>5279</v>
      </c>
      <c r="N2536" s="2646" t="s">
        <v>5279</v>
      </c>
      <c r="O2536" s="2563">
        <v>0.16800000000000001</v>
      </c>
      <c r="P2536" s="2563">
        <v>0.16800000000000001</v>
      </c>
      <c r="Q2536" s="2563">
        <v>0.16800000000000001</v>
      </c>
      <c r="R2536" s="2563">
        <v>0.16800000000000001</v>
      </c>
      <c r="S2536" s="2618">
        <v>0.56000000000000005</v>
      </c>
      <c r="T2536" s="2565" t="s">
        <v>1534</v>
      </c>
      <c r="U2536" s="2565" t="s">
        <v>1534</v>
      </c>
      <c r="V2536" s="2566" t="s">
        <v>1136</v>
      </c>
      <c r="W2536" s="2563">
        <v>2.8000000000000004E-2</v>
      </c>
      <c r="X2536" s="2563">
        <v>6.720000000000001E-2</v>
      </c>
      <c r="Y2536" s="2566" t="s">
        <v>1534</v>
      </c>
      <c r="Z2536" s="2566" t="s">
        <v>1534</v>
      </c>
      <c r="AA2536" s="2566" t="s">
        <v>1534</v>
      </c>
      <c r="AB2536" s="2566" t="s">
        <v>1534</v>
      </c>
      <c r="AC2536" s="2563">
        <v>6.720000000000001E-2</v>
      </c>
      <c r="AD2536" s="2562">
        <v>14.918400000000002</v>
      </c>
      <c r="AE2536" s="2566" t="s">
        <v>51</v>
      </c>
      <c r="AF2536" s="2567">
        <v>3.6960000000000007E-2</v>
      </c>
      <c r="AG2536" s="2567">
        <v>0.11200000000000002</v>
      </c>
      <c r="AH2536" s="2619" t="s">
        <v>5059</v>
      </c>
      <c r="AI2536" s="2619" t="s">
        <v>5060</v>
      </c>
      <c r="AJ2536" s="2821">
        <v>11.188800000000001</v>
      </c>
      <c r="AK2536" s="2578"/>
    </row>
    <row r="2537" spans="2:37" s="2690" customFormat="1" ht="17.25" customHeight="1" x14ac:dyDescent="0.2">
      <c r="B2537" s="3786" t="s">
        <v>5118</v>
      </c>
      <c r="C2537" s="3746"/>
      <c r="D2537" s="2561" t="s">
        <v>5297</v>
      </c>
      <c r="E2537" s="2562">
        <f>40*1.12</f>
        <v>44.800000000000004</v>
      </c>
      <c r="F2537" s="2562">
        <f>12.86*1.12</f>
        <v>14.4032</v>
      </c>
      <c r="G2537" s="2565" t="s">
        <v>1534</v>
      </c>
      <c r="H2537" s="2565" t="s">
        <v>1534</v>
      </c>
      <c r="I2537" s="2565" t="s">
        <v>1534</v>
      </c>
      <c r="J2537" s="2646" t="s">
        <v>5281</v>
      </c>
      <c r="K2537" s="2563">
        <v>0.16800000000000001</v>
      </c>
      <c r="L2537" s="2563">
        <v>0.16800000000000001</v>
      </c>
      <c r="M2537" s="2646" t="s">
        <v>5281</v>
      </c>
      <c r="N2537" s="2646" t="s">
        <v>5281</v>
      </c>
      <c r="O2537" s="2563">
        <v>0.16800000000000001</v>
      </c>
      <c r="P2537" s="2563">
        <v>0.16800000000000001</v>
      </c>
      <c r="Q2537" s="2563">
        <v>0.16800000000000001</v>
      </c>
      <c r="R2537" s="2563">
        <v>0.16800000000000001</v>
      </c>
      <c r="S2537" s="2618">
        <v>0.56000000000000005</v>
      </c>
      <c r="T2537" s="2565" t="s">
        <v>1534</v>
      </c>
      <c r="U2537" s="2565" t="s">
        <v>1534</v>
      </c>
      <c r="V2537" s="2566" t="s">
        <v>1136</v>
      </c>
      <c r="W2537" s="2563">
        <v>2.8000000000000004E-2</v>
      </c>
      <c r="X2537" s="2563">
        <v>6.720000000000001E-2</v>
      </c>
      <c r="Y2537" s="2566" t="s">
        <v>1534</v>
      </c>
      <c r="Z2537" s="2566" t="s">
        <v>1534</v>
      </c>
      <c r="AA2537" s="2566" t="s">
        <v>1534</v>
      </c>
      <c r="AB2537" s="2566" t="s">
        <v>1534</v>
      </c>
      <c r="AC2537" s="2563">
        <v>6.720000000000001E-2</v>
      </c>
      <c r="AD2537" s="2562">
        <v>18.648</v>
      </c>
      <c r="AE2537" s="2566" t="s">
        <v>406</v>
      </c>
      <c r="AF2537" s="2567">
        <v>3.6960000000000007E-2</v>
      </c>
      <c r="AG2537" s="2567">
        <v>0.11200000000000002</v>
      </c>
      <c r="AH2537" s="2619" t="s">
        <v>5059</v>
      </c>
      <c r="AI2537" s="2619" t="s">
        <v>5060</v>
      </c>
      <c r="AJ2537" s="2821">
        <v>11.188800000000001</v>
      </c>
      <c r="AK2537" s="2578"/>
    </row>
    <row r="2538" spans="2:37" s="2690" customFormat="1" ht="17.25" customHeight="1" x14ac:dyDescent="0.2">
      <c r="B2538" s="3786" t="s">
        <v>5119</v>
      </c>
      <c r="C2538" s="3746"/>
      <c r="D2538" s="2561" t="s">
        <v>5298</v>
      </c>
      <c r="E2538" s="2562">
        <f>50*1.12</f>
        <v>56.000000000000007</v>
      </c>
      <c r="F2538" s="2562">
        <f>19.53*1.12</f>
        <v>21.873600000000003</v>
      </c>
      <c r="G2538" s="2565" t="s">
        <v>1534</v>
      </c>
      <c r="H2538" s="2565" t="s">
        <v>1534</v>
      </c>
      <c r="I2538" s="2565" t="s">
        <v>1534</v>
      </c>
      <c r="J2538" s="2646" t="s">
        <v>5283</v>
      </c>
      <c r="K2538" s="2563">
        <v>0.16800000000000001</v>
      </c>
      <c r="L2538" s="2563">
        <v>0.16800000000000001</v>
      </c>
      <c r="M2538" s="2646" t="s">
        <v>5283</v>
      </c>
      <c r="N2538" s="2646" t="s">
        <v>5283</v>
      </c>
      <c r="O2538" s="2563">
        <v>0.16800000000000001</v>
      </c>
      <c r="P2538" s="2563">
        <v>0.16800000000000001</v>
      </c>
      <c r="Q2538" s="2563">
        <v>0.16800000000000001</v>
      </c>
      <c r="R2538" s="2563">
        <v>0.16800000000000001</v>
      </c>
      <c r="S2538" s="2618">
        <v>0.56000000000000005</v>
      </c>
      <c r="T2538" s="2565" t="s">
        <v>1534</v>
      </c>
      <c r="U2538" s="2565" t="s">
        <v>1534</v>
      </c>
      <c r="V2538" s="2566" t="s">
        <v>1136</v>
      </c>
      <c r="W2538" s="2563">
        <v>2.8000000000000004E-2</v>
      </c>
      <c r="X2538" s="2563">
        <v>6.720000000000001E-2</v>
      </c>
      <c r="Y2538" s="2566" t="s">
        <v>1534</v>
      </c>
      <c r="Z2538" s="2566" t="s">
        <v>1534</v>
      </c>
      <c r="AA2538" s="2566" t="s">
        <v>1534</v>
      </c>
      <c r="AB2538" s="2566" t="s">
        <v>1534</v>
      </c>
      <c r="AC2538" s="2563">
        <v>6.720000000000001E-2</v>
      </c>
      <c r="AD2538" s="2562">
        <v>22.377600000000001</v>
      </c>
      <c r="AE2538" s="2566" t="s">
        <v>5104</v>
      </c>
      <c r="AF2538" s="2567">
        <v>3.6960000000000007E-2</v>
      </c>
      <c r="AG2538" s="2567">
        <v>0.11200000000000002</v>
      </c>
      <c r="AH2538" s="2619" t="s">
        <v>5059</v>
      </c>
      <c r="AI2538" s="2619" t="s">
        <v>5060</v>
      </c>
      <c r="AJ2538" s="2821">
        <v>11.188800000000001</v>
      </c>
      <c r="AK2538" s="2578"/>
    </row>
    <row r="2539" spans="2:37" s="2690" customFormat="1" ht="17.25" customHeight="1" x14ac:dyDescent="0.2">
      <c r="B2539" s="3786" t="s">
        <v>5120</v>
      </c>
      <c r="C2539" s="3746"/>
      <c r="D2539" s="2561" t="s">
        <v>5299</v>
      </c>
      <c r="E2539" s="2562">
        <v>28</v>
      </c>
      <c r="F2539" s="2562">
        <f>14.51*1.12</f>
        <v>16.251200000000001</v>
      </c>
      <c r="G2539" s="2565" t="s">
        <v>1534</v>
      </c>
      <c r="H2539" s="2565" t="s">
        <v>1534</v>
      </c>
      <c r="I2539" s="2565" t="s">
        <v>1534</v>
      </c>
      <c r="J2539" s="2646" t="s">
        <v>5294</v>
      </c>
      <c r="K2539" s="2563">
        <v>0.16800000000000001</v>
      </c>
      <c r="L2539" s="2563">
        <v>0.16800000000000001</v>
      </c>
      <c r="M2539" s="2646" t="s">
        <v>5294</v>
      </c>
      <c r="N2539" s="2646" t="s">
        <v>5294</v>
      </c>
      <c r="O2539" s="2563">
        <v>0.16800000000000001</v>
      </c>
      <c r="P2539" s="2563">
        <v>0.16800000000000001</v>
      </c>
      <c r="Q2539" s="2563">
        <v>0.16800000000000001</v>
      </c>
      <c r="R2539" s="2563">
        <v>0.16800000000000001</v>
      </c>
      <c r="S2539" s="2618">
        <v>0.56000000000000005</v>
      </c>
      <c r="T2539" s="2565" t="s">
        <v>1534</v>
      </c>
      <c r="U2539" s="2565" t="s">
        <v>1534</v>
      </c>
      <c r="V2539" s="2566" t="s">
        <v>1136</v>
      </c>
      <c r="W2539" s="2563">
        <v>2.8000000000000004E-2</v>
      </c>
      <c r="X2539" s="2563">
        <v>6.720000000000001E-2</v>
      </c>
      <c r="Y2539" s="2566" t="s">
        <v>1534</v>
      </c>
      <c r="Z2539" s="2566" t="s">
        <v>1534</v>
      </c>
      <c r="AA2539" s="2566" t="s">
        <v>1534</v>
      </c>
      <c r="AB2539" s="2566" t="s">
        <v>1534</v>
      </c>
      <c r="AC2539" s="2563">
        <v>6.720000000000001E-2</v>
      </c>
      <c r="AD2539" s="2562">
        <v>11.188800000000001</v>
      </c>
      <c r="AE2539" s="2566" t="s">
        <v>49</v>
      </c>
      <c r="AF2539" s="2567">
        <v>3.6960000000000007E-2</v>
      </c>
      <c r="AG2539" s="2567">
        <v>0.11200000000000002</v>
      </c>
      <c r="AH2539" s="2619" t="s">
        <v>1534</v>
      </c>
      <c r="AI2539" s="2619" t="s">
        <v>1534</v>
      </c>
      <c r="AJ2539" s="2721" t="s">
        <v>1534</v>
      </c>
      <c r="AK2539" s="2578"/>
    </row>
    <row r="2540" spans="2:37" s="2690" customFormat="1" ht="17.25" customHeight="1" x14ac:dyDescent="0.2">
      <c r="B2540" s="3786" t="s">
        <v>5300</v>
      </c>
      <c r="C2540" s="3746"/>
      <c r="D2540" s="2561" t="s">
        <v>5301</v>
      </c>
      <c r="E2540" s="2562">
        <f>30*1.12</f>
        <v>33.6</v>
      </c>
      <c r="F2540" s="2562">
        <f>19.51*1.12</f>
        <v>21.851200000000002</v>
      </c>
      <c r="G2540" s="2565" t="s">
        <v>1534</v>
      </c>
      <c r="H2540" s="2565" t="s">
        <v>1534</v>
      </c>
      <c r="I2540" s="2565" t="s">
        <v>1534</v>
      </c>
      <c r="J2540" s="2646" t="s">
        <v>5283</v>
      </c>
      <c r="K2540" s="2563">
        <v>0.16800000000000001</v>
      </c>
      <c r="L2540" s="2563">
        <v>0.16800000000000001</v>
      </c>
      <c r="M2540" s="2646" t="s">
        <v>5283</v>
      </c>
      <c r="N2540" s="2646" t="s">
        <v>5283</v>
      </c>
      <c r="O2540" s="2563">
        <v>0.16800000000000001</v>
      </c>
      <c r="P2540" s="2563">
        <v>0.16800000000000001</v>
      </c>
      <c r="Q2540" s="2563">
        <v>0.16800000000000001</v>
      </c>
      <c r="R2540" s="2563">
        <v>0.16800000000000001</v>
      </c>
      <c r="S2540" s="2618">
        <v>0.56000000000000005</v>
      </c>
      <c r="T2540" s="2565" t="s">
        <v>1534</v>
      </c>
      <c r="U2540" s="2565" t="s">
        <v>1534</v>
      </c>
      <c r="V2540" s="2566" t="s">
        <v>1136</v>
      </c>
      <c r="W2540" s="2563">
        <v>2.8000000000000004E-2</v>
      </c>
      <c r="X2540" s="2563">
        <v>6.720000000000001E-2</v>
      </c>
      <c r="Y2540" s="2566" t="s">
        <v>1534</v>
      </c>
      <c r="Z2540" s="2566" t="s">
        <v>1534</v>
      </c>
      <c r="AA2540" s="2566" t="s">
        <v>1534</v>
      </c>
      <c r="AB2540" s="2566" t="s">
        <v>1534</v>
      </c>
      <c r="AC2540" s="2563">
        <v>6.720000000000001E-2</v>
      </c>
      <c r="AD2540" s="2562">
        <v>11.188800000000001</v>
      </c>
      <c r="AE2540" s="2566" t="s">
        <v>49</v>
      </c>
      <c r="AF2540" s="2567">
        <v>3.6960000000000007E-2</v>
      </c>
      <c r="AG2540" s="2567">
        <v>0.11200000000000002</v>
      </c>
      <c r="AH2540" s="2619" t="s">
        <v>1534</v>
      </c>
      <c r="AI2540" s="2619" t="s">
        <v>1534</v>
      </c>
      <c r="AJ2540" s="2721" t="s">
        <v>1534</v>
      </c>
      <c r="AK2540" s="2578"/>
    </row>
    <row r="2541" spans="2:37" s="2690" customFormat="1" ht="17.25" customHeight="1" x14ac:dyDescent="0.2">
      <c r="B2541" s="3786" t="s">
        <v>5122</v>
      </c>
      <c r="C2541" s="3746"/>
      <c r="D2541" s="2561" t="s">
        <v>5302</v>
      </c>
      <c r="E2541" s="2562">
        <f>35*1.12</f>
        <v>39.200000000000003</v>
      </c>
      <c r="F2541" s="2562">
        <f>21.18*1.12</f>
        <v>23.721600000000002</v>
      </c>
      <c r="G2541" s="2565" t="s">
        <v>1534</v>
      </c>
      <c r="H2541" s="2565" t="s">
        <v>1534</v>
      </c>
      <c r="I2541" s="2565" t="s">
        <v>1534</v>
      </c>
      <c r="J2541" s="2646" t="s">
        <v>5287</v>
      </c>
      <c r="K2541" s="2563">
        <v>0.16800000000000001</v>
      </c>
      <c r="L2541" s="2563">
        <v>0.16800000000000001</v>
      </c>
      <c r="M2541" s="2646" t="s">
        <v>5287</v>
      </c>
      <c r="N2541" s="2646" t="s">
        <v>5287</v>
      </c>
      <c r="O2541" s="2563">
        <v>0.16800000000000001</v>
      </c>
      <c r="P2541" s="2563">
        <v>0.16800000000000001</v>
      </c>
      <c r="Q2541" s="2563">
        <v>0.16800000000000001</v>
      </c>
      <c r="R2541" s="2563">
        <v>0.16800000000000001</v>
      </c>
      <c r="S2541" s="2618">
        <v>0.56000000000000005</v>
      </c>
      <c r="T2541" s="2565" t="s">
        <v>1534</v>
      </c>
      <c r="U2541" s="2565" t="s">
        <v>1534</v>
      </c>
      <c r="V2541" s="2566" t="s">
        <v>1136</v>
      </c>
      <c r="W2541" s="2563">
        <v>2.8000000000000004E-2</v>
      </c>
      <c r="X2541" s="2563">
        <v>6.720000000000001E-2</v>
      </c>
      <c r="Y2541" s="2566" t="s">
        <v>1534</v>
      </c>
      <c r="Z2541" s="2566" t="s">
        <v>1534</v>
      </c>
      <c r="AA2541" s="2566" t="s">
        <v>1534</v>
      </c>
      <c r="AB2541" s="2566" t="s">
        <v>1534</v>
      </c>
      <c r="AC2541" s="2563">
        <v>6.720000000000001E-2</v>
      </c>
      <c r="AD2541" s="2562">
        <v>14.918400000000002</v>
      </c>
      <c r="AE2541" s="2566" t="s">
        <v>51</v>
      </c>
      <c r="AF2541" s="2567">
        <v>3.6960000000000007E-2</v>
      </c>
      <c r="AG2541" s="2567">
        <v>0.11200000000000002</v>
      </c>
      <c r="AH2541" s="2619" t="s">
        <v>1534</v>
      </c>
      <c r="AI2541" s="2619" t="s">
        <v>1534</v>
      </c>
      <c r="AJ2541" s="2721" t="s">
        <v>1534</v>
      </c>
      <c r="AK2541" s="2578"/>
    </row>
    <row r="2542" spans="2:37" s="2690" customFormat="1" ht="17.25" customHeight="1" x14ac:dyDescent="0.2">
      <c r="B2542" s="3786" t="s">
        <v>5123</v>
      </c>
      <c r="C2542" s="3746"/>
      <c r="D2542" s="2561" t="s">
        <v>5303</v>
      </c>
      <c r="E2542" s="2562">
        <f>40*1.12</f>
        <v>44.800000000000004</v>
      </c>
      <c r="F2542" s="2562">
        <f>22.85*1.12</f>
        <v>25.592000000000002</v>
      </c>
      <c r="G2542" s="2565" t="s">
        <v>1534</v>
      </c>
      <c r="H2542" s="2565" t="s">
        <v>1534</v>
      </c>
      <c r="I2542" s="2565" t="s">
        <v>1534</v>
      </c>
      <c r="J2542" s="2646" t="s">
        <v>5289</v>
      </c>
      <c r="K2542" s="2563">
        <v>0.16800000000000001</v>
      </c>
      <c r="L2542" s="2563">
        <v>0.16800000000000001</v>
      </c>
      <c r="M2542" s="2646" t="s">
        <v>5289</v>
      </c>
      <c r="N2542" s="2646" t="s">
        <v>5289</v>
      </c>
      <c r="O2542" s="2563">
        <v>0.16800000000000001</v>
      </c>
      <c r="P2542" s="2563">
        <v>0.16800000000000001</v>
      </c>
      <c r="Q2542" s="2563">
        <v>0.16800000000000001</v>
      </c>
      <c r="R2542" s="2563">
        <v>0.16800000000000001</v>
      </c>
      <c r="S2542" s="2618">
        <v>0.56000000000000005</v>
      </c>
      <c r="T2542" s="2565" t="s">
        <v>1534</v>
      </c>
      <c r="U2542" s="2565" t="s">
        <v>1534</v>
      </c>
      <c r="V2542" s="2566" t="s">
        <v>1136</v>
      </c>
      <c r="W2542" s="2563">
        <v>2.8000000000000004E-2</v>
      </c>
      <c r="X2542" s="2563">
        <v>6.720000000000001E-2</v>
      </c>
      <c r="Y2542" s="2566" t="s">
        <v>1534</v>
      </c>
      <c r="Z2542" s="2566" t="s">
        <v>1534</v>
      </c>
      <c r="AA2542" s="2566" t="s">
        <v>1534</v>
      </c>
      <c r="AB2542" s="2566" t="s">
        <v>1534</v>
      </c>
      <c r="AC2542" s="2563">
        <v>6.720000000000001E-2</v>
      </c>
      <c r="AD2542" s="2562">
        <v>18.648</v>
      </c>
      <c r="AE2542" s="2566" t="s">
        <v>406</v>
      </c>
      <c r="AF2542" s="2567">
        <v>3.6960000000000007E-2</v>
      </c>
      <c r="AG2542" s="2567">
        <v>0.11200000000000002</v>
      </c>
      <c r="AH2542" s="2619" t="s">
        <v>1534</v>
      </c>
      <c r="AI2542" s="2619" t="s">
        <v>1534</v>
      </c>
      <c r="AJ2542" s="2721" t="s">
        <v>1534</v>
      </c>
      <c r="AK2542" s="2578"/>
    </row>
    <row r="2543" spans="2:37" s="2690" customFormat="1" ht="17.25" customHeight="1" thickBot="1" x14ac:dyDescent="0.25">
      <c r="B2543" s="3787" t="s">
        <v>5124</v>
      </c>
      <c r="C2543" s="3742"/>
      <c r="D2543" s="2608" t="s">
        <v>5304</v>
      </c>
      <c r="E2543" s="2609">
        <f>50*1.12</f>
        <v>56.000000000000007</v>
      </c>
      <c r="F2543" s="2609">
        <f>29.52*1.12</f>
        <v>33.062400000000004</v>
      </c>
      <c r="G2543" s="2612" t="s">
        <v>1534</v>
      </c>
      <c r="H2543" s="2612" t="s">
        <v>1534</v>
      </c>
      <c r="I2543" s="2612" t="s">
        <v>1534</v>
      </c>
      <c r="J2543" s="2649" t="s">
        <v>5291</v>
      </c>
      <c r="K2543" s="2610">
        <v>0.16800000000000001</v>
      </c>
      <c r="L2543" s="2610">
        <v>0.16800000000000001</v>
      </c>
      <c r="M2543" s="2649" t="s">
        <v>5291</v>
      </c>
      <c r="N2543" s="2649" t="s">
        <v>5291</v>
      </c>
      <c r="O2543" s="2610">
        <v>0.16800000000000001</v>
      </c>
      <c r="P2543" s="2610">
        <v>0.16800000000000001</v>
      </c>
      <c r="Q2543" s="2610">
        <v>0.16800000000000001</v>
      </c>
      <c r="R2543" s="2610">
        <v>0.16800000000000001</v>
      </c>
      <c r="S2543" s="2810">
        <v>0.56000000000000005</v>
      </c>
      <c r="T2543" s="2612" t="s">
        <v>1534</v>
      </c>
      <c r="U2543" s="2612" t="s">
        <v>1534</v>
      </c>
      <c r="V2543" s="2613" t="s">
        <v>1136</v>
      </c>
      <c r="W2543" s="2610">
        <v>2.8000000000000004E-2</v>
      </c>
      <c r="X2543" s="2610">
        <v>6.720000000000001E-2</v>
      </c>
      <c r="Y2543" s="2613" t="s">
        <v>1534</v>
      </c>
      <c r="Z2543" s="2613" t="s">
        <v>1534</v>
      </c>
      <c r="AA2543" s="2613" t="s">
        <v>1534</v>
      </c>
      <c r="AB2543" s="2613" t="s">
        <v>1534</v>
      </c>
      <c r="AC2543" s="2610">
        <v>6.720000000000001E-2</v>
      </c>
      <c r="AD2543" s="2609">
        <v>22.377600000000001</v>
      </c>
      <c r="AE2543" s="2613" t="s">
        <v>5104</v>
      </c>
      <c r="AF2543" s="2614">
        <v>3.6960000000000007E-2</v>
      </c>
      <c r="AG2543" s="2614">
        <v>0.11200000000000002</v>
      </c>
      <c r="AH2543" s="2661" t="s">
        <v>1534</v>
      </c>
      <c r="AI2543" s="2661" t="s">
        <v>1534</v>
      </c>
      <c r="AJ2543" s="2811" t="s">
        <v>1534</v>
      </c>
      <c r="AK2543" s="2578"/>
    </row>
    <row r="2544" spans="2:37" s="2690" customFormat="1" ht="17.25" customHeight="1" x14ac:dyDescent="0.2">
      <c r="B2544" s="2579"/>
      <c r="C2544" s="2572"/>
      <c r="D2544" s="2572"/>
      <c r="E2544" s="2572"/>
      <c r="F2544" s="2572"/>
      <c r="G2544" s="2572"/>
      <c r="H2544" s="2572"/>
      <c r="I2544" s="2573"/>
      <c r="J2544" s="2573"/>
      <c r="K2544" s="2573"/>
      <c r="L2544" s="2573"/>
      <c r="M2544" s="2572"/>
      <c r="N2544" s="2573"/>
      <c r="O2544" s="2573"/>
      <c r="P2544" s="2573"/>
      <c r="Q2544" s="2573"/>
      <c r="R2544" s="2573"/>
      <c r="S2544" s="2572"/>
      <c r="T2544" s="2571"/>
      <c r="U2544" s="2571"/>
      <c r="V2544" s="2571"/>
      <c r="W2544" s="2571"/>
      <c r="X2544" s="2571"/>
      <c r="Y2544" s="2571"/>
      <c r="Z2544" s="2571"/>
      <c r="AA2544" s="2571"/>
      <c r="AB2544" s="2571"/>
      <c r="AC2544" s="2571"/>
      <c r="AD2544" s="2571"/>
      <c r="AE2544" s="2571"/>
      <c r="AF2544" s="2571"/>
      <c r="AG2544" s="2571"/>
      <c r="AH2544" s="2571"/>
      <c r="AI2544" s="2571"/>
      <c r="AJ2544" s="2574"/>
      <c r="AK2544" s="2578"/>
    </row>
    <row r="2545" spans="2:37" s="2690" customFormat="1" ht="17.25" customHeight="1" x14ac:dyDescent="0.2">
      <c r="B2545" s="3643" t="s">
        <v>5002</v>
      </c>
      <c r="C2545" s="3644"/>
      <c r="D2545" s="3645" t="s">
        <v>10</v>
      </c>
      <c r="E2545" s="3645"/>
      <c r="F2545" s="3645"/>
      <c r="G2545" s="3645"/>
      <c r="H2545" s="2575"/>
      <c r="I2545" s="2575"/>
      <c r="J2545" s="2575"/>
      <c r="K2545" s="2575"/>
      <c r="L2545" s="2575"/>
      <c r="M2545" s="2575"/>
      <c r="N2545" s="2575"/>
      <c r="O2545" s="2575"/>
      <c r="P2545" s="2575"/>
      <c r="Q2545" s="2575"/>
      <c r="R2545" s="2575"/>
      <c r="S2545" s="2575"/>
      <c r="T2545" s="2571"/>
      <c r="U2545" s="2571"/>
      <c r="V2545" s="2571"/>
      <c r="W2545" s="2571"/>
      <c r="X2545" s="2571"/>
      <c r="Y2545" s="2571"/>
      <c r="Z2545" s="2571"/>
      <c r="AA2545" s="2571"/>
      <c r="AB2545" s="2571"/>
      <c r="AC2545" s="2571"/>
      <c r="AD2545" s="2571"/>
      <c r="AE2545" s="2571"/>
      <c r="AF2545" s="2571"/>
      <c r="AG2545" s="2571"/>
      <c r="AH2545" s="2571"/>
      <c r="AI2545" s="2571"/>
      <c r="AJ2545" s="2574"/>
      <c r="AK2545" s="2578"/>
    </row>
    <row r="2546" spans="2:37" s="2690" customFormat="1" ht="17.25" customHeight="1" x14ac:dyDescent="0.2">
      <c r="B2546" s="3643" t="s">
        <v>5003</v>
      </c>
      <c r="C2546" s="3644"/>
      <c r="D2546" s="3645" t="s">
        <v>10</v>
      </c>
      <c r="E2546" s="3645"/>
      <c r="F2546" s="3645"/>
      <c r="G2546" s="3645"/>
      <c r="H2546" s="2575"/>
      <c r="I2546" s="2575"/>
      <c r="J2546" s="2575"/>
      <c r="K2546" s="2575"/>
      <c r="L2546" s="2575"/>
      <c r="M2546" s="2575"/>
      <c r="N2546" s="2575"/>
      <c r="O2546" s="2575"/>
      <c r="P2546" s="2575"/>
      <c r="Q2546" s="2575"/>
      <c r="R2546" s="2575"/>
      <c r="S2546" s="2575"/>
      <c r="T2546" s="2571"/>
      <c r="U2546" s="2571"/>
      <c r="V2546" s="2571"/>
      <c r="W2546" s="2571"/>
      <c r="X2546" s="2571"/>
      <c r="Y2546" s="2571"/>
      <c r="Z2546" s="2571"/>
      <c r="AA2546" s="2571"/>
      <c r="AB2546" s="2571"/>
      <c r="AC2546" s="2571"/>
      <c r="AD2546" s="2571"/>
      <c r="AE2546" s="2571"/>
      <c r="AF2546" s="2571"/>
      <c r="AG2546" s="2571"/>
      <c r="AH2546" s="2571"/>
      <c r="AI2546" s="2571"/>
      <c r="AJ2546" s="2574"/>
      <c r="AK2546" s="2578"/>
    </row>
    <row r="2547" spans="2:37" s="2690" customFormat="1" ht="17.25" customHeight="1" thickBot="1" x14ac:dyDescent="0.25">
      <c r="B2547" s="3646"/>
      <c r="C2547" s="3647"/>
      <c r="D2547" s="3648"/>
      <c r="E2547" s="3648"/>
      <c r="F2547" s="3648"/>
      <c r="G2547" s="3648"/>
      <c r="H2547" s="2580"/>
      <c r="I2547" s="2580"/>
      <c r="J2547" s="2580"/>
      <c r="K2547" s="2580"/>
      <c r="L2547" s="2580"/>
      <c r="M2547" s="2580"/>
      <c r="N2547" s="2580"/>
      <c r="O2547" s="2580"/>
      <c r="P2547" s="2580"/>
      <c r="Q2547" s="2580"/>
      <c r="R2547" s="2580"/>
      <c r="S2547" s="2580"/>
      <c r="T2547" s="2581"/>
      <c r="U2547" s="2581"/>
      <c r="V2547" s="2581"/>
      <c r="W2547" s="2581"/>
      <c r="X2547" s="2581"/>
      <c r="Y2547" s="2581"/>
      <c r="Z2547" s="2581"/>
      <c r="AA2547" s="2581"/>
      <c r="AB2547" s="2581"/>
      <c r="AC2547" s="2581"/>
      <c r="AD2547" s="2581"/>
      <c r="AE2547" s="2581"/>
      <c r="AF2547" s="2581"/>
      <c r="AG2547" s="2581"/>
      <c r="AH2547" s="2581"/>
      <c r="AI2547" s="2581"/>
      <c r="AJ2547" s="2582"/>
      <c r="AK2547" s="2583"/>
    </row>
    <row r="2548" spans="2:37" s="2690" customFormat="1" ht="17.25" customHeight="1" x14ac:dyDescent="0.2">
      <c r="B2548" s="2692" t="str">
        <f>+B2515</f>
        <v>.</v>
      </c>
      <c r="C2548" s="2409"/>
      <c r="D2548" s="2409"/>
      <c r="E2548" s="2409"/>
      <c r="F2548" s="2409"/>
      <c r="G2548" s="2409"/>
      <c r="H2548" s="2409"/>
      <c r="I2548" s="2409"/>
      <c r="J2548" s="2409"/>
      <c r="K2548" s="2409"/>
      <c r="L2548" s="2409"/>
      <c r="M2548" s="2409"/>
      <c r="N2548" s="2409"/>
      <c r="O2548" s="2409"/>
      <c r="P2548" s="2409"/>
      <c r="Q2548" s="2409"/>
      <c r="R2548" s="2409"/>
      <c r="S2548" s="2409"/>
      <c r="T2548" s="2409"/>
      <c r="U2548" s="2409"/>
      <c r="V2548" s="2409"/>
      <c r="W2548" s="2409"/>
      <c r="X2548" s="2409"/>
      <c r="Y2548" s="2409"/>
      <c r="Z2548" s="2409"/>
      <c r="AA2548" s="2409"/>
      <c r="AB2548" s="2409"/>
      <c r="AC2548" s="2409"/>
      <c r="AD2548" s="2409"/>
      <c r="AE2548" s="2409"/>
      <c r="AF2548" s="2409"/>
      <c r="AG2548" s="2409"/>
      <c r="AH2548" s="2409"/>
      <c r="AI2548" s="2409"/>
      <c r="AJ2548" s="2409"/>
      <c r="AK2548" s="2409"/>
    </row>
    <row r="2549" spans="2:37" s="2690" customFormat="1" ht="17.25" customHeight="1" thickBot="1" x14ac:dyDescent="0.25">
      <c r="B2549" s="2409"/>
      <c r="C2549" s="2409"/>
      <c r="D2549" s="2409"/>
      <c r="E2549" s="2409"/>
      <c r="F2549" s="2409"/>
      <c r="G2549" s="2409"/>
      <c r="H2549" s="2409"/>
      <c r="I2549" s="2409"/>
      <c r="J2549" s="2409"/>
      <c r="K2549" s="2409"/>
      <c r="L2549" s="2409"/>
      <c r="M2549" s="2409"/>
      <c r="N2549" s="2409"/>
      <c r="O2549" s="2409"/>
      <c r="P2549" s="2409"/>
      <c r="Q2549" s="2409"/>
      <c r="R2549" s="2409"/>
      <c r="S2549" s="2409"/>
      <c r="T2549" s="2409"/>
      <c r="U2549" s="2409"/>
      <c r="V2549" s="2409"/>
      <c r="W2549" s="2409"/>
      <c r="X2549" s="2409"/>
      <c r="Y2549" s="2409"/>
      <c r="Z2549" s="2409"/>
      <c r="AA2549" s="2409"/>
      <c r="AB2549" s="2409"/>
      <c r="AC2549" s="2409"/>
      <c r="AD2549" s="2409"/>
      <c r="AE2549" s="2409"/>
      <c r="AF2549" s="2409"/>
      <c r="AG2549" s="2409"/>
      <c r="AH2549" s="2409"/>
      <c r="AI2549" s="2409"/>
      <c r="AJ2549" s="2409"/>
      <c r="AK2549" s="2409"/>
    </row>
    <row r="2550" spans="2:37" s="2690" customFormat="1" ht="17.25" customHeight="1" x14ac:dyDescent="0.2">
      <c r="B2550" s="3623" t="s">
        <v>5011</v>
      </c>
      <c r="C2550" s="3624"/>
      <c r="D2550" s="3624"/>
      <c r="E2550" s="3624"/>
      <c r="F2550" s="3624"/>
      <c r="G2550" s="3624"/>
      <c r="H2550" s="3624"/>
      <c r="I2550" s="3624"/>
      <c r="J2550" s="3624"/>
      <c r="K2550" s="3624"/>
      <c r="L2550" s="3624"/>
      <c r="M2550" s="3624"/>
      <c r="N2550" s="3624"/>
      <c r="O2550" s="3624"/>
      <c r="P2550" s="3624"/>
      <c r="Q2550" s="3624"/>
      <c r="R2550" s="3624"/>
      <c r="S2550" s="3624"/>
      <c r="T2550" s="3624"/>
      <c r="U2550" s="3624"/>
      <c r="V2550" s="3624"/>
      <c r="W2550" s="3624"/>
      <c r="X2550" s="3624"/>
      <c r="Y2550" s="3624"/>
      <c r="Z2550" s="3624"/>
      <c r="AA2550" s="3624"/>
      <c r="AB2550" s="3624"/>
      <c r="AC2550" s="3624"/>
      <c r="AD2550" s="3624"/>
      <c r="AE2550" s="3624"/>
      <c r="AF2550" s="3624"/>
      <c r="AG2550" s="3624"/>
      <c r="AH2550" s="3624"/>
      <c r="AI2550" s="3624"/>
      <c r="AJ2550" s="3624"/>
      <c r="AK2550" s="3625"/>
    </row>
    <row r="2551" spans="2:37" s="2690" customFormat="1" ht="17.25" customHeight="1" x14ac:dyDescent="0.2">
      <c r="B2551" s="2576"/>
      <c r="C2551" s="2687"/>
      <c r="D2551" s="2687"/>
      <c r="E2551" s="2687"/>
      <c r="F2551" s="2687"/>
      <c r="G2551" s="2577"/>
      <c r="H2551" s="2577"/>
      <c r="I2551" s="2577"/>
      <c r="J2551" s="2577"/>
      <c r="K2551" s="2577"/>
      <c r="L2551" s="2577"/>
      <c r="M2551" s="2577"/>
      <c r="N2551" s="2577"/>
      <c r="O2551" s="2577"/>
      <c r="P2551" s="2577"/>
      <c r="Q2551" s="2577"/>
      <c r="R2551" s="2577"/>
      <c r="S2551" s="2577"/>
      <c r="T2551" s="2577"/>
      <c r="U2551" s="2577"/>
      <c r="V2551" s="2577"/>
      <c r="W2551" s="2577"/>
      <c r="X2551" s="2577"/>
      <c r="Y2551" s="2577"/>
      <c r="Z2551" s="2577"/>
      <c r="AA2551" s="2577"/>
      <c r="AB2551" s="2577"/>
      <c r="AC2551" s="2577"/>
      <c r="AD2551" s="2577"/>
      <c r="AE2551" s="2577"/>
      <c r="AF2551" s="2577"/>
      <c r="AG2551" s="2577"/>
      <c r="AH2551" s="2577"/>
      <c r="AI2551" s="2577"/>
      <c r="AJ2551" s="2577"/>
      <c r="AK2551" s="2578"/>
    </row>
    <row r="2552" spans="2:37" s="2690" customFormat="1" ht="32.25" customHeight="1" x14ac:dyDescent="0.2">
      <c r="B2552" s="2576" t="s">
        <v>4998</v>
      </c>
      <c r="C2552" s="2687"/>
      <c r="D2552" s="3740" t="s">
        <v>5305</v>
      </c>
      <c r="E2552" s="3740"/>
      <c r="F2552" s="3740"/>
      <c r="G2552" s="3740"/>
      <c r="H2552" s="3740"/>
      <c r="I2552" s="3740"/>
      <c r="J2552" s="2577"/>
      <c r="K2552" s="2577"/>
      <c r="L2552" s="2577"/>
      <c r="M2552" s="2577"/>
      <c r="N2552" s="2577"/>
      <c r="O2552" s="2577"/>
      <c r="P2552" s="2577"/>
      <c r="Q2552" s="2577"/>
      <c r="R2552" s="2577"/>
      <c r="S2552" s="2577"/>
      <c r="T2552" s="2577"/>
      <c r="U2552" s="2577"/>
      <c r="V2552" s="2577"/>
      <c r="W2552" s="2577"/>
      <c r="X2552" s="2577"/>
      <c r="Y2552" s="2577"/>
      <c r="Z2552" s="2577"/>
      <c r="AA2552" s="2577"/>
      <c r="AB2552" s="2577"/>
      <c r="AC2552" s="2577"/>
      <c r="AD2552" s="2577"/>
      <c r="AE2552" s="2577"/>
      <c r="AF2552" s="2577"/>
      <c r="AG2552" s="2577"/>
      <c r="AH2552" s="2577"/>
      <c r="AI2552" s="2577"/>
      <c r="AJ2552" s="2577"/>
      <c r="AK2552" s="2578"/>
    </row>
    <row r="2553" spans="2:37" s="2690" customFormat="1" ht="17.25" customHeight="1" thickBot="1" x14ac:dyDescent="0.25">
      <c r="B2553" s="3657" t="s">
        <v>5012</v>
      </c>
      <c r="C2553" s="3658"/>
      <c r="D2553" s="3747">
        <v>41379</v>
      </c>
      <c r="E2553" s="3747"/>
      <c r="F2553" s="2687"/>
      <c r="G2553" s="2577"/>
      <c r="H2553" s="2577"/>
      <c r="I2553" s="2577"/>
      <c r="J2553" s="2577"/>
      <c r="K2553" s="2577"/>
      <c r="L2553" s="2577"/>
      <c r="M2553" s="2577"/>
      <c r="N2553" s="2577"/>
      <c r="O2553" s="2577"/>
      <c r="P2553" s="2577"/>
      <c r="Q2553" s="2577"/>
      <c r="R2553" s="2577"/>
      <c r="S2553" s="2577"/>
      <c r="T2553" s="2577"/>
      <c r="U2553" s="2577"/>
      <c r="V2553" s="2577"/>
      <c r="W2553" s="2577"/>
      <c r="X2553" s="2577"/>
      <c r="Y2553" s="2577"/>
      <c r="Z2553" s="2577"/>
      <c r="AA2553" s="2577"/>
      <c r="AB2553" s="2577"/>
      <c r="AC2553" s="2577"/>
      <c r="AD2553" s="2577"/>
      <c r="AE2553" s="2577"/>
      <c r="AF2553" s="2577"/>
      <c r="AG2553" s="2577"/>
      <c r="AH2553" s="2577"/>
      <c r="AI2553" s="2577"/>
      <c r="AJ2553" s="2577"/>
      <c r="AK2553" s="2578"/>
    </row>
    <row r="2554" spans="2:37" s="2690" customFormat="1" ht="40.5" customHeight="1" thickBot="1" x14ac:dyDescent="0.25">
      <c r="B2554" s="3659" t="s">
        <v>5013</v>
      </c>
      <c r="C2554" s="3710"/>
      <c r="D2554" s="3730" t="s">
        <v>5306</v>
      </c>
      <c r="E2554" s="3731"/>
      <c r="F2554" s="3731"/>
      <c r="G2554" s="3731"/>
      <c r="H2554" s="3731"/>
      <c r="I2554" s="3731"/>
      <c r="J2554" s="3731"/>
      <c r="K2554" s="3732"/>
      <c r="L2554" s="2577"/>
      <c r="M2554" s="2577"/>
      <c r="N2554" s="2577"/>
      <c r="O2554" s="2577"/>
      <c r="P2554" s="2577"/>
      <c r="Q2554" s="2577"/>
      <c r="R2554" s="2577"/>
      <c r="S2554" s="2577"/>
      <c r="T2554" s="2577"/>
      <c r="U2554" s="2577"/>
      <c r="V2554" s="2577"/>
      <c r="W2554" s="2577"/>
      <c r="X2554" s="2577"/>
      <c r="Y2554" s="2577"/>
      <c r="Z2554" s="2577"/>
      <c r="AA2554" s="2577"/>
      <c r="AB2554" s="2577"/>
      <c r="AC2554" s="2577"/>
      <c r="AD2554" s="2577"/>
      <c r="AE2554" s="2577"/>
      <c r="AF2554" s="2577"/>
      <c r="AG2554" s="2577"/>
      <c r="AH2554" s="2577"/>
      <c r="AI2554" s="2577"/>
      <c r="AJ2554" s="2577"/>
      <c r="AK2554" s="2578"/>
    </row>
    <row r="2555" spans="2:37" s="2690" customFormat="1" ht="17.25" customHeight="1" thickBot="1" x14ac:dyDescent="0.25">
      <c r="B2555" s="3664"/>
      <c r="C2555" s="3653"/>
      <c r="D2555" s="3653"/>
      <c r="E2555" s="3653"/>
      <c r="F2555" s="3653"/>
      <c r="G2555" s="3653"/>
      <c r="H2555" s="3653"/>
      <c r="I2555" s="3653"/>
      <c r="J2555" s="3653"/>
      <c r="K2555" s="3653"/>
      <c r="L2555" s="3653"/>
      <c r="M2555" s="3653"/>
      <c r="N2555" s="3653"/>
      <c r="O2555" s="3653"/>
      <c r="P2555" s="3653"/>
      <c r="Q2555" s="3653"/>
      <c r="R2555" s="2577"/>
      <c r="S2555" s="2577"/>
      <c r="T2555" s="2577"/>
      <c r="U2555" s="2577"/>
      <c r="V2555" s="2577"/>
      <c r="W2555" s="2577"/>
      <c r="X2555" s="2577"/>
      <c r="Y2555" s="2577"/>
      <c r="Z2555" s="2577"/>
      <c r="AA2555" s="2577"/>
      <c r="AB2555" s="2577"/>
      <c r="AC2555" s="2577"/>
      <c r="AD2555" s="2577"/>
      <c r="AE2555" s="2577"/>
      <c r="AF2555" s="2577"/>
      <c r="AG2555" s="2577"/>
      <c r="AH2555" s="2577"/>
      <c r="AI2555" s="2577"/>
      <c r="AJ2555" s="2577"/>
      <c r="AK2555" s="2578"/>
    </row>
    <row r="2556" spans="2:37" s="2690" customFormat="1" ht="17.25" customHeight="1" thickBot="1" x14ac:dyDescent="0.25">
      <c r="B2556" s="3679" t="s">
        <v>5014</v>
      </c>
      <c r="C2556" s="3680"/>
      <c r="D2556" s="3638" t="s">
        <v>5004</v>
      </c>
      <c r="E2556" s="3638" t="s">
        <v>5015</v>
      </c>
      <c r="F2556" s="3686" t="s">
        <v>224</v>
      </c>
      <c r="G2556" s="3688"/>
      <c r="H2556" s="3688"/>
      <c r="I2556" s="3688"/>
      <c r="J2556" s="3688"/>
      <c r="K2556" s="3688"/>
      <c r="L2556" s="3688"/>
      <c r="M2556" s="3688"/>
      <c r="N2556" s="3688"/>
      <c r="O2556" s="3688"/>
      <c r="P2556" s="3688"/>
      <c r="Q2556" s="3688"/>
      <c r="R2556" s="3689"/>
      <c r="S2556" s="3686" t="s">
        <v>340</v>
      </c>
      <c r="T2556" s="3688"/>
      <c r="U2556" s="3688"/>
      <c r="V2556" s="3688"/>
      <c r="W2556" s="3688"/>
      <c r="X2556" s="3688"/>
      <c r="Y2556" s="3688"/>
      <c r="Z2556" s="3688"/>
      <c r="AA2556" s="3688"/>
      <c r="AB2556" s="3688"/>
      <c r="AC2556" s="3689"/>
      <c r="AD2556" s="3686" t="s">
        <v>225</v>
      </c>
      <c r="AE2556" s="3688"/>
      <c r="AF2556" s="3688"/>
      <c r="AG2556" s="3689"/>
      <c r="AH2556" s="3690" t="s">
        <v>4999</v>
      </c>
      <c r="AI2556" s="3691"/>
      <c r="AJ2556" s="3692"/>
      <c r="AK2556" s="2578"/>
    </row>
    <row r="2557" spans="2:37" s="2690" customFormat="1" ht="17.25" customHeight="1" thickBot="1" x14ac:dyDescent="0.25">
      <c r="B2557" s="3681"/>
      <c r="C2557" s="3682"/>
      <c r="D2557" s="3639"/>
      <c r="E2557" s="3639"/>
      <c r="F2557" s="3638" t="s">
        <v>5016</v>
      </c>
      <c r="G2557" s="3638" t="s">
        <v>5017</v>
      </c>
      <c r="H2557" s="3638" t="s">
        <v>5018</v>
      </c>
      <c r="I2557" s="3640" t="s">
        <v>5019</v>
      </c>
      <c r="J2557" s="3640" t="s">
        <v>5020</v>
      </c>
      <c r="K2557" s="3640" t="s">
        <v>5021</v>
      </c>
      <c r="L2557" s="3640" t="s">
        <v>5022</v>
      </c>
      <c r="M2557" s="4431" t="s">
        <v>5023</v>
      </c>
      <c r="N2557" s="4432"/>
      <c r="O2557" s="3640" t="s">
        <v>5024</v>
      </c>
      <c r="P2557" s="3640" t="s">
        <v>5025</v>
      </c>
      <c r="Q2557" s="3640" t="s">
        <v>5026</v>
      </c>
      <c r="R2557" s="3640" t="s">
        <v>5027</v>
      </c>
      <c r="S2557" s="3638" t="s">
        <v>5028</v>
      </c>
      <c r="T2557" s="3638" t="s">
        <v>5029</v>
      </c>
      <c r="U2557" s="3638" t="s">
        <v>5030</v>
      </c>
      <c r="V2557" s="3638" t="s">
        <v>5031</v>
      </c>
      <c r="W2557" s="3638" t="s">
        <v>5032</v>
      </c>
      <c r="X2557" s="3638" t="s">
        <v>5033</v>
      </c>
      <c r="Y2557" s="3638" t="s">
        <v>5034</v>
      </c>
      <c r="Z2557" s="3638" t="s">
        <v>5035</v>
      </c>
      <c r="AA2557" s="3638" t="s">
        <v>5036</v>
      </c>
      <c r="AB2557" s="3640" t="s">
        <v>5037</v>
      </c>
      <c r="AC2557" s="3640" t="s">
        <v>5038</v>
      </c>
      <c r="AD2557" s="3638" t="s">
        <v>5039</v>
      </c>
      <c r="AE2557" s="3638" t="s">
        <v>5040</v>
      </c>
      <c r="AF2557" s="3638" t="s">
        <v>5041</v>
      </c>
      <c r="AG2557" s="3638" t="s">
        <v>5042</v>
      </c>
      <c r="AH2557" s="3638" t="s">
        <v>1154</v>
      </c>
      <c r="AI2557" s="3638" t="s">
        <v>5000</v>
      </c>
      <c r="AJ2557" s="3638" t="s">
        <v>5001</v>
      </c>
      <c r="AK2557" s="2578"/>
    </row>
    <row r="2558" spans="2:37" s="2690" customFormat="1" ht="17.25" customHeight="1" thickBot="1" x14ac:dyDescent="0.25">
      <c r="B2558" s="3681"/>
      <c r="C2558" s="3682"/>
      <c r="D2558" s="3639"/>
      <c r="E2558" s="3639"/>
      <c r="F2558" s="3639"/>
      <c r="G2558" s="3639"/>
      <c r="H2558" s="3639"/>
      <c r="I2558" s="3637"/>
      <c r="J2558" s="3637"/>
      <c r="K2558" s="3637"/>
      <c r="L2558" s="3637"/>
      <c r="M2558" s="2686" t="s">
        <v>5043</v>
      </c>
      <c r="N2558" s="2685" t="s">
        <v>2798</v>
      </c>
      <c r="O2558" s="3637"/>
      <c r="P2558" s="3637"/>
      <c r="Q2558" s="3637"/>
      <c r="R2558" s="3637"/>
      <c r="S2558" s="3639"/>
      <c r="T2558" s="3639"/>
      <c r="U2558" s="3639"/>
      <c r="V2558" s="3639"/>
      <c r="W2558" s="3639"/>
      <c r="X2558" s="3639"/>
      <c r="Y2558" s="3639"/>
      <c r="Z2558" s="3639"/>
      <c r="AA2558" s="3639"/>
      <c r="AB2558" s="3637"/>
      <c r="AC2558" s="3637"/>
      <c r="AD2558" s="3639"/>
      <c r="AE2558" s="3639"/>
      <c r="AF2558" s="3639"/>
      <c r="AG2558" s="3639"/>
      <c r="AH2558" s="3639"/>
      <c r="AI2558" s="3639"/>
      <c r="AJ2558" s="3639"/>
      <c r="AK2558" s="2578"/>
    </row>
    <row r="2559" spans="2:37" s="2690" customFormat="1" ht="17.25" customHeight="1" x14ac:dyDescent="0.2">
      <c r="B2559" s="3743" t="s">
        <v>5307</v>
      </c>
      <c r="C2559" s="3744"/>
      <c r="D2559" s="2587" t="s">
        <v>1534</v>
      </c>
      <c r="E2559" s="2651" t="s">
        <v>1534</v>
      </c>
      <c r="F2559" s="2651" t="s">
        <v>1534</v>
      </c>
      <c r="G2559" s="2587" t="s">
        <v>1534</v>
      </c>
      <c r="H2559" s="2651" t="s">
        <v>1534</v>
      </c>
      <c r="I2559" s="2651" t="s">
        <v>1534</v>
      </c>
      <c r="J2559" s="2587" t="s">
        <v>1534</v>
      </c>
      <c r="K2559" s="2651" t="s">
        <v>1534</v>
      </c>
      <c r="L2559" s="2651" t="s">
        <v>1534</v>
      </c>
      <c r="M2559" s="2587" t="s">
        <v>1534</v>
      </c>
      <c r="N2559" s="2651" t="s">
        <v>1534</v>
      </c>
      <c r="O2559" s="2587" t="s">
        <v>1534</v>
      </c>
      <c r="P2559" s="2651" t="s">
        <v>1534</v>
      </c>
      <c r="Q2559" s="2651" t="s">
        <v>1534</v>
      </c>
      <c r="R2559" s="2587" t="s">
        <v>1534</v>
      </c>
      <c r="S2559" s="2651" t="s">
        <v>1534</v>
      </c>
      <c r="T2559" s="2587" t="s">
        <v>1534</v>
      </c>
      <c r="U2559" s="2651" t="s">
        <v>1534</v>
      </c>
      <c r="V2559" s="2651" t="s">
        <v>1534</v>
      </c>
      <c r="W2559" s="2587" t="s">
        <v>1534</v>
      </c>
      <c r="X2559" s="2651" t="s">
        <v>1534</v>
      </c>
      <c r="Y2559" s="2587" t="s">
        <v>1534</v>
      </c>
      <c r="Z2559" s="2651" t="s">
        <v>1534</v>
      </c>
      <c r="AA2559" s="2651" t="s">
        <v>1534</v>
      </c>
      <c r="AB2559" s="2587" t="s">
        <v>1534</v>
      </c>
      <c r="AC2559" s="2651" t="s">
        <v>1534</v>
      </c>
      <c r="AD2559" s="2651">
        <v>59.99</v>
      </c>
      <c r="AE2559" s="2657">
        <v>10000</v>
      </c>
      <c r="AF2559" s="2823">
        <v>5.0000000000000001E-3</v>
      </c>
      <c r="AG2559" s="2715">
        <v>0.1</v>
      </c>
      <c r="AH2559" s="2651" t="s">
        <v>1534</v>
      </c>
      <c r="AI2559" s="2587" t="s">
        <v>1534</v>
      </c>
      <c r="AJ2559" s="2820" t="s">
        <v>1534</v>
      </c>
      <c r="AK2559" s="2578"/>
    </row>
    <row r="2560" spans="2:37" s="2690" customFormat="1" ht="17.25" customHeight="1" x14ac:dyDescent="0.2">
      <c r="B2560" s="3749" t="s">
        <v>5308</v>
      </c>
      <c r="C2560" s="3750"/>
      <c r="D2560" s="2653" t="s">
        <v>1534</v>
      </c>
      <c r="E2560" s="2620" t="s">
        <v>1534</v>
      </c>
      <c r="F2560" s="2620" t="s">
        <v>1534</v>
      </c>
      <c r="G2560" s="2653" t="s">
        <v>1534</v>
      </c>
      <c r="H2560" s="2620" t="s">
        <v>1534</v>
      </c>
      <c r="I2560" s="2620" t="s">
        <v>1534</v>
      </c>
      <c r="J2560" s="2653" t="s">
        <v>1534</v>
      </c>
      <c r="K2560" s="2620" t="s">
        <v>1534</v>
      </c>
      <c r="L2560" s="2620" t="s">
        <v>1534</v>
      </c>
      <c r="M2560" s="2653" t="s">
        <v>1534</v>
      </c>
      <c r="N2560" s="2620" t="s">
        <v>1534</v>
      </c>
      <c r="O2560" s="2653" t="s">
        <v>1534</v>
      </c>
      <c r="P2560" s="2620" t="s">
        <v>1534</v>
      </c>
      <c r="Q2560" s="2620" t="s">
        <v>1534</v>
      </c>
      <c r="R2560" s="2653" t="s">
        <v>1534</v>
      </c>
      <c r="S2560" s="2620" t="s">
        <v>1534</v>
      </c>
      <c r="T2560" s="2653" t="s">
        <v>1534</v>
      </c>
      <c r="U2560" s="2620" t="s">
        <v>1534</v>
      </c>
      <c r="V2560" s="2620" t="s">
        <v>1534</v>
      </c>
      <c r="W2560" s="2653" t="s">
        <v>1534</v>
      </c>
      <c r="X2560" s="2620" t="s">
        <v>1534</v>
      </c>
      <c r="Y2560" s="2653" t="s">
        <v>1534</v>
      </c>
      <c r="Z2560" s="2620" t="s">
        <v>1534</v>
      </c>
      <c r="AA2560" s="2620" t="s">
        <v>1534</v>
      </c>
      <c r="AB2560" s="2653" t="s">
        <v>1534</v>
      </c>
      <c r="AC2560" s="2620" t="s">
        <v>1534</v>
      </c>
      <c r="AD2560" s="2620">
        <v>29.99</v>
      </c>
      <c r="AE2560" s="2647">
        <v>1500</v>
      </c>
      <c r="AF2560" s="2824">
        <v>1.9E-2</v>
      </c>
      <c r="AG2560" s="2720">
        <v>0.1</v>
      </c>
      <c r="AH2560" s="2620" t="s">
        <v>1534</v>
      </c>
      <c r="AI2560" s="2653" t="s">
        <v>1534</v>
      </c>
      <c r="AJ2560" s="2821" t="s">
        <v>1534</v>
      </c>
      <c r="AK2560" s="2578"/>
    </row>
    <row r="2561" spans="2:37" s="2690" customFormat="1" ht="17.25" customHeight="1" x14ac:dyDescent="0.2">
      <c r="B2561" s="3749" t="s">
        <v>5309</v>
      </c>
      <c r="C2561" s="3750"/>
      <c r="D2561" s="2653" t="s">
        <v>1534</v>
      </c>
      <c r="E2561" s="2620" t="s">
        <v>1534</v>
      </c>
      <c r="F2561" s="2620" t="s">
        <v>1534</v>
      </c>
      <c r="G2561" s="2653" t="s">
        <v>1534</v>
      </c>
      <c r="H2561" s="2620" t="s">
        <v>1534</v>
      </c>
      <c r="I2561" s="2620" t="s">
        <v>1534</v>
      </c>
      <c r="J2561" s="2653" t="s">
        <v>1534</v>
      </c>
      <c r="K2561" s="2620" t="s">
        <v>1534</v>
      </c>
      <c r="L2561" s="2620" t="s">
        <v>1534</v>
      </c>
      <c r="M2561" s="2653" t="s">
        <v>1534</v>
      </c>
      <c r="N2561" s="2620" t="s">
        <v>1534</v>
      </c>
      <c r="O2561" s="2653" t="s">
        <v>1534</v>
      </c>
      <c r="P2561" s="2620" t="s">
        <v>1534</v>
      </c>
      <c r="Q2561" s="2620" t="s">
        <v>1534</v>
      </c>
      <c r="R2561" s="2653" t="s">
        <v>1534</v>
      </c>
      <c r="S2561" s="2620" t="s">
        <v>1534</v>
      </c>
      <c r="T2561" s="2653" t="s">
        <v>1534</v>
      </c>
      <c r="U2561" s="2620" t="s">
        <v>1534</v>
      </c>
      <c r="V2561" s="2620" t="s">
        <v>1534</v>
      </c>
      <c r="W2561" s="2653" t="s">
        <v>1534</v>
      </c>
      <c r="X2561" s="2620" t="s">
        <v>1534</v>
      </c>
      <c r="Y2561" s="2653" t="s">
        <v>1534</v>
      </c>
      <c r="Z2561" s="2620" t="s">
        <v>1534</v>
      </c>
      <c r="AA2561" s="2620" t="s">
        <v>1534</v>
      </c>
      <c r="AB2561" s="2653" t="s">
        <v>1534</v>
      </c>
      <c r="AC2561" s="2620" t="s">
        <v>1534</v>
      </c>
      <c r="AD2561" s="2620">
        <v>44.99</v>
      </c>
      <c r="AE2561" s="2647">
        <v>2000</v>
      </c>
      <c r="AF2561" s="2824">
        <v>2.1999999999999999E-2</v>
      </c>
      <c r="AG2561" s="2720">
        <v>0.1</v>
      </c>
      <c r="AH2561" s="2620" t="s">
        <v>1534</v>
      </c>
      <c r="AI2561" s="2653" t="s">
        <v>1534</v>
      </c>
      <c r="AJ2561" s="2821" t="s">
        <v>1534</v>
      </c>
      <c r="AK2561" s="2578"/>
    </row>
    <row r="2562" spans="2:37" s="2690" customFormat="1" ht="17.25" customHeight="1" x14ac:dyDescent="0.2">
      <c r="B2562" s="3749" t="s">
        <v>5310</v>
      </c>
      <c r="C2562" s="3750"/>
      <c r="D2562" s="2653" t="s">
        <v>1534</v>
      </c>
      <c r="E2562" s="2620" t="s">
        <v>1534</v>
      </c>
      <c r="F2562" s="2620" t="s">
        <v>1534</v>
      </c>
      <c r="G2562" s="2653" t="s">
        <v>1534</v>
      </c>
      <c r="H2562" s="2620" t="s">
        <v>1534</v>
      </c>
      <c r="I2562" s="2620" t="s">
        <v>1534</v>
      </c>
      <c r="J2562" s="2653" t="s">
        <v>1534</v>
      </c>
      <c r="K2562" s="2620" t="s">
        <v>1534</v>
      </c>
      <c r="L2562" s="2620" t="s">
        <v>1534</v>
      </c>
      <c r="M2562" s="2653" t="s">
        <v>1534</v>
      </c>
      <c r="N2562" s="2620" t="s">
        <v>1534</v>
      </c>
      <c r="O2562" s="2653" t="s">
        <v>1534</v>
      </c>
      <c r="P2562" s="2620" t="s">
        <v>1534</v>
      </c>
      <c r="Q2562" s="2620" t="s">
        <v>1534</v>
      </c>
      <c r="R2562" s="2653" t="s">
        <v>1534</v>
      </c>
      <c r="S2562" s="2620" t="s">
        <v>1534</v>
      </c>
      <c r="T2562" s="2653" t="s">
        <v>1534</v>
      </c>
      <c r="U2562" s="2620" t="s">
        <v>1534</v>
      </c>
      <c r="V2562" s="2620" t="s">
        <v>1534</v>
      </c>
      <c r="W2562" s="2653" t="s">
        <v>1534</v>
      </c>
      <c r="X2562" s="2620" t="s">
        <v>1534</v>
      </c>
      <c r="Y2562" s="2653" t="s">
        <v>1534</v>
      </c>
      <c r="Z2562" s="2620" t="s">
        <v>1534</v>
      </c>
      <c r="AA2562" s="2620" t="s">
        <v>1534</v>
      </c>
      <c r="AB2562" s="2653" t="s">
        <v>1534</v>
      </c>
      <c r="AC2562" s="2620" t="s">
        <v>1534</v>
      </c>
      <c r="AD2562" s="2620">
        <v>19.989999999999998</v>
      </c>
      <c r="AE2562" s="2647">
        <v>1000</v>
      </c>
      <c r="AF2562" s="2824">
        <v>1.9E-2</v>
      </c>
      <c r="AG2562" s="2720">
        <v>0.1</v>
      </c>
      <c r="AH2562" s="2620" t="s">
        <v>1534</v>
      </c>
      <c r="AI2562" s="2653" t="s">
        <v>1534</v>
      </c>
      <c r="AJ2562" s="2821" t="s">
        <v>1534</v>
      </c>
      <c r="AK2562" s="2578"/>
    </row>
    <row r="2563" spans="2:37" s="2690" customFormat="1" ht="17.25" customHeight="1" thickBot="1" x14ac:dyDescent="0.25">
      <c r="B2563" s="3753" t="s">
        <v>5311</v>
      </c>
      <c r="C2563" s="3754"/>
      <c r="D2563" s="2659" t="s">
        <v>1534</v>
      </c>
      <c r="E2563" s="2660" t="s">
        <v>1534</v>
      </c>
      <c r="F2563" s="2660" t="s">
        <v>1534</v>
      </c>
      <c r="G2563" s="2659" t="s">
        <v>1534</v>
      </c>
      <c r="H2563" s="2660" t="s">
        <v>1534</v>
      </c>
      <c r="I2563" s="2660" t="s">
        <v>1534</v>
      </c>
      <c r="J2563" s="2659" t="s">
        <v>1534</v>
      </c>
      <c r="K2563" s="2660" t="s">
        <v>1534</v>
      </c>
      <c r="L2563" s="2660" t="s">
        <v>1534</v>
      </c>
      <c r="M2563" s="2659" t="s">
        <v>1534</v>
      </c>
      <c r="N2563" s="2660" t="s">
        <v>1534</v>
      </c>
      <c r="O2563" s="2659" t="s">
        <v>1534</v>
      </c>
      <c r="P2563" s="2660" t="s">
        <v>1534</v>
      </c>
      <c r="Q2563" s="2660" t="s">
        <v>1534</v>
      </c>
      <c r="R2563" s="2659" t="s">
        <v>1534</v>
      </c>
      <c r="S2563" s="2660" t="s">
        <v>1534</v>
      </c>
      <c r="T2563" s="2659" t="s">
        <v>1534</v>
      </c>
      <c r="U2563" s="2660" t="s">
        <v>1534</v>
      </c>
      <c r="V2563" s="2660" t="s">
        <v>1534</v>
      </c>
      <c r="W2563" s="2659" t="s">
        <v>1534</v>
      </c>
      <c r="X2563" s="2660" t="s">
        <v>1534</v>
      </c>
      <c r="Y2563" s="2659" t="s">
        <v>1534</v>
      </c>
      <c r="Z2563" s="2660" t="s">
        <v>1534</v>
      </c>
      <c r="AA2563" s="2660" t="s">
        <v>1534</v>
      </c>
      <c r="AB2563" s="2659" t="s">
        <v>1534</v>
      </c>
      <c r="AC2563" s="2660" t="s">
        <v>1534</v>
      </c>
      <c r="AD2563" s="2660">
        <v>29.99</v>
      </c>
      <c r="AE2563" s="2650">
        <v>2000</v>
      </c>
      <c r="AF2563" s="2825">
        <v>1.4E-2</v>
      </c>
      <c r="AG2563" s="2826">
        <v>0.1</v>
      </c>
      <c r="AH2563" s="2660" t="s">
        <v>1534</v>
      </c>
      <c r="AI2563" s="2659" t="s">
        <v>1534</v>
      </c>
      <c r="AJ2563" s="2827" t="s">
        <v>1534</v>
      </c>
      <c r="AK2563" s="2578"/>
    </row>
    <row r="2564" spans="2:37" s="2690" customFormat="1" ht="17.25" customHeight="1" x14ac:dyDescent="0.2">
      <c r="B2564" s="2579"/>
      <c r="C2564" s="2572"/>
      <c r="D2564" s="2572"/>
      <c r="E2564" s="2572"/>
      <c r="F2564" s="2572"/>
      <c r="G2564" s="2572"/>
      <c r="H2564" s="2572"/>
      <c r="I2564" s="2573"/>
      <c r="J2564" s="2573"/>
      <c r="K2564" s="2573"/>
      <c r="L2564" s="2573"/>
      <c r="M2564" s="2572"/>
      <c r="N2564" s="2573"/>
      <c r="O2564" s="2573"/>
      <c r="P2564" s="2573"/>
      <c r="Q2564" s="2573"/>
      <c r="R2564" s="2573"/>
      <c r="S2564" s="2572"/>
      <c r="T2564" s="2571"/>
      <c r="U2564" s="2571"/>
      <c r="V2564" s="2571"/>
      <c r="W2564" s="2571"/>
      <c r="X2564" s="2571"/>
      <c r="Y2564" s="2571"/>
      <c r="Z2564" s="2571"/>
      <c r="AA2564" s="2571"/>
      <c r="AB2564" s="2571"/>
      <c r="AC2564" s="2571"/>
      <c r="AD2564" s="2571"/>
      <c r="AE2564" s="2571"/>
      <c r="AF2564" s="2571"/>
      <c r="AG2564" s="2571"/>
      <c r="AH2564" s="2571"/>
      <c r="AI2564" s="2571"/>
      <c r="AJ2564" s="2574"/>
      <c r="AK2564" s="2578"/>
    </row>
    <row r="2565" spans="2:37" s="2690" customFormat="1" ht="17.25" customHeight="1" x14ac:dyDescent="0.2">
      <c r="B2565" s="3643" t="s">
        <v>5002</v>
      </c>
      <c r="C2565" s="3644"/>
      <c r="D2565" s="3652" t="s">
        <v>5053</v>
      </c>
      <c r="E2565" s="3652"/>
      <c r="F2565" s="3652"/>
      <c r="G2565" s="3652"/>
      <c r="H2565" s="2575"/>
      <c r="I2565" s="2575"/>
      <c r="J2565" s="2575"/>
      <c r="K2565" s="2575"/>
      <c r="L2565" s="2575"/>
      <c r="M2565" s="2575"/>
      <c r="N2565" s="2575"/>
      <c r="O2565" s="2575"/>
      <c r="P2565" s="2575"/>
      <c r="Q2565" s="2575"/>
      <c r="R2565" s="2575"/>
      <c r="S2565" s="2575"/>
      <c r="T2565" s="2571"/>
      <c r="U2565" s="2571"/>
      <c r="V2565" s="2571"/>
      <c r="W2565" s="2571"/>
      <c r="X2565" s="2571"/>
      <c r="Y2565" s="2571"/>
      <c r="Z2565" s="2571"/>
      <c r="AA2565" s="2571"/>
      <c r="AB2565" s="2571"/>
      <c r="AC2565" s="2571"/>
      <c r="AD2565" s="2571"/>
      <c r="AE2565" s="2571"/>
      <c r="AF2565" s="2571"/>
      <c r="AG2565" s="2571"/>
      <c r="AH2565" s="2571"/>
      <c r="AI2565" s="2571"/>
      <c r="AJ2565" s="2574"/>
      <c r="AK2565" s="2578"/>
    </row>
    <row r="2566" spans="2:37" s="2690" customFormat="1" ht="17.25" customHeight="1" x14ac:dyDescent="0.2">
      <c r="B2566" s="3643" t="s">
        <v>5003</v>
      </c>
      <c r="C2566" s="3644"/>
      <c r="D2566" s="3652" t="s">
        <v>1517</v>
      </c>
      <c r="E2566" s="3652"/>
      <c r="F2566" s="3652"/>
      <c r="G2566" s="3652"/>
      <c r="H2566" s="2575"/>
      <c r="I2566" s="2575"/>
      <c r="J2566" s="2575"/>
      <c r="K2566" s="2575"/>
      <c r="L2566" s="2575"/>
      <c r="M2566" s="2575"/>
      <c r="N2566" s="2575"/>
      <c r="O2566" s="2575"/>
      <c r="P2566" s="2575"/>
      <c r="Q2566" s="2575"/>
      <c r="R2566" s="2575"/>
      <c r="S2566" s="2575"/>
      <c r="T2566" s="2571"/>
      <c r="U2566" s="2571"/>
      <c r="V2566" s="2571"/>
      <c r="W2566" s="2571"/>
      <c r="X2566" s="2571"/>
      <c r="Y2566" s="2571"/>
      <c r="Z2566" s="2571"/>
      <c r="AA2566" s="2571"/>
      <c r="AB2566" s="2571"/>
      <c r="AC2566" s="2571"/>
      <c r="AD2566" s="2571"/>
      <c r="AE2566" s="2571"/>
      <c r="AF2566" s="2571"/>
      <c r="AG2566" s="2571"/>
      <c r="AH2566" s="2571"/>
      <c r="AI2566" s="2571"/>
      <c r="AJ2566" s="2574"/>
      <c r="AK2566" s="2578"/>
    </row>
    <row r="2567" spans="2:37" s="2690" customFormat="1" ht="17.25" customHeight="1" thickBot="1" x14ac:dyDescent="0.25">
      <c r="B2567" s="3646"/>
      <c r="C2567" s="3647"/>
      <c r="D2567" s="4435"/>
      <c r="E2567" s="4435"/>
      <c r="F2567" s="4435"/>
      <c r="G2567" s="4435"/>
      <c r="H2567" s="2580"/>
      <c r="I2567" s="2580"/>
      <c r="J2567" s="2580"/>
      <c r="K2567" s="2580"/>
      <c r="L2567" s="2580"/>
      <c r="M2567" s="2580"/>
      <c r="N2567" s="2580"/>
      <c r="O2567" s="2580"/>
      <c r="P2567" s="2580"/>
      <c r="Q2567" s="2580"/>
      <c r="R2567" s="2580"/>
      <c r="S2567" s="2580"/>
      <c r="T2567" s="2581"/>
      <c r="U2567" s="2581"/>
      <c r="V2567" s="2581"/>
      <c r="W2567" s="2581"/>
      <c r="X2567" s="2581"/>
      <c r="Y2567" s="2581"/>
      <c r="Z2567" s="2581"/>
      <c r="AA2567" s="2581"/>
      <c r="AB2567" s="2581"/>
      <c r="AC2567" s="2581"/>
      <c r="AD2567" s="2581"/>
      <c r="AE2567" s="2581"/>
      <c r="AF2567" s="2581"/>
      <c r="AG2567" s="2581"/>
      <c r="AH2567" s="2581"/>
      <c r="AI2567" s="2581"/>
      <c r="AJ2567" s="2582"/>
      <c r="AK2567" s="2583"/>
    </row>
    <row r="2568" spans="2:37" s="2690" customFormat="1" ht="17.25" customHeight="1" x14ac:dyDescent="0.2">
      <c r="B2568" s="2692" t="str">
        <f>+B2548</f>
        <v>.</v>
      </c>
      <c r="C2568" s="2409"/>
      <c r="D2568" s="2409"/>
      <c r="E2568" s="2409"/>
      <c r="F2568" s="2409"/>
      <c r="G2568" s="2409"/>
      <c r="H2568" s="2409"/>
      <c r="I2568" s="2409"/>
      <c r="J2568" s="2409"/>
      <c r="K2568" s="2409"/>
      <c r="L2568" s="2409"/>
      <c r="M2568" s="2409"/>
      <c r="N2568" s="2409"/>
      <c r="O2568" s="2409"/>
      <c r="P2568" s="2409"/>
      <c r="Q2568" s="2409"/>
      <c r="R2568" s="2409"/>
      <c r="S2568" s="2409"/>
      <c r="T2568" s="2409"/>
      <c r="U2568" s="2409"/>
      <c r="V2568" s="2409"/>
      <c r="W2568" s="2409"/>
      <c r="X2568" s="2409"/>
      <c r="Y2568" s="2409"/>
      <c r="Z2568" s="2409"/>
      <c r="AA2568" s="2409"/>
      <c r="AB2568" s="2409"/>
      <c r="AC2568" s="2409"/>
      <c r="AD2568" s="2409"/>
      <c r="AE2568" s="2409"/>
      <c r="AF2568" s="2409"/>
      <c r="AG2568" s="2409"/>
      <c r="AH2568" s="2409"/>
      <c r="AI2568" s="2409"/>
      <c r="AJ2568" s="2409"/>
      <c r="AK2568" s="2409"/>
    </row>
    <row r="2569" spans="2:37" s="2690" customFormat="1" ht="17.25" customHeight="1" thickBot="1" x14ac:dyDescent="0.25">
      <c r="B2569" s="2692"/>
      <c r="C2569" s="2409"/>
      <c r="D2569" s="2409"/>
      <c r="E2569" s="2409"/>
      <c r="F2569" s="2409"/>
      <c r="G2569" s="2409"/>
      <c r="H2569" s="2409"/>
      <c r="I2569" s="2409"/>
      <c r="J2569" s="2409"/>
      <c r="K2569" s="2409"/>
      <c r="L2569" s="2409"/>
      <c r="M2569" s="2409"/>
      <c r="N2569" s="2409"/>
      <c r="O2569" s="2409"/>
      <c r="P2569" s="2409"/>
      <c r="Q2569" s="2409"/>
      <c r="R2569" s="2409"/>
      <c r="S2569" s="2409"/>
      <c r="T2569" s="2409"/>
      <c r="U2569" s="2409"/>
      <c r="V2569" s="2409"/>
      <c r="W2569" s="2409"/>
      <c r="X2569" s="2409"/>
      <c r="Y2569" s="2409"/>
      <c r="Z2569" s="2409"/>
      <c r="AA2569" s="2409"/>
      <c r="AB2569" s="2409"/>
      <c r="AC2569" s="2409"/>
      <c r="AD2569" s="2409"/>
      <c r="AE2569" s="2409"/>
      <c r="AF2569" s="2409"/>
      <c r="AG2569" s="2409"/>
      <c r="AH2569" s="2409"/>
      <c r="AI2569" s="2409"/>
      <c r="AJ2569" s="2409"/>
      <c r="AK2569" s="2409"/>
    </row>
    <row r="2570" spans="2:37" s="2690" customFormat="1" ht="17.25" customHeight="1" x14ac:dyDescent="0.2">
      <c r="B2570" s="3623" t="s">
        <v>5011</v>
      </c>
      <c r="C2570" s="3624"/>
      <c r="D2570" s="3624"/>
      <c r="E2570" s="3624"/>
      <c r="F2570" s="3624"/>
      <c r="G2570" s="3624"/>
      <c r="H2570" s="3624"/>
      <c r="I2570" s="3624"/>
      <c r="J2570" s="3624"/>
      <c r="K2570" s="3624"/>
      <c r="L2570" s="3624"/>
      <c r="M2570" s="3624"/>
      <c r="N2570" s="3624"/>
      <c r="O2570" s="3624"/>
      <c r="P2570" s="3624"/>
      <c r="Q2570" s="3624"/>
      <c r="R2570" s="3624"/>
      <c r="S2570" s="3624"/>
      <c r="T2570" s="3624"/>
      <c r="U2570" s="3624"/>
      <c r="V2570" s="3624"/>
      <c r="W2570" s="3624"/>
      <c r="X2570" s="3624"/>
      <c r="Y2570" s="3624"/>
      <c r="Z2570" s="3624"/>
      <c r="AA2570" s="3624"/>
      <c r="AB2570" s="3624"/>
      <c r="AC2570" s="3624"/>
      <c r="AD2570" s="3624"/>
      <c r="AE2570" s="3624"/>
      <c r="AF2570" s="3624"/>
      <c r="AG2570" s="3624"/>
      <c r="AH2570" s="3624"/>
      <c r="AI2570" s="3624"/>
      <c r="AJ2570" s="3624"/>
      <c r="AK2570" s="3625"/>
    </row>
    <row r="2571" spans="2:37" s="2690" customFormat="1" ht="17.25" customHeight="1" x14ac:dyDescent="0.2">
      <c r="B2571" s="2576"/>
      <c r="C2571" s="2687"/>
      <c r="D2571" s="2687"/>
      <c r="E2571" s="2687"/>
      <c r="F2571" s="2687"/>
      <c r="G2571" s="2577"/>
      <c r="H2571" s="2577"/>
      <c r="I2571" s="2577"/>
      <c r="J2571" s="2577"/>
      <c r="K2571" s="2577"/>
      <c r="L2571" s="2577"/>
      <c r="M2571" s="2577"/>
      <c r="N2571" s="2577"/>
      <c r="O2571" s="2577"/>
      <c r="P2571" s="2577"/>
      <c r="Q2571" s="2577"/>
      <c r="R2571" s="2577"/>
      <c r="S2571" s="2577"/>
      <c r="T2571" s="2577"/>
      <c r="U2571" s="2577"/>
      <c r="V2571" s="2577"/>
      <c r="W2571" s="2577"/>
      <c r="X2571" s="2577"/>
      <c r="Y2571" s="2577"/>
      <c r="Z2571" s="2577"/>
      <c r="AA2571" s="2577"/>
      <c r="AB2571" s="2577"/>
      <c r="AC2571" s="2577"/>
      <c r="AD2571" s="2577"/>
      <c r="AE2571" s="2577"/>
      <c r="AF2571" s="2577"/>
      <c r="AG2571" s="2577"/>
      <c r="AH2571" s="2577"/>
      <c r="AI2571" s="2577"/>
      <c r="AJ2571" s="2577"/>
      <c r="AK2571" s="2578"/>
    </row>
    <row r="2572" spans="2:37" s="2690" customFormat="1" ht="17.25" customHeight="1" x14ac:dyDescent="0.2">
      <c r="B2572" s="2576" t="s">
        <v>4998</v>
      </c>
      <c r="C2572" s="2687"/>
      <c r="D2572" s="3740" t="s">
        <v>5313</v>
      </c>
      <c r="E2572" s="3740"/>
      <c r="F2572" s="3740"/>
      <c r="G2572" s="3740"/>
      <c r="H2572" s="2577"/>
      <c r="I2572" s="2577"/>
      <c r="J2572" s="2577"/>
      <c r="K2572" s="2577"/>
      <c r="L2572" s="2577"/>
      <c r="M2572" s="2577"/>
      <c r="N2572" s="2577"/>
      <c r="O2572" s="2577"/>
      <c r="P2572" s="2577"/>
      <c r="Q2572" s="2577"/>
      <c r="R2572" s="2577"/>
      <c r="S2572" s="2577"/>
      <c r="T2572" s="2577"/>
      <c r="U2572" s="2577"/>
      <c r="V2572" s="2577"/>
      <c r="W2572" s="2577"/>
      <c r="X2572" s="2577"/>
      <c r="Y2572" s="2577"/>
      <c r="Z2572" s="2577"/>
      <c r="AA2572" s="2577"/>
      <c r="AB2572" s="2577"/>
      <c r="AC2572" s="2577"/>
      <c r="AD2572" s="2577"/>
      <c r="AE2572" s="2577"/>
      <c r="AF2572" s="2577"/>
      <c r="AG2572" s="2577"/>
      <c r="AH2572" s="2577"/>
      <c r="AI2572" s="2577"/>
      <c r="AJ2572" s="2577"/>
      <c r="AK2572" s="2578"/>
    </row>
    <row r="2573" spans="2:37" s="2690" customFormat="1" ht="17.25" customHeight="1" thickBot="1" x14ac:dyDescent="0.25">
      <c r="B2573" s="3657" t="s">
        <v>5012</v>
      </c>
      <c r="C2573" s="3658"/>
      <c r="D2573" s="3747">
        <v>41341</v>
      </c>
      <c r="E2573" s="3747"/>
      <c r="F2573" s="2687"/>
      <c r="G2573" s="2577"/>
      <c r="H2573" s="2577"/>
      <c r="I2573" s="2577"/>
      <c r="J2573" s="2577"/>
      <c r="K2573" s="2577"/>
      <c r="L2573" s="2577"/>
      <c r="M2573" s="2577"/>
      <c r="N2573" s="2577"/>
      <c r="O2573" s="2577"/>
      <c r="P2573" s="2577"/>
      <c r="Q2573" s="2577"/>
      <c r="R2573" s="2577"/>
      <c r="S2573" s="2577"/>
      <c r="T2573" s="2577"/>
      <c r="U2573" s="2577"/>
      <c r="V2573" s="2577"/>
      <c r="W2573" s="2577"/>
      <c r="X2573" s="2577"/>
      <c r="Y2573" s="2577"/>
      <c r="Z2573" s="2577"/>
      <c r="AA2573" s="2577"/>
      <c r="AB2573" s="2577"/>
      <c r="AC2573" s="2577"/>
      <c r="AD2573" s="2577"/>
      <c r="AE2573" s="2577"/>
      <c r="AF2573" s="2577"/>
      <c r="AG2573" s="2577"/>
      <c r="AH2573" s="2577"/>
      <c r="AI2573" s="2577"/>
      <c r="AJ2573" s="2577"/>
      <c r="AK2573" s="2578"/>
    </row>
    <row r="2574" spans="2:37" s="2690" customFormat="1" ht="57.75" customHeight="1" thickBot="1" x14ac:dyDescent="0.25">
      <c r="B2574" s="3659" t="s">
        <v>5013</v>
      </c>
      <c r="C2574" s="3710"/>
      <c r="D2574" s="3730" t="s">
        <v>5314</v>
      </c>
      <c r="E2574" s="3731"/>
      <c r="F2574" s="3731"/>
      <c r="G2574" s="3731"/>
      <c r="H2574" s="3731"/>
      <c r="I2574" s="3731"/>
      <c r="J2574" s="3731"/>
      <c r="K2574" s="3732"/>
      <c r="L2574" s="2577"/>
      <c r="M2574" s="2577"/>
      <c r="N2574" s="2577"/>
      <c r="O2574" s="2577"/>
      <c r="P2574" s="2577"/>
      <c r="Q2574" s="2577"/>
      <c r="R2574" s="2577"/>
      <c r="S2574" s="2577"/>
      <c r="T2574" s="2577"/>
      <c r="U2574" s="2577"/>
      <c r="V2574" s="2577"/>
      <c r="W2574" s="2577"/>
      <c r="X2574" s="2577"/>
      <c r="Y2574" s="2577"/>
      <c r="Z2574" s="2577"/>
      <c r="AA2574" s="2577"/>
      <c r="AB2574" s="2577"/>
      <c r="AC2574" s="2577"/>
      <c r="AD2574" s="2577"/>
      <c r="AE2574" s="2577"/>
      <c r="AF2574" s="2577"/>
      <c r="AG2574" s="2577"/>
      <c r="AH2574" s="2577"/>
      <c r="AI2574" s="2577"/>
      <c r="AJ2574" s="2577"/>
      <c r="AK2574" s="2578"/>
    </row>
    <row r="2575" spans="2:37" s="2690" customFormat="1" ht="17.25" customHeight="1" thickBot="1" x14ac:dyDescent="0.25">
      <c r="B2575" s="3664"/>
      <c r="C2575" s="3653"/>
      <c r="D2575" s="3653"/>
      <c r="E2575" s="3653"/>
      <c r="F2575" s="3653"/>
      <c r="G2575" s="3653"/>
      <c r="H2575" s="3653"/>
      <c r="I2575" s="3653"/>
      <c r="J2575" s="3653"/>
      <c r="K2575" s="3653"/>
      <c r="L2575" s="3653"/>
      <c r="M2575" s="3653"/>
      <c r="N2575" s="3653"/>
      <c r="O2575" s="3653"/>
      <c r="P2575" s="3653"/>
      <c r="Q2575" s="3653"/>
      <c r="R2575" s="2577"/>
      <c r="S2575" s="2577"/>
      <c r="T2575" s="2577"/>
      <c r="U2575" s="2577"/>
      <c r="V2575" s="2577"/>
      <c r="W2575" s="2577"/>
      <c r="X2575" s="2577"/>
      <c r="Y2575" s="2577"/>
      <c r="Z2575" s="2577"/>
      <c r="AA2575" s="2577"/>
      <c r="AB2575" s="2577"/>
      <c r="AC2575" s="2577"/>
      <c r="AD2575" s="2577"/>
      <c r="AE2575" s="2577"/>
      <c r="AF2575" s="2577"/>
      <c r="AG2575" s="2577"/>
      <c r="AH2575" s="2577"/>
      <c r="AI2575" s="2577"/>
      <c r="AJ2575" s="2577"/>
      <c r="AK2575" s="2578"/>
    </row>
    <row r="2576" spans="2:37" s="2690" customFormat="1" ht="17.25" customHeight="1" thickBot="1" x14ac:dyDescent="0.25">
      <c r="B2576" s="3679" t="s">
        <v>5014</v>
      </c>
      <c r="C2576" s="3680"/>
      <c r="D2576" s="3638" t="s">
        <v>5004</v>
      </c>
      <c r="E2576" s="3638" t="s">
        <v>5015</v>
      </c>
      <c r="F2576" s="3686" t="s">
        <v>224</v>
      </c>
      <c r="G2576" s="3688"/>
      <c r="H2576" s="3688"/>
      <c r="I2576" s="3688"/>
      <c r="J2576" s="3688"/>
      <c r="K2576" s="3688"/>
      <c r="L2576" s="3688"/>
      <c r="M2576" s="3688"/>
      <c r="N2576" s="3688"/>
      <c r="O2576" s="3688"/>
      <c r="P2576" s="3688"/>
      <c r="Q2576" s="3688"/>
      <c r="R2576" s="3689"/>
      <c r="S2576" s="3686" t="s">
        <v>340</v>
      </c>
      <c r="T2576" s="3688"/>
      <c r="U2576" s="3688"/>
      <c r="V2576" s="3688"/>
      <c r="W2576" s="3688"/>
      <c r="X2576" s="3688"/>
      <c r="Y2576" s="3688"/>
      <c r="Z2576" s="3688"/>
      <c r="AA2576" s="3688"/>
      <c r="AB2576" s="3688"/>
      <c r="AC2576" s="3689"/>
      <c r="AD2576" s="3686" t="s">
        <v>225</v>
      </c>
      <c r="AE2576" s="3688"/>
      <c r="AF2576" s="3688"/>
      <c r="AG2576" s="3689"/>
      <c r="AH2576" s="3690" t="s">
        <v>4999</v>
      </c>
      <c r="AI2576" s="3691"/>
      <c r="AJ2576" s="3692"/>
      <c r="AK2576" s="2578"/>
    </row>
    <row r="2577" spans="2:37" s="2690" customFormat="1" ht="27.75" customHeight="1" thickBot="1" x14ac:dyDescent="0.25">
      <c r="B2577" s="3681"/>
      <c r="C2577" s="3682"/>
      <c r="D2577" s="3639"/>
      <c r="E2577" s="3639"/>
      <c r="F2577" s="3638" t="s">
        <v>5016</v>
      </c>
      <c r="G2577" s="3638" t="s">
        <v>5017</v>
      </c>
      <c r="H2577" s="3638" t="s">
        <v>5018</v>
      </c>
      <c r="I2577" s="3640" t="s">
        <v>5019</v>
      </c>
      <c r="J2577" s="3640" t="s">
        <v>5020</v>
      </c>
      <c r="K2577" s="3640" t="s">
        <v>5021</v>
      </c>
      <c r="L2577" s="3640" t="s">
        <v>5022</v>
      </c>
      <c r="M2577" s="4431" t="s">
        <v>5023</v>
      </c>
      <c r="N2577" s="4432"/>
      <c r="O2577" s="3640" t="s">
        <v>5024</v>
      </c>
      <c r="P2577" s="3640" t="s">
        <v>5025</v>
      </c>
      <c r="Q2577" s="3640" t="s">
        <v>5026</v>
      </c>
      <c r="R2577" s="3640" t="s">
        <v>5027</v>
      </c>
      <c r="S2577" s="3638" t="s">
        <v>5028</v>
      </c>
      <c r="T2577" s="3638" t="s">
        <v>5029</v>
      </c>
      <c r="U2577" s="3638" t="s">
        <v>5030</v>
      </c>
      <c r="V2577" s="3638" t="s">
        <v>5031</v>
      </c>
      <c r="W2577" s="3638" t="s">
        <v>5032</v>
      </c>
      <c r="X2577" s="3638" t="s">
        <v>5033</v>
      </c>
      <c r="Y2577" s="3638" t="s">
        <v>5034</v>
      </c>
      <c r="Z2577" s="3638" t="s">
        <v>5035</v>
      </c>
      <c r="AA2577" s="3638" t="s">
        <v>5036</v>
      </c>
      <c r="AB2577" s="3640" t="s">
        <v>5037</v>
      </c>
      <c r="AC2577" s="3640" t="s">
        <v>5038</v>
      </c>
      <c r="AD2577" s="3638" t="s">
        <v>5039</v>
      </c>
      <c r="AE2577" s="3638" t="s">
        <v>5040</v>
      </c>
      <c r="AF2577" s="3638" t="s">
        <v>5041</v>
      </c>
      <c r="AG2577" s="3638" t="s">
        <v>5042</v>
      </c>
      <c r="AH2577" s="3638" t="s">
        <v>1154</v>
      </c>
      <c r="AI2577" s="3638" t="s">
        <v>5000</v>
      </c>
      <c r="AJ2577" s="3638" t="s">
        <v>5001</v>
      </c>
      <c r="AK2577" s="2578"/>
    </row>
    <row r="2578" spans="2:37" s="2690" customFormat="1" ht="32.25" customHeight="1" thickBot="1" x14ac:dyDescent="0.25">
      <c r="B2578" s="4433"/>
      <c r="C2578" s="4434"/>
      <c r="D2578" s="3705"/>
      <c r="E2578" s="3705"/>
      <c r="F2578" s="3705"/>
      <c r="G2578" s="3705"/>
      <c r="H2578" s="3705"/>
      <c r="I2578" s="3776"/>
      <c r="J2578" s="3776"/>
      <c r="K2578" s="3776"/>
      <c r="L2578" s="3776"/>
      <c r="M2578" s="2686" t="s">
        <v>5043</v>
      </c>
      <c r="N2578" s="2685" t="s">
        <v>2798</v>
      </c>
      <c r="O2578" s="3776"/>
      <c r="P2578" s="3776"/>
      <c r="Q2578" s="3776"/>
      <c r="R2578" s="3776"/>
      <c r="S2578" s="3705"/>
      <c r="T2578" s="3705"/>
      <c r="U2578" s="3705"/>
      <c r="V2578" s="3705"/>
      <c r="W2578" s="3705"/>
      <c r="X2578" s="3705"/>
      <c r="Y2578" s="3705"/>
      <c r="Z2578" s="3705"/>
      <c r="AA2578" s="3705"/>
      <c r="AB2578" s="3776"/>
      <c r="AC2578" s="3776"/>
      <c r="AD2578" s="3705"/>
      <c r="AE2578" s="3705"/>
      <c r="AF2578" s="3705"/>
      <c r="AG2578" s="3705"/>
      <c r="AH2578" s="3705"/>
      <c r="AI2578" s="3705"/>
      <c r="AJ2578" s="3705"/>
      <c r="AK2578" s="2578"/>
    </row>
    <row r="2579" spans="2:37" s="2690" customFormat="1" ht="17.25" customHeight="1" thickBot="1" x14ac:dyDescent="0.25">
      <c r="B2579" s="4436" t="s">
        <v>5315</v>
      </c>
      <c r="C2579" s="4437"/>
      <c r="D2579" s="2585" t="s">
        <v>1534</v>
      </c>
      <c r="E2579" s="2585" t="s">
        <v>1534</v>
      </c>
      <c r="F2579" s="2585" t="s">
        <v>1534</v>
      </c>
      <c r="G2579" s="2585" t="s">
        <v>1534</v>
      </c>
      <c r="H2579" s="2585" t="s">
        <v>1534</v>
      </c>
      <c r="I2579" s="2585" t="s">
        <v>1534</v>
      </c>
      <c r="J2579" s="2585" t="s">
        <v>1534</v>
      </c>
      <c r="K2579" s="2585" t="s">
        <v>1534</v>
      </c>
      <c r="L2579" s="2585" t="s">
        <v>1534</v>
      </c>
      <c r="M2579" s="2585" t="s">
        <v>1534</v>
      </c>
      <c r="N2579" s="2585" t="s">
        <v>1534</v>
      </c>
      <c r="O2579" s="2585" t="s">
        <v>1534</v>
      </c>
      <c r="P2579" s="2585" t="s">
        <v>1534</v>
      </c>
      <c r="Q2579" s="2585" t="s">
        <v>1534</v>
      </c>
      <c r="R2579" s="2585" t="s">
        <v>1534</v>
      </c>
      <c r="S2579" s="2585" t="s">
        <v>1534</v>
      </c>
      <c r="T2579" s="2585" t="s">
        <v>1534</v>
      </c>
      <c r="U2579" s="2585" t="s">
        <v>1534</v>
      </c>
      <c r="V2579" s="2585" t="s">
        <v>1534</v>
      </c>
      <c r="W2579" s="2585" t="s">
        <v>1534</v>
      </c>
      <c r="X2579" s="2585" t="s">
        <v>1534</v>
      </c>
      <c r="Y2579" s="2585" t="s">
        <v>1534</v>
      </c>
      <c r="Z2579" s="2585" t="s">
        <v>1534</v>
      </c>
      <c r="AA2579" s="2585" t="s">
        <v>1534</v>
      </c>
      <c r="AB2579" s="2585" t="s">
        <v>1534</v>
      </c>
      <c r="AC2579" s="2585" t="s">
        <v>1534</v>
      </c>
      <c r="AD2579" s="2585" t="s">
        <v>1534</v>
      </c>
      <c r="AE2579" s="2585" t="s">
        <v>1534</v>
      </c>
      <c r="AF2579" s="2585" t="s">
        <v>1534</v>
      </c>
      <c r="AG2579" s="2585" t="s">
        <v>1534</v>
      </c>
      <c r="AH2579" s="2828" t="s">
        <v>3124</v>
      </c>
      <c r="AI2579" s="2828" t="s">
        <v>5316</v>
      </c>
      <c r="AJ2579" s="2829">
        <v>0.75</v>
      </c>
      <c r="AK2579" s="2578"/>
    </row>
    <row r="2580" spans="2:37" s="2690" customFormat="1" ht="17.25" customHeight="1" thickBot="1" x14ac:dyDescent="0.25">
      <c r="B2580" s="4438"/>
      <c r="C2580" s="4439"/>
      <c r="D2580" s="2961"/>
      <c r="E2580" s="2822"/>
      <c r="F2580" s="2822"/>
      <c r="G2580" s="2822"/>
      <c r="H2580" s="2822"/>
      <c r="I2580" s="2822"/>
      <c r="J2580" s="2822"/>
      <c r="K2580" s="2822"/>
      <c r="L2580" s="2822"/>
      <c r="M2580" s="2822"/>
      <c r="N2580" s="2822"/>
      <c r="O2580" s="2822"/>
      <c r="P2580" s="2822"/>
      <c r="Q2580" s="2822"/>
      <c r="R2580" s="2822"/>
      <c r="S2580" s="2822"/>
      <c r="T2580" s="2822"/>
      <c r="U2580" s="2822"/>
      <c r="V2580" s="2822"/>
      <c r="W2580" s="2822"/>
      <c r="X2580" s="2822"/>
      <c r="Y2580" s="2822"/>
      <c r="Z2580" s="2822"/>
      <c r="AA2580" s="2822"/>
      <c r="AB2580" s="2822"/>
      <c r="AC2580" s="2822"/>
      <c r="AD2580" s="2822"/>
      <c r="AE2580" s="2822"/>
      <c r="AF2580" s="2822"/>
      <c r="AG2580" s="2822"/>
      <c r="AH2580" s="2828" t="s">
        <v>5317</v>
      </c>
      <c r="AI2580" s="2828" t="s">
        <v>5316</v>
      </c>
      <c r="AJ2580" s="2831">
        <v>0.75</v>
      </c>
      <c r="AK2580" s="2578"/>
    </row>
    <row r="2581" spans="2:37" s="2690" customFormat="1" ht="17.25" customHeight="1" thickBot="1" x14ac:dyDescent="0.25">
      <c r="B2581" s="4440"/>
      <c r="C2581" s="4441"/>
      <c r="D2581" s="2832"/>
      <c r="E2581" s="2832"/>
      <c r="F2581" s="2832"/>
      <c r="G2581" s="2832"/>
      <c r="H2581" s="2832"/>
      <c r="I2581" s="2832"/>
      <c r="J2581" s="2832"/>
      <c r="K2581" s="2832"/>
      <c r="L2581" s="2832"/>
      <c r="M2581" s="2832"/>
      <c r="N2581" s="2832"/>
      <c r="O2581" s="2832"/>
      <c r="P2581" s="2832"/>
      <c r="Q2581" s="2832"/>
      <c r="R2581" s="2832"/>
      <c r="S2581" s="2832"/>
      <c r="T2581" s="2832"/>
      <c r="U2581" s="2832"/>
      <c r="V2581" s="2832"/>
      <c r="W2581" s="2832"/>
      <c r="X2581" s="2832"/>
      <c r="Y2581" s="2832"/>
      <c r="Z2581" s="2832"/>
      <c r="AA2581" s="2832"/>
      <c r="AB2581" s="2832"/>
      <c r="AC2581" s="2832"/>
      <c r="AD2581" s="2832"/>
      <c r="AE2581" s="2832"/>
      <c r="AF2581" s="2832"/>
      <c r="AG2581" s="2832"/>
      <c r="AH2581" s="2830" t="s">
        <v>5318</v>
      </c>
      <c r="AI2581" s="2830" t="s">
        <v>5316</v>
      </c>
      <c r="AJ2581" s="2829">
        <v>0.75</v>
      </c>
      <c r="AK2581" s="2578"/>
    </row>
    <row r="2582" spans="2:37" s="2690" customFormat="1" ht="17.25" customHeight="1" x14ac:dyDescent="0.2">
      <c r="B2582" s="2579"/>
      <c r="C2582" s="2572"/>
      <c r="D2582" s="2572"/>
      <c r="E2582" s="2572"/>
      <c r="F2582" s="2572"/>
      <c r="G2582" s="2572"/>
      <c r="H2582" s="2572"/>
      <c r="I2582" s="2573"/>
      <c r="J2582" s="2573"/>
      <c r="K2582" s="2573"/>
      <c r="L2582" s="2573"/>
      <c r="M2582" s="2572"/>
      <c r="N2582" s="2573"/>
      <c r="O2582" s="2573"/>
      <c r="P2582" s="2573"/>
      <c r="Q2582" s="2573"/>
      <c r="R2582" s="2573"/>
      <c r="S2582" s="2572"/>
      <c r="T2582" s="2571"/>
      <c r="U2582" s="2571"/>
      <c r="V2582" s="2571"/>
      <c r="W2582" s="2571"/>
      <c r="X2582" s="2571"/>
      <c r="Y2582" s="2571"/>
      <c r="Z2582" s="2571"/>
      <c r="AA2582" s="2571"/>
      <c r="AB2582" s="2571"/>
      <c r="AC2582" s="2571"/>
      <c r="AD2582" s="2571"/>
      <c r="AE2582" s="2571"/>
      <c r="AF2582" s="2571"/>
      <c r="AG2582" s="2571"/>
      <c r="AH2582" s="2571"/>
      <c r="AI2582" s="2571"/>
      <c r="AJ2582" s="2571"/>
      <c r="AK2582" s="2578"/>
    </row>
    <row r="2583" spans="2:37" s="2690" customFormat="1" ht="17.25" customHeight="1" x14ac:dyDescent="0.2">
      <c r="B2583" s="3643" t="s">
        <v>5002</v>
      </c>
      <c r="C2583" s="3644"/>
      <c r="D2583" s="3652" t="s">
        <v>1534</v>
      </c>
      <c r="E2583" s="3652"/>
      <c r="F2583" s="3652"/>
      <c r="G2583" s="3652"/>
      <c r="H2583" s="2575"/>
      <c r="I2583" s="2575"/>
      <c r="J2583" s="2575"/>
      <c r="K2583" s="2575"/>
      <c r="L2583" s="2575"/>
      <c r="M2583" s="2575"/>
      <c r="N2583" s="2575"/>
      <c r="O2583" s="2575"/>
      <c r="P2583" s="2575"/>
      <c r="Q2583" s="2575"/>
      <c r="R2583" s="2575"/>
      <c r="S2583" s="2575"/>
      <c r="T2583" s="2571"/>
      <c r="U2583" s="2571"/>
      <c r="V2583" s="2571"/>
      <c r="W2583" s="2571"/>
      <c r="X2583" s="2571"/>
      <c r="Y2583" s="2571"/>
      <c r="Z2583" s="2571"/>
      <c r="AA2583" s="2571"/>
      <c r="AB2583" s="2571"/>
      <c r="AC2583" s="2571"/>
      <c r="AD2583" s="2571"/>
      <c r="AE2583" s="2571"/>
      <c r="AF2583" s="2571"/>
      <c r="AG2583" s="2571"/>
      <c r="AH2583" s="2571"/>
      <c r="AI2583" s="2571"/>
      <c r="AJ2583" s="2571"/>
      <c r="AK2583" s="2578"/>
    </row>
    <row r="2584" spans="2:37" s="2690" customFormat="1" ht="17.25" customHeight="1" x14ac:dyDescent="0.2">
      <c r="B2584" s="3643" t="s">
        <v>5003</v>
      </c>
      <c r="C2584" s="3644"/>
      <c r="D2584" s="3652" t="s">
        <v>5099</v>
      </c>
      <c r="E2584" s="3652"/>
      <c r="F2584" s="3652"/>
      <c r="G2584" s="3652"/>
      <c r="H2584" s="2575"/>
      <c r="I2584" s="2575"/>
      <c r="J2584" s="2575"/>
      <c r="K2584" s="2575"/>
      <c r="L2584" s="2575"/>
      <c r="M2584" s="2575"/>
      <c r="N2584" s="2575"/>
      <c r="O2584" s="2575"/>
      <c r="P2584" s="2575"/>
      <c r="Q2584" s="2575"/>
      <c r="R2584" s="2575"/>
      <c r="S2584" s="2575"/>
      <c r="T2584" s="2571"/>
      <c r="U2584" s="2571"/>
      <c r="V2584" s="2571"/>
      <c r="W2584" s="2571"/>
      <c r="X2584" s="2571"/>
      <c r="Y2584" s="2571"/>
      <c r="Z2584" s="2571"/>
      <c r="AA2584" s="2571"/>
      <c r="AB2584" s="2571"/>
      <c r="AC2584" s="2571"/>
      <c r="AD2584" s="2571"/>
      <c r="AE2584" s="2571"/>
      <c r="AF2584" s="2571"/>
      <c r="AG2584" s="2571"/>
      <c r="AH2584" s="2571"/>
      <c r="AI2584" s="2571"/>
      <c r="AJ2584" s="2571"/>
      <c r="AK2584" s="2578"/>
    </row>
    <row r="2585" spans="2:37" s="2416" customFormat="1" ht="17.25" customHeight="1" thickBot="1" x14ac:dyDescent="0.25">
      <c r="B2585" s="3646"/>
      <c r="C2585" s="3647"/>
      <c r="D2585" s="4435"/>
      <c r="E2585" s="4435"/>
      <c r="F2585" s="4435"/>
      <c r="G2585" s="4435"/>
      <c r="H2585" s="2580"/>
      <c r="I2585" s="2580"/>
      <c r="J2585" s="2580"/>
      <c r="K2585" s="2580"/>
      <c r="L2585" s="2580"/>
      <c r="M2585" s="2580"/>
      <c r="N2585" s="2580"/>
      <c r="O2585" s="2580"/>
      <c r="P2585" s="2580"/>
      <c r="Q2585" s="2580"/>
      <c r="R2585" s="2580"/>
      <c r="S2585" s="2580"/>
      <c r="T2585" s="2581"/>
      <c r="U2585" s="2581"/>
      <c r="V2585" s="2581"/>
      <c r="W2585" s="2581"/>
      <c r="X2585" s="2581"/>
      <c r="Y2585" s="2581"/>
      <c r="Z2585" s="2581"/>
      <c r="AA2585" s="2581"/>
      <c r="AB2585" s="2581"/>
      <c r="AC2585" s="2581"/>
      <c r="AD2585" s="2581"/>
      <c r="AE2585" s="2581"/>
      <c r="AF2585" s="2581"/>
      <c r="AG2585" s="2581"/>
      <c r="AH2585" s="2581"/>
      <c r="AI2585" s="2581"/>
      <c r="AJ2585" s="2581"/>
      <c r="AK2585" s="2583"/>
    </row>
    <row r="2586" spans="2:37" s="2416" customFormat="1" ht="17.25" customHeight="1" x14ac:dyDescent="0.2">
      <c r="B2586" s="2692" t="str">
        <f>+B2568</f>
        <v>.</v>
      </c>
      <c r="C2586" s="2409"/>
      <c r="D2586" s="2409"/>
      <c r="E2586" s="2409"/>
      <c r="F2586" s="2409"/>
      <c r="G2586" s="2409"/>
      <c r="H2586" s="2409"/>
      <c r="I2586" s="2409"/>
      <c r="J2586" s="2409"/>
      <c r="K2586" s="2409"/>
      <c r="L2586" s="2409"/>
      <c r="M2586" s="2409"/>
      <c r="N2586" s="2409"/>
      <c r="O2586" s="2409"/>
      <c r="P2586" s="2409"/>
      <c r="Q2586" s="2409"/>
      <c r="R2586" s="2409"/>
      <c r="S2586" s="2409"/>
      <c r="T2586" s="2409"/>
      <c r="U2586" s="2409"/>
      <c r="V2586" s="2409"/>
      <c r="W2586" s="2409"/>
      <c r="X2586" s="2409"/>
      <c r="Y2586" s="2409"/>
      <c r="Z2586" s="2409"/>
      <c r="AA2586" s="2409"/>
      <c r="AB2586" s="2409"/>
      <c r="AC2586" s="2409"/>
      <c r="AD2586" s="2409"/>
      <c r="AE2586" s="2409"/>
      <c r="AF2586" s="2409"/>
      <c r="AG2586" s="2409"/>
      <c r="AH2586" s="2409"/>
      <c r="AI2586" s="2409"/>
      <c r="AJ2586" s="2409"/>
      <c r="AK2586" s="2409"/>
    </row>
    <row r="2587" spans="2:37" s="2690" customFormat="1" ht="17.25" customHeight="1" thickBot="1" x14ac:dyDescent="0.25">
      <c r="B2587" s="2692"/>
      <c r="C2587" s="2409"/>
      <c r="D2587" s="2409"/>
      <c r="E2587" s="2409"/>
      <c r="F2587" s="2409"/>
      <c r="G2587" s="2409"/>
      <c r="H2587" s="2409"/>
      <c r="I2587" s="2409"/>
      <c r="J2587" s="2409"/>
      <c r="K2587" s="2409"/>
      <c r="L2587" s="2409"/>
      <c r="M2587" s="2409"/>
      <c r="N2587" s="2409"/>
      <c r="O2587" s="2409"/>
      <c r="P2587" s="2409"/>
      <c r="Q2587" s="2409"/>
      <c r="R2587" s="2409"/>
      <c r="S2587" s="2409"/>
      <c r="T2587" s="2409"/>
      <c r="U2587" s="2409"/>
      <c r="V2587" s="2409"/>
      <c r="W2587" s="2409"/>
      <c r="X2587" s="2409"/>
      <c r="Y2587" s="2409"/>
      <c r="Z2587" s="2409"/>
      <c r="AA2587" s="2409"/>
      <c r="AB2587" s="2409"/>
      <c r="AC2587" s="2409"/>
      <c r="AD2587" s="2409"/>
      <c r="AE2587" s="2409"/>
      <c r="AF2587" s="2409"/>
      <c r="AG2587" s="2409"/>
      <c r="AH2587" s="2409"/>
      <c r="AI2587" s="2409"/>
      <c r="AJ2587" s="2409"/>
      <c r="AK2587" s="2409"/>
    </row>
    <row r="2588" spans="2:37" s="2690" customFormat="1" ht="17.25" customHeight="1" x14ac:dyDescent="0.2">
      <c r="B2588" s="3623" t="s">
        <v>5011</v>
      </c>
      <c r="C2588" s="3624"/>
      <c r="D2588" s="3624"/>
      <c r="E2588" s="3624"/>
      <c r="F2588" s="3624"/>
      <c r="G2588" s="3624"/>
      <c r="H2588" s="3624"/>
      <c r="I2588" s="3624"/>
      <c r="J2588" s="3624"/>
      <c r="K2588" s="3624"/>
      <c r="L2588" s="3624"/>
      <c r="M2588" s="3624"/>
      <c r="N2588" s="3624"/>
      <c r="O2588" s="3624"/>
      <c r="P2588" s="3624"/>
      <c r="Q2588" s="3624"/>
      <c r="R2588" s="3624"/>
      <c r="S2588" s="3624"/>
      <c r="T2588" s="3624"/>
      <c r="U2588" s="3624"/>
      <c r="V2588" s="3624"/>
      <c r="W2588" s="3624"/>
      <c r="X2588" s="3624"/>
      <c r="Y2588" s="3624"/>
      <c r="Z2588" s="3624"/>
      <c r="AA2588" s="3624"/>
      <c r="AB2588" s="3624"/>
      <c r="AC2588" s="3624"/>
      <c r="AD2588" s="3624"/>
      <c r="AE2588" s="3624"/>
      <c r="AF2588" s="3624"/>
      <c r="AG2588" s="3624"/>
      <c r="AH2588" s="3624"/>
      <c r="AI2588" s="3624"/>
      <c r="AJ2588" s="3624"/>
      <c r="AK2588" s="3625"/>
    </row>
    <row r="2589" spans="2:37" s="2690" customFormat="1" ht="17.25" customHeight="1" x14ac:dyDescent="0.2">
      <c r="B2589" s="2576"/>
      <c r="C2589" s="2687"/>
      <c r="D2589" s="2687"/>
      <c r="E2589" s="2687"/>
      <c r="F2589" s="2687"/>
      <c r="G2589" s="2577"/>
      <c r="H2589" s="2577"/>
      <c r="I2589" s="2577"/>
      <c r="J2589" s="2577"/>
      <c r="K2589" s="2577"/>
      <c r="L2589" s="2577"/>
      <c r="M2589" s="2577"/>
      <c r="N2589" s="2577"/>
      <c r="O2589" s="2577"/>
      <c r="P2589" s="2577"/>
      <c r="Q2589" s="2577"/>
      <c r="R2589" s="2577"/>
      <c r="S2589" s="2577"/>
      <c r="T2589" s="2577"/>
      <c r="U2589" s="2577"/>
      <c r="V2589" s="2577"/>
      <c r="W2589" s="2577"/>
      <c r="X2589" s="2577"/>
      <c r="Y2589" s="2577"/>
      <c r="Z2589" s="2577"/>
      <c r="AA2589" s="2577"/>
      <c r="AB2589" s="2577"/>
      <c r="AC2589" s="2577"/>
      <c r="AD2589" s="2577"/>
      <c r="AE2589" s="2577"/>
      <c r="AF2589" s="2577"/>
      <c r="AG2589" s="2577"/>
      <c r="AH2589" s="2577"/>
      <c r="AI2589" s="2577"/>
      <c r="AJ2589" s="2577"/>
      <c r="AK2589" s="2578"/>
    </row>
    <row r="2590" spans="2:37" s="2690" customFormat="1" ht="17.25" customHeight="1" x14ac:dyDescent="0.2">
      <c r="B2590" s="2576" t="s">
        <v>4998</v>
      </c>
      <c r="C2590" s="2687"/>
      <c r="D2590" s="3740" t="s">
        <v>5319</v>
      </c>
      <c r="E2590" s="3740"/>
      <c r="F2590" s="3740"/>
      <c r="G2590" s="3740"/>
      <c r="H2590" s="2577"/>
      <c r="I2590" s="2577"/>
      <c r="J2590" s="2577"/>
      <c r="K2590" s="2577"/>
      <c r="L2590" s="2577"/>
      <c r="M2590" s="2577"/>
      <c r="N2590" s="2577"/>
      <c r="O2590" s="2577"/>
      <c r="P2590" s="2577"/>
      <c r="Q2590" s="2577"/>
      <c r="R2590" s="2577"/>
      <c r="S2590" s="2577"/>
      <c r="T2590" s="2577"/>
      <c r="U2590" s="2577"/>
      <c r="V2590" s="2577"/>
      <c r="W2590" s="2577"/>
      <c r="X2590" s="2577"/>
      <c r="Y2590" s="2577"/>
      <c r="Z2590" s="2577"/>
      <c r="AA2590" s="2577"/>
      <c r="AB2590" s="2577"/>
      <c r="AC2590" s="2577"/>
      <c r="AD2590" s="2577"/>
      <c r="AE2590" s="2577"/>
      <c r="AF2590" s="2577"/>
      <c r="AG2590" s="2577"/>
      <c r="AH2590" s="2577"/>
      <c r="AI2590" s="2577"/>
      <c r="AJ2590" s="2577"/>
      <c r="AK2590" s="2578"/>
    </row>
    <row r="2591" spans="2:37" s="2690" customFormat="1" ht="17.25" customHeight="1" thickBot="1" x14ac:dyDescent="0.25">
      <c r="B2591" s="3657" t="s">
        <v>5012</v>
      </c>
      <c r="C2591" s="3658"/>
      <c r="D2591" s="3747">
        <v>41334</v>
      </c>
      <c r="E2591" s="3747"/>
      <c r="F2591" s="2687"/>
      <c r="G2591" s="2577"/>
      <c r="H2591" s="2577"/>
      <c r="I2591" s="2577"/>
      <c r="J2591" s="2577"/>
      <c r="K2591" s="2577"/>
      <c r="L2591" s="2577"/>
      <c r="M2591" s="2577"/>
      <c r="N2591" s="2577"/>
      <c r="O2591" s="2577"/>
      <c r="P2591" s="2577"/>
      <c r="Q2591" s="2577"/>
      <c r="R2591" s="2577"/>
      <c r="S2591" s="2577"/>
      <c r="T2591" s="2577"/>
      <c r="U2591" s="2577"/>
      <c r="V2591" s="2577"/>
      <c r="W2591" s="2577"/>
      <c r="X2591" s="2577"/>
      <c r="Y2591" s="2577"/>
      <c r="Z2591" s="2577"/>
      <c r="AA2591" s="2577"/>
      <c r="AB2591" s="2577"/>
      <c r="AC2591" s="2577"/>
      <c r="AD2591" s="2577"/>
      <c r="AE2591" s="2577"/>
      <c r="AF2591" s="2577"/>
      <c r="AG2591" s="2577"/>
      <c r="AH2591" s="2577"/>
      <c r="AI2591" s="2577"/>
      <c r="AJ2591" s="2577"/>
      <c r="AK2591" s="2578"/>
    </row>
    <row r="2592" spans="2:37" s="2690" customFormat="1" ht="44.25" customHeight="1" thickBot="1" x14ac:dyDescent="0.25">
      <c r="B2592" s="3659" t="s">
        <v>5013</v>
      </c>
      <c r="C2592" s="3710"/>
      <c r="D2592" s="3730" t="s">
        <v>5320</v>
      </c>
      <c r="E2592" s="3731"/>
      <c r="F2592" s="3731"/>
      <c r="G2592" s="3731"/>
      <c r="H2592" s="3731"/>
      <c r="I2592" s="3731"/>
      <c r="J2592" s="3731"/>
      <c r="K2592" s="3732"/>
      <c r="L2592" s="2577"/>
      <c r="M2592" s="2577"/>
      <c r="N2592" s="2577"/>
      <c r="O2592" s="2577"/>
      <c r="P2592" s="2577"/>
      <c r="Q2592" s="2577"/>
      <c r="R2592" s="2577"/>
      <c r="S2592" s="2577"/>
      <c r="T2592" s="2577"/>
      <c r="U2592" s="2577"/>
      <c r="V2592" s="2577"/>
      <c r="W2592" s="2577"/>
      <c r="X2592" s="2577"/>
      <c r="Y2592" s="2577"/>
      <c r="Z2592" s="2577"/>
      <c r="AA2592" s="2577"/>
      <c r="AB2592" s="2577"/>
      <c r="AC2592" s="2577"/>
      <c r="AD2592" s="2577"/>
      <c r="AE2592" s="2577"/>
      <c r="AF2592" s="2577"/>
      <c r="AG2592" s="2577"/>
      <c r="AH2592" s="2577"/>
      <c r="AI2592" s="2577"/>
      <c r="AJ2592" s="2577"/>
      <c r="AK2592" s="2578"/>
    </row>
    <row r="2593" spans="2:37" s="2690" customFormat="1" ht="17.25" customHeight="1" thickBot="1" x14ac:dyDescent="0.25">
      <c r="B2593" s="3664"/>
      <c r="C2593" s="3653"/>
      <c r="D2593" s="3653"/>
      <c r="E2593" s="3653"/>
      <c r="F2593" s="3653"/>
      <c r="G2593" s="3653"/>
      <c r="H2593" s="3653"/>
      <c r="I2593" s="3653"/>
      <c r="J2593" s="3653"/>
      <c r="K2593" s="3653"/>
      <c r="L2593" s="3653"/>
      <c r="M2593" s="3653"/>
      <c r="N2593" s="3653"/>
      <c r="O2593" s="3653"/>
      <c r="P2593" s="3653"/>
      <c r="Q2593" s="3653"/>
      <c r="R2593" s="2577"/>
      <c r="S2593" s="2577"/>
      <c r="T2593" s="2577"/>
      <c r="U2593" s="2577"/>
      <c r="V2593" s="2577"/>
      <c r="W2593" s="2577"/>
      <c r="X2593" s="2577"/>
      <c r="Y2593" s="2577"/>
      <c r="Z2593" s="2577"/>
      <c r="AA2593" s="2577"/>
      <c r="AB2593" s="2577"/>
      <c r="AC2593" s="2577"/>
      <c r="AD2593" s="2577"/>
      <c r="AE2593" s="2577"/>
      <c r="AF2593" s="2577"/>
      <c r="AG2593" s="2577"/>
      <c r="AH2593" s="2577"/>
      <c r="AI2593" s="2577"/>
      <c r="AJ2593" s="2577"/>
      <c r="AK2593" s="2578"/>
    </row>
    <row r="2594" spans="2:37" s="2690" customFormat="1" ht="17.25" customHeight="1" thickBot="1" x14ac:dyDescent="0.25">
      <c r="B2594" s="3679" t="s">
        <v>5014</v>
      </c>
      <c r="C2594" s="3680"/>
      <c r="D2594" s="3638" t="s">
        <v>5004</v>
      </c>
      <c r="E2594" s="3638" t="s">
        <v>5015</v>
      </c>
      <c r="F2594" s="3686" t="s">
        <v>224</v>
      </c>
      <c r="G2594" s="3688"/>
      <c r="H2594" s="3688"/>
      <c r="I2594" s="3688"/>
      <c r="J2594" s="3688"/>
      <c r="K2594" s="3688"/>
      <c r="L2594" s="3688"/>
      <c r="M2594" s="3688"/>
      <c r="N2594" s="3688"/>
      <c r="O2594" s="3688"/>
      <c r="P2594" s="3688"/>
      <c r="Q2594" s="3688"/>
      <c r="R2594" s="3689"/>
      <c r="S2594" s="3686" t="s">
        <v>340</v>
      </c>
      <c r="T2594" s="3688"/>
      <c r="U2594" s="3688"/>
      <c r="V2594" s="3688"/>
      <c r="W2594" s="3688"/>
      <c r="X2594" s="3688"/>
      <c r="Y2594" s="3688"/>
      <c r="Z2594" s="3688"/>
      <c r="AA2594" s="3688"/>
      <c r="AB2594" s="3688"/>
      <c r="AC2594" s="3689"/>
      <c r="AD2594" s="3686" t="s">
        <v>225</v>
      </c>
      <c r="AE2594" s="3688"/>
      <c r="AF2594" s="3688"/>
      <c r="AG2594" s="3689"/>
      <c r="AH2594" s="3690" t="s">
        <v>4999</v>
      </c>
      <c r="AI2594" s="3691"/>
      <c r="AJ2594" s="3692"/>
      <c r="AK2594" s="2578"/>
    </row>
    <row r="2595" spans="2:37" s="2690" customFormat="1" ht="17.25" customHeight="1" thickBot="1" x14ac:dyDescent="0.25">
      <c r="B2595" s="3681"/>
      <c r="C2595" s="3682"/>
      <c r="D2595" s="3639"/>
      <c r="E2595" s="3639"/>
      <c r="F2595" s="3638" t="s">
        <v>5016</v>
      </c>
      <c r="G2595" s="3638" t="s">
        <v>5017</v>
      </c>
      <c r="H2595" s="3638" t="s">
        <v>5018</v>
      </c>
      <c r="I2595" s="3640" t="s">
        <v>5019</v>
      </c>
      <c r="J2595" s="3640" t="s">
        <v>5020</v>
      </c>
      <c r="K2595" s="3640" t="s">
        <v>5021</v>
      </c>
      <c r="L2595" s="3640" t="s">
        <v>5022</v>
      </c>
      <c r="M2595" s="4431" t="s">
        <v>5023</v>
      </c>
      <c r="N2595" s="4432"/>
      <c r="O2595" s="3640" t="s">
        <v>5024</v>
      </c>
      <c r="P2595" s="3640" t="s">
        <v>5025</v>
      </c>
      <c r="Q2595" s="3640" t="s">
        <v>5026</v>
      </c>
      <c r="R2595" s="3640" t="s">
        <v>5027</v>
      </c>
      <c r="S2595" s="3638" t="s">
        <v>5028</v>
      </c>
      <c r="T2595" s="3638" t="s">
        <v>5029</v>
      </c>
      <c r="U2595" s="3638" t="s">
        <v>5030</v>
      </c>
      <c r="V2595" s="3638" t="s">
        <v>5031</v>
      </c>
      <c r="W2595" s="3638" t="s">
        <v>5032</v>
      </c>
      <c r="X2595" s="3638" t="s">
        <v>5033</v>
      </c>
      <c r="Y2595" s="3638" t="s">
        <v>5034</v>
      </c>
      <c r="Z2595" s="3638" t="s">
        <v>5035</v>
      </c>
      <c r="AA2595" s="3638" t="s">
        <v>5036</v>
      </c>
      <c r="AB2595" s="3640" t="s">
        <v>5037</v>
      </c>
      <c r="AC2595" s="3640" t="s">
        <v>5038</v>
      </c>
      <c r="AD2595" s="3638" t="s">
        <v>5039</v>
      </c>
      <c r="AE2595" s="3638" t="s">
        <v>5040</v>
      </c>
      <c r="AF2595" s="3638" t="s">
        <v>5041</v>
      </c>
      <c r="AG2595" s="3638" t="s">
        <v>5042</v>
      </c>
      <c r="AH2595" s="3638" t="s">
        <v>1154</v>
      </c>
      <c r="AI2595" s="3638" t="s">
        <v>5000</v>
      </c>
      <c r="AJ2595" s="3638" t="s">
        <v>5001</v>
      </c>
      <c r="AK2595" s="2578"/>
    </row>
    <row r="2596" spans="2:37" s="2690" customFormat="1" ht="17.25" customHeight="1" thickBot="1" x14ac:dyDescent="0.25">
      <c r="B2596" s="4433"/>
      <c r="C2596" s="4434"/>
      <c r="D2596" s="3705"/>
      <c r="E2596" s="3705"/>
      <c r="F2596" s="3705"/>
      <c r="G2596" s="3705"/>
      <c r="H2596" s="3705"/>
      <c r="I2596" s="3776"/>
      <c r="J2596" s="3776"/>
      <c r="K2596" s="3776"/>
      <c r="L2596" s="3776"/>
      <c r="M2596" s="2686" t="s">
        <v>5043</v>
      </c>
      <c r="N2596" s="2685" t="s">
        <v>2798</v>
      </c>
      <c r="O2596" s="3776"/>
      <c r="P2596" s="3776"/>
      <c r="Q2596" s="3776"/>
      <c r="R2596" s="3776"/>
      <c r="S2596" s="3705"/>
      <c r="T2596" s="3705"/>
      <c r="U2596" s="3705"/>
      <c r="V2596" s="3705"/>
      <c r="W2596" s="3705"/>
      <c r="X2596" s="3705"/>
      <c r="Y2596" s="3705"/>
      <c r="Z2596" s="3705"/>
      <c r="AA2596" s="3705"/>
      <c r="AB2596" s="3776"/>
      <c r="AC2596" s="3776"/>
      <c r="AD2596" s="3705"/>
      <c r="AE2596" s="3705"/>
      <c r="AF2596" s="3705"/>
      <c r="AG2596" s="3705"/>
      <c r="AH2596" s="3705"/>
      <c r="AI2596" s="3705"/>
      <c r="AJ2596" s="3705"/>
      <c r="AK2596" s="2578"/>
    </row>
    <row r="2597" spans="2:37" s="2690" customFormat="1" ht="17.25" customHeight="1" x14ac:dyDescent="0.2">
      <c r="B2597" s="4442" t="s">
        <v>5312</v>
      </c>
      <c r="C2597" s="4442"/>
      <c r="D2597" s="2836" t="s">
        <v>5321</v>
      </c>
      <c r="E2597" s="2837">
        <f>+F2597+S2597+AD2597</f>
        <v>28</v>
      </c>
      <c r="F2597" s="2837">
        <v>16.251200000000001</v>
      </c>
      <c r="G2597" s="2645" t="s">
        <v>1534</v>
      </c>
      <c r="H2597" s="2645" t="s">
        <v>1534</v>
      </c>
      <c r="I2597" s="2645" t="s">
        <v>1534</v>
      </c>
      <c r="J2597" s="2644" t="s">
        <v>5294</v>
      </c>
      <c r="K2597" s="2838">
        <v>0.16800000000000001</v>
      </c>
      <c r="L2597" s="2838">
        <v>0.16800000000000001</v>
      </c>
      <c r="M2597" s="2839" t="s">
        <v>5294</v>
      </c>
      <c r="N2597" s="2676" t="s">
        <v>5294</v>
      </c>
      <c r="O2597" s="2838">
        <v>0.16800000000000001</v>
      </c>
      <c r="P2597" s="2838">
        <v>0.16800000000000001</v>
      </c>
      <c r="Q2597" s="2838">
        <v>0.16800000000000001</v>
      </c>
      <c r="R2597" s="2838">
        <v>0.16800000000000001</v>
      </c>
      <c r="S2597" s="2833">
        <v>0.56000000000000005</v>
      </c>
      <c r="T2597" s="2645" t="s">
        <v>1534</v>
      </c>
      <c r="U2597" s="2645" t="s">
        <v>1534</v>
      </c>
      <c r="V2597" s="2795" t="s">
        <v>1136</v>
      </c>
      <c r="W2597" s="2838">
        <v>2.8000000000000001E-2</v>
      </c>
      <c r="X2597" s="2838">
        <v>6.720000000000001E-2</v>
      </c>
      <c r="Y2597" s="2795" t="s">
        <v>1534</v>
      </c>
      <c r="Z2597" s="2838">
        <v>6.720000000000001E-2</v>
      </c>
      <c r="AA2597" s="2795" t="s">
        <v>1534</v>
      </c>
      <c r="AB2597" s="2838">
        <v>6.720000000000001E-2</v>
      </c>
      <c r="AC2597" s="2838">
        <v>6.720000000000001E-2</v>
      </c>
      <c r="AD2597" s="2837">
        <v>11.188800000000001</v>
      </c>
      <c r="AE2597" s="2741" t="s">
        <v>49</v>
      </c>
      <c r="AF2597" s="2840">
        <v>3.6999999999999998E-2</v>
      </c>
      <c r="AG2597" s="2840">
        <v>0.11200000000000002</v>
      </c>
      <c r="AH2597" s="2841" t="s">
        <v>1534</v>
      </c>
      <c r="AI2597" s="2841" t="s">
        <v>1534</v>
      </c>
      <c r="AJ2597" s="2645" t="s">
        <v>1534</v>
      </c>
      <c r="AK2597" s="2578"/>
    </row>
    <row r="2598" spans="2:37" s="2690" customFormat="1" ht="17.25" customHeight="1" x14ac:dyDescent="0.2">
      <c r="B2598" s="4444" t="s">
        <v>5105</v>
      </c>
      <c r="C2598" s="4444"/>
      <c r="D2598" s="2842" t="s">
        <v>5322</v>
      </c>
      <c r="E2598" s="2843">
        <v>28.000000000000004</v>
      </c>
      <c r="F2598" s="2843">
        <v>16.251200000000001</v>
      </c>
      <c r="G2598" s="2743" t="s">
        <v>1534</v>
      </c>
      <c r="H2598" s="2743" t="s">
        <v>1534</v>
      </c>
      <c r="I2598" s="2743" t="s">
        <v>1534</v>
      </c>
      <c r="J2598" s="2744" t="s">
        <v>5294</v>
      </c>
      <c r="K2598" s="2844">
        <v>0.16800000000000001</v>
      </c>
      <c r="L2598" s="2844">
        <v>0.16800000000000001</v>
      </c>
      <c r="M2598" s="2845" t="s">
        <v>5294</v>
      </c>
      <c r="N2598" s="2746" t="s">
        <v>5294</v>
      </c>
      <c r="O2598" s="2844">
        <v>0.16800000000000001</v>
      </c>
      <c r="P2598" s="2844">
        <v>0.16800000000000001</v>
      </c>
      <c r="Q2598" s="2844">
        <v>0.16800000000000001</v>
      </c>
      <c r="R2598" s="2844">
        <v>0.16800000000000001</v>
      </c>
      <c r="S2598" s="2834">
        <v>0.56000000000000005</v>
      </c>
      <c r="T2598" s="2743" t="s">
        <v>1534</v>
      </c>
      <c r="U2598" s="2743" t="s">
        <v>1534</v>
      </c>
      <c r="V2598" s="2846" t="s">
        <v>1136</v>
      </c>
      <c r="W2598" s="2844">
        <v>2.8000000000000001E-2</v>
      </c>
      <c r="X2598" s="2844">
        <v>6.720000000000001E-2</v>
      </c>
      <c r="Y2598" s="2846" t="s">
        <v>1534</v>
      </c>
      <c r="Z2598" s="2844">
        <v>6.720000000000001E-2</v>
      </c>
      <c r="AA2598" s="2846" t="s">
        <v>1534</v>
      </c>
      <c r="AB2598" s="2844">
        <v>6.720000000000001E-2</v>
      </c>
      <c r="AC2598" s="2844">
        <v>6.720000000000001E-2</v>
      </c>
      <c r="AD2598" s="2843">
        <v>11.188800000000001</v>
      </c>
      <c r="AE2598" s="2745" t="s">
        <v>49</v>
      </c>
      <c r="AF2598" s="2847">
        <v>3.6999999999999998E-2</v>
      </c>
      <c r="AG2598" s="2847">
        <v>0.11200000000000002</v>
      </c>
      <c r="AH2598" s="2848" t="s">
        <v>1534</v>
      </c>
      <c r="AI2598" s="2848" t="s">
        <v>1534</v>
      </c>
      <c r="AJ2598" s="2743" t="s">
        <v>1534</v>
      </c>
      <c r="AK2598" s="2578"/>
    </row>
    <row r="2599" spans="2:37" s="2690" customFormat="1" ht="17.25" customHeight="1" x14ac:dyDescent="0.2">
      <c r="B2599" s="4444" t="s">
        <v>5323</v>
      </c>
      <c r="C2599" s="4444"/>
      <c r="D2599" s="2842" t="s">
        <v>5324</v>
      </c>
      <c r="E2599" s="2843">
        <v>33.6</v>
      </c>
      <c r="F2599" s="2843">
        <v>14.392000000000001</v>
      </c>
      <c r="G2599" s="2743" t="s">
        <v>1534</v>
      </c>
      <c r="H2599" s="2743" t="s">
        <v>1534</v>
      </c>
      <c r="I2599" s="2743" t="s">
        <v>1534</v>
      </c>
      <c r="J2599" s="2744" t="s">
        <v>5281</v>
      </c>
      <c r="K2599" s="2844">
        <v>0.16800000000000001</v>
      </c>
      <c r="L2599" s="2844">
        <v>0.16800000000000001</v>
      </c>
      <c r="M2599" s="2845" t="s">
        <v>5281</v>
      </c>
      <c r="N2599" s="2746" t="s">
        <v>5281</v>
      </c>
      <c r="O2599" s="2844">
        <v>0.16800000000000001</v>
      </c>
      <c r="P2599" s="2844">
        <v>0.16800000000000001</v>
      </c>
      <c r="Q2599" s="2844">
        <v>0.16800000000000001</v>
      </c>
      <c r="R2599" s="2844">
        <v>0.16800000000000001</v>
      </c>
      <c r="S2599" s="2834">
        <v>0.56000000000000005</v>
      </c>
      <c r="T2599" s="2743" t="s">
        <v>1534</v>
      </c>
      <c r="U2599" s="2743" t="s">
        <v>1534</v>
      </c>
      <c r="V2599" s="2846" t="s">
        <v>1136</v>
      </c>
      <c r="W2599" s="2844">
        <v>2.8000000000000001E-2</v>
      </c>
      <c r="X2599" s="2844">
        <v>6.720000000000001E-2</v>
      </c>
      <c r="Y2599" s="2846" t="s">
        <v>1534</v>
      </c>
      <c r="Z2599" s="2844">
        <v>6.720000000000001E-2</v>
      </c>
      <c r="AA2599" s="2846" t="s">
        <v>1534</v>
      </c>
      <c r="AB2599" s="2844">
        <v>6.720000000000001E-2</v>
      </c>
      <c r="AC2599" s="2844">
        <v>6.720000000000001E-2</v>
      </c>
      <c r="AD2599" s="2843">
        <v>18.648</v>
      </c>
      <c r="AE2599" s="2745" t="s">
        <v>406</v>
      </c>
      <c r="AF2599" s="2847">
        <v>3.6999999999999998E-2</v>
      </c>
      <c r="AG2599" s="2847">
        <v>0.11200000000000002</v>
      </c>
      <c r="AH2599" s="2848" t="s">
        <v>1534</v>
      </c>
      <c r="AI2599" s="2848" t="s">
        <v>1534</v>
      </c>
      <c r="AJ2599" s="2743" t="s">
        <v>1534</v>
      </c>
      <c r="AK2599" s="2578"/>
    </row>
    <row r="2600" spans="2:37" s="2690" customFormat="1" ht="17.25" customHeight="1" x14ac:dyDescent="0.2">
      <c r="B2600" s="4444" t="s">
        <v>5325</v>
      </c>
      <c r="C2600" s="4444"/>
      <c r="D2600" s="2842" t="s">
        <v>5326</v>
      </c>
      <c r="E2600" s="2843">
        <v>33.6</v>
      </c>
      <c r="F2600" s="2843">
        <v>14.392000000000001</v>
      </c>
      <c r="G2600" s="2743" t="s">
        <v>1534</v>
      </c>
      <c r="H2600" s="2743" t="s">
        <v>1534</v>
      </c>
      <c r="I2600" s="2743" t="s">
        <v>1534</v>
      </c>
      <c r="J2600" s="2744" t="s">
        <v>5281</v>
      </c>
      <c r="K2600" s="2844">
        <v>0.16800000000000001</v>
      </c>
      <c r="L2600" s="2844">
        <v>0.16800000000000001</v>
      </c>
      <c r="M2600" s="2845" t="s">
        <v>5281</v>
      </c>
      <c r="N2600" s="2746" t="s">
        <v>5281</v>
      </c>
      <c r="O2600" s="2844">
        <v>0.16800000000000001</v>
      </c>
      <c r="P2600" s="2844">
        <v>0.16800000000000001</v>
      </c>
      <c r="Q2600" s="2844">
        <v>0.16800000000000001</v>
      </c>
      <c r="R2600" s="2844">
        <v>0.16800000000000001</v>
      </c>
      <c r="S2600" s="2834">
        <v>0.56000000000000005</v>
      </c>
      <c r="T2600" s="2743" t="s">
        <v>1534</v>
      </c>
      <c r="U2600" s="2743" t="s">
        <v>1534</v>
      </c>
      <c r="V2600" s="2846" t="s">
        <v>1136</v>
      </c>
      <c r="W2600" s="2844">
        <v>2.8000000000000001E-2</v>
      </c>
      <c r="X2600" s="2844">
        <v>6.720000000000001E-2</v>
      </c>
      <c r="Y2600" s="2846" t="s">
        <v>1534</v>
      </c>
      <c r="Z2600" s="2844">
        <v>6.720000000000001E-2</v>
      </c>
      <c r="AA2600" s="2846" t="s">
        <v>1534</v>
      </c>
      <c r="AB2600" s="2844">
        <v>6.720000000000001E-2</v>
      </c>
      <c r="AC2600" s="2844">
        <v>6.720000000000001E-2</v>
      </c>
      <c r="AD2600" s="2843">
        <v>18.648</v>
      </c>
      <c r="AE2600" s="2745" t="s">
        <v>406</v>
      </c>
      <c r="AF2600" s="2847">
        <v>3.6999999999999998E-2</v>
      </c>
      <c r="AG2600" s="2847">
        <v>0.11200000000000002</v>
      </c>
      <c r="AH2600" s="2848" t="s">
        <v>1534</v>
      </c>
      <c r="AI2600" s="2848" t="s">
        <v>1534</v>
      </c>
      <c r="AJ2600" s="2743" t="s">
        <v>1534</v>
      </c>
      <c r="AK2600" s="2578"/>
    </row>
    <row r="2601" spans="2:37" s="2690" customFormat="1" ht="17.25" customHeight="1" x14ac:dyDescent="0.2">
      <c r="B2601" s="4444" t="s">
        <v>5327</v>
      </c>
      <c r="C2601" s="4444"/>
      <c r="D2601" s="2842" t="s">
        <v>5328</v>
      </c>
      <c r="E2601" s="2843">
        <v>39.200000000000003</v>
      </c>
      <c r="F2601" s="2843">
        <v>19.992000000000004</v>
      </c>
      <c r="G2601" s="2743" t="s">
        <v>1534</v>
      </c>
      <c r="H2601" s="2743" t="s">
        <v>1534</v>
      </c>
      <c r="I2601" s="2743" t="s">
        <v>1534</v>
      </c>
      <c r="J2601" s="2744" t="s">
        <v>5329</v>
      </c>
      <c r="K2601" s="2844">
        <v>0.16800000000000001</v>
      </c>
      <c r="L2601" s="2844">
        <v>0.16800000000000001</v>
      </c>
      <c r="M2601" s="2845" t="s">
        <v>5329</v>
      </c>
      <c r="N2601" s="2746" t="s">
        <v>5329</v>
      </c>
      <c r="O2601" s="2844">
        <v>0.16800000000000001</v>
      </c>
      <c r="P2601" s="2844">
        <v>0.16800000000000001</v>
      </c>
      <c r="Q2601" s="2844">
        <v>0.16800000000000001</v>
      </c>
      <c r="R2601" s="2844">
        <v>0.16800000000000001</v>
      </c>
      <c r="S2601" s="2834">
        <v>0.56000000000000005</v>
      </c>
      <c r="T2601" s="2743" t="s">
        <v>1534</v>
      </c>
      <c r="U2601" s="2743" t="s">
        <v>1534</v>
      </c>
      <c r="V2601" s="2846" t="s">
        <v>1136</v>
      </c>
      <c r="W2601" s="2844">
        <v>2.8000000000000001E-2</v>
      </c>
      <c r="X2601" s="2844">
        <v>6.720000000000001E-2</v>
      </c>
      <c r="Y2601" s="2846" t="s">
        <v>1534</v>
      </c>
      <c r="Z2601" s="2844">
        <v>6.720000000000001E-2</v>
      </c>
      <c r="AA2601" s="2846" t="s">
        <v>1534</v>
      </c>
      <c r="AB2601" s="2844">
        <v>6.720000000000001E-2</v>
      </c>
      <c r="AC2601" s="2844">
        <v>6.720000000000001E-2</v>
      </c>
      <c r="AD2601" s="2843">
        <v>18.648</v>
      </c>
      <c r="AE2601" s="2745" t="s">
        <v>406</v>
      </c>
      <c r="AF2601" s="2847">
        <v>3.6999999999999998E-2</v>
      </c>
      <c r="AG2601" s="2847">
        <v>0.11200000000000002</v>
      </c>
      <c r="AH2601" s="2848" t="s">
        <v>1534</v>
      </c>
      <c r="AI2601" s="2848" t="s">
        <v>1534</v>
      </c>
      <c r="AJ2601" s="2743" t="s">
        <v>1534</v>
      </c>
      <c r="AK2601" s="2578"/>
    </row>
    <row r="2602" spans="2:37" s="2690" customFormat="1" ht="17.25" customHeight="1" x14ac:dyDescent="0.2">
      <c r="B2602" s="4444" t="s">
        <v>5330</v>
      </c>
      <c r="C2602" s="4444"/>
      <c r="D2602" s="2842" t="s">
        <v>5331</v>
      </c>
      <c r="E2602" s="2843">
        <v>39.200000000000003</v>
      </c>
      <c r="F2602" s="2843">
        <v>19.992000000000004</v>
      </c>
      <c r="G2602" s="2743" t="s">
        <v>1534</v>
      </c>
      <c r="H2602" s="2743" t="s">
        <v>1534</v>
      </c>
      <c r="I2602" s="2743" t="s">
        <v>1534</v>
      </c>
      <c r="J2602" s="2744" t="s">
        <v>5329</v>
      </c>
      <c r="K2602" s="2844">
        <v>0.16800000000000001</v>
      </c>
      <c r="L2602" s="2844">
        <v>0.16800000000000001</v>
      </c>
      <c r="M2602" s="2845" t="s">
        <v>5329</v>
      </c>
      <c r="N2602" s="2746" t="s">
        <v>5329</v>
      </c>
      <c r="O2602" s="2844">
        <v>0.16800000000000001</v>
      </c>
      <c r="P2602" s="2844">
        <v>0.16800000000000001</v>
      </c>
      <c r="Q2602" s="2844">
        <v>0.16800000000000001</v>
      </c>
      <c r="R2602" s="2844">
        <v>0.16800000000000001</v>
      </c>
      <c r="S2602" s="2834">
        <v>0.56000000000000005</v>
      </c>
      <c r="T2602" s="2743" t="s">
        <v>1534</v>
      </c>
      <c r="U2602" s="2743" t="s">
        <v>1534</v>
      </c>
      <c r="V2602" s="2846" t="s">
        <v>1136</v>
      </c>
      <c r="W2602" s="2844">
        <v>2.8000000000000001E-2</v>
      </c>
      <c r="X2602" s="2844">
        <v>6.720000000000001E-2</v>
      </c>
      <c r="Y2602" s="2846" t="s">
        <v>1534</v>
      </c>
      <c r="Z2602" s="2844">
        <v>6.720000000000001E-2</v>
      </c>
      <c r="AA2602" s="2846" t="s">
        <v>1534</v>
      </c>
      <c r="AB2602" s="2844">
        <v>6.720000000000001E-2</v>
      </c>
      <c r="AC2602" s="2844">
        <v>6.720000000000001E-2</v>
      </c>
      <c r="AD2602" s="2843">
        <v>18.648</v>
      </c>
      <c r="AE2602" s="2745" t="s">
        <v>406</v>
      </c>
      <c r="AF2602" s="2847">
        <v>3.6999999999999998E-2</v>
      </c>
      <c r="AG2602" s="2847">
        <v>0.11200000000000002</v>
      </c>
      <c r="AH2602" s="2848" t="s">
        <v>1534</v>
      </c>
      <c r="AI2602" s="2848" t="s">
        <v>1534</v>
      </c>
      <c r="AJ2602" s="2743" t="s">
        <v>1534</v>
      </c>
      <c r="AK2602" s="2578"/>
    </row>
    <row r="2603" spans="2:37" s="2690" customFormat="1" ht="17.25" customHeight="1" x14ac:dyDescent="0.2">
      <c r="B2603" s="4444" t="s">
        <v>5332</v>
      </c>
      <c r="C2603" s="4444"/>
      <c r="D2603" s="2842" t="s">
        <v>5333</v>
      </c>
      <c r="E2603" s="2843">
        <v>44.800000000000004</v>
      </c>
      <c r="F2603" s="2843">
        <v>21.862400000000001</v>
      </c>
      <c r="G2603" s="2743" t="s">
        <v>1534</v>
      </c>
      <c r="H2603" s="2743" t="s">
        <v>1534</v>
      </c>
      <c r="I2603" s="2743" t="s">
        <v>1534</v>
      </c>
      <c r="J2603" s="2744" t="s">
        <v>5283</v>
      </c>
      <c r="K2603" s="2844">
        <v>0.16800000000000001</v>
      </c>
      <c r="L2603" s="2844">
        <v>0.16800000000000001</v>
      </c>
      <c r="M2603" s="2845" t="s">
        <v>5283</v>
      </c>
      <c r="N2603" s="2746" t="s">
        <v>5283</v>
      </c>
      <c r="O2603" s="2844">
        <v>0.16800000000000001</v>
      </c>
      <c r="P2603" s="2844">
        <v>0.16800000000000001</v>
      </c>
      <c r="Q2603" s="2844">
        <v>0.16800000000000001</v>
      </c>
      <c r="R2603" s="2844">
        <v>0.16800000000000001</v>
      </c>
      <c r="S2603" s="2834">
        <v>0.56000000000000005</v>
      </c>
      <c r="T2603" s="2743" t="s">
        <v>1534</v>
      </c>
      <c r="U2603" s="2743" t="s">
        <v>1534</v>
      </c>
      <c r="V2603" s="2846" t="s">
        <v>1136</v>
      </c>
      <c r="W2603" s="2844">
        <v>2.8000000000000001E-2</v>
      </c>
      <c r="X2603" s="2844">
        <v>6.720000000000001E-2</v>
      </c>
      <c r="Y2603" s="2846" t="s">
        <v>1534</v>
      </c>
      <c r="Z2603" s="2844">
        <v>6.720000000000001E-2</v>
      </c>
      <c r="AA2603" s="2846" t="s">
        <v>1534</v>
      </c>
      <c r="AB2603" s="2844">
        <v>6.720000000000001E-2</v>
      </c>
      <c r="AC2603" s="2844">
        <v>6.720000000000001E-2</v>
      </c>
      <c r="AD2603" s="2843">
        <v>22.377600000000001</v>
      </c>
      <c r="AE2603" s="2745" t="s">
        <v>5104</v>
      </c>
      <c r="AF2603" s="2847">
        <v>3.6999999999999998E-2</v>
      </c>
      <c r="AG2603" s="2847">
        <v>0.11200000000000002</v>
      </c>
      <c r="AH2603" s="2848" t="s">
        <v>1534</v>
      </c>
      <c r="AI2603" s="2848" t="s">
        <v>1534</v>
      </c>
      <c r="AJ2603" s="2743" t="s">
        <v>1534</v>
      </c>
      <c r="AK2603" s="2578"/>
    </row>
    <row r="2604" spans="2:37" s="2690" customFormat="1" ht="17.25" customHeight="1" thickBot="1" x14ac:dyDescent="0.25">
      <c r="B2604" s="4445" t="s">
        <v>5334</v>
      </c>
      <c r="C2604" s="4445"/>
      <c r="D2604" s="2849" t="s">
        <v>5335</v>
      </c>
      <c r="E2604" s="2850">
        <v>44.800000000000004</v>
      </c>
      <c r="F2604" s="2850">
        <v>21.862400000000001</v>
      </c>
      <c r="G2604" s="2635" t="s">
        <v>1534</v>
      </c>
      <c r="H2604" s="2635" t="s">
        <v>1534</v>
      </c>
      <c r="I2604" s="2635" t="s">
        <v>1534</v>
      </c>
      <c r="J2604" s="2636" t="s">
        <v>5283</v>
      </c>
      <c r="K2604" s="2851">
        <v>0.16800000000000001</v>
      </c>
      <c r="L2604" s="2851">
        <v>0.16800000000000001</v>
      </c>
      <c r="M2604" s="2852" t="s">
        <v>5283</v>
      </c>
      <c r="N2604" s="2853" t="s">
        <v>5283</v>
      </c>
      <c r="O2604" s="2851">
        <v>0.16800000000000001</v>
      </c>
      <c r="P2604" s="2851">
        <v>0.16800000000000001</v>
      </c>
      <c r="Q2604" s="2851">
        <v>0.16800000000000001</v>
      </c>
      <c r="R2604" s="2851">
        <v>0.16800000000000001</v>
      </c>
      <c r="S2604" s="2835">
        <v>0.56000000000000005</v>
      </c>
      <c r="T2604" s="2635" t="s">
        <v>1534</v>
      </c>
      <c r="U2604" s="2635" t="s">
        <v>1534</v>
      </c>
      <c r="V2604" s="2854" t="s">
        <v>1136</v>
      </c>
      <c r="W2604" s="2851">
        <v>2.8000000000000001E-2</v>
      </c>
      <c r="X2604" s="2851">
        <v>6.720000000000001E-2</v>
      </c>
      <c r="Y2604" s="2854" t="s">
        <v>1534</v>
      </c>
      <c r="Z2604" s="2851">
        <v>6.720000000000001E-2</v>
      </c>
      <c r="AA2604" s="2854" t="s">
        <v>1534</v>
      </c>
      <c r="AB2604" s="2851">
        <v>6.720000000000001E-2</v>
      </c>
      <c r="AC2604" s="2851">
        <v>6.720000000000001E-2</v>
      </c>
      <c r="AD2604" s="2850">
        <v>22.377600000000001</v>
      </c>
      <c r="AE2604" s="2637" t="s">
        <v>5104</v>
      </c>
      <c r="AF2604" s="2855">
        <v>3.6999999999999998E-2</v>
      </c>
      <c r="AG2604" s="2855">
        <v>0.11200000000000002</v>
      </c>
      <c r="AH2604" s="2856" t="s">
        <v>1534</v>
      </c>
      <c r="AI2604" s="2856" t="s">
        <v>1534</v>
      </c>
      <c r="AJ2604" s="2635" t="s">
        <v>1534</v>
      </c>
      <c r="AK2604" s="2578"/>
    </row>
    <row r="2605" spans="2:37" s="2690" customFormat="1" ht="17.25" customHeight="1" x14ac:dyDescent="0.2">
      <c r="B2605" s="2579"/>
      <c r="C2605" s="2572"/>
      <c r="D2605" s="2572"/>
      <c r="E2605" s="2572"/>
      <c r="F2605" s="2572"/>
      <c r="G2605" s="2572"/>
      <c r="H2605" s="2572"/>
      <c r="I2605" s="2573"/>
      <c r="J2605" s="2573"/>
      <c r="K2605" s="2573"/>
      <c r="L2605" s="2573"/>
      <c r="M2605" s="2572"/>
      <c r="N2605" s="2573"/>
      <c r="O2605" s="2573"/>
      <c r="P2605" s="2573"/>
      <c r="Q2605" s="2573"/>
      <c r="R2605" s="2573"/>
      <c r="S2605" s="2572"/>
      <c r="T2605" s="2571"/>
      <c r="U2605" s="2571"/>
      <c r="V2605" s="2571"/>
      <c r="W2605" s="2571"/>
      <c r="X2605" s="2571"/>
      <c r="Y2605" s="2571"/>
      <c r="Z2605" s="2571"/>
      <c r="AA2605" s="2571"/>
      <c r="AB2605" s="2571"/>
      <c r="AC2605" s="2571"/>
      <c r="AD2605" s="2571"/>
      <c r="AE2605" s="2571"/>
      <c r="AF2605" s="2571"/>
      <c r="AG2605" s="2571"/>
      <c r="AH2605" s="2571"/>
      <c r="AI2605" s="2571"/>
      <c r="AJ2605" s="2571"/>
      <c r="AK2605" s="2578"/>
    </row>
    <row r="2606" spans="2:37" s="2690" customFormat="1" ht="17.25" customHeight="1" x14ac:dyDescent="0.2">
      <c r="B2606" s="3643" t="s">
        <v>5002</v>
      </c>
      <c r="C2606" s="3644"/>
      <c r="D2606" s="3645" t="s">
        <v>10</v>
      </c>
      <c r="E2606" s="3645"/>
      <c r="F2606" s="3645"/>
      <c r="G2606" s="3645"/>
      <c r="H2606" s="2575"/>
      <c r="I2606" s="2575"/>
      <c r="J2606" s="2575"/>
      <c r="K2606" s="2575"/>
      <c r="L2606" s="2575"/>
      <c r="M2606" s="2575"/>
      <c r="N2606" s="2575"/>
      <c r="O2606" s="2575"/>
      <c r="P2606" s="2575"/>
      <c r="Q2606" s="2575"/>
      <c r="R2606" s="2575"/>
      <c r="S2606" s="2575"/>
      <c r="T2606" s="2571"/>
      <c r="U2606" s="2571"/>
      <c r="V2606" s="2571"/>
      <c r="W2606" s="2571"/>
      <c r="X2606" s="2571"/>
      <c r="Y2606" s="2571"/>
      <c r="Z2606" s="2571"/>
      <c r="AA2606" s="2571"/>
      <c r="AB2606" s="2571"/>
      <c r="AC2606" s="2571"/>
      <c r="AD2606" s="2571"/>
      <c r="AE2606" s="2571"/>
      <c r="AF2606" s="2571"/>
      <c r="AG2606" s="2571"/>
      <c r="AH2606" s="2571"/>
      <c r="AI2606" s="2571"/>
      <c r="AJ2606" s="2571"/>
      <c r="AK2606" s="2578"/>
    </row>
    <row r="2607" spans="2:37" s="2690" customFormat="1" ht="17.25" customHeight="1" x14ac:dyDescent="0.2">
      <c r="B2607" s="3643" t="s">
        <v>5003</v>
      </c>
      <c r="C2607" s="3644"/>
      <c r="D2607" s="4443" t="s">
        <v>10</v>
      </c>
      <c r="E2607" s="4443"/>
      <c r="F2607" s="4443"/>
      <c r="G2607" s="4443"/>
      <c r="H2607" s="2575"/>
      <c r="I2607" s="2575"/>
      <c r="J2607" s="2575"/>
      <c r="K2607" s="2575"/>
      <c r="L2607" s="2575"/>
      <c r="M2607" s="2575"/>
      <c r="N2607" s="2575"/>
      <c r="O2607" s="2575"/>
      <c r="P2607" s="2575"/>
      <c r="Q2607" s="2575"/>
      <c r="R2607" s="2575"/>
      <c r="S2607" s="2575"/>
      <c r="T2607" s="2571"/>
      <c r="U2607" s="2571"/>
      <c r="V2607" s="2571"/>
      <c r="W2607" s="2571"/>
      <c r="X2607" s="2571"/>
      <c r="Y2607" s="2571"/>
      <c r="Z2607" s="2571"/>
      <c r="AA2607" s="2571"/>
      <c r="AB2607" s="2571"/>
      <c r="AC2607" s="2571"/>
      <c r="AD2607" s="2571"/>
      <c r="AE2607" s="2571"/>
      <c r="AF2607" s="2571"/>
      <c r="AG2607" s="2571"/>
      <c r="AH2607" s="2571"/>
      <c r="AI2607" s="2571"/>
      <c r="AJ2607" s="2571"/>
      <c r="AK2607" s="2578"/>
    </row>
    <row r="2608" spans="2:37" s="2690" customFormat="1" ht="17.25" customHeight="1" thickBot="1" x14ac:dyDescent="0.25">
      <c r="B2608" s="3646"/>
      <c r="C2608" s="3647"/>
      <c r="D2608" s="4435"/>
      <c r="E2608" s="4435"/>
      <c r="F2608" s="4435"/>
      <c r="G2608" s="4435"/>
      <c r="H2608" s="2580"/>
      <c r="I2608" s="2580"/>
      <c r="J2608" s="2580"/>
      <c r="K2608" s="2580"/>
      <c r="L2608" s="2580"/>
      <c r="M2608" s="2580"/>
      <c r="N2608" s="2580"/>
      <c r="O2608" s="2580"/>
      <c r="P2608" s="2580"/>
      <c r="Q2608" s="2580"/>
      <c r="R2608" s="2580"/>
      <c r="S2608" s="2580"/>
      <c r="T2608" s="2581"/>
      <c r="U2608" s="2581"/>
      <c r="V2608" s="2581"/>
      <c r="W2608" s="2581"/>
      <c r="X2608" s="2581"/>
      <c r="Y2608" s="2581"/>
      <c r="Z2608" s="2581"/>
      <c r="AA2608" s="2581"/>
      <c r="AB2608" s="2581"/>
      <c r="AC2608" s="2581"/>
      <c r="AD2608" s="2581"/>
      <c r="AE2608" s="2581"/>
      <c r="AF2608" s="2581"/>
      <c r="AG2608" s="2581"/>
      <c r="AH2608" s="2581"/>
      <c r="AI2608" s="2581"/>
      <c r="AJ2608" s="2581"/>
      <c r="AK2608" s="2583"/>
    </row>
    <row r="2609" spans="2:37" s="2690" customFormat="1" ht="17.25" customHeight="1" x14ac:dyDescent="0.2">
      <c r="B2609" s="2692" t="str">
        <f>+B2586</f>
        <v>.</v>
      </c>
      <c r="C2609" s="2409"/>
      <c r="D2609" s="2409"/>
      <c r="E2609" s="2409"/>
      <c r="F2609" s="2409"/>
      <c r="G2609" s="2409"/>
      <c r="H2609" s="2409"/>
      <c r="I2609" s="2409"/>
      <c r="J2609" s="2409"/>
      <c r="K2609" s="2409"/>
      <c r="L2609" s="2409"/>
      <c r="M2609" s="2409"/>
      <c r="N2609" s="2409"/>
      <c r="O2609" s="2409"/>
      <c r="P2609" s="2409"/>
      <c r="Q2609" s="2409"/>
      <c r="R2609" s="2409"/>
      <c r="S2609" s="2409"/>
      <c r="T2609" s="2409"/>
      <c r="U2609" s="2409"/>
      <c r="V2609" s="2409"/>
      <c r="W2609" s="2409"/>
      <c r="X2609" s="2409"/>
      <c r="Y2609" s="2409"/>
      <c r="Z2609" s="2409"/>
      <c r="AA2609" s="2409"/>
      <c r="AB2609" s="2409"/>
      <c r="AC2609" s="2409"/>
      <c r="AD2609" s="2409"/>
      <c r="AE2609" s="2409"/>
      <c r="AF2609" s="2409"/>
      <c r="AG2609" s="2409"/>
      <c r="AH2609" s="2409"/>
      <c r="AI2609" s="2409"/>
      <c r="AJ2609" s="2409"/>
      <c r="AK2609" s="2409"/>
    </row>
    <row r="2610" spans="2:37" s="2690" customFormat="1" ht="17.25" customHeight="1" thickBot="1" x14ac:dyDescent="0.25">
      <c r="B2610" s="2692"/>
      <c r="C2610" s="2409"/>
      <c r="D2610" s="2409"/>
      <c r="E2610" s="2409"/>
      <c r="F2610" s="2409"/>
      <c r="G2610" s="2409"/>
      <c r="H2610" s="2409"/>
      <c r="I2610" s="2409"/>
      <c r="J2610" s="2409"/>
      <c r="K2610" s="2409"/>
      <c r="L2610" s="2409"/>
      <c r="M2610" s="2409"/>
      <c r="N2610" s="2409"/>
      <c r="O2610" s="2409"/>
      <c r="P2610" s="2409"/>
      <c r="Q2610" s="2409"/>
      <c r="R2610" s="2409"/>
      <c r="S2610" s="2409"/>
      <c r="T2610" s="2409"/>
      <c r="U2610" s="2409"/>
      <c r="V2610" s="2409"/>
      <c r="W2610" s="2409"/>
      <c r="X2610" s="2409"/>
      <c r="Y2610" s="2409"/>
      <c r="Z2610" s="2409"/>
      <c r="AA2610" s="2409"/>
      <c r="AB2610" s="2409"/>
      <c r="AC2610" s="2409"/>
      <c r="AD2610" s="2409"/>
      <c r="AE2610" s="2409"/>
      <c r="AF2610" s="2409"/>
      <c r="AG2610" s="2409"/>
      <c r="AH2610" s="2409"/>
      <c r="AI2610" s="2409"/>
      <c r="AJ2610" s="2409"/>
      <c r="AK2610" s="2409"/>
    </row>
    <row r="2611" spans="2:37" s="2690" customFormat="1" ht="17.25" customHeight="1" x14ac:dyDescent="0.2">
      <c r="B2611" s="3623" t="s">
        <v>5011</v>
      </c>
      <c r="C2611" s="3624"/>
      <c r="D2611" s="3624"/>
      <c r="E2611" s="3624"/>
      <c r="F2611" s="3624"/>
      <c r="G2611" s="3624"/>
      <c r="H2611" s="3624"/>
      <c r="I2611" s="3624"/>
      <c r="J2611" s="3624"/>
      <c r="K2611" s="3624"/>
      <c r="L2611" s="3624"/>
      <c r="M2611" s="3624"/>
      <c r="N2611" s="3624"/>
      <c r="O2611" s="3624"/>
      <c r="P2611" s="3624"/>
      <c r="Q2611" s="3624"/>
      <c r="R2611" s="3624"/>
      <c r="S2611" s="3624"/>
      <c r="T2611" s="3624"/>
      <c r="U2611" s="3624"/>
      <c r="V2611" s="3624"/>
      <c r="W2611" s="3624"/>
      <c r="X2611" s="3624"/>
      <c r="Y2611" s="3624"/>
      <c r="Z2611" s="3624"/>
      <c r="AA2611" s="3624"/>
      <c r="AB2611" s="3624"/>
      <c r="AC2611" s="3624"/>
      <c r="AD2611" s="3624"/>
      <c r="AE2611" s="3624"/>
      <c r="AF2611" s="3624"/>
      <c r="AG2611" s="3624"/>
      <c r="AH2611" s="3624"/>
      <c r="AI2611" s="3624"/>
      <c r="AJ2611" s="3624"/>
      <c r="AK2611" s="3625"/>
    </row>
    <row r="2612" spans="2:37" s="2690" customFormat="1" ht="17.25" customHeight="1" x14ac:dyDescent="0.2">
      <c r="B2612" s="2576"/>
      <c r="C2612" s="2687"/>
      <c r="D2612" s="2687"/>
      <c r="E2612" s="2687"/>
      <c r="F2612" s="2687"/>
      <c r="G2612" s="2577"/>
      <c r="H2612" s="2577"/>
      <c r="I2612" s="2577"/>
      <c r="J2612" s="2577"/>
      <c r="K2612" s="2577"/>
      <c r="L2612" s="2577"/>
      <c r="M2612" s="2577"/>
      <c r="N2612" s="2577"/>
      <c r="O2612" s="2577"/>
      <c r="P2612" s="2577"/>
      <c r="Q2612" s="2577"/>
      <c r="R2612" s="2577"/>
      <c r="S2612" s="2577"/>
      <c r="T2612" s="2577"/>
      <c r="U2612" s="2577"/>
      <c r="V2612" s="2577"/>
      <c r="W2612" s="2577"/>
      <c r="X2612" s="2577"/>
      <c r="Y2612" s="2577"/>
      <c r="Z2612" s="2577"/>
      <c r="AA2612" s="2577"/>
      <c r="AB2612" s="2577"/>
      <c r="AC2612" s="2577"/>
      <c r="AD2612" s="2577"/>
      <c r="AE2612" s="2577"/>
      <c r="AF2612" s="2577"/>
      <c r="AG2612" s="2577"/>
      <c r="AH2612" s="2577"/>
      <c r="AI2612" s="2577"/>
      <c r="AJ2612" s="2577"/>
      <c r="AK2612" s="2578"/>
    </row>
    <row r="2613" spans="2:37" s="2690" customFormat="1" ht="17.25" customHeight="1" x14ac:dyDescent="0.2">
      <c r="B2613" s="2576" t="s">
        <v>4998</v>
      </c>
      <c r="C2613" s="2687"/>
      <c r="D2613" s="3740" t="s">
        <v>5336</v>
      </c>
      <c r="E2613" s="3740"/>
      <c r="F2613" s="3740"/>
      <c r="G2613" s="3740"/>
      <c r="H2613" s="2577"/>
      <c r="I2613" s="2577"/>
      <c r="J2613" s="2577"/>
      <c r="K2613" s="2577"/>
      <c r="L2613" s="2577"/>
      <c r="M2613" s="2577"/>
      <c r="N2613" s="2577"/>
      <c r="O2613" s="2577"/>
      <c r="P2613" s="2577"/>
      <c r="Q2613" s="2577"/>
      <c r="R2613" s="2577"/>
      <c r="S2613" s="2577"/>
      <c r="T2613" s="2577"/>
      <c r="U2613" s="2577"/>
      <c r="V2613" s="2577"/>
      <c r="W2613" s="2577"/>
      <c r="X2613" s="2577"/>
      <c r="Y2613" s="2577"/>
      <c r="Z2613" s="2577"/>
      <c r="AA2613" s="2577"/>
      <c r="AB2613" s="2577"/>
      <c r="AC2613" s="2577"/>
      <c r="AD2613" s="2577"/>
      <c r="AE2613" s="2577"/>
      <c r="AF2613" s="2577"/>
      <c r="AG2613" s="2577"/>
      <c r="AH2613" s="2577"/>
      <c r="AI2613" s="2577"/>
      <c r="AJ2613" s="2577"/>
      <c r="AK2613" s="2578"/>
    </row>
    <row r="2614" spans="2:37" s="2690" customFormat="1" ht="17.25" customHeight="1" thickBot="1" x14ac:dyDescent="0.25">
      <c r="B2614" s="3657" t="s">
        <v>5012</v>
      </c>
      <c r="C2614" s="3658"/>
      <c r="D2614" s="3747">
        <v>41340</v>
      </c>
      <c r="E2614" s="3747"/>
      <c r="F2614" s="2687"/>
      <c r="G2614" s="2577"/>
      <c r="H2614" s="2577"/>
      <c r="I2614" s="2577"/>
      <c r="J2614" s="2577"/>
      <c r="K2614" s="2577"/>
      <c r="L2614" s="2577"/>
      <c r="M2614" s="2577"/>
      <c r="N2614" s="2577"/>
      <c r="O2614" s="2577"/>
      <c r="P2614" s="2577"/>
      <c r="Q2614" s="2577"/>
      <c r="R2614" s="2577"/>
      <c r="S2614" s="2577"/>
      <c r="T2614" s="2577"/>
      <c r="U2614" s="2577"/>
      <c r="V2614" s="2577"/>
      <c r="W2614" s="2577"/>
      <c r="X2614" s="2577"/>
      <c r="Y2614" s="2577"/>
      <c r="Z2614" s="2577"/>
      <c r="AA2614" s="2577"/>
      <c r="AB2614" s="2577"/>
      <c r="AC2614" s="2577"/>
      <c r="AD2614" s="2577"/>
      <c r="AE2614" s="2577"/>
      <c r="AF2614" s="2577"/>
      <c r="AG2614" s="2577"/>
      <c r="AH2614" s="2577"/>
      <c r="AI2614" s="2577"/>
      <c r="AJ2614" s="2577"/>
      <c r="AK2614" s="2578"/>
    </row>
    <row r="2615" spans="2:37" s="2690" customFormat="1" ht="65.25" customHeight="1" thickBot="1" x14ac:dyDescent="0.25">
      <c r="B2615" s="3659" t="s">
        <v>5013</v>
      </c>
      <c r="C2615" s="3710"/>
      <c r="D2615" s="3730" t="s">
        <v>5337</v>
      </c>
      <c r="E2615" s="3731"/>
      <c r="F2615" s="3731"/>
      <c r="G2615" s="3731"/>
      <c r="H2615" s="3731"/>
      <c r="I2615" s="3731"/>
      <c r="J2615" s="3731"/>
      <c r="K2615" s="3732"/>
      <c r="L2615" s="2577"/>
      <c r="M2615" s="2577"/>
      <c r="N2615" s="2577"/>
      <c r="O2615" s="2577"/>
      <c r="P2615" s="2577"/>
      <c r="Q2615" s="2577"/>
      <c r="R2615" s="2577"/>
      <c r="S2615" s="2577"/>
      <c r="T2615" s="2577"/>
      <c r="U2615" s="2577"/>
      <c r="V2615" s="2577"/>
      <c r="W2615" s="2577"/>
      <c r="X2615" s="2577"/>
      <c r="Y2615" s="2577"/>
      <c r="Z2615" s="2577"/>
      <c r="AA2615" s="2577"/>
      <c r="AB2615" s="2577"/>
      <c r="AC2615" s="2577"/>
      <c r="AD2615" s="2577"/>
      <c r="AE2615" s="2577"/>
      <c r="AF2615" s="2577"/>
      <c r="AG2615" s="2577"/>
      <c r="AH2615" s="2577"/>
      <c r="AI2615" s="2577"/>
      <c r="AJ2615" s="2577"/>
      <c r="AK2615" s="2578"/>
    </row>
    <row r="2616" spans="2:37" s="2690" customFormat="1" ht="17.25" customHeight="1" thickBot="1" x14ac:dyDescent="0.25">
      <c r="B2616" s="3664"/>
      <c r="C2616" s="3653"/>
      <c r="D2616" s="3653"/>
      <c r="E2616" s="3653"/>
      <c r="F2616" s="3653"/>
      <c r="G2616" s="3653"/>
      <c r="H2616" s="3653"/>
      <c r="I2616" s="3653"/>
      <c r="J2616" s="3653"/>
      <c r="K2616" s="3653"/>
      <c r="L2616" s="3653"/>
      <c r="M2616" s="3653"/>
      <c r="N2616" s="3653"/>
      <c r="O2616" s="3653"/>
      <c r="P2616" s="3653"/>
      <c r="Q2616" s="3653"/>
      <c r="R2616" s="2577"/>
      <c r="S2616" s="2577"/>
      <c r="T2616" s="2577"/>
      <c r="U2616" s="2577"/>
      <c r="V2616" s="2577"/>
      <c r="W2616" s="2577"/>
      <c r="X2616" s="2577"/>
      <c r="Y2616" s="2577"/>
      <c r="Z2616" s="2577"/>
      <c r="AA2616" s="2577"/>
      <c r="AB2616" s="2577"/>
      <c r="AC2616" s="2577"/>
      <c r="AD2616" s="2577"/>
      <c r="AE2616" s="2577"/>
      <c r="AF2616" s="2577"/>
      <c r="AG2616" s="2577"/>
      <c r="AH2616" s="2577"/>
      <c r="AI2616" s="2577"/>
      <c r="AJ2616" s="2577"/>
      <c r="AK2616" s="2578"/>
    </row>
    <row r="2617" spans="2:37" s="2690" customFormat="1" ht="17.25" customHeight="1" thickBot="1" x14ac:dyDescent="0.25">
      <c r="B2617" s="3679" t="s">
        <v>5014</v>
      </c>
      <c r="C2617" s="3680"/>
      <c r="D2617" s="3638" t="s">
        <v>5004</v>
      </c>
      <c r="E2617" s="3638" t="s">
        <v>5015</v>
      </c>
      <c r="F2617" s="3686" t="s">
        <v>224</v>
      </c>
      <c r="G2617" s="3688"/>
      <c r="H2617" s="3688"/>
      <c r="I2617" s="3688"/>
      <c r="J2617" s="3688"/>
      <c r="K2617" s="3688"/>
      <c r="L2617" s="3688"/>
      <c r="M2617" s="3688"/>
      <c r="N2617" s="3688"/>
      <c r="O2617" s="3688"/>
      <c r="P2617" s="3688"/>
      <c r="Q2617" s="3688"/>
      <c r="R2617" s="3689"/>
      <c r="S2617" s="3686" t="s">
        <v>340</v>
      </c>
      <c r="T2617" s="3688"/>
      <c r="U2617" s="3688"/>
      <c r="V2617" s="3688"/>
      <c r="W2617" s="3688"/>
      <c r="X2617" s="3688"/>
      <c r="Y2617" s="3688"/>
      <c r="Z2617" s="3688"/>
      <c r="AA2617" s="3688"/>
      <c r="AB2617" s="3688"/>
      <c r="AC2617" s="3689"/>
      <c r="AD2617" s="3686" t="s">
        <v>225</v>
      </c>
      <c r="AE2617" s="3688"/>
      <c r="AF2617" s="3688"/>
      <c r="AG2617" s="3689"/>
      <c r="AH2617" s="3690" t="s">
        <v>4999</v>
      </c>
      <c r="AI2617" s="3691"/>
      <c r="AJ2617" s="3692"/>
      <c r="AK2617" s="2578"/>
    </row>
    <row r="2618" spans="2:37" s="2690" customFormat="1" ht="17.25" customHeight="1" thickBot="1" x14ac:dyDescent="0.25">
      <c r="B2618" s="3681"/>
      <c r="C2618" s="3682"/>
      <c r="D2618" s="3639"/>
      <c r="E2618" s="3639"/>
      <c r="F2618" s="3638" t="s">
        <v>5016</v>
      </c>
      <c r="G2618" s="3638" t="s">
        <v>5017</v>
      </c>
      <c r="H2618" s="3638" t="s">
        <v>5018</v>
      </c>
      <c r="I2618" s="3640" t="s">
        <v>5019</v>
      </c>
      <c r="J2618" s="3640" t="s">
        <v>5020</v>
      </c>
      <c r="K2618" s="3640" t="s">
        <v>5021</v>
      </c>
      <c r="L2618" s="3640" t="s">
        <v>5022</v>
      </c>
      <c r="M2618" s="4431" t="s">
        <v>5023</v>
      </c>
      <c r="N2618" s="4432"/>
      <c r="O2618" s="3640" t="s">
        <v>5024</v>
      </c>
      <c r="P2618" s="3640" t="s">
        <v>5025</v>
      </c>
      <c r="Q2618" s="3640" t="s">
        <v>5026</v>
      </c>
      <c r="R2618" s="3640" t="s">
        <v>5027</v>
      </c>
      <c r="S2618" s="3638" t="s">
        <v>5028</v>
      </c>
      <c r="T2618" s="3638" t="s">
        <v>5029</v>
      </c>
      <c r="U2618" s="3638" t="s">
        <v>5030</v>
      </c>
      <c r="V2618" s="3638" t="s">
        <v>5031</v>
      </c>
      <c r="W2618" s="3638" t="s">
        <v>5032</v>
      </c>
      <c r="X2618" s="3638" t="s">
        <v>5033</v>
      </c>
      <c r="Y2618" s="3638" t="s">
        <v>5034</v>
      </c>
      <c r="Z2618" s="3638" t="s">
        <v>5035</v>
      </c>
      <c r="AA2618" s="3638" t="s">
        <v>5036</v>
      </c>
      <c r="AB2618" s="3640" t="s">
        <v>5037</v>
      </c>
      <c r="AC2618" s="3640" t="s">
        <v>5038</v>
      </c>
      <c r="AD2618" s="3638" t="s">
        <v>5039</v>
      </c>
      <c r="AE2618" s="3638" t="s">
        <v>5040</v>
      </c>
      <c r="AF2618" s="3638" t="s">
        <v>5041</v>
      </c>
      <c r="AG2618" s="3638" t="s">
        <v>5042</v>
      </c>
      <c r="AH2618" s="3638" t="s">
        <v>1154</v>
      </c>
      <c r="AI2618" s="3638" t="s">
        <v>5000</v>
      </c>
      <c r="AJ2618" s="3638" t="s">
        <v>5001</v>
      </c>
      <c r="AK2618" s="2578"/>
    </row>
    <row r="2619" spans="2:37" s="2690" customFormat="1" ht="17.25" customHeight="1" thickBot="1" x14ac:dyDescent="0.25">
      <c r="B2619" s="4433"/>
      <c r="C2619" s="4434"/>
      <c r="D2619" s="3705"/>
      <c r="E2619" s="3705"/>
      <c r="F2619" s="3705"/>
      <c r="G2619" s="3705"/>
      <c r="H2619" s="3705"/>
      <c r="I2619" s="3776"/>
      <c r="J2619" s="3776"/>
      <c r="K2619" s="3776"/>
      <c r="L2619" s="3776"/>
      <c r="M2619" s="2686" t="s">
        <v>5043</v>
      </c>
      <c r="N2619" s="2685" t="s">
        <v>2798</v>
      </c>
      <c r="O2619" s="3776"/>
      <c r="P2619" s="3776"/>
      <c r="Q2619" s="3776"/>
      <c r="R2619" s="3776"/>
      <c r="S2619" s="3705"/>
      <c r="T2619" s="3705"/>
      <c r="U2619" s="3705"/>
      <c r="V2619" s="3705"/>
      <c r="W2619" s="3705"/>
      <c r="X2619" s="3705"/>
      <c r="Y2619" s="3705"/>
      <c r="Z2619" s="3705"/>
      <c r="AA2619" s="3705"/>
      <c r="AB2619" s="3776"/>
      <c r="AC2619" s="3776"/>
      <c r="AD2619" s="3705"/>
      <c r="AE2619" s="3705"/>
      <c r="AF2619" s="3705"/>
      <c r="AG2619" s="3705"/>
      <c r="AH2619" s="3705"/>
      <c r="AI2619" s="3705"/>
      <c r="AJ2619" s="3705"/>
      <c r="AK2619" s="2578"/>
    </row>
    <row r="2620" spans="2:37" s="2690" customFormat="1" ht="17.25" customHeight="1" thickBot="1" x14ac:dyDescent="0.25">
      <c r="B2620" s="3649" t="s">
        <v>5338</v>
      </c>
      <c r="C2620" s="3650"/>
      <c r="D2620" s="2602" t="s">
        <v>1534</v>
      </c>
      <c r="E2620" s="3132">
        <v>59</v>
      </c>
      <c r="F2620" s="2602" t="s">
        <v>1534</v>
      </c>
      <c r="G2620" s="2602" t="s">
        <v>1534</v>
      </c>
      <c r="H2620" s="2602" t="s">
        <v>1534</v>
      </c>
      <c r="I2620" s="2602" t="s">
        <v>1534</v>
      </c>
      <c r="J2620" s="2602" t="s">
        <v>1534</v>
      </c>
      <c r="K2620" s="2602" t="s">
        <v>1534</v>
      </c>
      <c r="L2620" s="2602" t="s">
        <v>1534</v>
      </c>
      <c r="M2620" s="2602" t="s">
        <v>1534</v>
      </c>
      <c r="N2620" s="2602" t="s">
        <v>1534</v>
      </c>
      <c r="O2620" s="2602" t="s">
        <v>1534</v>
      </c>
      <c r="P2620" s="2602" t="s">
        <v>1534</v>
      </c>
      <c r="Q2620" s="2602" t="s">
        <v>1534</v>
      </c>
      <c r="R2620" s="2602" t="s">
        <v>1534</v>
      </c>
      <c r="S2620" s="2602" t="s">
        <v>1534</v>
      </c>
      <c r="T2620" s="2602" t="s">
        <v>1534</v>
      </c>
      <c r="U2620" s="2602" t="s">
        <v>1534</v>
      </c>
      <c r="V2620" s="2602" t="s">
        <v>1534</v>
      </c>
      <c r="W2620" s="2602" t="s">
        <v>1534</v>
      </c>
      <c r="X2620" s="2602" t="s">
        <v>1534</v>
      </c>
      <c r="Y2620" s="2602" t="s">
        <v>1534</v>
      </c>
      <c r="Z2620" s="2602" t="s">
        <v>1534</v>
      </c>
      <c r="AA2620" s="2602" t="s">
        <v>1534</v>
      </c>
      <c r="AB2620" s="2602" t="s">
        <v>1534</v>
      </c>
      <c r="AC2620" s="2602" t="s">
        <v>1534</v>
      </c>
      <c r="AD2620" s="2603">
        <v>59</v>
      </c>
      <c r="AE2620" s="2604">
        <v>10000</v>
      </c>
      <c r="AF2620" s="3133">
        <f>+AD2620/AE2620</f>
        <v>5.8999999999999999E-3</v>
      </c>
      <c r="AG2620" s="2603">
        <v>0.1</v>
      </c>
      <c r="AH2620" s="3134" t="s">
        <v>1534</v>
      </c>
      <c r="AI2620" s="3134" t="s">
        <v>1534</v>
      </c>
      <c r="AJ2620" s="3134" t="s">
        <v>1534</v>
      </c>
      <c r="AK2620" s="2578"/>
    </row>
    <row r="2621" spans="2:37" s="2690" customFormat="1" ht="17.25" customHeight="1" x14ac:dyDescent="0.2">
      <c r="B2621" s="2579"/>
      <c r="C2621" s="2572"/>
      <c r="D2621" s="2572"/>
      <c r="E2621" s="2572"/>
      <c r="F2621" s="2572"/>
      <c r="G2621" s="2572"/>
      <c r="H2621" s="2572"/>
      <c r="I2621" s="2573"/>
      <c r="J2621" s="2573"/>
      <c r="K2621" s="2573"/>
      <c r="L2621" s="2573"/>
      <c r="M2621" s="2572"/>
      <c r="N2621" s="2573"/>
      <c r="O2621" s="2573"/>
      <c r="P2621" s="2573"/>
      <c r="Q2621" s="2573"/>
      <c r="R2621" s="2573"/>
      <c r="S2621" s="2572"/>
      <c r="T2621" s="2571"/>
      <c r="U2621" s="2571"/>
      <c r="V2621" s="2571"/>
      <c r="W2621" s="2571"/>
      <c r="X2621" s="2571"/>
      <c r="Y2621" s="2571"/>
      <c r="Z2621" s="2571"/>
      <c r="AA2621" s="2571"/>
      <c r="AB2621" s="2571"/>
      <c r="AC2621" s="2571"/>
      <c r="AD2621" s="2571"/>
      <c r="AE2621" s="2571"/>
      <c r="AF2621" s="2571"/>
      <c r="AG2621" s="2571"/>
      <c r="AH2621" s="2571"/>
      <c r="AI2621" s="2571"/>
      <c r="AJ2621" s="2571"/>
      <c r="AK2621" s="2578"/>
    </row>
    <row r="2622" spans="2:37" s="2690" customFormat="1" ht="17.25" customHeight="1" x14ac:dyDescent="0.2">
      <c r="B2622" s="3643" t="s">
        <v>5002</v>
      </c>
      <c r="C2622" s="3644"/>
      <c r="D2622" s="3652" t="s">
        <v>1534</v>
      </c>
      <c r="E2622" s="3652"/>
      <c r="F2622" s="3652"/>
      <c r="G2622" s="3652"/>
      <c r="H2622" s="2575"/>
      <c r="I2622" s="2575"/>
      <c r="J2622" s="2575"/>
      <c r="K2622" s="2575"/>
      <c r="L2622" s="2575"/>
      <c r="M2622" s="2575"/>
      <c r="N2622" s="2575"/>
      <c r="O2622" s="2575"/>
      <c r="P2622" s="2575"/>
      <c r="Q2622" s="2575"/>
      <c r="R2622" s="2575"/>
      <c r="S2622" s="2575"/>
      <c r="T2622" s="2571"/>
      <c r="U2622" s="2571"/>
      <c r="V2622" s="2571"/>
      <c r="W2622" s="2571"/>
      <c r="X2622" s="2571"/>
      <c r="Y2622" s="2571"/>
      <c r="Z2622" s="2571"/>
      <c r="AA2622" s="2571"/>
      <c r="AB2622" s="2571"/>
      <c r="AC2622" s="2571"/>
      <c r="AD2622" s="2571"/>
      <c r="AE2622" s="2571"/>
      <c r="AF2622" s="2571"/>
      <c r="AG2622" s="2571"/>
      <c r="AH2622" s="2571"/>
      <c r="AI2622" s="2571"/>
      <c r="AJ2622" s="2571"/>
      <c r="AK2622" s="2578"/>
    </row>
    <row r="2623" spans="2:37" s="2690" customFormat="1" ht="17.25" customHeight="1" x14ac:dyDescent="0.2">
      <c r="B2623" s="3643" t="s">
        <v>5003</v>
      </c>
      <c r="C2623" s="3644"/>
      <c r="D2623" s="3652" t="s">
        <v>5099</v>
      </c>
      <c r="E2623" s="3652"/>
      <c r="F2623" s="3652"/>
      <c r="G2623" s="3652"/>
      <c r="H2623" s="2575"/>
      <c r="I2623" s="2575"/>
      <c r="J2623" s="2575"/>
      <c r="K2623" s="2575"/>
      <c r="L2623" s="2575"/>
      <c r="M2623" s="2575"/>
      <c r="N2623" s="2575"/>
      <c r="O2623" s="2575"/>
      <c r="P2623" s="2575"/>
      <c r="Q2623" s="2575"/>
      <c r="R2623" s="2575"/>
      <c r="S2623" s="2575"/>
      <c r="T2623" s="2571"/>
      <c r="U2623" s="2571"/>
      <c r="V2623" s="2571"/>
      <c r="W2623" s="2571"/>
      <c r="X2623" s="2571"/>
      <c r="Y2623" s="2571"/>
      <c r="Z2623" s="2571"/>
      <c r="AA2623" s="2571"/>
      <c r="AB2623" s="2571"/>
      <c r="AC2623" s="2571"/>
      <c r="AD2623" s="2571"/>
      <c r="AE2623" s="2571"/>
      <c r="AF2623" s="2571"/>
      <c r="AG2623" s="2571"/>
      <c r="AH2623" s="2571"/>
      <c r="AI2623" s="2571"/>
      <c r="AJ2623" s="2571"/>
      <c r="AK2623" s="2578"/>
    </row>
    <row r="2624" spans="2:37" s="2690" customFormat="1" ht="17.25" customHeight="1" thickBot="1" x14ac:dyDescent="0.25">
      <c r="B2624" s="3646"/>
      <c r="C2624" s="3647"/>
      <c r="D2624" s="4435"/>
      <c r="E2624" s="4435"/>
      <c r="F2624" s="4435"/>
      <c r="G2624" s="4435"/>
      <c r="H2624" s="2580"/>
      <c r="I2624" s="2580"/>
      <c r="J2624" s="2580"/>
      <c r="K2624" s="2580"/>
      <c r="L2624" s="2580"/>
      <c r="M2624" s="2580"/>
      <c r="N2624" s="2580"/>
      <c r="O2624" s="2580"/>
      <c r="P2624" s="2580"/>
      <c r="Q2624" s="2580"/>
      <c r="R2624" s="2580"/>
      <c r="S2624" s="2580"/>
      <c r="T2624" s="2581"/>
      <c r="U2624" s="2581"/>
      <c r="V2624" s="2581"/>
      <c r="W2624" s="2581"/>
      <c r="X2624" s="2581"/>
      <c r="Y2624" s="2581"/>
      <c r="Z2624" s="2581"/>
      <c r="AA2624" s="2581"/>
      <c r="AB2624" s="2581"/>
      <c r="AC2624" s="2581"/>
      <c r="AD2624" s="2581"/>
      <c r="AE2624" s="2581"/>
      <c r="AF2624" s="2581"/>
      <c r="AG2624" s="2581"/>
      <c r="AH2624" s="2581"/>
      <c r="AI2624" s="2581"/>
      <c r="AJ2624" s="2581"/>
      <c r="AK2624" s="2583"/>
    </row>
    <row r="2625" spans="2:37" s="2690" customFormat="1" ht="17.25" customHeight="1" x14ac:dyDescent="0.2">
      <c r="B2625" s="2692" t="str">
        <f>+B2609</f>
        <v>.</v>
      </c>
      <c r="C2625" s="2409"/>
      <c r="D2625" s="2409"/>
      <c r="E2625" s="2409"/>
      <c r="F2625" s="2409"/>
      <c r="G2625" s="2409"/>
      <c r="H2625" s="2409"/>
      <c r="I2625" s="2409"/>
      <c r="J2625" s="2409"/>
      <c r="K2625" s="2409"/>
      <c r="L2625" s="2409"/>
      <c r="M2625" s="2409"/>
      <c r="N2625" s="2409"/>
      <c r="O2625" s="2409"/>
      <c r="P2625" s="2409"/>
      <c r="Q2625" s="2409"/>
      <c r="R2625" s="2409"/>
      <c r="S2625" s="2409"/>
      <c r="T2625" s="2409"/>
      <c r="U2625" s="2409"/>
      <c r="V2625" s="2409"/>
      <c r="W2625" s="2409"/>
      <c r="X2625" s="2409"/>
      <c r="Y2625" s="2409"/>
      <c r="Z2625" s="2409"/>
      <c r="AA2625" s="2409"/>
      <c r="AB2625" s="2409"/>
      <c r="AC2625" s="2409"/>
      <c r="AD2625" s="2409"/>
      <c r="AE2625" s="2409"/>
      <c r="AF2625" s="2409"/>
      <c r="AG2625" s="2409"/>
      <c r="AH2625" s="2409"/>
      <c r="AI2625" s="2409"/>
      <c r="AJ2625" s="2409"/>
      <c r="AK2625" s="2409"/>
    </row>
    <row r="2626" spans="2:37" s="2690" customFormat="1" ht="17.25" customHeight="1" thickBot="1" x14ac:dyDescent="0.25">
      <c r="B2626" s="2692"/>
      <c r="C2626" s="2409"/>
      <c r="D2626" s="2409"/>
      <c r="E2626" s="2409"/>
      <c r="F2626" s="2409"/>
      <c r="G2626" s="2409"/>
      <c r="H2626" s="2409"/>
      <c r="I2626" s="2409"/>
      <c r="J2626" s="2409"/>
      <c r="K2626" s="2409"/>
      <c r="L2626" s="2409"/>
      <c r="M2626" s="2409"/>
      <c r="N2626" s="2409"/>
      <c r="O2626" s="2409"/>
      <c r="P2626" s="2409"/>
      <c r="Q2626" s="2409"/>
      <c r="R2626" s="2409"/>
      <c r="S2626" s="2409"/>
      <c r="T2626" s="2409"/>
      <c r="U2626" s="2409"/>
      <c r="V2626" s="2409"/>
      <c r="W2626" s="2409"/>
      <c r="X2626" s="2409"/>
      <c r="Y2626" s="2409"/>
      <c r="Z2626" s="2409"/>
      <c r="AA2626" s="2409"/>
      <c r="AB2626" s="2409"/>
      <c r="AC2626" s="2409"/>
      <c r="AD2626" s="2409"/>
      <c r="AE2626" s="2409"/>
      <c r="AF2626" s="2409"/>
      <c r="AG2626" s="2409"/>
      <c r="AH2626" s="2409"/>
      <c r="AI2626" s="2409"/>
      <c r="AJ2626" s="2409"/>
      <c r="AK2626" s="2409"/>
    </row>
    <row r="2627" spans="2:37" s="2690" customFormat="1" ht="17.25" customHeight="1" x14ac:dyDescent="0.2">
      <c r="B2627" s="3623" t="s">
        <v>5011</v>
      </c>
      <c r="C2627" s="3624"/>
      <c r="D2627" s="3624"/>
      <c r="E2627" s="3624"/>
      <c r="F2627" s="3624"/>
      <c r="G2627" s="3624"/>
      <c r="H2627" s="3624"/>
      <c r="I2627" s="3624"/>
      <c r="J2627" s="3624"/>
      <c r="K2627" s="3624"/>
      <c r="L2627" s="3624"/>
      <c r="M2627" s="3624"/>
      <c r="N2627" s="3624"/>
      <c r="O2627" s="3624"/>
      <c r="P2627" s="3624"/>
      <c r="Q2627" s="3624"/>
      <c r="R2627" s="3624"/>
      <c r="S2627" s="3624"/>
      <c r="T2627" s="3624"/>
      <c r="U2627" s="3624"/>
      <c r="V2627" s="3624"/>
      <c r="W2627" s="3624"/>
      <c r="X2627" s="3624"/>
      <c r="Y2627" s="3624"/>
      <c r="Z2627" s="3624"/>
      <c r="AA2627" s="3624"/>
      <c r="AB2627" s="3624"/>
      <c r="AC2627" s="3624"/>
      <c r="AD2627" s="3624"/>
      <c r="AE2627" s="3624"/>
      <c r="AF2627" s="3624"/>
      <c r="AG2627" s="3624"/>
      <c r="AH2627" s="3624"/>
      <c r="AI2627" s="3624"/>
      <c r="AJ2627" s="3624"/>
      <c r="AK2627" s="3625"/>
    </row>
    <row r="2628" spans="2:37" s="2690" customFormat="1" ht="17.25" customHeight="1" x14ac:dyDescent="0.2">
      <c r="B2628" s="2576"/>
      <c r="C2628" s="2687"/>
      <c r="D2628" s="2687"/>
      <c r="E2628" s="2687"/>
      <c r="F2628" s="2687"/>
      <c r="G2628" s="2577"/>
      <c r="H2628" s="2577"/>
      <c r="I2628" s="2577"/>
      <c r="J2628" s="2577"/>
      <c r="K2628" s="2577"/>
      <c r="L2628" s="2577"/>
      <c r="M2628" s="2577"/>
      <c r="N2628" s="2577"/>
      <c r="O2628" s="2577"/>
      <c r="P2628" s="2577"/>
      <c r="Q2628" s="2577"/>
      <c r="R2628" s="2577"/>
      <c r="S2628" s="2577"/>
      <c r="T2628" s="2577"/>
      <c r="U2628" s="2577"/>
      <c r="V2628" s="2577"/>
      <c r="W2628" s="2577"/>
      <c r="X2628" s="2577"/>
      <c r="Y2628" s="2577"/>
      <c r="Z2628" s="2577"/>
      <c r="AA2628" s="2577"/>
      <c r="AB2628" s="2577"/>
      <c r="AC2628" s="2577"/>
      <c r="AD2628" s="2577"/>
      <c r="AE2628" s="2577"/>
      <c r="AF2628" s="2577"/>
      <c r="AG2628" s="2577"/>
      <c r="AH2628" s="2577"/>
      <c r="AI2628" s="2577"/>
      <c r="AJ2628" s="2577"/>
      <c r="AK2628" s="2578"/>
    </row>
    <row r="2629" spans="2:37" s="2690" customFormat="1" ht="17.25" customHeight="1" x14ac:dyDescent="0.2">
      <c r="B2629" s="2576" t="s">
        <v>4998</v>
      </c>
      <c r="C2629" s="2687"/>
      <c r="D2629" s="3740" t="s">
        <v>5339</v>
      </c>
      <c r="E2629" s="3740"/>
      <c r="F2629" s="3740"/>
      <c r="G2629" s="3740"/>
      <c r="H2629" s="2577"/>
      <c r="I2629" s="2577"/>
      <c r="J2629" s="2577"/>
      <c r="K2629" s="2577"/>
      <c r="L2629" s="2577"/>
      <c r="M2629" s="2577"/>
      <c r="N2629" s="2577"/>
      <c r="O2629" s="2577"/>
      <c r="P2629" s="2577"/>
      <c r="Q2629" s="2577"/>
      <c r="R2629" s="2577"/>
      <c r="S2629" s="2577"/>
      <c r="T2629" s="2577"/>
      <c r="U2629" s="2577"/>
      <c r="V2629" s="2577"/>
      <c r="W2629" s="2577"/>
      <c r="X2629" s="2577"/>
      <c r="Y2629" s="2577"/>
      <c r="Z2629" s="2577"/>
      <c r="AA2629" s="2577"/>
      <c r="AB2629" s="2577"/>
      <c r="AC2629" s="2577"/>
      <c r="AD2629" s="2577"/>
      <c r="AE2629" s="2577"/>
      <c r="AF2629" s="2577"/>
      <c r="AG2629" s="2577"/>
      <c r="AH2629" s="2577"/>
      <c r="AI2629" s="2577"/>
      <c r="AJ2629" s="2577"/>
      <c r="AK2629" s="2578"/>
    </row>
    <row r="2630" spans="2:37" s="2690" customFormat="1" ht="19.5" customHeight="1" thickBot="1" x14ac:dyDescent="0.25">
      <c r="B2630" s="3657" t="s">
        <v>5012</v>
      </c>
      <c r="C2630" s="3658"/>
      <c r="D2630" s="3747">
        <v>41335</v>
      </c>
      <c r="E2630" s="3747"/>
      <c r="F2630" s="2687"/>
      <c r="G2630" s="2577"/>
      <c r="H2630" s="2577"/>
      <c r="I2630" s="2577"/>
      <c r="J2630" s="2577"/>
      <c r="K2630" s="2577"/>
      <c r="L2630" s="2577"/>
      <c r="M2630" s="2577"/>
      <c r="N2630" s="2577"/>
      <c r="O2630" s="2577"/>
      <c r="P2630" s="2577"/>
      <c r="Q2630" s="2577"/>
      <c r="R2630" s="2577"/>
      <c r="S2630" s="2577"/>
      <c r="T2630" s="2577"/>
      <c r="U2630" s="2577"/>
      <c r="V2630" s="2577"/>
      <c r="W2630" s="2577"/>
      <c r="X2630" s="2577"/>
      <c r="Y2630" s="2577"/>
      <c r="Z2630" s="2577"/>
      <c r="AA2630" s="2577"/>
      <c r="AB2630" s="2577"/>
      <c r="AC2630" s="2577"/>
      <c r="AD2630" s="2577"/>
      <c r="AE2630" s="2577"/>
      <c r="AF2630" s="2577"/>
      <c r="AG2630" s="2577"/>
      <c r="AH2630" s="2577"/>
      <c r="AI2630" s="2577"/>
      <c r="AJ2630" s="2577"/>
      <c r="AK2630" s="2578"/>
    </row>
    <row r="2631" spans="2:37" s="2690" customFormat="1" ht="43.5" customHeight="1" thickBot="1" x14ac:dyDescent="0.25">
      <c r="B2631" s="3659" t="s">
        <v>5013</v>
      </c>
      <c r="C2631" s="3710"/>
      <c r="D2631" s="3730" t="s">
        <v>5340</v>
      </c>
      <c r="E2631" s="3731"/>
      <c r="F2631" s="3731"/>
      <c r="G2631" s="3731"/>
      <c r="H2631" s="3731"/>
      <c r="I2631" s="3731"/>
      <c r="J2631" s="3731"/>
      <c r="K2631" s="3732"/>
      <c r="L2631" s="2577"/>
      <c r="M2631" s="2577"/>
      <c r="N2631" s="2577"/>
      <c r="O2631" s="2577"/>
      <c r="P2631" s="2577"/>
      <c r="Q2631" s="2577"/>
      <c r="R2631" s="2577"/>
      <c r="S2631" s="2577"/>
      <c r="T2631" s="2577"/>
      <c r="U2631" s="2577"/>
      <c r="V2631" s="2577"/>
      <c r="W2631" s="2577"/>
      <c r="X2631" s="2577"/>
      <c r="Y2631" s="2577"/>
      <c r="Z2631" s="2577"/>
      <c r="AA2631" s="2577"/>
      <c r="AB2631" s="2577"/>
      <c r="AC2631" s="2577"/>
      <c r="AD2631" s="2577"/>
      <c r="AE2631" s="2577"/>
      <c r="AF2631" s="2577"/>
      <c r="AG2631" s="2577"/>
      <c r="AH2631" s="2577"/>
      <c r="AI2631" s="2577"/>
      <c r="AJ2631" s="2577"/>
      <c r="AK2631" s="2578"/>
    </row>
    <row r="2632" spans="2:37" s="2690" customFormat="1" ht="17.25" customHeight="1" thickBot="1" x14ac:dyDescent="0.25">
      <c r="B2632" s="3664"/>
      <c r="C2632" s="3653"/>
      <c r="D2632" s="3653"/>
      <c r="E2632" s="3653"/>
      <c r="F2632" s="3653"/>
      <c r="G2632" s="3653"/>
      <c r="H2632" s="3653"/>
      <c r="I2632" s="3653"/>
      <c r="J2632" s="3653"/>
      <c r="K2632" s="3653"/>
      <c r="L2632" s="3653"/>
      <c r="M2632" s="3653"/>
      <c r="N2632" s="3653"/>
      <c r="O2632" s="3653"/>
      <c r="P2632" s="3653"/>
      <c r="Q2632" s="3653"/>
      <c r="R2632" s="2577"/>
      <c r="S2632" s="2577"/>
      <c r="T2632" s="2577"/>
      <c r="U2632" s="2577"/>
      <c r="V2632" s="2577"/>
      <c r="W2632" s="2577"/>
      <c r="X2632" s="2577"/>
      <c r="Y2632" s="2577"/>
      <c r="Z2632" s="2577"/>
      <c r="AA2632" s="2577"/>
      <c r="AB2632" s="2577"/>
      <c r="AC2632" s="2577"/>
      <c r="AD2632" s="2577"/>
      <c r="AE2632" s="2577"/>
      <c r="AF2632" s="2577"/>
      <c r="AG2632" s="2577"/>
      <c r="AH2632" s="2577"/>
      <c r="AI2632" s="2577"/>
      <c r="AJ2632" s="2577"/>
      <c r="AK2632" s="2578"/>
    </row>
    <row r="2633" spans="2:37" s="2690" customFormat="1" ht="17.25" customHeight="1" thickBot="1" x14ac:dyDescent="0.25">
      <c r="B2633" s="3679" t="s">
        <v>5014</v>
      </c>
      <c r="C2633" s="3680"/>
      <c r="D2633" s="3638" t="s">
        <v>5004</v>
      </c>
      <c r="E2633" s="3638" t="s">
        <v>5015</v>
      </c>
      <c r="F2633" s="3686" t="s">
        <v>224</v>
      </c>
      <c r="G2633" s="3688"/>
      <c r="H2633" s="3688"/>
      <c r="I2633" s="3688"/>
      <c r="J2633" s="3688"/>
      <c r="K2633" s="3688"/>
      <c r="L2633" s="3688"/>
      <c r="M2633" s="3688"/>
      <c r="N2633" s="3688"/>
      <c r="O2633" s="3688"/>
      <c r="P2633" s="3688"/>
      <c r="Q2633" s="3688"/>
      <c r="R2633" s="3689"/>
      <c r="S2633" s="3686" t="s">
        <v>340</v>
      </c>
      <c r="T2633" s="3688"/>
      <c r="U2633" s="3688"/>
      <c r="V2633" s="3688"/>
      <c r="W2633" s="3688"/>
      <c r="X2633" s="3688"/>
      <c r="Y2633" s="3688"/>
      <c r="Z2633" s="3688"/>
      <c r="AA2633" s="3688"/>
      <c r="AB2633" s="3688"/>
      <c r="AC2633" s="3689"/>
      <c r="AD2633" s="3686" t="s">
        <v>225</v>
      </c>
      <c r="AE2633" s="3688"/>
      <c r="AF2633" s="3688"/>
      <c r="AG2633" s="3689"/>
      <c r="AH2633" s="3690" t="s">
        <v>4999</v>
      </c>
      <c r="AI2633" s="3691"/>
      <c r="AJ2633" s="3692"/>
      <c r="AK2633" s="2578"/>
    </row>
    <row r="2634" spans="2:37" s="2690" customFormat="1" ht="17.25" customHeight="1" thickBot="1" x14ac:dyDescent="0.25">
      <c r="B2634" s="3681"/>
      <c r="C2634" s="3682"/>
      <c r="D2634" s="3639"/>
      <c r="E2634" s="3639"/>
      <c r="F2634" s="3638" t="s">
        <v>5016</v>
      </c>
      <c r="G2634" s="3638" t="s">
        <v>5017</v>
      </c>
      <c r="H2634" s="3638" t="s">
        <v>5018</v>
      </c>
      <c r="I2634" s="3640" t="s">
        <v>5019</v>
      </c>
      <c r="J2634" s="3640" t="s">
        <v>5020</v>
      </c>
      <c r="K2634" s="3640" t="s">
        <v>5021</v>
      </c>
      <c r="L2634" s="3640" t="s">
        <v>5022</v>
      </c>
      <c r="M2634" s="4431" t="s">
        <v>5023</v>
      </c>
      <c r="N2634" s="4432"/>
      <c r="O2634" s="3640" t="s">
        <v>5024</v>
      </c>
      <c r="P2634" s="3640" t="s">
        <v>5025</v>
      </c>
      <c r="Q2634" s="3640" t="s">
        <v>5026</v>
      </c>
      <c r="R2634" s="3640" t="s">
        <v>5027</v>
      </c>
      <c r="S2634" s="3638" t="s">
        <v>5028</v>
      </c>
      <c r="T2634" s="3638" t="s">
        <v>5029</v>
      </c>
      <c r="U2634" s="3638" t="s">
        <v>5030</v>
      </c>
      <c r="V2634" s="3638" t="s">
        <v>5031</v>
      </c>
      <c r="W2634" s="3638" t="s">
        <v>5032</v>
      </c>
      <c r="X2634" s="3638" t="s">
        <v>5033</v>
      </c>
      <c r="Y2634" s="3638" t="s">
        <v>5034</v>
      </c>
      <c r="Z2634" s="3638" t="s">
        <v>5035</v>
      </c>
      <c r="AA2634" s="3638" t="s">
        <v>5036</v>
      </c>
      <c r="AB2634" s="3640" t="s">
        <v>5037</v>
      </c>
      <c r="AC2634" s="3640" t="s">
        <v>5038</v>
      </c>
      <c r="AD2634" s="3638" t="s">
        <v>5039</v>
      </c>
      <c r="AE2634" s="3638" t="s">
        <v>5040</v>
      </c>
      <c r="AF2634" s="3638" t="s">
        <v>5041</v>
      </c>
      <c r="AG2634" s="3638" t="s">
        <v>5042</v>
      </c>
      <c r="AH2634" s="3638" t="s">
        <v>1154</v>
      </c>
      <c r="AI2634" s="3638" t="s">
        <v>5000</v>
      </c>
      <c r="AJ2634" s="3638" t="s">
        <v>5001</v>
      </c>
      <c r="AK2634" s="2578"/>
    </row>
    <row r="2635" spans="2:37" s="2690" customFormat="1" ht="17.25" customHeight="1" thickBot="1" x14ac:dyDescent="0.25">
      <c r="B2635" s="3681"/>
      <c r="C2635" s="3682"/>
      <c r="D2635" s="3639"/>
      <c r="E2635" s="3639"/>
      <c r="F2635" s="3639"/>
      <c r="G2635" s="3639"/>
      <c r="H2635" s="3639"/>
      <c r="I2635" s="3637"/>
      <c r="J2635" s="3637"/>
      <c r="K2635" s="3637"/>
      <c r="L2635" s="3637"/>
      <c r="M2635" s="2686" t="s">
        <v>5043</v>
      </c>
      <c r="N2635" s="2685" t="s">
        <v>2798</v>
      </c>
      <c r="O2635" s="3637"/>
      <c r="P2635" s="3637"/>
      <c r="Q2635" s="3637"/>
      <c r="R2635" s="3637"/>
      <c r="S2635" s="3639"/>
      <c r="T2635" s="3639"/>
      <c r="U2635" s="3639"/>
      <c r="V2635" s="3639"/>
      <c r="W2635" s="3639"/>
      <c r="X2635" s="3639"/>
      <c r="Y2635" s="3639"/>
      <c r="Z2635" s="3639"/>
      <c r="AA2635" s="3639"/>
      <c r="AB2635" s="3637"/>
      <c r="AC2635" s="3637"/>
      <c r="AD2635" s="3639"/>
      <c r="AE2635" s="3639"/>
      <c r="AF2635" s="3639"/>
      <c r="AG2635" s="3639"/>
      <c r="AH2635" s="3639"/>
      <c r="AI2635" s="3639"/>
      <c r="AJ2635" s="3639"/>
      <c r="AK2635" s="2578"/>
    </row>
    <row r="2636" spans="2:37" s="2690" customFormat="1" ht="17.25" customHeight="1" x14ac:dyDescent="0.2">
      <c r="B2636" s="3743" t="s">
        <v>5341</v>
      </c>
      <c r="C2636" s="3744"/>
      <c r="D2636" s="2587" t="s">
        <v>1534</v>
      </c>
      <c r="E2636" s="2651">
        <f>+AD2636</f>
        <v>24.99</v>
      </c>
      <c r="F2636" s="2587" t="s">
        <v>1534</v>
      </c>
      <c r="G2636" s="2587" t="s">
        <v>1534</v>
      </c>
      <c r="H2636" s="2587" t="s">
        <v>1534</v>
      </c>
      <c r="I2636" s="2587" t="s">
        <v>1534</v>
      </c>
      <c r="J2636" s="2587" t="s">
        <v>1534</v>
      </c>
      <c r="K2636" s="2587" t="s">
        <v>1534</v>
      </c>
      <c r="L2636" s="2587" t="s">
        <v>1534</v>
      </c>
      <c r="M2636" s="2587" t="s">
        <v>1534</v>
      </c>
      <c r="N2636" s="2587" t="s">
        <v>1534</v>
      </c>
      <c r="O2636" s="2587" t="s">
        <v>1534</v>
      </c>
      <c r="P2636" s="2587" t="s">
        <v>1534</v>
      </c>
      <c r="Q2636" s="2587" t="s">
        <v>1534</v>
      </c>
      <c r="R2636" s="2587" t="s">
        <v>1534</v>
      </c>
      <c r="S2636" s="2587" t="s">
        <v>1534</v>
      </c>
      <c r="T2636" s="2587" t="s">
        <v>1534</v>
      </c>
      <c r="U2636" s="2587" t="s">
        <v>1534</v>
      </c>
      <c r="V2636" s="2587" t="s">
        <v>1534</v>
      </c>
      <c r="W2636" s="2587" t="s">
        <v>1534</v>
      </c>
      <c r="X2636" s="2587" t="s">
        <v>1534</v>
      </c>
      <c r="Y2636" s="2587" t="s">
        <v>1534</v>
      </c>
      <c r="Z2636" s="2587" t="s">
        <v>1534</v>
      </c>
      <c r="AA2636" s="2587" t="s">
        <v>1534</v>
      </c>
      <c r="AB2636" s="2587" t="s">
        <v>1534</v>
      </c>
      <c r="AC2636" s="2587" t="s">
        <v>1534</v>
      </c>
      <c r="AD2636" s="2651">
        <v>24.99</v>
      </c>
      <c r="AE2636" s="2607">
        <v>1000</v>
      </c>
      <c r="AF2636" s="2651">
        <f t="shared" ref="AF2636:AF2639" si="16">+AD2636/AE2636</f>
        <v>2.4989999999999998E-2</v>
      </c>
      <c r="AG2636" s="2651">
        <v>0.1</v>
      </c>
      <c r="AH2636" s="2652" t="s">
        <v>1534</v>
      </c>
      <c r="AI2636" s="2652" t="s">
        <v>1534</v>
      </c>
      <c r="AJ2636" s="2654" t="s">
        <v>1534</v>
      </c>
      <c r="AK2636" s="2578"/>
    </row>
    <row r="2637" spans="2:37" s="2690" customFormat="1" ht="17.25" customHeight="1" x14ac:dyDescent="0.2">
      <c r="B2637" s="3749" t="s">
        <v>5342</v>
      </c>
      <c r="C2637" s="3750"/>
      <c r="D2637" s="2653" t="s">
        <v>1534</v>
      </c>
      <c r="E2637" s="2620">
        <f>+AD2637</f>
        <v>24.99</v>
      </c>
      <c r="F2637" s="2653" t="s">
        <v>1534</v>
      </c>
      <c r="G2637" s="2653" t="s">
        <v>1534</v>
      </c>
      <c r="H2637" s="2653" t="s">
        <v>1534</v>
      </c>
      <c r="I2637" s="2653" t="s">
        <v>1534</v>
      </c>
      <c r="J2637" s="2653" t="s">
        <v>1534</v>
      </c>
      <c r="K2637" s="2653" t="s">
        <v>1534</v>
      </c>
      <c r="L2637" s="2653" t="s">
        <v>1534</v>
      </c>
      <c r="M2637" s="2653" t="s">
        <v>1534</v>
      </c>
      <c r="N2637" s="2653" t="s">
        <v>1534</v>
      </c>
      <c r="O2637" s="2653" t="s">
        <v>1534</v>
      </c>
      <c r="P2637" s="2653" t="s">
        <v>1534</v>
      </c>
      <c r="Q2637" s="2653" t="s">
        <v>1534</v>
      </c>
      <c r="R2637" s="2653" t="s">
        <v>1534</v>
      </c>
      <c r="S2637" s="2653" t="s">
        <v>1534</v>
      </c>
      <c r="T2637" s="2653" t="s">
        <v>1534</v>
      </c>
      <c r="U2637" s="2653" t="s">
        <v>1534</v>
      </c>
      <c r="V2637" s="2653" t="s">
        <v>1534</v>
      </c>
      <c r="W2637" s="2653" t="s">
        <v>1534</v>
      </c>
      <c r="X2637" s="2653" t="s">
        <v>1534</v>
      </c>
      <c r="Y2637" s="2653" t="s">
        <v>1534</v>
      </c>
      <c r="Z2637" s="2653" t="s">
        <v>1534</v>
      </c>
      <c r="AA2637" s="2653" t="s">
        <v>1534</v>
      </c>
      <c r="AB2637" s="2653" t="s">
        <v>1534</v>
      </c>
      <c r="AC2637" s="2653" t="s">
        <v>1534</v>
      </c>
      <c r="AD2637" s="2620">
        <v>24.99</v>
      </c>
      <c r="AE2637" s="2566">
        <v>1500</v>
      </c>
      <c r="AF2637" s="2620">
        <f t="shared" si="16"/>
        <v>1.6659999999999998E-2</v>
      </c>
      <c r="AG2637" s="2620">
        <v>0.1</v>
      </c>
      <c r="AH2637" s="2619" t="s">
        <v>1534</v>
      </c>
      <c r="AI2637" s="2619" t="s">
        <v>1534</v>
      </c>
      <c r="AJ2637" s="2655" t="s">
        <v>1534</v>
      </c>
      <c r="AK2637" s="2578"/>
    </row>
    <row r="2638" spans="2:37" s="2690" customFormat="1" ht="17.25" customHeight="1" x14ac:dyDescent="0.2">
      <c r="B2638" s="3749" t="s">
        <v>5343</v>
      </c>
      <c r="C2638" s="3750"/>
      <c r="D2638" s="2653" t="s">
        <v>1534</v>
      </c>
      <c r="E2638" s="2620">
        <f t="shared" ref="E2638:E2640" si="17">+AD2638</f>
        <v>39.99</v>
      </c>
      <c r="F2638" s="2653" t="s">
        <v>1534</v>
      </c>
      <c r="G2638" s="2653" t="s">
        <v>1534</v>
      </c>
      <c r="H2638" s="2653" t="s">
        <v>1534</v>
      </c>
      <c r="I2638" s="2653" t="s">
        <v>1534</v>
      </c>
      <c r="J2638" s="2653" t="s">
        <v>1534</v>
      </c>
      <c r="K2638" s="2653" t="s">
        <v>1534</v>
      </c>
      <c r="L2638" s="2653" t="s">
        <v>1534</v>
      </c>
      <c r="M2638" s="2653" t="s">
        <v>1534</v>
      </c>
      <c r="N2638" s="2653" t="s">
        <v>1534</v>
      </c>
      <c r="O2638" s="2653" t="s">
        <v>1534</v>
      </c>
      <c r="P2638" s="2653" t="s">
        <v>1534</v>
      </c>
      <c r="Q2638" s="2653" t="s">
        <v>1534</v>
      </c>
      <c r="R2638" s="2653" t="s">
        <v>1534</v>
      </c>
      <c r="S2638" s="2653" t="s">
        <v>1534</v>
      </c>
      <c r="T2638" s="2653" t="s">
        <v>1534</v>
      </c>
      <c r="U2638" s="2653" t="s">
        <v>1534</v>
      </c>
      <c r="V2638" s="2653" t="s">
        <v>1534</v>
      </c>
      <c r="W2638" s="2653" t="s">
        <v>1534</v>
      </c>
      <c r="X2638" s="2653" t="s">
        <v>1534</v>
      </c>
      <c r="Y2638" s="2653" t="s">
        <v>1534</v>
      </c>
      <c r="Z2638" s="2653" t="s">
        <v>1534</v>
      </c>
      <c r="AA2638" s="2653" t="s">
        <v>1534</v>
      </c>
      <c r="AB2638" s="2653" t="s">
        <v>1534</v>
      </c>
      <c r="AC2638" s="2653" t="s">
        <v>1534</v>
      </c>
      <c r="AD2638" s="2620">
        <v>39.99</v>
      </c>
      <c r="AE2638" s="2566">
        <v>2000</v>
      </c>
      <c r="AF2638" s="2620">
        <f t="shared" si="16"/>
        <v>1.9995000000000002E-2</v>
      </c>
      <c r="AG2638" s="2620">
        <v>0.1</v>
      </c>
      <c r="AH2638" s="2619" t="s">
        <v>1534</v>
      </c>
      <c r="AI2638" s="2619" t="s">
        <v>1534</v>
      </c>
      <c r="AJ2638" s="2655" t="s">
        <v>1534</v>
      </c>
      <c r="AK2638" s="2578"/>
    </row>
    <row r="2639" spans="2:37" s="2690" customFormat="1" ht="17.25" customHeight="1" x14ac:dyDescent="0.2">
      <c r="B2639" s="3749" t="s">
        <v>5344</v>
      </c>
      <c r="C2639" s="3750"/>
      <c r="D2639" s="2653" t="s">
        <v>1534</v>
      </c>
      <c r="E2639" s="2620">
        <f t="shared" si="17"/>
        <v>34.99</v>
      </c>
      <c r="F2639" s="2653" t="s">
        <v>1534</v>
      </c>
      <c r="G2639" s="2653" t="s">
        <v>1534</v>
      </c>
      <c r="H2639" s="2653" t="s">
        <v>1534</v>
      </c>
      <c r="I2639" s="2653" t="s">
        <v>1534</v>
      </c>
      <c r="J2639" s="2653" t="s">
        <v>1534</v>
      </c>
      <c r="K2639" s="2653" t="s">
        <v>1534</v>
      </c>
      <c r="L2639" s="2653" t="s">
        <v>1534</v>
      </c>
      <c r="M2639" s="2653" t="s">
        <v>1534</v>
      </c>
      <c r="N2639" s="2653" t="s">
        <v>1534</v>
      </c>
      <c r="O2639" s="2653" t="s">
        <v>1534</v>
      </c>
      <c r="P2639" s="2653" t="s">
        <v>1534</v>
      </c>
      <c r="Q2639" s="2653" t="s">
        <v>1534</v>
      </c>
      <c r="R2639" s="2653" t="s">
        <v>1534</v>
      </c>
      <c r="S2639" s="2653" t="s">
        <v>1534</v>
      </c>
      <c r="T2639" s="2653" t="s">
        <v>1534</v>
      </c>
      <c r="U2639" s="2653" t="s">
        <v>1534</v>
      </c>
      <c r="V2639" s="2653" t="s">
        <v>1534</v>
      </c>
      <c r="W2639" s="2653" t="s">
        <v>1534</v>
      </c>
      <c r="X2639" s="2653" t="s">
        <v>1534</v>
      </c>
      <c r="Y2639" s="2653" t="s">
        <v>1534</v>
      </c>
      <c r="Z2639" s="2653" t="s">
        <v>1534</v>
      </c>
      <c r="AA2639" s="2653" t="s">
        <v>1534</v>
      </c>
      <c r="AB2639" s="2653" t="s">
        <v>1534</v>
      </c>
      <c r="AC2639" s="2653" t="s">
        <v>1534</v>
      </c>
      <c r="AD2639" s="2620">
        <v>34.99</v>
      </c>
      <c r="AE2639" s="2566">
        <v>3000</v>
      </c>
      <c r="AF2639" s="2620">
        <f t="shared" si="16"/>
        <v>1.1663333333333335E-2</v>
      </c>
      <c r="AG2639" s="2620">
        <v>0.1</v>
      </c>
      <c r="AH2639" s="2619" t="s">
        <v>1534</v>
      </c>
      <c r="AI2639" s="2619" t="s">
        <v>1534</v>
      </c>
      <c r="AJ2639" s="2655" t="s">
        <v>1534</v>
      </c>
      <c r="AK2639" s="2578"/>
    </row>
    <row r="2640" spans="2:37" s="2690" customFormat="1" ht="17.25" customHeight="1" thickBot="1" x14ac:dyDescent="0.25">
      <c r="B2640" s="3753" t="s">
        <v>5345</v>
      </c>
      <c r="C2640" s="3754"/>
      <c r="D2640" s="2659" t="s">
        <v>1534</v>
      </c>
      <c r="E2640" s="2660">
        <f t="shared" si="17"/>
        <v>59.99</v>
      </c>
      <c r="F2640" s="2659" t="s">
        <v>1534</v>
      </c>
      <c r="G2640" s="2659" t="s">
        <v>1534</v>
      </c>
      <c r="H2640" s="2659" t="s">
        <v>1534</v>
      </c>
      <c r="I2640" s="2659" t="s">
        <v>1534</v>
      </c>
      <c r="J2640" s="2659" t="s">
        <v>1534</v>
      </c>
      <c r="K2640" s="2659" t="s">
        <v>1534</v>
      </c>
      <c r="L2640" s="2659" t="s">
        <v>1534</v>
      </c>
      <c r="M2640" s="2659" t="s">
        <v>1534</v>
      </c>
      <c r="N2640" s="2659" t="s">
        <v>1534</v>
      </c>
      <c r="O2640" s="2659" t="s">
        <v>1534</v>
      </c>
      <c r="P2640" s="2659" t="s">
        <v>1534</v>
      </c>
      <c r="Q2640" s="2659" t="s">
        <v>1534</v>
      </c>
      <c r="R2640" s="2659" t="s">
        <v>1534</v>
      </c>
      <c r="S2640" s="2659" t="s">
        <v>1534</v>
      </c>
      <c r="T2640" s="2659" t="s">
        <v>1534</v>
      </c>
      <c r="U2640" s="2659" t="s">
        <v>1534</v>
      </c>
      <c r="V2640" s="2659" t="s">
        <v>1534</v>
      </c>
      <c r="W2640" s="2659" t="s">
        <v>1534</v>
      </c>
      <c r="X2640" s="2659" t="s">
        <v>1534</v>
      </c>
      <c r="Y2640" s="2659" t="s">
        <v>1534</v>
      </c>
      <c r="Z2640" s="2659" t="s">
        <v>1534</v>
      </c>
      <c r="AA2640" s="2659" t="s">
        <v>1534</v>
      </c>
      <c r="AB2640" s="2659" t="s">
        <v>1534</v>
      </c>
      <c r="AC2640" s="2659" t="s">
        <v>1534</v>
      </c>
      <c r="AD2640" s="2660">
        <v>59.99</v>
      </c>
      <c r="AE2640" s="2613" t="s">
        <v>1709</v>
      </c>
      <c r="AF2640" s="2660" t="s">
        <v>1534</v>
      </c>
      <c r="AG2640" s="2660" t="s">
        <v>1534</v>
      </c>
      <c r="AH2640" s="2661" t="s">
        <v>1534</v>
      </c>
      <c r="AI2640" s="2661" t="s">
        <v>1534</v>
      </c>
      <c r="AJ2640" s="2662" t="s">
        <v>1534</v>
      </c>
      <c r="AK2640" s="2578"/>
    </row>
    <row r="2641" spans="2:37" s="2690" customFormat="1" ht="17.25" customHeight="1" x14ac:dyDescent="0.2">
      <c r="B2641" s="2579"/>
      <c r="C2641" s="2572"/>
      <c r="D2641" s="2572"/>
      <c r="E2641" s="2572"/>
      <c r="F2641" s="2572"/>
      <c r="G2641" s="2572"/>
      <c r="H2641" s="2572"/>
      <c r="I2641" s="2573"/>
      <c r="J2641" s="2573"/>
      <c r="K2641" s="2573"/>
      <c r="L2641" s="2573"/>
      <c r="M2641" s="2572"/>
      <c r="N2641" s="2573"/>
      <c r="O2641" s="2573"/>
      <c r="P2641" s="2573"/>
      <c r="Q2641" s="2573"/>
      <c r="R2641" s="2573"/>
      <c r="S2641" s="2572"/>
      <c r="T2641" s="2571"/>
      <c r="U2641" s="2571"/>
      <c r="V2641" s="2571"/>
      <c r="W2641" s="2571"/>
      <c r="X2641" s="2571"/>
      <c r="Y2641" s="2571"/>
      <c r="Z2641" s="2571"/>
      <c r="AA2641" s="2571"/>
      <c r="AB2641" s="2571"/>
      <c r="AC2641" s="2571"/>
      <c r="AD2641" s="2571"/>
      <c r="AE2641" s="2571"/>
      <c r="AF2641" s="2571"/>
      <c r="AG2641" s="2571"/>
      <c r="AH2641" s="2571"/>
      <c r="AI2641" s="2571"/>
      <c r="AJ2641" s="2574"/>
      <c r="AK2641" s="2578"/>
    </row>
    <row r="2642" spans="2:37" s="2690" customFormat="1" ht="17.25" customHeight="1" x14ac:dyDescent="0.2">
      <c r="B2642" s="3643" t="s">
        <v>5002</v>
      </c>
      <c r="C2642" s="3644"/>
      <c r="D2642" s="3652" t="s">
        <v>5097</v>
      </c>
      <c r="E2642" s="3652"/>
      <c r="F2642" s="3652"/>
      <c r="G2642" s="3652"/>
      <c r="H2642" s="2575"/>
      <c r="I2642" s="2575"/>
      <c r="J2642" s="2575"/>
      <c r="K2642" s="2575"/>
      <c r="L2642" s="2575"/>
      <c r="M2642" s="2575"/>
      <c r="N2642" s="2575"/>
      <c r="O2642" s="2575"/>
      <c r="P2642" s="2575"/>
      <c r="Q2642" s="2575"/>
      <c r="R2642" s="2575"/>
      <c r="S2642" s="2575"/>
      <c r="T2642" s="2571"/>
      <c r="U2642" s="2571"/>
      <c r="V2642" s="2571"/>
      <c r="W2642" s="2571"/>
      <c r="X2642" s="2571"/>
      <c r="Y2642" s="2571"/>
      <c r="Z2642" s="2571"/>
      <c r="AA2642" s="2571"/>
      <c r="AB2642" s="2571"/>
      <c r="AC2642" s="2571"/>
      <c r="AD2642" s="2571"/>
      <c r="AE2642" s="2571"/>
      <c r="AF2642" s="2571"/>
      <c r="AG2642" s="2571"/>
      <c r="AH2642" s="2571"/>
      <c r="AI2642" s="2571"/>
      <c r="AJ2642" s="2574"/>
      <c r="AK2642" s="2578"/>
    </row>
    <row r="2643" spans="2:37" s="2690" customFormat="1" ht="17.25" customHeight="1" x14ac:dyDescent="0.2">
      <c r="B2643" s="3643" t="s">
        <v>5003</v>
      </c>
      <c r="C2643" s="3644"/>
      <c r="D2643" s="3652" t="s">
        <v>1517</v>
      </c>
      <c r="E2643" s="3652"/>
      <c r="F2643" s="3652"/>
      <c r="G2643" s="3652"/>
      <c r="H2643" s="2575"/>
      <c r="I2643" s="2575"/>
      <c r="J2643" s="2575"/>
      <c r="K2643" s="2575"/>
      <c r="L2643" s="2575"/>
      <c r="M2643" s="2575"/>
      <c r="N2643" s="2575"/>
      <c r="O2643" s="2575"/>
      <c r="P2643" s="2575"/>
      <c r="Q2643" s="2575"/>
      <c r="R2643" s="2575"/>
      <c r="S2643" s="2575"/>
      <c r="T2643" s="2571"/>
      <c r="U2643" s="2571"/>
      <c r="V2643" s="2571"/>
      <c r="W2643" s="2571"/>
      <c r="X2643" s="2571"/>
      <c r="Y2643" s="2571"/>
      <c r="Z2643" s="2571"/>
      <c r="AA2643" s="2571"/>
      <c r="AB2643" s="2571"/>
      <c r="AC2643" s="2571"/>
      <c r="AD2643" s="2571"/>
      <c r="AE2643" s="2571"/>
      <c r="AF2643" s="2571"/>
      <c r="AG2643" s="2571"/>
      <c r="AH2643" s="2571"/>
      <c r="AI2643" s="2571"/>
      <c r="AJ2643" s="2574"/>
      <c r="AK2643" s="2578"/>
    </row>
    <row r="2644" spans="2:37" s="2690" customFormat="1" ht="17.25" customHeight="1" thickBot="1" x14ac:dyDescent="0.25">
      <c r="B2644" s="3646"/>
      <c r="C2644" s="3647"/>
      <c r="D2644" s="4435"/>
      <c r="E2644" s="4435"/>
      <c r="F2644" s="4435"/>
      <c r="G2644" s="4435"/>
      <c r="H2644" s="2580"/>
      <c r="I2644" s="2580"/>
      <c r="J2644" s="2580"/>
      <c r="K2644" s="2580"/>
      <c r="L2644" s="2580"/>
      <c r="M2644" s="2580"/>
      <c r="N2644" s="2580"/>
      <c r="O2644" s="2580"/>
      <c r="P2644" s="2580"/>
      <c r="Q2644" s="2580"/>
      <c r="R2644" s="2580"/>
      <c r="S2644" s="2580"/>
      <c r="T2644" s="2581"/>
      <c r="U2644" s="2581"/>
      <c r="V2644" s="2581"/>
      <c r="W2644" s="2581"/>
      <c r="X2644" s="2581"/>
      <c r="Y2644" s="2581"/>
      <c r="Z2644" s="2581"/>
      <c r="AA2644" s="2581"/>
      <c r="AB2644" s="2581"/>
      <c r="AC2644" s="2581"/>
      <c r="AD2644" s="2581"/>
      <c r="AE2644" s="2581"/>
      <c r="AF2644" s="2581"/>
      <c r="AG2644" s="2581"/>
      <c r="AH2644" s="2581"/>
      <c r="AI2644" s="2581"/>
      <c r="AJ2644" s="2582"/>
      <c r="AK2644" s="2583"/>
    </row>
    <row r="2645" spans="2:37" s="2690" customFormat="1" ht="17.25" customHeight="1" x14ac:dyDescent="0.2">
      <c r="B2645" s="2692" t="str">
        <f>+B2625</f>
        <v>.</v>
      </c>
      <c r="C2645" s="2409"/>
      <c r="D2645" s="2409"/>
      <c r="E2645" s="2409"/>
      <c r="F2645" s="2409"/>
      <c r="G2645" s="2409"/>
      <c r="H2645" s="2409"/>
      <c r="I2645" s="2409"/>
      <c r="J2645" s="2409"/>
      <c r="K2645" s="2409"/>
      <c r="L2645" s="2409"/>
      <c r="M2645" s="2409"/>
      <c r="N2645" s="2409"/>
      <c r="O2645" s="2409"/>
      <c r="P2645" s="2409"/>
      <c r="Q2645" s="2409"/>
      <c r="R2645" s="2409"/>
      <c r="S2645" s="2409"/>
      <c r="T2645" s="2409"/>
      <c r="U2645" s="2409"/>
      <c r="V2645" s="2409"/>
      <c r="W2645" s="2409"/>
      <c r="X2645" s="2409"/>
      <c r="Y2645" s="2409"/>
      <c r="Z2645" s="2409"/>
      <c r="AA2645" s="2409"/>
      <c r="AB2645" s="2409"/>
      <c r="AC2645" s="2409"/>
      <c r="AD2645" s="2409"/>
      <c r="AE2645" s="2409"/>
      <c r="AF2645" s="2409"/>
      <c r="AG2645" s="2409"/>
      <c r="AH2645" s="2409"/>
      <c r="AI2645" s="2409"/>
      <c r="AJ2645" s="2409"/>
      <c r="AK2645" s="2409"/>
    </row>
    <row r="2646" spans="2:37" s="2690" customFormat="1" ht="17.25" customHeight="1" thickBot="1" x14ac:dyDescent="0.25">
      <c r="B2646" s="2692"/>
      <c r="C2646" s="2409"/>
      <c r="D2646" s="2409"/>
      <c r="E2646" s="2409"/>
      <c r="F2646" s="2409"/>
      <c r="G2646" s="2409"/>
      <c r="H2646" s="2409"/>
      <c r="I2646" s="2409"/>
      <c r="J2646" s="2409"/>
      <c r="K2646" s="2409"/>
      <c r="L2646" s="2409"/>
      <c r="M2646" s="2409"/>
      <c r="N2646" s="2409"/>
      <c r="O2646" s="2409"/>
      <c r="P2646" s="2409"/>
      <c r="Q2646" s="2409"/>
      <c r="R2646" s="2409"/>
      <c r="S2646" s="2409"/>
      <c r="T2646" s="2409"/>
      <c r="U2646" s="2409"/>
      <c r="V2646" s="2409"/>
      <c r="W2646" s="2409"/>
      <c r="X2646" s="2409"/>
      <c r="Y2646" s="2409"/>
      <c r="Z2646" s="2409"/>
      <c r="AA2646" s="2409"/>
      <c r="AB2646" s="2409"/>
      <c r="AC2646" s="2409"/>
      <c r="AD2646" s="2409"/>
      <c r="AE2646" s="2409"/>
      <c r="AF2646" s="2409"/>
      <c r="AG2646" s="2409"/>
      <c r="AH2646" s="2409"/>
      <c r="AI2646" s="2409"/>
      <c r="AJ2646" s="2409"/>
      <c r="AK2646" s="2409"/>
    </row>
    <row r="2647" spans="2:37" s="2690" customFormat="1" ht="17.25" customHeight="1" x14ac:dyDescent="0.2">
      <c r="B2647" s="3623" t="s">
        <v>5011</v>
      </c>
      <c r="C2647" s="3624"/>
      <c r="D2647" s="3624"/>
      <c r="E2647" s="3624"/>
      <c r="F2647" s="3624"/>
      <c r="G2647" s="3624"/>
      <c r="H2647" s="3624"/>
      <c r="I2647" s="3624"/>
      <c r="J2647" s="3624"/>
      <c r="K2647" s="3624"/>
      <c r="L2647" s="3624"/>
      <c r="M2647" s="3624"/>
      <c r="N2647" s="3624"/>
      <c r="O2647" s="3624"/>
      <c r="P2647" s="3624"/>
      <c r="Q2647" s="3624"/>
      <c r="R2647" s="3624"/>
      <c r="S2647" s="3624"/>
      <c r="T2647" s="3624"/>
      <c r="U2647" s="3624"/>
      <c r="V2647" s="3624"/>
      <c r="W2647" s="3624"/>
      <c r="X2647" s="3624"/>
      <c r="Y2647" s="3624"/>
      <c r="Z2647" s="3624"/>
      <c r="AA2647" s="3624"/>
      <c r="AB2647" s="3624"/>
      <c r="AC2647" s="3624"/>
      <c r="AD2647" s="3624"/>
      <c r="AE2647" s="3624"/>
      <c r="AF2647" s="3624"/>
      <c r="AG2647" s="3624"/>
      <c r="AH2647" s="3624"/>
      <c r="AI2647" s="3624"/>
      <c r="AJ2647" s="3624"/>
      <c r="AK2647" s="3625"/>
    </row>
    <row r="2648" spans="2:37" s="2416" customFormat="1" ht="17.25" customHeight="1" x14ac:dyDescent="0.2">
      <c r="B2648" s="2576"/>
      <c r="C2648" s="2687"/>
      <c r="D2648" s="2687"/>
      <c r="E2648" s="2687"/>
      <c r="F2648" s="2687"/>
      <c r="G2648" s="2577"/>
      <c r="H2648" s="2577"/>
      <c r="I2648" s="2577"/>
      <c r="J2648" s="2577"/>
      <c r="K2648" s="2577"/>
      <c r="L2648" s="2577"/>
      <c r="M2648" s="2577"/>
      <c r="N2648" s="2577"/>
      <c r="O2648" s="2577"/>
      <c r="P2648" s="2577"/>
      <c r="Q2648" s="2577"/>
      <c r="R2648" s="2577"/>
      <c r="S2648" s="2577"/>
      <c r="T2648" s="2577"/>
      <c r="U2648" s="2577"/>
      <c r="V2648" s="2577"/>
      <c r="W2648" s="2577"/>
      <c r="X2648" s="2577"/>
      <c r="Y2648" s="2577"/>
      <c r="Z2648" s="2577"/>
      <c r="AA2648" s="2577"/>
      <c r="AB2648" s="2577"/>
      <c r="AC2648" s="2577"/>
      <c r="AD2648" s="2577"/>
      <c r="AE2648" s="2577"/>
      <c r="AF2648" s="2577"/>
      <c r="AG2648" s="2577"/>
      <c r="AH2648" s="2577"/>
      <c r="AI2648" s="2577"/>
      <c r="AJ2648" s="2577"/>
      <c r="AK2648" s="2578"/>
    </row>
    <row r="2649" spans="2:37" s="2416" customFormat="1" ht="17.25" customHeight="1" x14ac:dyDescent="0.2">
      <c r="B2649" s="2576" t="s">
        <v>4998</v>
      </c>
      <c r="C2649" s="2687"/>
      <c r="D2649" s="3740" t="s">
        <v>5346</v>
      </c>
      <c r="E2649" s="3740"/>
      <c r="F2649" s="3740"/>
      <c r="G2649" s="3740"/>
      <c r="H2649" s="2577"/>
      <c r="I2649" s="2577"/>
      <c r="J2649" s="2577"/>
      <c r="K2649" s="2577"/>
      <c r="L2649" s="2577"/>
      <c r="M2649" s="2577"/>
      <c r="N2649" s="2577"/>
      <c r="O2649" s="2577"/>
      <c r="P2649" s="2577"/>
      <c r="Q2649" s="2577"/>
      <c r="R2649" s="2577"/>
      <c r="S2649" s="2577"/>
      <c r="T2649" s="2577"/>
      <c r="U2649" s="2577"/>
      <c r="V2649" s="2577"/>
      <c r="W2649" s="2577"/>
      <c r="X2649" s="2577"/>
      <c r="Y2649" s="2577"/>
      <c r="Z2649" s="2577"/>
      <c r="AA2649" s="2577"/>
      <c r="AB2649" s="2577"/>
      <c r="AC2649" s="2577"/>
      <c r="AD2649" s="2577"/>
      <c r="AE2649" s="2577"/>
      <c r="AF2649" s="2577"/>
      <c r="AG2649" s="2577"/>
      <c r="AH2649" s="2577"/>
      <c r="AI2649" s="2577"/>
      <c r="AJ2649" s="2577"/>
      <c r="AK2649" s="2578"/>
    </row>
    <row r="2650" spans="2:37" s="2690" customFormat="1" ht="17.25" customHeight="1" thickBot="1" x14ac:dyDescent="0.25">
      <c r="B2650" s="3657" t="s">
        <v>5012</v>
      </c>
      <c r="C2650" s="3658"/>
      <c r="D2650" s="3747">
        <v>41334</v>
      </c>
      <c r="E2650" s="3747"/>
      <c r="F2650" s="2687"/>
      <c r="G2650" s="2577"/>
      <c r="H2650" s="2577"/>
      <c r="I2650" s="2577"/>
      <c r="J2650" s="2577"/>
      <c r="K2650" s="2577"/>
      <c r="L2650" s="2577"/>
      <c r="M2650" s="2577"/>
      <c r="N2650" s="2577"/>
      <c r="O2650" s="2577"/>
      <c r="P2650" s="2577"/>
      <c r="Q2650" s="2577"/>
      <c r="R2650" s="2577"/>
      <c r="S2650" s="2577"/>
      <c r="T2650" s="2577"/>
      <c r="U2650" s="2577"/>
      <c r="V2650" s="2577"/>
      <c r="W2650" s="2577"/>
      <c r="X2650" s="2577"/>
      <c r="Y2650" s="2577"/>
      <c r="Z2650" s="2577"/>
      <c r="AA2650" s="2577"/>
      <c r="AB2650" s="2577"/>
      <c r="AC2650" s="2577"/>
      <c r="AD2650" s="2577"/>
      <c r="AE2650" s="2577"/>
      <c r="AF2650" s="2577"/>
      <c r="AG2650" s="2577"/>
      <c r="AH2650" s="2577"/>
      <c r="AI2650" s="2577"/>
      <c r="AJ2650" s="2577"/>
      <c r="AK2650" s="2578"/>
    </row>
    <row r="2651" spans="2:37" s="2690" customFormat="1" ht="46.5" customHeight="1" thickBot="1" x14ac:dyDescent="0.25">
      <c r="B2651" s="3659" t="s">
        <v>5013</v>
      </c>
      <c r="C2651" s="3710"/>
      <c r="D2651" s="3730" t="s">
        <v>5347</v>
      </c>
      <c r="E2651" s="3731"/>
      <c r="F2651" s="3731"/>
      <c r="G2651" s="3731"/>
      <c r="H2651" s="3731"/>
      <c r="I2651" s="3731"/>
      <c r="J2651" s="3731"/>
      <c r="K2651" s="3732"/>
      <c r="L2651" s="2577"/>
      <c r="M2651" s="2577"/>
      <c r="N2651" s="2577"/>
      <c r="O2651" s="2577"/>
      <c r="P2651" s="2577"/>
      <c r="Q2651" s="2577"/>
      <c r="R2651" s="2577"/>
      <c r="S2651" s="2577"/>
      <c r="T2651" s="2577"/>
      <c r="U2651" s="2577"/>
      <c r="V2651" s="2577"/>
      <c r="W2651" s="2577"/>
      <c r="X2651" s="2577"/>
      <c r="Y2651" s="2577"/>
      <c r="Z2651" s="2577"/>
      <c r="AA2651" s="2577"/>
      <c r="AB2651" s="2577"/>
      <c r="AC2651" s="2577"/>
      <c r="AD2651" s="2577"/>
      <c r="AE2651" s="2577"/>
      <c r="AF2651" s="2577"/>
      <c r="AG2651" s="2577"/>
      <c r="AH2651" s="2577"/>
      <c r="AI2651" s="2577"/>
      <c r="AJ2651" s="2577"/>
      <c r="AK2651" s="2578"/>
    </row>
    <row r="2652" spans="2:37" s="2690" customFormat="1" ht="17.25" customHeight="1" thickBot="1" x14ac:dyDescent="0.25">
      <c r="B2652" s="3664"/>
      <c r="C2652" s="3653"/>
      <c r="D2652" s="3653"/>
      <c r="E2652" s="3653"/>
      <c r="F2652" s="3653"/>
      <c r="G2652" s="3653"/>
      <c r="H2652" s="3653"/>
      <c r="I2652" s="3653"/>
      <c r="J2652" s="3653"/>
      <c r="K2652" s="3653"/>
      <c r="L2652" s="3653"/>
      <c r="M2652" s="3653"/>
      <c r="N2652" s="3653"/>
      <c r="O2652" s="3653"/>
      <c r="P2652" s="3653"/>
      <c r="Q2652" s="3653"/>
      <c r="R2652" s="2577"/>
      <c r="S2652" s="2577"/>
      <c r="T2652" s="2577"/>
      <c r="U2652" s="2577"/>
      <c r="V2652" s="2577"/>
      <c r="W2652" s="2577"/>
      <c r="X2652" s="2577"/>
      <c r="Y2652" s="2577"/>
      <c r="Z2652" s="2577"/>
      <c r="AA2652" s="2577"/>
      <c r="AB2652" s="2577"/>
      <c r="AC2652" s="2577"/>
      <c r="AD2652" s="2577"/>
      <c r="AE2652" s="2577"/>
      <c r="AF2652" s="2577"/>
      <c r="AG2652" s="2577"/>
      <c r="AH2652" s="2577"/>
      <c r="AI2652" s="2577"/>
      <c r="AJ2652" s="2577"/>
      <c r="AK2652" s="2578"/>
    </row>
    <row r="2653" spans="2:37" s="2690" customFormat="1" ht="17.25" customHeight="1" thickBot="1" x14ac:dyDescent="0.25">
      <c r="B2653" s="3679" t="s">
        <v>5014</v>
      </c>
      <c r="C2653" s="3680"/>
      <c r="D2653" s="3638" t="s">
        <v>5004</v>
      </c>
      <c r="E2653" s="3638" t="s">
        <v>5015</v>
      </c>
      <c r="F2653" s="3686" t="s">
        <v>224</v>
      </c>
      <c r="G2653" s="3688"/>
      <c r="H2653" s="3688"/>
      <c r="I2653" s="3688"/>
      <c r="J2653" s="3688"/>
      <c r="K2653" s="3688"/>
      <c r="L2653" s="3688"/>
      <c r="M2653" s="3688"/>
      <c r="N2653" s="3688"/>
      <c r="O2653" s="3688"/>
      <c r="P2653" s="3688"/>
      <c r="Q2653" s="3688"/>
      <c r="R2653" s="3689"/>
      <c r="S2653" s="3686" t="s">
        <v>340</v>
      </c>
      <c r="T2653" s="3688"/>
      <c r="U2653" s="3688"/>
      <c r="V2653" s="3688"/>
      <c r="W2653" s="3688"/>
      <c r="X2653" s="3688"/>
      <c r="Y2653" s="3688"/>
      <c r="Z2653" s="3688"/>
      <c r="AA2653" s="3688"/>
      <c r="AB2653" s="3688"/>
      <c r="AC2653" s="3689"/>
      <c r="AD2653" s="3686" t="s">
        <v>225</v>
      </c>
      <c r="AE2653" s="3688"/>
      <c r="AF2653" s="3688"/>
      <c r="AG2653" s="3689"/>
      <c r="AH2653" s="3690" t="s">
        <v>4999</v>
      </c>
      <c r="AI2653" s="3691"/>
      <c r="AJ2653" s="3692"/>
      <c r="AK2653" s="2578"/>
    </row>
    <row r="2654" spans="2:37" s="2690" customFormat="1" ht="17.25" customHeight="1" thickBot="1" x14ac:dyDescent="0.25">
      <c r="B2654" s="3681"/>
      <c r="C2654" s="3682"/>
      <c r="D2654" s="3639"/>
      <c r="E2654" s="3639"/>
      <c r="F2654" s="3638" t="s">
        <v>5016</v>
      </c>
      <c r="G2654" s="3638" t="s">
        <v>5017</v>
      </c>
      <c r="H2654" s="3638" t="s">
        <v>5018</v>
      </c>
      <c r="I2654" s="3640" t="s">
        <v>5019</v>
      </c>
      <c r="J2654" s="3640" t="s">
        <v>5020</v>
      </c>
      <c r="K2654" s="3640" t="s">
        <v>5021</v>
      </c>
      <c r="L2654" s="3640" t="s">
        <v>5022</v>
      </c>
      <c r="M2654" s="4431" t="s">
        <v>5023</v>
      </c>
      <c r="N2654" s="4432"/>
      <c r="O2654" s="3640" t="s">
        <v>5024</v>
      </c>
      <c r="P2654" s="3640" t="s">
        <v>5025</v>
      </c>
      <c r="Q2654" s="3640" t="s">
        <v>5026</v>
      </c>
      <c r="R2654" s="3640" t="s">
        <v>5027</v>
      </c>
      <c r="S2654" s="3638" t="s">
        <v>5028</v>
      </c>
      <c r="T2654" s="3638" t="s">
        <v>5029</v>
      </c>
      <c r="U2654" s="3638" t="s">
        <v>5030</v>
      </c>
      <c r="V2654" s="3638" t="s">
        <v>5031</v>
      </c>
      <c r="W2654" s="3638" t="s">
        <v>5032</v>
      </c>
      <c r="X2654" s="3638" t="s">
        <v>5033</v>
      </c>
      <c r="Y2654" s="3638" t="s">
        <v>5034</v>
      </c>
      <c r="Z2654" s="3638" t="s">
        <v>5035</v>
      </c>
      <c r="AA2654" s="3638" t="s">
        <v>5036</v>
      </c>
      <c r="AB2654" s="3640" t="s">
        <v>5037</v>
      </c>
      <c r="AC2654" s="3640" t="s">
        <v>5038</v>
      </c>
      <c r="AD2654" s="3638" t="s">
        <v>5039</v>
      </c>
      <c r="AE2654" s="3638" t="s">
        <v>5040</v>
      </c>
      <c r="AF2654" s="3638" t="s">
        <v>5041</v>
      </c>
      <c r="AG2654" s="3638" t="s">
        <v>5042</v>
      </c>
      <c r="AH2654" s="3638" t="s">
        <v>1154</v>
      </c>
      <c r="AI2654" s="3638" t="s">
        <v>5000</v>
      </c>
      <c r="AJ2654" s="3638" t="s">
        <v>5001</v>
      </c>
      <c r="AK2654" s="2578"/>
    </row>
    <row r="2655" spans="2:37" s="2690" customFormat="1" ht="17.25" customHeight="1" thickBot="1" x14ac:dyDescent="0.25">
      <c r="B2655" s="4433"/>
      <c r="C2655" s="4434"/>
      <c r="D2655" s="3705"/>
      <c r="E2655" s="3705"/>
      <c r="F2655" s="3705"/>
      <c r="G2655" s="3705"/>
      <c r="H2655" s="3705"/>
      <c r="I2655" s="3776"/>
      <c r="J2655" s="3776"/>
      <c r="K2655" s="3776"/>
      <c r="L2655" s="3776"/>
      <c r="M2655" s="2686" t="s">
        <v>5043</v>
      </c>
      <c r="N2655" s="2685" t="s">
        <v>2798</v>
      </c>
      <c r="O2655" s="3776"/>
      <c r="P2655" s="3776"/>
      <c r="Q2655" s="3776"/>
      <c r="R2655" s="3776"/>
      <c r="S2655" s="3705"/>
      <c r="T2655" s="3705"/>
      <c r="U2655" s="3705"/>
      <c r="V2655" s="3705"/>
      <c r="W2655" s="3705"/>
      <c r="X2655" s="3705"/>
      <c r="Y2655" s="3705"/>
      <c r="Z2655" s="3705"/>
      <c r="AA2655" s="3705"/>
      <c r="AB2655" s="3776"/>
      <c r="AC2655" s="3776"/>
      <c r="AD2655" s="3705"/>
      <c r="AE2655" s="3705"/>
      <c r="AF2655" s="3705"/>
      <c r="AG2655" s="3705"/>
      <c r="AH2655" s="3705"/>
      <c r="AI2655" s="3705"/>
      <c r="AJ2655" s="3705"/>
      <c r="AK2655" s="2578"/>
    </row>
    <row r="2656" spans="2:37" s="2690" customFormat="1" ht="17.25" customHeight="1" thickBot="1" x14ac:dyDescent="0.25">
      <c r="B2656" s="3649" t="s">
        <v>5348</v>
      </c>
      <c r="C2656" s="3650"/>
      <c r="D2656" s="2602" t="s">
        <v>1534</v>
      </c>
      <c r="E2656" s="2603">
        <f>+F2656</f>
        <v>6</v>
      </c>
      <c r="F2656" s="2603">
        <v>6</v>
      </c>
      <c r="G2656" s="2733" t="s">
        <v>1534</v>
      </c>
      <c r="H2656" s="2733" t="s">
        <v>1534</v>
      </c>
      <c r="I2656" s="3135">
        <v>27</v>
      </c>
      <c r="J2656" s="2733" t="s">
        <v>1534</v>
      </c>
      <c r="K2656" s="2733">
        <v>0.18</v>
      </c>
      <c r="L2656" s="2733" t="s">
        <v>1534</v>
      </c>
      <c r="M2656" s="2602" t="s">
        <v>1534</v>
      </c>
      <c r="N2656" s="3136" t="s">
        <v>1534</v>
      </c>
      <c r="O2656" s="2733">
        <v>0.18</v>
      </c>
      <c r="P2656" s="2733">
        <v>0.18</v>
      </c>
      <c r="Q2656" s="3136" t="s">
        <v>1534</v>
      </c>
      <c r="R2656" s="3136" t="s">
        <v>1534</v>
      </c>
      <c r="S2656" s="2736" t="s">
        <v>1534</v>
      </c>
      <c r="T2656" s="2736" t="s">
        <v>1534</v>
      </c>
      <c r="U2656" s="2736" t="s">
        <v>1534</v>
      </c>
      <c r="V2656" s="2736" t="s">
        <v>1534</v>
      </c>
      <c r="W2656" s="2736" t="s">
        <v>1534</v>
      </c>
      <c r="X2656" s="2736">
        <v>0.06</v>
      </c>
      <c r="Y2656" s="2736" t="s">
        <v>1534</v>
      </c>
      <c r="Z2656" s="2736" t="s">
        <v>1534</v>
      </c>
      <c r="AA2656" s="3137">
        <v>5</v>
      </c>
      <c r="AB2656" s="2736" t="s">
        <v>1534</v>
      </c>
      <c r="AC2656" s="2736">
        <v>0.06</v>
      </c>
      <c r="AD2656" s="2736" t="s">
        <v>1534</v>
      </c>
      <c r="AE2656" s="3137">
        <v>5</v>
      </c>
      <c r="AF2656" s="2736" t="s">
        <v>1534</v>
      </c>
      <c r="AG2656" s="2592">
        <v>0.5</v>
      </c>
      <c r="AH2656" s="2736" t="s">
        <v>1534</v>
      </c>
      <c r="AI2656" s="2736" t="s">
        <v>1534</v>
      </c>
      <c r="AJ2656" s="2736" t="s">
        <v>1534</v>
      </c>
      <c r="AK2656" s="2578"/>
    </row>
    <row r="2657" spans="2:37" s="2690" customFormat="1" ht="17.25" customHeight="1" x14ac:dyDescent="0.2">
      <c r="B2657" s="2579"/>
      <c r="C2657" s="2572"/>
      <c r="D2657" s="2572"/>
      <c r="E2657" s="2572"/>
      <c r="F2657" s="2572"/>
      <c r="G2657" s="2572"/>
      <c r="H2657" s="2572"/>
      <c r="I2657" s="2573"/>
      <c r="J2657" s="2573"/>
      <c r="K2657" s="2573"/>
      <c r="L2657" s="2573"/>
      <c r="M2657" s="2572"/>
      <c r="N2657" s="2573"/>
      <c r="O2657" s="2573"/>
      <c r="P2657" s="2573"/>
      <c r="Q2657" s="2573"/>
      <c r="R2657" s="2573"/>
      <c r="S2657" s="2572"/>
      <c r="T2657" s="2571"/>
      <c r="U2657" s="2571"/>
      <c r="V2657" s="2571"/>
      <c r="W2657" s="2571"/>
      <c r="X2657" s="2571"/>
      <c r="Y2657" s="2571"/>
      <c r="Z2657" s="2571"/>
      <c r="AA2657" s="2571"/>
      <c r="AB2657" s="2571"/>
      <c r="AC2657" s="2571"/>
      <c r="AD2657" s="2571"/>
      <c r="AE2657" s="2571"/>
      <c r="AF2657" s="2571"/>
      <c r="AG2657" s="2571"/>
      <c r="AH2657" s="2571"/>
      <c r="AI2657" s="2571"/>
      <c r="AJ2657" s="2574"/>
      <c r="AK2657" s="2578"/>
    </row>
    <row r="2658" spans="2:37" s="2690" customFormat="1" ht="17.25" customHeight="1" x14ac:dyDescent="0.2">
      <c r="B2658" s="3643" t="s">
        <v>5002</v>
      </c>
      <c r="C2658" s="3644"/>
      <c r="D2658" s="3652" t="s">
        <v>5349</v>
      </c>
      <c r="E2658" s="3652"/>
      <c r="F2658" s="3652"/>
      <c r="G2658" s="3652"/>
      <c r="H2658" s="2575"/>
      <c r="I2658" s="2575"/>
      <c r="J2658" s="2575"/>
      <c r="K2658" s="2575"/>
      <c r="L2658" s="2575"/>
      <c r="M2658" s="2575"/>
      <c r="N2658" s="2575"/>
      <c r="O2658" s="2575"/>
      <c r="P2658" s="2575"/>
      <c r="Q2658" s="2575"/>
      <c r="R2658" s="2575"/>
      <c r="S2658" s="2575"/>
      <c r="T2658" s="2571"/>
      <c r="U2658" s="2571"/>
      <c r="V2658" s="2571"/>
      <c r="W2658" s="2571"/>
      <c r="X2658" s="2571"/>
      <c r="Y2658" s="2571"/>
      <c r="Z2658" s="2571"/>
      <c r="AA2658" s="2571"/>
      <c r="AB2658" s="2571"/>
      <c r="AC2658" s="2571"/>
      <c r="AD2658" s="2571"/>
      <c r="AE2658" s="2571"/>
      <c r="AF2658" s="2571"/>
      <c r="AG2658" s="2571"/>
      <c r="AH2658" s="2571"/>
      <c r="AI2658" s="2571"/>
      <c r="AJ2658" s="2574"/>
      <c r="AK2658" s="2578"/>
    </row>
    <row r="2659" spans="2:37" s="2690" customFormat="1" ht="17.25" customHeight="1" x14ac:dyDescent="0.2">
      <c r="B2659" s="3643" t="s">
        <v>5003</v>
      </c>
      <c r="C2659" s="3644"/>
      <c r="D2659" s="3785" t="s">
        <v>5099</v>
      </c>
      <c r="E2659" s="3785"/>
      <c r="F2659" s="3785"/>
      <c r="G2659" s="3785"/>
      <c r="H2659" s="2575"/>
      <c r="I2659" s="2575"/>
      <c r="J2659" s="2575"/>
      <c r="K2659" s="2575"/>
      <c r="L2659" s="2575"/>
      <c r="M2659" s="2575"/>
      <c r="N2659" s="2575"/>
      <c r="O2659" s="2575"/>
      <c r="P2659" s="2575"/>
      <c r="Q2659" s="2575"/>
      <c r="R2659" s="2575"/>
      <c r="S2659" s="2575"/>
      <c r="T2659" s="2571"/>
      <c r="U2659" s="2571"/>
      <c r="V2659" s="2571"/>
      <c r="W2659" s="2571"/>
      <c r="X2659" s="2571"/>
      <c r="Y2659" s="2571"/>
      <c r="Z2659" s="2571"/>
      <c r="AA2659" s="2571"/>
      <c r="AB2659" s="2571"/>
      <c r="AC2659" s="2571"/>
      <c r="AD2659" s="2571"/>
      <c r="AE2659" s="2571"/>
      <c r="AF2659" s="2571"/>
      <c r="AG2659" s="2571"/>
      <c r="AH2659" s="2571"/>
      <c r="AI2659" s="2571"/>
      <c r="AJ2659" s="2574"/>
      <c r="AK2659" s="2578"/>
    </row>
    <row r="2660" spans="2:37" s="2690" customFormat="1" ht="17.25" customHeight="1" thickBot="1" x14ac:dyDescent="0.25">
      <c r="B2660" s="3646"/>
      <c r="C2660" s="3647"/>
      <c r="D2660" s="4435"/>
      <c r="E2660" s="4435"/>
      <c r="F2660" s="4435"/>
      <c r="G2660" s="4435"/>
      <c r="H2660" s="2580"/>
      <c r="I2660" s="2580"/>
      <c r="J2660" s="2580"/>
      <c r="K2660" s="2580"/>
      <c r="L2660" s="2580"/>
      <c r="M2660" s="2580"/>
      <c r="N2660" s="2580"/>
      <c r="O2660" s="2580"/>
      <c r="P2660" s="2580"/>
      <c r="Q2660" s="2580"/>
      <c r="R2660" s="2580"/>
      <c r="S2660" s="2580"/>
      <c r="T2660" s="2581"/>
      <c r="U2660" s="2581"/>
      <c r="V2660" s="2581"/>
      <c r="W2660" s="2581"/>
      <c r="X2660" s="2581"/>
      <c r="Y2660" s="2581"/>
      <c r="Z2660" s="2581"/>
      <c r="AA2660" s="2581"/>
      <c r="AB2660" s="2581"/>
      <c r="AC2660" s="2581"/>
      <c r="AD2660" s="2581"/>
      <c r="AE2660" s="2581"/>
      <c r="AF2660" s="2581"/>
      <c r="AG2660" s="2581"/>
      <c r="AH2660" s="2581"/>
      <c r="AI2660" s="2581"/>
      <c r="AJ2660" s="2582"/>
      <c r="AK2660" s="2583"/>
    </row>
    <row r="2661" spans="2:37" s="2690" customFormat="1" ht="17.25" customHeight="1" x14ac:dyDescent="0.2">
      <c r="B2661" s="2692" t="str">
        <f>+B2645</f>
        <v>.</v>
      </c>
      <c r="C2661" s="2409"/>
      <c r="D2661" s="2409"/>
      <c r="E2661" s="2409"/>
      <c r="F2661" s="2409"/>
      <c r="G2661" s="2409"/>
      <c r="H2661" s="2409"/>
      <c r="I2661" s="2409"/>
      <c r="J2661" s="2409"/>
      <c r="K2661" s="2409"/>
      <c r="L2661" s="2409"/>
      <c r="M2661" s="2409"/>
      <c r="N2661" s="2409"/>
      <c r="O2661" s="2409"/>
      <c r="P2661" s="2409"/>
      <c r="Q2661" s="2409"/>
      <c r="R2661" s="2409"/>
      <c r="S2661" s="2409"/>
      <c r="T2661" s="2409"/>
      <c r="U2661" s="2409"/>
      <c r="V2661" s="2409"/>
      <c r="W2661" s="2409"/>
      <c r="X2661" s="2409"/>
      <c r="Y2661" s="2409"/>
      <c r="Z2661" s="2409"/>
      <c r="AA2661" s="2409"/>
      <c r="AB2661" s="2409"/>
      <c r="AC2661" s="2409"/>
      <c r="AD2661" s="2409"/>
      <c r="AE2661" s="2409"/>
      <c r="AF2661" s="2409"/>
      <c r="AG2661" s="2409"/>
      <c r="AH2661" s="2409"/>
      <c r="AI2661" s="2409"/>
      <c r="AJ2661" s="2409"/>
      <c r="AK2661" s="2409"/>
    </row>
    <row r="2662" spans="2:37" s="2690" customFormat="1" ht="17.25" customHeight="1" thickBot="1" x14ac:dyDescent="0.25">
      <c r="B2662" s="2409"/>
      <c r="C2662" s="2409"/>
      <c r="D2662" s="2409"/>
      <c r="E2662" s="2409"/>
      <c r="F2662" s="2409"/>
      <c r="G2662" s="2409"/>
      <c r="H2662" s="2409"/>
      <c r="I2662" s="2409"/>
      <c r="J2662" s="2409"/>
      <c r="K2662" s="2409"/>
      <c r="L2662" s="2409"/>
      <c r="M2662" s="2409"/>
      <c r="N2662" s="2409"/>
      <c r="O2662" s="2409"/>
      <c r="P2662" s="2409"/>
      <c r="Q2662" s="2409"/>
      <c r="R2662" s="2409"/>
      <c r="S2662" s="2409"/>
      <c r="T2662" s="2409"/>
      <c r="U2662" s="2409"/>
      <c r="V2662" s="2409"/>
      <c r="W2662" s="2409"/>
      <c r="X2662" s="2409"/>
      <c r="Y2662" s="2409"/>
      <c r="Z2662" s="2409"/>
      <c r="AA2662" s="2409"/>
      <c r="AB2662" s="2409"/>
      <c r="AC2662" s="2409"/>
      <c r="AD2662" s="2409"/>
      <c r="AE2662" s="2409"/>
      <c r="AF2662" s="2409"/>
      <c r="AG2662" s="2409"/>
      <c r="AH2662" s="2409"/>
      <c r="AI2662" s="2409"/>
      <c r="AJ2662" s="2409"/>
      <c r="AK2662" s="2409"/>
    </row>
    <row r="2663" spans="2:37" s="2690" customFormat="1" ht="17.25" customHeight="1" x14ac:dyDescent="0.2">
      <c r="B2663" s="3623" t="s">
        <v>5011</v>
      </c>
      <c r="C2663" s="3624"/>
      <c r="D2663" s="3624"/>
      <c r="E2663" s="3624"/>
      <c r="F2663" s="3624"/>
      <c r="G2663" s="3624"/>
      <c r="H2663" s="3624"/>
      <c r="I2663" s="3624"/>
      <c r="J2663" s="3624"/>
      <c r="K2663" s="3624"/>
      <c r="L2663" s="3624"/>
      <c r="M2663" s="3624"/>
      <c r="N2663" s="3624"/>
      <c r="O2663" s="3624"/>
      <c r="P2663" s="3624"/>
      <c r="Q2663" s="3624"/>
      <c r="R2663" s="3624"/>
      <c r="S2663" s="3624"/>
      <c r="T2663" s="3624"/>
      <c r="U2663" s="3624"/>
      <c r="V2663" s="3624"/>
      <c r="W2663" s="3624"/>
      <c r="X2663" s="3624"/>
      <c r="Y2663" s="3624"/>
      <c r="Z2663" s="3624"/>
      <c r="AA2663" s="3624"/>
      <c r="AB2663" s="3624"/>
      <c r="AC2663" s="3624"/>
      <c r="AD2663" s="3624"/>
      <c r="AE2663" s="3624"/>
      <c r="AF2663" s="3624"/>
      <c r="AG2663" s="3624"/>
      <c r="AH2663" s="3624"/>
      <c r="AI2663" s="3624"/>
      <c r="AJ2663" s="3624"/>
      <c r="AK2663" s="3625"/>
    </row>
    <row r="2664" spans="2:37" s="2690" customFormat="1" ht="17.25" customHeight="1" x14ac:dyDescent="0.2">
      <c r="B2664" s="2576"/>
      <c r="C2664" s="2687"/>
      <c r="D2664" s="2687"/>
      <c r="E2664" s="2687"/>
      <c r="F2664" s="2687"/>
      <c r="G2664" s="2577"/>
      <c r="H2664" s="2577"/>
      <c r="I2664" s="2577"/>
      <c r="J2664" s="2577"/>
      <c r="K2664" s="2577"/>
      <c r="L2664" s="2577"/>
      <c r="M2664" s="2577"/>
      <c r="N2664" s="2577"/>
      <c r="O2664" s="2577"/>
      <c r="P2664" s="2577"/>
      <c r="Q2664" s="2577"/>
      <c r="R2664" s="2577"/>
      <c r="S2664" s="2577"/>
      <c r="T2664" s="2577"/>
      <c r="U2664" s="2577"/>
      <c r="V2664" s="2577"/>
      <c r="W2664" s="2577"/>
      <c r="X2664" s="2577"/>
      <c r="Y2664" s="2577"/>
      <c r="Z2664" s="2577"/>
      <c r="AA2664" s="2577"/>
      <c r="AB2664" s="2577"/>
      <c r="AC2664" s="2577"/>
      <c r="AD2664" s="2577"/>
      <c r="AE2664" s="2577"/>
      <c r="AF2664" s="2577"/>
      <c r="AG2664" s="2577"/>
      <c r="AH2664" s="2577"/>
      <c r="AI2664" s="2577"/>
      <c r="AJ2664" s="2577"/>
      <c r="AK2664" s="2578"/>
    </row>
    <row r="2665" spans="2:37" s="2690" customFormat="1" ht="17.25" customHeight="1" x14ac:dyDescent="0.2">
      <c r="B2665" s="2576" t="s">
        <v>4998</v>
      </c>
      <c r="C2665" s="2687"/>
      <c r="D2665" s="3740" t="s">
        <v>5350</v>
      </c>
      <c r="E2665" s="3740"/>
      <c r="F2665" s="3740"/>
      <c r="G2665" s="3740"/>
      <c r="H2665" s="2577"/>
      <c r="I2665" s="2577"/>
      <c r="J2665" s="2577"/>
      <c r="K2665" s="2577"/>
      <c r="L2665" s="2577"/>
      <c r="M2665" s="2577"/>
      <c r="N2665" s="2577"/>
      <c r="O2665" s="2577"/>
      <c r="P2665" s="2577"/>
      <c r="Q2665" s="2577"/>
      <c r="R2665" s="2577"/>
      <c r="S2665" s="2577"/>
      <c r="T2665" s="2577"/>
      <c r="U2665" s="2577"/>
      <c r="V2665" s="2577"/>
      <c r="W2665" s="2577"/>
      <c r="X2665" s="2577"/>
      <c r="Y2665" s="2577"/>
      <c r="Z2665" s="2577"/>
      <c r="AA2665" s="2577"/>
      <c r="AB2665" s="2577"/>
      <c r="AC2665" s="2577"/>
      <c r="AD2665" s="2577"/>
      <c r="AE2665" s="2577"/>
      <c r="AF2665" s="2577"/>
      <c r="AG2665" s="2577"/>
      <c r="AH2665" s="2577"/>
      <c r="AI2665" s="2577"/>
      <c r="AJ2665" s="2577"/>
      <c r="AK2665" s="2578"/>
    </row>
    <row r="2666" spans="2:37" s="2690" customFormat="1" ht="17.25" customHeight="1" thickBot="1" x14ac:dyDescent="0.25">
      <c r="B2666" s="3657" t="s">
        <v>5012</v>
      </c>
      <c r="C2666" s="3658"/>
      <c r="D2666" s="3747">
        <v>41334</v>
      </c>
      <c r="E2666" s="3747"/>
      <c r="F2666" s="2687"/>
      <c r="G2666" s="2577"/>
      <c r="H2666" s="2577"/>
      <c r="I2666" s="2577"/>
      <c r="J2666" s="2577"/>
      <c r="K2666" s="2577"/>
      <c r="L2666" s="2577"/>
      <c r="M2666" s="2577"/>
      <c r="N2666" s="2577"/>
      <c r="O2666" s="2577"/>
      <c r="P2666" s="2577"/>
      <c r="Q2666" s="2577"/>
      <c r="R2666" s="2577"/>
      <c r="S2666" s="2577"/>
      <c r="T2666" s="2577"/>
      <c r="U2666" s="2577"/>
      <c r="V2666" s="2577"/>
      <c r="W2666" s="2577"/>
      <c r="X2666" s="2577"/>
      <c r="Y2666" s="2577"/>
      <c r="Z2666" s="2577"/>
      <c r="AA2666" s="2577"/>
      <c r="AB2666" s="2577"/>
      <c r="AC2666" s="2577"/>
      <c r="AD2666" s="2577"/>
      <c r="AE2666" s="2577"/>
      <c r="AF2666" s="2577"/>
      <c r="AG2666" s="2577"/>
      <c r="AH2666" s="2577"/>
      <c r="AI2666" s="2577"/>
      <c r="AJ2666" s="2577"/>
      <c r="AK2666" s="2578"/>
    </row>
    <row r="2667" spans="2:37" s="2690" customFormat="1" ht="45" customHeight="1" thickBot="1" x14ac:dyDescent="0.25">
      <c r="B2667" s="3659" t="s">
        <v>5013</v>
      </c>
      <c r="C2667" s="3710"/>
      <c r="D2667" s="3730" t="s">
        <v>5351</v>
      </c>
      <c r="E2667" s="3731"/>
      <c r="F2667" s="3731"/>
      <c r="G2667" s="3731"/>
      <c r="H2667" s="3731"/>
      <c r="I2667" s="3731"/>
      <c r="J2667" s="3731"/>
      <c r="K2667" s="3732"/>
      <c r="L2667" s="2577"/>
      <c r="M2667" s="2577"/>
      <c r="N2667" s="2577"/>
      <c r="O2667" s="2577"/>
      <c r="P2667" s="2577"/>
      <c r="Q2667" s="2577"/>
      <c r="R2667" s="2577"/>
      <c r="S2667" s="2577"/>
      <c r="T2667" s="2577"/>
      <c r="U2667" s="2577"/>
      <c r="V2667" s="2577"/>
      <c r="W2667" s="2577"/>
      <c r="X2667" s="2577"/>
      <c r="Y2667" s="2577"/>
      <c r="Z2667" s="2577"/>
      <c r="AA2667" s="2577"/>
      <c r="AB2667" s="2577"/>
      <c r="AC2667" s="2577"/>
      <c r="AD2667" s="2577"/>
      <c r="AE2667" s="2577"/>
      <c r="AF2667" s="2577"/>
      <c r="AG2667" s="2577"/>
      <c r="AH2667" s="2577"/>
      <c r="AI2667" s="2577"/>
      <c r="AJ2667" s="2577"/>
      <c r="AK2667" s="2578"/>
    </row>
    <row r="2668" spans="2:37" s="2690" customFormat="1" ht="17.25" customHeight="1" thickBot="1" x14ac:dyDescent="0.25">
      <c r="B2668" s="3664"/>
      <c r="C2668" s="3653"/>
      <c r="D2668" s="3653"/>
      <c r="E2668" s="3653"/>
      <c r="F2668" s="3653"/>
      <c r="G2668" s="3653"/>
      <c r="H2668" s="3653"/>
      <c r="I2668" s="3653"/>
      <c r="J2668" s="3653"/>
      <c r="K2668" s="3653"/>
      <c r="L2668" s="3653"/>
      <c r="M2668" s="3653"/>
      <c r="N2668" s="3653"/>
      <c r="O2668" s="3653"/>
      <c r="P2668" s="3653"/>
      <c r="Q2668" s="3653"/>
      <c r="R2668" s="2577"/>
      <c r="S2668" s="2577"/>
      <c r="T2668" s="2577"/>
      <c r="U2668" s="2577"/>
      <c r="V2668" s="2577"/>
      <c r="W2668" s="2577"/>
      <c r="X2668" s="2577"/>
      <c r="Y2668" s="2577"/>
      <c r="Z2668" s="2577"/>
      <c r="AA2668" s="2577"/>
      <c r="AB2668" s="2577"/>
      <c r="AC2668" s="2577"/>
      <c r="AD2668" s="2577"/>
      <c r="AE2668" s="2577"/>
      <c r="AF2668" s="2577"/>
      <c r="AG2668" s="2577"/>
      <c r="AH2668" s="2577"/>
      <c r="AI2668" s="2577"/>
      <c r="AJ2668" s="2577"/>
      <c r="AK2668" s="2578"/>
    </row>
    <row r="2669" spans="2:37" s="2690" customFormat="1" ht="17.25" customHeight="1" thickBot="1" x14ac:dyDescent="0.25">
      <c r="B2669" s="3679" t="s">
        <v>5014</v>
      </c>
      <c r="C2669" s="3680"/>
      <c r="D2669" s="3638" t="s">
        <v>5004</v>
      </c>
      <c r="E2669" s="3638" t="s">
        <v>5015</v>
      </c>
      <c r="F2669" s="3686" t="s">
        <v>224</v>
      </c>
      <c r="G2669" s="3688"/>
      <c r="H2669" s="3688"/>
      <c r="I2669" s="3688"/>
      <c r="J2669" s="3688"/>
      <c r="K2669" s="3688"/>
      <c r="L2669" s="3688"/>
      <c r="M2669" s="3688"/>
      <c r="N2669" s="3688"/>
      <c r="O2669" s="3688"/>
      <c r="P2669" s="3688"/>
      <c r="Q2669" s="3688"/>
      <c r="R2669" s="3689"/>
      <c r="S2669" s="3686" t="s">
        <v>340</v>
      </c>
      <c r="T2669" s="3688"/>
      <c r="U2669" s="3688"/>
      <c r="V2669" s="3688"/>
      <c r="W2669" s="3688"/>
      <c r="X2669" s="3688"/>
      <c r="Y2669" s="3688"/>
      <c r="Z2669" s="3688"/>
      <c r="AA2669" s="3688"/>
      <c r="AB2669" s="3688"/>
      <c r="AC2669" s="3689"/>
      <c r="AD2669" s="3686" t="s">
        <v>225</v>
      </c>
      <c r="AE2669" s="3688"/>
      <c r="AF2669" s="3688"/>
      <c r="AG2669" s="3689"/>
      <c r="AH2669" s="3690" t="s">
        <v>4999</v>
      </c>
      <c r="AI2669" s="3691"/>
      <c r="AJ2669" s="3692"/>
      <c r="AK2669" s="2578"/>
    </row>
    <row r="2670" spans="2:37" s="2690" customFormat="1" ht="17.25" customHeight="1" thickBot="1" x14ac:dyDescent="0.25">
      <c r="B2670" s="3681"/>
      <c r="C2670" s="3682"/>
      <c r="D2670" s="3639"/>
      <c r="E2670" s="3639"/>
      <c r="F2670" s="3638" t="s">
        <v>5016</v>
      </c>
      <c r="G2670" s="3638" t="s">
        <v>5017</v>
      </c>
      <c r="H2670" s="3638" t="s">
        <v>5018</v>
      </c>
      <c r="I2670" s="3640" t="s">
        <v>5019</v>
      </c>
      <c r="J2670" s="3640" t="s">
        <v>5020</v>
      </c>
      <c r="K2670" s="3640" t="s">
        <v>5021</v>
      </c>
      <c r="L2670" s="3640" t="s">
        <v>5022</v>
      </c>
      <c r="M2670" s="4431" t="s">
        <v>5023</v>
      </c>
      <c r="N2670" s="4432"/>
      <c r="O2670" s="3640" t="s">
        <v>5024</v>
      </c>
      <c r="P2670" s="3640" t="s">
        <v>5025</v>
      </c>
      <c r="Q2670" s="3640" t="s">
        <v>5026</v>
      </c>
      <c r="R2670" s="3640" t="s">
        <v>5027</v>
      </c>
      <c r="S2670" s="3638" t="s">
        <v>5028</v>
      </c>
      <c r="T2670" s="3638" t="s">
        <v>5029</v>
      </c>
      <c r="U2670" s="3638" t="s">
        <v>5030</v>
      </c>
      <c r="V2670" s="3638" t="s">
        <v>5031</v>
      </c>
      <c r="W2670" s="3638" t="s">
        <v>5032</v>
      </c>
      <c r="X2670" s="3638" t="s">
        <v>5033</v>
      </c>
      <c r="Y2670" s="3638" t="s">
        <v>5034</v>
      </c>
      <c r="Z2670" s="3638" t="s">
        <v>5035</v>
      </c>
      <c r="AA2670" s="3638" t="s">
        <v>5036</v>
      </c>
      <c r="AB2670" s="3640" t="s">
        <v>5037</v>
      </c>
      <c r="AC2670" s="3640" t="s">
        <v>5038</v>
      </c>
      <c r="AD2670" s="3638" t="s">
        <v>5039</v>
      </c>
      <c r="AE2670" s="3638" t="s">
        <v>5040</v>
      </c>
      <c r="AF2670" s="3638" t="s">
        <v>5041</v>
      </c>
      <c r="AG2670" s="3638" t="s">
        <v>5042</v>
      </c>
      <c r="AH2670" s="3638" t="s">
        <v>1154</v>
      </c>
      <c r="AI2670" s="3638" t="s">
        <v>5000</v>
      </c>
      <c r="AJ2670" s="3638" t="s">
        <v>5001</v>
      </c>
      <c r="AK2670" s="2578"/>
    </row>
    <row r="2671" spans="2:37" s="2690" customFormat="1" ht="17.25" customHeight="1" thickBot="1" x14ac:dyDescent="0.25">
      <c r="B2671" s="4433"/>
      <c r="C2671" s="4434"/>
      <c r="D2671" s="3705"/>
      <c r="E2671" s="3705"/>
      <c r="F2671" s="3705"/>
      <c r="G2671" s="3705"/>
      <c r="H2671" s="3705"/>
      <c r="I2671" s="3776"/>
      <c r="J2671" s="3776"/>
      <c r="K2671" s="3776"/>
      <c r="L2671" s="3776"/>
      <c r="M2671" s="2686" t="s">
        <v>5043</v>
      </c>
      <c r="N2671" s="2685" t="s">
        <v>2798</v>
      </c>
      <c r="O2671" s="3776"/>
      <c r="P2671" s="3776"/>
      <c r="Q2671" s="3776"/>
      <c r="R2671" s="3776"/>
      <c r="S2671" s="3705"/>
      <c r="T2671" s="3705"/>
      <c r="U2671" s="3705"/>
      <c r="V2671" s="3705"/>
      <c r="W2671" s="3705"/>
      <c r="X2671" s="3705"/>
      <c r="Y2671" s="3705"/>
      <c r="Z2671" s="3705"/>
      <c r="AA2671" s="3705"/>
      <c r="AB2671" s="3776"/>
      <c r="AC2671" s="3776"/>
      <c r="AD2671" s="3705"/>
      <c r="AE2671" s="3705"/>
      <c r="AF2671" s="3705"/>
      <c r="AG2671" s="3705"/>
      <c r="AH2671" s="3705"/>
      <c r="AI2671" s="3705"/>
      <c r="AJ2671" s="3705"/>
      <c r="AK2671" s="2578"/>
    </row>
    <row r="2672" spans="2:37" s="2690" customFormat="1" ht="17.25" customHeight="1" thickBot="1" x14ac:dyDescent="0.25">
      <c r="B2672" s="3649" t="s">
        <v>5348</v>
      </c>
      <c r="C2672" s="3650"/>
      <c r="D2672" s="2602" t="s">
        <v>1534</v>
      </c>
      <c r="E2672" s="2603">
        <f>+F2672</f>
        <v>6</v>
      </c>
      <c r="F2672" s="2603">
        <v>6</v>
      </c>
      <c r="G2672" s="2733" t="s">
        <v>1534</v>
      </c>
      <c r="H2672" s="3135">
        <v>27</v>
      </c>
      <c r="I2672" s="2733" t="s">
        <v>1534</v>
      </c>
      <c r="J2672" s="2733" t="s">
        <v>1534</v>
      </c>
      <c r="K2672" s="2733">
        <v>0.18</v>
      </c>
      <c r="L2672" s="2733" t="s">
        <v>1534</v>
      </c>
      <c r="M2672" s="2602" t="s">
        <v>1534</v>
      </c>
      <c r="N2672" s="3136" t="s">
        <v>1534</v>
      </c>
      <c r="O2672" s="2733">
        <v>0.18</v>
      </c>
      <c r="P2672" s="2733">
        <v>0.18</v>
      </c>
      <c r="Q2672" s="3136" t="s">
        <v>1534</v>
      </c>
      <c r="R2672" s="3136" t="s">
        <v>1534</v>
      </c>
      <c r="S2672" s="2736" t="s">
        <v>1534</v>
      </c>
      <c r="T2672" s="2736" t="s">
        <v>1534</v>
      </c>
      <c r="U2672" s="2736" t="s">
        <v>1534</v>
      </c>
      <c r="V2672" s="2736">
        <v>5</v>
      </c>
      <c r="W2672" s="2736" t="s">
        <v>1534</v>
      </c>
      <c r="X2672" s="2736">
        <v>0.06</v>
      </c>
      <c r="Y2672" s="3137"/>
      <c r="Z2672" s="2736" t="s">
        <v>1534</v>
      </c>
      <c r="AA2672" s="2736" t="s">
        <v>1534</v>
      </c>
      <c r="AB2672" s="2736" t="s">
        <v>1534</v>
      </c>
      <c r="AC2672" s="2736">
        <v>0.06</v>
      </c>
      <c r="AD2672" s="2736" t="s">
        <v>1534</v>
      </c>
      <c r="AE2672" s="2736">
        <v>5</v>
      </c>
      <c r="AF2672" s="2736" t="s">
        <v>1534</v>
      </c>
      <c r="AG2672" s="2592">
        <v>0.5</v>
      </c>
      <c r="AH2672" s="2736" t="s">
        <v>1534</v>
      </c>
      <c r="AI2672" s="2736" t="s">
        <v>1534</v>
      </c>
      <c r="AJ2672" s="2736" t="s">
        <v>1534</v>
      </c>
      <c r="AK2672" s="2578"/>
    </row>
    <row r="2673" spans="2:37" s="2690" customFormat="1" ht="17.25" customHeight="1" x14ac:dyDescent="0.2">
      <c r="B2673" s="2579"/>
      <c r="C2673" s="2572"/>
      <c r="D2673" s="2572"/>
      <c r="E2673" s="2572"/>
      <c r="F2673" s="2572"/>
      <c r="G2673" s="2572"/>
      <c r="H2673" s="2572"/>
      <c r="I2673" s="2573"/>
      <c r="J2673" s="2573"/>
      <c r="K2673" s="2573"/>
      <c r="L2673" s="2573"/>
      <c r="M2673" s="2572"/>
      <c r="N2673" s="2573"/>
      <c r="O2673" s="2573"/>
      <c r="P2673" s="2573"/>
      <c r="Q2673" s="2573"/>
      <c r="R2673" s="2573"/>
      <c r="S2673" s="2572"/>
      <c r="T2673" s="2571"/>
      <c r="U2673" s="2571"/>
      <c r="V2673" s="2571"/>
      <c r="W2673" s="2571"/>
      <c r="X2673" s="2571"/>
      <c r="Y2673" s="2571"/>
      <c r="Z2673" s="2571"/>
      <c r="AA2673" s="2571"/>
      <c r="AB2673" s="2571"/>
      <c r="AC2673" s="2571"/>
      <c r="AD2673" s="2571"/>
      <c r="AE2673" s="2571"/>
      <c r="AF2673" s="2571"/>
      <c r="AG2673" s="2571"/>
      <c r="AH2673" s="2571"/>
      <c r="AI2673" s="2571"/>
      <c r="AJ2673" s="2574"/>
      <c r="AK2673" s="2578"/>
    </row>
    <row r="2674" spans="2:37" s="2690" customFormat="1" ht="17.25" customHeight="1" x14ac:dyDescent="0.2">
      <c r="B2674" s="3643" t="s">
        <v>5002</v>
      </c>
      <c r="C2674" s="3644"/>
      <c r="D2674" s="3652" t="s">
        <v>5349</v>
      </c>
      <c r="E2674" s="3652"/>
      <c r="F2674" s="3652"/>
      <c r="G2674" s="3652"/>
      <c r="H2674" s="2575"/>
      <c r="I2674" s="2575"/>
      <c r="J2674" s="2575"/>
      <c r="K2674" s="2575"/>
      <c r="L2674" s="2575"/>
      <c r="M2674" s="2575"/>
      <c r="N2674" s="2575"/>
      <c r="O2674" s="2575"/>
      <c r="P2674" s="2575"/>
      <c r="Q2674" s="2575"/>
      <c r="R2674" s="2575"/>
      <c r="S2674" s="2575"/>
      <c r="T2674" s="2571"/>
      <c r="U2674" s="2571"/>
      <c r="V2674" s="2571"/>
      <c r="W2674" s="2571"/>
      <c r="X2674" s="2571"/>
      <c r="Y2674" s="2571"/>
      <c r="Z2674" s="2571"/>
      <c r="AA2674" s="2571"/>
      <c r="AB2674" s="2571"/>
      <c r="AC2674" s="2571"/>
      <c r="AD2674" s="2571"/>
      <c r="AE2674" s="2571"/>
      <c r="AF2674" s="2571"/>
      <c r="AG2674" s="2571"/>
      <c r="AH2674" s="2571"/>
      <c r="AI2674" s="2571"/>
      <c r="AJ2674" s="2574"/>
      <c r="AK2674" s="2578"/>
    </row>
    <row r="2675" spans="2:37" s="2690" customFormat="1" ht="17.25" customHeight="1" x14ac:dyDescent="0.2">
      <c r="B2675" s="3643" t="s">
        <v>5003</v>
      </c>
      <c r="C2675" s="3644"/>
      <c r="D2675" s="3785" t="s">
        <v>5099</v>
      </c>
      <c r="E2675" s="3785"/>
      <c r="F2675" s="3785"/>
      <c r="G2675" s="3785"/>
      <c r="H2675" s="2575"/>
      <c r="I2675" s="2575"/>
      <c r="J2675" s="2575"/>
      <c r="K2675" s="2575"/>
      <c r="L2675" s="2575"/>
      <c r="M2675" s="2575"/>
      <c r="N2675" s="2575"/>
      <c r="O2675" s="2575"/>
      <c r="P2675" s="2575"/>
      <c r="Q2675" s="2575"/>
      <c r="R2675" s="2575"/>
      <c r="S2675" s="2575"/>
      <c r="T2675" s="2571"/>
      <c r="U2675" s="2571"/>
      <c r="V2675" s="2571"/>
      <c r="W2675" s="2571"/>
      <c r="X2675" s="2571"/>
      <c r="Y2675" s="2571"/>
      <c r="Z2675" s="2571"/>
      <c r="AA2675" s="2571"/>
      <c r="AB2675" s="2571"/>
      <c r="AC2675" s="2571"/>
      <c r="AD2675" s="2571"/>
      <c r="AE2675" s="2571"/>
      <c r="AF2675" s="2571"/>
      <c r="AG2675" s="2571"/>
      <c r="AH2675" s="2571"/>
      <c r="AI2675" s="2571"/>
      <c r="AJ2675" s="2574"/>
      <c r="AK2675" s="2578"/>
    </row>
    <row r="2676" spans="2:37" s="2690" customFormat="1" ht="17.25" customHeight="1" thickBot="1" x14ac:dyDescent="0.25">
      <c r="B2676" s="3646"/>
      <c r="C2676" s="3647"/>
      <c r="D2676" s="4435"/>
      <c r="E2676" s="4435"/>
      <c r="F2676" s="4435"/>
      <c r="G2676" s="4435"/>
      <c r="H2676" s="2580"/>
      <c r="I2676" s="2580"/>
      <c r="J2676" s="2580"/>
      <c r="K2676" s="2580"/>
      <c r="L2676" s="2580"/>
      <c r="M2676" s="2580"/>
      <c r="N2676" s="2580"/>
      <c r="O2676" s="2580"/>
      <c r="P2676" s="2580"/>
      <c r="Q2676" s="2580"/>
      <c r="R2676" s="2580"/>
      <c r="S2676" s="2580"/>
      <c r="T2676" s="2581"/>
      <c r="U2676" s="2581"/>
      <c r="V2676" s="2581"/>
      <c r="W2676" s="2581"/>
      <c r="X2676" s="2581"/>
      <c r="Y2676" s="2581"/>
      <c r="Z2676" s="2581"/>
      <c r="AA2676" s="2581"/>
      <c r="AB2676" s="2581"/>
      <c r="AC2676" s="2581"/>
      <c r="AD2676" s="2581"/>
      <c r="AE2676" s="2581"/>
      <c r="AF2676" s="2581"/>
      <c r="AG2676" s="2581"/>
      <c r="AH2676" s="2581"/>
      <c r="AI2676" s="2581"/>
      <c r="AJ2676" s="2582"/>
      <c r="AK2676" s="2583"/>
    </row>
    <row r="2677" spans="2:37" s="2690" customFormat="1" ht="17.25" customHeight="1" x14ac:dyDescent="0.2">
      <c r="B2677" s="2691" t="str">
        <f>+B2661</f>
        <v>.</v>
      </c>
      <c r="C2677" s="2691"/>
      <c r="D2677" s="2701"/>
      <c r="E2677" s="2701"/>
      <c r="F2677" s="2701"/>
      <c r="G2677" s="2701"/>
      <c r="H2677" s="2575"/>
      <c r="I2677" s="2575"/>
      <c r="J2677" s="2575"/>
      <c r="K2677" s="2575"/>
      <c r="L2677" s="2575"/>
      <c r="M2677" s="2575"/>
      <c r="N2677" s="2575"/>
      <c r="O2677" s="2575"/>
      <c r="P2677" s="2575"/>
      <c r="Q2677" s="2575"/>
      <c r="R2677" s="2575"/>
      <c r="S2677" s="2575"/>
      <c r="T2677" s="2571"/>
      <c r="U2677" s="2571"/>
      <c r="V2677" s="2571"/>
      <c r="W2677" s="2571"/>
      <c r="X2677" s="2571"/>
      <c r="Y2677" s="2571"/>
      <c r="Z2677" s="2571"/>
      <c r="AA2677" s="2571"/>
      <c r="AB2677" s="2571"/>
      <c r="AC2677" s="2571"/>
      <c r="AD2677" s="2571"/>
      <c r="AE2677" s="2571"/>
      <c r="AF2677" s="2571"/>
      <c r="AG2677" s="2571"/>
      <c r="AH2677" s="2571"/>
      <c r="AI2677" s="2571"/>
      <c r="AJ2677" s="2571"/>
      <c r="AK2677" s="2577"/>
    </row>
    <row r="2678" spans="2:37" s="2690" customFormat="1" ht="17.25" customHeight="1" thickBot="1" x14ac:dyDescent="0.25">
      <c r="B2678" s="2691"/>
      <c r="C2678" s="2691"/>
      <c r="D2678" s="2701"/>
      <c r="E2678" s="2701"/>
      <c r="F2678" s="2701"/>
      <c r="G2678" s="2701"/>
      <c r="H2678" s="2575"/>
      <c r="I2678" s="2575"/>
      <c r="J2678" s="2575"/>
      <c r="K2678" s="2575"/>
      <c r="L2678" s="2575"/>
      <c r="M2678" s="2575"/>
      <c r="N2678" s="2575"/>
      <c r="O2678" s="2575"/>
      <c r="P2678" s="2575"/>
      <c r="Q2678" s="2575"/>
      <c r="R2678" s="2575"/>
      <c r="S2678" s="2575"/>
      <c r="T2678" s="2571"/>
      <c r="U2678" s="2571"/>
      <c r="V2678" s="2571"/>
      <c r="W2678" s="2571"/>
      <c r="X2678" s="2571"/>
      <c r="Y2678" s="2571"/>
      <c r="Z2678" s="2571"/>
      <c r="AA2678" s="2571"/>
      <c r="AB2678" s="2571"/>
      <c r="AC2678" s="2571"/>
      <c r="AD2678" s="2571"/>
      <c r="AE2678" s="2571"/>
      <c r="AF2678" s="2571"/>
      <c r="AG2678" s="2571"/>
      <c r="AH2678" s="2571"/>
      <c r="AI2678" s="2571"/>
      <c r="AJ2678" s="2571"/>
      <c r="AK2678" s="2577"/>
    </row>
    <row r="2679" spans="2:37" s="2690" customFormat="1" ht="23.25" customHeight="1" x14ac:dyDescent="0.2">
      <c r="B2679" s="3623" t="s">
        <v>5011</v>
      </c>
      <c r="C2679" s="3624"/>
      <c r="D2679" s="3624"/>
      <c r="E2679" s="3624"/>
      <c r="F2679" s="3624"/>
      <c r="G2679" s="3624"/>
      <c r="H2679" s="3624"/>
      <c r="I2679" s="3624"/>
      <c r="J2679" s="3624"/>
      <c r="K2679" s="3624"/>
      <c r="L2679" s="3624"/>
      <c r="M2679" s="3624"/>
      <c r="N2679" s="3624"/>
      <c r="O2679" s="3624"/>
      <c r="P2679" s="3624"/>
      <c r="Q2679" s="3624"/>
      <c r="R2679" s="3624"/>
      <c r="S2679" s="3624"/>
      <c r="T2679" s="3624"/>
      <c r="U2679" s="3624"/>
      <c r="V2679" s="3624"/>
      <c r="W2679" s="3624"/>
      <c r="X2679" s="3624"/>
      <c r="Y2679" s="3624"/>
      <c r="Z2679" s="3624"/>
      <c r="AA2679" s="3624"/>
      <c r="AB2679" s="3624"/>
      <c r="AC2679" s="3624"/>
      <c r="AD2679" s="3624"/>
      <c r="AE2679" s="3624"/>
      <c r="AF2679" s="3624"/>
      <c r="AG2679" s="3624"/>
      <c r="AH2679" s="3624"/>
      <c r="AI2679" s="3624"/>
      <c r="AJ2679" s="3624"/>
      <c r="AK2679" s="3625"/>
    </row>
    <row r="2680" spans="2:37" s="2690" customFormat="1" ht="17.25" customHeight="1" x14ac:dyDescent="0.2">
      <c r="B2680" s="2576"/>
      <c r="C2680" s="2687"/>
      <c r="D2680" s="2687"/>
      <c r="E2680" s="2687"/>
      <c r="F2680" s="2687"/>
      <c r="G2680" s="2577"/>
      <c r="H2680" s="2577"/>
      <c r="I2680" s="2577"/>
      <c r="J2680" s="2577"/>
      <c r="K2680" s="2577"/>
      <c r="L2680" s="2577"/>
      <c r="M2680" s="2577"/>
      <c r="N2680" s="2577"/>
      <c r="O2680" s="2577"/>
      <c r="P2680" s="2577"/>
      <c r="Q2680" s="2577"/>
      <c r="R2680" s="2577"/>
      <c r="S2680" s="2577"/>
      <c r="T2680" s="2577"/>
      <c r="U2680" s="2577"/>
      <c r="V2680" s="2577"/>
      <c r="W2680" s="2577"/>
      <c r="X2680" s="2577"/>
      <c r="Y2680" s="2577"/>
      <c r="Z2680" s="2577"/>
      <c r="AA2680" s="2577"/>
      <c r="AB2680" s="2577"/>
      <c r="AC2680" s="2577"/>
      <c r="AD2680" s="2577"/>
      <c r="AE2680" s="2577"/>
      <c r="AF2680" s="2577"/>
      <c r="AG2680" s="2577"/>
      <c r="AH2680" s="2577"/>
      <c r="AI2680" s="2577"/>
      <c r="AJ2680" s="2577"/>
      <c r="AK2680" s="2578"/>
    </row>
    <row r="2681" spans="2:37" s="2690" customFormat="1" ht="17.25" customHeight="1" x14ac:dyDescent="0.2">
      <c r="B2681" s="2576" t="s">
        <v>4998</v>
      </c>
      <c r="C2681" s="2687"/>
      <c r="D2681" s="3740" t="s">
        <v>5352</v>
      </c>
      <c r="E2681" s="3740"/>
      <c r="F2681" s="3740"/>
      <c r="G2681" s="3740"/>
      <c r="H2681" s="2577"/>
      <c r="I2681" s="2577"/>
      <c r="J2681" s="2577"/>
      <c r="K2681" s="2577"/>
      <c r="L2681" s="2577"/>
      <c r="M2681" s="2577"/>
      <c r="N2681" s="2577"/>
      <c r="O2681" s="2577"/>
      <c r="P2681" s="2577"/>
      <c r="Q2681" s="2577"/>
      <c r="R2681" s="2577"/>
      <c r="S2681" s="2577"/>
      <c r="T2681" s="2577"/>
      <c r="U2681" s="2577"/>
      <c r="V2681" s="2577"/>
      <c r="W2681" s="2577"/>
      <c r="X2681" s="2577"/>
      <c r="Y2681" s="2577"/>
      <c r="Z2681" s="2577"/>
      <c r="AA2681" s="2577"/>
      <c r="AB2681" s="2577"/>
      <c r="AC2681" s="2577"/>
      <c r="AD2681" s="2577"/>
      <c r="AE2681" s="2577"/>
      <c r="AF2681" s="2577"/>
      <c r="AG2681" s="2577"/>
      <c r="AH2681" s="2577"/>
      <c r="AI2681" s="2577"/>
      <c r="AJ2681" s="2577"/>
      <c r="AK2681" s="2578"/>
    </row>
    <row r="2682" spans="2:37" s="2690" customFormat="1" ht="17.25" customHeight="1" thickBot="1" x14ac:dyDescent="0.25">
      <c r="B2682" s="3657" t="s">
        <v>5012</v>
      </c>
      <c r="C2682" s="3658"/>
      <c r="D2682" s="3747">
        <v>41353</v>
      </c>
      <c r="E2682" s="3747"/>
      <c r="F2682" s="2687"/>
      <c r="G2682" s="2577"/>
      <c r="H2682" s="2577"/>
      <c r="I2682" s="2577"/>
      <c r="J2682" s="2577"/>
      <c r="K2682" s="2577"/>
      <c r="L2682" s="2577"/>
      <c r="M2682" s="2577"/>
      <c r="N2682" s="2577"/>
      <c r="O2682" s="2577"/>
      <c r="P2682" s="2577"/>
      <c r="Q2682" s="2577"/>
      <c r="R2682" s="2577"/>
      <c r="S2682" s="2577"/>
      <c r="T2682" s="2577"/>
      <c r="U2682" s="2577"/>
      <c r="V2682" s="2577"/>
      <c r="W2682" s="2577"/>
      <c r="X2682" s="2577"/>
      <c r="Y2682" s="2577"/>
      <c r="Z2682" s="2577"/>
      <c r="AA2682" s="2577"/>
      <c r="AB2682" s="2577"/>
      <c r="AC2682" s="2577"/>
      <c r="AD2682" s="2577"/>
      <c r="AE2682" s="2577"/>
      <c r="AF2682" s="2577"/>
      <c r="AG2682" s="2577"/>
      <c r="AH2682" s="2577"/>
      <c r="AI2682" s="2577"/>
      <c r="AJ2682" s="2577"/>
      <c r="AK2682" s="2578"/>
    </row>
    <row r="2683" spans="2:37" s="2690" customFormat="1" ht="51.75" customHeight="1" thickBot="1" x14ac:dyDescent="0.25">
      <c r="B2683" s="3659" t="s">
        <v>5013</v>
      </c>
      <c r="C2683" s="3710"/>
      <c r="D2683" s="3730" t="s">
        <v>5353</v>
      </c>
      <c r="E2683" s="3731"/>
      <c r="F2683" s="3731"/>
      <c r="G2683" s="3731"/>
      <c r="H2683" s="3731"/>
      <c r="I2683" s="3731"/>
      <c r="J2683" s="3731"/>
      <c r="K2683" s="3732"/>
      <c r="L2683" s="2577"/>
      <c r="M2683" s="2577"/>
      <c r="N2683" s="2577"/>
      <c r="O2683" s="2577"/>
      <c r="P2683" s="2577"/>
      <c r="Q2683" s="2577"/>
      <c r="R2683" s="2577"/>
      <c r="S2683" s="2577"/>
      <c r="T2683" s="2577"/>
      <c r="U2683" s="2577"/>
      <c r="V2683" s="2577"/>
      <c r="W2683" s="2577"/>
      <c r="X2683" s="2577"/>
      <c r="Y2683" s="2577"/>
      <c r="Z2683" s="2577"/>
      <c r="AA2683" s="2577"/>
      <c r="AB2683" s="2577"/>
      <c r="AC2683" s="2577"/>
      <c r="AD2683" s="2577"/>
      <c r="AE2683" s="2577"/>
      <c r="AF2683" s="2577"/>
      <c r="AG2683" s="2577"/>
      <c r="AH2683" s="2577"/>
      <c r="AI2683" s="2577"/>
      <c r="AJ2683" s="2577"/>
      <c r="AK2683" s="2578"/>
    </row>
    <row r="2684" spans="2:37" s="2690" customFormat="1" ht="17.25" customHeight="1" thickBot="1" x14ac:dyDescent="0.25">
      <c r="B2684" s="3664"/>
      <c r="C2684" s="3653"/>
      <c r="D2684" s="3653"/>
      <c r="E2684" s="3653"/>
      <c r="F2684" s="3653"/>
      <c r="G2684" s="3653"/>
      <c r="H2684" s="3653"/>
      <c r="I2684" s="3653"/>
      <c r="J2684" s="3653"/>
      <c r="K2684" s="3653"/>
      <c r="L2684" s="3653"/>
      <c r="M2684" s="3653"/>
      <c r="N2684" s="3653"/>
      <c r="O2684" s="3653"/>
      <c r="P2684" s="3653"/>
      <c r="Q2684" s="3653"/>
      <c r="R2684" s="2577"/>
      <c r="S2684" s="2577"/>
      <c r="T2684" s="2577"/>
      <c r="U2684" s="2577"/>
      <c r="V2684" s="2577"/>
      <c r="W2684" s="2577"/>
      <c r="X2684" s="2577"/>
      <c r="Y2684" s="2577"/>
      <c r="Z2684" s="2577"/>
      <c r="AA2684" s="2577"/>
      <c r="AB2684" s="2577"/>
      <c r="AC2684" s="2577"/>
      <c r="AD2684" s="2577"/>
      <c r="AE2684" s="2577"/>
      <c r="AF2684" s="2577"/>
      <c r="AG2684" s="2577"/>
      <c r="AH2684" s="2577"/>
      <c r="AI2684" s="2577"/>
      <c r="AJ2684" s="2577"/>
      <c r="AK2684" s="2578"/>
    </row>
    <row r="2685" spans="2:37" s="2690" customFormat="1" ht="17.25" customHeight="1" thickBot="1" x14ac:dyDescent="0.25">
      <c r="B2685" s="3679" t="s">
        <v>5014</v>
      </c>
      <c r="C2685" s="3680"/>
      <c r="D2685" s="3638" t="s">
        <v>5004</v>
      </c>
      <c r="E2685" s="3638" t="s">
        <v>5015</v>
      </c>
      <c r="F2685" s="3686" t="s">
        <v>224</v>
      </c>
      <c r="G2685" s="3688"/>
      <c r="H2685" s="3688"/>
      <c r="I2685" s="3688"/>
      <c r="J2685" s="3688"/>
      <c r="K2685" s="3688"/>
      <c r="L2685" s="3688"/>
      <c r="M2685" s="3688"/>
      <c r="N2685" s="3688"/>
      <c r="O2685" s="3688"/>
      <c r="P2685" s="3688"/>
      <c r="Q2685" s="3688"/>
      <c r="R2685" s="3689"/>
      <c r="S2685" s="3686" t="s">
        <v>340</v>
      </c>
      <c r="T2685" s="3688"/>
      <c r="U2685" s="3688"/>
      <c r="V2685" s="3688"/>
      <c r="W2685" s="3688"/>
      <c r="X2685" s="3688"/>
      <c r="Y2685" s="3688"/>
      <c r="Z2685" s="3688"/>
      <c r="AA2685" s="3688"/>
      <c r="AB2685" s="3688"/>
      <c r="AC2685" s="3689"/>
      <c r="AD2685" s="3686" t="s">
        <v>225</v>
      </c>
      <c r="AE2685" s="3688"/>
      <c r="AF2685" s="3688"/>
      <c r="AG2685" s="3689"/>
      <c r="AH2685" s="3690" t="s">
        <v>4999</v>
      </c>
      <c r="AI2685" s="3691"/>
      <c r="AJ2685" s="3692"/>
      <c r="AK2685" s="2578"/>
    </row>
    <row r="2686" spans="2:37" s="2690" customFormat="1" ht="17.25" customHeight="1" thickBot="1" x14ac:dyDescent="0.25">
      <c r="B2686" s="3681"/>
      <c r="C2686" s="3682"/>
      <c r="D2686" s="3639"/>
      <c r="E2686" s="3639"/>
      <c r="F2686" s="3638" t="s">
        <v>5016</v>
      </c>
      <c r="G2686" s="3638" t="s">
        <v>5017</v>
      </c>
      <c r="H2686" s="3638" t="s">
        <v>5018</v>
      </c>
      <c r="I2686" s="3640" t="s">
        <v>5019</v>
      </c>
      <c r="J2686" s="3640" t="s">
        <v>5020</v>
      </c>
      <c r="K2686" s="3640" t="s">
        <v>5021</v>
      </c>
      <c r="L2686" s="3640" t="s">
        <v>5022</v>
      </c>
      <c r="M2686" s="4431" t="s">
        <v>5023</v>
      </c>
      <c r="N2686" s="4432"/>
      <c r="O2686" s="3640" t="s">
        <v>5024</v>
      </c>
      <c r="P2686" s="3640" t="s">
        <v>5025</v>
      </c>
      <c r="Q2686" s="3640" t="s">
        <v>5026</v>
      </c>
      <c r="R2686" s="3640" t="s">
        <v>5027</v>
      </c>
      <c r="S2686" s="3638" t="s">
        <v>5028</v>
      </c>
      <c r="T2686" s="3638" t="s">
        <v>5029</v>
      </c>
      <c r="U2686" s="3638" t="s">
        <v>5030</v>
      </c>
      <c r="V2686" s="3638" t="s">
        <v>5031</v>
      </c>
      <c r="W2686" s="3638" t="s">
        <v>5032</v>
      </c>
      <c r="X2686" s="3638" t="s">
        <v>5033</v>
      </c>
      <c r="Y2686" s="3638" t="s">
        <v>5034</v>
      </c>
      <c r="Z2686" s="3638" t="s">
        <v>5035</v>
      </c>
      <c r="AA2686" s="3638" t="s">
        <v>5036</v>
      </c>
      <c r="AB2686" s="3640" t="s">
        <v>5037</v>
      </c>
      <c r="AC2686" s="3640" t="s">
        <v>5038</v>
      </c>
      <c r="AD2686" s="3638" t="s">
        <v>5039</v>
      </c>
      <c r="AE2686" s="3638" t="s">
        <v>5040</v>
      </c>
      <c r="AF2686" s="3638" t="s">
        <v>5041</v>
      </c>
      <c r="AG2686" s="3638" t="s">
        <v>5042</v>
      </c>
      <c r="AH2686" s="3638" t="s">
        <v>1154</v>
      </c>
      <c r="AI2686" s="3638" t="s">
        <v>5000</v>
      </c>
      <c r="AJ2686" s="3638" t="s">
        <v>5001</v>
      </c>
      <c r="AK2686" s="2578"/>
    </row>
    <row r="2687" spans="2:37" s="2690" customFormat="1" ht="17.25" customHeight="1" thickBot="1" x14ac:dyDescent="0.25">
      <c r="B2687" s="3681"/>
      <c r="C2687" s="3682"/>
      <c r="D2687" s="3639"/>
      <c r="E2687" s="3639"/>
      <c r="F2687" s="3639"/>
      <c r="G2687" s="3639"/>
      <c r="H2687" s="3639"/>
      <c r="I2687" s="3637"/>
      <c r="J2687" s="3637"/>
      <c r="K2687" s="3637"/>
      <c r="L2687" s="3637"/>
      <c r="M2687" s="2686" t="s">
        <v>5043</v>
      </c>
      <c r="N2687" s="2685" t="s">
        <v>2798</v>
      </c>
      <c r="O2687" s="3637"/>
      <c r="P2687" s="3637"/>
      <c r="Q2687" s="3637"/>
      <c r="R2687" s="3637"/>
      <c r="S2687" s="3639"/>
      <c r="T2687" s="3639"/>
      <c r="U2687" s="3639"/>
      <c r="V2687" s="3639"/>
      <c r="W2687" s="3639"/>
      <c r="X2687" s="3639"/>
      <c r="Y2687" s="3639"/>
      <c r="Z2687" s="3639"/>
      <c r="AA2687" s="3639"/>
      <c r="AB2687" s="3637"/>
      <c r="AC2687" s="3637"/>
      <c r="AD2687" s="3639"/>
      <c r="AE2687" s="3639"/>
      <c r="AF2687" s="3639"/>
      <c r="AG2687" s="3639"/>
      <c r="AH2687" s="3639"/>
      <c r="AI2687" s="3639"/>
      <c r="AJ2687" s="3639"/>
      <c r="AK2687" s="2578"/>
    </row>
    <row r="2688" spans="2:37" s="2690" customFormat="1" ht="17.25" customHeight="1" x14ac:dyDescent="0.2">
      <c r="B2688" s="4446" t="s">
        <v>5354</v>
      </c>
      <c r="C2688" s="4447"/>
      <c r="D2688" s="2585" t="s">
        <v>1534</v>
      </c>
      <c r="E2688" s="2585" t="s">
        <v>1534</v>
      </c>
      <c r="F2688" s="2585" t="s">
        <v>1534</v>
      </c>
      <c r="G2688" s="2585" t="s">
        <v>1534</v>
      </c>
      <c r="H2688" s="2585" t="s">
        <v>1534</v>
      </c>
      <c r="I2688" s="2585" t="s">
        <v>1534</v>
      </c>
      <c r="J2688" s="2585" t="s">
        <v>1534</v>
      </c>
      <c r="K2688" s="2585" t="s">
        <v>1534</v>
      </c>
      <c r="L2688" s="2585" t="s">
        <v>1534</v>
      </c>
      <c r="M2688" s="2585" t="s">
        <v>1534</v>
      </c>
      <c r="N2688" s="2585" t="s">
        <v>1534</v>
      </c>
      <c r="O2688" s="2585" t="s">
        <v>1534</v>
      </c>
      <c r="P2688" s="2585" t="s">
        <v>1534</v>
      </c>
      <c r="Q2688" s="2585" t="s">
        <v>1534</v>
      </c>
      <c r="R2688" s="2585" t="s">
        <v>1534</v>
      </c>
      <c r="S2688" s="2585" t="s">
        <v>1534</v>
      </c>
      <c r="T2688" s="2585" t="s">
        <v>1534</v>
      </c>
      <c r="U2688" s="2585" t="s">
        <v>1534</v>
      </c>
      <c r="V2688" s="2585" t="s">
        <v>1534</v>
      </c>
      <c r="W2688" s="2585" t="s">
        <v>1534</v>
      </c>
      <c r="X2688" s="2585" t="s">
        <v>1534</v>
      </c>
      <c r="Y2688" s="2585" t="s">
        <v>1534</v>
      </c>
      <c r="Z2688" s="2585" t="s">
        <v>1534</v>
      </c>
      <c r="AA2688" s="2585" t="s">
        <v>1534</v>
      </c>
      <c r="AB2688" s="2585" t="s">
        <v>1534</v>
      </c>
      <c r="AC2688" s="2585" t="s">
        <v>1534</v>
      </c>
      <c r="AD2688" s="2585" t="s">
        <v>1534</v>
      </c>
      <c r="AE2688" s="2585" t="s">
        <v>1534</v>
      </c>
      <c r="AF2688" s="2585" t="s">
        <v>1534</v>
      </c>
      <c r="AG2688" s="2585" t="s">
        <v>1534</v>
      </c>
      <c r="AH2688" s="2857" t="s">
        <v>5355</v>
      </c>
      <c r="AI2688" s="2857" t="s">
        <v>5316</v>
      </c>
      <c r="AJ2688" s="2859">
        <v>14.99</v>
      </c>
      <c r="AK2688" s="2578"/>
    </row>
    <row r="2689" spans="2:37" s="2690" customFormat="1" ht="17.25" customHeight="1" x14ac:dyDescent="0.2">
      <c r="B2689" s="4448" t="s">
        <v>5356</v>
      </c>
      <c r="C2689" s="4449"/>
      <c r="D2689" s="2562" t="s">
        <v>1534</v>
      </c>
      <c r="E2689" s="2562" t="s">
        <v>1534</v>
      </c>
      <c r="F2689" s="2562" t="s">
        <v>1534</v>
      </c>
      <c r="G2689" s="2562" t="s">
        <v>1534</v>
      </c>
      <c r="H2689" s="2562" t="s">
        <v>1534</v>
      </c>
      <c r="I2689" s="2562" t="s">
        <v>1534</v>
      </c>
      <c r="J2689" s="2562" t="s">
        <v>1534</v>
      </c>
      <c r="K2689" s="2562" t="s">
        <v>1534</v>
      </c>
      <c r="L2689" s="2562" t="s">
        <v>1534</v>
      </c>
      <c r="M2689" s="2562" t="s">
        <v>1534</v>
      </c>
      <c r="N2689" s="2562" t="s">
        <v>1534</v>
      </c>
      <c r="O2689" s="2562" t="s">
        <v>1534</v>
      </c>
      <c r="P2689" s="2562" t="s">
        <v>1534</v>
      </c>
      <c r="Q2689" s="2562" t="s">
        <v>1534</v>
      </c>
      <c r="R2689" s="2562" t="s">
        <v>1534</v>
      </c>
      <c r="S2689" s="2562" t="s">
        <v>1534</v>
      </c>
      <c r="T2689" s="2562" t="s">
        <v>1534</v>
      </c>
      <c r="U2689" s="2562" t="s">
        <v>1534</v>
      </c>
      <c r="V2689" s="2562" t="s">
        <v>1534</v>
      </c>
      <c r="W2689" s="2562" t="s">
        <v>1534</v>
      </c>
      <c r="X2689" s="2562" t="s">
        <v>1534</v>
      </c>
      <c r="Y2689" s="2562" t="s">
        <v>1534</v>
      </c>
      <c r="Z2689" s="2562" t="s">
        <v>1534</v>
      </c>
      <c r="AA2689" s="2562" t="s">
        <v>1534</v>
      </c>
      <c r="AB2689" s="2562" t="s">
        <v>1534</v>
      </c>
      <c r="AC2689" s="2562" t="s">
        <v>1534</v>
      </c>
      <c r="AD2689" s="2562" t="s">
        <v>1534</v>
      </c>
      <c r="AE2689" s="2562" t="s">
        <v>1534</v>
      </c>
      <c r="AF2689" s="2562" t="s">
        <v>1534</v>
      </c>
      <c r="AG2689" s="2562" t="s">
        <v>1534</v>
      </c>
      <c r="AH2689" s="2858" t="s">
        <v>3124</v>
      </c>
      <c r="AI2689" s="2858" t="s">
        <v>5316</v>
      </c>
      <c r="AJ2689" s="2860">
        <v>0.5</v>
      </c>
      <c r="AK2689" s="2578"/>
    </row>
    <row r="2690" spans="2:37" s="2690" customFormat="1" ht="17.25" customHeight="1" x14ac:dyDescent="0.2">
      <c r="B2690" s="4448" t="s">
        <v>5357</v>
      </c>
      <c r="C2690" s="4449"/>
      <c r="D2690" s="2562" t="s">
        <v>1534</v>
      </c>
      <c r="E2690" s="2562" t="s">
        <v>1534</v>
      </c>
      <c r="F2690" s="2562" t="s">
        <v>1534</v>
      </c>
      <c r="G2690" s="2562" t="s">
        <v>1534</v>
      </c>
      <c r="H2690" s="2562" t="s">
        <v>1534</v>
      </c>
      <c r="I2690" s="2562" t="s">
        <v>1534</v>
      </c>
      <c r="J2690" s="2562" t="s">
        <v>1534</v>
      </c>
      <c r="K2690" s="2562" t="s">
        <v>1534</v>
      </c>
      <c r="L2690" s="2562" t="s">
        <v>1534</v>
      </c>
      <c r="M2690" s="2562" t="s">
        <v>1534</v>
      </c>
      <c r="N2690" s="2562" t="s">
        <v>1534</v>
      </c>
      <c r="O2690" s="2562" t="s">
        <v>1534</v>
      </c>
      <c r="P2690" s="2562" t="s">
        <v>1534</v>
      </c>
      <c r="Q2690" s="2562" t="s">
        <v>1534</v>
      </c>
      <c r="R2690" s="2562" t="s">
        <v>1534</v>
      </c>
      <c r="S2690" s="2562" t="s">
        <v>1534</v>
      </c>
      <c r="T2690" s="2562" t="s">
        <v>1534</v>
      </c>
      <c r="U2690" s="2562" t="s">
        <v>1534</v>
      </c>
      <c r="V2690" s="2562" t="s">
        <v>1534</v>
      </c>
      <c r="W2690" s="2562" t="s">
        <v>1534</v>
      </c>
      <c r="X2690" s="2562" t="s">
        <v>1534</v>
      </c>
      <c r="Y2690" s="2562" t="s">
        <v>1534</v>
      </c>
      <c r="Z2690" s="2562" t="s">
        <v>1534</v>
      </c>
      <c r="AA2690" s="2562" t="s">
        <v>1534</v>
      </c>
      <c r="AB2690" s="2562" t="s">
        <v>1534</v>
      </c>
      <c r="AC2690" s="2562" t="s">
        <v>1534</v>
      </c>
      <c r="AD2690" s="2562" t="s">
        <v>1534</v>
      </c>
      <c r="AE2690" s="2562" t="s">
        <v>1534</v>
      </c>
      <c r="AF2690" s="2562" t="s">
        <v>1534</v>
      </c>
      <c r="AG2690" s="2562" t="s">
        <v>1534</v>
      </c>
      <c r="AH2690" s="2858" t="s">
        <v>5317</v>
      </c>
      <c r="AI2690" s="2858" t="s">
        <v>5316</v>
      </c>
      <c r="AJ2690" s="2860">
        <v>0.5</v>
      </c>
      <c r="AK2690" s="2578"/>
    </row>
    <row r="2691" spans="2:37" s="2690" customFormat="1" ht="17.25" customHeight="1" thickBot="1" x14ac:dyDescent="0.25">
      <c r="B2691" s="4450" t="s">
        <v>5358</v>
      </c>
      <c r="C2691" s="4451"/>
      <c r="D2691" s="2609" t="s">
        <v>1534</v>
      </c>
      <c r="E2691" s="2609" t="s">
        <v>1534</v>
      </c>
      <c r="F2691" s="2609" t="s">
        <v>1534</v>
      </c>
      <c r="G2691" s="2609" t="s">
        <v>1534</v>
      </c>
      <c r="H2691" s="2609" t="s">
        <v>1534</v>
      </c>
      <c r="I2691" s="2609" t="s">
        <v>1534</v>
      </c>
      <c r="J2691" s="2609" t="s">
        <v>1534</v>
      </c>
      <c r="K2691" s="2609" t="s">
        <v>1534</v>
      </c>
      <c r="L2691" s="2609" t="s">
        <v>1534</v>
      </c>
      <c r="M2691" s="2609" t="s">
        <v>1534</v>
      </c>
      <c r="N2691" s="2609" t="s">
        <v>1534</v>
      </c>
      <c r="O2691" s="2609" t="s">
        <v>1534</v>
      </c>
      <c r="P2691" s="2609" t="s">
        <v>1534</v>
      </c>
      <c r="Q2691" s="2609" t="s">
        <v>1534</v>
      </c>
      <c r="R2691" s="2609" t="s">
        <v>1534</v>
      </c>
      <c r="S2691" s="2609" t="s">
        <v>1534</v>
      </c>
      <c r="T2691" s="2609" t="s">
        <v>1534</v>
      </c>
      <c r="U2691" s="2609" t="s">
        <v>1534</v>
      </c>
      <c r="V2691" s="2609" t="s">
        <v>1534</v>
      </c>
      <c r="W2691" s="2609" t="s">
        <v>1534</v>
      </c>
      <c r="X2691" s="2609" t="s">
        <v>1534</v>
      </c>
      <c r="Y2691" s="2609" t="s">
        <v>1534</v>
      </c>
      <c r="Z2691" s="2609" t="s">
        <v>1534</v>
      </c>
      <c r="AA2691" s="2609" t="s">
        <v>1534</v>
      </c>
      <c r="AB2691" s="2609" t="s">
        <v>1534</v>
      </c>
      <c r="AC2691" s="2609" t="s">
        <v>1534</v>
      </c>
      <c r="AD2691" s="2609" t="s">
        <v>1534</v>
      </c>
      <c r="AE2691" s="2609" t="s">
        <v>1534</v>
      </c>
      <c r="AF2691" s="2609" t="s">
        <v>1534</v>
      </c>
      <c r="AG2691" s="2609" t="s">
        <v>1534</v>
      </c>
      <c r="AH2691" s="2861" t="s">
        <v>5318</v>
      </c>
      <c r="AI2691" s="2861" t="s">
        <v>5316</v>
      </c>
      <c r="AJ2691" s="2862">
        <v>0.5</v>
      </c>
      <c r="AK2691" s="2578"/>
    </row>
    <row r="2692" spans="2:37" s="2690" customFormat="1" ht="17.25" customHeight="1" x14ac:dyDescent="0.2">
      <c r="B2692" s="2579"/>
      <c r="C2692" s="2572"/>
      <c r="D2692" s="2572"/>
      <c r="E2692" s="2572"/>
      <c r="F2692" s="2572"/>
      <c r="G2692" s="2572"/>
      <c r="H2692" s="2572"/>
      <c r="I2692" s="2573"/>
      <c r="J2692" s="2573"/>
      <c r="K2692" s="2573"/>
      <c r="L2692" s="2573"/>
      <c r="M2692" s="2572"/>
      <c r="N2692" s="2573"/>
      <c r="O2692" s="2573"/>
      <c r="P2692" s="2573"/>
      <c r="Q2692" s="2573"/>
      <c r="R2692" s="2573"/>
      <c r="S2692" s="2572"/>
      <c r="T2692" s="2571"/>
      <c r="U2692" s="2571"/>
      <c r="V2692" s="2571"/>
      <c r="W2692" s="2571"/>
      <c r="X2692" s="2571"/>
      <c r="Y2692" s="2571"/>
      <c r="Z2692" s="2571"/>
      <c r="AA2692" s="2571"/>
      <c r="AB2692" s="2571"/>
      <c r="AC2692" s="2571"/>
      <c r="AD2692" s="2571"/>
      <c r="AE2692" s="2571"/>
      <c r="AF2692" s="2571"/>
      <c r="AG2692" s="2571"/>
      <c r="AH2692" s="2571"/>
      <c r="AI2692" s="2571"/>
      <c r="AJ2692" s="2574"/>
      <c r="AK2692" s="2578"/>
    </row>
    <row r="2693" spans="2:37" s="2690" customFormat="1" ht="17.25" customHeight="1" x14ac:dyDescent="0.2">
      <c r="B2693" s="3643" t="s">
        <v>5002</v>
      </c>
      <c r="C2693" s="3644"/>
      <c r="D2693" s="3652" t="s">
        <v>1534</v>
      </c>
      <c r="E2693" s="3652"/>
      <c r="F2693" s="3652"/>
      <c r="G2693" s="3652"/>
      <c r="H2693" s="2575"/>
      <c r="I2693" s="2575"/>
      <c r="J2693" s="2575"/>
      <c r="K2693" s="2575"/>
      <c r="L2693" s="2575"/>
      <c r="M2693" s="2575"/>
      <c r="N2693" s="2575"/>
      <c r="O2693" s="2575"/>
      <c r="P2693" s="2575"/>
      <c r="Q2693" s="2575"/>
      <c r="R2693" s="2575"/>
      <c r="S2693" s="2575"/>
      <c r="T2693" s="2571"/>
      <c r="U2693" s="2571"/>
      <c r="V2693" s="2571"/>
      <c r="W2693" s="2571"/>
      <c r="X2693" s="2571"/>
      <c r="Y2693" s="2571"/>
      <c r="Z2693" s="2571"/>
      <c r="AA2693" s="2571"/>
      <c r="AB2693" s="2571"/>
      <c r="AC2693" s="2571"/>
      <c r="AD2693" s="2571"/>
      <c r="AE2693" s="2571"/>
      <c r="AF2693" s="2571"/>
      <c r="AG2693" s="2571"/>
      <c r="AH2693" s="2571"/>
      <c r="AI2693" s="2571"/>
      <c r="AJ2693" s="2574"/>
      <c r="AK2693" s="2578"/>
    </row>
    <row r="2694" spans="2:37" s="2690" customFormat="1" ht="17.25" customHeight="1" x14ac:dyDescent="0.2">
      <c r="B2694" s="3643" t="s">
        <v>5003</v>
      </c>
      <c r="C2694" s="3644"/>
      <c r="D2694" s="3652" t="s">
        <v>5099</v>
      </c>
      <c r="E2694" s="3652"/>
      <c r="F2694" s="3652"/>
      <c r="G2694" s="3652"/>
      <c r="H2694" s="2575"/>
      <c r="I2694" s="2575"/>
      <c r="J2694" s="2575"/>
      <c r="K2694" s="2575"/>
      <c r="L2694" s="2575"/>
      <c r="M2694" s="2575"/>
      <c r="N2694" s="2575"/>
      <c r="O2694" s="2575"/>
      <c r="P2694" s="2575"/>
      <c r="Q2694" s="2575"/>
      <c r="R2694" s="2575"/>
      <c r="S2694" s="2575"/>
      <c r="T2694" s="2571"/>
      <c r="U2694" s="2571"/>
      <c r="V2694" s="2571"/>
      <c r="W2694" s="2571"/>
      <c r="X2694" s="2571"/>
      <c r="Y2694" s="2571"/>
      <c r="Z2694" s="2571"/>
      <c r="AA2694" s="2571"/>
      <c r="AB2694" s="2571"/>
      <c r="AC2694" s="2571"/>
      <c r="AD2694" s="2571"/>
      <c r="AE2694" s="2571"/>
      <c r="AF2694" s="2571"/>
      <c r="AG2694" s="2571"/>
      <c r="AH2694" s="2571"/>
      <c r="AI2694" s="2571"/>
      <c r="AJ2694" s="2574"/>
      <c r="AK2694" s="2578"/>
    </row>
    <row r="2695" spans="2:37" s="2690" customFormat="1" ht="17.25" customHeight="1" thickBot="1" x14ac:dyDescent="0.25">
      <c r="B2695" s="3646"/>
      <c r="C2695" s="3647"/>
      <c r="D2695" s="4435"/>
      <c r="E2695" s="4435"/>
      <c r="F2695" s="4435"/>
      <c r="G2695" s="4435"/>
      <c r="H2695" s="2580"/>
      <c r="I2695" s="2580"/>
      <c r="J2695" s="2580"/>
      <c r="K2695" s="2580"/>
      <c r="L2695" s="2580"/>
      <c r="M2695" s="2580"/>
      <c r="N2695" s="2580"/>
      <c r="O2695" s="2580"/>
      <c r="P2695" s="2580"/>
      <c r="Q2695" s="2580"/>
      <c r="R2695" s="2580"/>
      <c r="S2695" s="2580"/>
      <c r="T2695" s="2581"/>
      <c r="U2695" s="2581"/>
      <c r="V2695" s="2581"/>
      <c r="W2695" s="2581"/>
      <c r="X2695" s="2581"/>
      <c r="Y2695" s="2581"/>
      <c r="Z2695" s="2581"/>
      <c r="AA2695" s="2581"/>
      <c r="AB2695" s="2581"/>
      <c r="AC2695" s="2581"/>
      <c r="AD2695" s="2581"/>
      <c r="AE2695" s="2581"/>
      <c r="AF2695" s="2581"/>
      <c r="AG2695" s="2581"/>
      <c r="AH2695" s="2581"/>
      <c r="AI2695" s="2581"/>
      <c r="AJ2695" s="2582"/>
      <c r="AK2695" s="2583"/>
    </row>
    <row r="2696" spans="2:37" s="2690" customFormat="1" ht="17.25" customHeight="1" x14ac:dyDescent="0.2">
      <c r="B2696" s="2691" t="str">
        <f>+B2677</f>
        <v>.</v>
      </c>
      <c r="C2696" s="2691"/>
      <c r="D2696" s="2701"/>
      <c r="E2696" s="2701"/>
      <c r="F2696" s="2701"/>
      <c r="G2696" s="2701"/>
      <c r="H2696" s="2575"/>
      <c r="I2696" s="2575"/>
      <c r="J2696" s="2575"/>
      <c r="K2696" s="2575"/>
      <c r="L2696" s="2575"/>
      <c r="M2696" s="2575"/>
      <c r="N2696" s="2575"/>
      <c r="O2696" s="2575"/>
      <c r="P2696" s="2575"/>
      <c r="Q2696" s="2575"/>
      <c r="R2696" s="2575"/>
      <c r="S2696" s="2575"/>
      <c r="T2696" s="2571"/>
      <c r="U2696" s="2571"/>
      <c r="V2696" s="2571"/>
      <c r="W2696" s="2571"/>
      <c r="X2696" s="2571"/>
      <c r="Y2696" s="2571"/>
      <c r="Z2696" s="2571"/>
      <c r="AA2696" s="2571"/>
      <c r="AB2696" s="2571"/>
      <c r="AC2696" s="2571"/>
      <c r="AD2696" s="2571"/>
      <c r="AE2696" s="2571"/>
      <c r="AF2696" s="2571"/>
      <c r="AG2696" s="2571"/>
      <c r="AH2696" s="2571"/>
      <c r="AI2696" s="2571"/>
      <c r="AJ2696" s="2571"/>
      <c r="AK2696" s="2577"/>
    </row>
    <row r="2697" spans="2:37" s="2690" customFormat="1" ht="17.25" customHeight="1" thickBot="1" x14ac:dyDescent="0.25">
      <c r="B2697" s="2691"/>
      <c r="C2697" s="2691"/>
      <c r="D2697" s="2701"/>
      <c r="E2697" s="2701"/>
      <c r="F2697" s="2701"/>
      <c r="G2697" s="2701"/>
      <c r="H2697" s="2575"/>
      <c r="I2697" s="2575"/>
      <c r="J2697" s="2575"/>
      <c r="K2697" s="2575"/>
      <c r="L2697" s="2575"/>
      <c r="M2697" s="2575"/>
      <c r="N2697" s="2575"/>
      <c r="O2697" s="2575"/>
      <c r="P2697" s="2575"/>
      <c r="Q2697" s="2575"/>
      <c r="R2697" s="2575"/>
      <c r="S2697" s="2575"/>
      <c r="T2697" s="2571"/>
      <c r="U2697" s="2571"/>
      <c r="V2697" s="2571"/>
      <c r="W2697" s="2571"/>
      <c r="X2697" s="2571"/>
      <c r="Y2697" s="2571"/>
      <c r="Z2697" s="2571"/>
      <c r="AA2697" s="2571"/>
      <c r="AB2697" s="2571"/>
      <c r="AC2697" s="2571"/>
      <c r="AD2697" s="2571"/>
      <c r="AE2697" s="2571"/>
      <c r="AF2697" s="2571"/>
      <c r="AG2697" s="2571"/>
      <c r="AH2697" s="2571"/>
      <c r="AI2697" s="2571"/>
      <c r="AJ2697" s="2571"/>
      <c r="AK2697" s="2577"/>
    </row>
    <row r="2698" spans="2:37" s="2690" customFormat="1" ht="17.25" customHeight="1" x14ac:dyDescent="0.2">
      <c r="B2698" s="3623" t="s">
        <v>5011</v>
      </c>
      <c r="C2698" s="3624"/>
      <c r="D2698" s="3624"/>
      <c r="E2698" s="3624"/>
      <c r="F2698" s="3624"/>
      <c r="G2698" s="3624"/>
      <c r="H2698" s="3624"/>
      <c r="I2698" s="3624"/>
      <c r="J2698" s="3624"/>
      <c r="K2698" s="3624"/>
      <c r="L2698" s="3624"/>
      <c r="M2698" s="3624"/>
      <c r="N2698" s="3624"/>
      <c r="O2698" s="3624"/>
      <c r="P2698" s="3624"/>
      <c r="Q2698" s="3624"/>
      <c r="R2698" s="3624"/>
      <c r="S2698" s="3624"/>
      <c r="T2698" s="3624"/>
      <c r="U2698" s="3624"/>
      <c r="V2698" s="3624"/>
      <c r="W2698" s="3624"/>
      <c r="X2698" s="3624"/>
      <c r="Y2698" s="3624"/>
      <c r="Z2698" s="3624"/>
      <c r="AA2698" s="3624"/>
      <c r="AB2698" s="3624"/>
      <c r="AC2698" s="3624"/>
      <c r="AD2698" s="3624"/>
      <c r="AE2698" s="3624"/>
      <c r="AF2698" s="3624"/>
      <c r="AG2698" s="3624"/>
      <c r="AH2698" s="3624"/>
      <c r="AI2698" s="3624"/>
      <c r="AJ2698" s="3624"/>
      <c r="AK2698" s="3625"/>
    </row>
    <row r="2699" spans="2:37" s="2690" customFormat="1" ht="17.25" customHeight="1" x14ac:dyDescent="0.2">
      <c r="B2699" s="2576"/>
      <c r="C2699" s="2687"/>
      <c r="D2699" s="2687"/>
      <c r="E2699" s="2687"/>
      <c r="F2699" s="2687"/>
      <c r="G2699" s="2577"/>
      <c r="H2699" s="2577"/>
      <c r="I2699" s="2577"/>
      <c r="J2699" s="2577"/>
      <c r="K2699" s="2577"/>
      <c r="L2699" s="2577"/>
      <c r="M2699" s="2577"/>
      <c r="N2699" s="2577"/>
      <c r="O2699" s="2577"/>
      <c r="P2699" s="2577"/>
      <c r="Q2699" s="2577"/>
      <c r="R2699" s="2577"/>
      <c r="S2699" s="2577"/>
      <c r="T2699" s="2577"/>
      <c r="U2699" s="2577"/>
      <c r="V2699" s="2577"/>
      <c r="W2699" s="2577"/>
      <c r="X2699" s="2577"/>
      <c r="Y2699" s="2577"/>
      <c r="Z2699" s="2577"/>
      <c r="AA2699" s="2577"/>
      <c r="AB2699" s="2577"/>
      <c r="AC2699" s="2577"/>
      <c r="AD2699" s="2577"/>
      <c r="AE2699" s="2577"/>
      <c r="AF2699" s="2577"/>
      <c r="AG2699" s="2577"/>
      <c r="AH2699" s="2577"/>
      <c r="AI2699" s="2577"/>
      <c r="AJ2699" s="2577"/>
      <c r="AK2699" s="2578"/>
    </row>
    <row r="2700" spans="2:37" s="2690" customFormat="1" ht="17.25" customHeight="1" x14ac:dyDescent="0.2">
      <c r="B2700" s="2576" t="s">
        <v>4998</v>
      </c>
      <c r="C2700" s="2687"/>
      <c r="D2700" s="3740" t="s">
        <v>5359</v>
      </c>
      <c r="E2700" s="3740"/>
      <c r="F2700" s="3740"/>
      <c r="G2700" s="3740"/>
      <c r="H2700" s="2577"/>
      <c r="I2700" s="2577"/>
      <c r="J2700" s="2577"/>
      <c r="K2700" s="2577"/>
      <c r="L2700" s="2577"/>
      <c r="M2700" s="2577"/>
      <c r="N2700" s="2577"/>
      <c r="O2700" s="2577"/>
      <c r="P2700" s="2577"/>
      <c r="Q2700" s="2577"/>
      <c r="R2700" s="2577"/>
      <c r="S2700" s="2577"/>
      <c r="T2700" s="2577"/>
      <c r="U2700" s="2577"/>
      <c r="V2700" s="2577"/>
      <c r="W2700" s="2577"/>
      <c r="X2700" s="2577"/>
      <c r="Y2700" s="2577"/>
      <c r="Z2700" s="2577"/>
      <c r="AA2700" s="2577"/>
      <c r="AB2700" s="2577"/>
      <c r="AC2700" s="2577"/>
      <c r="AD2700" s="2577"/>
      <c r="AE2700" s="2577"/>
      <c r="AF2700" s="2577"/>
      <c r="AG2700" s="2577"/>
      <c r="AH2700" s="2577"/>
      <c r="AI2700" s="2577"/>
      <c r="AJ2700" s="2577"/>
      <c r="AK2700" s="2578"/>
    </row>
    <row r="2701" spans="2:37" s="2690" customFormat="1" ht="17.25" customHeight="1" thickBot="1" x14ac:dyDescent="0.25">
      <c r="B2701" s="3657" t="s">
        <v>5012</v>
      </c>
      <c r="C2701" s="3658"/>
      <c r="D2701" s="3747">
        <v>41355</v>
      </c>
      <c r="E2701" s="3747"/>
      <c r="F2701" s="2687"/>
      <c r="G2701" s="2577"/>
      <c r="H2701" s="2577"/>
      <c r="I2701" s="2577"/>
      <c r="J2701" s="2577"/>
      <c r="K2701" s="2577"/>
      <c r="L2701" s="2577"/>
      <c r="M2701" s="2577"/>
      <c r="N2701" s="2577"/>
      <c r="O2701" s="2577"/>
      <c r="P2701" s="2577"/>
      <c r="Q2701" s="2577"/>
      <c r="R2701" s="2577"/>
      <c r="S2701" s="2577"/>
      <c r="T2701" s="2577"/>
      <c r="U2701" s="2577"/>
      <c r="V2701" s="2577"/>
      <c r="W2701" s="2577"/>
      <c r="X2701" s="2577"/>
      <c r="Y2701" s="2577"/>
      <c r="Z2701" s="2577"/>
      <c r="AA2701" s="2577"/>
      <c r="AB2701" s="2577"/>
      <c r="AC2701" s="2577"/>
      <c r="AD2701" s="2577"/>
      <c r="AE2701" s="2577"/>
      <c r="AF2701" s="2577"/>
      <c r="AG2701" s="2577"/>
      <c r="AH2701" s="2577"/>
      <c r="AI2701" s="2577"/>
      <c r="AJ2701" s="2577"/>
      <c r="AK2701" s="2578"/>
    </row>
    <row r="2702" spans="2:37" s="2690" customFormat="1" ht="26.25" customHeight="1" thickBot="1" x14ac:dyDescent="0.25">
      <c r="B2702" s="3659" t="s">
        <v>5013</v>
      </c>
      <c r="C2702" s="3710"/>
      <c r="D2702" s="3730" t="s">
        <v>5360</v>
      </c>
      <c r="E2702" s="3731"/>
      <c r="F2702" s="3731"/>
      <c r="G2702" s="3731"/>
      <c r="H2702" s="3731"/>
      <c r="I2702" s="3731"/>
      <c r="J2702" s="3731"/>
      <c r="K2702" s="3732"/>
      <c r="L2702" s="2577"/>
      <c r="M2702" s="2577"/>
      <c r="N2702" s="2577"/>
      <c r="O2702" s="2577"/>
      <c r="P2702" s="2577"/>
      <c r="Q2702" s="2577"/>
      <c r="R2702" s="2577"/>
      <c r="S2702" s="2577"/>
      <c r="T2702" s="2577"/>
      <c r="U2702" s="2577"/>
      <c r="V2702" s="2577"/>
      <c r="W2702" s="2577"/>
      <c r="X2702" s="2577"/>
      <c r="Y2702" s="2577"/>
      <c r="Z2702" s="2577"/>
      <c r="AA2702" s="2577"/>
      <c r="AB2702" s="2577"/>
      <c r="AC2702" s="2577"/>
      <c r="AD2702" s="2577"/>
      <c r="AE2702" s="2577"/>
      <c r="AF2702" s="2577"/>
      <c r="AG2702" s="2577"/>
      <c r="AH2702" s="2577"/>
      <c r="AI2702" s="2577"/>
      <c r="AJ2702" s="2577"/>
      <c r="AK2702" s="2578"/>
    </row>
    <row r="2703" spans="2:37" s="2690" customFormat="1" ht="17.25" customHeight="1" thickBot="1" x14ac:dyDescent="0.25">
      <c r="B2703" s="3664"/>
      <c r="C2703" s="3653"/>
      <c r="D2703" s="3653"/>
      <c r="E2703" s="3653"/>
      <c r="F2703" s="3653"/>
      <c r="G2703" s="3653"/>
      <c r="H2703" s="3653"/>
      <c r="I2703" s="3653"/>
      <c r="J2703" s="3653"/>
      <c r="K2703" s="3653"/>
      <c r="L2703" s="3653"/>
      <c r="M2703" s="3653"/>
      <c r="N2703" s="3653"/>
      <c r="O2703" s="3653"/>
      <c r="P2703" s="3653"/>
      <c r="Q2703" s="3653"/>
      <c r="R2703" s="2577"/>
      <c r="S2703" s="2577"/>
      <c r="T2703" s="2577"/>
      <c r="U2703" s="2577"/>
      <c r="V2703" s="2577"/>
      <c r="W2703" s="2577"/>
      <c r="X2703" s="2577"/>
      <c r="Y2703" s="2577"/>
      <c r="Z2703" s="2577"/>
      <c r="AA2703" s="2577"/>
      <c r="AB2703" s="2577"/>
      <c r="AC2703" s="2577"/>
      <c r="AD2703" s="2577"/>
      <c r="AE2703" s="2577"/>
      <c r="AF2703" s="2577"/>
      <c r="AG2703" s="2577"/>
      <c r="AH2703" s="2577"/>
      <c r="AI2703" s="2577"/>
      <c r="AJ2703" s="2577"/>
      <c r="AK2703" s="2578"/>
    </row>
    <row r="2704" spans="2:37" s="2690" customFormat="1" ht="17.25" customHeight="1" thickBot="1" x14ac:dyDescent="0.25">
      <c r="B2704" s="3679" t="s">
        <v>5014</v>
      </c>
      <c r="C2704" s="3680"/>
      <c r="D2704" s="3638" t="s">
        <v>5004</v>
      </c>
      <c r="E2704" s="3638" t="s">
        <v>5015</v>
      </c>
      <c r="F2704" s="3686" t="s">
        <v>224</v>
      </c>
      <c r="G2704" s="3688"/>
      <c r="H2704" s="3688"/>
      <c r="I2704" s="3688"/>
      <c r="J2704" s="3688"/>
      <c r="K2704" s="3688"/>
      <c r="L2704" s="3688"/>
      <c r="M2704" s="3688"/>
      <c r="N2704" s="3688"/>
      <c r="O2704" s="3688"/>
      <c r="P2704" s="3688"/>
      <c r="Q2704" s="3688"/>
      <c r="R2704" s="3689"/>
      <c r="S2704" s="3686" t="s">
        <v>340</v>
      </c>
      <c r="T2704" s="3688"/>
      <c r="U2704" s="3688"/>
      <c r="V2704" s="3688"/>
      <c r="W2704" s="3688"/>
      <c r="X2704" s="3688"/>
      <c r="Y2704" s="3688"/>
      <c r="Z2704" s="3688"/>
      <c r="AA2704" s="3688"/>
      <c r="AB2704" s="3688"/>
      <c r="AC2704" s="3689"/>
      <c r="AD2704" s="3686" t="s">
        <v>225</v>
      </c>
      <c r="AE2704" s="3688"/>
      <c r="AF2704" s="3688"/>
      <c r="AG2704" s="3689"/>
      <c r="AH2704" s="3690" t="s">
        <v>4999</v>
      </c>
      <c r="AI2704" s="3691"/>
      <c r="AJ2704" s="3692"/>
      <c r="AK2704" s="2578"/>
    </row>
    <row r="2705" spans="2:37" s="2690" customFormat="1" ht="17.25" customHeight="1" thickBot="1" x14ac:dyDescent="0.25">
      <c r="B2705" s="3681"/>
      <c r="C2705" s="3682"/>
      <c r="D2705" s="3639"/>
      <c r="E2705" s="3639"/>
      <c r="F2705" s="3638" t="s">
        <v>5016</v>
      </c>
      <c r="G2705" s="3638" t="s">
        <v>5017</v>
      </c>
      <c r="H2705" s="3638" t="s">
        <v>5018</v>
      </c>
      <c r="I2705" s="3640" t="s">
        <v>5019</v>
      </c>
      <c r="J2705" s="3640" t="s">
        <v>5020</v>
      </c>
      <c r="K2705" s="3640" t="s">
        <v>5021</v>
      </c>
      <c r="L2705" s="3640" t="s">
        <v>5022</v>
      </c>
      <c r="M2705" s="4431" t="s">
        <v>5023</v>
      </c>
      <c r="N2705" s="4432"/>
      <c r="O2705" s="3640" t="s">
        <v>5024</v>
      </c>
      <c r="P2705" s="3640" t="s">
        <v>5025</v>
      </c>
      <c r="Q2705" s="3640" t="s">
        <v>5026</v>
      </c>
      <c r="R2705" s="3640" t="s">
        <v>5027</v>
      </c>
      <c r="S2705" s="3638" t="s">
        <v>5028</v>
      </c>
      <c r="T2705" s="3638" t="s">
        <v>5029</v>
      </c>
      <c r="U2705" s="3638" t="s">
        <v>5030</v>
      </c>
      <c r="V2705" s="3638" t="s">
        <v>5031</v>
      </c>
      <c r="W2705" s="3638" t="s">
        <v>5032</v>
      </c>
      <c r="X2705" s="3638" t="s">
        <v>5033</v>
      </c>
      <c r="Y2705" s="3638" t="s">
        <v>5034</v>
      </c>
      <c r="Z2705" s="3638" t="s">
        <v>5035</v>
      </c>
      <c r="AA2705" s="3638" t="s">
        <v>5036</v>
      </c>
      <c r="AB2705" s="3640" t="s">
        <v>5037</v>
      </c>
      <c r="AC2705" s="3640" t="s">
        <v>5038</v>
      </c>
      <c r="AD2705" s="3638" t="s">
        <v>5039</v>
      </c>
      <c r="AE2705" s="3638" t="s">
        <v>5040</v>
      </c>
      <c r="AF2705" s="3638" t="s">
        <v>5041</v>
      </c>
      <c r="AG2705" s="3638" t="s">
        <v>5042</v>
      </c>
      <c r="AH2705" s="3638" t="s">
        <v>1154</v>
      </c>
      <c r="AI2705" s="3638" t="s">
        <v>5000</v>
      </c>
      <c r="AJ2705" s="3638" t="s">
        <v>5001</v>
      </c>
      <c r="AK2705" s="2578"/>
    </row>
    <row r="2706" spans="2:37" s="2690" customFormat="1" ht="17.25" customHeight="1" thickBot="1" x14ac:dyDescent="0.25">
      <c r="B2706" s="4433"/>
      <c r="C2706" s="4434"/>
      <c r="D2706" s="3705"/>
      <c r="E2706" s="3705"/>
      <c r="F2706" s="3705"/>
      <c r="G2706" s="3705"/>
      <c r="H2706" s="3705"/>
      <c r="I2706" s="3776"/>
      <c r="J2706" s="3776"/>
      <c r="K2706" s="3776"/>
      <c r="L2706" s="3776"/>
      <c r="M2706" s="2686" t="s">
        <v>5043</v>
      </c>
      <c r="N2706" s="2685" t="s">
        <v>2798</v>
      </c>
      <c r="O2706" s="3776"/>
      <c r="P2706" s="3776"/>
      <c r="Q2706" s="3776"/>
      <c r="R2706" s="3776"/>
      <c r="S2706" s="3705"/>
      <c r="T2706" s="3705"/>
      <c r="U2706" s="3705"/>
      <c r="V2706" s="3705"/>
      <c r="W2706" s="3705"/>
      <c r="X2706" s="3705"/>
      <c r="Y2706" s="3705"/>
      <c r="Z2706" s="3705"/>
      <c r="AA2706" s="3705"/>
      <c r="AB2706" s="3776"/>
      <c r="AC2706" s="3776"/>
      <c r="AD2706" s="3705"/>
      <c r="AE2706" s="3705"/>
      <c r="AF2706" s="3705"/>
      <c r="AG2706" s="3705"/>
      <c r="AH2706" s="3705"/>
      <c r="AI2706" s="3705"/>
      <c r="AJ2706" s="3705"/>
      <c r="AK2706" s="2578"/>
    </row>
    <row r="2707" spans="2:37" s="2690" customFormat="1" ht="17.25" customHeight="1" thickBot="1" x14ac:dyDescent="0.25">
      <c r="B2707" s="3649" t="s">
        <v>5359</v>
      </c>
      <c r="C2707" s="3650"/>
      <c r="D2707" s="2602" t="s">
        <v>1534</v>
      </c>
      <c r="E2707" s="2603" t="s">
        <v>1534</v>
      </c>
      <c r="F2707" s="2603" t="s">
        <v>1534</v>
      </c>
      <c r="G2707" s="2603" t="s">
        <v>1534</v>
      </c>
      <c r="H2707" s="2603" t="s">
        <v>1534</v>
      </c>
      <c r="I2707" s="2603" t="s">
        <v>1534</v>
      </c>
      <c r="J2707" s="2603" t="s">
        <v>1534</v>
      </c>
      <c r="K2707" s="2603" t="s">
        <v>1534</v>
      </c>
      <c r="L2707" s="2603" t="s">
        <v>1534</v>
      </c>
      <c r="M2707" s="2603" t="s">
        <v>1534</v>
      </c>
      <c r="N2707" s="2603" t="s">
        <v>1534</v>
      </c>
      <c r="O2707" s="2603" t="s">
        <v>1534</v>
      </c>
      <c r="P2707" s="2603" t="s">
        <v>1534</v>
      </c>
      <c r="Q2707" s="2603" t="s">
        <v>1534</v>
      </c>
      <c r="R2707" s="2603" t="s">
        <v>1534</v>
      </c>
      <c r="S2707" s="2736" t="s">
        <v>1534</v>
      </c>
      <c r="T2707" s="2736" t="s">
        <v>1534</v>
      </c>
      <c r="U2707" s="2736" t="s">
        <v>1534</v>
      </c>
      <c r="V2707" s="2604">
        <v>30</v>
      </c>
      <c r="W2707" s="2733">
        <v>0.03</v>
      </c>
      <c r="X2707" s="2733">
        <v>0.1</v>
      </c>
      <c r="Y2707" s="2603" t="s">
        <v>1534</v>
      </c>
      <c r="Z2707" s="2603" t="s">
        <v>1534</v>
      </c>
      <c r="AA2707" s="2603" t="s">
        <v>1534</v>
      </c>
      <c r="AB2707" s="2603" t="s">
        <v>1534</v>
      </c>
      <c r="AC2707" s="2603" t="s">
        <v>1534</v>
      </c>
      <c r="AD2707" s="2603" t="s">
        <v>1534</v>
      </c>
      <c r="AE2707" s="2603" t="s">
        <v>1534</v>
      </c>
      <c r="AF2707" s="2603" t="s">
        <v>1534</v>
      </c>
      <c r="AG2707" s="2603" t="s">
        <v>1534</v>
      </c>
      <c r="AH2707" s="2603" t="s">
        <v>1534</v>
      </c>
      <c r="AI2707" s="2603" t="s">
        <v>1534</v>
      </c>
      <c r="AJ2707" s="2590" t="s">
        <v>1534</v>
      </c>
      <c r="AK2707" s="2578"/>
    </row>
    <row r="2708" spans="2:37" s="2690" customFormat="1" ht="17.25" customHeight="1" x14ac:dyDescent="0.2">
      <c r="B2708" s="2579"/>
      <c r="C2708" s="2572"/>
      <c r="D2708" s="2572"/>
      <c r="E2708" s="2572"/>
      <c r="F2708" s="2572"/>
      <c r="G2708" s="2572"/>
      <c r="H2708" s="2572"/>
      <c r="I2708" s="2573"/>
      <c r="J2708" s="2573"/>
      <c r="K2708" s="2573"/>
      <c r="L2708" s="2573"/>
      <c r="M2708" s="2572"/>
      <c r="N2708" s="2573"/>
      <c r="O2708" s="2573"/>
      <c r="P2708" s="2573"/>
      <c r="Q2708" s="2573"/>
      <c r="R2708" s="2573"/>
      <c r="S2708" s="2572"/>
      <c r="T2708" s="2571"/>
      <c r="U2708" s="2571"/>
      <c r="V2708" s="2571"/>
      <c r="W2708" s="2571"/>
      <c r="X2708" s="2571"/>
      <c r="Y2708" s="2571"/>
      <c r="Z2708" s="2571"/>
      <c r="AA2708" s="2571"/>
      <c r="AB2708" s="2571"/>
      <c r="AC2708" s="2571"/>
      <c r="AD2708" s="2571"/>
      <c r="AE2708" s="2571"/>
      <c r="AF2708" s="2571"/>
      <c r="AG2708" s="2571"/>
      <c r="AH2708" s="2571"/>
      <c r="AI2708" s="2571"/>
      <c r="AJ2708" s="2574"/>
      <c r="AK2708" s="2578"/>
    </row>
    <row r="2709" spans="2:37" s="2690" customFormat="1" ht="17.25" customHeight="1" x14ac:dyDescent="0.2">
      <c r="B2709" s="3643" t="s">
        <v>5002</v>
      </c>
      <c r="C2709" s="3644"/>
      <c r="D2709" s="3652" t="s">
        <v>1534</v>
      </c>
      <c r="E2709" s="3652"/>
      <c r="F2709" s="3652"/>
      <c r="G2709" s="3652"/>
      <c r="H2709" s="2575"/>
      <c r="I2709" s="2575"/>
      <c r="J2709" s="2575"/>
      <c r="K2709" s="2575"/>
      <c r="L2709" s="2575"/>
      <c r="M2709" s="2575"/>
      <c r="N2709" s="2575"/>
      <c r="O2709" s="2575"/>
      <c r="P2709" s="2575"/>
      <c r="Q2709" s="2575"/>
      <c r="R2709" s="2575"/>
      <c r="S2709" s="2575"/>
      <c r="T2709" s="2571"/>
      <c r="U2709" s="2571"/>
      <c r="V2709" s="2571"/>
      <c r="W2709" s="2571"/>
      <c r="X2709" s="2571"/>
      <c r="Y2709" s="2571"/>
      <c r="Z2709" s="2571"/>
      <c r="AA2709" s="2571"/>
      <c r="AB2709" s="2571"/>
      <c r="AC2709" s="2571"/>
      <c r="AD2709" s="2571"/>
      <c r="AE2709" s="2571"/>
      <c r="AF2709" s="2571"/>
      <c r="AG2709" s="2571"/>
      <c r="AH2709" s="2571"/>
      <c r="AI2709" s="2571"/>
      <c r="AJ2709" s="2574"/>
      <c r="AK2709" s="2578"/>
    </row>
    <row r="2710" spans="2:37" s="2690" customFormat="1" ht="17.25" customHeight="1" x14ac:dyDescent="0.2">
      <c r="B2710" s="3643" t="s">
        <v>5003</v>
      </c>
      <c r="C2710" s="3644"/>
      <c r="D2710" s="3652" t="s">
        <v>1534</v>
      </c>
      <c r="E2710" s="3652"/>
      <c r="F2710" s="3652"/>
      <c r="G2710" s="3652"/>
      <c r="H2710" s="2575"/>
      <c r="I2710" s="2575"/>
      <c r="J2710" s="2575"/>
      <c r="K2710" s="2575"/>
      <c r="L2710" s="2575"/>
      <c r="M2710" s="2575"/>
      <c r="N2710" s="2575"/>
      <c r="O2710" s="2575"/>
      <c r="P2710" s="2575"/>
      <c r="Q2710" s="2575"/>
      <c r="R2710" s="2575"/>
      <c r="S2710" s="2575"/>
      <c r="T2710" s="2571"/>
      <c r="U2710" s="2571"/>
      <c r="V2710" s="2571"/>
      <c r="W2710" s="2571"/>
      <c r="X2710" s="2571"/>
      <c r="Y2710" s="2571"/>
      <c r="Z2710" s="2571"/>
      <c r="AA2710" s="2571"/>
      <c r="AB2710" s="2571"/>
      <c r="AC2710" s="2571"/>
      <c r="AD2710" s="2571"/>
      <c r="AE2710" s="2571"/>
      <c r="AF2710" s="2571"/>
      <c r="AG2710" s="2571"/>
      <c r="AH2710" s="2571"/>
      <c r="AI2710" s="2571"/>
      <c r="AJ2710" s="2574"/>
      <c r="AK2710" s="2578"/>
    </row>
    <row r="2711" spans="2:37" s="2690" customFormat="1" ht="17.25" customHeight="1" thickBot="1" x14ac:dyDescent="0.25">
      <c r="B2711" s="3646"/>
      <c r="C2711" s="3647"/>
      <c r="D2711" s="4435"/>
      <c r="E2711" s="4435"/>
      <c r="F2711" s="4435"/>
      <c r="G2711" s="4435"/>
      <c r="H2711" s="2580"/>
      <c r="I2711" s="2580"/>
      <c r="J2711" s="2580"/>
      <c r="K2711" s="2580"/>
      <c r="L2711" s="2580"/>
      <c r="M2711" s="2580"/>
      <c r="N2711" s="2580"/>
      <c r="O2711" s="2580"/>
      <c r="P2711" s="2580"/>
      <c r="Q2711" s="2580"/>
      <c r="R2711" s="2580"/>
      <c r="S2711" s="2580"/>
      <c r="T2711" s="2581"/>
      <c r="U2711" s="2581"/>
      <c r="V2711" s="2581"/>
      <c r="W2711" s="2581"/>
      <c r="X2711" s="2581"/>
      <c r="Y2711" s="2581"/>
      <c r="Z2711" s="2581"/>
      <c r="AA2711" s="2581"/>
      <c r="AB2711" s="2581"/>
      <c r="AC2711" s="2581"/>
      <c r="AD2711" s="2581"/>
      <c r="AE2711" s="2581"/>
      <c r="AF2711" s="2581"/>
      <c r="AG2711" s="2581"/>
      <c r="AH2711" s="2581"/>
      <c r="AI2711" s="2581"/>
      <c r="AJ2711" s="2582"/>
      <c r="AK2711" s="2583"/>
    </row>
    <row r="2712" spans="2:37" s="2690" customFormat="1" ht="17.25" customHeight="1" x14ac:dyDescent="0.2">
      <c r="B2712" s="2691" t="str">
        <f>+B2696</f>
        <v>.</v>
      </c>
      <c r="C2712" s="2691"/>
      <c r="D2712" s="2701"/>
      <c r="E2712" s="2701"/>
      <c r="F2712" s="2701"/>
      <c r="G2712" s="2701"/>
      <c r="H2712" s="2575"/>
      <c r="I2712" s="2575"/>
      <c r="J2712" s="2575"/>
      <c r="K2712" s="2575"/>
      <c r="L2712" s="2575"/>
      <c r="M2712" s="2575"/>
      <c r="N2712" s="2575"/>
      <c r="O2712" s="2575"/>
      <c r="P2712" s="2575"/>
      <c r="Q2712" s="2575"/>
      <c r="R2712" s="2575"/>
      <c r="S2712" s="2575"/>
      <c r="T2712" s="2571"/>
      <c r="U2712" s="2571"/>
      <c r="V2712" s="2571"/>
      <c r="W2712" s="2571"/>
      <c r="X2712" s="2571"/>
      <c r="Y2712" s="2571"/>
      <c r="Z2712" s="2571"/>
      <c r="AA2712" s="2571"/>
      <c r="AB2712" s="2571"/>
      <c r="AC2712" s="2571"/>
      <c r="AD2712" s="2571"/>
      <c r="AE2712" s="2571"/>
      <c r="AF2712" s="2571"/>
      <c r="AG2712" s="2571"/>
      <c r="AH2712" s="2571"/>
      <c r="AI2712" s="2571"/>
      <c r="AJ2712" s="2571"/>
      <c r="AK2712" s="2577"/>
    </row>
    <row r="2713" spans="2:37" s="2690" customFormat="1" ht="17.25" customHeight="1" thickBot="1" x14ac:dyDescent="0.25">
      <c r="B2713" s="2691"/>
      <c r="C2713" s="2691"/>
      <c r="D2713" s="2701"/>
      <c r="E2713" s="2701"/>
      <c r="F2713" s="2701"/>
      <c r="G2713" s="2701"/>
      <c r="H2713" s="2575"/>
      <c r="I2713" s="2575"/>
      <c r="J2713" s="2575"/>
      <c r="K2713" s="2575"/>
      <c r="L2713" s="2575"/>
      <c r="M2713" s="2575"/>
      <c r="N2713" s="2575"/>
      <c r="O2713" s="2575"/>
      <c r="P2713" s="2575"/>
      <c r="Q2713" s="2575"/>
      <c r="R2713" s="2575"/>
      <c r="S2713" s="2575"/>
      <c r="T2713" s="2571"/>
      <c r="U2713" s="2571"/>
      <c r="V2713" s="2571"/>
      <c r="W2713" s="2571"/>
      <c r="X2713" s="2571"/>
      <c r="Y2713" s="2571"/>
      <c r="Z2713" s="2571"/>
      <c r="AA2713" s="2571"/>
      <c r="AB2713" s="2571"/>
      <c r="AC2713" s="2571"/>
      <c r="AD2713" s="2571"/>
      <c r="AE2713" s="2571"/>
      <c r="AF2713" s="2571"/>
      <c r="AG2713" s="2571"/>
      <c r="AH2713" s="2571"/>
      <c r="AI2713" s="2571"/>
      <c r="AJ2713" s="2571"/>
      <c r="AK2713" s="2577"/>
    </row>
    <row r="2714" spans="2:37" s="2690" customFormat="1" ht="17.25" customHeight="1" x14ac:dyDescent="0.2">
      <c r="B2714" s="3623" t="s">
        <v>5011</v>
      </c>
      <c r="C2714" s="3624"/>
      <c r="D2714" s="3624"/>
      <c r="E2714" s="3624"/>
      <c r="F2714" s="3624"/>
      <c r="G2714" s="3624"/>
      <c r="H2714" s="3624"/>
      <c r="I2714" s="3624"/>
      <c r="J2714" s="3624"/>
      <c r="K2714" s="3624"/>
      <c r="L2714" s="3624"/>
      <c r="M2714" s="3624"/>
      <c r="N2714" s="3624"/>
      <c r="O2714" s="3624"/>
      <c r="P2714" s="3624"/>
      <c r="Q2714" s="3624"/>
      <c r="R2714" s="3624"/>
      <c r="S2714" s="3624"/>
      <c r="T2714" s="3624"/>
      <c r="U2714" s="3624"/>
      <c r="V2714" s="3624"/>
      <c r="W2714" s="3624"/>
      <c r="X2714" s="3624"/>
      <c r="Y2714" s="3624"/>
      <c r="Z2714" s="3624"/>
      <c r="AA2714" s="3624"/>
      <c r="AB2714" s="3624"/>
      <c r="AC2714" s="3624"/>
      <c r="AD2714" s="3624"/>
      <c r="AE2714" s="3624"/>
      <c r="AF2714" s="3624"/>
      <c r="AG2714" s="3624"/>
      <c r="AH2714" s="3624"/>
      <c r="AI2714" s="3624"/>
      <c r="AJ2714" s="3624"/>
      <c r="AK2714" s="3625"/>
    </row>
    <row r="2715" spans="2:37" s="2690" customFormat="1" ht="17.25" customHeight="1" x14ac:dyDescent="0.2">
      <c r="B2715" s="2576"/>
      <c r="C2715" s="2687"/>
      <c r="D2715" s="2687"/>
      <c r="E2715" s="2687"/>
      <c r="F2715" s="2687"/>
      <c r="G2715" s="2577"/>
      <c r="H2715" s="2577"/>
      <c r="I2715" s="2577"/>
      <c r="J2715" s="2577"/>
      <c r="K2715" s="2577"/>
      <c r="L2715" s="2577"/>
      <c r="M2715" s="2577"/>
      <c r="N2715" s="2577"/>
      <c r="O2715" s="2577"/>
      <c r="P2715" s="2577"/>
      <c r="Q2715" s="2577"/>
      <c r="R2715" s="2577"/>
      <c r="S2715" s="2577"/>
      <c r="T2715" s="2577"/>
      <c r="U2715" s="2577"/>
      <c r="V2715" s="2577"/>
      <c r="W2715" s="2577"/>
      <c r="X2715" s="2577"/>
      <c r="Y2715" s="2577"/>
      <c r="Z2715" s="2577"/>
      <c r="AA2715" s="2577"/>
      <c r="AB2715" s="2577"/>
      <c r="AC2715" s="2577"/>
      <c r="AD2715" s="2577"/>
      <c r="AE2715" s="2577"/>
      <c r="AF2715" s="2577"/>
      <c r="AG2715" s="2577"/>
      <c r="AH2715" s="2577"/>
      <c r="AI2715" s="2577"/>
      <c r="AJ2715" s="2577"/>
      <c r="AK2715" s="2578"/>
    </row>
    <row r="2716" spans="2:37" s="2690" customFormat="1" ht="17.25" customHeight="1" x14ac:dyDescent="0.2">
      <c r="B2716" s="2576" t="s">
        <v>4998</v>
      </c>
      <c r="C2716" s="2687"/>
      <c r="D2716" s="3740" t="s">
        <v>5361</v>
      </c>
      <c r="E2716" s="3740"/>
      <c r="F2716" s="3740"/>
      <c r="G2716" s="3740"/>
      <c r="H2716" s="2577"/>
      <c r="I2716" s="2577"/>
      <c r="J2716" s="2577"/>
      <c r="K2716" s="2577"/>
      <c r="L2716" s="2577"/>
      <c r="M2716" s="2577"/>
      <c r="N2716" s="2577"/>
      <c r="O2716" s="2577"/>
      <c r="P2716" s="2577"/>
      <c r="Q2716" s="2577"/>
      <c r="R2716" s="2577"/>
      <c r="S2716" s="2577"/>
      <c r="T2716" s="2577"/>
      <c r="U2716" s="2577"/>
      <c r="V2716" s="2577"/>
      <c r="W2716" s="2577"/>
      <c r="X2716" s="2577"/>
      <c r="Y2716" s="2577"/>
      <c r="Z2716" s="2577"/>
      <c r="AA2716" s="2577"/>
      <c r="AB2716" s="2577"/>
      <c r="AC2716" s="2577"/>
      <c r="AD2716" s="2577"/>
      <c r="AE2716" s="2577"/>
      <c r="AF2716" s="2577"/>
      <c r="AG2716" s="2577"/>
      <c r="AH2716" s="2577"/>
      <c r="AI2716" s="2577"/>
      <c r="AJ2716" s="2577"/>
      <c r="AK2716" s="2578"/>
    </row>
    <row r="2717" spans="2:37" s="2690" customFormat="1" ht="17.25" customHeight="1" thickBot="1" x14ac:dyDescent="0.25">
      <c r="B2717" s="3657" t="s">
        <v>5012</v>
      </c>
      <c r="C2717" s="3658"/>
      <c r="D2717" s="3747">
        <v>40924</v>
      </c>
      <c r="E2717" s="3747"/>
      <c r="F2717" s="2687"/>
      <c r="G2717" s="2577"/>
      <c r="H2717" s="2577"/>
      <c r="I2717" s="2577"/>
      <c r="J2717" s="2577"/>
      <c r="K2717" s="2577"/>
      <c r="L2717" s="2577"/>
      <c r="M2717" s="2577"/>
      <c r="N2717" s="2577"/>
      <c r="O2717" s="2577"/>
      <c r="P2717" s="2577"/>
      <c r="Q2717" s="2577"/>
      <c r="R2717" s="2577"/>
      <c r="S2717" s="2577"/>
      <c r="T2717" s="2577"/>
      <c r="U2717" s="2577"/>
      <c r="V2717" s="2577"/>
      <c r="W2717" s="2577"/>
      <c r="X2717" s="2577"/>
      <c r="Y2717" s="2577"/>
      <c r="Z2717" s="2577"/>
      <c r="AA2717" s="2577"/>
      <c r="AB2717" s="2577"/>
      <c r="AC2717" s="2577"/>
      <c r="AD2717" s="2577"/>
      <c r="AE2717" s="2577"/>
      <c r="AF2717" s="2577"/>
      <c r="AG2717" s="2577"/>
      <c r="AH2717" s="2577"/>
      <c r="AI2717" s="2577"/>
      <c r="AJ2717" s="2577"/>
      <c r="AK2717" s="2578"/>
    </row>
    <row r="2718" spans="2:37" s="2690" customFormat="1" ht="324" customHeight="1" thickBot="1" x14ac:dyDescent="0.25">
      <c r="B2718" s="3659" t="s">
        <v>5013</v>
      </c>
      <c r="C2718" s="3710"/>
      <c r="D2718" s="3661" t="s">
        <v>5362</v>
      </c>
      <c r="E2718" s="3662"/>
      <c r="F2718" s="3662"/>
      <c r="G2718" s="3662"/>
      <c r="H2718" s="3662"/>
      <c r="I2718" s="3662"/>
      <c r="J2718" s="3662"/>
      <c r="K2718" s="3663"/>
      <c r="L2718" s="2577"/>
      <c r="M2718" s="2577"/>
      <c r="N2718" s="2577"/>
      <c r="O2718" s="2577"/>
      <c r="P2718" s="2577"/>
      <c r="Q2718" s="2577"/>
      <c r="R2718" s="2577"/>
      <c r="S2718" s="2577"/>
      <c r="T2718" s="2577"/>
      <c r="U2718" s="2577"/>
      <c r="V2718" s="2577"/>
      <c r="W2718" s="2577"/>
      <c r="X2718" s="2577"/>
      <c r="Y2718" s="2577"/>
      <c r="Z2718" s="2577"/>
      <c r="AA2718" s="2577"/>
      <c r="AB2718" s="2577"/>
      <c r="AC2718" s="2577"/>
      <c r="AD2718" s="2577"/>
      <c r="AE2718" s="2577"/>
      <c r="AF2718" s="2577"/>
      <c r="AG2718" s="2577"/>
      <c r="AH2718" s="2577"/>
      <c r="AI2718" s="2577"/>
      <c r="AJ2718" s="2577"/>
      <c r="AK2718" s="2578"/>
    </row>
    <row r="2719" spans="2:37" s="2690" customFormat="1" ht="17.25" customHeight="1" thickBot="1" x14ac:dyDescent="0.25">
      <c r="B2719" s="3664"/>
      <c r="C2719" s="3653"/>
      <c r="D2719" s="3653"/>
      <c r="E2719" s="3653"/>
      <c r="F2719" s="3653"/>
      <c r="G2719" s="3653"/>
      <c r="H2719" s="3653"/>
      <c r="I2719" s="3653"/>
      <c r="J2719" s="3653"/>
      <c r="K2719" s="3653"/>
      <c r="L2719" s="3653"/>
      <c r="M2719" s="3653"/>
      <c r="N2719" s="3653"/>
      <c r="O2719" s="3653"/>
      <c r="P2719" s="3653"/>
      <c r="Q2719" s="3653"/>
      <c r="R2719" s="2577"/>
      <c r="S2719" s="2577"/>
      <c r="T2719" s="2577"/>
      <c r="U2719" s="2577"/>
      <c r="V2719" s="2577"/>
      <c r="W2719" s="2577"/>
      <c r="X2719" s="2577"/>
      <c r="Y2719" s="2577"/>
      <c r="Z2719" s="2577"/>
      <c r="AA2719" s="2577"/>
      <c r="AB2719" s="2577"/>
      <c r="AC2719" s="2577"/>
      <c r="AD2719" s="2577"/>
      <c r="AE2719" s="2577"/>
      <c r="AF2719" s="2577"/>
      <c r="AG2719" s="2577"/>
      <c r="AH2719" s="2577"/>
      <c r="AI2719" s="2577"/>
      <c r="AJ2719" s="2577"/>
      <c r="AK2719" s="2578"/>
    </row>
    <row r="2720" spans="2:37" s="2690" customFormat="1" ht="17.25" customHeight="1" thickBot="1" x14ac:dyDescent="0.25">
      <c r="B2720" s="3679" t="s">
        <v>5014</v>
      </c>
      <c r="C2720" s="3680"/>
      <c r="D2720" s="3638" t="s">
        <v>5004</v>
      </c>
      <c r="E2720" s="3638" t="s">
        <v>5015</v>
      </c>
      <c r="F2720" s="3686" t="s">
        <v>224</v>
      </c>
      <c r="G2720" s="3688"/>
      <c r="H2720" s="3688"/>
      <c r="I2720" s="3688"/>
      <c r="J2720" s="3688"/>
      <c r="K2720" s="3688"/>
      <c r="L2720" s="3688"/>
      <c r="M2720" s="3688"/>
      <c r="N2720" s="3688"/>
      <c r="O2720" s="3688"/>
      <c r="P2720" s="3688"/>
      <c r="Q2720" s="3688"/>
      <c r="R2720" s="3689"/>
      <c r="S2720" s="3686" t="s">
        <v>340</v>
      </c>
      <c r="T2720" s="3688"/>
      <c r="U2720" s="3688"/>
      <c r="V2720" s="3688"/>
      <c r="W2720" s="3688"/>
      <c r="X2720" s="3688"/>
      <c r="Y2720" s="3688"/>
      <c r="Z2720" s="3688"/>
      <c r="AA2720" s="3688"/>
      <c r="AB2720" s="3688"/>
      <c r="AC2720" s="3689"/>
      <c r="AD2720" s="3686" t="s">
        <v>225</v>
      </c>
      <c r="AE2720" s="3688"/>
      <c r="AF2720" s="3688"/>
      <c r="AG2720" s="3689"/>
      <c r="AH2720" s="3690" t="s">
        <v>4999</v>
      </c>
      <c r="AI2720" s="3691"/>
      <c r="AJ2720" s="3692"/>
      <c r="AK2720" s="2578"/>
    </row>
    <row r="2721" spans="2:37" s="2690" customFormat="1" ht="17.25" customHeight="1" thickBot="1" x14ac:dyDescent="0.25">
      <c r="B2721" s="3681"/>
      <c r="C2721" s="3682"/>
      <c r="D2721" s="3639"/>
      <c r="E2721" s="3639"/>
      <c r="F2721" s="3638" t="s">
        <v>5016</v>
      </c>
      <c r="G2721" s="3638" t="s">
        <v>5017</v>
      </c>
      <c r="H2721" s="3638" t="s">
        <v>5018</v>
      </c>
      <c r="I2721" s="3640" t="s">
        <v>5019</v>
      </c>
      <c r="J2721" s="3640" t="s">
        <v>5020</v>
      </c>
      <c r="K2721" s="3640" t="s">
        <v>5021</v>
      </c>
      <c r="L2721" s="3640" t="s">
        <v>5022</v>
      </c>
      <c r="M2721" s="4431" t="s">
        <v>5023</v>
      </c>
      <c r="N2721" s="4432"/>
      <c r="O2721" s="3640" t="s">
        <v>5024</v>
      </c>
      <c r="P2721" s="3640" t="s">
        <v>5025</v>
      </c>
      <c r="Q2721" s="3640" t="s">
        <v>5026</v>
      </c>
      <c r="R2721" s="3640" t="s">
        <v>5027</v>
      </c>
      <c r="S2721" s="3638" t="s">
        <v>5028</v>
      </c>
      <c r="T2721" s="3638" t="s">
        <v>5029</v>
      </c>
      <c r="U2721" s="3638" t="s">
        <v>5030</v>
      </c>
      <c r="V2721" s="3638" t="s">
        <v>5031</v>
      </c>
      <c r="W2721" s="3638" t="s">
        <v>5032</v>
      </c>
      <c r="X2721" s="3638" t="s">
        <v>5033</v>
      </c>
      <c r="Y2721" s="3638" t="s">
        <v>5034</v>
      </c>
      <c r="Z2721" s="3638" t="s">
        <v>5035</v>
      </c>
      <c r="AA2721" s="3638" t="s">
        <v>5036</v>
      </c>
      <c r="AB2721" s="3640" t="s">
        <v>5037</v>
      </c>
      <c r="AC2721" s="3640" t="s">
        <v>5038</v>
      </c>
      <c r="AD2721" s="3638" t="s">
        <v>5039</v>
      </c>
      <c r="AE2721" s="3638" t="s">
        <v>5040</v>
      </c>
      <c r="AF2721" s="3638" t="s">
        <v>5041</v>
      </c>
      <c r="AG2721" s="3638" t="s">
        <v>5042</v>
      </c>
      <c r="AH2721" s="3638" t="s">
        <v>1154</v>
      </c>
      <c r="AI2721" s="3638" t="s">
        <v>5000</v>
      </c>
      <c r="AJ2721" s="3638" t="s">
        <v>5001</v>
      </c>
      <c r="AK2721" s="2578"/>
    </row>
    <row r="2722" spans="2:37" s="2690" customFormat="1" ht="17.25" customHeight="1" thickBot="1" x14ac:dyDescent="0.25">
      <c r="B2722" s="4433"/>
      <c r="C2722" s="4434"/>
      <c r="D2722" s="3705"/>
      <c r="E2722" s="3705"/>
      <c r="F2722" s="3705"/>
      <c r="G2722" s="3705"/>
      <c r="H2722" s="3705"/>
      <c r="I2722" s="3776"/>
      <c r="J2722" s="3776"/>
      <c r="K2722" s="3776"/>
      <c r="L2722" s="3776"/>
      <c r="M2722" s="2686" t="s">
        <v>5043</v>
      </c>
      <c r="N2722" s="2685" t="s">
        <v>2798</v>
      </c>
      <c r="O2722" s="3776"/>
      <c r="P2722" s="3776"/>
      <c r="Q2722" s="3776"/>
      <c r="R2722" s="3776"/>
      <c r="S2722" s="3705"/>
      <c r="T2722" s="3705"/>
      <c r="U2722" s="3705"/>
      <c r="V2722" s="3705"/>
      <c r="W2722" s="3705"/>
      <c r="X2722" s="3705"/>
      <c r="Y2722" s="3705"/>
      <c r="Z2722" s="3705"/>
      <c r="AA2722" s="3705"/>
      <c r="AB2722" s="3776"/>
      <c r="AC2722" s="3776"/>
      <c r="AD2722" s="3705"/>
      <c r="AE2722" s="3705"/>
      <c r="AF2722" s="3705"/>
      <c r="AG2722" s="3705"/>
      <c r="AH2722" s="3705"/>
      <c r="AI2722" s="3705"/>
      <c r="AJ2722" s="3705"/>
      <c r="AK2722" s="2578"/>
    </row>
    <row r="2723" spans="2:37" s="2690" customFormat="1" ht="17.25" customHeight="1" thickBot="1" x14ac:dyDescent="0.25">
      <c r="B2723" s="4452" t="s">
        <v>5363</v>
      </c>
      <c r="C2723" s="4453"/>
      <c r="D2723" s="3138" t="s">
        <v>1534</v>
      </c>
      <c r="E2723" s="2603"/>
      <c r="F2723" s="2603"/>
      <c r="G2723" s="2991"/>
      <c r="H2723" s="2991"/>
      <c r="I2723" s="2991"/>
      <c r="J2723" s="2992"/>
      <c r="K2723" s="2733"/>
      <c r="L2723" s="2733"/>
      <c r="M2723" s="2605"/>
      <c r="N2723" s="2995"/>
      <c r="O2723" s="2733"/>
      <c r="P2723" s="2733"/>
      <c r="Q2723" s="2733"/>
      <c r="R2723" s="2733"/>
      <c r="S2723" s="2736"/>
      <c r="T2723" s="2991"/>
      <c r="U2723" s="2991"/>
      <c r="V2723" s="2738"/>
      <c r="W2723" s="2733"/>
      <c r="X2723" s="2733"/>
      <c r="Y2723" s="2738"/>
      <c r="Z2723" s="2738"/>
      <c r="AA2723" s="2738"/>
      <c r="AB2723" s="2738"/>
      <c r="AC2723" s="2733"/>
      <c r="AD2723" s="2603"/>
      <c r="AE2723" s="2738"/>
      <c r="AF2723" s="3089"/>
      <c r="AG2723" s="3089"/>
      <c r="AH2723" s="2965"/>
      <c r="AI2723" s="2965"/>
      <c r="AJ2723" s="3139"/>
      <c r="AK2723" s="2578"/>
    </row>
    <row r="2724" spans="2:37" s="2690" customFormat="1" ht="17.25" customHeight="1" x14ac:dyDescent="0.2">
      <c r="B2724" s="2579"/>
      <c r="C2724" s="2572"/>
      <c r="D2724" s="2572"/>
      <c r="E2724" s="2572"/>
      <c r="F2724" s="2572"/>
      <c r="G2724" s="2572"/>
      <c r="H2724" s="2572"/>
      <c r="I2724" s="2573"/>
      <c r="J2724" s="2573"/>
      <c r="K2724" s="2573"/>
      <c r="L2724" s="2573"/>
      <c r="M2724" s="2572"/>
      <c r="N2724" s="2573"/>
      <c r="O2724" s="2573"/>
      <c r="P2724" s="2573"/>
      <c r="Q2724" s="2573"/>
      <c r="R2724" s="2573"/>
      <c r="S2724" s="2572"/>
      <c r="T2724" s="2571"/>
      <c r="U2724" s="2571"/>
      <c r="V2724" s="2571"/>
      <c r="W2724" s="2571"/>
      <c r="X2724" s="2571"/>
      <c r="Y2724" s="2571"/>
      <c r="Z2724" s="2571"/>
      <c r="AA2724" s="2571"/>
      <c r="AB2724" s="2571"/>
      <c r="AC2724" s="2571"/>
      <c r="AD2724" s="2571"/>
      <c r="AE2724" s="2571"/>
      <c r="AF2724" s="2571"/>
      <c r="AG2724" s="2571"/>
      <c r="AH2724" s="2571"/>
      <c r="AI2724" s="2571"/>
      <c r="AJ2724" s="2574"/>
      <c r="AK2724" s="2578"/>
    </row>
    <row r="2725" spans="2:37" s="2690" customFormat="1" ht="17.25" customHeight="1" x14ac:dyDescent="0.2">
      <c r="B2725" s="3643" t="s">
        <v>5002</v>
      </c>
      <c r="C2725" s="3644"/>
      <c r="D2725" s="3675" t="s">
        <v>1534</v>
      </c>
      <c r="E2725" s="3675"/>
      <c r="F2725" s="3675"/>
      <c r="G2725" s="2640"/>
      <c r="H2725" s="2640"/>
      <c r="I2725" s="2640"/>
      <c r="J2725" s="2640"/>
      <c r="K2725" s="2640"/>
      <c r="L2725" s="2640"/>
      <c r="M2725" s="2640"/>
      <c r="N2725" s="2640"/>
      <c r="O2725" s="2640"/>
      <c r="P2725" s="2640"/>
      <c r="Q2725" s="2640"/>
      <c r="R2725" s="2640"/>
      <c r="S2725" s="2640"/>
      <c r="T2725" s="2640"/>
      <c r="U2725" s="2640"/>
      <c r="V2725" s="2640"/>
      <c r="W2725" s="2640"/>
      <c r="X2725" s="2640"/>
      <c r="Y2725" s="2640"/>
      <c r="Z2725" s="2640"/>
      <c r="AA2725" s="2640"/>
      <c r="AB2725" s="2640"/>
      <c r="AC2725" s="2640"/>
      <c r="AD2725" s="2640"/>
      <c r="AE2725" s="2640"/>
      <c r="AF2725" s="2640"/>
      <c r="AG2725" s="2640"/>
      <c r="AH2725" s="2640"/>
      <c r="AI2725" s="2640"/>
      <c r="AJ2725" s="2574"/>
      <c r="AK2725" s="2578"/>
    </row>
    <row r="2726" spans="2:37" s="2690" customFormat="1" ht="17.25" customHeight="1" x14ac:dyDescent="0.2">
      <c r="B2726" s="3643" t="s">
        <v>5003</v>
      </c>
      <c r="C2726" s="3644"/>
      <c r="D2726" s="3733" t="s">
        <v>5364</v>
      </c>
      <c r="E2726" s="3733"/>
      <c r="F2726" s="3733"/>
      <c r="G2726" s="2640"/>
      <c r="H2726" s="2640"/>
      <c r="I2726" s="2640"/>
      <c r="J2726" s="2640"/>
      <c r="K2726" s="2640"/>
      <c r="L2726" s="2640"/>
      <c r="M2726" s="2640"/>
      <c r="N2726" s="2640"/>
      <c r="O2726" s="2640"/>
      <c r="P2726" s="2640"/>
      <c r="Q2726" s="2640"/>
      <c r="R2726" s="2640"/>
      <c r="S2726" s="2640"/>
      <c r="T2726" s="2640"/>
      <c r="U2726" s="2640"/>
      <c r="V2726" s="2640"/>
      <c r="W2726" s="2640"/>
      <c r="X2726" s="2640"/>
      <c r="Y2726" s="2640"/>
      <c r="Z2726" s="2640"/>
      <c r="AA2726" s="2640"/>
      <c r="AB2726" s="2640"/>
      <c r="AC2726" s="2640"/>
      <c r="AD2726" s="2640"/>
      <c r="AE2726" s="2640"/>
      <c r="AF2726" s="2640"/>
      <c r="AG2726" s="2640"/>
      <c r="AH2726" s="2640"/>
      <c r="AI2726" s="2640"/>
      <c r="AJ2726" s="2574"/>
      <c r="AK2726" s="2578"/>
    </row>
    <row r="2727" spans="2:37" s="2690" customFormat="1" ht="17.25" customHeight="1" thickBot="1" x14ac:dyDescent="0.25">
      <c r="B2727" s="3646"/>
      <c r="C2727" s="3647"/>
      <c r="D2727" s="4435"/>
      <c r="E2727" s="4435"/>
      <c r="F2727" s="4435"/>
      <c r="G2727" s="3648"/>
      <c r="H2727" s="2580"/>
      <c r="I2727" s="2580"/>
      <c r="J2727" s="2580"/>
      <c r="K2727" s="2580"/>
      <c r="L2727" s="2580"/>
      <c r="M2727" s="2580"/>
      <c r="N2727" s="2580"/>
      <c r="O2727" s="2580"/>
      <c r="P2727" s="2580"/>
      <c r="Q2727" s="2580"/>
      <c r="R2727" s="2580"/>
      <c r="S2727" s="2580"/>
      <c r="T2727" s="2581"/>
      <c r="U2727" s="2581"/>
      <c r="V2727" s="2581"/>
      <c r="W2727" s="2581"/>
      <c r="X2727" s="2581"/>
      <c r="Y2727" s="2581"/>
      <c r="Z2727" s="2581"/>
      <c r="AA2727" s="2581"/>
      <c r="AB2727" s="2581"/>
      <c r="AC2727" s="2581"/>
      <c r="AD2727" s="2581"/>
      <c r="AE2727" s="2581"/>
      <c r="AF2727" s="2581"/>
      <c r="AG2727" s="2581"/>
      <c r="AH2727" s="2581"/>
      <c r="AI2727" s="2581"/>
      <c r="AJ2727" s="2582"/>
      <c r="AK2727" s="2582"/>
    </row>
    <row r="2728" spans="2:37" s="2690" customFormat="1" ht="17.25" customHeight="1" x14ac:dyDescent="0.2">
      <c r="B2728" s="2691" t="str">
        <f>+B2712</f>
        <v>.</v>
      </c>
      <c r="C2728" s="2691"/>
      <c r="D2728" s="2701"/>
      <c r="E2728" s="2701"/>
      <c r="F2728" s="2701"/>
      <c r="G2728" s="2701"/>
      <c r="H2728" s="2575"/>
      <c r="I2728" s="2575"/>
      <c r="J2728" s="2575"/>
      <c r="K2728" s="2575"/>
      <c r="L2728" s="2575"/>
      <c r="M2728" s="2575"/>
      <c r="N2728" s="2575"/>
      <c r="O2728" s="2575"/>
      <c r="P2728" s="2575"/>
      <c r="Q2728" s="2575"/>
      <c r="R2728" s="2575"/>
      <c r="S2728" s="2575"/>
      <c r="T2728" s="2571"/>
      <c r="U2728" s="2571"/>
      <c r="V2728" s="2571"/>
      <c r="W2728" s="2571"/>
      <c r="X2728" s="2571"/>
      <c r="Y2728" s="2571"/>
      <c r="Z2728" s="2571"/>
      <c r="AA2728" s="2571"/>
      <c r="AB2728" s="2571"/>
      <c r="AC2728" s="2571"/>
      <c r="AD2728" s="2571"/>
      <c r="AE2728" s="2571"/>
      <c r="AF2728" s="2571"/>
      <c r="AG2728" s="2571"/>
      <c r="AH2728" s="2571"/>
      <c r="AI2728" s="2571"/>
      <c r="AJ2728" s="2571"/>
      <c r="AK2728" s="2571"/>
    </row>
    <row r="2729" spans="2:37" s="2690" customFormat="1" ht="17.25" customHeight="1" thickBot="1" x14ac:dyDescent="0.25">
      <c r="B2729" s="2691"/>
      <c r="C2729" s="2691"/>
      <c r="D2729" s="2701"/>
      <c r="E2729" s="2701"/>
      <c r="F2729" s="2701"/>
      <c r="G2729" s="2701"/>
      <c r="H2729" s="2575"/>
      <c r="I2729" s="2575"/>
      <c r="J2729" s="2575"/>
      <c r="K2729" s="2575"/>
      <c r="L2729" s="2575"/>
      <c r="M2729" s="2575"/>
      <c r="N2729" s="2575"/>
      <c r="O2729" s="2575"/>
      <c r="P2729" s="2575"/>
      <c r="Q2729" s="2575"/>
      <c r="R2729" s="2575"/>
      <c r="S2729" s="2575"/>
      <c r="T2729" s="2571"/>
      <c r="U2729" s="2571"/>
      <c r="V2729" s="2571"/>
      <c r="W2729" s="2571"/>
      <c r="X2729" s="2571"/>
      <c r="Y2729" s="2571"/>
      <c r="Z2729" s="2571"/>
      <c r="AA2729" s="2571"/>
      <c r="AB2729" s="2571"/>
      <c r="AC2729" s="2571"/>
      <c r="AD2729" s="2571"/>
      <c r="AE2729" s="2571"/>
      <c r="AF2729" s="2571"/>
      <c r="AG2729" s="2571"/>
      <c r="AH2729" s="2571"/>
      <c r="AI2729" s="2571"/>
      <c r="AJ2729" s="2571"/>
      <c r="AK2729" s="2577"/>
    </row>
    <row r="2730" spans="2:37" s="2690" customFormat="1" ht="17.25" customHeight="1" x14ac:dyDescent="0.2">
      <c r="B2730" s="3623" t="s">
        <v>5011</v>
      </c>
      <c r="C2730" s="3624"/>
      <c r="D2730" s="3624"/>
      <c r="E2730" s="3624"/>
      <c r="F2730" s="3624"/>
      <c r="G2730" s="3624"/>
      <c r="H2730" s="3624"/>
      <c r="I2730" s="3624"/>
      <c r="J2730" s="3624"/>
      <c r="K2730" s="3624"/>
      <c r="L2730" s="3624"/>
      <c r="M2730" s="3624"/>
      <c r="N2730" s="3624"/>
      <c r="O2730" s="3624"/>
      <c r="P2730" s="3624"/>
      <c r="Q2730" s="3624"/>
      <c r="R2730" s="3624"/>
      <c r="S2730" s="3624"/>
      <c r="T2730" s="3624"/>
      <c r="U2730" s="3624"/>
      <c r="V2730" s="3624"/>
      <c r="W2730" s="3624"/>
      <c r="X2730" s="3624"/>
      <c r="Y2730" s="3624"/>
      <c r="Z2730" s="3624"/>
      <c r="AA2730" s="3624"/>
      <c r="AB2730" s="3624"/>
      <c r="AC2730" s="3624"/>
      <c r="AD2730" s="3624"/>
      <c r="AE2730" s="3624"/>
      <c r="AF2730" s="3624"/>
      <c r="AG2730" s="3624"/>
      <c r="AH2730" s="3624"/>
      <c r="AI2730" s="3624"/>
      <c r="AJ2730" s="3624"/>
      <c r="AK2730" s="3625"/>
    </row>
    <row r="2731" spans="2:37" s="2690" customFormat="1" ht="17.25" customHeight="1" x14ac:dyDescent="0.2">
      <c r="B2731" s="2576"/>
      <c r="C2731" s="2687"/>
      <c r="D2731" s="2687"/>
      <c r="E2731" s="2687"/>
      <c r="F2731" s="2687"/>
      <c r="G2731" s="2577"/>
      <c r="H2731" s="2577"/>
      <c r="I2731" s="2577"/>
      <c r="J2731" s="2577"/>
      <c r="K2731" s="2577"/>
      <c r="L2731" s="2577"/>
      <c r="M2731" s="2577"/>
      <c r="N2731" s="2577"/>
      <c r="O2731" s="2577"/>
      <c r="P2731" s="2577"/>
      <c r="Q2731" s="2577"/>
      <c r="R2731" s="2577"/>
      <c r="S2731" s="2577"/>
      <c r="T2731" s="2577"/>
      <c r="U2731" s="2577"/>
      <c r="V2731" s="2577"/>
      <c r="W2731" s="2577"/>
      <c r="X2731" s="2577"/>
      <c r="Y2731" s="2577"/>
      <c r="Z2731" s="2577"/>
      <c r="AA2731" s="2577"/>
      <c r="AB2731" s="2577"/>
      <c r="AC2731" s="2577"/>
      <c r="AD2731" s="2577"/>
      <c r="AE2731" s="2577"/>
      <c r="AF2731" s="2577"/>
      <c r="AG2731" s="2577"/>
      <c r="AH2731" s="2577"/>
      <c r="AI2731" s="2577"/>
      <c r="AJ2731" s="2577"/>
      <c r="AK2731" s="2578"/>
    </row>
    <row r="2732" spans="2:37" s="2690" customFormat="1" ht="17.25" customHeight="1" x14ac:dyDescent="0.2">
      <c r="B2732" s="2576" t="s">
        <v>4998</v>
      </c>
      <c r="C2732" s="2687"/>
      <c r="D2732" s="3740" t="s">
        <v>5365</v>
      </c>
      <c r="E2732" s="3740"/>
      <c r="F2732" s="3740"/>
      <c r="G2732" s="3740"/>
      <c r="H2732" s="2577"/>
      <c r="I2732" s="2577"/>
      <c r="J2732" s="2577"/>
      <c r="K2732" s="2577"/>
      <c r="L2732" s="2577"/>
      <c r="M2732" s="2577"/>
      <c r="N2732" s="2577"/>
      <c r="O2732" s="2577"/>
      <c r="P2732" s="2577"/>
      <c r="Q2732" s="2577"/>
      <c r="R2732" s="2577"/>
      <c r="S2732" s="2577"/>
      <c r="T2732" s="2577"/>
      <c r="U2732" s="2577"/>
      <c r="V2732" s="2577"/>
      <c r="W2732" s="2577"/>
      <c r="X2732" s="2577"/>
      <c r="Y2732" s="2577"/>
      <c r="Z2732" s="2577"/>
      <c r="AA2732" s="2577"/>
      <c r="AB2732" s="2577"/>
      <c r="AC2732" s="2577"/>
      <c r="AD2732" s="2577"/>
      <c r="AE2732" s="2577"/>
      <c r="AF2732" s="2577"/>
      <c r="AG2732" s="2577"/>
      <c r="AH2732" s="2577"/>
      <c r="AI2732" s="2577"/>
      <c r="AJ2732" s="2577"/>
      <c r="AK2732" s="2578"/>
    </row>
    <row r="2733" spans="2:37" s="2690" customFormat="1" ht="17.25" customHeight="1" thickBot="1" x14ac:dyDescent="0.25">
      <c r="B2733" s="3657" t="s">
        <v>5012</v>
      </c>
      <c r="C2733" s="3658"/>
      <c r="D2733" s="3747">
        <v>41306</v>
      </c>
      <c r="E2733" s="3747"/>
      <c r="F2733" s="2687"/>
      <c r="G2733" s="2577"/>
      <c r="H2733" s="2577"/>
      <c r="I2733" s="2577"/>
      <c r="J2733" s="2577"/>
      <c r="K2733" s="2577"/>
      <c r="L2733" s="2577"/>
      <c r="M2733" s="2577"/>
      <c r="N2733" s="2577"/>
      <c r="O2733" s="2577"/>
      <c r="P2733" s="2577"/>
      <c r="Q2733" s="2577"/>
      <c r="R2733" s="2577"/>
      <c r="S2733" s="2577"/>
      <c r="T2733" s="2577"/>
      <c r="U2733" s="2577"/>
      <c r="V2733" s="2577"/>
      <c r="W2733" s="2577"/>
      <c r="X2733" s="2577"/>
      <c r="Y2733" s="2577"/>
      <c r="Z2733" s="2577"/>
      <c r="AA2733" s="2577"/>
      <c r="AB2733" s="2577"/>
      <c r="AC2733" s="2577"/>
      <c r="AD2733" s="2577"/>
      <c r="AE2733" s="2577"/>
      <c r="AF2733" s="2577"/>
      <c r="AG2733" s="2577"/>
      <c r="AH2733" s="2577"/>
      <c r="AI2733" s="2577"/>
      <c r="AJ2733" s="2577"/>
      <c r="AK2733" s="2578"/>
    </row>
    <row r="2734" spans="2:37" s="2690" customFormat="1" ht="17.25" customHeight="1" thickBot="1" x14ac:dyDescent="0.25">
      <c r="B2734" s="3659" t="s">
        <v>5013</v>
      </c>
      <c r="C2734" s="3710"/>
      <c r="D2734" s="3730"/>
      <c r="E2734" s="3731"/>
      <c r="F2734" s="3731"/>
      <c r="G2734" s="3731"/>
      <c r="H2734" s="3731"/>
      <c r="I2734" s="3731"/>
      <c r="J2734" s="3731"/>
      <c r="K2734" s="3732"/>
      <c r="L2734" s="2577"/>
      <c r="M2734" s="2577"/>
      <c r="N2734" s="2577"/>
      <c r="O2734" s="2577"/>
      <c r="P2734" s="2577"/>
      <c r="Q2734" s="2577"/>
      <c r="R2734" s="2577"/>
      <c r="S2734" s="2577"/>
      <c r="T2734" s="2577"/>
      <c r="U2734" s="2577"/>
      <c r="V2734" s="2577"/>
      <c r="W2734" s="2577"/>
      <c r="X2734" s="2577"/>
      <c r="Y2734" s="2577"/>
      <c r="Z2734" s="2577"/>
      <c r="AA2734" s="2577"/>
      <c r="AB2734" s="2577"/>
      <c r="AC2734" s="2577"/>
      <c r="AD2734" s="2577"/>
      <c r="AE2734" s="2577"/>
      <c r="AF2734" s="2577"/>
      <c r="AG2734" s="2577"/>
      <c r="AH2734" s="2577"/>
      <c r="AI2734" s="2577"/>
      <c r="AJ2734" s="2577"/>
      <c r="AK2734" s="2578"/>
    </row>
    <row r="2735" spans="2:37" s="2690" customFormat="1" ht="17.25" customHeight="1" thickBot="1" x14ac:dyDescent="0.25">
      <c r="B2735" s="3664"/>
      <c r="C2735" s="3653"/>
      <c r="D2735" s="3653"/>
      <c r="E2735" s="3653"/>
      <c r="F2735" s="3653"/>
      <c r="G2735" s="3653"/>
      <c r="H2735" s="3653"/>
      <c r="I2735" s="3653"/>
      <c r="J2735" s="3653"/>
      <c r="K2735" s="3653"/>
      <c r="L2735" s="3653"/>
      <c r="M2735" s="3653"/>
      <c r="N2735" s="3653"/>
      <c r="O2735" s="3653"/>
      <c r="P2735" s="3653"/>
      <c r="Q2735" s="3653"/>
      <c r="R2735" s="2577"/>
      <c r="S2735" s="2577"/>
      <c r="T2735" s="2577"/>
      <c r="U2735" s="2577"/>
      <c r="V2735" s="2577"/>
      <c r="W2735" s="2577"/>
      <c r="X2735" s="2577"/>
      <c r="Y2735" s="2577"/>
      <c r="Z2735" s="2577"/>
      <c r="AA2735" s="2577"/>
      <c r="AB2735" s="2577"/>
      <c r="AC2735" s="2577"/>
      <c r="AD2735" s="2577"/>
      <c r="AE2735" s="2577"/>
      <c r="AF2735" s="2577"/>
      <c r="AG2735" s="2577"/>
      <c r="AH2735" s="2577"/>
      <c r="AI2735" s="2577"/>
      <c r="AJ2735" s="2577"/>
      <c r="AK2735" s="2578"/>
    </row>
    <row r="2736" spans="2:37" s="2690" customFormat="1" ht="17.25" customHeight="1" thickBot="1" x14ac:dyDescent="0.25">
      <c r="B2736" s="3679" t="s">
        <v>5014</v>
      </c>
      <c r="C2736" s="3680"/>
      <c r="D2736" s="3638" t="s">
        <v>5004</v>
      </c>
      <c r="E2736" s="3638" t="s">
        <v>5015</v>
      </c>
      <c r="F2736" s="3686" t="s">
        <v>224</v>
      </c>
      <c r="G2736" s="3688"/>
      <c r="H2736" s="3688"/>
      <c r="I2736" s="3688"/>
      <c r="J2736" s="3688"/>
      <c r="K2736" s="3688"/>
      <c r="L2736" s="3688"/>
      <c r="M2736" s="3688"/>
      <c r="N2736" s="3688"/>
      <c r="O2736" s="3688"/>
      <c r="P2736" s="3688"/>
      <c r="Q2736" s="3688"/>
      <c r="R2736" s="3689"/>
      <c r="S2736" s="3686" t="s">
        <v>340</v>
      </c>
      <c r="T2736" s="3688"/>
      <c r="U2736" s="3688"/>
      <c r="V2736" s="3688"/>
      <c r="W2736" s="3688"/>
      <c r="X2736" s="3688"/>
      <c r="Y2736" s="3688"/>
      <c r="Z2736" s="3688"/>
      <c r="AA2736" s="3688"/>
      <c r="AB2736" s="3688"/>
      <c r="AC2736" s="3689"/>
      <c r="AD2736" s="3686" t="s">
        <v>225</v>
      </c>
      <c r="AE2736" s="3688"/>
      <c r="AF2736" s="3688"/>
      <c r="AG2736" s="3689"/>
      <c r="AH2736" s="3690" t="s">
        <v>4999</v>
      </c>
      <c r="AI2736" s="3691"/>
      <c r="AJ2736" s="3692"/>
      <c r="AK2736" s="2578"/>
    </row>
    <row r="2737" spans="2:46" s="2690" customFormat="1" ht="17.25" customHeight="1" thickBot="1" x14ac:dyDescent="0.25">
      <c r="B2737" s="3681"/>
      <c r="C2737" s="3682"/>
      <c r="D2737" s="3639"/>
      <c r="E2737" s="3639"/>
      <c r="F2737" s="3638" t="s">
        <v>5016</v>
      </c>
      <c r="G2737" s="3638" t="s">
        <v>5017</v>
      </c>
      <c r="H2737" s="3638" t="s">
        <v>5018</v>
      </c>
      <c r="I2737" s="3640" t="s">
        <v>5019</v>
      </c>
      <c r="J2737" s="3640" t="s">
        <v>5020</v>
      </c>
      <c r="K2737" s="3640" t="s">
        <v>5021</v>
      </c>
      <c r="L2737" s="3640" t="s">
        <v>5022</v>
      </c>
      <c r="M2737" s="4431" t="s">
        <v>5023</v>
      </c>
      <c r="N2737" s="4432"/>
      <c r="O2737" s="3640" t="s">
        <v>5024</v>
      </c>
      <c r="P2737" s="3640" t="s">
        <v>5025</v>
      </c>
      <c r="Q2737" s="3640" t="s">
        <v>5026</v>
      </c>
      <c r="R2737" s="3640" t="s">
        <v>5027</v>
      </c>
      <c r="S2737" s="3638" t="s">
        <v>5028</v>
      </c>
      <c r="T2737" s="3638" t="s">
        <v>5029</v>
      </c>
      <c r="U2737" s="3638" t="s">
        <v>5030</v>
      </c>
      <c r="V2737" s="3638" t="s">
        <v>5031</v>
      </c>
      <c r="W2737" s="3638" t="s">
        <v>5032</v>
      </c>
      <c r="X2737" s="3638" t="s">
        <v>5033</v>
      </c>
      <c r="Y2737" s="3638" t="s">
        <v>5034</v>
      </c>
      <c r="Z2737" s="3638" t="s">
        <v>5035</v>
      </c>
      <c r="AA2737" s="3638" t="s">
        <v>5036</v>
      </c>
      <c r="AB2737" s="3640" t="s">
        <v>5037</v>
      </c>
      <c r="AC2737" s="3640" t="s">
        <v>5038</v>
      </c>
      <c r="AD2737" s="3638" t="s">
        <v>5039</v>
      </c>
      <c r="AE2737" s="3638" t="s">
        <v>5040</v>
      </c>
      <c r="AF2737" s="3638" t="s">
        <v>5041</v>
      </c>
      <c r="AG2737" s="3638" t="s">
        <v>5042</v>
      </c>
      <c r="AH2737" s="3638" t="s">
        <v>1154</v>
      </c>
      <c r="AI2737" s="3638" t="s">
        <v>5000</v>
      </c>
      <c r="AJ2737" s="3638" t="s">
        <v>5001</v>
      </c>
      <c r="AK2737" s="2578"/>
    </row>
    <row r="2738" spans="2:46" s="2690" customFormat="1" ht="17.25" customHeight="1" thickBot="1" x14ac:dyDescent="0.25">
      <c r="B2738" s="3681"/>
      <c r="C2738" s="3682"/>
      <c r="D2738" s="3639"/>
      <c r="E2738" s="3639"/>
      <c r="F2738" s="3639"/>
      <c r="G2738" s="3639"/>
      <c r="H2738" s="3639"/>
      <c r="I2738" s="3637"/>
      <c r="J2738" s="3637"/>
      <c r="K2738" s="3637"/>
      <c r="L2738" s="3637"/>
      <c r="M2738" s="2686" t="s">
        <v>5043</v>
      </c>
      <c r="N2738" s="2685" t="s">
        <v>2798</v>
      </c>
      <c r="O2738" s="3637"/>
      <c r="P2738" s="3637"/>
      <c r="Q2738" s="3637"/>
      <c r="R2738" s="3637"/>
      <c r="S2738" s="3639"/>
      <c r="T2738" s="3639"/>
      <c r="U2738" s="3639"/>
      <c r="V2738" s="3639"/>
      <c r="W2738" s="3639"/>
      <c r="X2738" s="3639"/>
      <c r="Y2738" s="3639"/>
      <c r="Z2738" s="3639"/>
      <c r="AA2738" s="3639"/>
      <c r="AB2738" s="3637"/>
      <c r="AC2738" s="3637"/>
      <c r="AD2738" s="3639"/>
      <c r="AE2738" s="3639"/>
      <c r="AF2738" s="3639"/>
      <c r="AG2738" s="3639"/>
      <c r="AH2738" s="3639"/>
      <c r="AI2738" s="3639"/>
      <c r="AJ2738" s="3639"/>
      <c r="AK2738" s="2578"/>
    </row>
    <row r="2739" spans="2:46" s="2690" customFormat="1" ht="17.25" customHeight="1" x14ac:dyDescent="0.2">
      <c r="B2739" s="3736" t="s">
        <v>5366</v>
      </c>
      <c r="C2739" s="3737"/>
      <c r="D2739" s="3142" t="s">
        <v>1534</v>
      </c>
      <c r="E2739" s="3142" t="s">
        <v>1534</v>
      </c>
      <c r="F2739" s="3142" t="s">
        <v>1534</v>
      </c>
      <c r="G2739" s="3142" t="s">
        <v>1534</v>
      </c>
      <c r="H2739" s="3142" t="s">
        <v>1534</v>
      </c>
      <c r="I2739" s="3142" t="s">
        <v>1534</v>
      </c>
      <c r="J2739" s="3142" t="s">
        <v>1534</v>
      </c>
      <c r="K2739" s="3142" t="s">
        <v>1534</v>
      </c>
      <c r="L2739" s="3142" t="s">
        <v>1534</v>
      </c>
      <c r="M2739" s="3142" t="s">
        <v>1534</v>
      </c>
      <c r="N2739" s="3142" t="s">
        <v>1534</v>
      </c>
      <c r="O2739" s="3142" t="s">
        <v>1534</v>
      </c>
      <c r="P2739" s="3142" t="s">
        <v>1534</v>
      </c>
      <c r="Q2739" s="3142" t="s">
        <v>1534</v>
      </c>
      <c r="R2739" s="3142" t="s">
        <v>1534</v>
      </c>
      <c r="S2739" s="3142" t="s">
        <v>1534</v>
      </c>
      <c r="T2739" s="3142" t="s">
        <v>1534</v>
      </c>
      <c r="U2739" s="3142" t="s">
        <v>1534</v>
      </c>
      <c r="V2739" s="3142" t="s">
        <v>1534</v>
      </c>
      <c r="W2739" s="3142" t="s">
        <v>1534</v>
      </c>
      <c r="X2739" s="3142" t="s">
        <v>1534</v>
      </c>
      <c r="Y2739" s="3142" t="s">
        <v>1534</v>
      </c>
      <c r="Z2739" s="3142" t="s">
        <v>1534</v>
      </c>
      <c r="AA2739" s="3142" t="s">
        <v>1534</v>
      </c>
      <c r="AB2739" s="3142" t="s">
        <v>1534</v>
      </c>
      <c r="AC2739" s="3142" t="s">
        <v>1534</v>
      </c>
      <c r="AD2739" s="3142" t="s">
        <v>1534</v>
      </c>
      <c r="AE2739" s="3142" t="s">
        <v>1534</v>
      </c>
      <c r="AF2739" s="3142" t="s">
        <v>1534</v>
      </c>
      <c r="AG2739" s="3142" t="s">
        <v>1534</v>
      </c>
      <c r="AH2739" s="3143" t="s">
        <v>5366</v>
      </c>
      <c r="AI2739" s="3016" t="s">
        <v>340</v>
      </c>
      <c r="AJ2739" s="3144">
        <v>0.25</v>
      </c>
      <c r="AK2739" s="2578"/>
    </row>
    <row r="2740" spans="2:46" s="2690" customFormat="1" ht="17.25" customHeight="1" thickBot="1" x14ac:dyDescent="0.25">
      <c r="B2740" s="3738" t="s">
        <v>5367</v>
      </c>
      <c r="C2740" s="3739"/>
      <c r="D2740" s="3145" t="s">
        <v>1534</v>
      </c>
      <c r="E2740" s="3145" t="s">
        <v>1534</v>
      </c>
      <c r="F2740" s="3145" t="s">
        <v>1534</v>
      </c>
      <c r="G2740" s="3145" t="s">
        <v>1534</v>
      </c>
      <c r="H2740" s="3145" t="s">
        <v>1534</v>
      </c>
      <c r="I2740" s="3145" t="s">
        <v>1534</v>
      </c>
      <c r="J2740" s="3145" t="s">
        <v>1534</v>
      </c>
      <c r="K2740" s="3145" t="s">
        <v>1534</v>
      </c>
      <c r="L2740" s="3145" t="s">
        <v>1534</v>
      </c>
      <c r="M2740" s="3145" t="s">
        <v>1534</v>
      </c>
      <c r="N2740" s="3145" t="s">
        <v>1534</v>
      </c>
      <c r="O2740" s="3145" t="s">
        <v>1534</v>
      </c>
      <c r="P2740" s="3145" t="s">
        <v>1534</v>
      </c>
      <c r="Q2740" s="3145" t="s">
        <v>1534</v>
      </c>
      <c r="R2740" s="3145" t="s">
        <v>1534</v>
      </c>
      <c r="S2740" s="3145" t="s">
        <v>1534</v>
      </c>
      <c r="T2740" s="3145" t="s">
        <v>1534</v>
      </c>
      <c r="U2740" s="3145" t="s">
        <v>1534</v>
      </c>
      <c r="V2740" s="3145" t="s">
        <v>1534</v>
      </c>
      <c r="W2740" s="3145" t="s">
        <v>1534</v>
      </c>
      <c r="X2740" s="3145" t="s">
        <v>1534</v>
      </c>
      <c r="Y2740" s="3145" t="s">
        <v>1534</v>
      </c>
      <c r="Z2740" s="3145" t="s">
        <v>1534</v>
      </c>
      <c r="AA2740" s="3145" t="s">
        <v>1534</v>
      </c>
      <c r="AB2740" s="3145" t="s">
        <v>1534</v>
      </c>
      <c r="AC2740" s="3145" t="s">
        <v>1534</v>
      </c>
      <c r="AD2740" s="3145" t="s">
        <v>1534</v>
      </c>
      <c r="AE2740" s="3145" t="s">
        <v>1534</v>
      </c>
      <c r="AF2740" s="3145" t="s">
        <v>1534</v>
      </c>
      <c r="AG2740" s="3145" t="s">
        <v>1534</v>
      </c>
      <c r="AH2740" s="3146" t="s">
        <v>5367</v>
      </c>
      <c r="AI2740" s="3147" t="s">
        <v>340</v>
      </c>
      <c r="AJ2740" s="3148">
        <v>0.35</v>
      </c>
      <c r="AK2740" s="2578"/>
    </row>
    <row r="2741" spans="2:46" s="2690" customFormat="1" ht="17.25" customHeight="1" x14ac:dyDescent="0.2">
      <c r="B2741" s="2579"/>
      <c r="C2741" s="2572"/>
      <c r="D2741" s="2572"/>
      <c r="E2741" s="2572"/>
      <c r="F2741" s="2572"/>
      <c r="G2741" s="2572"/>
      <c r="H2741" s="2572"/>
      <c r="I2741" s="2573"/>
      <c r="J2741" s="2573"/>
      <c r="K2741" s="2573"/>
      <c r="L2741" s="2573"/>
      <c r="M2741" s="2572"/>
      <c r="N2741" s="2573"/>
      <c r="O2741" s="2573"/>
      <c r="P2741" s="2573"/>
      <c r="Q2741" s="2573"/>
      <c r="R2741" s="2573"/>
      <c r="S2741" s="2572"/>
      <c r="T2741" s="2571"/>
      <c r="U2741" s="2571"/>
      <c r="V2741" s="2571"/>
      <c r="W2741" s="2571"/>
      <c r="X2741" s="2571"/>
      <c r="Y2741" s="2571"/>
      <c r="Z2741" s="2571"/>
      <c r="AA2741" s="2571"/>
      <c r="AB2741" s="2571"/>
      <c r="AC2741" s="2571"/>
      <c r="AD2741" s="2571"/>
      <c r="AE2741" s="2571"/>
      <c r="AF2741" s="2571"/>
      <c r="AG2741" s="2571"/>
      <c r="AH2741" s="2571"/>
      <c r="AI2741" s="2571"/>
      <c r="AJ2741" s="2574"/>
      <c r="AK2741" s="2578"/>
    </row>
    <row r="2742" spans="2:46" s="2690" customFormat="1" ht="17.25" customHeight="1" x14ac:dyDescent="0.2">
      <c r="B2742" s="3643" t="s">
        <v>5002</v>
      </c>
      <c r="C2742" s="3644"/>
      <c r="D2742" s="3675" t="s">
        <v>1534</v>
      </c>
      <c r="E2742" s="3675"/>
      <c r="F2742" s="2640"/>
      <c r="G2742" s="2640"/>
      <c r="H2742" s="2640"/>
      <c r="I2742" s="2640"/>
      <c r="J2742" s="2640"/>
      <c r="K2742" s="2640"/>
      <c r="L2742" s="2640"/>
      <c r="M2742" s="2640"/>
      <c r="N2742" s="2640"/>
      <c r="O2742" s="2640"/>
      <c r="P2742" s="2640"/>
      <c r="Q2742" s="2640"/>
      <c r="R2742" s="2640"/>
      <c r="S2742" s="2640"/>
      <c r="T2742" s="2640"/>
      <c r="U2742" s="2640"/>
      <c r="V2742" s="2640"/>
      <c r="W2742" s="2640"/>
      <c r="X2742" s="2640"/>
      <c r="Y2742" s="2640"/>
      <c r="Z2742" s="2640"/>
      <c r="AA2742" s="2640"/>
      <c r="AB2742" s="2640"/>
      <c r="AC2742" s="2640"/>
      <c r="AD2742" s="2640"/>
      <c r="AE2742" s="2640"/>
      <c r="AF2742" s="2640"/>
      <c r="AG2742" s="2640"/>
      <c r="AH2742" s="2640"/>
      <c r="AI2742" s="2640"/>
      <c r="AJ2742" s="2574"/>
      <c r="AK2742" s="2578"/>
      <c r="AL2742" s="2577"/>
      <c r="AM2742" s="2577"/>
      <c r="AN2742" s="2577"/>
      <c r="AO2742" s="2577"/>
      <c r="AP2742" s="2577"/>
      <c r="AQ2742" s="2577"/>
      <c r="AR2742" s="2577"/>
      <c r="AS2742" s="2577"/>
      <c r="AT2742" s="2577"/>
    </row>
    <row r="2743" spans="2:46" s="2690" customFormat="1" ht="17.25" customHeight="1" x14ac:dyDescent="0.2">
      <c r="B2743" s="3643" t="s">
        <v>5003</v>
      </c>
      <c r="C2743" s="3644"/>
      <c r="D2743" s="3733" t="s">
        <v>5368</v>
      </c>
      <c r="E2743" s="3733"/>
      <c r="F2743" s="2640"/>
      <c r="G2743" s="2640"/>
      <c r="H2743" s="2640"/>
      <c r="I2743" s="2640"/>
      <c r="J2743" s="2640"/>
      <c r="K2743" s="2640"/>
      <c r="L2743" s="2640"/>
      <c r="M2743" s="2640"/>
      <c r="N2743" s="2640"/>
      <c r="O2743" s="2640"/>
      <c r="P2743" s="2640"/>
      <c r="Q2743" s="2640"/>
      <c r="R2743" s="2640"/>
      <c r="S2743" s="2640"/>
      <c r="T2743" s="2640"/>
      <c r="U2743" s="2640"/>
      <c r="V2743" s="2640"/>
      <c r="W2743" s="2640"/>
      <c r="X2743" s="2640"/>
      <c r="Y2743" s="2640"/>
      <c r="Z2743" s="2640"/>
      <c r="AA2743" s="2640"/>
      <c r="AB2743" s="2640"/>
      <c r="AC2743" s="2640"/>
      <c r="AD2743" s="2640"/>
      <c r="AE2743" s="2640"/>
      <c r="AF2743" s="2640"/>
      <c r="AG2743" s="2640"/>
      <c r="AH2743" s="2640"/>
      <c r="AI2743" s="2640"/>
      <c r="AJ2743" s="2574"/>
      <c r="AK2743" s="2578"/>
      <c r="AL2743" s="2577"/>
      <c r="AM2743" s="2577"/>
      <c r="AN2743" s="2577"/>
      <c r="AO2743" s="2577"/>
      <c r="AP2743" s="2577"/>
      <c r="AQ2743" s="2577"/>
      <c r="AR2743" s="2577"/>
      <c r="AS2743" s="2577"/>
      <c r="AT2743" s="2577"/>
    </row>
    <row r="2744" spans="2:46" s="2690" customFormat="1" ht="17.25" customHeight="1" thickBot="1" x14ac:dyDescent="0.25">
      <c r="B2744" s="3646"/>
      <c r="C2744" s="3647"/>
      <c r="D2744" s="4435"/>
      <c r="E2744" s="4435"/>
      <c r="F2744" s="3648"/>
      <c r="G2744" s="3648"/>
      <c r="H2744" s="2580"/>
      <c r="I2744" s="2580"/>
      <c r="J2744" s="2580"/>
      <c r="K2744" s="2580"/>
      <c r="L2744" s="2580"/>
      <c r="M2744" s="2580"/>
      <c r="N2744" s="2580"/>
      <c r="O2744" s="2580"/>
      <c r="P2744" s="2580"/>
      <c r="Q2744" s="2580"/>
      <c r="R2744" s="2580"/>
      <c r="S2744" s="2580"/>
      <c r="T2744" s="2581"/>
      <c r="U2744" s="2581"/>
      <c r="V2744" s="2581"/>
      <c r="W2744" s="2581"/>
      <c r="X2744" s="2581"/>
      <c r="Y2744" s="2581"/>
      <c r="Z2744" s="2581"/>
      <c r="AA2744" s="2581"/>
      <c r="AB2744" s="2581"/>
      <c r="AC2744" s="2581"/>
      <c r="AD2744" s="2581"/>
      <c r="AE2744" s="2581"/>
      <c r="AF2744" s="2581"/>
      <c r="AG2744" s="2581"/>
      <c r="AH2744" s="2581"/>
      <c r="AI2744" s="2581"/>
      <c r="AJ2744" s="2582"/>
      <c r="AK2744" s="2583"/>
    </row>
    <row r="2745" spans="2:46" s="2690" customFormat="1" ht="17.25" customHeight="1" x14ac:dyDescent="0.3">
      <c r="B2745" s="2807" t="str">
        <f>+B2728</f>
        <v>.</v>
      </c>
      <c r="C2745" s="534"/>
      <c r="D2745" s="534"/>
      <c r="E2745" s="534"/>
      <c r="F2745" s="534"/>
      <c r="G2745" s="2689"/>
      <c r="H2745" s="99"/>
      <c r="I2745" s="99"/>
      <c r="J2745" s="99"/>
      <c r="K2745" s="99"/>
      <c r="L2745" s="99"/>
      <c r="M2745" s="99"/>
      <c r="N2745" s="99"/>
      <c r="O2745" s="99"/>
      <c r="P2745" s="99"/>
      <c r="Q2745" s="99"/>
      <c r="R2745" s="99"/>
      <c r="S2745" s="99"/>
      <c r="T2745" s="99"/>
      <c r="U2745" s="99"/>
      <c r="V2745" s="99"/>
      <c r="W2745" s="99"/>
      <c r="X2745" s="99"/>
      <c r="Y2745" s="99"/>
      <c r="Z2745" s="99"/>
      <c r="AA2745" s="99"/>
      <c r="AB2745" s="99"/>
      <c r="AC2745" s="99"/>
      <c r="AD2745" s="99"/>
      <c r="AE2745" s="99"/>
      <c r="AF2745" s="99"/>
      <c r="AG2745" s="99"/>
      <c r="AH2745" s="99"/>
      <c r="AI2745" s="99"/>
      <c r="AJ2745" s="99"/>
      <c r="AK2745" s="99"/>
    </row>
    <row r="2746" spans="2:46" s="2416" customFormat="1" ht="17.25" customHeight="1" thickBot="1" x14ac:dyDescent="0.25">
      <c r="B2746" s="2429"/>
      <c r="C2746" s="2429"/>
      <c r="D2746" s="2429"/>
      <c r="E2746" s="2429"/>
      <c r="F2746" s="2429"/>
    </row>
    <row r="2747" spans="2:46" ht="17.25" customHeight="1" x14ac:dyDescent="0.2">
      <c r="B2747" s="3623" t="s">
        <v>5011</v>
      </c>
      <c r="C2747" s="3624"/>
      <c r="D2747" s="3624"/>
      <c r="E2747" s="3624"/>
      <c r="F2747" s="3624"/>
      <c r="G2747" s="3624"/>
      <c r="H2747" s="3624"/>
      <c r="I2747" s="3624"/>
      <c r="J2747" s="3624"/>
      <c r="K2747" s="3624"/>
      <c r="L2747" s="3624"/>
      <c r="M2747" s="3624"/>
      <c r="N2747" s="3624"/>
      <c r="O2747" s="3624"/>
      <c r="P2747" s="3624"/>
      <c r="Q2747" s="3624"/>
      <c r="R2747" s="3624"/>
      <c r="S2747" s="3624"/>
      <c r="T2747" s="3624"/>
      <c r="U2747" s="3624"/>
      <c r="V2747" s="3624"/>
      <c r="W2747" s="3624"/>
      <c r="X2747" s="3624"/>
      <c r="Y2747" s="3624"/>
      <c r="Z2747" s="3624"/>
      <c r="AA2747" s="3624"/>
      <c r="AB2747" s="3624"/>
      <c r="AC2747" s="3624"/>
      <c r="AD2747" s="3624"/>
      <c r="AE2747" s="3624"/>
      <c r="AF2747" s="3624"/>
      <c r="AG2747" s="3624"/>
      <c r="AH2747" s="3624"/>
      <c r="AI2747" s="3624"/>
      <c r="AJ2747" s="3624"/>
      <c r="AK2747" s="3625"/>
    </row>
    <row r="2748" spans="2:46" ht="17.25" customHeight="1" x14ac:dyDescent="0.2">
      <c r="B2748" s="2576"/>
      <c r="C2748" s="2687"/>
      <c r="D2748" s="2687"/>
      <c r="E2748" s="2687"/>
      <c r="F2748" s="2687"/>
      <c r="G2748" s="2577"/>
      <c r="H2748" s="2577"/>
      <c r="I2748" s="2577"/>
      <c r="J2748" s="2577"/>
      <c r="K2748" s="2577"/>
      <c r="L2748" s="2577"/>
      <c r="M2748" s="2577"/>
      <c r="N2748" s="2577"/>
      <c r="O2748" s="2577"/>
      <c r="P2748" s="2577"/>
      <c r="Q2748" s="2577"/>
      <c r="R2748" s="2577"/>
      <c r="S2748" s="2577"/>
      <c r="T2748" s="2577"/>
      <c r="U2748" s="2577"/>
      <c r="V2748" s="2577"/>
      <c r="W2748" s="2577"/>
      <c r="X2748" s="2577"/>
      <c r="Y2748" s="2577"/>
      <c r="Z2748" s="2577"/>
      <c r="AA2748" s="2577"/>
      <c r="AB2748" s="2577"/>
      <c r="AC2748" s="2577"/>
      <c r="AD2748" s="2577"/>
      <c r="AE2748" s="2577"/>
      <c r="AF2748" s="2577"/>
      <c r="AG2748" s="2577"/>
      <c r="AH2748" s="2577"/>
      <c r="AI2748" s="2577"/>
      <c r="AJ2748" s="2577"/>
      <c r="AK2748" s="2578"/>
    </row>
    <row r="2749" spans="2:46" ht="17.25" customHeight="1" x14ac:dyDescent="0.2">
      <c r="B2749" s="2576" t="s">
        <v>4998</v>
      </c>
      <c r="C2749" s="2687"/>
      <c r="D2749" s="3740" t="s">
        <v>5369</v>
      </c>
      <c r="E2749" s="3740"/>
      <c r="F2749" s="3740"/>
      <c r="G2749" s="3740"/>
      <c r="H2749" s="2577"/>
      <c r="I2749" s="2577"/>
      <c r="J2749" s="2577"/>
      <c r="K2749" s="2577"/>
      <c r="L2749" s="2577"/>
      <c r="M2749" s="2577"/>
      <c r="N2749" s="2577"/>
      <c r="O2749" s="2577"/>
      <c r="P2749" s="2577"/>
      <c r="Q2749" s="2577"/>
      <c r="R2749" s="2577"/>
      <c r="S2749" s="2577"/>
      <c r="T2749" s="2577"/>
      <c r="U2749" s="2577"/>
      <c r="V2749" s="2577"/>
      <c r="W2749" s="2577"/>
      <c r="X2749" s="2577"/>
      <c r="Y2749" s="2577"/>
      <c r="Z2749" s="2577"/>
      <c r="AA2749" s="2577"/>
      <c r="AB2749" s="2577"/>
      <c r="AC2749" s="2577"/>
      <c r="AD2749" s="2577"/>
      <c r="AE2749" s="2577"/>
      <c r="AF2749" s="2577"/>
      <c r="AG2749" s="2577"/>
      <c r="AH2749" s="2577"/>
      <c r="AI2749" s="2577"/>
      <c r="AJ2749" s="2577"/>
      <c r="AK2749" s="2578"/>
    </row>
    <row r="2750" spans="2:46" ht="17.25" customHeight="1" thickBot="1" x14ac:dyDescent="0.25">
      <c r="B2750" s="3657" t="s">
        <v>5012</v>
      </c>
      <c r="C2750" s="3658"/>
      <c r="D2750" s="3747">
        <v>41306</v>
      </c>
      <c r="E2750" s="3747"/>
      <c r="F2750" s="2687"/>
      <c r="G2750" s="2577"/>
      <c r="H2750" s="2577"/>
      <c r="I2750" s="2577"/>
      <c r="J2750" s="2577"/>
      <c r="K2750" s="2577"/>
      <c r="L2750" s="2577"/>
      <c r="M2750" s="2577"/>
      <c r="N2750" s="2577"/>
      <c r="O2750" s="2577"/>
      <c r="P2750" s="2577"/>
      <c r="Q2750" s="2577"/>
      <c r="R2750" s="2577"/>
      <c r="S2750" s="2577"/>
      <c r="T2750" s="2577"/>
      <c r="U2750" s="2577"/>
      <c r="V2750" s="2577"/>
      <c r="W2750" s="2577"/>
      <c r="X2750" s="2577"/>
      <c r="Y2750" s="2577"/>
      <c r="Z2750" s="2577"/>
      <c r="AA2750" s="2577"/>
      <c r="AB2750" s="2577"/>
      <c r="AC2750" s="2577"/>
      <c r="AD2750" s="2577"/>
      <c r="AE2750" s="2577"/>
      <c r="AF2750" s="2577"/>
      <c r="AG2750" s="2577"/>
      <c r="AH2750" s="2577"/>
      <c r="AI2750" s="2577"/>
      <c r="AJ2750" s="2577"/>
      <c r="AK2750" s="2578"/>
    </row>
    <row r="2751" spans="2:46" ht="180.75" customHeight="1" thickBot="1" x14ac:dyDescent="0.25">
      <c r="B2751" s="3659" t="s">
        <v>5013</v>
      </c>
      <c r="C2751" s="3710"/>
      <c r="D2751" s="3730" t="s">
        <v>5370</v>
      </c>
      <c r="E2751" s="3731"/>
      <c r="F2751" s="3731"/>
      <c r="G2751" s="3731"/>
      <c r="H2751" s="3731"/>
      <c r="I2751" s="3731"/>
      <c r="J2751" s="3731"/>
      <c r="K2751" s="3732"/>
      <c r="L2751" s="2577"/>
      <c r="M2751" s="2577"/>
      <c r="N2751" s="2577"/>
      <c r="O2751" s="2577"/>
      <c r="P2751" s="2577"/>
      <c r="Q2751" s="2577"/>
      <c r="R2751" s="2577"/>
      <c r="S2751" s="2577"/>
      <c r="T2751" s="2577"/>
      <c r="U2751" s="2577"/>
      <c r="V2751" s="2577"/>
      <c r="W2751" s="2577"/>
      <c r="X2751" s="2577"/>
      <c r="Y2751" s="2577"/>
      <c r="Z2751" s="2577"/>
      <c r="AA2751" s="2577"/>
      <c r="AB2751" s="2577"/>
      <c r="AC2751" s="2577"/>
      <c r="AD2751" s="2577"/>
      <c r="AE2751" s="2577"/>
      <c r="AF2751" s="2577"/>
      <c r="AG2751" s="2577"/>
      <c r="AH2751" s="2577"/>
      <c r="AI2751" s="2577"/>
      <c r="AJ2751" s="2577"/>
      <c r="AK2751" s="2578"/>
    </row>
    <row r="2752" spans="2:46" ht="17.25" customHeight="1" thickBot="1" x14ac:dyDescent="0.25">
      <c r="B2752" s="3664"/>
      <c r="C2752" s="3653"/>
      <c r="D2752" s="3653"/>
      <c r="E2752" s="3653"/>
      <c r="F2752" s="3653"/>
      <c r="G2752" s="3653"/>
      <c r="H2752" s="3653"/>
      <c r="I2752" s="3653"/>
      <c r="J2752" s="3653"/>
      <c r="K2752" s="3653"/>
      <c r="L2752" s="3653"/>
      <c r="M2752" s="3653"/>
      <c r="N2752" s="3653"/>
      <c r="O2752" s="3653"/>
      <c r="P2752" s="3653"/>
      <c r="Q2752" s="3653"/>
      <c r="R2752" s="2577"/>
      <c r="S2752" s="2577"/>
      <c r="T2752" s="2577"/>
      <c r="U2752" s="2577"/>
      <c r="V2752" s="2577"/>
      <c r="W2752" s="2577"/>
      <c r="X2752" s="2577"/>
      <c r="Y2752" s="2577"/>
      <c r="Z2752" s="2577"/>
      <c r="AA2752" s="2577"/>
      <c r="AB2752" s="2577"/>
      <c r="AC2752" s="2577"/>
      <c r="AD2752" s="2577"/>
      <c r="AE2752" s="2577"/>
      <c r="AF2752" s="2577"/>
      <c r="AG2752" s="2577"/>
      <c r="AH2752" s="2577"/>
      <c r="AI2752" s="2577"/>
      <c r="AJ2752" s="2577"/>
      <c r="AK2752" s="2578"/>
    </row>
    <row r="2753" spans="2:40" ht="17.25" customHeight="1" thickBot="1" x14ac:dyDescent="0.25">
      <c r="B2753" s="3679" t="s">
        <v>5014</v>
      </c>
      <c r="C2753" s="3680"/>
      <c r="D2753" s="3638" t="s">
        <v>5004</v>
      </c>
      <c r="E2753" s="3638" t="s">
        <v>5015</v>
      </c>
      <c r="F2753" s="3686" t="s">
        <v>224</v>
      </c>
      <c r="G2753" s="3688"/>
      <c r="H2753" s="3688"/>
      <c r="I2753" s="3688"/>
      <c r="J2753" s="3688"/>
      <c r="K2753" s="3688"/>
      <c r="L2753" s="3688"/>
      <c r="M2753" s="3688"/>
      <c r="N2753" s="3688"/>
      <c r="O2753" s="3688"/>
      <c r="P2753" s="3688"/>
      <c r="Q2753" s="3688"/>
      <c r="R2753" s="3689"/>
      <c r="S2753" s="3686" t="s">
        <v>340</v>
      </c>
      <c r="T2753" s="3688"/>
      <c r="U2753" s="3688"/>
      <c r="V2753" s="3688"/>
      <c r="W2753" s="3688"/>
      <c r="X2753" s="3688"/>
      <c r="Y2753" s="3688"/>
      <c r="Z2753" s="3688"/>
      <c r="AA2753" s="3688"/>
      <c r="AB2753" s="3688"/>
      <c r="AC2753" s="3689"/>
      <c r="AD2753" s="3686" t="s">
        <v>225</v>
      </c>
      <c r="AE2753" s="3688"/>
      <c r="AF2753" s="3688"/>
      <c r="AG2753" s="3689"/>
      <c r="AH2753" s="3690" t="s">
        <v>4999</v>
      </c>
      <c r="AI2753" s="3691"/>
      <c r="AJ2753" s="3692"/>
      <c r="AK2753" s="2578"/>
    </row>
    <row r="2754" spans="2:40" ht="17.25" customHeight="1" thickBot="1" x14ac:dyDescent="0.25">
      <c r="B2754" s="3681"/>
      <c r="C2754" s="3682"/>
      <c r="D2754" s="3639"/>
      <c r="E2754" s="3639"/>
      <c r="F2754" s="3638" t="s">
        <v>5016</v>
      </c>
      <c r="G2754" s="3638" t="s">
        <v>5017</v>
      </c>
      <c r="H2754" s="3638" t="s">
        <v>5018</v>
      </c>
      <c r="I2754" s="3640" t="s">
        <v>5019</v>
      </c>
      <c r="J2754" s="3640" t="s">
        <v>5020</v>
      </c>
      <c r="K2754" s="3640" t="s">
        <v>5021</v>
      </c>
      <c r="L2754" s="3640" t="s">
        <v>5022</v>
      </c>
      <c r="M2754" s="4431" t="s">
        <v>5023</v>
      </c>
      <c r="N2754" s="4432"/>
      <c r="O2754" s="3640" t="s">
        <v>5024</v>
      </c>
      <c r="P2754" s="3640" t="s">
        <v>5025</v>
      </c>
      <c r="Q2754" s="3640" t="s">
        <v>5026</v>
      </c>
      <c r="R2754" s="3640" t="s">
        <v>5027</v>
      </c>
      <c r="S2754" s="3638" t="s">
        <v>5028</v>
      </c>
      <c r="T2754" s="3638" t="s">
        <v>5029</v>
      </c>
      <c r="U2754" s="3638" t="s">
        <v>5030</v>
      </c>
      <c r="V2754" s="3638" t="s">
        <v>5031</v>
      </c>
      <c r="W2754" s="3638" t="s">
        <v>5032</v>
      </c>
      <c r="X2754" s="3638" t="s">
        <v>5033</v>
      </c>
      <c r="Y2754" s="3638" t="s">
        <v>5034</v>
      </c>
      <c r="Z2754" s="3638" t="s">
        <v>5035</v>
      </c>
      <c r="AA2754" s="3638" t="s">
        <v>5036</v>
      </c>
      <c r="AB2754" s="3640" t="s">
        <v>5037</v>
      </c>
      <c r="AC2754" s="3640" t="s">
        <v>5038</v>
      </c>
      <c r="AD2754" s="3638" t="s">
        <v>5039</v>
      </c>
      <c r="AE2754" s="3638" t="s">
        <v>5040</v>
      </c>
      <c r="AF2754" s="3638" t="s">
        <v>5041</v>
      </c>
      <c r="AG2754" s="3638" t="s">
        <v>5042</v>
      </c>
      <c r="AH2754" s="3638" t="s">
        <v>1154</v>
      </c>
      <c r="AI2754" s="3638" t="s">
        <v>5000</v>
      </c>
      <c r="AJ2754" s="3638" t="s">
        <v>5001</v>
      </c>
      <c r="AK2754" s="2578"/>
    </row>
    <row r="2755" spans="2:40" ht="50.25" customHeight="1" thickBot="1" x14ac:dyDescent="0.25">
      <c r="B2755" s="4433"/>
      <c r="C2755" s="4434"/>
      <c r="D2755" s="3705"/>
      <c r="E2755" s="3705"/>
      <c r="F2755" s="3705"/>
      <c r="G2755" s="3705"/>
      <c r="H2755" s="3705"/>
      <c r="I2755" s="3776"/>
      <c r="J2755" s="3776"/>
      <c r="K2755" s="3776"/>
      <c r="L2755" s="3776"/>
      <c r="M2755" s="2686" t="s">
        <v>5043</v>
      </c>
      <c r="N2755" s="2685" t="s">
        <v>2798</v>
      </c>
      <c r="O2755" s="3776"/>
      <c r="P2755" s="3776"/>
      <c r="Q2755" s="3776"/>
      <c r="R2755" s="3776"/>
      <c r="S2755" s="3705"/>
      <c r="T2755" s="3705"/>
      <c r="U2755" s="3705"/>
      <c r="V2755" s="3705"/>
      <c r="W2755" s="3705"/>
      <c r="X2755" s="3705"/>
      <c r="Y2755" s="3705"/>
      <c r="Z2755" s="3705"/>
      <c r="AA2755" s="3705"/>
      <c r="AB2755" s="3776"/>
      <c r="AC2755" s="3776"/>
      <c r="AD2755" s="3705"/>
      <c r="AE2755" s="3705"/>
      <c r="AF2755" s="3705"/>
      <c r="AG2755" s="3705"/>
      <c r="AH2755" s="3705"/>
      <c r="AI2755" s="3705"/>
      <c r="AJ2755" s="3705"/>
      <c r="AK2755" s="2578"/>
    </row>
    <row r="2756" spans="2:40" ht="17.25" customHeight="1" x14ac:dyDescent="0.2">
      <c r="B2756" s="4429" t="s">
        <v>5371</v>
      </c>
      <c r="C2756" s="4454"/>
      <c r="D2756" s="2808" t="s">
        <v>5110</v>
      </c>
      <c r="E2756" s="2585">
        <v>6</v>
      </c>
      <c r="F2756" s="2585"/>
      <c r="G2756" s="2606"/>
      <c r="H2756" s="2606"/>
      <c r="I2756" s="2606"/>
      <c r="J2756" s="2648"/>
      <c r="K2756" s="2694"/>
      <c r="L2756" s="2694"/>
      <c r="M2756" s="2587">
        <v>63</v>
      </c>
      <c r="N2756" s="2658"/>
      <c r="O2756" s="2864">
        <v>0.18</v>
      </c>
      <c r="P2756" s="2742" t="s">
        <v>5372</v>
      </c>
      <c r="Q2756" s="2694"/>
      <c r="R2756" s="2694"/>
      <c r="S2756" s="2706"/>
      <c r="T2756" s="2606"/>
      <c r="U2756" s="2606"/>
      <c r="V2756" s="2607"/>
      <c r="W2756" s="2694"/>
      <c r="X2756" s="2684">
        <v>0.06</v>
      </c>
      <c r="Y2756" s="2607"/>
      <c r="Z2756" s="2607">
        <v>100</v>
      </c>
      <c r="AA2756" s="2607"/>
      <c r="AB2756" s="2607"/>
      <c r="AC2756" s="2742" t="s">
        <v>5373</v>
      </c>
      <c r="AD2756" s="2585"/>
      <c r="AE2756" s="2778">
        <v>10</v>
      </c>
      <c r="AF2756" s="2742" t="s">
        <v>1534</v>
      </c>
      <c r="AG2756" s="2684">
        <v>0.5</v>
      </c>
      <c r="AH2756" s="2652"/>
      <c r="AI2756" s="2652"/>
      <c r="AJ2756" s="2716"/>
      <c r="AK2756" s="2578"/>
    </row>
    <row r="2757" spans="2:40" ht="17.25" customHeight="1" x14ac:dyDescent="0.2">
      <c r="B2757" s="2579"/>
      <c r="C2757" s="2572"/>
      <c r="D2757" s="2572"/>
      <c r="E2757" s="2572"/>
      <c r="F2757" s="2572"/>
      <c r="G2757" s="2572"/>
      <c r="H2757" s="2572"/>
      <c r="I2757" s="2573"/>
      <c r="J2757" s="2573"/>
      <c r="K2757" s="2573"/>
      <c r="L2757" s="2573"/>
      <c r="M2757" s="2572"/>
      <c r="N2757" s="2573"/>
      <c r="O2757" s="2573"/>
      <c r="P2757" s="2573"/>
      <c r="Q2757" s="2573"/>
      <c r="R2757" s="2573"/>
      <c r="S2757" s="2572"/>
      <c r="T2757" s="2571"/>
      <c r="U2757" s="2571"/>
      <c r="V2757" s="2571"/>
      <c r="W2757" s="2571"/>
      <c r="X2757" s="2571"/>
      <c r="Y2757" s="2571"/>
      <c r="Z2757" s="2571"/>
      <c r="AA2757" s="2571"/>
      <c r="AB2757" s="2571"/>
      <c r="AC2757" s="2571"/>
      <c r="AD2757" s="2571"/>
      <c r="AE2757" s="2571"/>
      <c r="AF2757" s="2571"/>
      <c r="AG2757" s="2571"/>
      <c r="AH2757" s="2571"/>
      <c r="AI2757" s="2571"/>
      <c r="AJ2757" s="2574"/>
      <c r="AK2757" s="2578"/>
    </row>
    <row r="2758" spans="2:40" ht="17.25" customHeight="1" x14ac:dyDescent="0.2">
      <c r="B2758" s="3643" t="s">
        <v>5002</v>
      </c>
      <c r="C2758" s="3644"/>
      <c r="D2758" s="3734" t="s">
        <v>5374</v>
      </c>
      <c r="E2758" s="3734"/>
      <c r="F2758" s="2640"/>
      <c r="G2758" s="2640"/>
      <c r="H2758" s="2640"/>
      <c r="I2758" s="2640"/>
      <c r="J2758" s="2640"/>
      <c r="K2758" s="2640"/>
      <c r="L2758" s="2640"/>
      <c r="M2758" s="2640"/>
      <c r="N2758" s="2640"/>
      <c r="O2758" s="2640"/>
      <c r="P2758" s="2640"/>
      <c r="Q2758" s="2640"/>
      <c r="R2758" s="2640"/>
      <c r="S2758" s="2640"/>
      <c r="T2758" s="2640"/>
      <c r="U2758" s="2640"/>
      <c r="V2758" s="2640"/>
      <c r="W2758" s="2640"/>
      <c r="X2758" s="2640"/>
      <c r="Y2758" s="2640"/>
      <c r="Z2758" s="2640"/>
      <c r="AA2758" s="2640"/>
      <c r="AB2758" s="2640"/>
      <c r="AC2758" s="2640"/>
      <c r="AD2758" s="2640"/>
      <c r="AE2758" s="2640"/>
      <c r="AF2758" s="2640"/>
      <c r="AG2758" s="2640"/>
      <c r="AH2758" s="2640"/>
      <c r="AI2758" s="2640"/>
      <c r="AJ2758" s="2574"/>
      <c r="AK2758" s="2578"/>
      <c r="AL2758" s="258"/>
      <c r="AM2758" s="258"/>
      <c r="AN2758" s="258"/>
    </row>
    <row r="2759" spans="2:40" ht="17.25" customHeight="1" x14ac:dyDescent="0.2">
      <c r="B2759" s="3643" t="s">
        <v>5003</v>
      </c>
      <c r="C2759" s="3644"/>
      <c r="D2759" s="3735" t="s">
        <v>5098</v>
      </c>
      <c r="E2759" s="3735"/>
      <c r="F2759" s="3141"/>
      <c r="G2759" s="3141"/>
      <c r="H2759" s="3141"/>
      <c r="I2759" s="3141"/>
      <c r="J2759" s="3141"/>
      <c r="K2759" s="3141"/>
      <c r="L2759" s="3141"/>
      <c r="M2759" s="3141"/>
      <c r="N2759" s="3141"/>
      <c r="O2759" s="3141"/>
      <c r="P2759" s="3141"/>
      <c r="Q2759" s="3141"/>
      <c r="R2759" s="3141"/>
      <c r="S2759" s="3141"/>
      <c r="T2759" s="3141"/>
      <c r="U2759" s="3141"/>
      <c r="V2759" s="3141"/>
      <c r="W2759" s="3141"/>
      <c r="X2759" s="3141"/>
      <c r="Y2759" s="3141"/>
      <c r="Z2759" s="3141"/>
      <c r="AA2759" s="3141"/>
      <c r="AB2759" s="3141"/>
      <c r="AC2759" s="3141"/>
      <c r="AD2759" s="3141"/>
      <c r="AE2759" s="3141"/>
      <c r="AF2759" s="3141"/>
      <c r="AG2759" s="3141"/>
      <c r="AH2759" s="3141"/>
      <c r="AI2759" s="3141"/>
      <c r="AJ2759" s="2574"/>
      <c r="AK2759" s="2578"/>
      <c r="AL2759" s="258"/>
      <c r="AM2759" s="258"/>
      <c r="AN2759" s="258"/>
    </row>
    <row r="2760" spans="2:40" ht="17.25" customHeight="1" thickBot="1" x14ac:dyDescent="0.25">
      <c r="B2760" s="3646"/>
      <c r="C2760" s="3647"/>
      <c r="D2760" s="4435"/>
      <c r="E2760" s="4435"/>
      <c r="F2760" s="3648"/>
      <c r="G2760" s="3648"/>
      <c r="H2760" s="2580"/>
      <c r="I2760" s="2580"/>
      <c r="J2760" s="2580"/>
      <c r="K2760" s="2580"/>
      <c r="L2760" s="2580"/>
      <c r="M2760" s="2580"/>
      <c r="N2760" s="2580"/>
      <c r="O2760" s="2580"/>
      <c r="P2760" s="2580"/>
      <c r="Q2760" s="2580"/>
      <c r="R2760" s="2580"/>
      <c r="S2760" s="2580"/>
      <c r="T2760" s="2581"/>
      <c r="U2760" s="2581"/>
      <c r="V2760" s="2581"/>
      <c r="W2760" s="2581"/>
      <c r="X2760" s="2581"/>
      <c r="Y2760" s="2581"/>
      <c r="Z2760" s="2581"/>
      <c r="AA2760" s="2581"/>
      <c r="AB2760" s="2581"/>
      <c r="AC2760" s="2581"/>
      <c r="AD2760" s="2581"/>
      <c r="AE2760" s="2581"/>
      <c r="AF2760" s="2581"/>
      <c r="AG2760" s="2581"/>
      <c r="AH2760" s="2581"/>
      <c r="AI2760" s="2581"/>
      <c r="AJ2760" s="2582"/>
      <c r="AK2760" s="2583"/>
    </row>
    <row r="2761" spans="2:40" ht="17.25" customHeight="1" x14ac:dyDescent="0.3">
      <c r="B2761" s="2688" t="str">
        <f>+B2745</f>
        <v>.</v>
      </c>
      <c r="C2761" s="534"/>
      <c r="D2761" s="534"/>
      <c r="E2761" s="534"/>
      <c r="F2761" s="534"/>
      <c r="G2761" s="2410"/>
    </row>
    <row r="2762" spans="2:40" ht="15.75" customHeight="1" thickBot="1" x14ac:dyDescent="0.25">
      <c r="B2762" s="2394"/>
      <c r="C2762" s="2395"/>
      <c r="D2762" s="2389"/>
      <c r="E2762" s="2389"/>
      <c r="F2762" s="2389"/>
      <c r="G2762" s="2390"/>
    </row>
    <row r="2763" spans="2:40" ht="15.75" customHeight="1" thickTop="1" x14ac:dyDescent="0.2">
      <c r="B2763" s="4408" t="s">
        <v>4957</v>
      </c>
      <c r="C2763" s="4409"/>
      <c r="D2763" s="4409"/>
      <c r="E2763" s="4409"/>
      <c r="F2763" s="4409"/>
      <c r="G2763" s="4409"/>
      <c r="H2763" s="4409"/>
      <c r="I2763" s="4409"/>
      <c r="J2763" s="4409"/>
      <c r="K2763" s="4409"/>
      <c r="L2763" s="4409"/>
      <c r="M2763" s="4409"/>
      <c r="N2763" s="4409"/>
      <c r="O2763" s="4409"/>
      <c r="P2763" s="4409"/>
      <c r="Q2763" s="4409"/>
      <c r="R2763" s="4409"/>
      <c r="S2763" s="4409"/>
      <c r="T2763" s="4409"/>
      <c r="U2763" s="4409"/>
      <c r="V2763" s="4409"/>
      <c r="W2763" s="4409"/>
      <c r="X2763" s="4409"/>
      <c r="Y2763" s="4409"/>
      <c r="Z2763" s="4410"/>
    </row>
    <row r="2764" spans="2:40" ht="29.25" customHeight="1" x14ac:dyDescent="0.2">
      <c r="B2764" s="2334" t="s">
        <v>995</v>
      </c>
      <c r="C2764" s="2335" t="s">
        <v>1631</v>
      </c>
      <c r="D2764" s="2335" t="s">
        <v>4958</v>
      </c>
      <c r="E2764" s="2335" t="s">
        <v>4959</v>
      </c>
      <c r="F2764" s="2335" t="s">
        <v>4960</v>
      </c>
      <c r="G2764" s="2335" t="s">
        <v>4961</v>
      </c>
      <c r="H2764" s="2335" t="s">
        <v>4962</v>
      </c>
      <c r="I2764" s="2335" t="s">
        <v>4963</v>
      </c>
      <c r="J2764" s="2335" t="s">
        <v>4964</v>
      </c>
      <c r="K2764" s="2335" t="s">
        <v>4487</v>
      </c>
      <c r="L2764" s="2335" t="s">
        <v>4064</v>
      </c>
      <c r="M2764" s="2335" t="s">
        <v>4965</v>
      </c>
      <c r="N2764" s="2335" t="s">
        <v>4966</v>
      </c>
      <c r="O2764" s="2335" t="s">
        <v>4967</v>
      </c>
      <c r="P2764" s="2335" t="s">
        <v>4968</v>
      </c>
      <c r="Q2764" s="2335" t="s">
        <v>4870</v>
      </c>
      <c r="R2764" s="2335" t="s">
        <v>4871</v>
      </c>
      <c r="S2764" s="4414" t="s">
        <v>2959</v>
      </c>
      <c r="T2764" s="4415"/>
      <c r="U2764" s="4414" t="s">
        <v>4969</v>
      </c>
      <c r="V2764" s="4415"/>
      <c r="W2764" s="4416" t="s">
        <v>4970</v>
      </c>
      <c r="X2764" s="4416"/>
      <c r="Y2764" s="4416" t="s">
        <v>4971</v>
      </c>
      <c r="Z2764" s="4417"/>
    </row>
    <row r="2765" spans="2:40" ht="15.75" customHeight="1" x14ac:dyDescent="0.2">
      <c r="B2765" s="2342" t="s">
        <v>4972</v>
      </c>
      <c r="C2765" s="2343" t="s">
        <v>783</v>
      </c>
      <c r="D2765" s="2402">
        <v>2.25</v>
      </c>
      <c r="E2765" s="2403">
        <v>600</v>
      </c>
      <c r="F2765" s="2403">
        <v>1000000</v>
      </c>
      <c r="G2765" s="2403">
        <f>+E2765*1.12</f>
        <v>672.00000000000011</v>
      </c>
      <c r="H2765" s="2403">
        <f>+F2765*1.12</f>
        <v>1120000</v>
      </c>
      <c r="I2765" s="2404">
        <v>0.04</v>
      </c>
      <c r="J2765" s="2404">
        <f>+I2765*1.12</f>
        <v>4.4800000000000006E-2</v>
      </c>
      <c r="K2765" s="2404">
        <v>4.9000000000000002E-2</v>
      </c>
      <c r="L2765" s="2404">
        <f>+K2765*1.12</f>
        <v>5.4880000000000005E-2</v>
      </c>
      <c r="M2765" s="2405">
        <v>0.15</v>
      </c>
      <c r="N2765" s="2406">
        <f>+M2765*1.12</f>
        <v>0.16800000000000001</v>
      </c>
      <c r="O2765" s="2405">
        <v>0.15</v>
      </c>
      <c r="P2765" s="2406">
        <f>+O2765*1.12</f>
        <v>0.16800000000000001</v>
      </c>
      <c r="Q2765" s="2400" t="s">
        <v>4879</v>
      </c>
      <c r="R2765" s="2400">
        <f>+Q2765*1.12</f>
        <v>0.16800000000000001</v>
      </c>
      <c r="S2765" s="2343" t="s">
        <v>4973</v>
      </c>
      <c r="T2765" s="2343" t="s">
        <v>4974</v>
      </c>
      <c r="U2765" s="2343" t="s">
        <v>4975</v>
      </c>
      <c r="V2765" s="2343" t="s">
        <v>4976</v>
      </c>
      <c r="W2765" s="2343" t="s">
        <v>4975</v>
      </c>
      <c r="X2765" s="2343" t="s">
        <v>4976</v>
      </c>
      <c r="Y2765" s="2343" t="s">
        <v>4975</v>
      </c>
      <c r="Z2765" s="2407" t="s">
        <v>4976</v>
      </c>
    </row>
    <row r="2766" spans="2:40" ht="15.75" customHeight="1" x14ac:dyDescent="0.2">
      <c r="B2766" s="2342" t="s">
        <v>4972</v>
      </c>
      <c r="C2766" s="2400" t="s">
        <v>2030</v>
      </c>
      <c r="D2766" s="2408">
        <v>2.25</v>
      </c>
      <c r="E2766" s="2403">
        <v>600</v>
      </c>
      <c r="F2766" s="2403">
        <v>1000000</v>
      </c>
      <c r="G2766" s="2403">
        <f>+E2766*1.12</f>
        <v>672.00000000000011</v>
      </c>
      <c r="H2766" s="2403">
        <f>+F2766*1.12</f>
        <v>1120000</v>
      </c>
      <c r="I2766" s="2404">
        <v>0.04</v>
      </c>
      <c r="J2766" s="2404">
        <f>+I2766*1.12</f>
        <v>4.4800000000000006E-2</v>
      </c>
      <c r="K2766" s="2404">
        <v>4.9000000000000002E-2</v>
      </c>
      <c r="L2766" s="2404">
        <f>+K2766*1.12</f>
        <v>5.4880000000000005E-2</v>
      </c>
      <c r="M2766" s="2405">
        <v>0.15</v>
      </c>
      <c r="N2766" s="2406">
        <f>+M2766*1.12</f>
        <v>0.16800000000000001</v>
      </c>
      <c r="O2766" s="2405">
        <v>0.15</v>
      </c>
      <c r="P2766" s="2406">
        <f>+O2766*1.12</f>
        <v>0.16800000000000001</v>
      </c>
      <c r="Q2766" s="2400" t="s">
        <v>4879</v>
      </c>
      <c r="R2766" s="2400">
        <f>+Q2766*1.12</f>
        <v>0.16800000000000001</v>
      </c>
      <c r="S2766" s="2343" t="s">
        <v>4973</v>
      </c>
      <c r="T2766" s="2343" t="s">
        <v>4974</v>
      </c>
      <c r="U2766" s="2343" t="s">
        <v>4975</v>
      </c>
      <c r="V2766" s="2343" t="s">
        <v>4976</v>
      </c>
      <c r="W2766" s="2343" t="s">
        <v>4975</v>
      </c>
      <c r="X2766" s="2343" t="s">
        <v>4976</v>
      </c>
      <c r="Y2766" s="2343" t="s">
        <v>4975</v>
      </c>
      <c r="Z2766" s="2407" t="s">
        <v>4976</v>
      </c>
    </row>
    <row r="2767" spans="2:40" ht="15.75" customHeight="1" x14ac:dyDescent="0.2">
      <c r="B2767" s="4393" t="s">
        <v>3778</v>
      </c>
      <c r="C2767" s="4394"/>
      <c r="D2767" s="4394"/>
      <c r="E2767" s="4394"/>
      <c r="F2767" s="4394"/>
      <c r="G2767" s="4394"/>
      <c r="H2767" s="4394"/>
      <c r="I2767" s="4394"/>
      <c r="J2767" s="4394"/>
      <c r="K2767" s="4394"/>
      <c r="L2767" s="4394"/>
      <c r="M2767" s="4394"/>
      <c r="N2767" s="4394"/>
      <c r="O2767" s="4394"/>
      <c r="P2767" s="4394"/>
      <c r="Q2767" s="4394"/>
      <c r="R2767" s="4394"/>
      <c r="S2767" s="4394"/>
      <c r="T2767" s="4394"/>
      <c r="U2767" s="4394"/>
      <c r="V2767" s="4394"/>
      <c r="W2767" s="4394"/>
      <c r="X2767" s="4394"/>
      <c r="Y2767" s="4394"/>
      <c r="Z2767" s="4395"/>
    </row>
    <row r="2768" spans="2:40" ht="15.75" customHeight="1" x14ac:dyDescent="0.2">
      <c r="B2768" s="4393" t="s">
        <v>4977</v>
      </c>
      <c r="C2768" s="4418"/>
      <c r="D2768" s="4418"/>
      <c r="E2768" s="4418"/>
      <c r="F2768" s="4418"/>
      <c r="G2768" s="4418"/>
      <c r="H2768" s="4418"/>
      <c r="I2768" s="4418"/>
      <c r="J2768" s="4418"/>
      <c r="K2768" s="4418"/>
      <c r="L2768" s="4418"/>
      <c r="M2768" s="4418"/>
      <c r="N2768" s="4418"/>
      <c r="O2768" s="4418"/>
      <c r="P2768" s="4418"/>
      <c r="Q2768" s="4418"/>
      <c r="R2768" s="4418"/>
      <c r="S2768" s="4418"/>
      <c r="T2768" s="4418"/>
      <c r="U2768" s="4418"/>
      <c r="V2768" s="4418"/>
      <c r="W2768" s="4418"/>
      <c r="X2768" s="4418"/>
      <c r="Y2768" s="4418"/>
      <c r="Z2768" s="4419"/>
    </row>
    <row r="2769" spans="1:26" ht="15.75" customHeight="1" x14ac:dyDescent="0.2">
      <c r="B2769" s="3794" t="s">
        <v>342</v>
      </c>
      <c r="C2769" s="3795"/>
      <c r="D2769" s="3795"/>
      <c r="E2769" s="3795"/>
      <c r="F2769" s="3795"/>
      <c r="G2769" s="3795"/>
      <c r="H2769" s="3795"/>
      <c r="I2769" s="3795"/>
      <c r="J2769" s="3795"/>
      <c r="K2769" s="3795"/>
      <c r="L2769" s="3795"/>
      <c r="M2769" s="3795"/>
      <c r="N2769" s="3795"/>
      <c r="O2769" s="3795"/>
      <c r="P2769" s="3795"/>
      <c r="Q2769" s="3795"/>
      <c r="R2769" s="3795"/>
      <c r="S2769" s="3795"/>
      <c r="T2769" s="3795"/>
      <c r="U2769" s="3795"/>
      <c r="V2769" s="3795"/>
      <c r="W2769" s="3795"/>
      <c r="X2769" s="3795"/>
      <c r="Y2769" s="3795"/>
      <c r="Z2769" s="3796"/>
    </row>
    <row r="2770" spans="1:26" ht="15.75" customHeight="1" thickBot="1" x14ac:dyDescent="0.25">
      <c r="B2770" s="3797" t="s">
        <v>4978</v>
      </c>
      <c r="C2770" s="3798"/>
      <c r="D2770" s="3798"/>
      <c r="E2770" s="3798"/>
      <c r="F2770" s="3798"/>
      <c r="G2770" s="3798"/>
      <c r="H2770" s="3798"/>
      <c r="I2770" s="3798"/>
      <c r="J2770" s="3798"/>
      <c r="K2770" s="3798"/>
      <c r="L2770" s="3798"/>
      <c r="M2770" s="3798"/>
      <c r="N2770" s="3798"/>
      <c r="O2770" s="3798"/>
      <c r="P2770" s="3798"/>
      <c r="Q2770" s="3798"/>
      <c r="R2770" s="3798"/>
      <c r="S2770" s="3798"/>
      <c r="T2770" s="3798"/>
      <c r="U2770" s="3798"/>
      <c r="V2770" s="3798"/>
      <c r="W2770" s="3798"/>
      <c r="X2770" s="3798"/>
      <c r="Y2770" s="3798"/>
      <c r="Z2770" s="3799"/>
    </row>
    <row r="2771" spans="1:26" ht="15.75" customHeight="1" thickTop="1" x14ac:dyDescent="0.2">
      <c r="A2771" s="2401"/>
      <c r="B2771" s="4424" t="str">
        <f>+B2761</f>
        <v>.</v>
      </c>
      <c r="C2771" s="4424"/>
      <c r="D2771" s="2389"/>
      <c r="E2771" s="2389"/>
      <c r="F2771" s="2389"/>
      <c r="G2771" s="2390"/>
    </row>
    <row r="2772" spans="1:26" ht="17.25" customHeight="1" thickBot="1" x14ac:dyDescent="0.35">
      <c r="B2772" s="2331"/>
      <c r="C2772" s="2328"/>
      <c r="D2772" s="534"/>
      <c r="E2772" s="534"/>
      <c r="F2772" s="534"/>
      <c r="G2772" s="2329"/>
    </row>
    <row r="2773" spans="1:26" ht="18.75" customHeight="1" thickTop="1" x14ac:dyDescent="0.3">
      <c r="B2773" s="4425" t="s">
        <v>4892</v>
      </c>
      <c r="C2773" s="4426"/>
      <c r="D2773" s="534"/>
      <c r="E2773" s="534"/>
      <c r="F2773" s="534"/>
      <c r="G2773" s="2329"/>
    </row>
    <row r="2774" spans="1:26" ht="17.25" customHeight="1" x14ac:dyDescent="0.3">
      <c r="B2774" s="2346"/>
      <c r="C2774" s="2347"/>
      <c r="D2774" s="534"/>
      <c r="E2774" s="534"/>
      <c r="F2774" s="534"/>
      <c r="G2774" s="2329"/>
    </row>
    <row r="2775" spans="1:26" ht="17.25" customHeight="1" x14ac:dyDescent="0.3">
      <c r="B2775" s="2348" t="s">
        <v>4893</v>
      </c>
      <c r="C2775" s="2349" t="s">
        <v>4894</v>
      </c>
      <c r="D2775" s="534"/>
      <c r="E2775" s="534"/>
      <c r="F2775" s="534"/>
      <c r="G2775" s="2329"/>
    </row>
    <row r="2776" spans="1:26" ht="37.5" customHeight="1" x14ac:dyDescent="0.3">
      <c r="B2776" s="2350" t="s">
        <v>4895</v>
      </c>
      <c r="C2776" s="2349" t="s">
        <v>4896</v>
      </c>
      <c r="D2776" s="534"/>
      <c r="E2776" s="534"/>
      <c r="F2776" s="534"/>
      <c r="G2776" s="2329"/>
    </row>
    <row r="2777" spans="1:26" ht="40.5" customHeight="1" x14ac:dyDescent="0.3">
      <c r="B2777" s="2350" t="s">
        <v>4897</v>
      </c>
      <c r="C2777" s="2349" t="s">
        <v>4898</v>
      </c>
      <c r="D2777" s="534"/>
      <c r="E2777" s="534"/>
      <c r="F2777" s="534"/>
      <c r="G2777" s="2329"/>
    </row>
    <row r="2778" spans="1:26" ht="17.25" customHeight="1" x14ac:dyDescent="0.3">
      <c r="B2778" s="4427" t="s">
        <v>4899</v>
      </c>
      <c r="C2778" s="4428"/>
      <c r="D2778" s="534"/>
      <c r="E2778" s="534"/>
      <c r="F2778" s="534"/>
      <c r="G2778" s="2329"/>
    </row>
    <row r="2779" spans="1:26" ht="17.25" customHeight="1" x14ac:dyDescent="0.3">
      <c r="B2779" s="3792" t="s">
        <v>4900</v>
      </c>
      <c r="C2779" s="3793"/>
      <c r="D2779" s="534"/>
      <c r="E2779" s="534"/>
      <c r="F2779" s="534"/>
      <c r="G2779" s="2329"/>
    </row>
    <row r="2780" spans="1:26" ht="17.25" customHeight="1" x14ac:dyDescent="0.3">
      <c r="B2780" s="4420" t="s">
        <v>3945</v>
      </c>
      <c r="C2780" s="4421"/>
      <c r="D2780" s="534"/>
      <c r="E2780" s="534"/>
      <c r="F2780" s="534"/>
      <c r="G2780" s="2329"/>
    </row>
    <row r="2781" spans="1:26" ht="32.25" customHeight="1" x14ac:dyDescent="0.3">
      <c r="B2781" s="4404" t="s">
        <v>4901</v>
      </c>
      <c r="C2781" s="4405"/>
      <c r="D2781" s="534"/>
      <c r="E2781" s="534"/>
      <c r="F2781" s="534"/>
      <c r="G2781" s="2329"/>
    </row>
    <row r="2782" spans="1:26" ht="43.5" customHeight="1" x14ac:dyDescent="0.3">
      <c r="B2782" s="4404" t="s">
        <v>4902</v>
      </c>
      <c r="C2782" s="4405"/>
      <c r="D2782" s="534"/>
      <c r="E2782" s="534"/>
      <c r="F2782" s="534"/>
      <c r="G2782" s="2329"/>
    </row>
    <row r="2783" spans="1:26" ht="64.5" customHeight="1" x14ac:dyDescent="0.3">
      <c r="B2783" s="4404" t="s">
        <v>4903</v>
      </c>
      <c r="C2783" s="4405"/>
      <c r="D2783" s="534"/>
      <c r="E2783" s="534"/>
      <c r="F2783" s="534"/>
      <c r="G2783" s="2329"/>
    </row>
    <row r="2784" spans="1:26" ht="64.5" customHeight="1" x14ac:dyDescent="0.3">
      <c r="B2784" s="4422" t="s">
        <v>4904</v>
      </c>
      <c r="C2784" s="4423"/>
      <c r="D2784" s="534"/>
      <c r="E2784" s="534"/>
      <c r="F2784" s="534"/>
      <c r="G2784" s="2329"/>
    </row>
    <row r="2785" spans="2:19" ht="42.75" customHeight="1" x14ac:dyDescent="0.3">
      <c r="B2785" s="4404" t="s">
        <v>4905</v>
      </c>
      <c r="C2785" s="4405"/>
      <c r="D2785" s="534"/>
      <c r="E2785" s="534"/>
      <c r="F2785" s="534"/>
      <c r="G2785" s="2329"/>
    </row>
    <row r="2786" spans="2:19" ht="49.5" customHeight="1" x14ac:dyDescent="0.3">
      <c r="B2786" s="4390" t="s">
        <v>4906</v>
      </c>
      <c r="C2786" s="4391"/>
      <c r="D2786" s="534"/>
      <c r="E2786" s="534"/>
      <c r="F2786" s="534"/>
      <c r="G2786" s="2329"/>
    </row>
    <row r="2787" spans="2:19" ht="35.25" customHeight="1" x14ac:dyDescent="0.3">
      <c r="B2787" s="4390" t="s">
        <v>4907</v>
      </c>
      <c r="C2787" s="4391"/>
      <c r="D2787" s="534"/>
      <c r="E2787" s="534"/>
      <c r="F2787" s="534"/>
      <c r="G2787" s="2329"/>
    </row>
    <row r="2788" spans="2:19" ht="36" customHeight="1" x14ac:dyDescent="0.3">
      <c r="B2788" s="4404" t="s">
        <v>4908</v>
      </c>
      <c r="C2788" s="4405"/>
      <c r="D2788" s="534"/>
      <c r="E2788" s="534"/>
      <c r="F2788" s="534"/>
      <c r="G2788" s="2329"/>
    </row>
    <row r="2789" spans="2:19" ht="64.5" customHeight="1" x14ac:dyDescent="0.3">
      <c r="B2789" s="4404" t="s">
        <v>4909</v>
      </c>
      <c r="C2789" s="4405"/>
      <c r="D2789" s="534"/>
      <c r="E2789" s="534"/>
      <c r="F2789" s="534"/>
      <c r="G2789" s="2329"/>
    </row>
    <row r="2790" spans="2:19" ht="64.5" customHeight="1" x14ac:dyDescent="0.3">
      <c r="B2790" s="4404" t="s">
        <v>4910</v>
      </c>
      <c r="C2790" s="4405"/>
      <c r="D2790" s="534"/>
      <c r="E2790" s="534"/>
      <c r="F2790" s="534"/>
      <c r="G2790" s="2329"/>
    </row>
    <row r="2791" spans="2:19" ht="17.25" customHeight="1" x14ac:dyDescent="0.3">
      <c r="B2791" s="4390" t="s">
        <v>3565</v>
      </c>
      <c r="C2791" s="4391"/>
      <c r="D2791" s="534"/>
      <c r="E2791" s="534"/>
      <c r="F2791" s="534"/>
      <c r="G2791" s="2329"/>
    </row>
    <row r="2792" spans="2:19" ht="17.25" customHeight="1" thickBot="1" x14ac:dyDescent="0.35">
      <c r="B2792" s="4406" t="s">
        <v>4911</v>
      </c>
      <c r="C2792" s="4407"/>
      <c r="D2792" s="534"/>
      <c r="E2792" s="534"/>
      <c r="F2792" s="534"/>
      <c r="G2792" s="2329"/>
    </row>
    <row r="2793" spans="2:19" ht="17.25" customHeight="1" thickTop="1" x14ac:dyDescent="0.3">
      <c r="B2793" s="4386" t="str">
        <f>+B2771</f>
        <v>.</v>
      </c>
      <c r="C2793" s="3863"/>
      <c r="D2793" s="534"/>
      <c r="E2793" s="534"/>
      <c r="F2793" s="534"/>
      <c r="G2793" s="2329"/>
    </row>
    <row r="2794" spans="2:19" ht="17.25" customHeight="1" thickBot="1" x14ac:dyDescent="0.35">
      <c r="B2794" s="2331"/>
      <c r="C2794" s="2328"/>
      <c r="D2794" s="534"/>
      <c r="E2794" s="534"/>
      <c r="F2794" s="534"/>
      <c r="G2794" s="2329"/>
    </row>
    <row r="2795" spans="2:19" ht="17.25" customHeight="1" thickTop="1" x14ac:dyDescent="0.2">
      <c r="B2795" s="3800" t="s">
        <v>4889</v>
      </c>
      <c r="C2795" s="3801"/>
      <c r="D2795" s="3801"/>
      <c r="E2795" s="3801"/>
      <c r="F2795" s="3801"/>
      <c r="G2795" s="3801"/>
      <c r="H2795" s="3801"/>
      <c r="I2795" s="3801"/>
      <c r="J2795" s="3801"/>
      <c r="K2795" s="3801"/>
      <c r="L2795" s="3801"/>
      <c r="M2795" s="3801"/>
      <c r="N2795" s="3801"/>
      <c r="O2795" s="3801"/>
      <c r="P2795" s="3801"/>
      <c r="Q2795" s="3801"/>
      <c r="R2795" s="3801"/>
      <c r="S2795" s="3802"/>
    </row>
    <row r="2796" spans="2:19" ht="45.75" customHeight="1" x14ac:dyDescent="0.2">
      <c r="B2796" s="2334" t="s">
        <v>995</v>
      </c>
      <c r="C2796" s="2335" t="s">
        <v>1631</v>
      </c>
      <c r="D2796" s="2335" t="s">
        <v>1864</v>
      </c>
      <c r="E2796" s="2335" t="s">
        <v>81</v>
      </c>
      <c r="F2796" s="2335" t="s">
        <v>297</v>
      </c>
      <c r="G2796" s="2335" t="s">
        <v>205</v>
      </c>
      <c r="H2796" s="2335" t="s">
        <v>4882</v>
      </c>
      <c r="I2796" s="2335" t="s">
        <v>4883</v>
      </c>
      <c r="J2796" s="2335" t="s">
        <v>4884</v>
      </c>
      <c r="K2796" s="2335" t="s">
        <v>4867</v>
      </c>
      <c r="L2796" s="2335" t="s">
        <v>4064</v>
      </c>
      <c r="M2796" s="2335" t="s">
        <v>4868</v>
      </c>
      <c r="N2796" s="2335" t="s">
        <v>4869</v>
      </c>
      <c r="O2796" s="2335" t="s">
        <v>4870</v>
      </c>
      <c r="P2796" s="2335" t="s">
        <v>4871</v>
      </c>
      <c r="Q2796" s="2335" t="s">
        <v>2959</v>
      </c>
      <c r="R2796" s="2335" t="s">
        <v>4872</v>
      </c>
      <c r="S2796" s="2336" t="s">
        <v>2028</v>
      </c>
    </row>
    <row r="2797" spans="2:19" ht="17.25" customHeight="1" x14ac:dyDescent="0.2">
      <c r="B2797" s="2342" t="s">
        <v>4889</v>
      </c>
      <c r="C2797" s="2298" t="s">
        <v>2030</v>
      </c>
      <c r="D2797" s="2343" t="s">
        <v>4886</v>
      </c>
      <c r="E2797" s="2344">
        <f>+G2797+H2797+I2797</f>
        <v>25</v>
      </c>
      <c r="F2797" s="2344">
        <f>+E2797*1.12</f>
        <v>28.000000000000004</v>
      </c>
      <c r="G2797" s="2344">
        <v>15.5</v>
      </c>
      <c r="H2797" s="2344">
        <v>9</v>
      </c>
      <c r="I2797" s="2344">
        <v>0.5</v>
      </c>
      <c r="J2797" s="2345" t="s">
        <v>4890</v>
      </c>
      <c r="K2797" s="2298">
        <v>0.15</v>
      </c>
      <c r="L2797" s="2298">
        <f>+K2797*1.12</f>
        <v>0.16800000000000001</v>
      </c>
      <c r="M2797" s="2298">
        <v>0.15</v>
      </c>
      <c r="N2797" s="2281">
        <f>+M2797*1.12</f>
        <v>0.16800000000000001</v>
      </c>
      <c r="O2797" s="2298" t="s">
        <v>4879</v>
      </c>
      <c r="P2797" s="2298">
        <f>+O2797*1.12</f>
        <v>0.16800000000000001</v>
      </c>
      <c r="Q2797" s="2338" t="s">
        <v>4891</v>
      </c>
      <c r="R2797" s="2338" t="s">
        <v>4891</v>
      </c>
      <c r="S2797" s="1310" t="s">
        <v>2034</v>
      </c>
    </row>
    <row r="2798" spans="2:19" ht="17.25" customHeight="1" x14ac:dyDescent="0.2">
      <c r="B2798" s="4393" t="s">
        <v>3778</v>
      </c>
      <c r="C2798" s="4394"/>
      <c r="D2798" s="4394"/>
      <c r="E2798" s="4394"/>
      <c r="F2798" s="4394"/>
      <c r="G2798" s="4394"/>
      <c r="H2798" s="4394"/>
      <c r="I2798" s="4394"/>
      <c r="J2798" s="4394"/>
      <c r="K2798" s="4394"/>
      <c r="L2798" s="4394"/>
      <c r="M2798" s="4394"/>
      <c r="N2798" s="4394"/>
      <c r="O2798" s="4394"/>
      <c r="P2798" s="4394"/>
      <c r="Q2798" s="4394"/>
      <c r="R2798" s="4394"/>
      <c r="S2798" s="4395"/>
    </row>
    <row r="2799" spans="2:19" ht="17.25" customHeight="1" x14ac:dyDescent="0.2">
      <c r="B2799" s="3794" t="s">
        <v>342</v>
      </c>
      <c r="C2799" s="3795"/>
      <c r="D2799" s="3795"/>
      <c r="E2799" s="3795"/>
      <c r="F2799" s="3795"/>
      <c r="G2799" s="3795"/>
      <c r="H2799" s="3795"/>
      <c r="I2799" s="3795"/>
      <c r="J2799" s="3795"/>
      <c r="K2799" s="3795"/>
      <c r="L2799" s="3795"/>
      <c r="M2799" s="3795"/>
      <c r="N2799" s="3795"/>
      <c r="O2799" s="3795"/>
      <c r="P2799" s="3795"/>
      <c r="Q2799" s="3795"/>
      <c r="R2799" s="3795"/>
      <c r="S2799" s="3796"/>
    </row>
    <row r="2800" spans="2:19" ht="17.25" customHeight="1" thickBot="1" x14ac:dyDescent="0.25">
      <c r="B2800" s="3797" t="s">
        <v>4888</v>
      </c>
      <c r="C2800" s="3798"/>
      <c r="D2800" s="3798"/>
      <c r="E2800" s="3798"/>
      <c r="F2800" s="3798"/>
      <c r="G2800" s="3798"/>
      <c r="H2800" s="3798"/>
      <c r="I2800" s="3798"/>
      <c r="J2800" s="3798"/>
      <c r="K2800" s="3798"/>
      <c r="L2800" s="3798"/>
      <c r="M2800" s="3798"/>
      <c r="N2800" s="3798"/>
      <c r="O2800" s="3798"/>
      <c r="P2800" s="3798"/>
      <c r="Q2800" s="3798"/>
      <c r="R2800" s="3798"/>
      <c r="S2800" s="3799"/>
    </row>
    <row r="2801" spans="2:19" ht="17.25" customHeight="1" thickTop="1" thickBot="1" x14ac:dyDescent="0.25">
      <c r="B2801" s="2333" t="s">
        <v>4980</v>
      </c>
      <c r="C2801" s="699"/>
      <c r="D2801" s="699"/>
      <c r="E2801" s="699"/>
      <c r="F2801" s="699"/>
      <c r="G2801" s="699"/>
      <c r="H2801" s="699"/>
      <c r="I2801" s="699"/>
      <c r="J2801" s="699"/>
      <c r="K2801" s="699"/>
      <c r="L2801" s="699"/>
      <c r="M2801" s="699"/>
      <c r="N2801" s="699"/>
      <c r="O2801" s="699"/>
      <c r="P2801" s="699"/>
      <c r="Q2801" s="699"/>
      <c r="R2801" s="699"/>
      <c r="S2801" s="700"/>
    </row>
    <row r="2802" spans="2:19" ht="17.25" customHeight="1" thickTop="1" x14ac:dyDescent="0.3">
      <c r="B2802" s="4392" t="str">
        <f>+B2793</f>
        <v>.</v>
      </c>
      <c r="C2802" s="4392"/>
      <c r="D2802" s="534"/>
      <c r="E2802" s="534"/>
      <c r="F2802" s="534"/>
      <c r="G2802" s="2329"/>
    </row>
    <row r="2803" spans="2:19" ht="17.25" customHeight="1" thickBot="1" x14ac:dyDescent="0.35">
      <c r="B2803" s="2331"/>
      <c r="C2803" s="2328"/>
      <c r="D2803" s="534"/>
      <c r="E2803" s="534"/>
      <c r="F2803" s="534"/>
      <c r="G2803" s="2329"/>
    </row>
    <row r="2804" spans="2:19" ht="17.25" customHeight="1" thickTop="1" x14ac:dyDescent="0.2">
      <c r="B2804" s="3800" t="s">
        <v>4881</v>
      </c>
      <c r="C2804" s="3801"/>
      <c r="D2804" s="3801"/>
      <c r="E2804" s="3801"/>
      <c r="F2804" s="3801"/>
      <c r="G2804" s="3801"/>
      <c r="H2804" s="3801"/>
      <c r="I2804" s="3801"/>
      <c r="J2804" s="3801"/>
      <c r="K2804" s="3801"/>
      <c r="L2804" s="3801"/>
      <c r="M2804" s="3801"/>
      <c r="N2804" s="3801"/>
      <c r="O2804" s="3801"/>
      <c r="P2804" s="3801"/>
      <c r="Q2804" s="3801"/>
      <c r="R2804" s="3802"/>
    </row>
    <row r="2805" spans="2:19" ht="39" customHeight="1" x14ac:dyDescent="0.2">
      <c r="B2805" s="2334" t="s">
        <v>995</v>
      </c>
      <c r="C2805" s="2335" t="s">
        <v>1631</v>
      </c>
      <c r="D2805" s="2335" t="s">
        <v>1864</v>
      </c>
      <c r="E2805" s="2335" t="s">
        <v>81</v>
      </c>
      <c r="F2805" s="2335" t="s">
        <v>297</v>
      </c>
      <c r="G2805" s="2335" t="s">
        <v>205</v>
      </c>
      <c r="H2805" s="2335" t="s">
        <v>4882</v>
      </c>
      <c r="I2805" s="2335" t="s">
        <v>4883</v>
      </c>
      <c r="J2805" s="2335" t="s">
        <v>4884</v>
      </c>
      <c r="K2805" s="2335" t="s">
        <v>4867</v>
      </c>
      <c r="L2805" s="2335" t="s">
        <v>4064</v>
      </c>
      <c r="M2805" s="2335" t="s">
        <v>4868</v>
      </c>
      <c r="N2805" s="2335" t="s">
        <v>4869</v>
      </c>
      <c r="O2805" s="2335" t="s">
        <v>4870</v>
      </c>
      <c r="P2805" s="2335" t="s">
        <v>4871</v>
      </c>
      <c r="Q2805" s="2335" t="s">
        <v>2959</v>
      </c>
      <c r="R2805" s="2336" t="s">
        <v>4872</v>
      </c>
    </row>
    <row r="2806" spans="2:19" ht="17.25" customHeight="1" x14ac:dyDescent="0.2">
      <c r="B2806" s="2337" t="s">
        <v>4885</v>
      </c>
      <c r="C2806" s="2281" t="s">
        <v>2030</v>
      </c>
      <c r="D2806" s="2338" t="s">
        <v>4886</v>
      </c>
      <c r="E2806" s="2339">
        <f>+G2806+H2806+I2806</f>
        <v>35</v>
      </c>
      <c r="F2806" s="2339">
        <f>+E2806*1.12</f>
        <v>39.200000000000003</v>
      </c>
      <c r="G2806" s="2339">
        <v>22.5</v>
      </c>
      <c r="H2806" s="2339">
        <v>12</v>
      </c>
      <c r="I2806" s="2339">
        <v>0.5</v>
      </c>
      <c r="J2806" s="2340" t="s">
        <v>4887</v>
      </c>
      <c r="K2806" s="2281">
        <v>0.15</v>
      </c>
      <c r="L2806" s="2281">
        <f>+K2806*1.12</f>
        <v>0.16800000000000001</v>
      </c>
      <c r="M2806" s="2281">
        <v>0.15</v>
      </c>
      <c r="N2806" s="2281">
        <f>+M2806*1.12</f>
        <v>0.16800000000000001</v>
      </c>
      <c r="O2806" s="2281" t="s">
        <v>4879</v>
      </c>
      <c r="P2806" s="2281">
        <f>+O2806*1.12</f>
        <v>0.16800000000000001</v>
      </c>
      <c r="Q2806" s="2338" t="s">
        <v>1892</v>
      </c>
      <c r="R2806" s="2341" t="s">
        <v>1892</v>
      </c>
    </row>
    <row r="2807" spans="2:19" ht="17.25" customHeight="1" x14ac:dyDescent="0.2">
      <c r="B2807" s="4393" t="s">
        <v>3778</v>
      </c>
      <c r="C2807" s="4394"/>
      <c r="D2807" s="4394"/>
      <c r="E2807" s="4394"/>
      <c r="F2807" s="4394"/>
      <c r="G2807" s="4394"/>
      <c r="H2807" s="4394"/>
      <c r="I2807" s="4394"/>
      <c r="J2807" s="4394"/>
      <c r="K2807" s="4394"/>
      <c r="L2807" s="4394"/>
      <c r="M2807" s="4394"/>
      <c r="N2807" s="4394"/>
      <c r="O2807" s="4394"/>
      <c r="P2807" s="4394"/>
      <c r="Q2807" s="4394"/>
      <c r="R2807" s="4395"/>
    </row>
    <row r="2808" spans="2:19" ht="17.25" customHeight="1" x14ac:dyDescent="0.2">
      <c r="B2808" s="3794" t="s">
        <v>342</v>
      </c>
      <c r="C2808" s="3795"/>
      <c r="D2808" s="3795"/>
      <c r="E2808" s="3795"/>
      <c r="F2808" s="3795"/>
      <c r="G2808" s="3795"/>
      <c r="H2808" s="3795"/>
      <c r="I2808" s="3795"/>
      <c r="J2808" s="3795"/>
      <c r="K2808" s="3795"/>
      <c r="L2808" s="3795"/>
      <c r="M2808" s="3795"/>
      <c r="N2808" s="3795"/>
      <c r="O2808" s="3795"/>
      <c r="P2808" s="3795"/>
      <c r="Q2808" s="3795"/>
      <c r="R2808" s="3796"/>
    </row>
    <row r="2809" spans="2:19" ht="17.25" customHeight="1" thickBot="1" x14ac:dyDescent="0.25">
      <c r="B2809" s="3797" t="s">
        <v>4888</v>
      </c>
      <c r="C2809" s="3798"/>
      <c r="D2809" s="3798"/>
      <c r="E2809" s="3798"/>
      <c r="F2809" s="3798"/>
      <c r="G2809" s="3798"/>
      <c r="H2809" s="3798"/>
      <c r="I2809" s="3798"/>
      <c r="J2809" s="3798"/>
      <c r="K2809" s="3798"/>
      <c r="L2809" s="3798"/>
      <c r="M2809" s="3798"/>
      <c r="N2809" s="3798"/>
      <c r="O2809" s="3798"/>
      <c r="P2809" s="3798"/>
      <c r="Q2809" s="3798"/>
      <c r="R2809" s="3799"/>
    </row>
    <row r="2810" spans="2:19" ht="17.25" customHeight="1" thickTop="1" thickBot="1" x14ac:dyDescent="0.25">
      <c r="B2810" s="2333" t="s">
        <v>4979</v>
      </c>
      <c r="C2810" s="699"/>
      <c r="D2810" s="699"/>
      <c r="E2810" s="699"/>
      <c r="F2810" s="699"/>
      <c r="G2810" s="699"/>
      <c r="H2810" s="699"/>
      <c r="I2810" s="699"/>
      <c r="J2810" s="699"/>
      <c r="K2810" s="699"/>
      <c r="L2810" s="699"/>
      <c r="M2810" s="699"/>
      <c r="N2810" s="699"/>
      <c r="O2810" s="699"/>
      <c r="P2810" s="699"/>
      <c r="Q2810" s="699"/>
      <c r="R2810" s="700"/>
    </row>
    <row r="2811" spans="2:19" ht="17.25" customHeight="1" thickTop="1" x14ac:dyDescent="0.3">
      <c r="B2811" s="4392" t="str">
        <f>+B2802</f>
        <v>.</v>
      </c>
      <c r="C2811" s="4392"/>
      <c r="D2811" s="534"/>
      <c r="E2811" s="534"/>
      <c r="F2811" s="534"/>
      <c r="G2811" s="2329"/>
    </row>
    <row r="2812" spans="2:19" ht="17.25" customHeight="1" thickBot="1" x14ac:dyDescent="0.35">
      <c r="B2812" s="2331"/>
      <c r="C2812" s="2328"/>
      <c r="D2812" s="534"/>
      <c r="E2812" s="534"/>
      <c r="F2812" s="534"/>
      <c r="G2812" s="2329"/>
    </row>
    <row r="2813" spans="2:19" ht="17.25" customHeight="1" thickTop="1" x14ac:dyDescent="0.2">
      <c r="B2813" s="3800" t="s">
        <v>4866</v>
      </c>
      <c r="C2813" s="3801"/>
      <c r="D2813" s="3801"/>
      <c r="E2813" s="3801"/>
      <c r="F2813" s="3801"/>
      <c r="G2813" s="3801"/>
      <c r="H2813" s="3801"/>
      <c r="I2813" s="3801"/>
      <c r="J2813" s="3801"/>
      <c r="K2813" s="3801"/>
      <c r="L2813" s="3801"/>
      <c r="M2813" s="3801"/>
      <c r="N2813" s="3801"/>
      <c r="O2813" s="3801"/>
      <c r="P2813" s="3801"/>
      <c r="Q2813" s="3802"/>
    </row>
    <row r="2814" spans="2:19" ht="54.75" customHeight="1" x14ac:dyDescent="0.2">
      <c r="B2814" s="2334" t="s">
        <v>995</v>
      </c>
      <c r="C2814" s="2335" t="s">
        <v>1631</v>
      </c>
      <c r="D2814" s="2335" t="s">
        <v>1864</v>
      </c>
      <c r="E2814" s="2335" t="s">
        <v>81</v>
      </c>
      <c r="F2814" s="2335" t="s">
        <v>297</v>
      </c>
      <c r="G2814" s="2335" t="s">
        <v>205</v>
      </c>
      <c r="H2814" s="2335" t="s">
        <v>4867</v>
      </c>
      <c r="I2814" s="2335" t="s">
        <v>4064</v>
      </c>
      <c r="J2814" s="2335" t="s">
        <v>4868</v>
      </c>
      <c r="K2814" s="2335" t="s">
        <v>4869</v>
      </c>
      <c r="L2814" s="2335" t="s">
        <v>4870</v>
      </c>
      <c r="M2814" s="2335" t="s">
        <v>4871</v>
      </c>
      <c r="N2814" s="2335" t="s">
        <v>2959</v>
      </c>
      <c r="O2814" s="2335" t="s">
        <v>4872</v>
      </c>
      <c r="P2814" s="2335" t="s">
        <v>4873</v>
      </c>
      <c r="Q2814" s="2336" t="s">
        <v>2028</v>
      </c>
    </row>
    <row r="2815" spans="2:19" ht="17.25" customHeight="1" x14ac:dyDescent="0.2">
      <c r="B2815" s="1266" t="s">
        <v>4874</v>
      </c>
      <c r="C2815" s="2298" t="s">
        <v>2030</v>
      </c>
      <c r="D2815" s="2298" t="s">
        <v>1627</v>
      </c>
      <c r="E2815" s="2298" t="s">
        <v>4875</v>
      </c>
      <c r="F2815" s="2298">
        <f>+E2815*1.12</f>
        <v>13.440000000000001</v>
      </c>
      <c r="G2815" s="2298" t="s">
        <v>4876</v>
      </c>
      <c r="H2815" s="2298" t="s">
        <v>4877</v>
      </c>
      <c r="I2815" s="2298">
        <f>+H2815*1.12</f>
        <v>0.13440000000000002</v>
      </c>
      <c r="J2815" s="2298" t="s">
        <v>4878</v>
      </c>
      <c r="K2815" s="2281">
        <f>+J2815*1.12</f>
        <v>0.24640000000000004</v>
      </c>
      <c r="L2815" s="2298" t="s">
        <v>4879</v>
      </c>
      <c r="M2815" s="2298">
        <f>+L2815*1.12</f>
        <v>0.16800000000000001</v>
      </c>
      <c r="N2815" s="2298" t="s">
        <v>2172</v>
      </c>
      <c r="O2815" s="2298" t="s">
        <v>306</v>
      </c>
      <c r="P2815" s="2298" t="s">
        <v>2037</v>
      </c>
      <c r="Q2815" s="1310" t="s">
        <v>2034</v>
      </c>
    </row>
    <row r="2816" spans="2:19" ht="17.25" customHeight="1" x14ac:dyDescent="0.2">
      <c r="B2816" s="4393" t="s">
        <v>3778</v>
      </c>
      <c r="C2816" s="4394"/>
      <c r="D2816" s="4394"/>
      <c r="E2816" s="4394"/>
      <c r="F2816" s="4394"/>
      <c r="G2816" s="4394"/>
      <c r="H2816" s="4394"/>
      <c r="I2816" s="4394"/>
      <c r="J2816" s="4394"/>
      <c r="K2816" s="4394"/>
      <c r="L2816" s="4394"/>
      <c r="M2816" s="4394"/>
      <c r="N2816" s="4394"/>
      <c r="O2816" s="4394"/>
      <c r="P2816" s="4394"/>
      <c r="Q2816" s="4395"/>
    </row>
    <row r="2817" spans="2:17" ht="17.25" customHeight="1" x14ac:dyDescent="0.2">
      <c r="B2817" s="3794" t="s">
        <v>342</v>
      </c>
      <c r="C2817" s="3795"/>
      <c r="D2817" s="3795"/>
      <c r="E2817" s="3795"/>
      <c r="F2817" s="3795"/>
      <c r="G2817" s="3795"/>
      <c r="H2817" s="3795"/>
      <c r="I2817" s="3795"/>
      <c r="J2817" s="3795"/>
      <c r="K2817" s="3795"/>
      <c r="L2817" s="3795"/>
      <c r="M2817" s="3795"/>
      <c r="N2817" s="3795"/>
      <c r="O2817" s="3795"/>
      <c r="P2817" s="3795"/>
      <c r="Q2817" s="3796"/>
    </row>
    <row r="2818" spans="2:17" ht="17.25" customHeight="1" thickBot="1" x14ac:dyDescent="0.25">
      <c r="B2818" s="3797" t="s">
        <v>4880</v>
      </c>
      <c r="C2818" s="3798"/>
      <c r="D2818" s="3798"/>
      <c r="E2818" s="3798"/>
      <c r="F2818" s="3798"/>
      <c r="G2818" s="3798"/>
      <c r="H2818" s="3798"/>
      <c r="I2818" s="3798"/>
      <c r="J2818" s="3798"/>
      <c r="K2818" s="3798"/>
      <c r="L2818" s="3798"/>
      <c r="M2818" s="3798"/>
      <c r="N2818" s="3798"/>
      <c r="O2818" s="3798"/>
      <c r="P2818" s="3798"/>
      <c r="Q2818" s="3799"/>
    </row>
    <row r="2819" spans="2:17" ht="17.25" customHeight="1" thickTop="1" x14ac:dyDescent="0.3">
      <c r="B2819" s="4392" t="str">
        <f>+B2811</f>
        <v>.</v>
      </c>
      <c r="C2819" s="4392"/>
      <c r="D2819" s="534"/>
      <c r="E2819" s="534"/>
      <c r="F2819" s="534"/>
      <c r="G2819" s="2329"/>
    </row>
    <row r="2820" spans="2:17" ht="17.25" customHeight="1" thickBot="1" x14ac:dyDescent="0.35">
      <c r="B2820" s="2331"/>
      <c r="C2820" s="2328"/>
      <c r="D2820" s="534"/>
      <c r="E2820" s="534"/>
      <c r="F2820" s="534"/>
      <c r="G2820" s="2329"/>
    </row>
    <row r="2821" spans="2:17" ht="22.5" customHeight="1" thickTop="1" x14ac:dyDescent="0.2">
      <c r="B2821" s="3805" t="s">
        <v>4857</v>
      </c>
      <c r="C2821" s="3806"/>
      <c r="D2821" s="3806"/>
      <c r="E2821" s="3806"/>
      <c r="F2821" s="3808"/>
      <c r="G2821" s="2329"/>
    </row>
    <row r="2822" spans="2:17" ht="32.25" customHeight="1" x14ac:dyDescent="0.2">
      <c r="B2822" s="2330" t="s">
        <v>381</v>
      </c>
      <c r="C2822" s="2313" t="s">
        <v>215</v>
      </c>
      <c r="D2822" s="2313" t="s">
        <v>4826</v>
      </c>
      <c r="E2822" s="2313" t="s">
        <v>3365</v>
      </c>
      <c r="F2822" s="2314" t="s">
        <v>4858</v>
      </c>
      <c r="G2822" s="2329"/>
    </row>
    <row r="2823" spans="2:17" ht="23.25" customHeight="1" x14ac:dyDescent="0.2">
      <c r="B2823" s="2317" t="s">
        <v>4857</v>
      </c>
      <c r="C2823" s="2318" t="s">
        <v>4844</v>
      </c>
      <c r="D2823" s="2318" t="s">
        <v>4859</v>
      </c>
      <c r="E2823" s="2319">
        <v>2000</v>
      </c>
      <c r="F2823" s="2321" t="s">
        <v>1621</v>
      </c>
      <c r="G2823" s="2329"/>
    </row>
    <row r="2824" spans="2:17" ht="17.25" customHeight="1" x14ac:dyDescent="0.2">
      <c r="B2824" s="4397" t="s">
        <v>4846</v>
      </c>
      <c r="C2824" s="4398"/>
      <c r="D2824" s="4398"/>
      <c r="E2824" s="4398"/>
      <c r="F2824" s="4399"/>
      <c r="G2824" s="2329"/>
    </row>
    <row r="2825" spans="2:17" ht="25.5" customHeight="1" x14ac:dyDescent="0.2">
      <c r="B2825" s="4400" t="s">
        <v>4860</v>
      </c>
      <c r="C2825" s="4401"/>
      <c r="D2825" s="4401"/>
      <c r="E2825" s="4401"/>
      <c r="F2825" s="4402"/>
      <c r="G2825" s="2329"/>
    </row>
    <row r="2826" spans="2:17" ht="26.25" customHeight="1" x14ac:dyDescent="0.2">
      <c r="B2826" s="4373" t="s">
        <v>4849</v>
      </c>
      <c r="C2826" s="4374"/>
      <c r="D2826" s="4374"/>
      <c r="E2826" s="4374"/>
      <c r="F2826" s="4375"/>
      <c r="G2826" s="2329"/>
    </row>
    <row r="2827" spans="2:17" ht="17.25" customHeight="1" x14ac:dyDescent="0.2">
      <c r="B2827" s="4373" t="s">
        <v>4850</v>
      </c>
      <c r="C2827" s="4374"/>
      <c r="D2827" s="4374"/>
      <c r="E2827" s="4374"/>
      <c r="F2827" s="4375"/>
      <c r="G2827" s="2329"/>
    </row>
    <row r="2828" spans="2:17" ht="17.25" customHeight="1" x14ac:dyDescent="0.2">
      <c r="B2828" s="4383" t="s">
        <v>4861</v>
      </c>
      <c r="C2828" s="4384"/>
      <c r="D2828" s="4384"/>
      <c r="E2828" s="4384"/>
      <c r="F2828" s="4385"/>
      <c r="G2828" s="2329"/>
    </row>
    <row r="2829" spans="2:17" ht="27.75" customHeight="1" x14ac:dyDescent="0.2">
      <c r="B2829" s="4387" t="s">
        <v>4862</v>
      </c>
      <c r="C2829" s="4388"/>
      <c r="D2829" s="4388"/>
      <c r="E2829" s="4388"/>
      <c r="F2829" s="4389"/>
      <c r="G2829" s="2329"/>
    </row>
    <row r="2830" spans="2:17" ht="17.25" customHeight="1" x14ac:dyDescent="0.2">
      <c r="B2830" s="4411" t="s">
        <v>4863</v>
      </c>
      <c r="C2830" s="4412"/>
      <c r="D2830" s="4412"/>
      <c r="E2830" s="4412"/>
      <c r="F2830" s="4413"/>
      <c r="G2830" s="2329"/>
    </row>
    <row r="2831" spans="2:17" ht="17.25" customHeight="1" x14ac:dyDescent="0.2">
      <c r="B2831" s="4383" t="s">
        <v>4864</v>
      </c>
      <c r="C2831" s="4384"/>
      <c r="D2831" s="4384"/>
      <c r="E2831" s="4384"/>
      <c r="F2831" s="4385"/>
      <c r="G2831" s="2329"/>
    </row>
    <row r="2832" spans="2:17" ht="17.25" customHeight="1" x14ac:dyDescent="0.2">
      <c r="B2832" s="4378" t="s">
        <v>2944</v>
      </c>
      <c r="C2832" s="4314"/>
      <c r="D2832" s="4314"/>
      <c r="E2832" s="4314"/>
      <c r="F2832" s="4315"/>
      <c r="G2832" s="2329"/>
    </row>
    <row r="2833" spans="2:8" ht="17.25" customHeight="1" thickBot="1" x14ac:dyDescent="0.25">
      <c r="B2833" s="4379" t="s">
        <v>4865</v>
      </c>
      <c r="C2833" s="4380"/>
      <c r="D2833" s="4380"/>
      <c r="E2833" s="4380"/>
      <c r="F2833" s="4381"/>
      <c r="G2833" s="2329"/>
    </row>
    <row r="2834" spans="2:8" ht="17.25" customHeight="1" thickTop="1" x14ac:dyDescent="0.3">
      <c r="B2834" s="4396" t="str">
        <f>+B2819</f>
        <v>.</v>
      </c>
      <c r="C2834" s="4396"/>
      <c r="D2834" s="534"/>
      <c r="E2834" s="534"/>
      <c r="F2834" s="534"/>
      <c r="G2834" s="2329"/>
    </row>
    <row r="2835" spans="2:8" ht="17.25" customHeight="1" thickBot="1" x14ac:dyDescent="0.35">
      <c r="B2835" s="2323"/>
      <c r="C2835" s="2323"/>
      <c r="D2835" s="534"/>
      <c r="E2835" s="534"/>
      <c r="F2835" s="534"/>
      <c r="G2835" s="2324"/>
    </row>
    <row r="2836" spans="2:8" ht="32.25" customHeight="1" thickTop="1" x14ac:dyDescent="0.3">
      <c r="B2836" s="3842" t="s">
        <v>4854</v>
      </c>
      <c r="C2836" s="4368"/>
      <c r="D2836" s="534"/>
      <c r="E2836" s="534"/>
      <c r="F2836" s="534"/>
      <c r="G2836" s="2241"/>
    </row>
    <row r="2837" spans="2:8" ht="17.25" customHeight="1" x14ac:dyDescent="0.3">
      <c r="B2837" s="4369" t="s">
        <v>4831</v>
      </c>
      <c r="C2837" s="4370"/>
      <c r="D2837" s="534"/>
      <c r="E2837" s="534"/>
      <c r="F2837" s="534"/>
      <c r="G2837" s="2241"/>
    </row>
    <row r="2838" spans="2:8" ht="17.25" customHeight="1" x14ac:dyDescent="0.3">
      <c r="B2838" s="4371" t="s">
        <v>3945</v>
      </c>
      <c r="C2838" s="4372"/>
      <c r="D2838" s="534"/>
      <c r="E2838" s="534"/>
      <c r="F2838" s="534"/>
      <c r="G2838" s="2241"/>
    </row>
    <row r="2839" spans="2:8" ht="17.25" customHeight="1" x14ac:dyDescent="0.3">
      <c r="B2839" s="4316" t="s">
        <v>4829</v>
      </c>
      <c r="C2839" s="4317"/>
      <c r="D2839" s="534"/>
      <c r="E2839" s="534"/>
      <c r="F2839" s="534"/>
      <c r="G2839" s="2241"/>
    </row>
    <row r="2840" spans="2:8" ht="38.25" customHeight="1" x14ac:dyDescent="0.3">
      <c r="B2840" s="4318" t="s">
        <v>4855</v>
      </c>
      <c r="C2840" s="4319"/>
      <c r="D2840" s="534"/>
      <c r="E2840" s="534"/>
      <c r="F2840" s="534"/>
      <c r="G2840" s="2241"/>
    </row>
    <row r="2841" spans="2:8" ht="42.75" customHeight="1" x14ac:dyDescent="0.3">
      <c r="B2841" s="4318" t="s">
        <v>4856</v>
      </c>
      <c r="C2841" s="4319"/>
      <c r="D2841" s="534"/>
      <c r="E2841" s="534"/>
      <c r="F2841" s="534"/>
      <c r="G2841" s="2241"/>
    </row>
    <row r="2842" spans="2:8" ht="32.25" customHeight="1" x14ac:dyDescent="0.3">
      <c r="B2842" s="4318" t="s">
        <v>4833</v>
      </c>
      <c r="C2842" s="4319"/>
      <c r="D2842" s="534"/>
      <c r="E2842" s="534"/>
      <c r="F2842" s="534"/>
      <c r="G2842" s="2241"/>
    </row>
    <row r="2843" spans="2:8" ht="35.25" customHeight="1" x14ac:dyDescent="0.3">
      <c r="B2843" s="4318" t="s">
        <v>4834</v>
      </c>
      <c r="C2843" s="4319"/>
      <c r="D2843" s="534"/>
      <c r="E2843" s="534"/>
      <c r="F2843" s="534"/>
      <c r="G2843" s="2241"/>
    </row>
    <row r="2844" spans="2:8" ht="37.5" customHeight="1" x14ac:dyDescent="0.3">
      <c r="B2844" s="4318" t="s">
        <v>4835</v>
      </c>
      <c r="C2844" s="4319"/>
      <c r="D2844" s="534"/>
      <c r="E2844" s="534"/>
      <c r="F2844" s="534"/>
      <c r="G2844" s="2241"/>
    </row>
    <row r="2845" spans="2:8" ht="17.25" customHeight="1" thickBot="1" x14ac:dyDescent="0.35">
      <c r="B2845" s="4320" t="s">
        <v>4836</v>
      </c>
      <c r="C2845" s="4321"/>
      <c r="D2845" s="534"/>
      <c r="E2845" s="534"/>
      <c r="F2845" s="534"/>
      <c r="G2845" s="2241"/>
    </row>
    <row r="2846" spans="2:8" ht="17.25" customHeight="1" thickTop="1" x14ac:dyDescent="0.3">
      <c r="B2846" s="4386" t="str">
        <f>+B2834</f>
        <v>.</v>
      </c>
      <c r="C2846" s="3863"/>
      <c r="D2846" s="534"/>
      <c r="E2846" s="534"/>
      <c r="F2846" s="534"/>
      <c r="G2846" s="2241"/>
    </row>
    <row r="2847" spans="2:8" ht="17.25" customHeight="1" thickBot="1" x14ac:dyDescent="0.35">
      <c r="B2847" s="2240"/>
      <c r="C2847" s="2240"/>
      <c r="D2847" s="534"/>
      <c r="E2847" s="534"/>
      <c r="F2847" s="534"/>
      <c r="G2847" s="2241"/>
    </row>
    <row r="2848" spans="2:8" ht="17.25" customHeight="1" thickTop="1" x14ac:dyDescent="0.2">
      <c r="B2848" s="3805" t="s">
        <v>4842</v>
      </c>
      <c r="C2848" s="3806"/>
      <c r="D2848" s="3806"/>
      <c r="E2848" s="3806"/>
      <c r="F2848" s="3807"/>
      <c r="G2848" s="3807"/>
      <c r="H2848" s="3808"/>
    </row>
    <row r="2849" spans="2:8" ht="59.25" customHeight="1" x14ac:dyDescent="0.2">
      <c r="B2849" s="2315" t="s">
        <v>381</v>
      </c>
      <c r="C2849" s="2313" t="s">
        <v>215</v>
      </c>
      <c r="D2849" s="2313" t="s">
        <v>4826</v>
      </c>
      <c r="E2849" s="2313" t="s">
        <v>3365</v>
      </c>
      <c r="F2849" s="2316" t="s">
        <v>4843</v>
      </c>
      <c r="G2849" s="2316" t="s">
        <v>4827</v>
      </c>
      <c r="H2849" s="2314" t="s">
        <v>4828</v>
      </c>
    </row>
    <row r="2850" spans="2:8" ht="17.25" customHeight="1" x14ac:dyDescent="0.2">
      <c r="B2850" s="2317" t="s">
        <v>4842</v>
      </c>
      <c r="C2850" s="2318" t="s">
        <v>4844</v>
      </c>
      <c r="D2850" s="2318" t="s">
        <v>4845</v>
      </c>
      <c r="E2850" s="2319">
        <v>2000</v>
      </c>
      <c r="F2850" s="2320" t="s">
        <v>4825</v>
      </c>
      <c r="G2850" s="2320" t="s">
        <v>1621</v>
      </c>
      <c r="H2850" s="2321" t="s">
        <v>1621</v>
      </c>
    </row>
    <row r="2851" spans="2:8" ht="17.25" customHeight="1" x14ac:dyDescent="0.2">
      <c r="B2851" s="4397" t="s">
        <v>4846</v>
      </c>
      <c r="C2851" s="4398"/>
      <c r="D2851" s="4398"/>
      <c r="E2851" s="4398"/>
      <c r="F2851" s="4403"/>
      <c r="G2851" s="4403"/>
      <c r="H2851" s="4399"/>
    </row>
    <row r="2852" spans="2:8" ht="17.25" customHeight="1" x14ac:dyDescent="0.2">
      <c r="B2852" s="4313" t="s">
        <v>4847</v>
      </c>
      <c r="C2852" s="4314"/>
      <c r="D2852" s="4314"/>
      <c r="E2852" s="4314"/>
      <c r="F2852" s="4314"/>
      <c r="G2852" s="4314"/>
      <c r="H2852" s="4315"/>
    </row>
    <row r="2853" spans="2:8" ht="15" customHeight="1" x14ac:dyDescent="0.2">
      <c r="B2853" s="4373" t="s">
        <v>4848</v>
      </c>
      <c r="C2853" s="4376"/>
      <c r="D2853" s="4376"/>
      <c r="E2853" s="4376"/>
      <c r="F2853" s="4376"/>
      <c r="G2853" s="4376"/>
      <c r="H2853" s="4377"/>
    </row>
    <row r="2854" spans="2:8" ht="33.75" customHeight="1" x14ac:dyDescent="0.2">
      <c r="B2854" s="4373" t="s">
        <v>4849</v>
      </c>
      <c r="C2854" s="4374"/>
      <c r="D2854" s="4374"/>
      <c r="E2854" s="4374"/>
      <c r="F2854" s="4374"/>
      <c r="G2854" s="4374"/>
      <c r="H2854" s="4375"/>
    </row>
    <row r="2855" spans="2:8" ht="17.25" customHeight="1" x14ac:dyDescent="0.2">
      <c r="B2855" s="4373" t="s">
        <v>4850</v>
      </c>
      <c r="C2855" s="4374"/>
      <c r="D2855" s="4374"/>
      <c r="E2855" s="4374"/>
      <c r="F2855" s="4374"/>
      <c r="G2855" s="4374"/>
      <c r="H2855" s="4375"/>
    </row>
    <row r="2856" spans="2:8" ht="17.25" customHeight="1" x14ac:dyDescent="0.2">
      <c r="B2856" s="4373" t="s">
        <v>4851</v>
      </c>
      <c r="C2856" s="4376"/>
      <c r="D2856" s="4376"/>
      <c r="E2856" s="4376"/>
      <c r="F2856" s="4376"/>
      <c r="G2856" s="4376"/>
      <c r="H2856" s="4377"/>
    </row>
    <row r="2857" spans="2:8" ht="17.25" customHeight="1" x14ac:dyDescent="0.2">
      <c r="B2857" s="4373" t="s">
        <v>4852</v>
      </c>
      <c r="C2857" s="4376"/>
      <c r="D2857" s="4376"/>
      <c r="E2857" s="4376"/>
      <c r="F2857" s="4376"/>
      <c r="G2857" s="4376"/>
      <c r="H2857" s="4377"/>
    </row>
    <row r="2858" spans="2:8" ht="17.25" customHeight="1" x14ac:dyDescent="0.2">
      <c r="B2858" s="4378" t="s">
        <v>2944</v>
      </c>
      <c r="C2858" s="4314"/>
      <c r="D2858" s="4314"/>
      <c r="E2858" s="4314"/>
      <c r="F2858" s="4314"/>
      <c r="G2858" s="4314"/>
      <c r="H2858" s="4315"/>
    </row>
    <row r="2859" spans="2:8" ht="17.25" customHeight="1" thickBot="1" x14ac:dyDescent="0.25">
      <c r="B2859" s="4379" t="s">
        <v>4853</v>
      </c>
      <c r="C2859" s="4380"/>
      <c r="D2859" s="4380"/>
      <c r="E2859" s="4380"/>
      <c r="F2859" s="4380"/>
      <c r="G2859" s="4380"/>
      <c r="H2859" s="4381"/>
    </row>
    <row r="2860" spans="2:8" ht="17.25" customHeight="1" thickTop="1" x14ac:dyDescent="0.2">
      <c r="B2860" s="4382" t="str">
        <f>+B2846</f>
        <v>.</v>
      </c>
      <c r="C2860" s="4382"/>
      <c r="D2860" s="2322"/>
      <c r="E2860" s="2322"/>
      <c r="F2860" s="2322"/>
      <c r="G2860" s="2322"/>
      <c r="H2860" s="2322"/>
    </row>
    <row r="2861" spans="2:8" ht="17.25" customHeight="1" thickBot="1" x14ac:dyDescent="0.35">
      <c r="B2861" s="2240"/>
      <c r="C2861" s="2240"/>
      <c r="D2861" s="534"/>
      <c r="E2861" s="534"/>
      <c r="F2861" s="534"/>
      <c r="G2861" s="2241"/>
    </row>
    <row r="2862" spans="2:8" ht="17.25" customHeight="1" thickTop="1" x14ac:dyDescent="0.2">
      <c r="B2862" s="4351" t="s">
        <v>4837</v>
      </c>
      <c r="C2862" s="4352"/>
      <c r="D2862" s="4352"/>
      <c r="E2862" s="4352"/>
      <c r="F2862" s="4353"/>
      <c r="G2862" s="2241"/>
    </row>
    <row r="2863" spans="2:8" ht="39" customHeight="1" x14ac:dyDescent="0.2">
      <c r="B2863" s="2315" t="s">
        <v>381</v>
      </c>
      <c r="C2863" s="2313" t="s">
        <v>215</v>
      </c>
      <c r="D2863" s="2313" t="s">
        <v>4826</v>
      </c>
      <c r="E2863" s="2313" t="s">
        <v>3365</v>
      </c>
      <c r="F2863" s="2314" t="s">
        <v>4824</v>
      </c>
      <c r="G2863" s="2241"/>
    </row>
    <row r="2864" spans="2:8" ht="17.25" customHeight="1" x14ac:dyDescent="0.2">
      <c r="B2864" s="4354" t="s">
        <v>4838</v>
      </c>
      <c r="C2864" s="4355" t="s">
        <v>4839</v>
      </c>
      <c r="D2864" s="4355">
        <v>66.08</v>
      </c>
      <c r="E2864" s="4356" t="s">
        <v>1709</v>
      </c>
      <c r="F2864" s="4357" t="s">
        <v>1621</v>
      </c>
      <c r="G2864" s="2241"/>
    </row>
    <row r="2865" spans="2:7" ht="17.25" customHeight="1" x14ac:dyDescent="0.2">
      <c r="B2865" s="4354"/>
      <c r="C2865" s="4355"/>
      <c r="D2865" s="4355"/>
      <c r="E2865" s="4356"/>
      <c r="F2865" s="4357"/>
      <c r="G2865" s="2241"/>
    </row>
    <row r="2866" spans="2:7" ht="17.25" customHeight="1" x14ac:dyDescent="0.2">
      <c r="B2866" s="4358" t="s">
        <v>4840</v>
      </c>
      <c r="C2866" s="4359"/>
      <c r="D2866" s="4359"/>
      <c r="E2866" s="4359"/>
      <c r="F2866" s="4360"/>
      <c r="G2866" s="2241"/>
    </row>
    <row r="2867" spans="2:7" ht="17.25" customHeight="1" x14ac:dyDescent="0.2">
      <c r="B2867" s="4361" t="s">
        <v>2944</v>
      </c>
      <c r="C2867" s="4362"/>
      <c r="D2867" s="4362"/>
      <c r="E2867" s="4362"/>
      <c r="F2867" s="4363"/>
      <c r="G2867" s="2241"/>
    </row>
    <row r="2868" spans="2:7" ht="17.25" customHeight="1" thickBot="1" x14ac:dyDescent="0.25">
      <c r="B2868" s="4364" t="s">
        <v>4841</v>
      </c>
      <c r="C2868" s="4365"/>
      <c r="D2868" s="4365"/>
      <c r="E2868" s="4365"/>
      <c r="F2868" s="4366"/>
      <c r="G2868" s="2241"/>
    </row>
    <row r="2869" spans="2:7" ht="17.25" customHeight="1" thickTop="1" x14ac:dyDescent="0.3">
      <c r="B2869" s="4367" t="str">
        <f>+B2860</f>
        <v>.</v>
      </c>
      <c r="C2869" s="4367"/>
      <c r="D2869" s="534"/>
      <c r="E2869" s="534"/>
      <c r="F2869" s="534"/>
      <c r="G2869" s="2241"/>
    </row>
    <row r="2870" spans="2:7" ht="17.25" customHeight="1" thickBot="1" x14ac:dyDescent="0.35">
      <c r="B2870" s="2240"/>
      <c r="C2870" s="2240"/>
      <c r="D2870" s="534"/>
      <c r="E2870" s="534"/>
      <c r="F2870" s="534"/>
      <c r="G2870" s="2241"/>
    </row>
    <row r="2871" spans="2:7" ht="30" customHeight="1" thickTop="1" x14ac:dyDescent="0.3">
      <c r="B2871" s="3842" t="s">
        <v>4830</v>
      </c>
      <c r="C2871" s="4368"/>
      <c r="D2871" s="534"/>
      <c r="E2871" s="534"/>
      <c r="F2871" s="534"/>
      <c r="G2871" s="2241"/>
    </row>
    <row r="2872" spans="2:7" ht="17.25" customHeight="1" x14ac:dyDescent="0.3">
      <c r="B2872" s="4369" t="s">
        <v>4831</v>
      </c>
      <c r="C2872" s="4370"/>
      <c r="D2872" s="534"/>
      <c r="E2872" s="534"/>
      <c r="F2872" s="534"/>
      <c r="G2872" s="2241"/>
    </row>
    <row r="2873" spans="2:7" ht="17.25" customHeight="1" x14ac:dyDescent="0.3">
      <c r="B2873" s="4371" t="s">
        <v>3945</v>
      </c>
      <c r="C2873" s="4372"/>
      <c r="D2873" s="534"/>
      <c r="E2873" s="534"/>
      <c r="F2873" s="534"/>
      <c r="G2873" s="2241"/>
    </row>
    <row r="2874" spans="2:7" ht="17.25" customHeight="1" x14ac:dyDescent="0.3">
      <c r="B2874" s="4316" t="s">
        <v>4823</v>
      </c>
      <c r="C2874" s="4317"/>
      <c r="D2874" s="534"/>
      <c r="E2874" s="534"/>
      <c r="F2874" s="534"/>
      <c r="G2874" s="2241"/>
    </row>
    <row r="2875" spans="2:7" ht="40.5" customHeight="1" x14ac:dyDescent="0.3">
      <c r="B2875" s="4318" t="s">
        <v>4832</v>
      </c>
      <c r="C2875" s="4319"/>
      <c r="D2875" s="534"/>
      <c r="E2875" s="534"/>
      <c r="F2875" s="534"/>
      <c r="G2875" s="2241"/>
    </row>
    <row r="2876" spans="2:7" ht="30" customHeight="1" x14ac:dyDescent="0.3">
      <c r="B2876" s="4318" t="s">
        <v>4833</v>
      </c>
      <c r="C2876" s="4319"/>
      <c r="D2876" s="534"/>
      <c r="E2876" s="534"/>
      <c r="F2876" s="534"/>
      <c r="G2876" s="2241"/>
    </row>
    <row r="2877" spans="2:7" ht="30" customHeight="1" x14ac:dyDescent="0.3">
      <c r="B2877" s="4318" t="s">
        <v>4834</v>
      </c>
      <c r="C2877" s="4319"/>
      <c r="D2877" s="534"/>
      <c r="E2877" s="534"/>
      <c r="F2877" s="534"/>
      <c r="G2877" s="2241"/>
    </row>
    <row r="2878" spans="2:7" ht="42.75" customHeight="1" x14ac:dyDescent="0.3">
      <c r="B2878" s="4318" t="s">
        <v>4835</v>
      </c>
      <c r="C2878" s="4319"/>
      <c r="D2878" s="534"/>
      <c r="E2878" s="534"/>
      <c r="F2878" s="534"/>
      <c r="G2878" s="2241"/>
    </row>
    <row r="2879" spans="2:7" ht="17.25" customHeight="1" thickBot="1" x14ac:dyDescent="0.35">
      <c r="B2879" s="4320" t="s">
        <v>4836</v>
      </c>
      <c r="C2879" s="4321"/>
      <c r="D2879" s="534"/>
      <c r="E2879" s="534"/>
      <c r="F2879" s="534"/>
      <c r="G2879" s="2241"/>
    </row>
    <row r="2880" spans="2:7" ht="17.25" customHeight="1" thickTop="1" x14ac:dyDescent="0.3">
      <c r="B2880" s="3863" t="str">
        <f>+B2869</f>
        <v>.</v>
      </c>
      <c r="C2880" s="3863"/>
      <c r="D2880" s="534"/>
      <c r="E2880" s="534"/>
      <c r="F2880" s="534"/>
      <c r="G2880" s="2241"/>
    </row>
    <row r="2881" spans="2:15" ht="17.25" customHeight="1" thickBot="1" x14ac:dyDescent="0.35">
      <c r="B2881" s="1517"/>
      <c r="C2881" s="1517"/>
      <c r="D2881" s="534"/>
      <c r="E2881" s="534"/>
      <c r="F2881" s="534"/>
      <c r="G2881" s="2"/>
    </row>
    <row r="2882" spans="2:15" ht="17.25" customHeight="1" thickTop="1" x14ac:dyDescent="0.2">
      <c r="B2882" s="2261" t="s">
        <v>4485</v>
      </c>
      <c r="C2882" s="2262"/>
      <c r="D2882" s="2262"/>
      <c r="E2882" s="2262"/>
      <c r="F2882" s="2262"/>
      <c r="G2882" s="2262"/>
      <c r="H2882" s="2262"/>
      <c r="I2882" s="2262"/>
      <c r="J2882" s="2262"/>
      <c r="K2882" s="2262"/>
      <c r="L2882" s="2262"/>
      <c r="M2882" s="2262"/>
      <c r="N2882" s="2262"/>
      <c r="O2882" s="2263"/>
    </row>
    <row r="2883" spans="2:15" ht="40.5" customHeight="1" x14ac:dyDescent="0.2">
      <c r="B2883" s="1524" t="s">
        <v>995</v>
      </c>
      <c r="C2883" s="1525" t="s">
        <v>4486</v>
      </c>
      <c r="D2883" s="1526" t="s">
        <v>1864</v>
      </c>
      <c r="E2883" s="2098" t="s">
        <v>81</v>
      </c>
      <c r="F2883" s="2098" t="s">
        <v>2955</v>
      </c>
      <c r="G2883" s="1528" t="s">
        <v>536</v>
      </c>
      <c r="H2883" s="1528" t="s">
        <v>537</v>
      </c>
      <c r="I2883" s="1525" t="s">
        <v>4487</v>
      </c>
      <c r="J2883" s="1525" t="s">
        <v>2957</v>
      </c>
      <c r="K2883" s="1525" t="s">
        <v>4488</v>
      </c>
      <c r="L2883" s="1525" t="s">
        <v>2959</v>
      </c>
      <c r="M2883" s="1525" t="s">
        <v>2960</v>
      </c>
      <c r="N2883" s="1529" t="s">
        <v>2961</v>
      </c>
      <c r="O2883" s="1530" t="s">
        <v>2028</v>
      </c>
    </row>
    <row r="2884" spans="2:15" ht="26.25" customHeight="1" x14ac:dyDescent="0.2">
      <c r="B2884" s="1573" t="s">
        <v>4489</v>
      </c>
      <c r="C2884" s="1583" t="s">
        <v>2030</v>
      </c>
      <c r="D2884" s="1583" t="s">
        <v>929</v>
      </c>
      <c r="E2884" s="2093">
        <v>79</v>
      </c>
      <c r="F2884" s="2094">
        <v>30</v>
      </c>
      <c r="G2884" s="1568">
        <v>49</v>
      </c>
      <c r="H2884" s="1568" t="s">
        <v>4490</v>
      </c>
      <c r="I2884" s="1536">
        <v>0.12</v>
      </c>
      <c r="J2884" s="2092">
        <v>0.12</v>
      </c>
      <c r="K2884" s="1536">
        <v>0.12</v>
      </c>
      <c r="L2884" s="1570" t="s">
        <v>4392</v>
      </c>
      <c r="M2884" s="1536" t="s">
        <v>4392</v>
      </c>
      <c r="N2884" s="1571" t="s">
        <v>4392</v>
      </c>
      <c r="O2884" s="1572" t="s">
        <v>390</v>
      </c>
    </row>
    <row r="2885" spans="2:15" ht="29.25" customHeight="1" x14ac:dyDescent="0.2">
      <c r="B2885" s="1573" t="s">
        <v>4489</v>
      </c>
      <c r="C2885" s="2264" t="s">
        <v>783</v>
      </c>
      <c r="D2885" s="1583" t="s">
        <v>929</v>
      </c>
      <c r="E2885" s="2093">
        <v>79</v>
      </c>
      <c r="F2885" s="2094">
        <v>30</v>
      </c>
      <c r="G2885" s="1568">
        <v>49</v>
      </c>
      <c r="H2885" s="1568" t="s">
        <v>4490</v>
      </c>
      <c r="I2885" s="1536">
        <v>0.12</v>
      </c>
      <c r="J2885" s="2092">
        <v>0.12</v>
      </c>
      <c r="K2885" s="1536">
        <v>0.12</v>
      </c>
      <c r="L2885" s="1570" t="s">
        <v>4392</v>
      </c>
      <c r="M2885" s="1536" t="s">
        <v>4392</v>
      </c>
      <c r="N2885" s="1571" t="s">
        <v>4392</v>
      </c>
      <c r="O2885" s="1572" t="s">
        <v>390</v>
      </c>
    </row>
    <row r="2886" spans="2:15" ht="17.25" customHeight="1" x14ac:dyDescent="0.2">
      <c r="B2886" s="3880" t="s">
        <v>1985</v>
      </c>
      <c r="C2886" s="3881"/>
      <c r="D2886" s="3881"/>
      <c r="E2886" s="3881"/>
      <c r="F2886" s="3881"/>
      <c r="G2886" s="3881"/>
      <c r="H2886" s="3881"/>
      <c r="I2886" s="3881"/>
      <c r="J2886" s="3881"/>
      <c r="K2886" s="3881"/>
      <c r="L2886" s="3881"/>
      <c r="M2886" s="3881"/>
      <c r="N2886" s="3881"/>
      <c r="O2886" s="3882"/>
    </row>
    <row r="2887" spans="2:15" ht="17.25" customHeight="1" x14ac:dyDescent="0.2">
      <c r="B2887" s="4333" t="s">
        <v>3565</v>
      </c>
      <c r="C2887" s="4334"/>
      <c r="D2887" s="4334"/>
      <c r="E2887" s="4334"/>
      <c r="F2887" s="4334"/>
      <c r="G2887" s="4334"/>
      <c r="H2887" s="4334"/>
      <c r="I2887" s="4334"/>
      <c r="J2887" s="4334"/>
      <c r="K2887" s="4334"/>
      <c r="L2887" s="4334"/>
      <c r="M2887" s="4334"/>
      <c r="N2887" s="4334"/>
      <c r="O2887" s="4335"/>
    </row>
    <row r="2888" spans="2:15" ht="17.25" customHeight="1" thickBot="1" x14ac:dyDescent="0.25">
      <c r="B2888" s="4336" t="s">
        <v>4491</v>
      </c>
      <c r="C2888" s="4337"/>
      <c r="D2888" s="4337"/>
      <c r="E2888" s="4337"/>
      <c r="F2888" s="4337"/>
      <c r="G2888" s="4337"/>
      <c r="H2888" s="4337"/>
      <c r="I2888" s="4337"/>
      <c r="J2888" s="4337"/>
      <c r="K2888" s="4337"/>
      <c r="L2888" s="4337"/>
      <c r="M2888" s="4337"/>
      <c r="N2888" s="4337"/>
      <c r="O2888" s="4338"/>
    </row>
    <row r="2889" spans="2:15" ht="17.25" customHeight="1" thickTop="1" x14ac:dyDescent="0.3">
      <c r="B2889" s="4127" t="str">
        <f>+B2880</f>
        <v>.</v>
      </c>
      <c r="C2889" s="4127"/>
      <c r="D2889" s="534"/>
      <c r="E2889" s="534"/>
      <c r="F2889" s="534"/>
      <c r="G2889" s="2"/>
    </row>
    <row r="2890" spans="2:15" ht="17.25" customHeight="1" thickBot="1" x14ac:dyDescent="0.35">
      <c r="B2890" s="1517"/>
      <c r="C2890" s="1517"/>
      <c r="D2890" s="534"/>
      <c r="E2890" s="534"/>
      <c r="F2890" s="534"/>
      <c r="G2890" s="2"/>
    </row>
    <row r="2891" spans="2:15" ht="32.25" customHeight="1" thickTop="1" x14ac:dyDescent="0.2">
      <c r="B2891" s="4345" t="s">
        <v>4476</v>
      </c>
      <c r="C2891" s="4346"/>
      <c r="D2891" s="4346"/>
      <c r="E2891" s="4346"/>
      <c r="F2891" s="4347"/>
      <c r="G2891" s="2"/>
    </row>
    <row r="2892" spans="2:15" ht="17.25" customHeight="1" x14ac:dyDescent="0.2">
      <c r="B2892" s="2250" t="s">
        <v>381</v>
      </c>
      <c r="C2892" s="2251" t="s">
        <v>215</v>
      </c>
      <c r="D2892" s="2251" t="s">
        <v>3365</v>
      </c>
      <c r="E2892" s="2251" t="s">
        <v>216</v>
      </c>
      <c r="F2892" s="2252" t="s">
        <v>4477</v>
      </c>
      <c r="G2892" s="2"/>
    </row>
    <row r="2893" spans="2:15" ht="24" customHeight="1" x14ac:dyDescent="0.2">
      <c r="B2893" s="2253" t="s">
        <v>4478</v>
      </c>
      <c r="C2893" s="2254">
        <v>29</v>
      </c>
      <c r="D2893" s="2255">
        <v>2000</v>
      </c>
      <c r="E2893" s="2256">
        <v>0.1</v>
      </c>
      <c r="F2893" s="2257" t="s">
        <v>1621</v>
      </c>
      <c r="G2893" s="2"/>
    </row>
    <row r="2894" spans="2:15" ht="17.25" customHeight="1" x14ac:dyDescent="0.2">
      <c r="B2894" s="4348" t="s">
        <v>4479</v>
      </c>
      <c r="C2894" s="4349"/>
      <c r="D2894" s="4349"/>
      <c r="E2894" s="4349"/>
      <c r="F2894" s="4350"/>
      <c r="G2894" s="2"/>
    </row>
    <row r="2895" spans="2:15" ht="17.25" customHeight="1" x14ac:dyDescent="0.2">
      <c r="B2895" s="4339" t="s">
        <v>4480</v>
      </c>
      <c r="C2895" s="4340"/>
      <c r="D2895" s="4340"/>
      <c r="E2895" s="4340"/>
      <c r="F2895" s="4341"/>
      <c r="G2895" s="2"/>
    </row>
    <row r="2896" spans="2:15" ht="17.25" customHeight="1" x14ac:dyDescent="0.2">
      <c r="B2896" s="4339" t="s">
        <v>4481</v>
      </c>
      <c r="C2896" s="4340"/>
      <c r="D2896" s="4340"/>
      <c r="E2896" s="4340"/>
      <c r="F2896" s="4341"/>
      <c r="G2896" s="2"/>
    </row>
    <row r="2897" spans="2:7" ht="17.25" customHeight="1" x14ac:dyDescent="0.2">
      <c r="B2897" s="4339" t="s">
        <v>4482</v>
      </c>
      <c r="C2897" s="4340"/>
      <c r="D2897" s="4340"/>
      <c r="E2897" s="4340"/>
      <c r="F2897" s="4341"/>
      <c r="G2897" s="2"/>
    </row>
    <row r="2898" spans="2:7" ht="17.25" customHeight="1" x14ac:dyDescent="0.2">
      <c r="B2898" s="4342" t="s">
        <v>4483</v>
      </c>
      <c r="C2898" s="4343"/>
      <c r="D2898" s="4343"/>
      <c r="E2898" s="4343"/>
      <c r="F2898" s="4344"/>
      <c r="G2898" s="2"/>
    </row>
    <row r="2899" spans="2:7" ht="17.25" customHeight="1" thickBot="1" x14ac:dyDescent="0.25">
      <c r="B2899" s="2258" t="s">
        <v>4484</v>
      </c>
      <c r="C2899" s="2259"/>
      <c r="D2899" s="2259"/>
      <c r="E2899" s="2259"/>
      <c r="F2899" s="2260"/>
      <c r="G2899" s="2"/>
    </row>
    <row r="2900" spans="2:7" ht="17.25" customHeight="1" thickTop="1" x14ac:dyDescent="0.3">
      <c r="B2900" s="3812" t="str">
        <f>+B2889</f>
        <v>.</v>
      </c>
      <c r="C2900" s="3812"/>
      <c r="D2900" s="534"/>
      <c r="E2900" s="534"/>
      <c r="F2900" s="534"/>
      <c r="G2900" s="2"/>
    </row>
    <row r="2901" spans="2:7" ht="17.25" customHeight="1" thickBot="1" x14ac:dyDescent="0.35">
      <c r="B2901" s="1517"/>
      <c r="C2901" s="1517"/>
      <c r="D2901" s="534"/>
      <c r="E2901" s="534"/>
      <c r="F2901" s="534"/>
      <c r="G2901" s="2"/>
    </row>
    <row r="2902" spans="2:7" ht="17.25" customHeight="1" thickTop="1" thickBot="1" x14ac:dyDescent="0.25">
      <c r="B2902" s="3842" t="s">
        <v>4468</v>
      </c>
      <c r="C2902" s="3843"/>
      <c r="D2902" s="3843"/>
      <c r="E2902" s="3843"/>
      <c r="F2902" s="3844"/>
      <c r="G2902" s="2"/>
    </row>
    <row r="2903" spans="2:7" ht="17.25" customHeight="1" thickTop="1" x14ac:dyDescent="0.2">
      <c r="B2903" s="695"/>
      <c r="C2903" s="696"/>
      <c r="D2903" s="696"/>
      <c r="E2903" s="696"/>
      <c r="F2903" s="697"/>
      <c r="G2903" s="2"/>
    </row>
    <row r="2904" spans="2:7" ht="17.25" customHeight="1" x14ac:dyDescent="0.2">
      <c r="B2904" s="1564" t="s">
        <v>2943</v>
      </c>
      <c r="C2904" s="1503" t="s">
        <v>381</v>
      </c>
      <c r="D2904" s="915"/>
      <c r="E2904" s="915"/>
      <c r="F2904" s="916"/>
      <c r="G2904" s="2"/>
    </row>
    <row r="2905" spans="2:7" ht="17.25" customHeight="1" x14ac:dyDescent="0.2">
      <c r="B2905" s="1564" t="s">
        <v>2944</v>
      </c>
      <c r="C2905" s="1503" t="s">
        <v>4424</v>
      </c>
      <c r="D2905" s="915"/>
      <c r="E2905" s="915"/>
      <c r="F2905" s="916"/>
      <c r="G2905" s="2"/>
    </row>
    <row r="2906" spans="2:7" ht="17.25" customHeight="1" x14ac:dyDescent="0.2">
      <c r="B2906" s="1566" t="s">
        <v>2945</v>
      </c>
      <c r="C2906" s="3890" t="s">
        <v>3526</v>
      </c>
      <c r="D2906" s="3890"/>
      <c r="E2906" s="3890"/>
      <c r="F2906" s="3891"/>
      <c r="G2906" s="2"/>
    </row>
    <row r="2907" spans="2:7" ht="17.25" customHeight="1" x14ac:dyDescent="0.2">
      <c r="B2907" s="1566" t="s">
        <v>2946</v>
      </c>
      <c r="C2907" s="3890" t="s">
        <v>4469</v>
      </c>
      <c r="D2907" s="3890"/>
      <c r="E2907" s="3890"/>
      <c r="F2907" s="3891"/>
      <c r="G2907" s="2"/>
    </row>
    <row r="2908" spans="2:7" ht="17.25" customHeight="1" x14ac:dyDescent="0.2">
      <c r="B2908" s="1740" t="s">
        <v>2919</v>
      </c>
      <c r="C2908" s="3848"/>
      <c r="D2908" s="3848"/>
      <c r="E2908" s="3848"/>
      <c r="F2908" s="3849"/>
      <c r="G2908" s="2"/>
    </row>
    <row r="2909" spans="2:7" ht="27" customHeight="1" x14ac:dyDescent="0.2">
      <c r="B2909" s="1740"/>
      <c r="C2909" s="3848" t="s">
        <v>4470</v>
      </c>
      <c r="D2909" s="3848"/>
      <c r="E2909" s="3848"/>
      <c r="F2909" s="3849"/>
      <c r="G2909" s="2"/>
    </row>
    <row r="2910" spans="2:7" ht="33" customHeight="1" x14ac:dyDescent="0.2">
      <c r="B2910" s="1740"/>
      <c r="C2910" s="3848" t="s">
        <v>4471</v>
      </c>
      <c r="D2910" s="3848"/>
      <c r="E2910" s="3848"/>
      <c r="F2910" s="3849"/>
      <c r="G2910" s="2"/>
    </row>
    <row r="2911" spans="2:7" ht="47.25" customHeight="1" x14ac:dyDescent="0.2">
      <c r="B2911" s="1740"/>
      <c r="C2911" s="3848" t="s">
        <v>4472</v>
      </c>
      <c r="D2911" s="3848"/>
      <c r="E2911" s="3848"/>
      <c r="F2911" s="3849"/>
      <c r="G2911" s="2"/>
    </row>
    <row r="2912" spans="2:7" ht="44.25" customHeight="1" x14ac:dyDescent="0.2">
      <c r="B2912" s="1740"/>
      <c r="C2912" s="3848" t="s">
        <v>4473</v>
      </c>
      <c r="D2912" s="3848"/>
      <c r="E2912" s="3848"/>
      <c r="F2912" s="3849"/>
      <c r="G2912" s="2"/>
    </row>
    <row r="2913" spans="2:7" ht="33.75" customHeight="1" x14ac:dyDescent="0.2">
      <c r="B2913" s="1740"/>
      <c r="C2913" s="3848" t="s">
        <v>4474</v>
      </c>
      <c r="D2913" s="3848"/>
      <c r="E2913" s="3848"/>
      <c r="F2913" s="3849"/>
      <c r="G2913" s="2"/>
    </row>
    <row r="2914" spans="2:7" ht="17.25" customHeight="1" thickBot="1" x14ac:dyDescent="0.25">
      <c r="B2914" s="4306" t="s">
        <v>4475</v>
      </c>
      <c r="C2914" s="4307"/>
      <c r="D2914" s="4307"/>
      <c r="E2914" s="4307"/>
      <c r="F2914" s="4308"/>
      <c r="G2914" s="2"/>
    </row>
    <row r="2915" spans="2:7" ht="17.25" customHeight="1" thickTop="1" x14ac:dyDescent="0.3">
      <c r="B2915" s="4127" t="str">
        <f>+B2900</f>
        <v>.</v>
      </c>
      <c r="C2915" s="4127"/>
      <c r="D2915" s="534"/>
      <c r="E2915" s="534"/>
      <c r="F2915" s="534"/>
      <c r="G2915" s="2"/>
    </row>
    <row r="2916" spans="2:7" ht="17.25" customHeight="1" thickBot="1" x14ac:dyDescent="0.35">
      <c r="B2916" s="1517"/>
      <c r="C2916" s="1517"/>
      <c r="D2916" s="534"/>
      <c r="E2916" s="534"/>
      <c r="F2916" s="534"/>
      <c r="G2916" s="2"/>
    </row>
    <row r="2917" spans="2:7" ht="17.25" customHeight="1" thickTop="1" thickBot="1" x14ac:dyDescent="0.25">
      <c r="B2917" s="3828" t="s">
        <v>4458</v>
      </c>
      <c r="C2917" s="3829"/>
      <c r="D2917" s="3829"/>
      <c r="E2917" s="3829"/>
      <c r="F2917" s="3829"/>
      <c r="G2917" s="3830"/>
    </row>
    <row r="2918" spans="2:7" ht="48.75" customHeight="1" thickTop="1" x14ac:dyDescent="0.2">
      <c r="B2918" s="3831" t="s">
        <v>381</v>
      </c>
      <c r="C2918" s="3832"/>
      <c r="D2918" s="2247" t="s">
        <v>2773</v>
      </c>
      <c r="E2918" s="2247" t="s">
        <v>3365</v>
      </c>
      <c r="F2918" s="2248" t="s">
        <v>4459</v>
      </c>
      <c r="G2918" s="2249" t="s">
        <v>4460</v>
      </c>
    </row>
    <row r="2919" spans="2:7" ht="17.25" customHeight="1" x14ac:dyDescent="0.2">
      <c r="B2919" s="3833" t="s">
        <v>4461</v>
      </c>
      <c r="C2919" s="3834"/>
      <c r="D2919" s="3834">
        <v>29</v>
      </c>
      <c r="E2919" s="3834">
        <v>2000</v>
      </c>
      <c r="F2919" s="3834">
        <v>4000</v>
      </c>
      <c r="G2919" s="3835" t="s">
        <v>210</v>
      </c>
    </row>
    <row r="2920" spans="2:7" ht="17.25" customHeight="1" x14ac:dyDescent="0.2">
      <c r="B2920" s="3833"/>
      <c r="C2920" s="3834"/>
      <c r="D2920" s="3834"/>
      <c r="E2920" s="3834"/>
      <c r="F2920" s="3834"/>
      <c r="G2920" s="3835"/>
    </row>
    <row r="2921" spans="2:7" ht="17.25" customHeight="1" x14ac:dyDescent="0.2">
      <c r="B2921" s="3833" t="s">
        <v>947</v>
      </c>
      <c r="C2921" s="3834"/>
      <c r="D2921" s="3834" t="s">
        <v>4462</v>
      </c>
      <c r="E2921" s="3834"/>
      <c r="F2921" s="3834"/>
      <c r="G2921" s="3835"/>
    </row>
    <row r="2922" spans="2:7" ht="17.25" customHeight="1" x14ac:dyDescent="0.2">
      <c r="B2922" s="4325" t="s">
        <v>4433</v>
      </c>
      <c r="C2922" s="4326"/>
      <c r="D2922" s="3834" t="s">
        <v>4463</v>
      </c>
      <c r="E2922" s="3834"/>
      <c r="F2922" s="3834"/>
      <c r="G2922" s="3835"/>
    </row>
    <row r="2923" spans="2:7" ht="17.25" customHeight="1" x14ac:dyDescent="0.2">
      <c r="B2923" s="4327"/>
      <c r="C2923" s="4328"/>
      <c r="D2923" s="4322" t="s">
        <v>4464</v>
      </c>
      <c r="E2923" s="4322"/>
      <c r="F2923" s="4322"/>
      <c r="G2923" s="3835"/>
    </row>
    <row r="2924" spans="2:7" ht="31.5" customHeight="1" x14ac:dyDescent="0.2">
      <c r="B2924" s="4327"/>
      <c r="C2924" s="4328"/>
      <c r="D2924" s="4323" t="s">
        <v>4465</v>
      </c>
      <c r="E2924" s="3981"/>
      <c r="F2924" s="3981"/>
      <c r="G2924" s="4324"/>
    </row>
    <row r="2925" spans="2:7" ht="17.25" customHeight="1" x14ac:dyDescent="0.2">
      <c r="B2925" s="4327"/>
      <c r="C2925" s="4328"/>
      <c r="D2925" s="3834" t="s">
        <v>4466</v>
      </c>
      <c r="E2925" s="3834"/>
      <c r="F2925" s="3834"/>
      <c r="G2925" s="3835"/>
    </row>
    <row r="2926" spans="2:7" ht="17.25" customHeight="1" thickBot="1" x14ac:dyDescent="0.25">
      <c r="B2926" s="4329"/>
      <c r="C2926" s="4330"/>
      <c r="D2926" s="4331" t="s">
        <v>4467</v>
      </c>
      <c r="E2926" s="4331"/>
      <c r="F2926" s="4331"/>
      <c r="G2926" s="4332"/>
    </row>
    <row r="2927" spans="2:7" ht="17.25" customHeight="1" thickTop="1" x14ac:dyDescent="0.3">
      <c r="B2927" s="3863" t="str">
        <f>+B2915</f>
        <v>.</v>
      </c>
      <c r="C2927" s="3863"/>
      <c r="D2927" s="534"/>
      <c r="E2927" s="534"/>
      <c r="F2927" s="534"/>
      <c r="G2927" s="2"/>
    </row>
    <row r="2928" spans="2:7" ht="17.25" customHeight="1" thickBot="1" x14ac:dyDescent="0.35">
      <c r="B2928" s="1517"/>
      <c r="C2928" s="1517"/>
      <c r="D2928" s="534"/>
      <c r="E2928" s="534"/>
      <c r="F2928" s="534"/>
      <c r="G2928" s="2"/>
    </row>
    <row r="2929" spans="2:7" ht="21.75" customHeight="1" thickTop="1" thickBot="1" x14ac:dyDescent="0.25">
      <c r="B2929" s="3921" t="s">
        <v>4423</v>
      </c>
      <c r="C2929" s="4309"/>
      <c r="D2929" s="4309"/>
      <c r="E2929" s="4309"/>
      <c r="F2929" s="4310"/>
      <c r="G2929" s="2"/>
    </row>
    <row r="2930" spans="2:7" ht="17.25" customHeight="1" thickTop="1" x14ac:dyDescent="0.2">
      <c r="B2930" s="695"/>
      <c r="C2930" s="696"/>
      <c r="D2930" s="696"/>
      <c r="E2930" s="696"/>
      <c r="F2930" s="697"/>
      <c r="G2930" s="2"/>
    </row>
    <row r="2931" spans="2:7" ht="17.25" customHeight="1" x14ac:dyDescent="0.2">
      <c r="B2931" s="1564" t="s">
        <v>2943</v>
      </c>
      <c r="C2931" s="1503" t="s">
        <v>381</v>
      </c>
      <c r="D2931" s="915"/>
      <c r="E2931" s="915"/>
      <c r="F2931" s="916"/>
      <c r="G2931" s="2"/>
    </row>
    <row r="2932" spans="2:7" ht="17.25" customHeight="1" x14ac:dyDescent="0.2">
      <c r="B2932" s="1564" t="s">
        <v>2944</v>
      </c>
      <c r="C2932" s="1503" t="s">
        <v>4424</v>
      </c>
      <c r="D2932" s="915"/>
      <c r="E2932" s="915"/>
      <c r="F2932" s="916"/>
      <c r="G2932" s="2"/>
    </row>
    <row r="2933" spans="2:7" ht="17.25" customHeight="1" x14ac:dyDescent="0.2">
      <c r="B2933" s="1566" t="s">
        <v>2945</v>
      </c>
      <c r="C2933" s="3890" t="s">
        <v>4425</v>
      </c>
      <c r="D2933" s="3890"/>
      <c r="E2933" s="3890"/>
      <c r="F2933" s="3891"/>
      <c r="G2933" s="2"/>
    </row>
    <row r="2934" spans="2:7" ht="20.25" customHeight="1" x14ac:dyDescent="0.2">
      <c r="B2934" s="1740" t="s">
        <v>2919</v>
      </c>
      <c r="C2934" s="3848"/>
      <c r="D2934" s="3848"/>
      <c r="E2934" s="3848"/>
      <c r="F2934" s="3849"/>
      <c r="G2934" s="2"/>
    </row>
    <row r="2935" spans="2:7" ht="28.5" customHeight="1" x14ac:dyDescent="0.2">
      <c r="B2935" s="1740"/>
      <c r="C2935" s="3848" t="s">
        <v>4426</v>
      </c>
      <c r="D2935" s="3848"/>
      <c r="E2935" s="3848"/>
      <c r="F2935" s="3849"/>
      <c r="G2935" s="2"/>
    </row>
    <row r="2936" spans="2:7" ht="29.25" customHeight="1" x14ac:dyDescent="0.2">
      <c r="B2936" s="1740"/>
      <c r="C2936" s="3848" t="s">
        <v>4427</v>
      </c>
      <c r="D2936" s="3848"/>
      <c r="E2936" s="3848"/>
      <c r="F2936" s="3849"/>
      <c r="G2936" s="2"/>
    </row>
    <row r="2937" spans="2:7" ht="55.5" customHeight="1" x14ac:dyDescent="0.2">
      <c r="B2937" s="1740"/>
      <c r="C2937" s="3848" t="s">
        <v>4428</v>
      </c>
      <c r="D2937" s="3848"/>
      <c r="E2937" s="3848"/>
      <c r="F2937" s="3849"/>
      <c r="G2937" s="2"/>
    </row>
    <row r="2938" spans="2:7" ht="23.25" customHeight="1" x14ac:dyDescent="0.2">
      <c r="B2938" s="1740"/>
      <c r="C2938" s="3848" t="s">
        <v>4429</v>
      </c>
      <c r="D2938" s="3848"/>
      <c r="E2938" s="3848"/>
      <c r="F2938" s="3849"/>
      <c r="G2938" s="2"/>
    </row>
    <row r="2939" spans="2:7" ht="26.25" customHeight="1" x14ac:dyDescent="0.2">
      <c r="B2939" s="1740"/>
      <c r="C2939" s="3848" t="s">
        <v>4430</v>
      </c>
      <c r="D2939" s="3848"/>
      <c r="E2939" s="3848"/>
      <c r="F2939" s="3849"/>
      <c r="G2939" s="2"/>
    </row>
    <row r="2940" spans="2:7" ht="17.25" customHeight="1" thickBot="1" x14ac:dyDescent="0.25">
      <c r="B2940" s="4306"/>
      <c r="C2940" s="4307"/>
      <c r="D2940" s="4307"/>
      <c r="E2940" s="4307"/>
      <c r="F2940" s="4308"/>
      <c r="G2940" s="2"/>
    </row>
    <row r="2941" spans="2:7" ht="17.25" customHeight="1" thickTop="1" x14ac:dyDescent="0.3">
      <c r="B2941" s="3812" t="str">
        <f>+B2927</f>
        <v>.</v>
      </c>
      <c r="C2941" s="3812"/>
      <c r="D2941" s="534"/>
      <c r="E2941" s="534"/>
      <c r="F2941" s="534"/>
      <c r="G2941" s="2"/>
    </row>
    <row r="2942" spans="2:7" ht="17.25" customHeight="1" thickBot="1" x14ac:dyDescent="0.35">
      <c r="B2942" s="1517"/>
      <c r="C2942" s="1517"/>
      <c r="D2942" s="534"/>
      <c r="E2942" s="534"/>
      <c r="F2942" s="534"/>
      <c r="G2942" s="2"/>
    </row>
    <row r="2943" spans="2:7" ht="17.25" customHeight="1" thickTop="1" x14ac:dyDescent="0.25">
      <c r="B2943" s="3822" t="s">
        <v>3142</v>
      </c>
      <c r="C2943" s="3823"/>
      <c r="D2943" s="3823"/>
      <c r="E2943" s="3823"/>
      <c r="F2943" s="3823"/>
      <c r="G2943" s="3824"/>
    </row>
    <row r="2944" spans="2:7" ht="17.25" customHeight="1" x14ac:dyDescent="0.25">
      <c r="B2944" s="3825" t="s">
        <v>4418</v>
      </c>
      <c r="C2944" s="4257"/>
      <c r="D2944" s="4257"/>
      <c r="E2944" s="4257"/>
      <c r="F2944" s="4311"/>
      <c r="G2944" s="4258"/>
    </row>
    <row r="2945" spans="2:16" ht="17.25" customHeight="1" x14ac:dyDescent="0.2">
      <c r="B2945" s="1647" t="s">
        <v>381</v>
      </c>
      <c r="C2945" s="1347" t="s">
        <v>215</v>
      </c>
      <c r="D2945" s="1347" t="s">
        <v>3365</v>
      </c>
      <c r="E2945" s="1347" t="s">
        <v>2659</v>
      </c>
      <c r="F2945" s="1441" t="s">
        <v>218</v>
      </c>
      <c r="G2945" s="1370" t="s">
        <v>4419</v>
      </c>
    </row>
    <row r="2946" spans="2:16" ht="17.25" customHeight="1" thickBot="1" x14ac:dyDescent="0.25">
      <c r="B2946" s="710" t="s">
        <v>4420</v>
      </c>
      <c r="C2946" s="1461">
        <v>49</v>
      </c>
      <c r="D2946" s="1461" t="s">
        <v>1709</v>
      </c>
      <c r="E2946" s="1461" t="s">
        <v>1534</v>
      </c>
      <c r="F2946" s="2236" t="s">
        <v>210</v>
      </c>
      <c r="G2946" s="1648" t="s">
        <v>4421</v>
      </c>
    </row>
    <row r="2947" spans="2:16" ht="17.25" customHeight="1" x14ac:dyDescent="0.2">
      <c r="B2947" s="4266"/>
      <c r="C2947" s="4267"/>
      <c r="D2947" s="4267"/>
      <c r="E2947" s="4267"/>
      <c r="F2947" s="4267"/>
      <c r="G2947" s="4238"/>
    </row>
    <row r="2948" spans="2:16" ht="17.25" customHeight="1" x14ac:dyDescent="0.2">
      <c r="B2948" s="3943" t="s">
        <v>3146</v>
      </c>
      <c r="C2948" s="3944"/>
      <c r="D2948" s="3944"/>
      <c r="E2948" s="3944"/>
      <c r="F2948" s="3944"/>
      <c r="G2948" s="3945"/>
    </row>
    <row r="2949" spans="2:16" ht="17.25" customHeight="1" x14ac:dyDescent="0.2">
      <c r="B2949" s="3914" t="s">
        <v>4422</v>
      </c>
      <c r="C2949" s="3915"/>
      <c r="D2949" s="3915"/>
      <c r="E2949" s="3915"/>
      <c r="F2949" s="3915"/>
      <c r="G2949" s="3916"/>
    </row>
    <row r="2950" spans="2:16" ht="17.25" customHeight="1" thickBot="1" x14ac:dyDescent="0.25">
      <c r="B2950" s="1490"/>
      <c r="C2950" s="1491"/>
      <c r="D2950" s="1491"/>
      <c r="E2950" s="1491"/>
      <c r="F2950" s="1491"/>
      <c r="G2950" s="1492"/>
    </row>
    <row r="2951" spans="2:16" ht="17.25" customHeight="1" thickTop="1" x14ac:dyDescent="0.3">
      <c r="B2951" s="3812" t="str">
        <f>+B2941</f>
        <v>.</v>
      </c>
      <c r="C2951" s="3812"/>
      <c r="D2951" s="534"/>
      <c r="E2951" s="534"/>
      <c r="F2951" s="534"/>
      <c r="G2951" s="2"/>
    </row>
    <row r="2952" spans="2:16" ht="17.25" customHeight="1" thickBot="1" x14ac:dyDescent="0.35">
      <c r="B2952" s="1517"/>
      <c r="C2952" s="1517"/>
      <c r="D2952" s="534"/>
      <c r="E2952" s="534"/>
      <c r="F2952" s="534"/>
      <c r="G2952" s="2"/>
    </row>
    <row r="2953" spans="2:16" ht="17.25" customHeight="1" thickTop="1" x14ac:dyDescent="0.2">
      <c r="B2953" s="1519" t="s">
        <v>4389</v>
      </c>
      <c r="C2953" s="1520"/>
      <c r="D2953" s="1520"/>
      <c r="E2953" s="1520"/>
      <c r="F2953" s="1520"/>
      <c r="G2953" s="1520"/>
      <c r="H2953" s="1521"/>
      <c r="I2953" s="1521"/>
      <c r="J2953" s="1521"/>
      <c r="K2953" s="1521"/>
      <c r="L2953" s="1521"/>
      <c r="M2953" s="1522"/>
      <c r="N2953" s="1522"/>
      <c r="O2953" s="1522"/>
      <c r="P2953" s="1523"/>
    </row>
    <row r="2954" spans="2:16" ht="50.25" customHeight="1" x14ac:dyDescent="0.2">
      <c r="B2954" s="1524" t="s">
        <v>995</v>
      </c>
      <c r="C2954" s="1525" t="s">
        <v>80</v>
      </c>
      <c r="D2954" s="1526" t="s">
        <v>1810</v>
      </c>
      <c r="E2954" s="1526" t="s">
        <v>449</v>
      </c>
      <c r="F2954" s="1527" t="s">
        <v>535</v>
      </c>
      <c r="G2954" s="1527" t="s">
        <v>2955</v>
      </c>
      <c r="H2954" s="1528" t="s">
        <v>536</v>
      </c>
      <c r="I2954" s="1528" t="s">
        <v>537</v>
      </c>
      <c r="J2954" s="1525" t="s">
        <v>2956</v>
      </c>
      <c r="K2954" s="1525" t="s">
        <v>2957</v>
      </c>
      <c r="L2954" s="1525" t="s">
        <v>2958</v>
      </c>
      <c r="M2954" s="1525" t="s">
        <v>2959</v>
      </c>
      <c r="N2954" s="1525" t="s">
        <v>2960</v>
      </c>
      <c r="O2954" s="1529" t="s">
        <v>2961</v>
      </c>
      <c r="P2954" s="1530" t="s">
        <v>2028</v>
      </c>
    </row>
    <row r="2955" spans="2:16" ht="17.25" customHeight="1" x14ac:dyDescent="0.2">
      <c r="B2955" s="1573" t="s">
        <v>4390</v>
      </c>
      <c r="C2955" s="1532" t="s">
        <v>2030</v>
      </c>
      <c r="D2955" s="1532" t="s">
        <v>233</v>
      </c>
      <c r="E2955" s="1532" t="s">
        <v>3821</v>
      </c>
      <c r="F2955" s="1533">
        <v>79</v>
      </c>
      <c r="G2955" s="1534">
        <v>30</v>
      </c>
      <c r="H2955" s="1535">
        <v>49</v>
      </c>
      <c r="I2955" s="1568" t="s">
        <v>4391</v>
      </c>
      <c r="J2955" s="1536">
        <v>0.12</v>
      </c>
      <c r="K2955" s="1569">
        <v>0.12</v>
      </c>
      <c r="L2955" s="1536">
        <v>0.12</v>
      </c>
      <c r="M2955" s="1570" t="s">
        <v>4392</v>
      </c>
      <c r="N2955" s="1536" t="s">
        <v>4392</v>
      </c>
      <c r="O2955" s="1536" t="s">
        <v>4392</v>
      </c>
      <c r="P2955" s="1572" t="s">
        <v>390</v>
      </c>
    </row>
    <row r="2956" spans="2:16" ht="17.25" customHeight="1" x14ac:dyDescent="0.2">
      <c r="B2956" s="1573" t="s">
        <v>4393</v>
      </c>
      <c r="C2956" s="1532" t="s">
        <v>783</v>
      </c>
      <c r="D2956" s="1532" t="s">
        <v>233</v>
      </c>
      <c r="E2956" s="1532" t="s">
        <v>3821</v>
      </c>
      <c r="F2956" s="1533">
        <f>+G2956+H2956</f>
        <v>79</v>
      </c>
      <c r="G2956" s="1534">
        <v>30</v>
      </c>
      <c r="H2956" s="1535">
        <v>49</v>
      </c>
      <c r="I2956" s="1568" t="s">
        <v>4391</v>
      </c>
      <c r="J2956" s="1536">
        <v>0.12</v>
      </c>
      <c r="K2956" s="1569">
        <v>0.12</v>
      </c>
      <c r="L2956" s="1536">
        <v>0.12</v>
      </c>
      <c r="M2956" s="1570" t="s">
        <v>4392</v>
      </c>
      <c r="N2956" s="1536" t="s">
        <v>4392</v>
      </c>
      <c r="O2956" s="1536" t="s">
        <v>4392</v>
      </c>
      <c r="P2956" s="1572" t="s">
        <v>390</v>
      </c>
    </row>
    <row r="2957" spans="2:16" ht="17.25" customHeight="1" x14ac:dyDescent="0.2">
      <c r="B2957" s="3880" t="s">
        <v>1985</v>
      </c>
      <c r="C2957" s="3881"/>
      <c r="D2957" s="1540"/>
      <c r="E2957" s="1540"/>
      <c r="F2957" s="1540"/>
      <c r="G2957" s="772"/>
      <c r="H2957" s="772"/>
      <c r="I2957" s="772"/>
      <c r="J2957" s="712"/>
      <c r="K2957" s="712"/>
      <c r="L2957" s="712"/>
      <c r="M2957" s="712"/>
      <c r="N2957" s="712"/>
      <c r="O2957" s="712"/>
      <c r="P2957" s="729"/>
    </row>
    <row r="2958" spans="2:16" ht="17.25" customHeight="1" x14ac:dyDescent="0.2">
      <c r="B2958" s="3836" t="s">
        <v>3565</v>
      </c>
      <c r="C2958" s="3837"/>
      <c r="D2958" s="3837"/>
      <c r="E2958" s="2217"/>
      <c r="F2958" s="1540"/>
      <c r="G2958" s="772"/>
      <c r="H2958" s="772"/>
      <c r="I2958" s="772"/>
      <c r="J2958" s="712"/>
      <c r="K2958" s="712"/>
      <c r="L2958" s="712"/>
      <c r="M2958" s="712"/>
      <c r="N2958" s="712"/>
      <c r="O2958" s="712"/>
      <c r="P2958" s="729"/>
    </row>
    <row r="2959" spans="2:16" ht="17.25" customHeight="1" thickBot="1" x14ac:dyDescent="0.25">
      <c r="B2959" s="1567" t="s">
        <v>4394</v>
      </c>
      <c r="C2959" s="699"/>
      <c r="D2959" s="699"/>
      <c r="E2959" s="699"/>
      <c r="F2959" s="699"/>
      <c r="G2959" s="776"/>
      <c r="H2959" s="776"/>
      <c r="I2959" s="776"/>
      <c r="J2959" s="699"/>
      <c r="K2959" s="699"/>
      <c r="L2959" s="699"/>
      <c r="M2959" s="699"/>
      <c r="N2959" s="699"/>
      <c r="O2959" s="699"/>
      <c r="P2959" s="700"/>
    </row>
    <row r="2960" spans="2:16" ht="17.25" customHeight="1" thickTop="1" x14ac:dyDescent="0.3">
      <c r="B2960" s="3863" t="str">
        <f>+B2951</f>
        <v>.</v>
      </c>
      <c r="C2960" s="3863"/>
      <c r="D2960" s="534"/>
      <c r="E2960" s="534"/>
      <c r="F2960" s="534"/>
      <c r="G2960" s="2"/>
    </row>
    <row r="2961" spans="2:16" ht="17.25" customHeight="1" thickBot="1" x14ac:dyDescent="0.35">
      <c r="B2961" s="3863"/>
      <c r="C2961" s="3863"/>
      <c r="D2961" s="534"/>
      <c r="E2961" s="534"/>
      <c r="F2961" s="534"/>
      <c r="G2961" s="2"/>
    </row>
    <row r="2962" spans="2:16" ht="32.25" customHeight="1" thickTop="1" x14ac:dyDescent="0.3">
      <c r="B2962" s="3816" t="s">
        <v>4384</v>
      </c>
      <c r="C2962" s="3823"/>
      <c r="D2962" s="3824"/>
      <c r="E2962" s="534"/>
      <c r="F2962" s="534"/>
      <c r="G2962" s="2"/>
    </row>
    <row r="2963" spans="2:16" ht="17.25" customHeight="1" x14ac:dyDescent="0.3">
      <c r="B2963" s="3926"/>
      <c r="C2963" s="3897" t="s">
        <v>4385</v>
      </c>
      <c r="D2963" s="3899" t="s">
        <v>1150</v>
      </c>
      <c r="E2963" s="534"/>
      <c r="F2963" s="534"/>
      <c r="G2963" s="2"/>
    </row>
    <row r="2964" spans="2:16" ht="17.25" customHeight="1" x14ac:dyDescent="0.3">
      <c r="B2964" s="3927"/>
      <c r="C2964" s="3898"/>
      <c r="D2964" s="3900"/>
      <c r="E2964" s="534"/>
      <c r="F2964" s="534"/>
      <c r="G2964" s="2"/>
    </row>
    <row r="2965" spans="2:16" ht="17.25" customHeight="1" x14ac:dyDescent="0.3">
      <c r="B2965" s="1728" t="s">
        <v>3593</v>
      </c>
      <c r="C2965" s="1981">
        <v>0.3</v>
      </c>
      <c r="D2965" s="1905">
        <v>0.4</v>
      </c>
      <c r="E2965" s="534"/>
      <c r="F2965" s="534"/>
      <c r="G2965" s="2"/>
    </row>
    <row r="2966" spans="2:16" ht="17.25" customHeight="1" x14ac:dyDescent="0.3">
      <c r="B2966" s="1987" t="s">
        <v>4386</v>
      </c>
      <c r="C2966" s="2225" t="s">
        <v>4387</v>
      </c>
      <c r="D2966" s="1905" t="s">
        <v>4387</v>
      </c>
      <c r="E2966" s="534"/>
      <c r="F2966" s="534"/>
      <c r="G2966" s="2"/>
    </row>
    <row r="2967" spans="2:16" ht="17.25" customHeight="1" x14ac:dyDescent="0.3">
      <c r="B2967" s="2035"/>
      <c r="C2967" s="2226"/>
      <c r="D2967" s="1767"/>
      <c r="E2967" s="534"/>
      <c r="F2967" s="534"/>
      <c r="G2967" s="2"/>
    </row>
    <row r="2968" spans="2:16" ht="48" customHeight="1" x14ac:dyDescent="0.3">
      <c r="B2968" s="1984" t="s">
        <v>3788</v>
      </c>
      <c r="C2968" s="3865" t="s">
        <v>3789</v>
      </c>
      <c r="D2968" s="3879"/>
      <c r="E2968" s="534"/>
      <c r="F2968" s="534"/>
      <c r="G2968" s="2"/>
    </row>
    <row r="2969" spans="2:16" ht="56.25" customHeight="1" x14ac:dyDescent="0.3">
      <c r="B2969" s="1984" t="s">
        <v>3790</v>
      </c>
      <c r="C2969" s="3865" t="s">
        <v>3791</v>
      </c>
      <c r="D2969" s="3879"/>
      <c r="E2969" s="534"/>
      <c r="F2969" s="534"/>
      <c r="G2969" s="2"/>
    </row>
    <row r="2970" spans="2:16" ht="17.25" customHeight="1" x14ac:dyDescent="0.3">
      <c r="B2970" s="3864" t="s">
        <v>3779</v>
      </c>
      <c r="C2970" s="3865"/>
      <c r="D2970" s="3879"/>
      <c r="E2970" s="534"/>
      <c r="F2970" s="534"/>
      <c r="G2970" s="2"/>
    </row>
    <row r="2971" spans="2:16" ht="17.25" customHeight="1" thickBot="1" x14ac:dyDescent="0.35">
      <c r="B2971" s="2215" t="s">
        <v>4388</v>
      </c>
      <c r="C2971" s="1923"/>
      <c r="D2971" s="1924"/>
      <c r="E2971" s="534"/>
      <c r="F2971" s="534"/>
      <c r="G2971" s="2"/>
    </row>
    <row r="2972" spans="2:16" ht="17.25" customHeight="1" thickTop="1" x14ac:dyDescent="0.3">
      <c r="B2972" s="4312" t="str">
        <f>+B2960</f>
        <v>.</v>
      </c>
      <c r="C2972" s="4312"/>
      <c r="D2972" s="1756"/>
      <c r="E2972" s="534"/>
      <c r="F2972" s="534"/>
      <c r="G2972" s="2"/>
    </row>
    <row r="2973" spans="2:16" ht="17.25" customHeight="1" thickBot="1" x14ac:dyDescent="0.35">
      <c r="B2973" s="1517"/>
      <c r="C2973" s="1517"/>
      <c r="D2973" s="534"/>
      <c r="E2973" s="534"/>
      <c r="F2973" s="534"/>
      <c r="G2973" s="2"/>
    </row>
    <row r="2974" spans="2:16" ht="17.25" customHeight="1" thickTop="1" thickBot="1" x14ac:dyDescent="0.25">
      <c r="B2974" s="742"/>
      <c r="C2974" s="1042"/>
      <c r="D2974" s="1042"/>
      <c r="E2974" s="1042"/>
      <c r="F2974" s="1042"/>
      <c r="G2974" s="1042"/>
      <c r="H2974" s="1042"/>
      <c r="I2974" s="1042"/>
      <c r="J2974" s="1042"/>
      <c r="K2974" s="1042"/>
      <c r="L2974" s="1042"/>
      <c r="M2974" s="1042"/>
      <c r="N2974" s="1042"/>
      <c r="O2974" s="1042"/>
      <c r="P2974" s="734"/>
    </row>
    <row r="2975" spans="2:16" ht="17.25" customHeight="1" thickTop="1" x14ac:dyDescent="0.2">
      <c r="B2975" s="1519" t="s">
        <v>4370</v>
      </c>
      <c r="C2975" s="1520"/>
      <c r="D2975" s="1520"/>
      <c r="E2975" s="1520"/>
      <c r="F2975" s="1520"/>
      <c r="G2975" s="1520"/>
      <c r="H2975" s="1521"/>
      <c r="I2975" s="1521"/>
      <c r="J2975" s="1521"/>
      <c r="K2975" s="1521"/>
      <c r="L2975" s="1521"/>
      <c r="M2975" s="1522"/>
      <c r="N2975" s="1522"/>
      <c r="O2975" s="1522"/>
      <c r="P2975" s="1523"/>
    </row>
    <row r="2976" spans="2:16" ht="63" customHeight="1" x14ac:dyDescent="0.2">
      <c r="B2976" s="1524" t="s">
        <v>995</v>
      </c>
      <c r="C2976" s="1525" t="s">
        <v>80</v>
      </c>
      <c r="D2976" s="1526" t="s">
        <v>1810</v>
      </c>
      <c r="E2976" s="1525" t="s">
        <v>449</v>
      </c>
      <c r="F2976" s="1527" t="s">
        <v>535</v>
      </c>
      <c r="G2976" s="1527" t="s">
        <v>2955</v>
      </c>
      <c r="H2976" s="1528" t="s">
        <v>536</v>
      </c>
      <c r="I2976" s="1528" t="s">
        <v>537</v>
      </c>
      <c r="J2976" s="1525" t="s">
        <v>2956</v>
      </c>
      <c r="K2976" s="1525" t="s">
        <v>2957</v>
      </c>
      <c r="L2976" s="1525" t="s">
        <v>2958</v>
      </c>
      <c r="M2976" s="1525" t="s">
        <v>2959</v>
      </c>
      <c r="N2976" s="1525" t="s">
        <v>2960</v>
      </c>
      <c r="O2976" s="1529" t="s">
        <v>2961</v>
      </c>
      <c r="P2976" s="1530" t="s">
        <v>2028</v>
      </c>
    </row>
    <row r="2977" spans="2:16" ht="17.25" customHeight="1" x14ac:dyDescent="0.2">
      <c r="B2977" s="1573" t="s">
        <v>4371</v>
      </c>
      <c r="C2977" s="1532" t="s">
        <v>2030</v>
      </c>
      <c r="D2977" s="1532" t="s">
        <v>233</v>
      </c>
      <c r="E2977" s="2103" t="s">
        <v>3821</v>
      </c>
      <c r="F2977" s="1533">
        <f t="shared" ref="F2977:F2982" si="18">SUM(G2977:H2977)</f>
        <v>25</v>
      </c>
      <c r="G2977" s="1534">
        <v>15.01</v>
      </c>
      <c r="H2977" s="1535">
        <v>9.99</v>
      </c>
      <c r="I2977" s="1568" t="s">
        <v>4046</v>
      </c>
      <c r="J2977" s="1536">
        <v>0.18</v>
      </c>
      <c r="K2977" s="1536">
        <v>0.18</v>
      </c>
      <c r="L2977" s="1536">
        <v>0.18</v>
      </c>
      <c r="M2977" s="1570" t="s">
        <v>1769</v>
      </c>
      <c r="N2977" s="1570" t="s">
        <v>1769</v>
      </c>
      <c r="O2977" s="1570" t="s">
        <v>1769</v>
      </c>
      <c r="P2977" s="1572" t="s">
        <v>2034</v>
      </c>
    </row>
    <row r="2978" spans="2:16" ht="17.25" customHeight="1" x14ac:dyDescent="0.2">
      <c r="B2978" s="1573" t="s">
        <v>4372</v>
      </c>
      <c r="C2978" s="1532" t="s">
        <v>2030</v>
      </c>
      <c r="D2978" s="1532" t="s">
        <v>233</v>
      </c>
      <c r="E2978" s="2103" t="s">
        <v>3821</v>
      </c>
      <c r="F2978" s="1533">
        <f t="shared" si="18"/>
        <v>25</v>
      </c>
      <c r="G2978" s="1534">
        <v>15.01</v>
      </c>
      <c r="H2978" s="1535">
        <v>9.99</v>
      </c>
      <c r="I2978" s="1568" t="s">
        <v>4048</v>
      </c>
      <c r="J2978" s="1536">
        <v>0.18</v>
      </c>
      <c r="K2978" s="1536">
        <v>0.18</v>
      </c>
      <c r="L2978" s="1536">
        <v>0.18</v>
      </c>
      <c r="M2978" s="1570" t="s">
        <v>1769</v>
      </c>
      <c r="N2978" s="1570" t="s">
        <v>1769</v>
      </c>
      <c r="O2978" s="1570" t="s">
        <v>1769</v>
      </c>
      <c r="P2978" s="1572" t="s">
        <v>2034</v>
      </c>
    </row>
    <row r="2979" spans="2:16" ht="17.25" customHeight="1" x14ac:dyDescent="0.2">
      <c r="B2979" s="1573" t="s">
        <v>4373</v>
      </c>
      <c r="C2979" s="1532" t="s">
        <v>2030</v>
      </c>
      <c r="D2979" s="1583" t="s">
        <v>3814</v>
      </c>
      <c r="E2979" s="2103" t="s">
        <v>3821</v>
      </c>
      <c r="F2979" s="1533">
        <f t="shared" si="18"/>
        <v>25</v>
      </c>
      <c r="G2979" s="1534">
        <v>25</v>
      </c>
      <c r="H2979" s="1535"/>
      <c r="I2979" s="1568"/>
      <c r="J2979" s="1536">
        <v>0.18</v>
      </c>
      <c r="K2979" s="1536">
        <v>0.18</v>
      </c>
      <c r="L2979" s="1536">
        <v>0.18</v>
      </c>
      <c r="M2979" s="1570" t="s">
        <v>4374</v>
      </c>
      <c r="N2979" s="1570" t="s">
        <v>4374</v>
      </c>
      <c r="O2979" s="1570" t="s">
        <v>4374</v>
      </c>
      <c r="P2979" s="1572" t="s">
        <v>2034</v>
      </c>
    </row>
    <row r="2980" spans="2:16" ht="17.25" customHeight="1" x14ac:dyDescent="0.2">
      <c r="B2980" s="1573" t="s">
        <v>4375</v>
      </c>
      <c r="C2980" s="1532" t="s">
        <v>2030</v>
      </c>
      <c r="D2980" s="1532" t="s">
        <v>233</v>
      </c>
      <c r="E2980" s="2103" t="s">
        <v>4376</v>
      </c>
      <c r="F2980" s="1533">
        <f t="shared" si="18"/>
        <v>30</v>
      </c>
      <c r="G2980" s="1534">
        <v>10.01</v>
      </c>
      <c r="H2980" s="1535">
        <v>19.989999999999998</v>
      </c>
      <c r="I2980" s="1568" t="s">
        <v>4046</v>
      </c>
      <c r="J2980" s="1536">
        <v>0.18</v>
      </c>
      <c r="K2980" s="1536">
        <v>0.18</v>
      </c>
      <c r="L2980" s="1536">
        <v>0.18</v>
      </c>
      <c r="M2980" s="1570" t="s">
        <v>902</v>
      </c>
      <c r="N2980" s="1570" t="s">
        <v>902</v>
      </c>
      <c r="O2980" s="1570" t="s">
        <v>902</v>
      </c>
      <c r="P2980" s="1572" t="s">
        <v>763</v>
      </c>
    </row>
    <row r="2981" spans="2:16" ht="17.25" customHeight="1" x14ac:dyDescent="0.2">
      <c r="B2981" s="1573" t="s">
        <v>4377</v>
      </c>
      <c r="C2981" s="1532" t="s">
        <v>2030</v>
      </c>
      <c r="D2981" s="1532" t="s">
        <v>233</v>
      </c>
      <c r="E2981" s="2103" t="s">
        <v>4376</v>
      </c>
      <c r="F2981" s="1533">
        <f t="shared" si="18"/>
        <v>30</v>
      </c>
      <c r="G2981" s="1534">
        <v>10.01</v>
      </c>
      <c r="H2981" s="1535">
        <v>19.989999999999998</v>
      </c>
      <c r="I2981" s="1568" t="s">
        <v>4048</v>
      </c>
      <c r="J2981" s="1536">
        <v>0.18</v>
      </c>
      <c r="K2981" s="1536">
        <v>0.18</v>
      </c>
      <c r="L2981" s="1536">
        <v>0.18</v>
      </c>
      <c r="M2981" s="1570" t="s">
        <v>902</v>
      </c>
      <c r="N2981" s="1570" t="s">
        <v>902</v>
      </c>
      <c r="O2981" s="1570" t="s">
        <v>902</v>
      </c>
      <c r="P2981" s="1572" t="s">
        <v>763</v>
      </c>
    </row>
    <row r="2982" spans="2:16" ht="17.25" customHeight="1" x14ac:dyDescent="0.2">
      <c r="B2982" s="1573" t="s">
        <v>4378</v>
      </c>
      <c r="C2982" s="1532" t="s">
        <v>2030</v>
      </c>
      <c r="D2982" s="1583" t="s">
        <v>3814</v>
      </c>
      <c r="E2982" s="2103" t="s">
        <v>4376</v>
      </c>
      <c r="F2982" s="1533">
        <f t="shared" si="18"/>
        <v>30</v>
      </c>
      <c r="G2982" s="1534">
        <v>30</v>
      </c>
      <c r="H2982" s="1535"/>
      <c r="I2982" s="1568"/>
      <c r="J2982" s="1536">
        <v>0.18</v>
      </c>
      <c r="K2982" s="1536">
        <v>0.18</v>
      </c>
      <c r="L2982" s="1536">
        <v>0.18</v>
      </c>
      <c r="M2982" s="1570" t="s">
        <v>4379</v>
      </c>
      <c r="N2982" s="1570" t="s">
        <v>4379</v>
      </c>
      <c r="O2982" s="1570" t="s">
        <v>4379</v>
      </c>
      <c r="P2982" s="1572" t="s">
        <v>763</v>
      </c>
    </row>
    <row r="2983" spans="2:16" ht="17.25" customHeight="1" x14ac:dyDescent="0.2">
      <c r="B2983" s="3880" t="s">
        <v>1985</v>
      </c>
      <c r="C2983" s="3881"/>
      <c r="D2983" s="1540"/>
      <c r="E2983" s="1540"/>
      <c r="F2983" s="1540"/>
      <c r="G2983" s="772"/>
      <c r="H2983" s="772"/>
      <c r="I2983" s="772"/>
      <c r="J2983" s="712"/>
      <c r="K2983" s="712"/>
      <c r="L2983" s="712"/>
      <c r="M2983" s="712"/>
      <c r="N2983" s="712"/>
      <c r="O2983" s="712"/>
      <c r="P2983" s="729"/>
    </row>
    <row r="2984" spans="2:16" ht="17.25" customHeight="1" x14ac:dyDescent="0.2">
      <c r="B2984" s="3836" t="s">
        <v>4380</v>
      </c>
      <c r="C2984" s="3837"/>
      <c r="D2984" s="3837"/>
      <c r="E2984" s="3837"/>
      <c r="F2984" s="3837"/>
      <c r="G2984" s="3837"/>
      <c r="H2984" s="3837"/>
      <c r="I2984" s="3837"/>
      <c r="J2984" s="712"/>
      <c r="K2984" s="712"/>
      <c r="L2984" s="712"/>
      <c r="M2984" s="712"/>
      <c r="N2984" s="712"/>
      <c r="O2984" s="712"/>
      <c r="P2984" s="729"/>
    </row>
    <row r="2985" spans="2:16" ht="17.25" customHeight="1" x14ac:dyDescent="0.2">
      <c r="B2985" s="2216" t="s">
        <v>4381</v>
      </c>
      <c r="C2985" s="2217" t="s">
        <v>2034</v>
      </c>
      <c r="D2985" s="2217"/>
      <c r="E2985" s="1540"/>
      <c r="F2985" s="1540"/>
      <c r="G2985" s="772"/>
      <c r="H2985" s="772"/>
      <c r="I2985" s="772"/>
      <c r="J2985" s="712"/>
      <c r="K2985" s="712"/>
      <c r="L2985" s="712"/>
      <c r="M2985" s="712"/>
      <c r="N2985" s="712"/>
      <c r="O2985" s="712"/>
      <c r="P2985" s="729"/>
    </row>
    <row r="2986" spans="2:16" ht="17.25" customHeight="1" x14ac:dyDescent="0.2">
      <c r="B2986" s="2216" t="s">
        <v>4382</v>
      </c>
      <c r="C2986" s="2217" t="s">
        <v>763</v>
      </c>
      <c r="D2986" s="2217"/>
      <c r="E2986" s="1540"/>
      <c r="F2986" s="1540"/>
      <c r="G2986" s="772"/>
      <c r="H2986" s="772"/>
      <c r="I2986" s="772"/>
      <c r="J2986" s="712"/>
      <c r="K2986" s="712"/>
      <c r="L2986" s="712"/>
      <c r="M2986" s="712"/>
      <c r="N2986" s="712"/>
      <c r="O2986" s="712"/>
      <c r="P2986" s="729"/>
    </row>
    <row r="2987" spans="2:16" ht="17.25" customHeight="1" thickBot="1" x14ac:dyDescent="0.25">
      <c r="B2987" s="1567" t="s">
        <v>4383</v>
      </c>
      <c r="C2987" s="699"/>
      <c r="D2987" s="699"/>
      <c r="E2987" s="699"/>
      <c r="F2987" s="699"/>
      <c r="G2987" s="776"/>
      <c r="H2987" s="776"/>
      <c r="I2987" s="776"/>
      <c r="J2987" s="699"/>
      <c r="K2987" s="699"/>
      <c r="L2987" s="699"/>
      <c r="M2987" s="699"/>
      <c r="N2987" s="699"/>
      <c r="O2987" s="699"/>
      <c r="P2987" s="700"/>
    </row>
    <row r="2988" spans="2:16" ht="17.25" customHeight="1" thickTop="1" x14ac:dyDescent="0.3">
      <c r="B2988" s="3812" t="str">
        <f>+B2972</f>
        <v>.</v>
      </c>
      <c r="C2988" s="3812"/>
      <c r="D2988" s="534"/>
      <c r="E2988" s="534"/>
      <c r="F2988" s="534"/>
      <c r="G2988" s="2"/>
    </row>
    <row r="2989" spans="2:16" ht="17.25" customHeight="1" thickBot="1" x14ac:dyDescent="0.35">
      <c r="B2989" s="534"/>
      <c r="C2989" s="534"/>
      <c r="D2989" s="534"/>
      <c r="E2989" s="534"/>
      <c r="F2989" s="534"/>
      <c r="G2989" s="2"/>
    </row>
    <row r="2990" spans="2:16" ht="17.25" customHeight="1" thickTop="1" thickBot="1" x14ac:dyDescent="0.25">
      <c r="B2990" s="742"/>
      <c r="C2990" s="1042"/>
      <c r="D2990" s="1042"/>
      <c r="E2990" s="1042"/>
      <c r="F2990" s="1042"/>
      <c r="G2990" s="1042"/>
      <c r="H2990" s="1042"/>
      <c r="I2990" s="1042"/>
      <c r="J2990" s="1042"/>
      <c r="K2990" s="1042"/>
      <c r="L2990" s="1042"/>
      <c r="M2990" s="1042"/>
      <c r="N2990" s="1042"/>
      <c r="O2990" s="734"/>
    </row>
    <row r="2991" spans="2:16" ht="17.25" customHeight="1" thickTop="1" x14ac:dyDescent="0.2">
      <c r="B2991" s="1519" t="s">
        <v>4343</v>
      </c>
      <c r="C2991" s="1520"/>
      <c r="D2991" s="1520"/>
      <c r="E2991" s="1520"/>
      <c r="F2991" s="1520"/>
      <c r="G2991" s="1521"/>
      <c r="H2991" s="1521"/>
      <c r="I2991" s="1521"/>
      <c r="J2991" s="1521"/>
      <c r="K2991" s="1521"/>
      <c r="L2991" s="1522"/>
      <c r="M2991" s="1522"/>
      <c r="N2991" s="1522"/>
      <c r="O2991" s="1523"/>
    </row>
    <row r="2992" spans="2:16" ht="34.5" customHeight="1" x14ac:dyDescent="0.2">
      <c r="B2992" s="1524" t="s">
        <v>995</v>
      </c>
      <c r="C2992" s="1525" t="s">
        <v>80</v>
      </c>
      <c r="D2992" s="1526" t="s">
        <v>1810</v>
      </c>
      <c r="E2992" s="1527" t="s">
        <v>535</v>
      </c>
      <c r="F2992" s="1527" t="s">
        <v>2955</v>
      </c>
      <c r="G2992" s="1528" t="s">
        <v>536</v>
      </c>
      <c r="H2992" s="1528" t="s">
        <v>537</v>
      </c>
      <c r="I2992" s="1525" t="s">
        <v>2956</v>
      </c>
      <c r="J2992" s="1525" t="s">
        <v>2957</v>
      </c>
      <c r="K2992" s="1525" t="s">
        <v>2958</v>
      </c>
      <c r="L2992" s="1525" t="s">
        <v>2959</v>
      </c>
      <c r="M2992" s="1525" t="s">
        <v>2960</v>
      </c>
      <c r="N2992" s="1529" t="s">
        <v>2961</v>
      </c>
      <c r="O2992" s="1530" t="s">
        <v>2028</v>
      </c>
    </row>
    <row r="2993" spans="2:15" ht="32.25" customHeight="1" x14ac:dyDescent="0.2">
      <c r="B2993" s="1573" t="s">
        <v>4344</v>
      </c>
      <c r="C2993" s="1532" t="s">
        <v>2030</v>
      </c>
      <c r="D2993" s="1532" t="s">
        <v>233</v>
      </c>
      <c r="E2993" s="1533">
        <f>+F2993+G2993</f>
        <v>48.989999999999995</v>
      </c>
      <c r="F2993" s="1534">
        <v>29</v>
      </c>
      <c r="G2993" s="1535">
        <v>19.989999999999998</v>
      </c>
      <c r="H2993" s="1568" t="s">
        <v>3799</v>
      </c>
      <c r="I2993" s="1536">
        <v>0.108</v>
      </c>
      <c r="J2993" s="1569">
        <v>0.22</v>
      </c>
      <c r="K2993" s="1536">
        <v>0.15</v>
      </c>
      <c r="L2993" s="1570" t="s">
        <v>3800</v>
      </c>
      <c r="M2993" s="1536" t="s">
        <v>3801</v>
      </c>
      <c r="N2993" s="1571" t="s">
        <v>2971</v>
      </c>
      <c r="O2993" s="1572" t="s">
        <v>763</v>
      </c>
    </row>
    <row r="2994" spans="2:15" ht="32.25" customHeight="1" x14ac:dyDescent="0.2">
      <c r="B2994" s="1573" t="s">
        <v>4345</v>
      </c>
      <c r="C2994" s="1532" t="s">
        <v>2030</v>
      </c>
      <c r="D2994" s="1532" t="s">
        <v>233</v>
      </c>
      <c r="E2994" s="1533">
        <f>+F2994+G2994</f>
        <v>79</v>
      </c>
      <c r="F2994" s="1534">
        <v>50</v>
      </c>
      <c r="G2994" s="1535">
        <v>29</v>
      </c>
      <c r="H2994" s="1568" t="s">
        <v>3803</v>
      </c>
      <c r="I2994" s="1536">
        <v>0.09</v>
      </c>
      <c r="J2994" s="1569">
        <v>0.22</v>
      </c>
      <c r="K2994" s="1536">
        <v>0.15</v>
      </c>
      <c r="L2994" s="1570" t="s">
        <v>3804</v>
      </c>
      <c r="M2994" s="1536" t="s">
        <v>2292</v>
      </c>
      <c r="N2994" s="1571" t="s">
        <v>1462</v>
      </c>
      <c r="O2994" s="1572" t="s">
        <v>390</v>
      </c>
    </row>
    <row r="2995" spans="2:15" ht="32.25" customHeight="1" x14ac:dyDescent="0.2">
      <c r="B2995" s="1573" t="s">
        <v>4346</v>
      </c>
      <c r="C2995" s="1532" t="s">
        <v>2030</v>
      </c>
      <c r="D2995" s="1532" t="s">
        <v>233</v>
      </c>
      <c r="E2995" s="1533">
        <f>+F2995+G2995</f>
        <v>99</v>
      </c>
      <c r="F2995" s="1534">
        <v>60</v>
      </c>
      <c r="G2995" s="1535">
        <v>39</v>
      </c>
      <c r="H2995" s="1568" t="s">
        <v>3806</v>
      </c>
      <c r="I2995" s="1536">
        <v>8.5999999999999993E-2</v>
      </c>
      <c r="J2995" s="1569">
        <v>0.22</v>
      </c>
      <c r="K2995" s="1536">
        <v>0.15</v>
      </c>
      <c r="L2995" s="1570" t="s">
        <v>3807</v>
      </c>
      <c r="M2995" s="1536" t="s">
        <v>3808</v>
      </c>
      <c r="N2995" s="1571" t="s">
        <v>2038</v>
      </c>
      <c r="O2995" s="1572" t="s">
        <v>390</v>
      </c>
    </row>
    <row r="2996" spans="2:15" ht="32.25" customHeight="1" x14ac:dyDescent="0.2">
      <c r="B2996" s="2204"/>
      <c r="C2996" s="2205"/>
      <c r="D2996" s="2205"/>
      <c r="E2996" s="2206"/>
      <c r="F2996" s="2207"/>
      <c r="G2996" s="2206"/>
      <c r="H2996" s="2206"/>
      <c r="I2996" s="2208"/>
      <c r="J2996" s="2209"/>
      <c r="K2996" s="2208"/>
      <c r="L2996" s="2210"/>
      <c r="M2996" s="2208"/>
      <c r="N2996" s="2211"/>
      <c r="O2996" s="2212"/>
    </row>
    <row r="2997" spans="2:15" ht="32.25" customHeight="1" x14ac:dyDescent="0.2">
      <c r="B2997" s="1573" t="s">
        <v>4347</v>
      </c>
      <c r="C2997" s="1583" t="s">
        <v>783</v>
      </c>
      <c r="D2997" s="1532" t="s">
        <v>233</v>
      </c>
      <c r="E2997" s="1533">
        <f>+F2997+G2997</f>
        <v>48.989999999999995</v>
      </c>
      <c r="F2997" s="1534">
        <v>29</v>
      </c>
      <c r="G2997" s="1535">
        <v>19.989999999999998</v>
      </c>
      <c r="H2997" s="1568" t="s">
        <v>3799</v>
      </c>
      <c r="I2997" s="1536">
        <v>0.1</v>
      </c>
      <c r="J2997" s="1569">
        <v>0.22</v>
      </c>
      <c r="K2997" s="1536">
        <v>0.15</v>
      </c>
      <c r="L2997" s="1570" t="s">
        <v>110</v>
      </c>
      <c r="M2997" s="1536" t="s">
        <v>3801</v>
      </c>
      <c r="N2997" s="1571" t="s">
        <v>2971</v>
      </c>
      <c r="O2997" s="1572" t="s">
        <v>763</v>
      </c>
    </row>
    <row r="2998" spans="2:15" ht="32.25" customHeight="1" x14ac:dyDescent="0.2">
      <c r="B2998" s="1573" t="s">
        <v>4348</v>
      </c>
      <c r="C2998" s="1583" t="s">
        <v>783</v>
      </c>
      <c r="D2998" s="1532" t="s">
        <v>233</v>
      </c>
      <c r="E2998" s="1533">
        <f>+F2998+G2998</f>
        <v>79</v>
      </c>
      <c r="F2998" s="1534">
        <v>50</v>
      </c>
      <c r="G2998" s="1535">
        <v>29</v>
      </c>
      <c r="H2998" s="1568" t="s">
        <v>3803</v>
      </c>
      <c r="I2998" s="1536">
        <v>0.09</v>
      </c>
      <c r="J2998" s="1569">
        <v>0.22</v>
      </c>
      <c r="K2998" s="1536">
        <v>0.15</v>
      </c>
      <c r="L2998" s="1570" t="s">
        <v>3804</v>
      </c>
      <c r="M2998" s="1536" t="s">
        <v>2292</v>
      </c>
      <c r="N2998" s="1571" t="s">
        <v>1462</v>
      </c>
      <c r="O2998" s="1572" t="s">
        <v>390</v>
      </c>
    </row>
    <row r="2999" spans="2:15" ht="32.25" customHeight="1" x14ac:dyDescent="0.2">
      <c r="B2999" s="1573" t="s">
        <v>4349</v>
      </c>
      <c r="C2999" s="1583" t="s">
        <v>783</v>
      </c>
      <c r="D2999" s="1532" t="s">
        <v>233</v>
      </c>
      <c r="E2999" s="1533">
        <f>+F2999+G2999</f>
        <v>99</v>
      </c>
      <c r="F2999" s="1534">
        <v>60</v>
      </c>
      <c r="G2999" s="1535">
        <v>39</v>
      </c>
      <c r="H2999" s="1568" t="s">
        <v>3806</v>
      </c>
      <c r="I2999" s="1536">
        <v>8.5999999999999993E-2</v>
      </c>
      <c r="J2999" s="1569">
        <v>0.22</v>
      </c>
      <c r="K2999" s="1536">
        <v>0.15</v>
      </c>
      <c r="L2999" s="1570" t="s">
        <v>3807</v>
      </c>
      <c r="M2999" s="1536" t="s">
        <v>3808</v>
      </c>
      <c r="N2999" s="1571" t="s">
        <v>2038</v>
      </c>
      <c r="O2999" s="1572" t="s">
        <v>390</v>
      </c>
    </row>
    <row r="3000" spans="2:15" ht="18.75" customHeight="1" x14ac:dyDescent="0.2">
      <c r="B3000" s="3880" t="s">
        <v>1985</v>
      </c>
      <c r="C3000" s="3881"/>
      <c r="D3000" s="1540"/>
      <c r="E3000" s="1540"/>
      <c r="F3000" s="772"/>
      <c r="G3000" s="772"/>
      <c r="H3000" s="772"/>
      <c r="I3000" s="712"/>
      <c r="J3000" s="712"/>
      <c r="K3000" s="712"/>
      <c r="L3000" s="712"/>
      <c r="M3000" s="712"/>
      <c r="N3000" s="712"/>
      <c r="O3000" s="729"/>
    </row>
    <row r="3001" spans="2:15" ht="18.75" customHeight="1" x14ac:dyDescent="0.2">
      <c r="B3001" s="3910" t="s">
        <v>3565</v>
      </c>
      <c r="C3001" s="3911"/>
      <c r="D3001" s="3911"/>
      <c r="E3001" s="1540"/>
      <c r="F3001" s="772"/>
      <c r="G3001" s="772"/>
      <c r="H3001" s="772"/>
      <c r="I3001" s="712"/>
      <c r="J3001" s="712"/>
      <c r="K3001" s="712"/>
      <c r="L3001" s="712"/>
      <c r="M3001" s="712"/>
      <c r="N3001" s="712"/>
      <c r="O3001" s="729"/>
    </row>
    <row r="3002" spans="2:15" ht="18.75" customHeight="1" thickBot="1" x14ac:dyDescent="0.25">
      <c r="B3002" s="1567" t="s">
        <v>4350</v>
      </c>
      <c r="C3002" s="699"/>
      <c r="D3002" s="699"/>
      <c r="E3002" s="699"/>
      <c r="F3002" s="776"/>
      <c r="G3002" s="776"/>
      <c r="H3002" s="776"/>
      <c r="I3002" s="699"/>
      <c r="J3002" s="699"/>
      <c r="K3002" s="699"/>
      <c r="L3002" s="699"/>
      <c r="M3002" s="699"/>
      <c r="N3002" s="699"/>
      <c r="O3002" s="700"/>
    </row>
    <row r="3003" spans="2:15" ht="17.25" customHeight="1" thickTop="1" x14ac:dyDescent="0.3">
      <c r="B3003" s="3812" t="str">
        <f>+B2988</f>
        <v>.</v>
      </c>
      <c r="C3003" s="3812"/>
      <c r="D3003" s="534"/>
      <c r="E3003" s="534"/>
      <c r="F3003" s="534"/>
      <c r="G3003" s="2"/>
    </row>
    <row r="3004" spans="2:15" ht="17.25" customHeight="1" thickBot="1" x14ac:dyDescent="0.35">
      <c r="B3004" s="534"/>
      <c r="C3004" s="534"/>
      <c r="D3004" s="534"/>
      <c r="E3004" s="534"/>
      <c r="F3004" s="534"/>
      <c r="G3004" s="2"/>
    </row>
    <row r="3005" spans="2:15" ht="17.25" customHeight="1" thickTop="1" x14ac:dyDescent="0.3">
      <c r="B3005" s="3822" t="s">
        <v>2240</v>
      </c>
      <c r="C3005" s="3823"/>
      <c r="D3005" s="3823"/>
      <c r="E3005" s="3824"/>
      <c r="F3005" s="534"/>
      <c r="G3005" s="2"/>
    </row>
    <row r="3006" spans="2:15" ht="17.25" customHeight="1" x14ac:dyDescent="0.3">
      <c r="B3006" s="3825" t="s">
        <v>4122</v>
      </c>
      <c r="C3006" s="3826"/>
      <c r="D3006" s="3826"/>
      <c r="E3006" s="3827"/>
      <c r="F3006" s="534"/>
      <c r="G3006" s="2"/>
    </row>
    <row r="3007" spans="2:15" ht="39" customHeight="1" x14ac:dyDescent="0.3">
      <c r="B3007" s="1647" t="s">
        <v>4132</v>
      </c>
      <c r="C3007" s="1700" t="s">
        <v>4116</v>
      </c>
      <c r="D3007" s="1700" t="s">
        <v>4117</v>
      </c>
      <c r="E3007" s="1907" t="s">
        <v>4123</v>
      </c>
      <c r="F3007" s="534"/>
      <c r="G3007" s="2"/>
    </row>
    <row r="3008" spans="2:15" ht="17.25" customHeight="1" x14ac:dyDescent="0.3">
      <c r="B3008" s="1908" t="s">
        <v>4124</v>
      </c>
      <c r="C3008" s="1981">
        <v>0.99</v>
      </c>
      <c r="D3008" s="2114">
        <v>20</v>
      </c>
      <c r="E3008" s="2081">
        <v>0.1</v>
      </c>
      <c r="F3008" s="534"/>
      <c r="G3008" s="2"/>
    </row>
    <row r="3009" spans="2:7" ht="17.25" customHeight="1" x14ac:dyDescent="0.3">
      <c r="B3009" s="1908" t="s">
        <v>4125</v>
      </c>
      <c r="C3009" s="1981">
        <v>2.99</v>
      </c>
      <c r="D3009" s="2114">
        <v>100</v>
      </c>
      <c r="E3009" s="2081">
        <v>0.1</v>
      </c>
      <c r="F3009" s="534"/>
      <c r="G3009" s="2"/>
    </row>
    <row r="3010" spans="2:7" ht="17.25" customHeight="1" x14ac:dyDescent="0.3">
      <c r="B3010" s="1908" t="s">
        <v>4126</v>
      </c>
      <c r="C3010" s="2325">
        <v>5.99</v>
      </c>
      <c r="D3010" s="2080">
        <v>200</v>
      </c>
      <c r="E3010" s="2081">
        <v>0.1</v>
      </c>
      <c r="F3010" s="534"/>
      <c r="G3010" s="2"/>
    </row>
    <row r="3011" spans="2:7" ht="17.25" customHeight="1" x14ac:dyDescent="0.3">
      <c r="B3011" s="1908" t="s">
        <v>4133</v>
      </c>
      <c r="C3011" s="2325">
        <v>9.99</v>
      </c>
      <c r="D3011" s="2080">
        <v>300</v>
      </c>
      <c r="E3011" s="2081">
        <v>0.1</v>
      </c>
      <c r="F3011" s="534"/>
      <c r="G3011" s="2"/>
    </row>
    <row r="3012" spans="2:7" ht="17.25" customHeight="1" x14ac:dyDescent="0.3">
      <c r="B3012" s="1908" t="s">
        <v>4134</v>
      </c>
      <c r="C3012" s="2325">
        <v>14.99</v>
      </c>
      <c r="D3012" s="2080">
        <v>500</v>
      </c>
      <c r="E3012" s="2081">
        <v>0.1</v>
      </c>
      <c r="F3012" s="534"/>
      <c r="G3012" s="2"/>
    </row>
    <row r="3013" spans="2:7" ht="17.25" customHeight="1" x14ac:dyDescent="0.3">
      <c r="B3013" s="1908" t="s">
        <v>4135</v>
      </c>
      <c r="C3013" s="2325">
        <v>19.989999999999998</v>
      </c>
      <c r="D3013" s="2080">
        <v>1000</v>
      </c>
      <c r="E3013" s="2081">
        <v>0.1</v>
      </c>
      <c r="F3013" s="534"/>
      <c r="G3013" s="2"/>
    </row>
    <row r="3014" spans="2:7" ht="17.25" customHeight="1" x14ac:dyDescent="0.3">
      <c r="B3014" s="1908" t="s">
        <v>4136</v>
      </c>
      <c r="C3014" s="2325">
        <v>29</v>
      </c>
      <c r="D3014" s="2080">
        <v>2000</v>
      </c>
      <c r="E3014" s="2081">
        <v>0.1</v>
      </c>
      <c r="F3014" s="534"/>
      <c r="G3014" s="2"/>
    </row>
    <row r="3015" spans="2:7" ht="17.25" customHeight="1" x14ac:dyDescent="0.3">
      <c r="B3015" s="1908" t="s">
        <v>4137</v>
      </c>
      <c r="C3015" s="2325">
        <v>39</v>
      </c>
      <c r="D3015" s="2080">
        <v>3000</v>
      </c>
      <c r="E3015" s="2081">
        <v>0.1</v>
      </c>
      <c r="F3015" s="534"/>
      <c r="G3015" s="2"/>
    </row>
    <row r="3016" spans="2:7" ht="17.25" customHeight="1" x14ac:dyDescent="0.3">
      <c r="B3016" s="1908" t="s">
        <v>4138</v>
      </c>
      <c r="C3016" s="2326">
        <v>49</v>
      </c>
      <c r="D3016" s="2080">
        <v>5000</v>
      </c>
      <c r="E3016" s="2081">
        <v>0.1</v>
      </c>
      <c r="F3016" s="534"/>
      <c r="G3016" s="2"/>
    </row>
    <row r="3017" spans="2:7" ht="17.25" customHeight="1" x14ac:dyDescent="0.3">
      <c r="B3017" s="3839" t="s">
        <v>3577</v>
      </c>
      <c r="C3017" s="3861"/>
      <c r="D3017" s="3861"/>
      <c r="E3017" s="3862"/>
      <c r="F3017" s="534"/>
      <c r="G3017" s="2"/>
    </row>
    <row r="3018" spans="2:7" ht="17.25" customHeight="1" x14ac:dyDescent="0.3">
      <c r="B3018" s="4270" t="s">
        <v>4139</v>
      </c>
      <c r="C3018" s="4271"/>
      <c r="D3018" s="4271"/>
      <c r="E3018" s="4272"/>
      <c r="F3018" s="534"/>
      <c r="G3018" s="2"/>
    </row>
    <row r="3019" spans="2:7" ht="17.25" customHeight="1" thickBot="1" x14ac:dyDescent="0.35">
      <c r="B3019" s="3906" t="s">
        <v>4131</v>
      </c>
      <c r="C3019" s="3907"/>
      <c r="D3019" s="3907"/>
      <c r="E3019" s="3908"/>
      <c r="F3019" s="534"/>
      <c r="G3019" s="2"/>
    </row>
    <row r="3020" spans="2:7" ht="17.25" customHeight="1" thickTop="1" x14ac:dyDescent="0.3">
      <c r="B3020" s="3863" t="str">
        <f>+B3003</f>
        <v>.</v>
      </c>
      <c r="C3020" s="3863"/>
      <c r="D3020" s="534"/>
      <c r="E3020" s="534"/>
      <c r="F3020" s="534"/>
      <c r="G3020" s="2"/>
    </row>
    <row r="3021" spans="2:7" ht="17.25" customHeight="1" thickBot="1" x14ac:dyDescent="0.35">
      <c r="B3021" s="534"/>
      <c r="C3021" s="534"/>
      <c r="D3021" s="534"/>
      <c r="E3021" s="534"/>
      <c r="F3021" s="534"/>
      <c r="G3021" s="2"/>
    </row>
    <row r="3022" spans="2:7" ht="17.25" customHeight="1" thickTop="1" x14ac:dyDescent="0.3">
      <c r="B3022" s="3901" t="s">
        <v>4121</v>
      </c>
      <c r="C3022" s="3820"/>
      <c r="D3022" s="3820"/>
      <c r="E3022" s="3821"/>
      <c r="F3022" s="534"/>
      <c r="G3022" s="2"/>
    </row>
    <row r="3023" spans="2:7" ht="17.25" customHeight="1" x14ac:dyDescent="0.3">
      <c r="B3023" s="3825" t="s">
        <v>4122</v>
      </c>
      <c r="C3023" s="3826"/>
      <c r="D3023" s="3826"/>
      <c r="E3023" s="3827"/>
      <c r="F3023" s="534"/>
      <c r="G3023" s="2"/>
    </row>
    <row r="3024" spans="2:7" ht="24.75" customHeight="1" x14ac:dyDescent="0.3">
      <c r="B3024" s="1647" t="s">
        <v>4121</v>
      </c>
      <c r="C3024" s="1700" t="s">
        <v>4116</v>
      </c>
      <c r="D3024" s="1700" t="s">
        <v>4117</v>
      </c>
      <c r="E3024" s="1907" t="s">
        <v>4123</v>
      </c>
      <c r="F3024" s="534"/>
      <c r="G3024" s="2"/>
    </row>
    <row r="3025" spans="2:7" ht="17.25" customHeight="1" x14ac:dyDescent="0.3">
      <c r="B3025" s="1908" t="s">
        <v>4124</v>
      </c>
      <c r="C3025" s="1981">
        <v>1.5</v>
      </c>
      <c r="D3025" s="2114">
        <v>20</v>
      </c>
      <c r="E3025" s="2081">
        <v>0.1</v>
      </c>
      <c r="F3025" s="534"/>
      <c r="G3025" s="2"/>
    </row>
    <row r="3026" spans="2:7" ht="17.25" customHeight="1" x14ac:dyDescent="0.3">
      <c r="B3026" s="1908" t="s">
        <v>4125</v>
      </c>
      <c r="C3026" s="1981">
        <v>3.99</v>
      </c>
      <c r="D3026" s="2114">
        <v>100</v>
      </c>
      <c r="E3026" s="2081">
        <v>0.1</v>
      </c>
      <c r="F3026" s="534"/>
      <c r="G3026" s="2"/>
    </row>
    <row r="3027" spans="2:7" ht="17.25" customHeight="1" x14ac:dyDescent="0.3">
      <c r="B3027" s="1908" t="s">
        <v>4126</v>
      </c>
      <c r="C3027" s="2115">
        <v>10.99</v>
      </c>
      <c r="D3027" s="2080">
        <v>200</v>
      </c>
      <c r="E3027" s="2081">
        <v>0.1</v>
      </c>
      <c r="F3027" s="534"/>
      <c r="G3027" s="2"/>
    </row>
    <row r="3028" spans="2:7" ht="17.25" customHeight="1" x14ac:dyDescent="0.3">
      <c r="B3028" s="3839" t="s">
        <v>3577</v>
      </c>
      <c r="C3028" s="3861"/>
      <c r="D3028" s="3861"/>
      <c r="E3028" s="3862"/>
      <c r="F3028" s="534"/>
      <c r="G3028" s="2"/>
    </row>
    <row r="3029" spans="2:7" ht="35.25" customHeight="1" x14ac:dyDescent="0.3">
      <c r="B3029" s="3850" t="s">
        <v>4127</v>
      </c>
      <c r="C3029" s="3851"/>
      <c r="D3029" s="3851"/>
      <c r="E3029" s="3852"/>
      <c r="F3029" s="534"/>
      <c r="G3029" s="2"/>
    </row>
    <row r="3030" spans="2:7" ht="17.25" customHeight="1" x14ac:dyDescent="0.3">
      <c r="B3030" s="4295" t="s">
        <v>4128</v>
      </c>
      <c r="C3030" s="4296"/>
      <c r="D3030" s="4296"/>
      <c r="E3030" s="4297"/>
      <c r="F3030" s="534"/>
      <c r="G3030" s="2"/>
    </row>
    <row r="3031" spans="2:7" ht="17.25" customHeight="1" x14ac:dyDescent="0.3">
      <c r="B3031" s="2116" t="s">
        <v>4129</v>
      </c>
      <c r="C3031" s="2117"/>
      <c r="D3031" s="2117"/>
      <c r="E3031" s="2118"/>
      <c r="F3031" s="534"/>
      <c r="G3031" s="2"/>
    </row>
    <row r="3032" spans="2:7" ht="17.25" customHeight="1" x14ac:dyDescent="0.3">
      <c r="B3032" s="4270" t="s">
        <v>4130</v>
      </c>
      <c r="C3032" s="4271"/>
      <c r="D3032" s="4271"/>
      <c r="E3032" s="4272"/>
      <c r="F3032" s="534"/>
      <c r="G3032" s="2"/>
    </row>
    <row r="3033" spans="2:7" ht="17.25" customHeight="1" thickBot="1" x14ac:dyDescent="0.35">
      <c r="B3033" s="3906" t="s">
        <v>4131</v>
      </c>
      <c r="C3033" s="3907"/>
      <c r="D3033" s="3907"/>
      <c r="E3033" s="3908"/>
      <c r="F3033" s="534"/>
      <c r="G3033" s="2"/>
    </row>
    <row r="3034" spans="2:7" ht="17.25" customHeight="1" thickTop="1" x14ac:dyDescent="0.3">
      <c r="B3034" s="3812" t="str">
        <f>+B3020</f>
        <v>.</v>
      </c>
      <c r="C3034" s="3812"/>
      <c r="D3034" s="534"/>
      <c r="E3034" s="534"/>
      <c r="F3034" s="534"/>
      <c r="G3034" s="2"/>
    </row>
    <row r="3035" spans="2:7" ht="17.25" customHeight="1" thickBot="1" x14ac:dyDescent="0.35">
      <c r="B3035" s="534"/>
      <c r="C3035" s="534"/>
      <c r="D3035" s="534"/>
      <c r="E3035" s="534"/>
      <c r="F3035" s="534"/>
      <c r="G3035" s="2"/>
    </row>
    <row r="3036" spans="2:7" ht="17.25" customHeight="1" thickTop="1" x14ac:dyDescent="0.3">
      <c r="B3036" s="3822" t="s">
        <v>2240</v>
      </c>
      <c r="C3036" s="3823"/>
      <c r="D3036" s="3823"/>
      <c r="E3036" s="3824"/>
      <c r="F3036" s="534"/>
      <c r="G3036" s="2"/>
    </row>
    <row r="3037" spans="2:7" ht="17.25" customHeight="1" x14ac:dyDescent="0.3">
      <c r="B3037" s="3825" t="s">
        <v>4114</v>
      </c>
      <c r="C3037" s="3826"/>
      <c r="D3037" s="3826"/>
      <c r="E3037" s="3827"/>
      <c r="F3037" s="534"/>
      <c r="G3037" s="2"/>
    </row>
    <row r="3038" spans="2:7" ht="30.75" customHeight="1" x14ac:dyDescent="0.3">
      <c r="B3038" s="1647" t="s">
        <v>4115</v>
      </c>
      <c r="C3038" s="1700" t="s">
        <v>4116</v>
      </c>
      <c r="D3038" s="1700" t="s">
        <v>4117</v>
      </c>
      <c r="E3038" s="1907" t="s">
        <v>4118</v>
      </c>
      <c r="F3038" s="534"/>
      <c r="G3038" s="2"/>
    </row>
    <row r="3039" spans="2:7" ht="29.25" customHeight="1" x14ac:dyDescent="0.3">
      <c r="B3039" s="1908" t="s">
        <v>4119</v>
      </c>
      <c r="C3039" s="1981">
        <v>9.99</v>
      </c>
      <c r="D3039" s="2114">
        <v>300</v>
      </c>
      <c r="E3039" s="2081">
        <v>0.1</v>
      </c>
      <c r="F3039" s="534"/>
      <c r="G3039" s="2"/>
    </row>
    <row r="3040" spans="2:7" ht="17.25" customHeight="1" x14ac:dyDescent="0.3">
      <c r="B3040" s="3839" t="s">
        <v>3577</v>
      </c>
      <c r="C3040" s="3861"/>
      <c r="D3040" s="3861"/>
      <c r="E3040" s="3862"/>
      <c r="F3040" s="534"/>
      <c r="G3040" s="2"/>
    </row>
    <row r="3041" spans="2:19" ht="17.25" customHeight="1" thickBot="1" x14ac:dyDescent="0.35">
      <c r="B3041" s="3906" t="s">
        <v>4120</v>
      </c>
      <c r="C3041" s="3907"/>
      <c r="D3041" s="3907"/>
      <c r="E3041" s="3908"/>
      <c r="F3041" s="534"/>
      <c r="G3041" s="2"/>
    </row>
    <row r="3042" spans="2:19" ht="17.25" customHeight="1" thickTop="1" x14ac:dyDescent="0.3">
      <c r="B3042" s="3812" t="str">
        <f>+B3034</f>
        <v>.</v>
      </c>
      <c r="C3042" s="3812"/>
      <c r="D3042" s="534"/>
      <c r="E3042" s="534"/>
      <c r="F3042" s="534"/>
      <c r="G3042" s="2"/>
    </row>
    <row r="3043" spans="2:19" ht="17.25" customHeight="1" thickBot="1" x14ac:dyDescent="0.35">
      <c r="B3043" s="534"/>
      <c r="C3043" s="534"/>
      <c r="D3043" s="534"/>
      <c r="E3043" s="534"/>
      <c r="F3043" s="534"/>
      <c r="G3043" s="2"/>
    </row>
    <row r="3044" spans="2:19" ht="17.25" customHeight="1" thickTop="1" x14ac:dyDescent="0.2">
      <c r="B3044" s="1519" t="s">
        <v>4044</v>
      </c>
      <c r="C3044" s="1520"/>
      <c r="D3044" s="1520"/>
      <c r="E3044" s="1520"/>
      <c r="F3044" s="1520"/>
      <c r="G3044" s="1520"/>
      <c r="H3044" s="1521"/>
      <c r="I3044" s="1521"/>
      <c r="J3044" s="1521"/>
      <c r="K3044" s="1521"/>
      <c r="L3044" s="1521"/>
      <c r="M3044" s="1521"/>
      <c r="N3044" s="1521"/>
      <c r="O3044" s="2095"/>
      <c r="P3044" s="2095"/>
      <c r="Q3044" s="2095"/>
      <c r="R3044" s="2095"/>
      <c r="S3044" s="2096"/>
    </row>
    <row r="3045" spans="2:19" ht="48" customHeight="1" x14ac:dyDescent="0.2">
      <c r="B3045" s="2097" t="s">
        <v>995</v>
      </c>
      <c r="C3045" s="2098" t="s">
        <v>80</v>
      </c>
      <c r="D3045" s="2099" t="s">
        <v>1810</v>
      </c>
      <c r="E3045" s="2098" t="s">
        <v>81</v>
      </c>
      <c r="F3045" s="2098" t="s">
        <v>4062</v>
      </c>
      <c r="G3045" s="2098" t="s">
        <v>2955</v>
      </c>
      <c r="H3045" s="2098" t="s">
        <v>4063</v>
      </c>
      <c r="I3045" s="2098" t="s">
        <v>537</v>
      </c>
      <c r="J3045" s="2098" t="s">
        <v>2956</v>
      </c>
      <c r="K3045" s="2098" t="s">
        <v>4064</v>
      </c>
      <c r="L3045" s="2098" t="s">
        <v>2957</v>
      </c>
      <c r="M3045" s="2098" t="s">
        <v>4065</v>
      </c>
      <c r="N3045" s="2098" t="s">
        <v>2958</v>
      </c>
      <c r="O3045" s="2098" t="s">
        <v>4066</v>
      </c>
      <c r="P3045" s="2098" t="s">
        <v>2959</v>
      </c>
      <c r="Q3045" s="2098" t="s">
        <v>2960</v>
      </c>
      <c r="R3045" s="2100" t="s">
        <v>2961</v>
      </c>
      <c r="S3045" s="2101" t="s">
        <v>2028</v>
      </c>
    </row>
    <row r="3046" spans="2:19" ht="26.25" customHeight="1" x14ac:dyDescent="0.2">
      <c r="B3046" s="2102" t="s">
        <v>4067</v>
      </c>
      <c r="C3046" s="2103" t="s">
        <v>2030</v>
      </c>
      <c r="D3046" s="2104" t="s">
        <v>929</v>
      </c>
      <c r="E3046" s="2105">
        <v>30</v>
      </c>
      <c r="F3046" s="2105">
        <v>33.6</v>
      </c>
      <c r="G3046" s="2105">
        <v>10.01</v>
      </c>
      <c r="H3046" s="2105">
        <v>19.989999999999998</v>
      </c>
      <c r="I3046" s="2105" t="s">
        <v>4068</v>
      </c>
      <c r="J3046" s="2106">
        <v>0.12</v>
      </c>
      <c r="K3046" s="2106">
        <v>0.13400000000000001</v>
      </c>
      <c r="L3046" s="2106">
        <v>0.22</v>
      </c>
      <c r="M3046" s="2106">
        <v>0.24640000000000004</v>
      </c>
      <c r="N3046" s="2106">
        <v>0.15</v>
      </c>
      <c r="O3046" s="2106">
        <v>0.16800000000000001</v>
      </c>
      <c r="P3046" s="2105" t="s">
        <v>1769</v>
      </c>
      <c r="Q3046" s="2105" t="s">
        <v>1781</v>
      </c>
      <c r="R3046" s="2105" t="s">
        <v>3815</v>
      </c>
      <c r="S3046" s="2107" t="s">
        <v>763</v>
      </c>
    </row>
    <row r="3047" spans="2:19" ht="26.25" customHeight="1" x14ac:dyDescent="0.2">
      <c r="B3047" s="2102" t="s">
        <v>4069</v>
      </c>
      <c r="C3047" s="2103" t="s">
        <v>2030</v>
      </c>
      <c r="D3047" s="2104" t="s">
        <v>929</v>
      </c>
      <c r="E3047" s="2105">
        <v>30</v>
      </c>
      <c r="F3047" s="2105">
        <v>33.6</v>
      </c>
      <c r="G3047" s="2105">
        <v>10.01</v>
      </c>
      <c r="H3047" s="2105">
        <v>19.989999999999998</v>
      </c>
      <c r="I3047" s="2105" t="s">
        <v>4070</v>
      </c>
      <c r="J3047" s="2106">
        <v>0.12</v>
      </c>
      <c r="K3047" s="2106">
        <v>0.13440000000000002</v>
      </c>
      <c r="L3047" s="2106">
        <v>0.22</v>
      </c>
      <c r="M3047" s="2106">
        <v>0.24640000000000004</v>
      </c>
      <c r="N3047" s="2106">
        <v>0.15</v>
      </c>
      <c r="O3047" s="2106">
        <v>0.16800000000000001</v>
      </c>
      <c r="P3047" s="2105" t="s">
        <v>1769</v>
      </c>
      <c r="Q3047" s="2105" t="s">
        <v>1781</v>
      </c>
      <c r="R3047" s="2105" t="s">
        <v>3815</v>
      </c>
      <c r="S3047" s="2107" t="s">
        <v>763</v>
      </c>
    </row>
    <row r="3048" spans="2:19" ht="26.25" customHeight="1" x14ac:dyDescent="0.2">
      <c r="B3048" s="2102" t="s">
        <v>4071</v>
      </c>
      <c r="C3048" s="2103" t="s">
        <v>2030</v>
      </c>
      <c r="D3048" s="2104" t="s">
        <v>929</v>
      </c>
      <c r="E3048" s="2105">
        <v>34</v>
      </c>
      <c r="F3048" s="2105">
        <v>38.08</v>
      </c>
      <c r="G3048" s="2105">
        <v>14.01</v>
      </c>
      <c r="H3048" s="2105">
        <v>19.989999999999998</v>
      </c>
      <c r="I3048" s="2105" t="s">
        <v>4068</v>
      </c>
      <c r="J3048" s="2106">
        <v>0.11</v>
      </c>
      <c r="K3048" s="2106">
        <v>0.12320000000000002</v>
      </c>
      <c r="L3048" s="2106">
        <v>0.22</v>
      </c>
      <c r="M3048" s="2106">
        <v>0.24640000000000004</v>
      </c>
      <c r="N3048" s="2106">
        <v>0.15</v>
      </c>
      <c r="O3048" s="2106">
        <v>0.16800000000000001</v>
      </c>
      <c r="P3048" s="2105" t="s">
        <v>762</v>
      </c>
      <c r="Q3048" s="2105" t="s">
        <v>4072</v>
      </c>
      <c r="R3048" s="2105" t="s">
        <v>2463</v>
      </c>
      <c r="S3048" s="2107" t="s">
        <v>763</v>
      </c>
    </row>
    <row r="3049" spans="2:19" ht="26.25" customHeight="1" x14ac:dyDescent="0.2">
      <c r="B3049" s="2102" t="s">
        <v>4073</v>
      </c>
      <c r="C3049" s="2103" t="s">
        <v>2030</v>
      </c>
      <c r="D3049" s="2104" t="s">
        <v>929</v>
      </c>
      <c r="E3049" s="2105">
        <v>34</v>
      </c>
      <c r="F3049" s="2105">
        <v>38.08</v>
      </c>
      <c r="G3049" s="2105">
        <v>14.01</v>
      </c>
      <c r="H3049" s="2105">
        <v>19.989999999999998</v>
      </c>
      <c r="I3049" s="2105" t="s">
        <v>4070</v>
      </c>
      <c r="J3049" s="2106">
        <v>0.11</v>
      </c>
      <c r="K3049" s="2106">
        <v>0.12320000000000002</v>
      </c>
      <c r="L3049" s="2106">
        <v>0.22</v>
      </c>
      <c r="M3049" s="2106">
        <v>0.24640000000000004</v>
      </c>
      <c r="N3049" s="2106">
        <v>0.15</v>
      </c>
      <c r="O3049" s="2106">
        <v>0.16800000000000001</v>
      </c>
      <c r="P3049" s="2105" t="s">
        <v>762</v>
      </c>
      <c r="Q3049" s="2105" t="s">
        <v>4072</v>
      </c>
      <c r="R3049" s="2105" t="s">
        <v>2463</v>
      </c>
      <c r="S3049" s="2107" t="s">
        <v>763</v>
      </c>
    </row>
    <row r="3050" spans="2:19" ht="26.25" customHeight="1" x14ac:dyDescent="0.2">
      <c r="B3050" s="2102" t="s">
        <v>4074</v>
      </c>
      <c r="C3050" s="2103" t="s">
        <v>2030</v>
      </c>
      <c r="D3050" s="2104" t="s">
        <v>929</v>
      </c>
      <c r="E3050" s="2105">
        <v>39</v>
      </c>
      <c r="F3050" s="2105">
        <v>43.680000000000007</v>
      </c>
      <c r="G3050" s="2105">
        <v>19.010000000000002</v>
      </c>
      <c r="H3050" s="2105">
        <v>19.989999999999998</v>
      </c>
      <c r="I3050" s="2105" t="s">
        <v>4068</v>
      </c>
      <c r="J3050" s="2106">
        <v>0.11</v>
      </c>
      <c r="K3050" s="2106">
        <v>0.12320000000000002</v>
      </c>
      <c r="L3050" s="2106">
        <v>0.22</v>
      </c>
      <c r="M3050" s="2106">
        <v>0.24640000000000004</v>
      </c>
      <c r="N3050" s="2106">
        <v>0.15</v>
      </c>
      <c r="O3050" s="2106">
        <v>0.16800000000000001</v>
      </c>
      <c r="P3050" s="2105" t="s">
        <v>1257</v>
      </c>
      <c r="Q3050" s="2105" t="s">
        <v>2465</v>
      </c>
      <c r="R3050" s="2105" t="s">
        <v>762</v>
      </c>
      <c r="S3050" s="2107" t="s">
        <v>763</v>
      </c>
    </row>
    <row r="3051" spans="2:19" ht="26.25" customHeight="1" x14ac:dyDescent="0.2">
      <c r="B3051" s="2102" t="s">
        <v>4075</v>
      </c>
      <c r="C3051" s="2103" t="s">
        <v>2030</v>
      </c>
      <c r="D3051" s="2104" t="s">
        <v>929</v>
      </c>
      <c r="E3051" s="2105">
        <v>39</v>
      </c>
      <c r="F3051" s="2105">
        <v>43.680000000000007</v>
      </c>
      <c r="G3051" s="2105">
        <v>19.010000000000002</v>
      </c>
      <c r="H3051" s="2105">
        <v>19.989999999999998</v>
      </c>
      <c r="I3051" s="2105" t="s">
        <v>4070</v>
      </c>
      <c r="J3051" s="2106">
        <v>0.11</v>
      </c>
      <c r="K3051" s="2106">
        <v>0.12320000000000002</v>
      </c>
      <c r="L3051" s="2106">
        <v>0.22</v>
      </c>
      <c r="M3051" s="2106">
        <v>0.24640000000000004</v>
      </c>
      <c r="N3051" s="2106">
        <v>0.15</v>
      </c>
      <c r="O3051" s="2106">
        <v>0.16800000000000001</v>
      </c>
      <c r="P3051" s="2105" t="s">
        <v>1257</v>
      </c>
      <c r="Q3051" s="2105" t="s">
        <v>2465</v>
      </c>
      <c r="R3051" s="2105" t="s">
        <v>762</v>
      </c>
      <c r="S3051" s="2107" t="s">
        <v>763</v>
      </c>
    </row>
    <row r="3052" spans="2:19" ht="26.25" customHeight="1" x14ac:dyDescent="0.2">
      <c r="B3052" s="2102" t="s">
        <v>4076</v>
      </c>
      <c r="C3052" s="2103" t="s">
        <v>2030</v>
      </c>
      <c r="D3052" s="2104" t="s">
        <v>929</v>
      </c>
      <c r="E3052" s="2105">
        <v>49</v>
      </c>
      <c r="F3052" s="2105">
        <v>54.88</v>
      </c>
      <c r="G3052" s="2105">
        <v>29.01</v>
      </c>
      <c r="H3052" s="2105">
        <v>19.989999999999998</v>
      </c>
      <c r="I3052" s="2105" t="s">
        <v>4068</v>
      </c>
      <c r="J3052" s="2106">
        <v>0.108</v>
      </c>
      <c r="K3052" s="2106">
        <v>0.12096000000000001</v>
      </c>
      <c r="L3052" s="2106">
        <v>0.22</v>
      </c>
      <c r="M3052" s="2106">
        <v>0.24640000000000004</v>
      </c>
      <c r="N3052" s="2106">
        <v>0.15</v>
      </c>
      <c r="O3052" s="2106">
        <v>0.16800000000000001</v>
      </c>
      <c r="P3052" s="2105" t="s">
        <v>4077</v>
      </c>
      <c r="Q3052" s="2105" t="s">
        <v>3801</v>
      </c>
      <c r="R3052" s="2105" t="s">
        <v>2971</v>
      </c>
      <c r="S3052" s="2107" t="s">
        <v>763</v>
      </c>
    </row>
    <row r="3053" spans="2:19" ht="26.25" customHeight="1" x14ac:dyDescent="0.2">
      <c r="B3053" s="2102" t="s">
        <v>4078</v>
      </c>
      <c r="C3053" s="2103" t="s">
        <v>2030</v>
      </c>
      <c r="D3053" s="2104" t="s">
        <v>929</v>
      </c>
      <c r="E3053" s="2105">
        <v>49</v>
      </c>
      <c r="F3053" s="2105">
        <v>54.88</v>
      </c>
      <c r="G3053" s="2105">
        <v>29.01</v>
      </c>
      <c r="H3053" s="2105">
        <v>19.989999999999998</v>
      </c>
      <c r="I3053" s="2105" t="s">
        <v>4070</v>
      </c>
      <c r="J3053" s="2106">
        <v>0.108</v>
      </c>
      <c r="K3053" s="2106">
        <v>0.12096000000000001</v>
      </c>
      <c r="L3053" s="2106">
        <v>0.22</v>
      </c>
      <c r="M3053" s="2106">
        <v>0.24640000000000004</v>
      </c>
      <c r="N3053" s="2106">
        <v>0.15</v>
      </c>
      <c r="O3053" s="2106">
        <v>0.16800000000000001</v>
      </c>
      <c r="P3053" s="2105" t="s">
        <v>4077</v>
      </c>
      <c r="Q3053" s="2105" t="s">
        <v>3801</v>
      </c>
      <c r="R3053" s="2105" t="s">
        <v>2971</v>
      </c>
      <c r="S3053" s="2107" t="s">
        <v>763</v>
      </c>
    </row>
    <row r="3054" spans="2:19" ht="26.25" customHeight="1" x14ac:dyDescent="0.2">
      <c r="B3054" s="2102" t="s">
        <v>4079</v>
      </c>
      <c r="C3054" s="2103" t="s">
        <v>2030</v>
      </c>
      <c r="D3054" s="2104" t="s">
        <v>929</v>
      </c>
      <c r="E3054" s="2105">
        <v>59</v>
      </c>
      <c r="F3054" s="2105">
        <v>66.080000000000013</v>
      </c>
      <c r="G3054" s="2105">
        <v>39.01</v>
      </c>
      <c r="H3054" s="2105">
        <v>19.989999999999998</v>
      </c>
      <c r="I3054" s="2105" t="s">
        <v>4068</v>
      </c>
      <c r="J3054" s="2106">
        <v>9.8000000000000004E-2</v>
      </c>
      <c r="K3054" s="2106">
        <v>0.10976000000000001</v>
      </c>
      <c r="L3054" s="2106">
        <v>0.22</v>
      </c>
      <c r="M3054" s="2106">
        <v>0.24640000000000004</v>
      </c>
      <c r="N3054" s="2106">
        <v>0.15</v>
      </c>
      <c r="O3054" s="2106">
        <v>0.16800000000000001</v>
      </c>
      <c r="P3054" s="2105" t="s">
        <v>2186</v>
      </c>
      <c r="Q3054" s="2105" t="s">
        <v>101</v>
      </c>
      <c r="R3054" s="2105" t="s">
        <v>102</v>
      </c>
      <c r="S3054" s="2107" t="s">
        <v>390</v>
      </c>
    </row>
    <row r="3055" spans="2:19" ht="26.25" customHeight="1" x14ac:dyDescent="0.2">
      <c r="B3055" s="2102" t="s">
        <v>4080</v>
      </c>
      <c r="C3055" s="2103" t="s">
        <v>2030</v>
      </c>
      <c r="D3055" s="2104" t="s">
        <v>929</v>
      </c>
      <c r="E3055" s="2105">
        <v>59</v>
      </c>
      <c r="F3055" s="2105">
        <v>66.080000000000013</v>
      </c>
      <c r="G3055" s="2105">
        <v>39.01</v>
      </c>
      <c r="H3055" s="2105">
        <v>19.989999999999998</v>
      </c>
      <c r="I3055" s="2105" t="s">
        <v>4070</v>
      </c>
      <c r="J3055" s="2106">
        <v>9.8000000000000004E-2</v>
      </c>
      <c r="K3055" s="2106">
        <v>0.10976000000000001</v>
      </c>
      <c r="L3055" s="2106">
        <v>0.22</v>
      </c>
      <c r="M3055" s="2106">
        <v>0.24640000000000004</v>
      </c>
      <c r="N3055" s="2106">
        <v>0.15</v>
      </c>
      <c r="O3055" s="2106">
        <v>0.16800000000000001</v>
      </c>
      <c r="P3055" s="2105" t="s">
        <v>2186</v>
      </c>
      <c r="Q3055" s="2105" t="s">
        <v>101</v>
      </c>
      <c r="R3055" s="2105" t="s">
        <v>102</v>
      </c>
      <c r="S3055" s="2107" t="s">
        <v>390</v>
      </c>
    </row>
    <row r="3056" spans="2:19" ht="26.25" customHeight="1" x14ac:dyDescent="0.2">
      <c r="B3056" s="2102" t="s">
        <v>4081</v>
      </c>
      <c r="C3056" s="2103" t="s">
        <v>2030</v>
      </c>
      <c r="D3056" s="2104" t="s">
        <v>929</v>
      </c>
      <c r="E3056" s="2105">
        <v>69</v>
      </c>
      <c r="F3056" s="2105">
        <v>77.28</v>
      </c>
      <c r="G3056" s="2105">
        <v>49.01</v>
      </c>
      <c r="H3056" s="2105">
        <v>19.989999999999998</v>
      </c>
      <c r="I3056" s="2105" t="s">
        <v>4068</v>
      </c>
      <c r="J3056" s="2106">
        <v>9.6000000000000002E-2</v>
      </c>
      <c r="K3056" s="2106">
        <v>0.10752000000000002</v>
      </c>
      <c r="L3056" s="2106">
        <v>0.22</v>
      </c>
      <c r="M3056" s="2106">
        <v>0.24640000000000004</v>
      </c>
      <c r="N3056" s="2106">
        <v>0.15</v>
      </c>
      <c r="O3056" s="2106">
        <v>0.16800000000000001</v>
      </c>
      <c r="P3056" s="2105" t="s">
        <v>4082</v>
      </c>
      <c r="Q3056" s="2105" t="s">
        <v>4083</v>
      </c>
      <c r="R3056" s="2105" t="s">
        <v>4084</v>
      </c>
      <c r="S3056" s="2107" t="s">
        <v>390</v>
      </c>
    </row>
    <row r="3057" spans="2:19" ht="26.25" customHeight="1" x14ac:dyDescent="0.2">
      <c r="B3057" s="2102" t="s">
        <v>4085</v>
      </c>
      <c r="C3057" s="2103" t="s">
        <v>2030</v>
      </c>
      <c r="D3057" s="2104" t="s">
        <v>929</v>
      </c>
      <c r="E3057" s="2105">
        <v>69</v>
      </c>
      <c r="F3057" s="2105">
        <v>77.28</v>
      </c>
      <c r="G3057" s="2105">
        <v>49.01</v>
      </c>
      <c r="H3057" s="2105">
        <v>19.989999999999998</v>
      </c>
      <c r="I3057" s="2105" t="s">
        <v>4070</v>
      </c>
      <c r="J3057" s="2106">
        <v>9.6000000000000002E-2</v>
      </c>
      <c r="K3057" s="2106">
        <v>0.10752000000000002</v>
      </c>
      <c r="L3057" s="2106">
        <v>0.22</v>
      </c>
      <c r="M3057" s="2106">
        <v>0.24640000000000004</v>
      </c>
      <c r="N3057" s="2106">
        <v>0.15</v>
      </c>
      <c r="O3057" s="2106">
        <v>0.16800000000000001</v>
      </c>
      <c r="P3057" s="2105" t="s">
        <v>4082</v>
      </c>
      <c r="Q3057" s="2105" t="s">
        <v>4083</v>
      </c>
      <c r="R3057" s="2105" t="s">
        <v>4084</v>
      </c>
      <c r="S3057" s="2107" t="s">
        <v>390</v>
      </c>
    </row>
    <row r="3058" spans="2:19" ht="26.25" customHeight="1" x14ac:dyDescent="0.2">
      <c r="B3058" s="2102" t="s">
        <v>4086</v>
      </c>
      <c r="C3058" s="2103" t="s">
        <v>2030</v>
      </c>
      <c r="D3058" s="2104" t="s">
        <v>929</v>
      </c>
      <c r="E3058" s="2105">
        <v>79</v>
      </c>
      <c r="F3058" s="2105">
        <v>88.48</v>
      </c>
      <c r="G3058" s="2105">
        <v>59.01</v>
      </c>
      <c r="H3058" s="2105">
        <v>19.989999999999998</v>
      </c>
      <c r="I3058" s="2105" t="s">
        <v>4068</v>
      </c>
      <c r="J3058" s="2106">
        <v>0.09</v>
      </c>
      <c r="K3058" s="2106">
        <v>0.1008</v>
      </c>
      <c r="L3058" s="2106">
        <v>0.22</v>
      </c>
      <c r="M3058" s="2106">
        <v>0.24640000000000004</v>
      </c>
      <c r="N3058" s="2106">
        <v>0.15</v>
      </c>
      <c r="O3058" s="2106">
        <v>0.16800000000000001</v>
      </c>
      <c r="P3058" s="2105" t="s">
        <v>4087</v>
      </c>
      <c r="Q3058" s="2105" t="s">
        <v>2595</v>
      </c>
      <c r="R3058" s="2105" t="s">
        <v>580</v>
      </c>
      <c r="S3058" s="2107" t="s">
        <v>390</v>
      </c>
    </row>
    <row r="3059" spans="2:19" ht="26.25" customHeight="1" x14ac:dyDescent="0.2">
      <c r="B3059" s="2102" t="s">
        <v>4088</v>
      </c>
      <c r="C3059" s="2103" t="s">
        <v>2030</v>
      </c>
      <c r="D3059" s="2104" t="s">
        <v>929</v>
      </c>
      <c r="E3059" s="2105">
        <v>79</v>
      </c>
      <c r="F3059" s="2105">
        <v>88.48</v>
      </c>
      <c r="G3059" s="2105">
        <v>59.01</v>
      </c>
      <c r="H3059" s="2105">
        <v>19.989999999999998</v>
      </c>
      <c r="I3059" s="2105" t="s">
        <v>4070</v>
      </c>
      <c r="J3059" s="2106">
        <v>0.09</v>
      </c>
      <c r="K3059" s="2106">
        <v>0.1008</v>
      </c>
      <c r="L3059" s="2106">
        <v>0.22</v>
      </c>
      <c r="M3059" s="2106">
        <v>0.24640000000000004</v>
      </c>
      <c r="N3059" s="2106">
        <v>0.15</v>
      </c>
      <c r="O3059" s="2106">
        <v>0.16800000000000001</v>
      </c>
      <c r="P3059" s="2105" t="s">
        <v>4087</v>
      </c>
      <c r="Q3059" s="2105" t="s">
        <v>2595</v>
      </c>
      <c r="R3059" s="2105" t="s">
        <v>580</v>
      </c>
      <c r="S3059" s="2107" t="s">
        <v>390</v>
      </c>
    </row>
    <row r="3060" spans="2:19" ht="26.25" customHeight="1" x14ac:dyDescent="0.2">
      <c r="B3060" s="2102" t="s">
        <v>4089</v>
      </c>
      <c r="C3060" s="2103" t="s">
        <v>2030</v>
      </c>
      <c r="D3060" s="2104" t="s">
        <v>929</v>
      </c>
      <c r="E3060" s="2105">
        <v>99</v>
      </c>
      <c r="F3060" s="2105">
        <v>110.88000000000001</v>
      </c>
      <c r="G3060" s="2105">
        <v>79.010000000000005</v>
      </c>
      <c r="H3060" s="2105">
        <v>19.989999999999998</v>
      </c>
      <c r="I3060" s="2105" t="s">
        <v>4068</v>
      </c>
      <c r="J3060" s="2106">
        <v>8.5999999999999993E-2</v>
      </c>
      <c r="K3060" s="2106">
        <v>9.6320000000000003E-2</v>
      </c>
      <c r="L3060" s="2106">
        <v>0.22</v>
      </c>
      <c r="M3060" s="2106">
        <v>0.24640000000000004</v>
      </c>
      <c r="N3060" s="2106">
        <v>0.15</v>
      </c>
      <c r="O3060" s="2106">
        <v>0.16800000000000001</v>
      </c>
      <c r="P3060" s="2105" t="s">
        <v>4090</v>
      </c>
      <c r="Q3060" s="2105" t="s">
        <v>2917</v>
      </c>
      <c r="R3060" s="2105" t="s">
        <v>4091</v>
      </c>
      <c r="S3060" s="2107" t="s">
        <v>390</v>
      </c>
    </row>
    <row r="3061" spans="2:19" ht="26.25" customHeight="1" x14ac:dyDescent="0.2">
      <c r="B3061" s="2102" t="s">
        <v>4092</v>
      </c>
      <c r="C3061" s="2103" t="s">
        <v>2030</v>
      </c>
      <c r="D3061" s="2104" t="s">
        <v>929</v>
      </c>
      <c r="E3061" s="2105">
        <v>99</v>
      </c>
      <c r="F3061" s="2105">
        <v>110.88000000000001</v>
      </c>
      <c r="G3061" s="2105">
        <v>79.010000000000005</v>
      </c>
      <c r="H3061" s="2105">
        <v>19.989999999999998</v>
      </c>
      <c r="I3061" s="2105" t="s">
        <v>4070</v>
      </c>
      <c r="J3061" s="2106">
        <v>8.5999999999999993E-2</v>
      </c>
      <c r="K3061" s="2106">
        <v>9.6320000000000003E-2</v>
      </c>
      <c r="L3061" s="2106">
        <v>0.22</v>
      </c>
      <c r="M3061" s="2106">
        <v>0.24640000000000004</v>
      </c>
      <c r="N3061" s="2106">
        <v>0.15</v>
      </c>
      <c r="O3061" s="2106">
        <v>0.16800000000000001</v>
      </c>
      <c r="P3061" s="2105" t="s">
        <v>4090</v>
      </c>
      <c r="Q3061" s="2105" t="s">
        <v>2917</v>
      </c>
      <c r="R3061" s="2105" t="s">
        <v>4091</v>
      </c>
      <c r="S3061" s="2107" t="s">
        <v>390</v>
      </c>
    </row>
    <row r="3062" spans="2:19" ht="26.25" customHeight="1" x14ac:dyDescent="0.2">
      <c r="B3062" s="2087"/>
      <c r="C3062" s="2088"/>
      <c r="D3062" s="2089"/>
      <c r="E3062" s="2090"/>
      <c r="F3062" s="2090"/>
      <c r="G3062" s="2090"/>
      <c r="H3062" s="2090"/>
      <c r="I3062" s="2090"/>
      <c r="J3062" s="2090"/>
      <c r="K3062" s="2090"/>
      <c r="L3062" s="2090"/>
      <c r="M3062" s="2090"/>
      <c r="N3062" s="2090"/>
      <c r="O3062" s="2090"/>
      <c r="P3062" s="2090"/>
      <c r="Q3062" s="2090"/>
      <c r="R3062" s="2090"/>
      <c r="S3062" s="2091"/>
    </row>
    <row r="3063" spans="2:19" ht="26.25" customHeight="1" x14ac:dyDescent="0.2">
      <c r="B3063" s="2102" t="s">
        <v>4093</v>
      </c>
      <c r="C3063" s="2103" t="s">
        <v>783</v>
      </c>
      <c r="D3063" s="2104" t="s">
        <v>929</v>
      </c>
      <c r="E3063" s="2105">
        <v>30</v>
      </c>
      <c r="F3063" s="2105">
        <f>E3063*1.12</f>
        <v>33.6</v>
      </c>
      <c r="G3063" s="2105">
        <v>10.01</v>
      </c>
      <c r="H3063" s="2105">
        <v>19.989999999999998</v>
      </c>
      <c r="I3063" s="2105" t="s">
        <v>4094</v>
      </c>
      <c r="J3063" s="2106">
        <v>0.1</v>
      </c>
      <c r="K3063" s="2106">
        <f>J3063*1.12</f>
        <v>0.11200000000000002</v>
      </c>
      <c r="L3063" s="2106">
        <v>0.22</v>
      </c>
      <c r="M3063" s="2106">
        <v>0.24640000000000004</v>
      </c>
      <c r="N3063" s="2106">
        <v>0.15</v>
      </c>
      <c r="O3063" s="2106">
        <v>0.16800000000000001</v>
      </c>
      <c r="P3063" s="2105" t="s">
        <v>2172</v>
      </c>
      <c r="Q3063" s="2105" t="s">
        <v>1781</v>
      </c>
      <c r="R3063" s="2105" t="s">
        <v>3815</v>
      </c>
      <c r="S3063" s="2107" t="s">
        <v>763</v>
      </c>
    </row>
    <row r="3064" spans="2:19" ht="26.25" customHeight="1" x14ac:dyDescent="0.2">
      <c r="B3064" s="2102" t="s">
        <v>4095</v>
      </c>
      <c r="C3064" s="2103" t="s">
        <v>783</v>
      </c>
      <c r="D3064" s="2104" t="s">
        <v>929</v>
      </c>
      <c r="E3064" s="2105">
        <v>30</v>
      </c>
      <c r="F3064" s="2105">
        <f>E3064*1.12</f>
        <v>33.6</v>
      </c>
      <c r="G3064" s="2105">
        <v>10.01</v>
      </c>
      <c r="H3064" s="2105">
        <v>19.989999999999998</v>
      </c>
      <c r="I3064" s="2105" t="s">
        <v>4096</v>
      </c>
      <c r="J3064" s="2106">
        <v>0.1</v>
      </c>
      <c r="K3064" s="2106">
        <f t="shared" ref="K3064:K3078" si="19">J3064*1.12</f>
        <v>0.11200000000000002</v>
      </c>
      <c r="L3064" s="2106">
        <v>0.22</v>
      </c>
      <c r="M3064" s="2106">
        <v>0.24640000000000004</v>
      </c>
      <c r="N3064" s="2106">
        <v>0.15</v>
      </c>
      <c r="O3064" s="2106">
        <v>0.16800000000000001</v>
      </c>
      <c r="P3064" s="2105" t="s">
        <v>2172</v>
      </c>
      <c r="Q3064" s="2105" t="s">
        <v>1781</v>
      </c>
      <c r="R3064" s="2105" t="s">
        <v>3815</v>
      </c>
      <c r="S3064" s="2107" t="s">
        <v>763</v>
      </c>
    </row>
    <row r="3065" spans="2:19" ht="26.25" customHeight="1" x14ac:dyDescent="0.2">
      <c r="B3065" s="2102" t="s">
        <v>4097</v>
      </c>
      <c r="C3065" s="2103" t="s">
        <v>783</v>
      </c>
      <c r="D3065" s="2104" t="s">
        <v>929</v>
      </c>
      <c r="E3065" s="2105">
        <v>34</v>
      </c>
      <c r="F3065" s="2105">
        <f t="shared" ref="F3065:F3078" si="20">E3065*1.12</f>
        <v>38.080000000000005</v>
      </c>
      <c r="G3065" s="2105">
        <v>14.01</v>
      </c>
      <c r="H3065" s="2105">
        <v>19.989999999999998</v>
      </c>
      <c r="I3065" s="2105" t="s">
        <v>4094</v>
      </c>
      <c r="J3065" s="2106">
        <v>0.1</v>
      </c>
      <c r="K3065" s="2106">
        <f t="shared" si="19"/>
        <v>0.11200000000000002</v>
      </c>
      <c r="L3065" s="2106">
        <v>0.22</v>
      </c>
      <c r="M3065" s="2106">
        <v>0.24640000000000004</v>
      </c>
      <c r="N3065" s="2106">
        <v>0.15</v>
      </c>
      <c r="O3065" s="2106">
        <v>0.16800000000000001</v>
      </c>
      <c r="P3065" s="2105" t="s">
        <v>1624</v>
      </c>
      <c r="Q3065" s="2105" t="s">
        <v>4072</v>
      </c>
      <c r="R3065" s="2105" t="s">
        <v>2463</v>
      </c>
      <c r="S3065" s="2107" t="s">
        <v>763</v>
      </c>
    </row>
    <row r="3066" spans="2:19" ht="26.25" customHeight="1" x14ac:dyDescent="0.2">
      <c r="B3066" s="2102" t="s">
        <v>4098</v>
      </c>
      <c r="C3066" s="2103" t="s">
        <v>783</v>
      </c>
      <c r="D3066" s="2104" t="s">
        <v>929</v>
      </c>
      <c r="E3066" s="2105">
        <v>34</v>
      </c>
      <c r="F3066" s="2105">
        <f t="shared" si="20"/>
        <v>38.080000000000005</v>
      </c>
      <c r="G3066" s="2105">
        <v>14.01</v>
      </c>
      <c r="H3066" s="2105">
        <v>19.989999999999998</v>
      </c>
      <c r="I3066" s="2105" t="s">
        <v>4096</v>
      </c>
      <c r="J3066" s="2106">
        <v>0.1</v>
      </c>
      <c r="K3066" s="2106">
        <f t="shared" si="19"/>
        <v>0.11200000000000002</v>
      </c>
      <c r="L3066" s="2106">
        <v>0.22</v>
      </c>
      <c r="M3066" s="2106">
        <v>0.24640000000000004</v>
      </c>
      <c r="N3066" s="2106">
        <v>0.15</v>
      </c>
      <c r="O3066" s="2106">
        <v>0.16800000000000001</v>
      </c>
      <c r="P3066" s="2105" t="s">
        <v>1624</v>
      </c>
      <c r="Q3066" s="2105" t="s">
        <v>4072</v>
      </c>
      <c r="R3066" s="2105" t="s">
        <v>2463</v>
      </c>
      <c r="S3066" s="2107" t="s">
        <v>763</v>
      </c>
    </row>
    <row r="3067" spans="2:19" ht="26.25" customHeight="1" x14ac:dyDescent="0.2">
      <c r="B3067" s="2102" t="s">
        <v>4099</v>
      </c>
      <c r="C3067" s="2103" t="s">
        <v>783</v>
      </c>
      <c r="D3067" s="2104" t="s">
        <v>929</v>
      </c>
      <c r="E3067" s="2105">
        <v>39</v>
      </c>
      <c r="F3067" s="2105">
        <f t="shared" si="20"/>
        <v>43.680000000000007</v>
      </c>
      <c r="G3067" s="2105">
        <v>19.010000000000002</v>
      </c>
      <c r="H3067" s="2105">
        <v>19.989999999999998</v>
      </c>
      <c r="I3067" s="2105" t="s">
        <v>4094</v>
      </c>
      <c r="J3067" s="2106">
        <v>0.1</v>
      </c>
      <c r="K3067" s="2106">
        <f t="shared" si="19"/>
        <v>0.11200000000000002</v>
      </c>
      <c r="L3067" s="2106">
        <v>0.22</v>
      </c>
      <c r="M3067" s="2106">
        <v>0.24640000000000004</v>
      </c>
      <c r="N3067" s="2106">
        <v>0.15</v>
      </c>
      <c r="O3067" s="2106">
        <v>0.16800000000000001</v>
      </c>
      <c r="P3067" s="2105" t="s">
        <v>2988</v>
      </c>
      <c r="Q3067" s="2105" t="s">
        <v>2465</v>
      </c>
      <c r="R3067" s="2105" t="s">
        <v>762</v>
      </c>
      <c r="S3067" s="2107" t="s">
        <v>763</v>
      </c>
    </row>
    <row r="3068" spans="2:19" ht="26.25" customHeight="1" x14ac:dyDescent="0.2">
      <c r="B3068" s="2102" t="s">
        <v>4100</v>
      </c>
      <c r="C3068" s="2103" t="s">
        <v>783</v>
      </c>
      <c r="D3068" s="2104" t="s">
        <v>929</v>
      </c>
      <c r="E3068" s="2105">
        <v>39</v>
      </c>
      <c r="F3068" s="2105">
        <f t="shared" si="20"/>
        <v>43.680000000000007</v>
      </c>
      <c r="G3068" s="2105">
        <v>19.010000000000002</v>
      </c>
      <c r="H3068" s="2105">
        <v>19.989999999999998</v>
      </c>
      <c r="I3068" s="2105" t="s">
        <v>4096</v>
      </c>
      <c r="J3068" s="2106">
        <v>0.1</v>
      </c>
      <c r="K3068" s="2106">
        <f t="shared" si="19"/>
        <v>0.11200000000000002</v>
      </c>
      <c r="L3068" s="2106">
        <v>0.22</v>
      </c>
      <c r="M3068" s="2106">
        <v>0.24640000000000004</v>
      </c>
      <c r="N3068" s="2106">
        <v>0.15</v>
      </c>
      <c r="O3068" s="2106">
        <v>0.16800000000000001</v>
      </c>
      <c r="P3068" s="2105" t="s">
        <v>2988</v>
      </c>
      <c r="Q3068" s="2105" t="s">
        <v>2465</v>
      </c>
      <c r="R3068" s="2105" t="s">
        <v>762</v>
      </c>
      <c r="S3068" s="2107" t="s">
        <v>763</v>
      </c>
    </row>
    <row r="3069" spans="2:19" ht="26.25" customHeight="1" x14ac:dyDescent="0.2">
      <c r="B3069" s="2102" t="s">
        <v>4101</v>
      </c>
      <c r="C3069" s="2103" t="s">
        <v>783</v>
      </c>
      <c r="D3069" s="2104" t="s">
        <v>929</v>
      </c>
      <c r="E3069" s="2105">
        <v>49</v>
      </c>
      <c r="F3069" s="2105">
        <f t="shared" si="20"/>
        <v>54.88</v>
      </c>
      <c r="G3069" s="2105">
        <v>29.01</v>
      </c>
      <c r="H3069" s="2105">
        <v>19.989999999999998</v>
      </c>
      <c r="I3069" s="2105" t="s">
        <v>4094</v>
      </c>
      <c r="J3069" s="2106">
        <v>9.8000000000000004E-2</v>
      </c>
      <c r="K3069" s="2106">
        <f t="shared" si="19"/>
        <v>0.10976000000000001</v>
      </c>
      <c r="L3069" s="2106">
        <v>0.22</v>
      </c>
      <c r="M3069" s="2106">
        <v>0.24640000000000004</v>
      </c>
      <c r="N3069" s="2106">
        <v>0.15</v>
      </c>
      <c r="O3069" s="2106">
        <v>0.16800000000000001</v>
      </c>
      <c r="P3069" s="2105" t="s">
        <v>3340</v>
      </c>
      <c r="Q3069" s="2105" t="s">
        <v>3801</v>
      </c>
      <c r="R3069" s="2105" t="s">
        <v>2971</v>
      </c>
      <c r="S3069" s="2107" t="s">
        <v>763</v>
      </c>
    </row>
    <row r="3070" spans="2:19" ht="26.25" customHeight="1" x14ac:dyDescent="0.2">
      <c r="B3070" s="2102" t="s">
        <v>4102</v>
      </c>
      <c r="C3070" s="2103" t="s">
        <v>783</v>
      </c>
      <c r="D3070" s="2104" t="s">
        <v>929</v>
      </c>
      <c r="E3070" s="2105">
        <v>49</v>
      </c>
      <c r="F3070" s="2105">
        <f t="shared" si="20"/>
        <v>54.88</v>
      </c>
      <c r="G3070" s="2105">
        <v>29.01</v>
      </c>
      <c r="H3070" s="2105">
        <v>19.989999999999998</v>
      </c>
      <c r="I3070" s="2105" t="s">
        <v>4096</v>
      </c>
      <c r="J3070" s="2106">
        <v>9.8000000000000004E-2</v>
      </c>
      <c r="K3070" s="2106">
        <f t="shared" si="19"/>
        <v>0.10976000000000001</v>
      </c>
      <c r="L3070" s="2106">
        <v>0.22</v>
      </c>
      <c r="M3070" s="2106">
        <v>0.24640000000000004</v>
      </c>
      <c r="N3070" s="2106">
        <v>0.15</v>
      </c>
      <c r="O3070" s="2106">
        <v>0.16800000000000001</v>
      </c>
      <c r="P3070" s="2105" t="s">
        <v>3340</v>
      </c>
      <c r="Q3070" s="2105" t="s">
        <v>3801</v>
      </c>
      <c r="R3070" s="2105" t="s">
        <v>2971</v>
      </c>
      <c r="S3070" s="2107" t="s">
        <v>763</v>
      </c>
    </row>
    <row r="3071" spans="2:19" ht="26.25" customHeight="1" x14ac:dyDescent="0.2">
      <c r="B3071" s="2102" t="s">
        <v>4103</v>
      </c>
      <c r="C3071" s="2103" t="s">
        <v>783</v>
      </c>
      <c r="D3071" s="2104" t="s">
        <v>929</v>
      </c>
      <c r="E3071" s="2105">
        <v>59</v>
      </c>
      <c r="F3071" s="2105">
        <f t="shared" si="20"/>
        <v>66.080000000000013</v>
      </c>
      <c r="G3071" s="2105">
        <v>39.01</v>
      </c>
      <c r="H3071" s="2105">
        <v>19.989999999999998</v>
      </c>
      <c r="I3071" s="2105" t="s">
        <v>4094</v>
      </c>
      <c r="J3071" s="2106">
        <v>9.8000000000000004E-2</v>
      </c>
      <c r="K3071" s="2106">
        <f t="shared" si="19"/>
        <v>0.10976000000000001</v>
      </c>
      <c r="L3071" s="2106">
        <v>0.22</v>
      </c>
      <c r="M3071" s="2106">
        <v>0.24640000000000004</v>
      </c>
      <c r="N3071" s="2106">
        <v>0.15</v>
      </c>
      <c r="O3071" s="2106">
        <v>0.16800000000000001</v>
      </c>
      <c r="P3071" s="2105" t="s">
        <v>2186</v>
      </c>
      <c r="Q3071" s="2105" t="s">
        <v>101</v>
      </c>
      <c r="R3071" s="2105" t="s">
        <v>4104</v>
      </c>
      <c r="S3071" s="2107" t="s">
        <v>390</v>
      </c>
    </row>
    <row r="3072" spans="2:19" ht="26.25" customHeight="1" x14ac:dyDescent="0.2">
      <c r="B3072" s="2102" t="s">
        <v>4105</v>
      </c>
      <c r="C3072" s="2103" t="s">
        <v>783</v>
      </c>
      <c r="D3072" s="2104" t="s">
        <v>929</v>
      </c>
      <c r="E3072" s="2105">
        <v>59</v>
      </c>
      <c r="F3072" s="2105">
        <f t="shared" si="20"/>
        <v>66.080000000000013</v>
      </c>
      <c r="G3072" s="2105">
        <v>39.01</v>
      </c>
      <c r="H3072" s="2105">
        <v>19.989999999999998</v>
      </c>
      <c r="I3072" s="2105" t="s">
        <v>4096</v>
      </c>
      <c r="J3072" s="2106">
        <v>9.8000000000000004E-2</v>
      </c>
      <c r="K3072" s="2106">
        <f t="shared" si="19"/>
        <v>0.10976000000000001</v>
      </c>
      <c r="L3072" s="2106">
        <v>0.22</v>
      </c>
      <c r="M3072" s="2106">
        <v>0.24640000000000004</v>
      </c>
      <c r="N3072" s="2106">
        <v>0.15</v>
      </c>
      <c r="O3072" s="2106">
        <v>0.16800000000000001</v>
      </c>
      <c r="P3072" s="2105" t="s">
        <v>2186</v>
      </c>
      <c r="Q3072" s="2105" t="s">
        <v>101</v>
      </c>
      <c r="R3072" s="2105" t="s">
        <v>4104</v>
      </c>
      <c r="S3072" s="2107" t="s">
        <v>390</v>
      </c>
    </row>
    <row r="3073" spans="2:19" ht="26.25" customHeight="1" x14ac:dyDescent="0.2">
      <c r="B3073" s="2102" t="s">
        <v>4106</v>
      </c>
      <c r="C3073" s="2103" t="s">
        <v>783</v>
      </c>
      <c r="D3073" s="2104" t="s">
        <v>929</v>
      </c>
      <c r="E3073" s="2105">
        <v>69</v>
      </c>
      <c r="F3073" s="2105">
        <f t="shared" si="20"/>
        <v>77.28</v>
      </c>
      <c r="G3073" s="2105">
        <v>49.01</v>
      </c>
      <c r="H3073" s="2105">
        <v>19.989999999999998</v>
      </c>
      <c r="I3073" s="2105" t="s">
        <v>4094</v>
      </c>
      <c r="J3073" s="2106">
        <v>9.6000000000000002E-2</v>
      </c>
      <c r="K3073" s="2106">
        <f t="shared" si="19"/>
        <v>0.10752000000000002</v>
      </c>
      <c r="L3073" s="2106">
        <v>0.22</v>
      </c>
      <c r="M3073" s="2106">
        <v>0.24640000000000004</v>
      </c>
      <c r="N3073" s="2106">
        <v>0.15</v>
      </c>
      <c r="O3073" s="2106">
        <v>0.16800000000000001</v>
      </c>
      <c r="P3073" s="2105" t="s">
        <v>4082</v>
      </c>
      <c r="Q3073" s="2105" t="s">
        <v>4083</v>
      </c>
      <c r="R3073" s="2105" t="s">
        <v>4084</v>
      </c>
      <c r="S3073" s="2107" t="s">
        <v>390</v>
      </c>
    </row>
    <row r="3074" spans="2:19" ht="26.25" customHeight="1" x14ac:dyDescent="0.2">
      <c r="B3074" s="2102" t="s">
        <v>4107</v>
      </c>
      <c r="C3074" s="2103" t="s">
        <v>783</v>
      </c>
      <c r="D3074" s="2104" t="s">
        <v>929</v>
      </c>
      <c r="E3074" s="2105">
        <v>69</v>
      </c>
      <c r="F3074" s="2105">
        <f t="shared" si="20"/>
        <v>77.28</v>
      </c>
      <c r="G3074" s="2105">
        <v>49.01</v>
      </c>
      <c r="H3074" s="2105">
        <v>19.989999999999998</v>
      </c>
      <c r="I3074" s="2105" t="s">
        <v>4096</v>
      </c>
      <c r="J3074" s="2106">
        <v>9.6000000000000002E-2</v>
      </c>
      <c r="K3074" s="2106">
        <f t="shared" si="19"/>
        <v>0.10752000000000002</v>
      </c>
      <c r="L3074" s="2106">
        <v>0.22</v>
      </c>
      <c r="M3074" s="2106">
        <v>0.24640000000000004</v>
      </c>
      <c r="N3074" s="2106">
        <v>0.15</v>
      </c>
      <c r="O3074" s="2106">
        <v>0.16800000000000001</v>
      </c>
      <c r="P3074" s="2105" t="s">
        <v>4082</v>
      </c>
      <c r="Q3074" s="2105" t="s">
        <v>4083</v>
      </c>
      <c r="R3074" s="2105" t="s">
        <v>4084</v>
      </c>
      <c r="S3074" s="2107" t="s">
        <v>390</v>
      </c>
    </row>
    <row r="3075" spans="2:19" ht="26.25" customHeight="1" x14ac:dyDescent="0.2">
      <c r="B3075" s="2102" t="s">
        <v>4108</v>
      </c>
      <c r="C3075" s="2103" t="s">
        <v>783</v>
      </c>
      <c r="D3075" s="2104" t="s">
        <v>929</v>
      </c>
      <c r="E3075" s="2105">
        <v>79</v>
      </c>
      <c r="F3075" s="2105">
        <f t="shared" si="20"/>
        <v>88.48</v>
      </c>
      <c r="G3075" s="2105">
        <v>59.01</v>
      </c>
      <c r="H3075" s="2105">
        <v>19.989999999999998</v>
      </c>
      <c r="I3075" s="2105" t="s">
        <v>4094</v>
      </c>
      <c r="J3075" s="2106">
        <v>0.09</v>
      </c>
      <c r="K3075" s="2106">
        <f t="shared" si="19"/>
        <v>0.1008</v>
      </c>
      <c r="L3075" s="2106">
        <v>0.22</v>
      </c>
      <c r="M3075" s="2106">
        <v>0.24640000000000004</v>
      </c>
      <c r="N3075" s="2106">
        <v>0.15</v>
      </c>
      <c r="O3075" s="2106">
        <v>0.16800000000000001</v>
      </c>
      <c r="P3075" s="2105" t="s">
        <v>4087</v>
      </c>
      <c r="Q3075" s="2105" t="s">
        <v>2595</v>
      </c>
      <c r="R3075" s="2105" t="s">
        <v>580</v>
      </c>
      <c r="S3075" s="2107" t="s">
        <v>390</v>
      </c>
    </row>
    <row r="3076" spans="2:19" ht="26.25" customHeight="1" x14ac:dyDescent="0.2">
      <c r="B3076" s="2102" t="s">
        <v>4109</v>
      </c>
      <c r="C3076" s="2103" t="s">
        <v>783</v>
      </c>
      <c r="D3076" s="2104" t="s">
        <v>929</v>
      </c>
      <c r="E3076" s="2105">
        <v>79</v>
      </c>
      <c r="F3076" s="2105">
        <f t="shared" si="20"/>
        <v>88.48</v>
      </c>
      <c r="G3076" s="2105">
        <v>59.01</v>
      </c>
      <c r="H3076" s="2105">
        <v>19.989999999999998</v>
      </c>
      <c r="I3076" s="2105" t="s">
        <v>4096</v>
      </c>
      <c r="J3076" s="2106">
        <v>0.09</v>
      </c>
      <c r="K3076" s="2106">
        <f t="shared" si="19"/>
        <v>0.1008</v>
      </c>
      <c r="L3076" s="2106">
        <v>0.22</v>
      </c>
      <c r="M3076" s="2106">
        <v>0.24640000000000004</v>
      </c>
      <c r="N3076" s="2106">
        <v>0.15</v>
      </c>
      <c r="O3076" s="2106">
        <v>0.16800000000000001</v>
      </c>
      <c r="P3076" s="2105" t="s">
        <v>4087</v>
      </c>
      <c r="Q3076" s="2105" t="s">
        <v>2595</v>
      </c>
      <c r="R3076" s="2105" t="s">
        <v>580</v>
      </c>
      <c r="S3076" s="2107" t="s">
        <v>390</v>
      </c>
    </row>
    <row r="3077" spans="2:19" ht="26.25" customHeight="1" x14ac:dyDescent="0.2">
      <c r="B3077" s="2102" t="s">
        <v>4110</v>
      </c>
      <c r="C3077" s="2103" t="s">
        <v>783</v>
      </c>
      <c r="D3077" s="2104" t="s">
        <v>929</v>
      </c>
      <c r="E3077" s="2105">
        <v>99</v>
      </c>
      <c r="F3077" s="2105">
        <f t="shared" si="20"/>
        <v>110.88000000000001</v>
      </c>
      <c r="G3077" s="2105">
        <v>79.010000000000005</v>
      </c>
      <c r="H3077" s="2105">
        <v>19.989999999999998</v>
      </c>
      <c r="I3077" s="2105" t="s">
        <v>4094</v>
      </c>
      <c r="J3077" s="2106">
        <v>8.5999999999999993E-2</v>
      </c>
      <c r="K3077" s="2106">
        <f t="shared" si="19"/>
        <v>9.6320000000000003E-2</v>
      </c>
      <c r="L3077" s="2106">
        <v>0.22</v>
      </c>
      <c r="M3077" s="2106">
        <v>0.24640000000000004</v>
      </c>
      <c r="N3077" s="2106">
        <v>0.15</v>
      </c>
      <c r="O3077" s="2106">
        <v>0.16800000000000001</v>
      </c>
      <c r="P3077" s="2105" t="s">
        <v>4090</v>
      </c>
      <c r="Q3077" s="2105" t="s">
        <v>2917</v>
      </c>
      <c r="R3077" s="2105" t="s">
        <v>4091</v>
      </c>
      <c r="S3077" s="2107" t="s">
        <v>390</v>
      </c>
    </row>
    <row r="3078" spans="2:19" ht="26.25" customHeight="1" x14ac:dyDescent="0.2">
      <c r="B3078" s="2102" t="s">
        <v>4111</v>
      </c>
      <c r="C3078" s="2103" t="s">
        <v>783</v>
      </c>
      <c r="D3078" s="2104" t="s">
        <v>929</v>
      </c>
      <c r="E3078" s="2105">
        <v>99</v>
      </c>
      <c r="F3078" s="2105">
        <f t="shared" si="20"/>
        <v>110.88000000000001</v>
      </c>
      <c r="G3078" s="2105">
        <v>79.010000000000005</v>
      </c>
      <c r="H3078" s="2105">
        <v>19.989999999999998</v>
      </c>
      <c r="I3078" s="2105" t="s">
        <v>4096</v>
      </c>
      <c r="J3078" s="2106">
        <v>8.5999999999999993E-2</v>
      </c>
      <c r="K3078" s="2106">
        <f t="shared" si="19"/>
        <v>9.6320000000000003E-2</v>
      </c>
      <c r="L3078" s="2106">
        <v>0.22</v>
      </c>
      <c r="M3078" s="2106">
        <v>0.24640000000000004</v>
      </c>
      <c r="N3078" s="2106">
        <v>0.15</v>
      </c>
      <c r="O3078" s="2106">
        <v>0.16800000000000001</v>
      </c>
      <c r="P3078" s="2105" t="s">
        <v>4090</v>
      </c>
      <c r="Q3078" s="2105" t="s">
        <v>2917</v>
      </c>
      <c r="R3078" s="2105" t="s">
        <v>4091</v>
      </c>
      <c r="S3078" s="2107" t="s">
        <v>390</v>
      </c>
    </row>
    <row r="3079" spans="2:19" ht="17.25" customHeight="1" x14ac:dyDescent="0.2">
      <c r="B3079" s="4298" t="s">
        <v>4112</v>
      </c>
      <c r="C3079" s="4299"/>
      <c r="D3079" s="2108"/>
      <c r="E3079" s="2108"/>
      <c r="F3079" s="2108"/>
      <c r="G3079" s="2109"/>
      <c r="H3079" s="2109"/>
      <c r="I3079" s="2109"/>
      <c r="J3079" s="2109"/>
      <c r="K3079" s="2109"/>
      <c r="L3079" s="2109"/>
      <c r="M3079" s="2109"/>
      <c r="N3079" s="2109"/>
      <c r="O3079" s="2109"/>
      <c r="P3079" s="2109"/>
      <c r="Q3079" s="2109"/>
      <c r="R3079" s="2109"/>
      <c r="S3079" s="2110"/>
    </row>
    <row r="3080" spans="2:19" ht="17.25" customHeight="1" x14ac:dyDescent="0.2">
      <c r="B3080" s="3836" t="s">
        <v>3565</v>
      </c>
      <c r="C3080" s="3837"/>
      <c r="D3080" s="3837"/>
      <c r="E3080" s="2108"/>
      <c r="F3080" s="2108"/>
      <c r="G3080" s="2109"/>
      <c r="H3080" s="2109"/>
      <c r="I3080" s="2109"/>
      <c r="J3080" s="2109"/>
      <c r="K3080" s="2109"/>
      <c r="L3080" s="2109"/>
      <c r="M3080" s="2109"/>
      <c r="N3080" s="2109"/>
      <c r="O3080" s="2109"/>
      <c r="P3080" s="2109"/>
      <c r="Q3080" s="2109"/>
      <c r="R3080" s="2109"/>
      <c r="S3080" s="2110"/>
    </row>
    <row r="3081" spans="2:19" ht="17.25" customHeight="1" thickBot="1" x14ac:dyDescent="0.25">
      <c r="B3081" s="2111" t="s">
        <v>4113</v>
      </c>
      <c r="C3081" s="2112"/>
      <c r="D3081" s="2112"/>
      <c r="E3081" s="2112"/>
      <c r="F3081" s="2112"/>
      <c r="G3081" s="2112"/>
      <c r="H3081" s="2112"/>
      <c r="I3081" s="2112"/>
      <c r="J3081" s="2112"/>
      <c r="K3081" s="2112"/>
      <c r="L3081" s="2112"/>
      <c r="M3081" s="2112"/>
      <c r="N3081" s="2112"/>
      <c r="O3081" s="2112"/>
      <c r="P3081" s="2112"/>
      <c r="Q3081" s="2112"/>
      <c r="R3081" s="2112"/>
      <c r="S3081" s="2113"/>
    </row>
    <row r="3082" spans="2:19" ht="17.25" customHeight="1" thickTop="1" x14ac:dyDescent="0.3">
      <c r="B3082" s="3812" t="str">
        <f>+B3042</f>
        <v>.</v>
      </c>
      <c r="C3082" s="3812"/>
      <c r="D3082" s="534"/>
      <c r="E3082" s="534"/>
      <c r="F3082" s="534"/>
      <c r="G3082" s="2"/>
    </row>
    <row r="3083" spans="2:19" ht="17.25" customHeight="1" thickBot="1" x14ac:dyDescent="0.35">
      <c r="B3083" s="534"/>
      <c r="C3083" s="534"/>
      <c r="D3083" s="534"/>
      <c r="E3083" s="534"/>
      <c r="F3083" s="534"/>
      <c r="G3083" s="2"/>
    </row>
    <row r="3084" spans="2:19" ht="17.25" customHeight="1" thickTop="1" x14ac:dyDescent="0.2">
      <c r="B3084" s="1519" t="s">
        <v>4044</v>
      </c>
      <c r="C3084" s="1520"/>
      <c r="D3084" s="1520"/>
      <c r="E3084" s="1520"/>
      <c r="F3084" s="1520"/>
      <c r="G3084" s="1521"/>
      <c r="H3084" s="1521"/>
      <c r="I3084" s="1521"/>
      <c r="J3084" s="1521"/>
      <c r="K3084" s="1521"/>
      <c r="L3084" s="1522"/>
      <c r="M3084" s="1522"/>
      <c r="N3084" s="1522"/>
      <c r="O3084" s="1523"/>
    </row>
    <row r="3085" spans="2:19" ht="34.5" customHeight="1" x14ac:dyDescent="0.2">
      <c r="B3085" s="1524" t="s">
        <v>995</v>
      </c>
      <c r="C3085" s="1525" t="s">
        <v>80</v>
      </c>
      <c r="D3085" s="1526" t="s">
        <v>1810</v>
      </c>
      <c r="E3085" s="1527" t="s">
        <v>535</v>
      </c>
      <c r="F3085" s="1527" t="s">
        <v>2955</v>
      </c>
      <c r="G3085" s="1528" t="s">
        <v>536</v>
      </c>
      <c r="H3085" s="1528" t="s">
        <v>537</v>
      </c>
      <c r="I3085" s="1525" t="s">
        <v>2956</v>
      </c>
      <c r="J3085" s="1525" t="s">
        <v>2957</v>
      </c>
      <c r="K3085" s="1525" t="s">
        <v>2958</v>
      </c>
      <c r="L3085" s="1525" t="s">
        <v>2959</v>
      </c>
      <c r="M3085" s="1525" t="s">
        <v>2960</v>
      </c>
      <c r="N3085" s="1529" t="s">
        <v>2961</v>
      </c>
      <c r="O3085" s="1530" t="s">
        <v>2028</v>
      </c>
    </row>
    <row r="3086" spans="2:19" ht="24.75" customHeight="1" x14ac:dyDescent="0.2">
      <c r="B3086" s="2056" t="s">
        <v>4045</v>
      </c>
      <c r="C3086" s="1532" t="s">
        <v>2030</v>
      </c>
      <c r="D3086" s="1570" t="s">
        <v>929</v>
      </c>
      <c r="E3086" s="2083">
        <v>18</v>
      </c>
      <c r="F3086" s="2083">
        <v>8.01</v>
      </c>
      <c r="G3086" s="2084">
        <v>9.99</v>
      </c>
      <c r="H3086" s="2084" t="s">
        <v>4046</v>
      </c>
      <c r="I3086" s="2085">
        <v>0.12</v>
      </c>
      <c r="J3086" s="2085">
        <v>0.22</v>
      </c>
      <c r="K3086" s="2085">
        <v>0.15</v>
      </c>
      <c r="L3086" s="2086" t="s">
        <v>3815</v>
      </c>
      <c r="M3086" s="2086" t="s">
        <v>235</v>
      </c>
      <c r="N3086" s="2086" t="s">
        <v>236</v>
      </c>
      <c r="O3086" s="1572" t="s">
        <v>2034</v>
      </c>
    </row>
    <row r="3087" spans="2:19" ht="24.75" customHeight="1" x14ac:dyDescent="0.2">
      <c r="B3087" s="2056" t="s">
        <v>4047</v>
      </c>
      <c r="C3087" s="1532" t="s">
        <v>2030</v>
      </c>
      <c r="D3087" s="1570" t="s">
        <v>929</v>
      </c>
      <c r="E3087" s="2083">
        <v>18</v>
      </c>
      <c r="F3087" s="2083">
        <v>8.01</v>
      </c>
      <c r="G3087" s="2084">
        <v>9.99</v>
      </c>
      <c r="H3087" s="2084" t="s">
        <v>4048</v>
      </c>
      <c r="I3087" s="2085">
        <v>0.12</v>
      </c>
      <c r="J3087" s="2085">
        <v>0.22</v>
      </c>
      <c r="K3087" s="2085">
        <v>0.15</v>
      </c>
      <c r="L3087" s="2086" t="s">
        <v>3815</v>
      </c>
      <c r="M3087" s="2086" t="s">
        <v>235</v>
      </c>
      <c r="N3087" s="2086" t="s">
        <v>236</v>
      </c>
      <c r="O3087" s="1572" t="s">
        <v>2034</v>
      </c>
    </row>
    <row r="3088" spans="2:19" ht="24.75" customHeight="1" x14ac:dyDescent="0.2">
      <c r="B3088" s="2056" t="s">
        <v>4049</v>
      </c>
      <c r="C3088" s="1532" t="s">
        <v>2030</v>
      </c>
      <c r="D3088" s="1570" t="s">
        <v>929</v>
      </c>
      <c r="E3088" s="2083">
        <v>20</v>
      </c>
      <c r="F3088" s="2083">
        <v>10.01</v>
      </c>
      <c r="G3088" s="2084">
        <v>9.99</v>
      </c>
      <c r="H3088" s="2084" t="s">
        <v>4046</v>
      </c>
      <c r="I3088" s="2085">
        <v>0.12</v>
      </c>
      <c r="J3088" s="2085">
        <v>0.22</v>
      </c>
      <c r="K3088" s="2085">
        <v>0.15</v>
      </c>
      <c r="L3088" s="2086" t="s">
        <v>1769</v>
      </c>
      <c r="M3088" s="2086" t="s">
        <v>1781</v>
      </c>
      <c r="N3088" s="2086" t="s">
        <v>3815</v>
      </c>
      <c r="O3088" s="1572" t="s">
        <v>2034</v>
      </c>
    </row>
    <row r="3089" spans="2:15" ht="24.75" customHeight="1" x14ac:dyDescent="0.2">
      <c r="B3089" s="2056" t="s">
        <v>4050</v>
      </c>
      <c r="C3089" s="1532" t="s">
        <v>2030</v>
      </c>
      <c r="D3089" s="1570" t="s">
        <v>929</v>
      </c>
      <c r="E3089" s="2083">
        <v>20</v>
      </c>
      <c r="F3089" s="2083">
        <v>10.01</v>
      </c>
      <c r="G3089" s="2084">
        <v>9.99</v>
      </c>
      <c r="H3089" s="2084" t="s">
        <v>4048</v>
      </c>
      <c r="I3089" s="2085">
        <v>0.12</v>
      </c>
      <c r="J3089" s="2085">
        <v>0.22</v>
      </c>
      <c r="K3089" s="2085">
        <v>0.15</v>
      </c>
      <c r="L3089" s="2086" t="s">
        <v>1769</v>
      </c>
      <c r="M3089" s="2086" t="s">
        <v>1781</v>
      </c>
      <c r="N3089" s="2086" t="s">
        <v>3815</v>
      </c>
      <c r="O3089" s="1572" t="s">
        <v>2034</v>
      </c>
    </row>
    <row r="3090" spans="2:15" ht="24.75" customHeight="1" x14ac:dyDescent="0.2">
      <c r="B3090" s="2056" t="s">
        <v>4051</v>
      </c>
      <c r="C3090" s="1532" t="s">
        <v>2030</v>
      </c>
      <c r="D3090" s="1570" t="s">
        <v>929</v>
      </c>
      <c r="E3090" s="2083">
        <v>22</v>
      </c>
      <c r="F3090" s="2083">
        <v>12.01</v>
      </c>
      <c r="G3090" s="2084">
        <v>9.99</v>
      </c>
      <c r="H3090" s="2084" t="s">
        <v>4046</v>
      </c>
      <c r="I3090" s="2085">
        <v>0.12</v>
      </c>
      <c r="J3090" s="2085">
        <v>0.22</v>
      </c>
      <c r="K3090" s="2085">
        <v>0.15</v>
      </c>
      <c r="L3090" s="2086" t="s">
        <v>2172</v>
      </c>
      <c r="M3090" s="2086" t="s">
        <v>1779</v>
      </c>
      <c r="N3090" s="2086" t="s">
        <v>2037</v>
      </c>
      <c r="O3090" s="1572" t="s">
        <v>2034</v>
      </c>
    </row>
    <row r="3091" spans="2:15" ht="24.75" customHeight="1" x14ac:dyDescent="0.2">
      <c r="B3091" s="2056" t="s">
        <v>4052</v>
      </c>
      <c r="C3091" s="1532" t="s">
        <v>2030</v>
      </c>
      <c r="D3091" s="1570" t="s">
        <v>929</v>
      </c>
      <c r="E3091" s="2083">
        <v>22</v>
      </c>
      <c r="F3091" s="2083">
        <v>12.01</v>
      </c>
      <c r="G3091" s="2084">
        <v>9.99</v>
      </c>
      <c r="H3091" s="2084" t="s">
        <v>4048</v>
      </c>
      <c r="I3091" s="2085">
        <v>0.12</v>
      </c>
      <c r="J3091" s="2085">
        <v>0.22</v>
      </c>
      <c r="K3091" s="2085">
        <v>0.15</v>
      </c>
      <c r="L3091" s="2086" t="s">
        <v>2172</v>
      </c>
      <c r="M3091" s="2086" t="s">
        <v>1779</v>
      </c>
      <c r="N3091" s="2086" t="s">
        <v>2037</v>
      </c>
      <c r="O3091" s="1572" t="s">
        <v>2034</v>
      </c>
    </row>
    <row r="3092" spans="2:15" ht="24.75" customHeight="1" x14ac:dyDescent="0.2">
      <c r="B3092" s="2056" t="s">
        <v>4053</v>
      </c>
      <c r="C3092" s="1532" t="s">
        <v>2030</v>
      </c>
      <c r="D3092" s="1570" t="s">
        <v>929</v>
      </c>
      <c r="E3092" s="2083">
        <v>25</v>
      </c>
      <c r="F3092" s="2083">
        <v>15.01</v>
      </c>
      <c r="G3092" s="2084">
        <v>9.99</v>
      </c>
      <c r="H3092" s="2084" t="s">
        <v>4046</v>
      </c>
      <c r="I3092" s="2085">
        <v>0.12</v>
      </c>
      <c r="J3092" s="2085">
        <v>0.22</v>
      </c>
      <c r="K3092" s="2085">
        <v>0.15</v>
      </c>
      <c r="L3092" s="2086" t="s">
        <v>1891</v>
      </c>
      <c r="M3092" s="2086" t="s">
        <v>2468</v>
      </c>
      <c r="N3092" s="2086" t="s">
        <v>2172</v>
      </c>
      <c r="O3092" s="1572" t="s">
        <v>2034</v>
      </c>
    </row>
    <row r="3093" spans="2:15" ht="24.75" customHeight="1" x14ac:dyDescent="0.2">
      <c r="B3093" s="2056" t="s">
        <v>4054</v>
      </c>
      <c r="C3093" s="1532" t="s">
        <v>2030</v>
      </c>
      <c r="D3093" s="1570" t="s">
        <v>929</v>
      </c>
      <c r="E3093" s="2083">
        <v>25</v>
      </c>
      <c r="F3093" s="2083">
        <v>15.01</v>
      </c>
      <c r="G3093" s="2084">
        <v>9.99</v>
      </c>
      <c r="H3093" s="2084" t="s">
        <v>4048</v>
      </c>
      <c r="I3093" s="2085">
        <v>0.12</v>
      </c>
      <c r="J3093" s="2085">
        <v>0.22</v>
      </c>
      <c r="K3093" s="2085">
        <v>0.15</v>
      </c>
      <c r="L3093" s="2086" t="s">
        <v>1891</v>
      </c>
      <c r="M3093" s="2086" t="s">
        <v>2468</v>
      </c>
      <c r="N3093" s="2086" t="s">
        <v>2172</v>
      </c>
      <c r="O3093" s="1572" t="s">
        <v>2034</v>
      </c>
    </row>
    <row r="3094" spans="2:15" ht="24.75" customHeight="1" x14ac:dyDescent="0.2">
      <c r="B3094" s="2087"/>
      <c r="C3094" s="2088"/>
      <c r="D3094" s="2089"/>
      <c r="E3094" s="2090"/>
      <c r="F3094" s="2090"/>
      <c r="G3094" s="2090"/>
      <c r="H3094" s="2090"/>
      <c r="I3094" s="2090"/>
      <c r="J3094" s="2090"/>
      <c r="K3094" s="2090"/>
      <c r="L3094" s="2090"/>
      <c r="M3094" s="2090"/>
      <c r="N3094" s="2090"/>
      <c r="O3094" s="2091"/>
    </row>
    <row r="3095" spans="2:15" ht="24.75" customHeight="1" x14ac:dyDescent="0.2">
      <c r="B3095" s="2056" t="s">
        <v>4055</v>
      </c>
      <c r="C3095" s="1583" t="s">
        <v>783</v>
      </c>
      <c r="D3095" s="1570" t="s">
        <v>929</v>
      </c>
      <c r="E3095" s="2083">
        <v>22</v>
      </c>
      <c r="F3095" s="2083">
        <v>12.01</v>
      </c>
      <c r="G3095" s="2084">
        <v>9.99</v>
      </c>
      <c r="H3095" s="2084" t="s">
        <v>4056</v>
      </c>
      <c r="I3095" s="2085">
        <v>0.1</v>
      </c>
      <c r="J3095" s="2092">
        <v>0.22</v>
      </c>
      <c r="K3095" s="2085">
        <v>0.15</v>
      </c>
      <c r="L3095" s="2086" t="s">
        <v>2041</v>
      </c>
      <c r="M3095" s="2086" t="s">
        <v>1779</v>
      </c>
      <c r="N3095" s="2086" t="s">
        <v>2037</v>
      </c>
      <c r="O3095" s="1572" t="s">
        <v>2034</v>
      </c>
    </row>
    <row r="3096" spans="2:15" ht="24.75" customHeight="1" x14ac:dyDescent="0.2">
      <c r="B3096" s="2056" t="s">
        <v>4057</v>
      </c>
      <c r="C3096" s="1583" t="s">
        <v>783</v>
      </c>
      <c r="D3096" s="1570" t="s">
        <v>929</v>
      </c>
      <c r="E3096" s="2083">
        <v>22</v>
      </c>
      <c r="F3096" s="2083">
        <v>12.01</v>
      </c>
      <c r="G3096" s="2084">
        <v>9.99</v>
      </c>
      <c r="H3096" s="2084" t="s">
        <v>4058</v>
      </c>
      <c r="I3096" s="2085">
        <v>0.1</v>
      </c>
      <c r="J3096" s="2092">
        <v>0.22</v>
      </c>
      <c r="K3096" s="2085">
        <v>0.15</v>
      </c>
      <c r="L3096" s="2086" t="s">
        <v>2041</v>
      </c>
      <c r="M3096" s="2086" t="s">
        <v>1779</v>
      </c>
      <c r="N3096" s="2086" t="s">
        <v>2037</v>
      </c>
      <c r="O3096" s="1572" t="s">
        <v>2034</v>
      </c>
    </row>
    <row r="3097" spans="2:15" ht="24.75" customHeight="1" x14ac:dyDescent="0.2">
      <c r="B3097" s="2056" t="s">
        <v>4059</v>
      </c>
      <c r="C3097" s="1583" t="s">
        <v>783</v>
      </c>
      <c r="D3097" s="1570" t="s">
        <v>929</v>
      </c>
      <c r="E3097" s="2083">
        <v>25</v>
      </c>
      <c r="F3097" s="2083">
        <v>15.01</v>
      </c>
      <c r="G3097" s="2084">
        <v>9.99</v>
      </c>
      <c r="H3097" s="2084" t="s">
        <v>4056</v>
      </c>
      <c r="I3097" s="2085">
        <v>0.1</v>
      </c>
      <c r="J3097" s="2092">
        <v>0.22</v>
      </c>
      <c r="K3097" s="2085">
        <v>0.15</v>
      </c>
      <c r="L3097" s="2086" t="s">
        <v>1892</v>
      </c>
      <c r="M3097" s="2086" t="s">
        <v>2468</v>
      </c>
      <c r="N3097" s="2086" t="s">
        <v>2172</v>
      </c>
      <c r="O3097" s="1572" t="s">
        <v>2034</v>
      </c>
    </row>
    <row r="3098" spans="2:15" ht="24.75" customHeight="1" x14ac:dyDescent="0.2">
      <c r="B3098" s="2056" t="s">
        <v>4060</v>
      </c>
      <c r="C3098" s="1583" t="s">
        <v>783</v>
      </c>
      <c r="D3098" s="1570" t="s">
        <v>929</v>
      </c>
      <c r="E3098" s="2093">
        <v>25</v>
      </c>
      <c r="F3098" s="2094">
        <v>15.01</v>
      </c>
      <c r="G3098" s="2084">
        <v>9.99</v>
      </c>
      <c r="H3098" s="2084" t="s">
        <v>4058</v>
      </c>
      <c r="I3098" s="2085">
        <v>0.1</v>
      </c>
      <c r="J3098" s="2092">
        <v>0.22</v>
      </c>
      <c r="K3098" s="2085">
        <v>0.15</v>
      </c>
      <c r="L3098" s="2086" t="s">
        <v>1892</v>
      </c>
      <c r="M3098" s="2086" t="s">
        <v>2468</v>
      </c>
      <c r="N3098" s="2086" t="s">
        <v>2172</v>
      </c>
      <c r="O3098" s="1572" t="s">
        <v>2034</v>
      </c>
    </row>
    <row r="3099" spans="2:15" ht="17.25" customHeight="1" x14ac:dyDescent="0.2">
      <c r="B3099" s="3859" t="s">
        <v>1985</v>
      </c>
      <c r="C3099" s="3860"/>
      <c r="D3099" s="1540"/>
      <c r="E3099" s="1540"/>
      <c r="F3099" s="772"/>
      <c r="G3099" s="772"/>
      <c r="H3099" s="772"/>
      <c r="I3099" s="712"/>
      <c r="J3099" s="712"/>
      <c r="K3099" s="712"/>
      <c r="L3099" s="712"/>
      <c r="M3099" s="712"/>
      <c r="N3099" s="712"/>
      <c r="O3099" s="729"/>
    </row>
    <row r="3100" spans="2:15" ht="17.25" customHeight="1" x14ac:dyDescent="0.2">
      <c r="B3100" s="3836" t="s">
        <v>3565</v>
      </c>
      <c r="C3100" s="3837"/>
      <c r="D3100" s="3837"/>
      <c r="E3100" s="1540"/>
      <c r="F3100" s="772"/>
      <c r="G3100" s="772"/>
      <c r="H3100" s="772"/>
      <c r="I3100" s="712"/>
      <c r="J3100" s="712"/>
      <c r="K3100" s="712"/>
      <c r="L3100" s="712"/>
      <c r="M3100" s="712"/>
      <c r="N3100" s="712"/>
      <c r="O3100" s="729"/>
    </row>
    <row r="3101" spans="2:15" ht="17.25" customHeight="1" thickBot="1" x14ac:dyDescent="0.25">
      <c r="B3101" s="1567" t="s">
        <v>4061</v>
      </c>
      <c r="C3101" s="699"/>
      <c r="D3101" s="699"/>
      <c r="E3101" s="2412"/>
      <c r="F3101" s="776"/>
      <c r="G3101" s="776"/>
      <c r="H3101" s="776"/>
      <c r="I3101" s="699"/>
      <c r="J3101" s="699"/>
      <c r="K3101" s="699"/>
      <c r="L3101" s="699"/>
      <c r="M3101" s="699"/>
      <c r="N3101" s="699"/>
      <c r="O3101" s="700"/>
    </row>
    <row r="3102" spans="2:15" ht="17.25" customHeight="1" thickTop="1" x14ac:dyDescent="0.3">
      <c r="B3102" s="3812" t="str">
        <f>+B3082</f>
        <v>.</v>
      </c>
      <c r="C3102" s="3812"/>
      <c r="D3102" s="534"/>
      <c r="E3102" s="534"/>
      <c r="F3102" s="534"/>
      <c r="G3102" s="2"/>
    </row>
    <row r="3103" spans="2:15" ht="17.25" customHeight="1" thickBot="1" x14ac:dyDescent="0.35">
      <c r="B3103" s="534"/>
      <c r="C3103" s="534"/>
      <c r="D3103" s="534"/>
      <c r="E3103" s="534"/>
      <c r="F3103" s="534"/>
      <c r="G3103" s="2"/>
    </row>
    <row r="3104" spans="2:15" ht="25.5" customHeight="1" thickTop="1" x14ac:dyDescent="0.3">
      <c r="B3104" s="3822" t="s">
        <v>4037</v>
      </c>
      <c r="C3104" s="3824"/>
      <c r="D3104" s="534"/>
      <c r="E3104" s="534"/>
      <c r="F3104" s="534"/>
      <c r="G3104" s="2"/>
    </row>
    <row r="3105" spans="2:7" ht="17.25" customHeight="1" x14ac:dyDescent="0.3">
      <c r="B3105" s="1647" t="s">
        <v>4038</v>
      </c>
      <c r="C3105" s="1907" t="s">
        <v>4039</v>
      </c>
      <c r="D3105" s="534"/>
      <c r="E3105" s="534"/>
      <c r="F3105" s="534"/>
      <c r="G3105" s="2"/>
    </row>
    <row r="3106" spans="2:7" ht="17.25" customHeight="1" x14ac:dyDescent="0.3">
      <c r="B3106" s="1908" t="s">
        <v>4040</v>
      </c>
      <c r="C3106" s="2081">
        <v>0.06</v>
      </c>
      <c r="D3106" s="534"/>
      <c r="E3106" s="534"/>
      <c r="F3106" s="534"/>
      <c r="G3106" s="2"/>
    </row>
    <row r="3107" spans="2:7" ht="17.25" customHeight="1" x14ac:dyDescent="0.3">
      <c r="B3107" s="2082" t="s">
        <v>3679</v>
      </c>
      <c r="C3107" s="2081">
        <v>0.13</v>
      </c>
      <c r="D3107" s="534"/>
      <c r="E3107" s="534"/>
      <c r="F3107" s="534"/>
      <c r="G3107" s="2"/>
    </row>
    <row r="3108" spans="2:7" ht="17.25" customHeight="1" x14ac:dyDescent="0.3">
      <c r="B3108" s="3857" t="s">
        <v>4041</v>
      </c>
      <c r="C3108" s="3858"/>
      <c r="D3108" s="534"/>
      <c r="E3108" s="534"/>
      <c r="F3108" s="534"/>
      <c r="G3108" s="2"/>
    </row>
    <row r="3109" spans="2:7" ht="17.25" customHeight="1" x14ac:dyDescent="0.3">
      <c r="B3109" s="4300" t="s">
        <v>4042</v>
      </c>
      <c r="C3109" s="4301"/>
      <c r="D3109" s="534"/>
      <c r="E3109" s="534"/>
      <c r="F3109" s="534"/>
      <c r="G3109" s="2"/>
    </row>
    <row r="3110" spans="2:7" ht="17.25" customHeight="1" thickBot="1" x14ac:dyDescent="0.35">
      <c r="B3110" s="3906" t="s">
        <v>4043</v>
      </c>
      <c r="C3110" s="3908"/>
      <c r="D3110" s="534"/>
      <c r="E3110" s="534"/>
      <c r="F3110" s="534"/>
      <c r="G3110" s="2"/>
    </row>
    <row r="3111" spans="2:7" ht="17.25" customHeight="1" thickTop="1" x14ac:dyDescent="0.3">
      <c r="B3111" s="3812" t="str">
        <f>+B3102</f>
        <v>.</v>
      </c>
      <c r="C3111" s="3812"/>
      <c r="D3111" s="534"/>
      <c r="E3111" s="534"/>
      <c r="F3111" s="534"/>
      <c r="G3111" s="2"/>
    </row>
    <row r="3112" spans="2:7" ht="17.25" customHeight="1" thickBot="1" x14ac:dyDescent="0.35">
      <c r="B3112" s="1517"/>
      <c r="C3112" s="1517"/>
      <c r="D3112" s="534"/>
      <c r="E3112" s="534"/>
      <c r="F3112" s="534"/>
      <c r="G3112" s="2"/>
    </row>
    <row r="3113" spans="2:7" ht="28.5" customHeight="1" thickTop="1" thickBot="1" x14ac:dyDescent="0.25">
      <c r="B3113" s="3842" t="s">
        <v>3934</v>
      </c>
      <c r="C3113" s="3843"/>
      <c r="D3113" s="3843"/>
      <c r="E3113" s="3843"/>
      <c r="F3113" s="3844"/>
      <c r="G3113" s="2"/>
    </row>
    <row r="3114" spans="2:7" ht="17.25" customHeight="1" thickTop="1" x14ac:dyDescent="0.2">
      <c r="B3114" s="695"/>
      <c r="C3114" s="696"/>
      <c r="D3114" s="696"/>
      <c r="E3114" s="696"/>
      <c r="F3114" s="697"/>
      <c r="G3114" s="2"/>
    </row>
    <row r="3115" spans="2:7" ht="17.25" customHeight="1" x14ac:dyDescent="0.2">
      <c r="B3115" s="1564" t="s">
        <v>346</v>
      </c>
      <c r="C3115" s="1503" t="s">
        <v>3919</v>
      </c>
      <c r="D3115" s="915"/>
      <c r="E3115" s="915"/>
      <c r="F3115" s="916"/>
      <c r="G3115" s="2"/>
    </row>
    <row r="3116" spans="2:7" ht="17.25" customHeight="1" x14ac:dyDescent="0.2">
      <c r="B3116" s="1564" t="s">
        <v>2943</v>
      </c>
      <c r="C3116" s="1503" t="s">
        <v>3935</v>
      </c>
      <c r="D3116" s="915"/>
      <c r="E3116" s="915"/>
      <c r="F3116" s="916"/>
      <c r="G3116" s="2"/>
    </row>
    <row r="3117" spans="2:7" ht="17.25" customHeight="1" x14ac:dyDescent="0.2">
      <c r="B3117" s="1564" t="s">
        <v>2944</v>
      </c>
      <c r="C3117" s="1503" t="s">
        <v>3925</v>
      </c>
      <c r="D3117" s="915"/>
      <c r="E3117" s="915"/>
      <c r="F3117" s="916"/>
      <c r="G3117" s="2"/>
    </row>
    <row r="3118" spans="2:7" ht="17.25" customHeight="1" x14ac:dyDescent="0.2">
      <c r="B3118" s="1566" t="s">
        <v>2945</v>
      </c>
      <c r="C3118" s="4271" t="s">
        <v>3936</v>
      </c>
      <c r="D3118" s="4271"/>
      <c r="E3118" s="4271"/>
      <c r="F3118" s="4272"/>
      <c r="G3118" s="2"/>
    </row>
    <row r="3119" spans="2:7" ht="37.5" customHeight="1" x14ac:dyDescent="0.2">
      <c r="B3119" s="3853" t="s">
        <v>2951</v>
      </c>
      <c r="C3119" s="3848" t="s">
        <v>3937</v>
      </c>
      <c r="D3119" s="3848"/>
      <c r="E3119" s="3848"/>
      <c r="F3119" s="3849"/>
      <c r="G3119" s="2"/>
    </row>
    <row r="3120" spans="2:7" ht="29.25" customHeight="1" x14ac:dyDescent="0.2">
      <c r="B3120" s="3853"/>
      <c r="C3120" s="3855" t="s">
        <v>3938</v>
      </c>
      <c r="D3120" s="3855"/>
      <c r="E3120" s="3855"/>
      <c r="F3120" s="3856"/>
      <c r="G3120" s="2"/>
    </row>
    <row r="3121" spans="2:7" ht="17.25" customHeight="1" thickBot="1" x14ac:dyDescent="0.25">
      <c r="B3121" s="3854"/>
      <c r="C3121" s="1565"/>
      <c r="D3121" s="699"/>
      <c r="E3121" s="699"/>
      <c r="F3121" s="700"/>
      <c r="G3121" s="2"/>
    </row>
    <row r="3122" spans="2:7" ht="17.25" customHeight="1" thickTop="1" x14ac:dyDescent="0.3">
      <c r="B3122" s="3863" t="str">
        <f>+B3111</f>
        <v>.</v>
      </c>
      <c r="C3122" s="3863"/>
      <c r="D3122" s="534"/>
      <c r="E3122" s="534"/>
      <c r="F3122" s="534"/>
      <c r="G3122" s="2"/>
    </row>
    <row r="3123" spans="2:7" ht="17.25" customHeight="1" thickBot="1" x14ac:dyDescent="0.35">
      <c r="B3123" s="1517"/>
      <c r="C3123" s="1517"/>
      <c r="D3123" s="534"/>
      <c r="E3123" s="534"/>
      <c r="F3123" s="534"/>
      <c r="G3123" s="2"/>
    </row>
    <row r="3124" spans="2:7" ht="29.25" customHeight="1" thickTop="1" thickBot="1" x14ac:dyDescent="0.25">
      <c r="B3124" s="3842" t="s">
        <v>3929</v>
      </c>
      <c r="C3124" s="3843"/>
      <c r="D3124" s="3843"/>
      <c r="E3124" s="3843"/>
      <c r="F3124" s="3844"/>
      <c r="G3124" s="2"/>
    </row>
    <row r="3125" spans="2:7" ht="17.25" customHeight="1" thickTop="1" x14ac:dyDescent="0.2">
      <c r="B3125" s="695"/>
      <c r="C3125" s="696"/>
      <c r="D3125" s="696"/>
      <c r="E3125" s="696"/>
      <c r="F3125" s="697"/>
      <c r="G3125" s="2"/>
    </row>
    <row r="3126" spans="2:7" ht="17.25" customHeight="1" x14ac:dyDescent="0.2">
      <c r="B3126" s="1564" t="s">
        <v>346</v>
      </c>
      <c r="C3126" s="1503" t="s">
        <v>3930</v>
      </c>
      <c r="D3126" s="915"/>
      <c r="E3126" s="915"/>
      <c r="F3126" s="916"/>
      <c r="G3126" s="2"/>
    </row>
    <row r="3127" spans="2:7" ht="17.25" customHeight="1" x14ac:dyDescent="0.2">
      <c r="B3127" s="1564" t="s">
        <v>2943</v>
      </c>
      <c r="C3127" s="1503" t="s">
        <v>3924</v>
      </c>
      <c r="D3127" s="915"/>
      <c r="E3127" s="915"/>
      <c r="F3127" s="916"/>
      <c r="G3127" s="2"/>
    </row>
    <row r="3128" spans="2:7" ht="17.25" customHeight="1" x14ac:dyDescent="0.2">
      <c r="B3128" s="1564" t="s">
        <v>2944</v>
      </c>
      <c r="C3128" s="1503" t="s">
        <v>3925</v>
      </c>
      <c r="D3128" s="915"/>
      <c r="E3128" s="915"/>
      <c r="F3128" s="916"/>
      <c r="G3128" s="2"/>
    </row>
    <row r="3129" spans="2:7" ht="17.25" customHeight="1" x14ac:dyDescent="0.2">
      <c r="B3129" s="1566" t="s">
        <v>2945</v>
      </c>
      <c r="C3129" s="4271" t="s">
        <v>3931</v>
      </c>
      <c r="D3129" s="4271"/>
      <c r="E3129" s="4271"/>
      <c r="F3129" s="4272"/>
      <c r="G3129" s="2"/>
    </row>
    <row r="3130" spans="2:7" ht="30.75" customHeight="1" x14ac:dyDescent="0.2">
      <c r="B3130" s="3853" t="s">
        <v>2951</v>
      </c>
      <c r="C3130" s="3848" t="s">
        <v>3932</v>
      </c>
      <c r="D3130" s="3848"/>
      <c r="E3130" s="3848"/>
      <c r="F3130" s="3849"/>
      <c r="G3130" s="2"/>
    </row>
    <row r="3131" spans="2:7" ht="30.75" customHeight="1" x14ac:dyDescent="0.2">
      <c r="B3131" s="3853"/>
      <c r="C3131" s="3855" t="s">
        <v>3933</v>
      </c>
      <c r="D3131" s="3855"/>
      <c r="E3131" s="3855"/>
      <c r="F3131" s="3856"/>
      <c r="G3131" s="2"/>
    </row>
    <row r="3132" spans="2:7" ht="17.25" customHeight="1" thickBot="1" x14ac:dyDescent="0.25">
      <c r="B3132" s="3854"/>
      <c r="C3132" s="1565"/>
      <c r="D3132" s="699"/>
      <c r="E3132" s="699"/>
      <c r="F3132" s="700"/>
      <c r="G3132" s="2"/>
    </row>
    <row r="3133" spans="2:7" ht="17.25" customHeight="1" thickTop="1" x14ac:dyDescent="0.2">
      <c r="B3133" s="4302" t="str">
        <f>+B3122</f>
        <v>.</v>
      </c>
      <c r="C3133" s="4302"/>
      <c r="D3133" s="712"/>
      <c r="E3133" s="712"/>
      <c r="F3133" s="712"/>
      <c r="G3133" s="2"/>
    </row>
    <row r="3134" spans="2:7" ht="17.25" customHeight="1" thickBot="1" x14ac:dyDescent="0.35">
      <c r="B3134" s="1517"/>
      <c r="C3134" s="1517"/>
      <c r="D3134" s="534"/>
      <c r="E3134" s="534"/>
      <c r="F3134" s="534"/>
      <c r="G3134" s="2"/>
    </row>
    <row r="3135" spans="2:7" ht="27" customHeight="1" thickTop="1" thickBot="1" x14ac:dyDescent="0.25">
      <c r="B3135" s="3842" t="s">
        <v>3922</v>
      </c>
      <c r="C3135" s="3843"/>
      <c r="D3135" s="3843"/>
      <c r="E3135" s="3843"/>
      <c r="F3135" s="3844"/>
      <c r="G3135" s="2"/>
    </row>
    <row r="3136" spans="2:7" ht="17.25" customHeight="1" thickTop="1" x14ac:dyDescent="0.2">
      <c r="B3136" s="695"/>
      <c r="C3136" s="696"/>
      <c r="D3136" s="696"/>
      <c r="E3136" s="696"/>
      <c r="F3136" s="697"/>
      <c r="G3136" s="2"/>
    </row>
    <row r="3137" spans="2:7" ht="17.25" customHeight="1" x14ac:dyDescent="0.2">
      <c r="B3137" s="1564" t="s">
        <v>346</v>
      </c>
      <c r="C3137" s="1503" t="s">
        <v>3923</v>
      </c>
      <c r="D3137" s="915"/>
      <c r="E3137" s="915"/>
      <c r="F3137" s="916"/>
      <c r="G3137" s="2"/>
    </row>
    <row r="3138" spans="2:7" ht="17.25" customHeight="1" x14ac:dyDescent="0.2">
      <c r="B3138" s="1564" t="s">
        <v>2943</v>
      </c>
      <c r="C3138" s="1503" t="s">
        <v>3924</v>
      </c>
      <c r="D3138" s="915"/>
      <c r="E3138" s="915"/>
      <c r="F3138" s="916"/>
      <c r="G3138" s="2"/>
    </row>
    <row r="3139" spans="2:7" ht="17.25" customHeight="1" x14ac:dyDescent="0.2">
      <c r="B3139" s="1564" t="s">
        <v>2944</v>
      </c>
      <c r="C3139" s="1503" t="s">
        <v>3925</v>
      </c>
      <c r="D3139" s="915"/>
      <c r="E3139" s="915"/>
      <c r="F3139" s="916"/>
      <c r="G3139" s="2"/>
    </row>
    <row r="3140" spans="2:7" ht="17.25" customHeight="1" x14ac:dyDescent="0.2">
      <c r="B3140" s="1566" t="s">
        <v>2945</v>
      </c>
      <c r="C3140" s="4271" t="s">
        <v>3926</v>
      </c>
      <c r="D3140" s="4271"/>
      <c r="E3140" s="4271"/>
      <c r="F3140" s="4272"/>
      <c r="G3140" s="2"/>
    </row>
    <row r="3141" spans="2:7" ht="47.25" customHeight="1" x14ac:dyDescent="0.2">
      <c r="B3141" s="3853" t="s">
        <v>2951</v>
      </c>
      <c r="C3141" s="3848" t="s">
        <v>3927</v>
      </c>
      <c r="D3141" s="3848"/>
      <c r="E3141" s="3848"/>
      <c r="F3141" s="3849"/>
      <c r="G3141" s="2"/>
    </row>
    <row r="3142" spans="2:7" ht="27" customHeight="1" x14ac:dyDescent="0.2">
      <c r="B3142" s="3853"/>
      <c r="C3142" s="3855" t="s">
        <v>3928</v>
      </c>
      <c r="D3142" s="3855"/>
      <c r="E3142" s="3855"/>
      <c r="F3142" s="3856"/>
      <c r="G3142" s="2"/>
    </row>
    <row r="3143" spans="2:7" ht="17.25" customHeight="1" thickBot="1" x14ac:dyDescent="0.25">
      <c r="B3143" s="3854"/>
      <c r="C3143" s="1565"/>
      <c r="D3143" s="699"/>
      <c r="E3143" s="699"/>
      <c r="F3143" s="700"/>
      <c r="G3143" s="2"/>
    </row>
    <row r="3144" spans="2:7" ht="17.25" customHeight="1" thickTop="1" x14ac:dyDescent="0.3">
      <c r="B3144" s="3812" t="str">
        <f>+B3133</f>
        <v>.</v>
      </c>
      <c r="C3144" s="3812"/>
      <c r="D3144" s="534"/>
      <c r="E3144" s="534"/>
      <c r="F3144" s="534"/>
      <c r="G3144" s="2"/>
    </row>
    <row r="3145" spans="2:7" ht="17.25" customHeight="1" thickBot="1" x14ac:dyDescent="0.35">
      <c r="B3145" s="1517"/>
      <c r="C3145" s="1517"/>
      <c r="D3145" s="534"/>
      <c r="E3145" s="534"/>
      <c r="F3145" s="534"/>
      <c r="G3145" s="2"/>
    </row>
    <row r="3146" spans="2:7" ht="25.5" customHeight="1" thickTop="1" thickBot="1" x14ac:dyDescent="0.25">
      <c r="B3146" s="3842" t="s">
        <v>3918</v>
      </c>
      <c r="C3146" s="3843"/>
      <c r="D3146" s="3843"/>
      <c r="E3146" s="3843"/>
      <c r="F3146" s="3844"/>
      <c r="G3146" s="2"/>
    </row>
    <row r="3147" spans="2:7" ht="17.25" customHeight="1" thickTop="1" x14ac:dyDescent="0.2">
      <c r="B3147" s="695"/>
      <c r="C3147" s="696"/>
      <c r="D3147" s="696"/>
      <c r="E3147" s="696"/>
      <c r="F3147" s="697"/>
      <c r="G3147" s="2"/>
    </row>
    <row r="3148" spans="2:7" ht="17.25" customHeight="1" x14ac:dyDescent="0.2">
      <c r="B3148" s="1564" t="s">
        <v>346</v>
      </c>
      <c r="C3148" s="1503" t="s">
        <v>3919</v>
      </c>
      <c r="D3148" s="915"/>
      <c r="E3148" s="915"/>
      <c r="F3148" s="916"/>
      <c r="G3148" s="2"/>
    </row>
    <row r="3149" spans="2:7" ht="17.25" customHeight="1" x14ac:dyDescent="0.2">
      <c r="B3149" s="1564" t="s">
        <v>2943</v>
      </c>
      <c r="C3149" s="1503" t="s">
        <v>1864</v>
      </c>
      <c r="D3149" s="915"/>
      <c r="E3149" s="915"/>
      <c r="F3149" s="916"/>
      <c r="G3149" s="2"/>
    </row>
    <row r="3150" spans="2:7" ht="17.25" customHeight="1" x14ac:dyDescent="0.2">
      <c r="B3150" s="1564" t="s">
        <v>2944</v>
      </c>
      <c r="C3150" s="1503" t="s">
        <v>3920</v>
      </c>
      <c r="D3150" s="915"/>
      <c r="E3150" s="915"/>
      <c r="F3150" s="916"/>
      <c r="G3150" s="2"/>
    </row>
    <row r="3151" spans="2:7" ht="17.25" customHeight="1" x14ac:dyDescent="0.2">
      <c r="B3151" s="1566" t="s">
        <v>2945</v>
      </c>
      <c r="C3151" s="3934" t="s">
        <v>3921</v>
      </c>
      <c r="D3151" s="3934"/>
      <c r="E3151" s="3934"/>
      <c r="F3151" s="3935"/>
      <c r="G3151" s="2"/>
    </row>
    <row r="3152" spans="2:7" ht="17.25" customHeight="1" thickBot="1" x14ac:dyDescent="0.25">
      <c r="B3152" s="1650"/>
      <c r="C3152" s="1565"/>
      <c r="D3152" s="699"/>
      <c r="E3152" s="699"/>
      <c r="F3152" s="700"/>
      <c r="G3152" s="2"/>
    </row>
    <row r="3153" spans="2:7" ht="17.25" customHeight="1" thickTop="1" x14ac:dyDescent="0.3">
      <c r="B3153" s="3812" t="str">
        <f>+B3144</f>
        <v>.</v>
      </c>
      <c r="C3153" s="3812"/>
      <c r="D3153" s="534"/>
      <c r="E3153" s="534"/>
      <c r="F3153" s="534"/>
      <c r="G3153" s="2"/>
    </row>
    <row r="3154" spans="2:7" ht="17.25" customHeight="1" thickBot="1" x14ac:dyDescent="0.35">
      <c r="B3154" s="2073"/>
      <c r="C3154" s="2073"/>
      <c r="D3154" s="2073"/>
      <c r="E3154" s="534"/>
      <c r="F3154" s="534"/>
      <c r="G3154" s="2"/>
    </row>
    <row r="3155" spans="2:7" ht="17.25" customHeight="1" thickTop="1" x14ac:dyDescent="0.3">
      <c r="B3155" s="3819" t="s">
        <v>4027</v>
      </c>
      <c r="C3155" s="3820"/>
      <c r="D3155" s="3821"/>
      <c r="E3155" s="534"/>
      <c r="F3155" s="534"/>
      <c r="G3155" s="2"/>
    </row>
    <row r="3156" spans="2:7" ht="17.25" customHeight="1" x14ac:dyDescent="0.3">
      <c r="B3156" s="1647" t="s">
        <v>381</v>
      </c>
      <c r="C3156" s="1700" t="s">
        <v>215</v>
      </c>
      <c r="D3156" s="1907" t="s">
        <v>3767</v>
      </c>
      <c r="E3156" s="534"/>
      <c r="F3156" s="534"/>
      <c r="G3156" s="2"/>
    </row>
    <row r="3157" spans="2:7" ht="17.25" customHeight="1" thickBot="1" x14ac:dyDescent="0.35">
      <c r="B3157" s="1978" t="s">
        <v>4028</v>
      </c>
      <c r="C3157" s="1731">
        <v>49</v>
      </c>
      <c r="D3157" s="1979" t="s">
        <v>1709</v>
      </c>
      <c r="E3157" s="534"/>
      <c r="F3157" s="534"/>
      <c r="G3157" s="2"/>
    </row>
    <row r="3158" spans="2:7" ht="17.25" customHeight="1" thickBot="1" x14ac:dyDescent="0.35">
      <c r="B3158" s="1978" t="s">
        <v>4029</v>
      </c>
      <c r="C3158" s="1731">
        <v>49</v>
      </c>
      <c r="D3158" s="1979" t="s">
        <v>1709</v>
      </c>
      <c r="E3158" s="534"/>
      <c r="F3158" s="534"/>
      <c r="G3158" s="2"/>
    </row>
    <row r="3159" spans="2:7" ht="17.25" customHeight="1" x14ac:dyDescent="0.3">
      <c r="B3159" s="1980" t="s">
        <v>1667</v>
      </c>
      <c r="C3159" s="1734"/>
      <c r="D3159" s="1735"/>
      <c r="E3159" s="534"/>
      <c r="F3159" s="534"/>
      <c r="G3159" s="2"/>
    </row>
    <row r="3160" spans="2:7" ht="17.25" customHeight="1" x14ac:dyDescent="0.3">
      <c r="B3160" s="3839" t="s">
        <v>4030</v>
      </c>
      <c r="C3160" s="3840"/>
      <c r="D3160" s="3841"/>
      <c r="E3160" s="534"/>
      <c r="F3160" s="534"/>
      <c r="G3160" s="2"/>
    </row>
    <row r="3161" spans="2:7" ht="17.25" customHeight="1" thickBot="1" x14ac:dyDescent="0.35">
      <c r="B3161" s="1737"/>
      <c r="C3161" s="1738"/>
      <c r="D3161" s="1739"/>
      <c r="E3161" s="534"/>
      <c r="F3161" s="534"/>
      <c r="G3161" s="2"/>
    </row>
    <row r="3162" spans="2:7" ht="17.25" customHeight="1" thickTop="1" x14ac:dyDescent="0.3">
      <c r="B3162" s="2073" t="str">
        <f>+B3153</f>
        <v>.</v>
      </c>
      <c r="C3162" s="2073"/>
      <c r="D3162" s="2073"/>
      <c r="E3162" s="534"/>
      <c r="F3162" s="534"/>
      <c r="G3162" s="2"/>
    </row>
    <row r="3163" spans="2:7" ht="17.25" customHeight="1" thickBot="1" x14ac:dyDescent="0.35">
      <c r="B3163" s="1517"/>
      <c r="C3163" s="1517"/>
      <c r="D3163" s="534"/>
      <c r="E3163" s="534"/>
      <c r="F3163" s="534"/>
      <c r="G3163" s="2"/>
    </row>
    <row r="3164" spans="2:7" ht="29.25" customHeight="1" thickTop="1" x14ac:dyDescent="0.3">
      <c r="B3164" s="3845" t="s">
        <v>3939</v>
      </c>
      <c r="C3164" s="3846"/>
      <c r="D3164" s="3846"/>
      <c r="E3164" s="3847"/>
      <c r="F3164" s="534"/>
      <c r="G3164" s="2"/>
    </row>
    <row r="3165" spans="2:7" ht="23.25" customHeight="1" x14ac:dyDescent="0.3">
      <c r="B3165" s="1524" t="s">
        <v>995</v>
      </c>
      <c r="C3165" s="1527" t="s">
        <v>3940</v>
      </c>
      <c r="D3165" s="1527" t="s">
        <v>3941</v>
      </c>
      <c r="E3165" s="1530" t="s">
        <v>3942</v>
      </c>
      <c r="F3165" s="534"/>
      <c r="G3165" s="2"/>
    </row>
    <row r="3166" spans="2:7" ht="17.25" customHeight="1" x14ac:dyDescent="0.3">
      <c r="B3166" s="2056" t="s">
        <v>3943</v>
      </c>
      <c r="C3166" s="1533">
        <v>1.75</v>
      </c>
      <c r="D3166" s="2057">
        <v>60</v>
      </c>
      <c r="E3166" s="1905">
        <v>0.03</v>
      </c>
      <c r="F3166" s="534"/>
      <c r="G3166" s="2"/>
    </row>
    <row r="3167" spans="2:7" ht="17.25" customHeight="1" x14ac:dyDescent="0.3">
      <c r="B3167" s="1573" t="s">
        <v>3944</v>
      </c>
      <c r="C3167" s="1533">
        <v>2.5</v>
      </c>
      <c r="D3167" s="2057">
        <v>110</v>
      </c>
      <c r="E3167" s="1905">
        <v>0.03</v>
      </c>
      <c r="F3167" s="534"/>
      <c r="G3167" s="2"/>
    </row>
    <row r="3168" spans="2:7" ht="17.25" customHeight="1" x14ac:dyDescent="0.3">
      <c r="B3168" s="3880" t="s">
        <v>1985</v>
      </c>
      <c r="C3168" s="3881"/>
      <c r="D3168" s="3881"/>
      <c r="E3168" s="3882"/>
      <c r="F3168" s="534"/>
      <c r="G3168" s="2"/>
    </row>
    <row r="3169" spans="2:7" ht="17.25" customHeight="1" x14ac:dyDescent="0.3">
      <c r="B3169" s="2054" t="s">
        <v>3945</v>
      </c>
      <c r="C3169" s="1540"/>
      <c r="D3169" s="772"/>
      <c r="E3169" s="729"/>
      <c r="F3169" s="534"/>
      <c r="G3169" s="2"/>
    </row>
    <row r="3170" spans="2:7" ht="17.25" customHeight="1" x14ac:dyDescent="0.3">
      <c r="B3170" s="3836" t="s">
        <v>3946</v>
      </c>
      <c r="C3170" s="3837"/>
      <c r="D3170" s="3837"/>
      <c r="E3170" s="3838"/>
      <c r="F3170" s="534"/>
      <c r="G3170" s="2"/>
    </row>
    <row r="3171" spans="2:7" ht="17.25" customHeight="1" x14ac:dyDescent="0.3">
      <c r="B3171" s="3836" t="s">
        <v>3947</v>
      </c>
      <c r="C3171" s="3837"/>
      <c r="D3171" s="3837"/>
      <c r="E3171" s="3838"/>
      <c r="F3171" s="534"/>
      <c r="G3171" s="2"/>
    </row>
    <row r="3172" spans="2:7" ht="17.25" customHeight="1" thickBot="1" x14ac:dyDescent="0.35">
      <c r="B3172" s="1567" t="s">
        <v>3816</v>
      </c>
      <c r="C3172" s="699"/>
      <c r="D3172" s="776"/>
      <c r="E3172" s="700"/>
      <c r="F3172" s="534"/>
      <c r="G3172" s="2"/>
    </row>
    <row r="3173" spans="2:7" ht="17.25" customHeight="1" thickTop="1" x14ac:dyDescent="0.3">
      <c r="B3173" s="3812" t="str">
        <f>+B3162</f>
        <v>.</v>
      </c>
      <c r="C3173" s="3812"/>
      <c r="D3173" s="534"/>
      <c r="E3173" s="534"/>
      <c r="F3173" s="534"/>
      <c r="G3173" s="2"/>
    </row>
    <row r="3174" spans="2:7" ht="17.25" customHeight="1" thickBot="1" x14ac:dyDescent="0.35">
      <c r="B3174" s="1517"/>
      <c r="C3174" s="1517"/>
      <c r="D3174" s="534"/>
      <c r="E3174" s="534"/>
      <c r="F3174" s="534"/>
      <c r="G3174" s="2"/>
    </row>
    <row r="3175" spans="2:7" ht="27.75" customHeight="1" thickTop="1" thickBot="1" x14ac:dyDescent="0.35">
      <c r="B3175" s="3816" t="s">
        <v>3906</v>
      </c>
      <c r="C3175" s="3817"/>
      <c r="D3175" s="3818"/>
      <c r="E3175" s="534"/>
      <c r="F3175" s="534"/>
      <c r="G3175" s="2"/>
    </row>
    <row r="3176" spans="2:7" ht="17.25" customHeight="1" thickBot="1" x14ac:dyDescent="0.35">
      <c r="B3176" s="3873" t="s">
        <v>3907</v>
      </c>
      <c r="C3176" s="3874"/>
      <c r="D3176" s="3875"/>
      <c r="E3176" s="534"/>
      <c r="F3176" s="534"/>
      <c r="G3176" s="2"/>
    </row>
    <row r="3177" spans="2:7" ht="17.25" customHeight="1" thickBot="1" x14ac:dyDescent="0.35">
      <c r="B3177" s="2044" t="s">
        <v>1153</v>
      </c>
      <c r="C3177" s="2045" t="s">
        <v>3908</v>
      </c>
      <c r="D3177" s="2046" t="s">
        <v>3909</v>
      </c>
      <c r="E3177" s="534"/>
      <c r="F3177" s="534"/>
      <c r="G3177" s="2"/>
    </row>
    <row r="3178" spans="2:7" ht="17.25" customHeight="1" x14ac:dyDescent="0.3">
      <c r="B3178" s="2047" t="s">
        <v>3910</v>
      </c>
      <c r="C3178" s="2048">
        <v>0.44</v>
      </c>
      <c r="D3178" s="2049">
        <f>+C3178*1.12</f>
        <v>0.49280000000000007</v>
      </c>
      <c r="E3178" s="534"/>
      <c r="F3178" s="534"/>
      <c r="G3178" s="2"/>
    </row>
    <row r="3179" spans="2:7" ht="17.25" customHeight="1" x14ac:dyDescent="0.3">
      <c r="B3179" s="2017" t="s">
        <v>1379</v>
      </c>
      <c r="C3179" s="1745">
        <v>0.44</v>
      </c>
      <c r="D3179" s="1905">
        <f>+C3179*1.12</f>
        <v>0.49280000000000007</v>
      </c>
      <c r="E3179" s="534"/>
      <c r="F3179" s="534"/>
      <c r="G3179" s="2"/>
    </row>
    <row r="3180" spans="2:7" ht="17.25" customHeight="1" thickBot="1" x14ac:dyDescent="0.35">
      <c r="B3180" s="1976"/>
      <c r="C3180" s="1965"/>
      <c r="D3180" s="1977"/>
      <c r="E3180" s="534"/>
      <c r="F3180" s="534"/>
      <c r="G3180" s="2"/>
    </row>
    <row r="3181" spans="2:7" ht="17.25" customHeight="1" thickBot="1" x14ac:dyDescent="0.35">
      <c r="B3181" s="3876" t="s">
        <v>3911</v>
      </c>
      <c r="C3181" s="3877"/>
      <c r="D3181" s="3878"/>
      <c r="E3181" s="534"/>
      <c r="F3181" s="534"/>
      <c r="G3181" s="2"/>
    </row>
    <row r="3182" spans="2:7" ht="17.25" customHeight="1" thickBot="1" x14ac:dyDescent="0.35">
      <c r="B3182" s="2044" t="s">
        <v>1153</v>
      </c>
      <c r="C3182" s="2045" t="s">
        <v>3908</v>
      </c>
      <c r="D3182" s="2046" t="s">
        <v>3909</v>
      </c>
      <c r="E3182" s="534"/>
      <c r="F3182" s="534"/>
      <c r="G3182" s="2"/>
    </row>
    <row r="3183" spans="2:7" ht="17.25" customHeight="1" x14ac:dyDescent="0.3">
      <c r="B3183" s="2017" t="s">
        <v>3912</v>
      </c>
      <c r="C3183" s="2018">
        <v>0.16</v>
      </c>
      <c r="D3183" s="2025">
        <f>+C3183*1.12</f>
        <v>0.17920000000000003</v>
      </c>
      <c r="E3183" s="534"/>
      <c r="F3183" s="534"/>
      <c r="G3183" s="2"/>
    </row>
    <row r="3184" spans="2:7" ht="17.25" customHeight="1" x14ac:dyDescent="0.3">
      <c r="B3184" s="2017" t="s">
        <v>3913</v>
      </c>
      <c r="C3184" s="2018">
        <v>0.16</v>
      </c>
      <c r="D3184" s="2025">
        <f>+C3184*1.12</f>
        <v>0.17920000000000003</v>
      </c>
      <c r="E3184" s="534"/>
      <c r="F3184" s="534"/>
      <c r="G3184" s="2"/>
    </row>
    <row r="3185" spans="2:8" ht="17.25" customHeight="1" thickBot="1" x14ac:dyDescent="0.35">
      <c r="B3185" s="1978" t="s">
        <v>3914</v>
      </c>
      <c r="C3185" s="2021">
        <v>0.22</v>
      </c>
      <c r="D3185" s="2050">
        <f>+C3185*1.12</f>
        <v>0.24640000000000004</v>
      </c>
      <c r="E3185" s="534"/>
      <c r="F3185" s="534"/>
      <c r="G3185" s="2"/>
    </row>
    <row r="3186" spans="2:8" ht="17.25" customHeight="1" x14ac:dyDescent="0.3">
      <c r="B3186" s="3864" t="s">
        <v>3886</v>
      </c>
      <c r="C3186" s="3865"/>
      <c r="D3186" s="3879"/>
      <c r="E3186" s="534"/>
      <c r="F3186" s="534"/>
      <c r="G3186" s="2"/>
    </row>
    <row r="3187" spans="2:8" ht="17.25" customHeight="1" thickBot="1" x14ac:dyDescent="0.35">
      <c r="B3187" s="1976"/>
      <c r="C3187" s="1965"/>
      <c r="D3187" s="1977"/>
      <c r="E3187" s="534"/>
      <c r="F3187" s="534"/>
      <c r="G3187" s="2"/>
    </row>
    <row r="3188" spans="2:8" ht="17.25" customHeight="1" thickBot="1" x14ac:dyDescent="0.35">
      <c r="B3188" s="2044" t="s">
        <v>1153</v>
      </c>
      <c r="C3188" s="2045" t="s">
        <v>3908</v>
      </c>
      <c r="D3188" s="2046" t="s">
        <v>3909</v>
      </c>
      <c r="E3188" s="534"/>
      <c r="F3188" s="534"/>
      <c r="G3188" s="2"/>
    </row>
    <row r="3189" spans="2:8" ht="17.25" customHeight="1" x14ac:dyDescent="0.3">
      <c r="B3189" s="2047" t="s">
        <v>3910</v>
      </c>
      <c r="C3189" s="2051">
        <v>0.44</v>
      </c>
      <c r="D3189" s="2052">
        <f>+C3189*1.12</f>
        <v>0.49280000000000007</v>
      </c>
      <c r="E3189" s="534"/>
      <c r="F3189" s="534"/>
      <c r="G3189" s="2"/>
    </row>
    <row r="3190" spans="2:8" ht="17.25" customHeight="1" x14ac:dyDescent="0.3">
      <c r="B3190" s="2017" t="s">
        <v>1379</v>
      </c>
      <c r="C3190" s="1745">
        <v>0.44</v>
      </c>
      <c r="D3190" s="1905">
        <f>+C3190*1.12</f>
        <v>0.49280000000000007</v>
      </c>
      <c r="E3190" s="534"/>
      <c r="F3190" s="534"/>
      <c r="G3190" s="2"/>
    </row>
    <row r="3191" spans="2:8" ht="29.25" customHeight="1" x14ac:dyDescent="0.3">
      <c r="B3191" s="2017" t="s">
        <v>1377</v>
      </c>
      <c r="C3191" s="1745">
        <v>0.44</v>
      </c>
      <c r="D3191" s="1905">
        <f>+C3191*1.12</f>
        <v>0.49280000000000007</v>
      </c>
      <c r="E3191" s="534"/>
      <c r="F3191" s="534"/>
      <c r="G3191" s="2"/>
    </row>
    <row r="3192" spans="2:8" ht="17.25" customHeight="1" x14ac:dyDescent="0.3">
      <c r="B3192" s="3809" t="s">
        <v>3915</v>
      </c>
      <c r="C3192" s="3810"/>
      <c r="D3192" s="3811"/>
      <c r="E3192" s="534"/>
      <c r="F3192" s="534"/>
      <c r="G3192" s="2"/>
    </row>
    <row r="3193" spans="2:8" ht="17.25" customHeight="1" thickBot="1" x14ac:dyDescent="0.35">
      <c r="B3193" s="1921" t="s">
        <v>3905</v>
      </c>
      <c r="C3193" s="1923"/>
      <c r="D3193" s="2053"/>
      <c r="E3193" s="534"/>
      <c r="F3193" s="534"/>
      <c r="G3193" s="2"/>
    </row>
    <row r="3194" spans="2:8" ht="17.25" customHeight="1" thickTop="1" x14ac:dyDescent="0.3">
      <c r="B3194" s="3812" t="str">
        <f>+B3173</f>
        <v>.</v>
      </c>
      <c r="C3194" s="3812"/>
      <c r="D3194" s="534"/>
      <c r="E3194" s="534"/>
      <c r="F3194" s="534"/>
      <c r="G3194" s="2"/>
    </row>
    <row r="3195" spans="2:8" ht="17.25" customHeight="1" thickBot="1" x14ac:dyDescent="0.35">
      <c r="B3195" s="1517"/>
      <c r="C3195" s="1517"/>
      <c r="D3195" s="534"/>
      <c r="E3195" s="534"/>
      <c r="F3195" s="534"/>
      <c r="G3195" s="2"/>
    </row>
    <row r="3196" spans="2:8" ht="29.25" customHeight="1" thickTop="1" thickBot="1" x14ac:dyDescent="0.3">
      <c r="B3196" s="3816" t="s">
        <v>3880</v>
      </c>
      <c r="C3196" s="3817"/>
      <c r="D3196" s="3817"/>
      <c r="E3196" s="3817"/>
      <c r="F3196" s="3817"/>
      <c r="G3196" s="3817"/>
      <c r="H3196" s="3818"/>
    </row>
    <row r="3197" spans="2:8" ht="17.25" customHeight="1" thickBot="1" x14ac:dyDescent="0.3">
      <c r="B3197" s="3873" t="s">
        <v>340</v>
      </c>
      <c r="C3197" s="3874"/>
      <c r="D3197" s="3874"/>
      <c r="E3197" s="3874"/>
      <c r="F3197" s="3874"/>
      <c r="G3197" s="3874"/>
      <c r="H3197" s="3875"/>
    </row>
    <row r="3198" spans="2:8" ht="17.25" customHeight="1" thickBot="1" x14ac:dyDescent="0.3">
      <c r="B3198" s="2011" t="s">
        <v>3881</v>
      </c>
      <c r="C3198" s="3813" t="s">
        <v>340</v>
      </c>
      <c r="D3198" s="3814"/>
      <c r="E3198" s="3814"/>
      <c r="F3198" s="3814"/>
      <c r="G3198" s="3815"/>
      <c r="H3198" s="2012"/>
    </row>
    <row r="3199" spans="2:8" ht="17.25" customHeight="1" x14ac:dyDescent="0.2">
      <c r="B3199" s="2013" t="s">
        <v>3882</v>
      </c>
      <c r="C3199" s="2014">
        <v>30</v>
      </c>
      <c r="D3199" s="2014">
        <v>50</v>
      </c>
      <c r="E3199" s="2014">
        <v>90</v>
      </c>
      <c r="F3199" s="2014">
        <v>160</v>
      </c>
      <c r="G3199" s="2015">
        <v>240</v>
      </c>
      <c r="H3199" s="2016"/>
    </row>
    <row r="3200" spans="2:8" ht="17.25" customHeight="1" x14ac:dyDescent="0.2">
      <c r="B3200" s="2017" t="s">
        <v>3883</v>
      </c>
      <c r="C3200" s="2018">
        <v>1.25</v>
      </c>
      <c r="D3200" s="2018">
        <v>1.8</v>
      </c>
      <c r="E3200" s="2018">
        <v>2.5</v>
      </c>
      <c r="F3200" s="2018">
        <v>4</v>
      </c>
      <c r="G3200" s="2019">
        <v>6.25</v>
      </c>
      <c r="H3200" s="2020"/>
    </row>
    <row r="3201" spans="2:8" ht="17.25" customHeight="1" x14ac:dyDescent="0.2">
      <c r="B3201" s="2017" t="s">
        <v>3884</v>
      </c>
      <c r="C3201" s="2018">
        <v>0.04</v>
      </c>
      <c r="D3201" s="2018">
        <v>0.04</v>
      </c>
      <c r="E3201" s="2018">
        <v>0.03</v>
      </c>
      <c r="F3201" s="2018">
        <v>0.03</v>
      </c>
      <c r="G3201" s="2019">
        <v>0.03</v>
      </c>
      <c r="H3201" s="2020"/>
    </row>
    <row r="3202" spans="2:8" ht="17.25" customHeight="1" thickBot="1" x14ac:dyDescent="0.25">
      <c r="B3202" s="1978" t="s">
        <v>3885</v>
      </c>
      <c r="C3202" s="2021">
        <v>0.06</v>
      </c>
      <c r="D3202" s="2021">
        <v>0.06</v>
      </c>
      <c r="E3202" s="2021">
        <v>0.06</v>
      </c>
      <c r="F3202" s="2021">
        <v>0.06</v>
      </c>
      <c r="G3202" s="2022">
        <v>0.06</v>
      </c>
      <c r="H3202" s="2020"/>
    </row>
    <row r="3203" spans="2:8" ht="17.25" customHeight="1" x14ac:dyDescent="0.2">
      <c r="B3203" s="3864" t="s">
        <v>3886</v>
      </c>
      <c r="C3203" s="3865"/>
      <c r="D3203" s="3865"/>
      <c r="E3203" s="3865"/>
      <c r="F3203" s="3865"/>
      <c r="G3203" s="3865"/>
      <c r="H3203" s="1977"/>
    </row>
    <row r="3204" spans="2:8" ht="17.25" customHeight="1" thickBot="1" x14ac:dyDescent="0.25">
      <c r="B3204" s="1976"/>
      <c r="C3204" s="1965"/>
      <c r="D3204" s="1965"/>
      <c r="E3204" s="1965"/>
      <c r="F3204" s="1965"/>
      <c r="G3204" s="1965"/>
      <c r="H3204" s="1977"/>
    </row>
    <row r="3205" spans="2:8" ht="17.25" customHeight="1" thickBot="1" x14ac:dyDescent="0.3">
      <c r="B3205" s="2011" t="s">
        <v>3887</v>
      </c>
      <c r="C3205" s="3813" t="s">
        <v>340</v>
      </c>
      <c r="D3205" s="3814"/>
      <c r="E3205" s="3814"/>
      <c r="F3205" s="3814"/>
      <c r="G3205" s="3815"/>
      <c r="H3205" s="2012"/>
    </row>
    <row r="3206" spans="2:8" ht="17.25" customHeight="1" x14ac:dyDescent="0.2">
      <c r="B3206" s="2013" t="s">
        <v>3882</v>
      </c>
      <c r="C3206" s="2014">
        <v>30</v>
      </c>
      <c r="D3206" s="2014">
        <v>50</v>
      </c>
      <c r="E3206" s="2014">
        <v>90</v>
      </c>
      <c r="F3206" s="2014">
        <v>160</v>
      </c>
      <c r="G3206" s="2015">
        <v>240</v>
      </c>
      <c r="H3206" s="2016"/>
    </row>
    <row r="3207" spans="2:8" ht="17.25" customHeight="1" x14ac:dyDescent="0.2">
      <c r="B3207" s="2017" t="s">
        <v>3883</v>
      </c>
      <c r="C3207" s="2018">
        <v>1</v>
      </c>
      <c r="D3207" s="2018">
        <v>1.5</v>
      </c>
      <c r="E3207" s="2018">
        <v>2</v>
      </c>
      <c r="F3207" s="2018">
        <v>3.25</v>
      </c>
      <c r="G3207" s="2019">
        <v>5</v>
      </c>
      <c r="H3207" s="2020"/>
    </row>
    <row r="3208" spans="2:8" ht="17.25" customHeight="1" x14ac:dyDescent="0.2">
      <c r="B3208" s="2017" t="s">
        <v>3884</v>
      </c>
      <c r="C3208" s="2018">
        <v>0.03</v>
      </c>
      <c r="D3208" s="2018">
        <v>0.03</v>
      </c>
      <c r="E3208" s="2018">
        <v>0.02</v>
      </c>
      <c r="F3208" s="2018">
        <v>0.02</v>
      </c>
      <c r="G3208" s="2019">
        <v>0.02</v>
      </c>
      <c r="H3208" s="2020"/>
    </row>
    <row r="3209" spans="2:8" ht="17.25" customHeight="1" thickBot="1" x14ac:dyDescent="0.25">
      <c r="B3209" s="1978" t="s">
        <v>3885</v>
      </c>
      <c r="C3209" s="2021">
        <v>0.06</v>
      </c>
      <c r="D3209" s="2021">
        <v>0.06</v>
      </c>
      <c r="E3209" s="2021">
        <v>0.06</v>
      </c>
      <c r="F3209" s="2021">
        <v>0.06</v>
      </c>
      <c r="G3209" s="2022">
        <v>0.06</v>
      </c>
      <c r="H3209" s="2020"/>
    </row>
    <row r="3210" spans="2:8" ht="17.25" customHeight="1" x14ac:dyDescent="0.2">
      <c r="B3210" s="3864" t="s">
        <v>3886</v>
      </c>
      <c r="C3210" s="3865"/>
      <c r="D3210" s="3865"/>
      <c r="E3210" s="3865"/>
      <c r="F3210" s="3865"/>
      <c r="G3210" s="3865"/>
      <c r="H3210" s="2020"/>
    </row>
    <row r="3211" spans="2:8" ht="17.25" customHeight="1" thickBot="1" x14ac:dyDescent="0.25">
      <c r="B3211" s="1976"/>
      <c r="C3211" s="1965"/>
      <c r="D3211" s="1965"/>
      <c r="E3211" s="1965"/>
      <c r="F3211" s="1965"/>
      <c r="G3211" s="1965"/>
      <c r="H3211" s="1977"/>
    </row>
    <row r="3212" spans="2:8" ht="17.25" customHeight="1" thickBot="1" x14ac:dyDescent="0.3">
      <c r="B3212" s="2011" t="s">
        <v>2240</v>
      </c>
      <c r="C3212" s="4284" t="s">
        <v>340</v>
      </c>
      <c r="D3212" s="4285"/>
      <c r="E3212" s="4285"/>
      <c r="F3212" s="4285"/>
      <c r="G3212" s="4285"/>
      <c r="H3212" s="4286"/>
    </row>
    <row r="3213" spans="2:8" ht="17.25" customHeight="1" x14ac:dyDescent="0.2">
      <c r="B3213" s="2017" t="s">
        <v>3882</v>
      </c>
      <c r="C3213" s="2023">
        <v>30</v>
      </c>
      <c r="D3213" s="2023">
        <v>50</v>
      </c>
      <c r="E3213" s="2023">
        <v>90</v>
      </c>
      <c r="F3213" s="2023">
        <v>160</v>
      </c>
      <c r="G3213" s="2023">
        <v>240</v>
      </c>
      <c r="H3213" s="2024">
        <v>2800</v>
      </c>
    </row>
    <row r="3214" spans="2:8" ht="17.25" customHeight="1" x14ac:dyDescent="0.2">
      <c r="B3214" s="2017" t="s">
        <v>3883</v>
      </c>
      <c r="C3214" s="2018">
        <v>0.75</v>
      </c>
      <c r="D3214" s="2018">
        <v>1.2</v>
      </c>
      <c r="E3214" s="2018">
        <v>1.5</v>
      </c>
      <c r="F3214" s="2018">
        <v>2.5</v>
      </c>
      <c r="G3214" s="2018">
        <v>3.75</v>
      </c>
      <c r="H3214" s="2025">
        <v>11.99</v>
      </c>
    </row>
    <row r="3215" spans="2:8" ht="17.25" customHeight="1" x14ac:dyDescent="0.2">
      <c r="B3215" s="2017" t="s">
        <v>3884</v>
      </c>
      <c r="C3215" s="2026">
        <v>2.5000000000000001E-2</v>
      </c>
      <c r="D3215" s="2026">
        <v>2.4E-2</v>
      </c>
      <c r="E3215" s="2026">
        <v>1.7000000000000001E-2</v>
      </c>
      <c r="F3215" s="2026">
        <v>1.6E-2</v>
      </c>
      <c r="G3215" s="2026">
        <v>1.6E-2</v>
      </c>
      <c r="H3215" s="2027">
        <v>4.0000000000000001E-3</v>
      </c>
    </row>
    <row r="3216" spans="2:8" ht="17.25" customHeight="1" x14ac:dyDescent="0.2">
      <c r="B3216" s="2017" t="s">
        <v>3885</v>
      </c>
      <c r="C3216" s="2018">
        <v>0.06</v>
      </c>
      <c r="D3216" s="2018">
        <v>0.06</v>
      </c>
      <c r="E3216" s="2018">
        <v>0.06</v>
      </c>
      <c r="F3216" s="2018">
        <v>0.06</v>
      </c>
      <c r="G3216" s="2018">
        <v>0.06</v>
      </c>
      <c r="H3216" s="2025">
        <v>0.06</v>
      </c>
    </row>
    <row r="3217" spans="2:8" ht="17.25" customHeight="1" thickBot="1" x14ac:dyDescent="0.25">
      <c r="B3217" s="4304" t="s">
        <v>3886</v>
      </c>
      <c r="C3217" s="4305"/>
      <c r="D3217" s="4305"/>
      <c r="E3217" s="4305"/>
      <c r="F3217" s="4305"/>
      <c r="G3217" s="4305"/>
      <c r="H3217" s="2028"/>
    </row>
    <row r="3218" spans="2:8" ht="17.25" customHeight="1" x14ac:dyDescent="0.2">
      <c r="B3218" s="3866" t="s">
        <v>3888</v>
      </c>
      <c r="C3218" s="3867"/>
      <c r="D3218" s="3867"/>
      <c r="E3218" s="3867"/>
      <c r="F3218" s="3867"/>
      <c r="G3218" s="3867"/>
      <c r="H3218" s="4303"/>
    </row>
    <row r="3219" spans="2:8" ht="17.25" customHeight="1" thickBot="1" x14ac:dyDescent="0.25">
      <c r="B3219" s="1976"/>
      <c r="C3219" s="1965"/>
      <c r="D3219" s="1965"/>
      <c r="E3219" s="1965"/>
      <c r="F3219" s="1965"/>
      <c r="G3219" s="1965"/>
      <c r="H3219" s="1977"/>
    </row>
    <row r="3220" spans="2:8" ht="17.25" customHeight="1" x14ac:dyDescent="0.2">
      <c r="B3220" s="2029" t="s">
        <v>71</v>
      </c>
      <c r="C3220" s="2030"/>
      <c r="D3220" s="1965"/>
      <c r="E3220" s="1965"/>
      <c r="F3220" s="1965"/>
      <c r="G3220" s="1965"/>
      <c r="H3220" s="1977"/>
    </row>
    <row r="3221" spans="2:8" ht="17.25" customHeight="1" x14ac:dyDescent="0.2">
      <c r="B3221" s="2017" t="s">
        <v>3889</v>
      </c>
      <c r="C3221" s="2031">
        <v>0.13</v>
      </c>
      <c r="D3221" s="1965"/>
      <c r="E3221" s="1965"/>
      <c r="F3221" s="1965"/>
      <c r="G3221" s="1965"/>
      <c r="H3221" s="1977"/>
    </row>
    <row r="3222" spans="2:8" ht="17.25" customHeight="1" thickBot="1" x14ac:dyDescent="0.25">
      <c r="B3222" s="3870" t="s">
        <v>3886</v>
      </c>
      <c r="C3222" s="3871"/>
      <c r="D3222" s="1316"/>
      <c r="E3222" s="1316"/>
      <c r="F3222" s="1316"/>
      <c r="G3222" s="1316"/>
      <c r="H3222" s="1977"/>
    </row>
    <row r="3223" spans="2:8" ht="17.25" customHeight="1" x14ac:dyDescent="0.2">
      <c r="B3223" s="3866" t="s">
        <v>3890</v>
      </c>
      <c r="C3223" s="3867"/>
      <c r="D3223" s="1316"/>
      <c r="E3223" s="1316"/>
      <c r="F3223" s="1316"/>
      <c r="G3223" s="1316"/>
      <c r="H3223" s="1977"/>
    </row>
    <row r="3224" spans="2:8" ht="17.25" customHeight="1" x14ac:dyDescent="0.2">
      <c r="B3224" s="1976"/>
      <c r="C3224" s="1965"/>
      <c r="D3224" s="1965"/>
      <c r="E3224" s="1965"/>
      <c r="F3224" s="1965"/>
      <c r="G3224" s="1965"/>
      <c r="H3224" s="1977"/>
    </row>
    <row r="3225" spans="2:8" ht="17.25" customHeight="1" thickBot="1" x14ac:dyDescent="0.25">
      <c r="B3225" s="2032" t="s">
        <v>225</v>
      </c>
      <c r="C3225" s="1965"/>
      <c r="D3225" s="1965"/>
      <c r="E3225" s="1965"/>
      <c r="F3225" s="1965"/>
      <c r="G3225" s="1965"/>
      <c r="H3225" s="1977"/>
    </row>
    <row r="3226" spans="2:8" ht="17.25" customHeight="1" thickBot="1" x14ac:dyDescent="0.25">
      <c r="B3226" s="2011" t="s">
        <v>3881</v>
      </c>
      <c r="C3226" s="3895" t="s">
        <v>3891</v>
      </c>
      <c r="D3226" s="3896"/>
      <c r="E3226" s="1965"/>
      <c r="F3226" s="1965"/>
      <c r="G3226" s="1965"/>
      <c r="H3226" s="1977"/>
    </row>
    <row r="3227" spans="2:8" ht="17.25" customHeight="1" x14ac:dyDescent="0.2">
      <c r="B3227" s="2017" t="s">
        <v>3882</v>
      </c>
      <c r="C3227" s="2023">
        <v>100</v>
      </c>
      <c r="D3227" s="2033">
        <v>500</v>
      </c>
      <c r="E3227" s="1965"/>
      <c r="F3227" s="1965"/>
      <c r="G3227" s="1965"/>
      <c r="H3227" s="1977"/>
    </row>
    <row r="3228" spans="2:8" ht="17.25" customHeight="1" x14ac:dyDescent="0.2">
      <c r="B3228" s="2017" t="s">
        <v>3883</v>
      </c>
      <c r="C3228" s="2018">
        <v>4.2</v>
      </c>
      <c r="D3228" s="2019">
        <v>18</v>
      </c>
      <c r="E3228" s="1965"/>
      <c r="F3228" s="1965"/>
      <c r="G3228" s="1965"/>
      <c r="H3228" s="1977"/>
    </row>
    <row r="3229" spans="2:8" ht="17.25" customHeight="1" x14ac:dyDescent="0.2">
      <c r="B3229" s="2017" t="s">
        <v>3892</v>
      </c>
      <c r="C3229" s="2026">
        <v>4.2000000000000003E-2</v>
      </c>
      <c r="D3229" s="2034">
        <v>3.5999999999999997E-2</v>
      </c>
      <c r="E3229" s="1965"/>
      <c r="F3229" s="1965"/>
      <c r="G3229" s="1965"/>
      <c r="H3229" s="1977"/>
    </row>
    <row r="3230" spans="2:8" ht="17.25" customHeight="1" x14ac:dyDescent="0.2">
      <c r="B3230" s="2017" t="s">
        <v>3893</v>
      </c>
      <c r="C3230" s="2018">
        <v>2.0499999999999998</v>
      </c>
      <c r="D3230" s="2019">
        <v>2.0499999999999998</v>
      </c>
      <c r="E3230" s="1965"/>
      <c r="F3230" s="1965"/>
      <c r="G3230" s="1965"/>
      <c r="H3230" s="1977"/>
    </row>
    <row r="3231" spans="2:8" ht="17.25" customHeight="1" thickBot="1" x14ac:dyDescent="0.25">
      <c r="B3231" s="3870" t="s">
        <v>3886</v>
      </c>
      <c r="C3231" s="3872"/>
      <c r="D3231" s="3871"/>
      <c r="E3231" s="1965"/>
      <c r="F3231" s="1965"/>
      <c r="G3231" s="1965"/>
      <c r="H3231" s="1977"/>
    </row>
    <row r="3232" spans="2:8" ht="17.25" customHeight="1" thickBot="1" x14ac:dyDescent="0.25">
      <c r="B3232" s="1976"/>
      <c r="C3232" s="1965"/>
      <c r="D3232" s="1965"/>
      <c r="E3232" s="1965"/>
      <c r="F3232" s="1965"/>
      <c r="G3232" s="1965"/>
      <c r="H3232" s="1977"/>
    </row>
    <row r="3233" spans="2:8" ht="17.25" customHeight="1" thickBot="1" x14ac:dyDescent="0.25">
      <c r="B3233" s="2011" t="s">
        <v>3887</v>
      </c>
      <c r="C3233" s="3895" t="s">
        <v>3891</v>
      </c>
      <c r="D3233" s="3896"/>
      <c r="E3233" s="1965"/>
      <c r="F3233" s="1965"/>
      <c r="G3233" s="1965"/>
      <c r="H3233" s="1977"/>
    </row>
    <row r="3234" spans="2:8" ht="17.25" customHeight="1" x14ac:dyDescent="0.2">
      <c r="B3234" s="2017" t="s">
        <v>3882</v>
      </c>
      <c r="C3234" s="2023">
        <v>100</v>
      </c>
      <c r="D3234" s="2033">
        <v>500</v>
      </c>
      <c r="E3234" s="1965"/>
      <c r="F3234" s="1965"/>
      <c r="G3234" s="1965"/>
      <c r="H3234" s="1977"/>
    </row>
    <row r="3235" spans="2:8" ht="17.25" customHeight="1" x14ac:dyDescent="0.2">
      <c r="B3235" s="2017" t="s">
        <v>3883</v>
      </c>
      <c r="C3235" s="2018">
        <v>3.5</v>
      </c>
      <c r="D3235" s="2019">
        <v>15</v>
      </c>
      <c r="E3235" s="1965"/>
      <c r="F3235" s="1965"/>
      <c r="G3235" s="1965"/>
      <c r="H3235" s="1977"/>
    </row>
    <row r="3236" spans="2:8" ht="17.25" customHeight="1" x14ac:dyDescent="0.2">
      <c r="B3236" s="2017" t="s">
        <v>3892</v>
      </c>
      <c r="C3236" s="2026">
        <v>3.5000000000000003E-2</v>
      </c>
      <c r="D3236" s="2034">
        <v>0.03</v>
      </c>
      <c r="E3236" s="1965"/>
      <c r="F3236" s="1965"/>
      <c r="G3236" s="1965"/>
      <c r="H3236" s="1977"/>
    </row>
    <row r="3237" spans="2:8" ht="17.25" customHeight="1" x14ac:dyDescent="0.2">
      <c r="B3237" s="2017" t="s">
        <v>3893</v>
      </c>
      <c r="C3237" s="2018">
        <v>2.0499999999999998</v>
      </c>
      <c r="D3237" s="2019">
        <v>2.0499999999999998</v>
      </c>
      <c r="E3237" s="1965"/>
      <c r="F3237" s="1965"/>
      <c r="G3237" s="1965"/>
      <c r="H3237" s="1977"/>
    </row>
    <row r="3238" spans="2:8" ht="17.25" customHeight="1" thickBot="1" x14ac:dyDescent="0.25">
      <c r="B3238" s="3870" t="s">
        <v>3886</v>
      </c>
      <c r="C3238" s="3872"/>
      <c r="D3238" s="3871"/>
      <c r="E3238" s="1965"/>
      <c r="F3238" s="1965"/>
      <c r="G3238" s="1965"/>
      <c r="H3238" s="1977"/>
    </row>
    <row r="3239" spans="2:8" ht="17.25" customHeight="1" thickBot="1" x14ac:dyDescent="0.25">
      <c r="B3239" s="2035"/>
      <c r="C3239" s="1919"/>
      <c r="D3239" s="1919"/>
      <c r="E3239" s="1919"/>
      <c r="F3239" s="1919"/>
      <c r="G3239" s="1756"/>
      <c r="H3239" s="1767"/>
    </row>
    <row r="3240" spans="2:8" ht="17.25" customHeight="1" x14ac:dyDescent="0.2">
      <c r="B3240" s="2011" t="s">
        <v>2240</v>
      </c>
      <c r="C3240" s="4292" t="s">
        <v>3891</v>
      </c>
      <c r="D3240" s="4293"/>
      <c r="E3240" s="4294"/>
      <c r="F3240" s="1919"/>
      <c r="G3240" s="1756"/>
      <c r="H3240" s="1767"/>
    </row>
    <row r="3241" spans="2:8" ht="17.25" customHeight="1" x14ac:dyDescent="0.2">
      <c r="B3241" s="2017" t="s">
        <v>3882</v>
      </c>
      <c r="C3241" s="2036">
        <v>100</v>
      </c>
      <c r="D3241" s="2036">
        <v>500</v>
      </c>
      <c r="E3241" s="2037">
        <v>1000</v>
      </c>
      <c r="F3241" s="1919"/>
      <c r="G3241" s="1756"/>
      <c r="H3241" s="1767"/>
    </row>
    <row r="3242" spans="2:8" ht="17.25" customHeight="1" x14ac:dyDescent="0.2">
      <c r="B3242" s="2017" t="s">
        <v>3883</v>
      </c>
      <c r="C3242" s="2018">
        <v>3</v>
      </c>
      <c r="D3242" s="2018">
        <v>12.5</v>
      </c>
      <c r="E3242" s="2038">
        <v>19</v>
      </c>
      <c r="F3242" s="1919"/>
      <c r="G3242" s="1756"/>
      <c r="H3242" s="1767"/>
    </row>
    <row r="3243" spans="2:8" ht="17.25" customHeight="1" x14ac:dyDescent="0.2">
      <c r="B3243" s="2017" t="s">
        <v>3892</v>
      </c>
      <c r="C3243" s="2026">
        <v>0.03</v>
      </c>
      <c r="D3243" s="2026">
        <v>2.5000000000000001E-2</v>
      </c>
      <c r="E3243" s="2039">
        <v>1.9E-2</v>
      </c>
      <c r="F3243" s="1919"/>
      <c r="G3243" s="1756"/>
      <c r="H3243" s="1767"/>
    </row>
    <row r="3244" spans="2:8" ht="17.25" customHeight="1" thickBot="1" x14ac:dyDescent="0.25">
      <c r="B3244" s="3870" t="s">
        <v>3886</v>
      </c>
      <c r="C3244" s="3872"/>
      <c r="D3244" s="3872"/>
      <c r="E3244" s="3871"/>
      <c r="F3244" s="1919"/>
      <c r="G3244" s="1756"/>
      <c r="H3244" s="1767"/>
    </row>
    <row r="3245" spans="2:8" ht="17.25" customHeight="1" x14ac:dyDescent="0.2">
      <c r="B3245" s="2035"/>
      <c r="C3245" s="1919"/>
      <c r="D3245" s="1919"/>
      <c r="E3245" s="1919"/>
      <c r="F3245" s="1919"/>
      <c r="G3245" s="1756"/>
      <c r="H3245" s="1767"/>
    </row>
    <row r="3246" spans="2:8" ht="17.25" customHeight="1" x14ac:dyDescent="0.2">
      <c r="B3246" s="3864" t="s">
        <v>3894</v>
      </c>
      <c r="C3246" s="3865"/>
      <c r="D3246" s="3865"/>
      <c r="E3246" s="3865"/>
      <c r="F3246" s="3865"/>
      <c r="G3246" s="3865"/>
      <c r="H3246" s="1767"/>
    </row>
    <row r="3247" spans="2:8" ht="17.25" customHeight="1" x14ac:dyDescent="0.2">
      <c r="B3247" s="3864" t="s">
        <v>3895</v>
      </c>
      <c r="C3247" s="3865"/>
      <c r="D3247" s="3865"/>
      <c r="E3247" s="3865"/>
      <c r="F3247" s="3865"/>
      <c r="G3247" s="3865"/>
      <c r="H3247" s="1767"/>
    </row>
    <row r="3248" spans="2:8" ht="17.25" customHeight="1" x14ac:dyDescent="0.2">
      <c r="B3248" s="3864" t="s">
        <v>3896</v>
      </c>
      <c r="C3248" s="3865"/>
      <c r="D3248" s="3865"/>
      <c r="E3248" s="3865"/>
      <c r="F3248" s="3865"/>
      <c r="G3248" s="3865"/>
      <c r="H3248" s="1767"/>
    </row>
    <row r="3249" spans="2:8" ht="17.25" customHeight="1" x14ac:dyDescent="0.2">
      <c r="B3249" s="3864" t="s">
        <v>3897</v>
      </c>
      <c r="C3249" s="3865"/>
      <c r="D3249" s="3865"/>
      <c r="E3249" s="3865"/>
      <c r="F3249" s="3865"/>
      <c r="G3249" s="3865"/>
      <c r="H3249" s="1767"/>
    </row>
    <row r="3250" spans="2:8" ht="17.25" customHeight="1" thickBot="1" x14ac:dyDescent="0.25">
      <c r="B3250" s="2035"/>
      <c r="C3250" s="1919"/>
      <c r="D3250" s="1919"/>
      <c r="E3250" s="1919"/>
      <c r="F3250" s="1919"/>
      <c r="G3250" s="1756"/>
      <c r="H3250" s="1767"/>
    </row>
    <row r="3251" spans="2:8" ht="17.25" customHeight="1" thickBot="1" x14ac:dyDescent="0.25">
      <c r="B3251" s="3868" t="s">
        <v>3898</v>
      </c>
      <c r="C3251" s="3869"/>
      <c r="D3251" s="1919"/>
      <c r="E3251" s="1919"/>
      <c r="F3251" s="1919"/>
      <c r="G3251" s="1756"/>
      <c r="H3251" s="1767"/>
    </row>
    <row r="3252" spans="2:8" ht="17.25" customHeight="1" thickBot="1" x14ac:dyDescent="0.25">
      <c r="B3252" s="1983" t="s">
        <v>165</v>
      </c>
      <c r="C3252" s="856" t="s">
        <v>3898</v>
      </c>
      <c r="D3252" s="1919"/>
      <c r="E3252" s="1919"/>
      <c r="F3252" s="1919"/>
      <c r="G3252" s="1756"/>
      <c r="H3252" s="1767"/>
    </row>
    <row r="3253" spans="2:8" ht="17.25" customHeight="1" x14ac:dyDescent="0.2">
      <c r="B3253" s="2017" t="s">
        <v>3529</v>
      </c>
      <c r="C3253" s="2040">
        <v>1</v>
      </c>
      <c r="D3253" s="1919"/>
      <c r="E3253" s="1919"/>
      <c r="F3253" s="1919"/>
      <c r="G3253" s="1756"/>
      <c r="H3253" s="1767"/>
    </row>
    <row r="3254" spans="2:8" ht="17.25" customHeight="1" x14ac:dyDescent="0.2">
      <c r="B3254" s="2041" t="s">
        <v>3365</v>
      </c>
      <c r="C3254" s="2042">
        <v>3</v>
      </c>
      <c r="D3254" s="1919"/>
      <c r="E3254" s="1919"/>
      <c r="F3254" s="1919"/>
      <c r="G3254" s="1756"/>
      <c r="H3254" s="1767"/>
    </row>
    <row r="3255" spans="2:8" ht="17.25" customHeight="1" x14ac:dyDescent="0.2">
      <c r="B3255" s="2041" t="s">
        <v>3899</v>
      </c>
      <c r="C3255" s="2043">
        <v>2.0499999999999998</v>
      </c>
      <c r="D3255" s="1919"/>
      <c r="E3255" s="1919"/>
      <c r="F3255" s="1919"/>
      <c r="G3255" s="1756"/>
      <c r="H3255" s="1767"/>
    </row>
    <row r="3256" spans="2:8" ht="17.25" customHeight="1" thickBot="1" x14ac:dyDescent="0.25">
      <c r="B3256" s="3870" t="s">
        <v>3886</v>
      </c>
      <c r="C3256" s="3871"/>
      <c r="D3256" s="1919"/>
      <c r="E3256" s="1919"/>
      <c r="F3256" s="1919"/>
      <c r="G3256" s="1756"/>
      <c r="H3256" s="1767"/>
    </row>
    <row r="3257" spans="2:8" ht="17.25" customHeight="1" x14ac:dyDescent="0.2">
      <c r="B3257" s="3866" t="s">
        <v>3900</v>
      </c>
      <c r="C3257" s="3867"/>
      <c r="D3257" s="3865" t="s">
        <v>3901</v>
      </c>
      <c r="E3257" s="3865"/>
      <c r="F3257" s="3865"/>
      <c r="G3257" s="1756"/>
      <c r="H3257" s="1767"/>
    </row>
    <row r="3258" spans="2:8" ht="17.25" customHeight="1" x14ac:dyDescent="0.2">
      <c r="B3258" s="1976"/>
      <c r="C3258" s="1965"/>
      <c r="D3258" s="3865" t="s">
        <v>3902</v>
      </c>
      <c r="E3258" s="3865"/>
      <c r="F3258" s="1965"/>
      <c r="G3258" s="1756"/>
      <c r="H3258" s="1767"/>
    </row>
    <row r="3259" spans="2:8" ht="17.25" customHeight="1" x14ac:dyDescent="0.2">
      <c r="B3259" s="1976"/>
      <c r="C3259" s="1965"/>
      <c r="D3259" s="1965" t="s">
        <v>3903</v>
      </c>
      <c r="E3259" s="1965"/>
      <c r="F3259" s="1965"/>
      <c r="G3259" s="1756"/>
      <c r="H3259" s="1767"/>
    </row>
    <row r="3260" spans="2:8" ht="17.25" customHeight="1" x14ac:dyDescent="0.2">
      <c r="B3260" s="1976"/>
      <c r="C3260" s="1965"/>
      <c r="D3260" s="3865" t="s">
        <v>3904</v>
      </c>
      <c r="E3260" s="3865"/>
      <c r="F3260" s="1965"/>
      <c r="G3260" s="1756"/>
      <c r="H3260" s="1767"/>
    </row>
    <row r="3261" spans="2:8" ht="17.25" customHeight="1" x14ac:dyDescent="0.2">
      <c r="B3261" s="2035"/>
      <c r="C3261" s="1919"/>
      <c r="D3261" s="1919"/>
      <c r="E3261" s="1919"/>
      <c r="F3261" s="1919"/>
      <c r="G3261" s="1756"/>
      <c r="H3261" s="1767"/>
    </row>
    <row r="3262" spans="2:8" ht="17.25" customHeight="1" thickBot="1" x14ac:dyDescent="0.25">
      <c r="B3262" s="1921" t="s">
        <v>3905</v>
      </c>
      <c r="C3262" s="1923"/>
      <c r="D3262" s="1923"/>
      <c r="E3262" s="1923"/>
      <c r="F3262" s="1923"/>
      <c r="G3262" s="1922"/>
      <c r="H3262" s="1924"/>
    </row>
    <row r="3263" spans="2:8" ht="17.25" customHeight="1" thickTop="1" x14ac:dyDescent="0.3">
      <c r="B3263" s="3812" t="str">
        <f>+B3194</f>
        <v>.</v>
      </c>
      <c r="C3263" s="3812"/>
      <c r="D3263" s="534"/>
      <c r="E3263" s="534"/>
      <c r="F3263" s="534"/>
      <c r="G3263" s="2"/>
    </row>
    <row r="3264" spans="2:8" s="249" customFormat="1" ht="17.25" customHeight="1" thickBot="1" x14ac:dyDescent="0.25">
      <c r="B3264" s="1985"/>
      <c r="C3264" s="1985"/>
      <c r="D3264" s="1985"/>
      <c r="E3264" s="1985"/>
      <c r="F3264" s="1985"/>
      <c r="G3264" s="1986"/>
    </row>
    <row r="3265" spans="2:7" s="249" customFormat="1" ht="17.25" customHeight="1" thickTop="1" x14ac:dyDescent="0.2">
      <c r="B3265" s="3842" t="s">
        <v>3817</v>
      </c>
      <c r="C3265" s="3843"/>
      <c r="D3265" s="3843"/>
      <c r="E3265" s="3844"/>
      <c r="F3265" s="1985"/>
      <c r="G3265" s="1986"/>
    </row>
    <row r="3266" spans="2:7" s="249" customFormat="1" ht="17.25" customHeight="1" x14ac:dyDescent="0.2">
      <c r="B3266" s="3886" t="s">
        <v>3818</v>
      </c>
      <c r="C3266" s="3887"/>
      <c r="D3266" s="3888" t="s">
        <v>3819</v>
      </c>
      <c r="E3266" s="3889"/>
      <c r="F3266" s="1985"/>
      <c r="G3266" s="1986"/>
    </row>
    <row r="3267" spans="2:7" s="249" customFormat="1" ht="17.25" customHeight="1" x14ac:dyDescent="0.2">
      <c r="B3267" s="1990" t="s">
        <v>3820</v>
      </c>
      <c r="C3267" s="1991" t="s">
        <v>3821</v>
      </c>
      <c r="D3267" s="1991" t="s">
        <v>3822</v>
      </c>
      <c r="E3267" s="1992" t="s">
        <v>3823</v>
      </c>
      <c r="F3267" s="1985"/>
      <c r="G3267" s="1986"/>
    </row>
    <row r="3268" spans="2:7" s="249" customFormat="1" ht="17.25" customHeight="1" x14ac:dyDescent="0.2">
      <c r="B3268" s="1993" t="s">
        <v>165</v>
      </c>
      <c r="C3268" s="1994" t="s">
        <v>165</v>
      </c>
      <c r="D3268" s="1995" t="s">
        <v>3824</v>
      </c>
      <c r="E3268" s="1996" t="s">
        <v>3825</v>
      </c>
      <c r="F3268" s="1985"/>
      <c r="G3268" s="1986"/>
    </row>
    <row r="3269" spans="2:7" s="249" customFormat="1" ht="17.25" customHeight="1" x14ac:dyDescent="0.2">
      <c r="B3269" s="1993" t="s">
        <v>3826</v>
      </c>
      <c r="C3269" s="1994" t="s">
        <v>165</v>
      </c>
      <c r="D3269" s="1995" t="s">
        <v>3824</v>
      </c>
      <c r="E3269" s="1996" t="s">
        <v>3825</v>
      </c>
      <c r="F3269" s="1985"/>
      <c r="G3269" s="1986"/>
    </row>
    <row r="3270" spans="2:7" s="249" customFormat="1" ht="17.25" customHeight="1" x14ac:dyDescent="0.2">
      <c r="B3270" s="1993" t="s">
        <v>3826</v>
      </c>
      <c r="C3270" s="1994" t="s">
        <v>3827</v>
      </c>
      <c r="D3270" s="1995" t="s">
        <v>3824</v>
      </c>
      <c r="E3270" s="1996" t="s">
        <v>3825</v>
      </c>
      <c r="F3270" s="1985"/>
      <c r="G3270" s="1986"/>
    </row>
    <row r="3271" spans="2:7" s="249" customFormat="1" ht="17.25" customHeight="1" x14ac:dyDescent="0.2">
      <c r="B3271" s="1993" t="s">
        <v>3826</v>
      </c>
      <c r="C3271" s="1994" t="s">
        <v>3827</v>
      </c>
      <c r="D3271" s="1995" t="s">
        <v>3824</v>
      </c>
      <c r="E3271" s="1996" t="s">
        <v>3825</v>
      </c>
      <c r="F3271" s="1985"/>
      <c r="G3271" s="1986"/>
    </row>
    <row r="3272" spans="2:7" s="249" customFormat="1" ht="17.25" customHeight="1" x14ac:dyDescent="0.2">
      <c r="B3272" s="1993" t="s">
        <v>3827</v>
      </c>
      <c r="C3272" s="1994" t="s">
        <v>165</v>
      </c>
      <c r="D3272" s="1995" t="s">
        <v>3824</v>
      </c>
      <c r="E3272" s="1996" t="s">
        <v>3825</v>
      </c>
      <c r="F3272" s="1985"/>
      <c r="G3272" s="1986"/>
    </row>
    <row r="3273" spans="2:7" s="249" customFormat="1" ht="17.25" customHeight="1" x14ac:dyDescent="0.2">
      <c r="B3273" s="914"/>
      <c r="C3273" s="915"/>
      <c r="D3273" s="915"/>
      <c r="E3273" s="916"/>
      <c r="F3273" s="1985"/>
      <c r="G3273" s="1986"/>
    </row>
    <row r="3274" spans="2:7" s="249" customFormat="1" ht="17.25" customHeight="1" x14ac:dyDescent="0.2">
      <c r="B3274" s="1564" t="s">
        <v>2951</v>
      </c>
      <c r="C3274" s="1503"/>
      <c r="D3274" s="915"/>
      <c r="E3274" s="916"/>
      <c r="F3274" s="1985"/>
      <c r="G3274" s="1986"/>
    </row>
    <row r="3275" spans="2:7" s="249" customFormat="1" ht="17.25" customHeight="1" x14ac:dyDescent="0.2">
      <c r="B3275" s="917" t="s">
        <v>3828</v>
      </c>
      <c r="C3275" s="1503"/>
      <c r="D3275" s="915"/>
      <c r="E3275" s="916"/>
      <c r="F3275" s="1985"/>
      <c r="G3275" s="1986"/>
    </row>
    <row r="3276" spans="2:7" s="249" customFormat="1" ht="17.25" customHeight="1" x14ac:dyDescent="0.2">
      <c r="B3276" s="917" t="s">
        <v>3829</v>
      </c>
      <c r="C3276" s="1503"/>
      <c r="D3276" s="1997"/>
      <c r="E3276" s="1998"/>
      <c r="F3276" s="1985"/>
      <c r="G3276" s="1986"/>
    </row>
    <row r="3277" spans="2:7" s="249" customFormat="1" ht="17.25" customHeight="1" x14ac:dyDescent="0.2">
      <c r="B3277" s="3883" t="s">
        <v>3830</v>
      </c>
      <c r="C3277" s="3884"/>
      <c r="D3277" s="3884"/>
      <c r="E3277" s="3885"/>
      <c r="F3277" s="1985"/>
      <c r="G3277" s="1986"/>
    </row>
    <row r="3278" spans="2:7" s="249" customFormat="1" ht="17.25" customHeight="1" x14ac:dyDescent="0.2">
      <c r="B3278" s="917" t="s">
        <v>3831</v>
      </c>
      <c r="C3278" s="1503"/>
      <c r="D3278" s="1997"/>
      <c r="E3278" s="1998"/>
      <c r="F3278" s="1985"/>
      <c r="G3278" s="1986"/>
    </row>
    <row r="3279" spans="2:7" s="249" customFormat="1" ht="17.25" customHeight="1" x14ac:dyDescent="0.2">
      <c r="B3279" s="3883" t="s">
        <v>3832</v>
      </c>
      <c r="C3279" s="3884"/>
      <c r="D3279" s="3884"/>
      <c r="E3279" s="3885"/>
      <c r="F3279" s="1985"/>
      <c r="G3279" s="1986"/>
    </row>
    <row r="3280" spans="2:7" s="249" customFormat="1" ht="17.25" customHeight="1" x14ac:dyDescent="0.2">
      <c r="B3280" s="917" t="s">
        <v>3833</v>
      </c>
      <c r="C3280" s="1503"/>
      <c r="D3280" s="1997"/>
      <c r="E3280" s="1998"/>
      <c r="F3280" s="1985"/>
      <c r="G3280" s="1986"/>
    </row>
    <row r="3281" spans="2:15" s="249" customFormat="1" ht="17.25" customHeight="1" x14ac:dyDescent="0.2">
      <c r="B3281" s="917" t="s">
        <v>3834</v>
      </c>
      <c r="C3281" s="712"/>
      <c r="D3281" s="712"/>
      <c r="E3281" s="729"/>
      <c r="F3281" s="1985"/>
      <c r="G3281" s="1986"/>
    </row>
    <row r="3282" spans="2:15" s="249" customFormat="1" ht="17.25" customHeight="1" x14ac:dyDescent="0.2">
      <c r="B3282" s="917" t="s">
        <v>3835</v>
      </c>
      <c r="C3282" s="712"/>
      <c r="D3282" s="712"/>
      <c r="E3282" s="729"/>
      <c r="F3282" s="1985"/>
      <c r="G3282" s="1986"/>
    </row>
    <row r="3283" spans="2:15" s="249" customFormat="1" ht="17.25" customHeight="1" x14ac:dyDescent="0.2">
      <c r="B3283" s="3883" t="s">
        <v>3836</v>
      </c>
      <c r="C3283" s="3884"/>
      <c r="D3283" s="3884"/>
      <c r="E3283" s="3885"/>
      <c r="F3283" s="1985"/>
      <c r="G3283" s="1986"/>
    </row>
    <row r="3284" spans="2:15" s="249" customFormat="1" ht="33" customHeight="1" x14ac:dyDescent="0.2">
      <c r="B3284" s="3883" t="s">
        <v>3837</v>
      </c>
      <c r="C3284" s="3884"/>
      <c r="D3284" s="3884"/>
      <c r="E3284" s="3885"/>
      <c r="F3284" s="1985"/>
      <c r="G3284" s="1986"/>
    </row>
    <row r="3285" spans="2:15" s="249" customFormat="1" ht="19.5" customHeight="1" x14ac:dyDescent="0.2">
      <c r="B3285" s="3883" t="s">
        <v>3838</v>
      </c>
      <c r="C3285" s="3890"/>
      <c r="D3285" s="3890"/>
      <c r="E3285" s="3891"/>
      <c r="F3285" s="1985"/>
      <c r="G3285" s="1986"/>
    </row>
    <row r="3286" spans="2:15" s="249" customFormat="1" ht="30.75" customHeight="1" thickBot="1" x14ac:dyDescent="0.25">
      <c r="B3286" s="3892" t="s">
        <v>3839</v>
      </c>
      <c r="C3286" s="3893"/>
      <c r="D3286" s="3893"/>
      <c r="E3286" s="3894"/>
      <c r="F3286" s="1985"/>
      <c r="G3286" s="1986"/>
    </row>
    <row r="3287" spans="2:15" s="249" customFormat="1" ht="17.25" customHeight="1" thickTop="1" x14ac:dyDescent="0.2">
      <c r="B3287" s="3863" t="str">
        <f>+B3263</f>
        <v>.</v>
      </c>
      <c r="C3287" s="3863"/>
      <c r="D3287" s="1985"/>
      <c r="E3287" s="1985"/>
      <c r="F3287" s="1985"/>
      <c r="G3287" s="1986"/>
    </row>
    <row r="3288" spans="2:15" s="249" customFormat="1" ht="17.25" customHeight="1" thickBot="1" x14ac:dyDescent="0.25">
      <c r="B3288" s="1985"/>
      <c r="C3288" s="1985"/>
      <c r="D3288" s="1985"/>
      <c r="E3288" s="1985"/>
      <c r="F3288" s="1985"/>
      <c r="G3288" s="1986"/>
    </row>
    <row r="3289" spans="2:15" s="249" customFormat="1" ht="17.25" customHeight="1" thickTop="1" x14ac:dyDescent="0.2">
      <c r="B3289" s="1519" t="s">
        <v>3813</v>
      </c>
      <c r="C3289" s="1520"/>
      <c r="D3289" s="1520"/>
      <c r="E3289" s="1520"/>
      <c r="F3289" s="1520"/>
      <c r="G3289" s="1521"/>
      <c r="H3289" s="1521"/>
      <c r="I3289" s="1521"/>
      <c r="J3289" s="1521"/>
      <c r="K3289" s="1521"/>
      <c r="L3289" s="1522"/>
      <c r="M3289" s="1522"/>
      <c r="N3289" s="1522"/>
      <c r="O3289" s="1523"/>
    </row>
    <row r="3290" spans="2:15" s="249" customFormat="1" ht="38.25" customHeight="1" x14ac:dyDescent="0.2">
      <c r="B3290" s="1524" t="s">
        <v>995</v>
      </c>
      <c r="C3290" s="1525" t="s">
        <v>80</v>
      </c>
      <c r="D3290" s="1526" t="s">
        <v>1810</v>
      </c>
      <c r="E3290" s="1527" t="s">
        <v>535</v>
      </c>
      <c r="F3290" s="1527" t="s">
        <v>2955</v>
      </c>
      <c r="G3290" s="1528" t="s">
        <v>536</v>
      </c>
      <c r="H3290" s="1528" t="s">
        <v>537</v>
      </c>
      <c r="I3290" s="1525" t="s">
        <v>2956</v>
      </c>
      <c r="J3290" s="1525" t="s">
        <v>2957</v>
      </c>
      <c r="K3290" s="1525" t="s">
        <v>2958</v>
      </c>
      <c r="L3290" s="1525" t="s">
        <v>2959</v>
      </c>
      <c r="M3290" s="1525" t="s">
        <v>2960</v>
      </c>
      <c r="N3290" s="1529" t="s">
        <v>2961</v>
      </c>
      <c r="O3290" s="1530" t="s">
        <v>2028</v>
      </c>
    </row>
    <row r="3291" spans="2:15" s="249" customFormat="1" ht="27.75" customHeight="1" x14ac:dyDescent="0.2">
      <c r="B3291" s="1531" t="s">
        <v>3917</v>
      </c>
      <c r="C3291" s="1532" t="s">
        <v>2030</v>
      </c>
      <c r="D3291" s="1532" t="s">
        <v>3814</v>
      </c>
      <c r="E3291" s="1533">
        <f>+F3291</f>
        <v>10</v>
      </c>
      <c r="F3291" s="1534">
        <v>10</v>
      </c>
      <c r="G3291" s="1535" t="s">
        <v>1534</v>
      </c>
      <c r="H3291" s="1535" t="s">
        <v>1534</v>
      </c>
      <c r="I3291" s="1536">
        <v>0.12</v>
      </c>
      <c r="J3291" s="1569">
        <v>0.22</v>
      </c>
      <c r="K3291" s="1536">
        <v>0.15</v>
      </c>
      <c r="L3291" s="1570" t="s">
        <v>1769</v>
      </c>
      <c r="M3291" s="1536" t="s">
        <v>1770</v>
      </c>
      <c r="N3291" s="1571" t="s">
        <v>3815</v>
      </c>
      <c r="O3291" s="1572" t="s">
        <v>2034</v>
      </c>
    </row>
    <row r="3292" spans="2:15" s="249" customFormat="1" ht="17.25" customHeight="1" x14ac:dyDescent="0.2">
      <c r="B3292" s="3880" t="s">
        <v>1985</v>
      </c>
      <c r="C3292" s="3881"/>
      <c r="D3292" s="1540"/>
      <c r="E3292" s="1540"/>
      <c r="F3292" s="772"/>
      <c r="G3292" s="772"/>
      <c r="H3292" s="772"/>
      <c r="I3292" s="712"/>
      <c r="J3292" s="712"/>
      <c r="K3292" s="712"/>
      <c r="L3292" s="712"/>
      <c r="M3292" s="712"/>
      <c r="N3292" s="712"/>
      <c r="O3292" s="729"/>
    </row>
    <row r="3293" spans="2:15" s="249" customFormat="1" ht="17.25" customHeight="1" x14ac:dyDescent="0.2">
      <c r="B3293" s="3836" t="s">
        <v>3565</v>
      </c>
      <c r="C3293" s="3837"/>
      <c r="D3293" s="3837"/>
      <c r="E3293" s="1540"/>
      <c r="F3293" s="772"/>
      <c r="G3293" s="772"/>
      <c r="H3293" s="772"/>
      <c r="I3293" s="712"/>
      <c r="J3293" s="712"/>
      <c r="K3293" s="712"/>
      <c r="L3293" s="712"/>
      <c r="M3293" s="712"/>
      <c r="N3293" s="712"/>
      <c r="O3293" s="729"/>
    </row>
    <row r="3294" spans="2:15" s="249" customFormat="1" ht="17.25" customHeight="1" thickBot="1" x14ac:dyDescent="0.25">
      <c r="B3294" s="1567" t="s">
        <v>3816</v>
      </c>
      <c r="C3294" s="699"/>
      <c r="D3294" s="699"/>
      <c r="E3294" s="699"/>
      <c r="F3294" s="776"/>
      <c r="G3294" s="776"/>
      <c r="H3294" s="776"/>
      <c r="I3294" s="699"/>
      <c r="J3294" s="699"/>
      <c r="K3294" s="699"/>
      <c r="L3294" s="699"/>
      <c r="M3294" s="699"/>
      <c r="N3294" s="699"/>
      <c r="O3294" s="700"/>
    </row>
    <row r="3295" spans="2:15" s="249" customFormat="1" ht="17.25" customHeight="1" thickTop="1" x14ac:dyDescent="0.2">
      <c r="B3295" s="3812" t="str">
        <f>+B3287</f>
        <v>.</v>
      </c>
      <c r="C3295" s="3812"/>
      <c r="D3295" s="1985"/>
      <c r="E3295" s="1985"/>
      <c r="F3295" s="1985"/>
      <c r="G3295" s="1986"/>
    </row>
    <row r="3296" spans="2:15" s="249" customFormat="1" ht="17.25" customHeight="1" thickBot="1" x14ac:dyDescent="0.25">
      <c r="B3296" s="1985"/>
      <c r="C3296" s="1985"/>
      <c r="D3296" s="1985"/>
      <c r="E3296" s="1985"/>
      <c r="F3296" s="1985"/>
      <c r="G3296" s="1986"/>
    </row>
    <row r="3297" spans="2:15" s="249" customFormat="1" ht="17.25" customHeight="1" thickTop="1" x14ac:dyDescent="0.25">
      <c r="B3297" s="3822" t="s">
        <v>3142</v>
      </c>
      <c r="C3297" s="3823"/>
      <c r="D3297" s="3823"/>
      <c r="E3297" s="3824"/>
      <c r="F3297" s="1985"/>
      <c r="G3297" s="1986"/>
    </row>
    <row r="3298" spans="2:15" s="249" customFormat="1" ht="17.25" customHeight="1" x14ac:dyDescent="0.25">
      <c r="B3298" s="3825" t="s">
        <v>3810</v>
      </c>
      <c r="C3298" s="3826"/>
      <c r="D3298" s="3826"/>
      <c r="E3298" s="3827"/>
      <c r="F3298" s="1985"/>
      <c r="G3298" s="1986"/>
    </row>
    <row r="3299" spans="2:15" s="249" customFormat="1" ht="35.25" customHeight="1" x14ac:dyDescent="0.2">
      <c r="B3299" s="1647" t="s">
        <v>3571</v>
      </c>
      <c r="C3299" s="1700" t="s">
        <v>215</v>
      </c>
      <c r="D3299" s="1700" t="s">
        <v>3365</v>
      </c>
      <c r="E3299" s="1907" t="s">
        <v>3288</v>
      </c>
      <c r="F3299" s="1985"/>
      <c r="G3299" s="1986"/>
    </row>
    <row r="3300" spans="2:15" s="249" customFormat="1" ht="17.25" customHeight="1" thickBot="1" x14ac:dyDescent="0.25">
      <c r="B3300" s="1978" t="s">
        <v>3811</v>
      </c>
      <c r="C3300" s="1731">
        <v>14</v>
      </c>
      <c r="D3300" s="1732">
        <v>600</v>
      </c>
      <c r="E3300" s="1911">
        <v>0.1</v>
      </c>
      <c r="F3300" s="1985"/>
      <c r="G3300" s="1986"/>
    </row>
    <row r="3301" spans="2:15" s="249" customFormat="1" ht="17.25" customHeight="1" x14ac:dyDescent="0.2">
      <c r="B3301" s="3905" t="s">
        <v>3577</v>
      </c>
      <c r="C3301" s="3861"/>
      <c r="D3301" s="3861"/>
      <c r="E3301" s="3862"/>
      <c r="F3301" s="1985"/>
      <c r="G3301" s="1986"/>
    </row>
    <row r="3302" spans="2:15" s="249" customFormat="1" ht="17.25" customHeight="1" thickBot="1" x14ac:dyDescent="0.25">
      <c r="B3302" s="3906" t="s">
        <v>3812</v>
      </c>
      <c r="C3302" s="3907"/>
      <c r="D3302" s="3907"/>
      <c r="E3302" s="3908"/>
      <c r="F3302" s="1985"/>
      <c r="G3302" s="1986"/>
    </row>
    <row r="3303" spans="2:15" s="249" customFormat="1" ht="17.25" customHeight="1" thickTop="1" x14ac:dyDescent="0.2">
      <c r="B3303" s="3812" t="str">
        <f>+B3295</f>
        <v>.</v>
      </c>
      <c r="C3303" s="3812"/>
      <c r="D3303" s="1985"/>
      <c r="E3303" s="1985"/>
      <c r="F3303" s="1985"/>
      <c r="G3303" s="1986"/>
    </row>
    <row r="3304" spans="2:15" ht="17.25" customHeight="1" thickBot="1" x14ac:dyDescent="0.35">
      <c r="D3304" s="534"/>
      <c r="E3304" s="534"/>
      <c r="F3304" s="534"/>
      <c r="G3304" s="2"/>
    </row>
    <row r="3305" spans="2:15" ht="17.25" customHeight="1" thickTop="1" x14ac:dyDescent="0.2">
      <c r="B3305" s="1519" t="s">
        <v>3797</v>
      </c>
      <c r="C3305" s="1520"/>
      <c r="D3305" s="1520"/>
      <c r="E3305" s="1520"/>
      <c r="F3305" s="1520"/>
      <c r="G3305" s="1521"/>
      <c r="H3305" s="1521"/>
      <c r="I3305" s="1521"/>
      <c r="J3305" s="1521"/>
      <c r="K3305" s="1521"/>
      <c r="L3305" s="1522"/>
      <c r="M3305" s="1522"/>
      <c r="N3305" s="1522"/>
      <c r="O3305" s="1523"/>
    </row>
    <row r="3306" spans="2:15" ht="45.75" customHeight="1" x14ac:dyDescent="0.2">
      <c r="B3306" s="1524" t="s">
        <v>995</v>
      </c>
      <c r="C3306" s="1525" t="s">
        <v>80</v>
      </c>
      <c r="D3306" s="1526" t="s">
        <v>1810</v>
      </c>
      <c r="E3306" s="1527" t="s">
        <v>535</v>
      </c>
      <c r="F3306" s="1527" t="s">
        <v>2955</v>
      </c>
      <c r="G3306" s="1528" t="s">
        <v>536</v>
      </c>
      <c r="H3306" s="1528" t="s">
        <v>537</v>
      </c>
      <c r="I3306" s="1525" t="s">
        <v>2956</v>
      </c>
      <c r="J3306" s="1525" t="s">
        <v>2957</v>
      </c>
      <c r="K3306" s="1525" t="s">
        <v>2958</v>
      </c>
      <c r="L3306" s="1525" t="s">
        <v>2959</v>
      </c>
      <c r="M3306" s="1525" t="s">
        <v>2960</v>
      </c>
      <c r="N3306" s="1529" t="s">
        <v>2961</v>
      </c>
      <c r="O3306" s="1530" t="s">
        <v>2028</v>
      </c>
    </row>
    <row r="3307" spans="2:15" ht="52.5" customHeight="1" x14ac:dyDescent="0.2">
      <c r="B3307" s="1573" t="s">
        <v>3798</v>
      </c>
      <c r="C3307" s="1532" t="s">
        <v>2030</v>
      </c>
      <c r="D3307" s="1532" t="s">
        <v>233</v>
      </c>
      <c r="E3307" s="1533">
        <f>+F3307+G3307</f>
        <v>48.989999999999995</v>
      </c>
      <c r="F3307" s="1534">
        <v>29</v>
      </c>
      <c r="G3307" s="1535">
        <v>19.989999999999998</v>
      </c>
      <c r="H3307" s="1568" t="s">
        <v>3799</v>
      </c>
      <c r="I3307" s="1536">
        <v>0.108</v>
      </c>
      <c r="J3307" s="1569">
        <v>0.22</v>
      </c>
      <c r="K3307" s="1536">
        <v>0.15</v>
      </c>
      <c r="L3307" s="1570" t="s">
        <v>3800</v>
      </c>
      <c r="M3307" s="1536" t="s">
        <v>3801</v>
      </c>
      <c r="N3307" s="1571" t="s">
        <v>2971</v>
      </c>
      <c r="O3307" s="1572" t="s">
        <v>763</v>
      </c>
    </row>
    <row r="3308" spans="2:15" ht="78" customHeight="1" x14ac:dyDescent="0.2">
      <c r="B3308" s="1573" t="s">
        <v>3802</v>
      </c>
      <c r="C3308" s="1532" t="s">
        <v>2030</v>
      </c>
      <c r="D3308" s="1532" t="s">
        <v>233</v>
      </c>
      <c r="E3308" s="1533">
        <f>+F3308+G3308</f>
        <v>79</v>
      </c>
      <c r="F3308" s="1534">
        <v>50</v>
      </c>
      <c r="G3308" s="1535">
        <v>29</v>
      </c>
      <c r="H3308" s="1568" t="s">
        <v>3803</v>
      </c>
      <c r="I3308" s="1536">
        <v>0.09</v>
      </c>
      <c r="J3308" s="1569">
        <v>0.22</v>
      </c>
      <c r="K3308" s="1536">
        <v>0.15</v>
      </c>
      <c r="L3308" s="1570" t="s">
        <v>3804</v>
      </c>
      <c r="M3308" s="1536" t="s">
        <v>2292</v>
      </c>
      <c r="N3308" s="1571" t="s">
        <v>1462</v>
      </c>
      <c r="O3308" s="1572" t="s">
        <v>390</v>
      </c>
    </row>
    <row r="3309" spans="2:15" ht="66.75" customHeight="1" x14ac:dyDescent="0.2">
      <c r="B3309" s="1573" t="s">
        <v>3805</v>
      </c>
      <c r="C3309" s="1532" t="s">
        <v>2030</v>
      </c>
      <c r="D3309" s="1532" t="s">
        <v>233</v>
      </c>
      <c r="E3309" s="1533">
        <f>+F3309+G3309</f>
        <v>99</v>
      </c>
      <c r="F3309" s="1534">
        <v>60</v>
      </c>
      <c r="G3309" s="1535">
        <v>39</v>
      </c>
      <c r="H3309" s="1568" t="s">
        <v>3806</v>
      </c>
      <c r="I3309" s="1536">
        <v>8.5999999999999993E-2</v>
      </c>
      <c r="J3309" s="1569">
        <v>0.22</v>
      </c>
      <c r="K3309" s="1536">
        <v>0.15</v>
      </c>
      <c r="L3309" s="1570" t="s">
        <v>3807</v>
      </c>
      <c r="M3309" s="1536" t="s">
        <v>3808</v>
      </c>
      <c r="N3309" s="1571" t="s">
        <v>2038</v>
      </c>
      <c r="O3309" s="1572" t="s">
        <v>390</v>
      </c>
    </row>
    <row r="3310" spans="2:15" ht="17.25" customHeight="1" x14ac:dyDescent="0.2">
      <c r="B3310" s="1574"/>
      <c r="C3310" s="1575"/>
      <c r="D3310" s="1575"/>
      <c r="E3310" s="1576"/>
      <c r="F3310" s="1577"/>
      <c r="G3310" s="1576"/>
      <c r="H3310" s="1576"/>
      <c r="I3310" s="1578"/>
      <c r="J3310" s="1579"/>
      <c r="K3310" s="1578"/>
      <c r="L3310" s="1580"/>
      <c r="M3310" s="1578"/>
      <c r="N3310" s="1581"/>
      <c r="O3310" s="1582"/>
    </row>
    <row r="3311" spans="2:15" ht="70.5" customHeight="1" x14ac:dyDescent="0.2">
      <c r="B3311" s="1573" t="s">
        <v>3798</v>
      </c>
      <c r="C3311" s="1583" t="s">
        <v>783</v>
      </c>
      <c r="D3311" s="1532" t="s">
        <v>233</v>
      </c>
      <c r="E3311" s="1533">
        <f>+F3311+G3311</f>
        <v>48.989999999999995</v>
      </c>
      <c r="F3311" s="1534">
        <v>29</v>
      </c>
      <c r="G3311" s="1535">
        <v>19.989999999999998</v>
      </c>
      <c r="H3311" s="1568" t="s">
        <v>3799</v>
      </c>
      <c r="I3311" s="1536">
        <v>0.1</v>
      </c>
      <c r="J3311" s="1569">
        <v>0.22</v>
      </c>
      <c r="K3311" s="1536">
        <v>0.15</v>
      </c>
      <c r="L3311" s="1570" t="s">
        <v>110</v>
      </c>
      <c r="M3311" s="1536" t="s">
        <v>3801</v>
      </c>
      <c r="N3311" s="1571" t="s">
        <v>2971</v>
      </c>
      <c r="O3311" s="1572" t="s">
        <v>763</v>
      </c>
    </row>
    <row r="3312" spans="2:15" ht="70.5" customHeight="1" x14ac:dyDescent="0.2">
      <c r="B3312" s="1573" t="s">
        <v>3802</v>
      </c>
      <c r="C3312" s="1583" t="s">
        <v>783</v>
      </c>
      <c r="D3312" s="1532" t="s">
        <v>233</v>
      </c>
      <c r="E3312" s="1533">
        <f>+F3312+G3312</f>
        <v>79</v>
      </c>
      <c r="F3312" s="1534">
        <v>50</v>
      </c>
      <c r="G3312" s="1535">
        <v>29</v>
      </c>
      <c r="H3312" s="1568" t="s">
        <v>3803</v>
      </c>
      <c r="I3312" s="1536">
        <v>0.09</v>
      </c>
      <c r="J3312" s="1569">
        <v>0.22</v>
      </c>
      <c r="K3312" s="1536">
        <v>0.15</v>
      </c>
      <c r="L3312" s="1570" t="s">
        <v>3804</v>
      </c>
      <c r="M3312" s="1536" t="s">
        <v>2292</v>
      </c>
      <c r="N3312" s="1571" t="s">
        <v>1462</v>
      </c>
      <c r="O3312" s="1572" t="s">
        <v>390</v>
      </c>
    </row>
    <row r="3313" spans="2:15" ht="70.5" customHeight="1" x14ac:dyDescent="0.2">
      <c r="B3313" s="1573" t="s">
        <v>3805</v>
      </c>
      <c r="C3313" s="1583" t="s">
        <v>783</v>
      </c>
      <c r="D3313" s="1532" t="s">
        <v>233</v>
      </c>
      <c r="E3313" s="1533">
        <f>+F3313+G3313</f>
        <v>99</v>
      </c>
      <c r="F3313" s="1534">
        <v>60</v>
      </c>
      <c r="G3313" s="1535">
        <v>39</v>
      </c>
      <c r="H3313" s="1568" t="s">
        <v>3806</v>
      </c>
      <c r="I3313" s="1536">
        <v>8.5999999999999993E-2</v>
      </c>
      <c r="J3313" s="1569">
        <v>0.22</v>
      </c>
      <c r="K3313" s="1536">
        <v>0.15</v>
      </c>
      <c r="L3313" s="1570" t="s">
        <v>3807</v>
      </c>
      <c r="M3313" s="1536" t="s">
        <v>3808</v>
      </c>
      <c r="N3313" s="1571" t="s">
        <v>2038</v>
      </c>
      <c r="O3313" s="1572" t="s">
        <v>390</v>
      </c>
    </row>
    <row r="3314" spans="2:15" ht="17.25" customHeight="1" x14ac:dyDescent="0.2">
      <c r="B3314" s="3880" t="s">
        <v>1985</v>
      </c>
      <c r="C3314" s="3881"/>
      <c r="D3314" s="1540"/>
      <c r="E3314" s="1540"/>
      <c r="F3314" s="772"/>
      <c r="G3314" s="772"/>
      <c r="H3314" s="772"/>
      <c r="I3314" s="712"/>
      <c r="J3314" s="712"/>
      <c r="K3314" s="712"/>
      <c r="L3314" s="712"/>
      <c r="M3314" s="712"/>
      <c r="N3314" s="712"/>
      <c r="O3314" s="729"/>
    </row>
    <row r="3315" spans="2:15" ht="17.25" customHeight="1" x14ac:dyDescent="0.2">
      <c r="B3315" s="3910" t="s">
        <v>3565</v>
      </c>
      <c r="C3315" s="3911"/>
      <c r="D3315" s="3911"/>
      <c r="E3315" s="1540"/>
      <c r="F3315" s="772"/>
      <c r="G3315" s="772"/>
      <c r="H3315" s="772"/>
      <c r="I3315" s="712"/>
      <c r="J3315" s="712"/>
      <c r="K3315" s="712"/>
      <c r="L3315" s="712"/>
      <c r="M3315" s="712"/>
      <c r="N3315" s="712"/>
      <c r="O3315" s="729"/>
    </row>
    <row r="3316" spans="2:15" ht="17.25" customHeight="1" thickBot="1" x14ac:dyDescent="0.25">
      <c r="B3316" s="1567" t="s">
        <v>3809</v>
      </c>
      <c r="C3316" s="699"/>
      <c r="D3316" s="699"/>
      <c r="E3316" s="699"/>
      <c r="F3316" s="776"/>
      <c r="G3316" s="776"/>
      <c r="H3316" s="776"/>
      <c r="I3316" s="699"/>
      <c r="J3316" s="699"/>
      <c r="K3316" s="699"/>
      <c r="L3316" s="699"/>
      <c r="M3316" s="699"/>
      <c r="N3316" s="699"/>
      <c r="O3316" s="700"/>
    </row>
    <row r="3317" spans="2:15" ht="17.25" customHeight="1" thickTop="1" x14ac:dyDescent="0.3">
      <c r="B3317" s="3863" t="str">
        <f>+B3303</f>
        <v>.</v>
      </c>
      <c r="C3317" s="3863"/>
      <c r="D3317" s="534"/>
      <c r="E3317" s="534"/>
      <c r="F3317" s="534"/>
      <c r="G3317" s="2"/>
    </row>
    <row r="3318" spans="2:15" ht="17.25" customHeight="1" thickBot="1" x14ac:dyDescent="0.35">
      <c r="B3318" s="1517"/>
      <c r="C3318" s="1517"/>
      <c r="D3318" s="534"/>
      <c r="E3318" s="534"/>
      <c r="F3318" s="534"/>
      <c r="G3318" s="2"/>
    </row>
    <row r="3319" spans="2:15" ht="34.5" customHeight="1" thickTop="1" x14ac:dyDescent="0.3">
      <c r="B3319" s="3816" t="s">
        <v>3770</v>
      </c>
      <c r="C3319" s="3823"/>
      <c r="D3319" s="3824"/>
      <c r="E3319" s="534"/>
      <c r="F3319" s="534"/>
      <c r="G3319" s="2"/>
    </row>
    <row r="3320" spans="2:15" ht="17.25" customHeight="1" x14ac:dyDescent="0.3">
      <c r="B3320" s="3926" t="s">
        <v>3771</v>
      </c>
      <c r="C3320" s="3897" t="s">
        <v>3772</v>
      </c>
      <c r="D3320" s="3899" t="s">
        <v>3773</v>
      </c>
      <c r="E3320" s="534"/>
      <c r="F3320" s="534"/>
      <c r="G3320" s="2"/>
    </row>
    <row r="3321" spans="2:15" ht="29.25" customHeight="1" x14ac:dyDescent="0.3">
      <c r="B3321" s="3927"/>
      <c r="C3321" s="3898"/>
      <c r="D3321" s="3900"/>
      <c r="E3321" s="534"/>
      <c r="F3321" s="534"/>
      <c r="G3321" s="2"/>
    </row>
    <row r="3322" spans="2:15" ht="17.25" customHeight="1" x14ac:dyDescent="0.3">
      <c r="B3322" s="1728" t="s">
        <v>3774</v>
      </c>
      <c r="C3322" s="1981">
        <v>1.2</v>
      </c>
      <c r="D3322" s="1905">
        <v>1.5</v>
      </c>
      <c r="E3322" s="534"/>
      <c r="F3322" s="534"/>
      <c r="G3322" s="2"/>
    </row>
    <row r="3323" spans="2:15" ht="17.25" customHeight="1" x14ac:dyDescent="0.3">
      <c r="B3323" s="1728" t="s">
        <v>3775</v>
      </c>
      <c r="C3323" s="1981">
        <v>1.5</v>
      </c>
      <c r="D3323" s="1905">
        <v>2.1</v>
      </c>
      <c r="E3323" s="534"/>
      <c r="F3323" s="534"/>
      <c r="G3323" s="2"/>
    </row>
    <row r="3324" spans="2:15" ht="17.25" customHeight="1" x14ac:dyDescent="0.3">
      <c r="B3324" s="1728" t="s">
        <v>2993</v>
      </c>
      <c r="C3324" s="1981">
        <v>2.1</v>
      </c>
      <c r="D3324" s="1905">
        <v>2.1</v>
      </c>
      <c r="E3324" s="534"/>
      <c r="F3324" s="534"/>
      <c r="G3324" s="2"/>
    </row>
    <row r="3325" spans="2:15" ht="17.25" customHeight="1" thickBot="1" x14ac:dyDescent="0.35">
      <c r="B3325" s="1744" t="s">
        <v>3776</v>
      </c>
      <c r="C3325" s="1982">
        <v>1.2</v>
      </c>
      <c r="D3325" s="1904">
        <v>1.5</v>
      </c>
      <c r="E3325" s="534"/>
      <c r="F3325" s="534"/>
      <c r="G3325" s="2"/>
    </row>
    <row r="3326" spans="2:15" ht="17.25" customHeight="1" x14ac:dyDescent="0.3">
      <c r="B3326" s="1983"/>
      <c r="C3326" s="1919"/>
      <c r="D3326" s="1767"/>
      <c r="E3326" s="534"/>
      <c r="F3326" s="534"/>
      <c r="G3326" s="2"/>
    </row>
    <row r="3327" spans="2:15" ht="17.25" customHeight="1" x14ac:dyDescent="0.3">
      <c r="B3327" s="3903" t="s">
        <v>3777</v>
      </c>
      <c r="C3327" s="3904"/>
      <c r="D3327" s="3909"/>
      <c r="E3327" s="534"/>
      <c r="F3327" s="534"/>
      <c r="G3327" s="2"/>
    </row>
    <row r="3328" spans="2:15" ht="17.25" customHeight="1" x14ac:dyDescent="0.3">
      <c r="B3328" s="3903" t="s">
        <v>3778</v>
      </c>
      <c r="C3328" s="3904"/>
      <c r="D3328" s="3909"/>
      <c r="E3328" s="534"/>
      <c r="F3328" s="534"/>
      <c r="G3328" s="2"/>
    </row>
    <row r="3329" spans="2:7" ht="48" customHeight="1" x14ac:dyDescent="0.3">
      <c r="B3329" s="3809" t="s">
        <v>4351</v>
      </c>
      <c r="C3329" s="3810"/>
      <c r="D3329" s="3811"/>
      <c r="E3329" s="534"/>
      <c r="F3329" s="534"/>
      <c r="G3329" s="2"/>
    </row>
    <row r="3330" spans="2:7" ht="18.75" customHeight="1" x14ac:dyDescent="0.3">
      <c r="B3330" s="3864" t="s">
        <v>3779</v>
      </c>
      <c r="C3330" s="3865"/>
      <c r="D3330" s="3879"/>
      <c r="E3330" s="534"/>
      <c r="F3330" s="534"/>
      <c r="G3330" s="2"/>
    </row>
    <row r="3331" spans="2:7" ht="17.25" customHeight="1" x14ac:dyDescent="0.3">
      <c r="B3331" s="1984" t="s">
        <v>3780</v>
      </c>
      <c r="C3331" s="1965"/>
      <c r="D3331" s="1977"/>
      <c r="E3331" s="534"/>
      <c r="F3331" s="534"/>
      <c r="G3331" s="2"/>
    </row>
    <row r="3332" spans="2:7" ht="29.25" customHeight="1" x14ac:dyDescent="0.3">
      <c r="B3332" s="1984" t="s">
        <v>3781</v>
      </c>
      <c r="C3332" s="3865" t="s">
        <v>3782</v>
      </c>
      <c r="D3332" s="3879"/>
      <c r="E3332" s="534"/>
      <c r="F3332" s="534"/>
      <c r="G3332" s="2"/>
    </row>
    <row r="3333" spans="2:7" ht="54" customHeight="1" x14ac:dyDescent="0.3">
      <c r="B3333" s="1984" t="s">
        <v>3783</v>
      </c>
      <c r="C3333" s="3865" t="s">
        <v>3784</v>
      </c>
      <c r="D3333" s="3879"/>
      <c r="E3333" s="534"/>
      <c r="F3333" s="534"/>
      <c r="G3333" s="2"/>
    </row>
    <row r="3334" spans="2:7" ht="47.25" customHeight="1" x14ac:dyDescent="0.3">
      <c r="B3334" s="1984" t="s">
        <v>3122</v>
      </c>
      <c r="C3334" s="3865" t="s">
        <v>3785</v>
      </c>
      <c r="D3334" s="3879"/>
      <c r="E3334" s="534"/>
      <c r="F3334" s="534"/>
      <c r="G3334" s="2"/>
    </row>
    <row r="3335" spans="2:7" ht="35.25" customHeight="1" thickBot="1" x14ac:dyDescent="0.35">
      <c r="B3335" s="1984" t="s">
        <v>3786</v>
      </c>
      <c r="C3335" s="3865" t="s">
        <v>3787</v>
      </c>
      <c r="D3335" s="3879"/>
      <c r="E3335" s="534"/>
      <c r="F3335" s="534"/>
      <c r="G3335" s="2"/>
    </row>
    <row r="3336" spans="2:7" ht="46.5" customHeight="1" thickTop="1" x14ac:dyDescent="0.3">
      <c r="B3336" s="3816" t="s">
        <v>4352</v>
      </c>
      <c r="C3336" s="3823"/>
      <c r="D3336" s="3824"/>
      <c r="E3336" s="534"/>
      <c r="F3336" s="534"/>
      <c r="G3336" s="2"/>
    </row>
    <row r="3337" spans="2:7" ht="35.25" customHeight="1" x14ac:dyDescent="0.3">
      <c r="B3337" s="3926" t="s">
        <v>4353</v>
      </c>
      <c r="C3337" s="3897" t="s">
        <v>3772</v>
      </c>
      <c r="D3337" s="3899" t="s">
        <v>3773</v>
      </c>
      <c r="E3337" s="534"/>
      <c r="F3337" s="534"/>
      <c r="G3337" s="2"/>
    </row>
    <row r="3338" spans="2:7" ht="11.25" customHeight="1" x14ac:dyDescent="0.3">
      <c r="B3338" s="3927"/>
      <c r="C3338" s="3898"/>
      <c r="D3338" s="3900"/>
      <c r="E3338" s="534"/>
      <c r="F3338" s="534"/>
      <c r="G3338" s="2"/>
    </row>
    <row r="3339" spans="2:7" ht="21" customHeight="1" x14ac:dyDescent="0.3">
      <c r="B3339" s="1728" t="s">
        <v>3593</v>
      </c>
      <c r="C3339" s="1981">
        <v>0.3</v>
      </c>
      <c r="D3339" s="1905">
        <v>0.4</v>
      </c>
      <c r="E3339" s="534"/>
      <c r="F3339" s="534"/>
      <c r="G3339" s="2"/>
    </row>
    <row r="3340" spans="2:7" ht="21" customHeight="1" x14ac:dyDescent="0.3">
      <c r="B3340" s="1728" t="s">
        <v>3089</v>
      </c>
      <c r="C3340" s="1981" t="s">
        <v>2201</v>
      </c>
      <c r="D3340" s="1905">
        <v>0.25</v>
      </c>
      <c r="E3340" s="534"/>
      <c r="F3340" s="534"/>
      <c r="G3340" s="2"/>
    </row>
    <row r="3341" spans="2:7" ht="21" customHeight="1" x14ac:dyDescent="0.3">
      <c r="B3341" s="1728" t="s">
        <v>4354</v>
      </c>
      <c r="C3341" s="1981">
        <v>0.8</v>
      </c>
      <c r="D3341" s="1905" t="s">
        <v>4355</v>
      </c>
      <c r="E3341" s="534"/>
      <c r="F3341" s="534"/>
      <c r="G3341" s="2"/>
    </row>
    <row r="3342" spans="2:7" ht="21" customHeight="1" thickBot="1" x14ac:dyDescent="0.35">
      <c r="B3342" s="1744" t="s">
        <v>4356</v>
      </c>
      <c r="C3342" s="1982">
        <v>0.45</v>
      </c>
      <c r="D3342" s="1904" t="s">
        <v>4357</v>
      </c>
      <c r="E3342" s="534"/>
      <c r="F3342" s="534"/>
      <c r="G3342" s="2"/>
    </row>
    <row r="3343" spans="2:7" ht="18" customHeight="1" x14ac:dyDescent="0.3">
      <c r="B3343" s="3903" t="s">
        <v>4358</v>
      </c>
      <c r="C3343" s="3904"/>
      <c r="D3343" s="3909"/>
      <c r="E3343" s="534"/>
      <c r="F3343" s="534"/>
      <c r="G3343" s="2"/>
    </row>
    <row r="3344" spans="2:7" ht="18" customHeight="1" x14ac:dyDescent="0.3">
      <c r="B3344" s="3864" t="s">
        <v>3779</v>
      </c>
      <c r="C3344" s="3865"/>
      <c r="D3344" s="3879"/>
      <c r="E3344" s="534"/>
      <c r="F3344" s="534"/>
      <c r="G3344" s="2"/>
    </row>
    <row r="3345" spans="2:7" ht="18" customHeight="1" thickBot="1" x14ac:dyDescent="0.35">
      <c r="B3345" s="2213" t="s">
        <v>3796</v>
      </c>
      <c r="C3345" s="1923"/>
      <c r="D3345" s="1924"/>
      <c r="E3345" s="534"/>
      <c r="F3345" s="534"/>
      <c r="G3345" s="2"/>
    </row>
    <row r="3346" spans="2:7" ht="19.5" customHeight="1" thickTop="1" x14ac:dyDescent="0.3">
      <c r="B3346" s="1984"/>
      <c r="C3346" s="1965"/>
      <c r="D3346" s="1977"/>
      <c r="E3346" s="534"/>
      <c r="F3346" s="534"/>
      <c r="G3346" s="2"/>
    </row>
    <row r="3347" spans="2:7" ht="51.75" customHeight="1" x14ac:dyDescent="0.3">
      <c r="B3347" s="1984" t="s">
        <v>3788</v>
      </c>
      <c r="C3347" s="3865" t="s">
        <v>3789</v>
      </c>
      <c r="D3347" s="3879"/>
      <c r="E3347" s="534"/>
      <c r="F3347" s="534"/>
      <c r="G3347" s="2"/>
    </row>
    <row r="3348" spans="2:7" ht="57" customHeight="1" x14ac:dyDescent="0.3">
      <c r="B3348" s="1984" t="s">
        <v>3790</v>
      </c>
      <c r="C3348" s="3865" t="s">
        <v>3791</v>
      </c>
      <c r="D3348" s="3879"/>
      <c r="E3348" s="534"/>
      <c r="F3348" s="534"/>
      <c r="G3348" s="2"/>
    </row>
    <row r="3349" spans="2:7" ht="48" customHeight="1" x14ac:dyDescent="0.3">
      <c r="B3349" s="1984" t="s">
        <v>3792</v>
      </c>
      <c r="C3349" s="3865" t="s">
        <v>3793</v>
      </c>
      <c r="D3349" s="3879"/>
      <c r="E3349" s="534"/>
      <c r="F3349" s="534"/>
      <c r="G3349" s="2"/>
    </row>
    <row r="3350" spans="2:7" ht="54" customHeight="1" x14ac:dyDescent="0.3">
      <c r="B3350" s="1984" t="s">
        <v>3794</v>
      </c>
      <c r="C3350" s="3865" t="s">
        <v>3795</v>
      </c>
      <c r="D3350" s="3879"/>
      <c r="E3350" s="534"/>
      <c r="F3350" s="534"/>
      <c r="G3350" s="2"/>
    </row>
    <row r="3351" spans="2:7" ht="17.25" customHeight="1" x14ac:dyDescent="0.3">
      <c r="B3351" s="1976"/>
      <c r="C3351" s="1965"/>
      <c r="D3351" s="1977"/>
      <c r="E3351" s="534"/>
      <c r="F3351" s="534"/>
      <c r="G3351" s="2"/>
    </row>
    <row r="3352" spans="2:7" ht="17.25" customHeight="1" thickBot="1" x14ac:dyDescent="0.35">
      <c r="B3352" s="1921" t="s">
        <v>3796</v>
      </c>
      <c r="C3352" s="1923"/>
      <c r="D3352" s="1924"/>
      <c r="E3352" s="534"/>
      <c r="F3352" s="534"/>
      <c r="G3352" s="2"/>
    </row>
    <row r="3353" spans="2:7" ht="17.25" customHeight="1" thickTop="1" x14ac:dyDescent="0.3">
      <c r="B3353" s="3863" t="str">
        <f>+B3317</f>
        <v>.</v>
      </c>
      <c r="C3353" s="3863"/>
      <c r="D3353" s="534"/>
      <c r="E3353" s="534"/>
      <c r="F3353" s="534"/>
      <c r="G3353" s="2"/>
    </row>
    <row r="3354" spans="2:7" ht="17.25" customHeight="1" thickBot="1" x14ac:dyDescent="0.35">
      <c r="B3354" s="1517"/>
      <c r="C3354" s="1517"/>
      <c r="D3354" s="534"/>
      <c r="E3354" s="534"/>
      <c r="F3354" s="534"/>
      <c r="G3354" s="2"/>
    </row>
    <row r="3355" spans="2:7" ht="24.75" customHeight="1" thickTop="1" x14ac:dyDescent="0.3">
      <c r="B3355" s="3901" t="s">
        <v>3682</v>
      </c>
      <c r="C3355" s="3820"/>
      <c r="D3355" s="3820"/>
      <c r="E3355" s="3821"/>
      <c r="F3355" s="534"/>
      <c r="G3355" s="2"/>
    </row>
    <row r="3356" spans="2:7" ht="17.25" customHeight="1" x14ac:dyDescent="0.3">
      <c r="B3356" s="1647" t="s">
        <v>381</v>
      </c>
      <c r="C3356" s="1700" t="s">
        <v>215</v>
      </c>
      <c r="D3356" s="1700" t="s">
        <v>3766</v>
      </c>
      <c r="E3356" s="1907" t="s">
        <v>3767</v>
      </c>
      <c r="F3356" s="534"/>
      <c r="G3356" s="2"/>
    </row>
    <row r="3357" spans="2:7" ht="17.25" customHeight="1" thickBot="1" x14ac:dyDescent="0.35">
      <c r="B3357" s="1978" t="s">
        <v>3768</v>
      </c>
      <c r="C3357" s="1731">
        <v>49</v>
      </c>
      <c r="D3357" s="1731">
        <v>0.1</v>
      </c>
      <c r="E3357" s="1979" t="s">
        <v>58</v>
      </c>
      <c r="F3357" s="534"/>
      <c r="G3357" s="2"/>
    </row>
    <row r="3358" spans="2:7" ht="17.25" customHeight="1" x14ac:dyDescent="0.3">
      <c r="B3358" s="1980" t="s">
        <v>1667</v>
      </c>
      <c r="C3358" s="1734"/>
      <c r="D3358" s="1734"/>
      <c r="E3358" s="1735"/>
      <c r="F3358" s="534"/>
      <c r="G3358" s="2"/>
    </row>
    <row r="3359" spans="2:7" ht="17.25" customHeight="1" x14ac:dyDescent="0.3">
      <c r="B3359" s="3839" t="s">
        <v>3769</v>
      </c>
      <c r="C3359" s="3840"/>
      <c r="D3359" s="3840"/>
      <c r="E3359" s="3841"/>
      <c r="F3359" s="534"/>
      <c r="G3359" s="2"/>
    </row>
    <row r="3360" spans="2:7" ht="17.25" customHeight="1" thickBot="1" x14ac:dyDescent="0.35">
      <c r="B3360" s="1737"/>
      <c r="C3360" s="1738"/>
      <c r="D3360" s="1738"/>
      <c r="E3360" s="1739"/>
      <c r="F3360" s="534"/>
      <c r="G3360" s="2"/>
    </row>
    <row r="3361" spans="2:9" ht="17.25" customHeight="1" thickTop="1" x14ac:dyDescent="0.3">
      <c r="B3361" s="3812" t="str">
        <f>+B3317</f>
        <v>.</v>
      </c>
      <c r="C3361" s="3812"/>
      <c r="D3361" s="534"/>
      <c r="E3361" s="534"/>
      <c r="F3361" s="534"/>
      <c r="G3361" s="2"/>
    </row>
    <row r="3362" spans="2:9" ht="17.25" customHeight="1" thickBot="1" x14ac:dyDescent="0.35">
      <c r="B3362" s="534"/>
      <c r="C3362" s="534"/>
      <c r="D3362" s="534"/>
      <c r="E3362" s="534"/>
      <c r="F3362" s="534"/>
      <c r="G3362" s="2"/>
    </row>
    <row r="3363" spans="2:9" ht="36.75" customHeight="1" thickTop="1" x14ac:dyDescent="0.25">
      <c r="B3363" s="3816" t="s">
        <v>3591</v>
      </c>
      <c r="C3363" s="3823"/>
      <c r="D3363" s="3823"/>
      <c r="E3363" s="3823"/>
      <c r="F3363" s="3824"/>
      <c r="G3363" s="2"/>
    </row>
    <row r="3364" spans="2:9" ht="17.25" customHeight="1" x14ac:dyDescent="0.2">
      <c r="B3364" s="3925" t="s">
        <v>2213</v>
      </c>
      <c r="C3364" s="3928" t="s">
        <v>3592</v>
      </c>
      <c r="D3364" s="3929"/>
      <c r="E3364" s="1700" t="s">
        <v>3593</v>
      </c>
      <c r="F3364" s="1906" t="s">
        <v>3593</v>
      </c>
      <c r="G3364" s="2"/>
    </row>
    <row r="3365" spans="2:9" ht="17.25" customHeight="1" x14ac:dyDescent="0.2">
      <c r="B3365" s="3926"/>
      <c r="C3365" s="1903" t="s">
        <v>3594</v>
      </c>
      <c r="D3365" s="1903" t="s">
        <v>1150</v>
      </c>
      <c r="E3365" s="3897" t="s">
        <v>3594</v>
      </c>
      <c r="F3365" s="3899" t="s">
        <v>1150</v>
      </c>
      <c r="G3365" s="2"/>
      <c r="I3365" s="1305"/>
    </row>
    <row r="3366" spans="2:9" ht="17.25" customHeight="1" x14ac:dyDescent="0.2">
      <c r="B3366" s="3927"/>
      <c r="C3366" s="1903" t="s">
        <v>2872</v>
      </c>
      <c r="D3366" s="1903" t="s">
        <v>2872</v>
      </c>
      <c r="E3366" s="3898"/>
      <c r="F3366" s="3900"/>
      <c r="G3366" s="2"/>
    </row>
    <row r="3367" spans="2:9" ht="17.25" customHeight="1" x14ac:dyDescent="0.2">
      <c r="B3367" s="1728" t="s">
        <v>259</v>
      </c>
      <c r="C3367" s="1729">
        <v>4.99</v>
      </c>
      <c r="D3367" s="1729">
        <v>14.99</v>
      </c>
      <c r="E3367" s="1917">
        <v>0.25</v>
      </c>
      <c r="F3367" s="1905">
        <v>0.35</v>
      </c>
      <c r="G3367" s="2"/>
    </row>
    <row r="3368" spans="2:9" ht="17.25" customHeight="1" x14ac:dyDescent="0.2">
      <c r="B3368" s="1728" t="s">
        <v>3595</v>
      </c>
      <c r="C3368" s="1729">
        <v>14.99</v>
      </c>
      <c r="D3368" s="1729">
        <v>49.99</v>
      </c>
      <c r="E3368" s="1917">
        <v>0.25</v>
      </c>
      <c r="F3368" s="1905">
        <v>0.35</v>
      </c>
      <c r="G3368" s="2"/>
    </row>
    <row r="3369" spans="2:9" ht="17.25" customHeight="1" x14ac:dyDescent="0.2">
      <c r="B3369" s="1728" t="s">
        <v>3003</v>
      </c>
      <c r="C3369" s="1729">
        <v>29.99</v>
      </c>
      <c r="D3369" s="1729">
        <v>99.99</v>
      </c>
      <c r="E3369" s="1917">
        <v>0.25</v>
      </c>
      <c r="F3369" s="2370">
        <v>0.35</v>
      </c>
      <c r="G3369" s="2"/>
    </row>
    <row r="3370" spans="2:9" ht="17.25" customHeight="1" x14ac:dyDescent="0.2">
      <c r="B3370" s="1728" t="s">
        <v>3596</v>
      </c>
      <c r="C3370" s="1729">
        <v>49.99</v>
      </c>
      <c r="D3370" s="1729">
        <v>199.99</v>
      </c>
      <c r="E3370" s="1917">
        <v>0.25</v>
      </c>
      <c r="F3370" s="2370">
        <v>0.35</v>
      </c>
      <c r="G3370" s="2"/>
    </row>
    <row r="3371" spans="2:9" ht="17.25" customHeight="1" x14ac:dyDescent="0.2">
      <c r="B3371" s="1728" t="s">
        <v>370</v>
      </c>
      <c r="C3371" s="1729">
        <v>99.99</v>
      </c>
      <c r="D3371" s="1729">
        <v>499.99</v>
      </c>
      <c r="E3371" s="1917">
        <v>0.25</v>
      </c>
      <c r="F3371" s="2370">
        <v>0.35</v>
      </c>
      <c r="G3371" s="2"/>
    </row>
    <row r="3372" spans="2:9" ht="17.25" customHeight="1" x14ac:dyDescent="0.2">
      <c r="B3372" s="1728" t="s">
        <v>47</v>
      </c>
      <c r="C3372" s="1729">
        <v>199.99</v>
      </c>
      <c r="D3372" s="1729">
        <v>999.99</v>
      </c>
      <c r="E3372" s="1917">
        <v>0.25</v>
      </c>
      <c r="F3372" s="2370">
        <v>0.35</v>
      </c>
      <c r="G3372" s="2"/>
    </row>
    <row r="3373" spans="2:9" ht="17.25" customHeight="1" thickBot="1" x14ac:dyDescent="0.25">
      <c r="B3373" s="1744" t="s">
        <v>3597</v>
      </c>
      <c r="C3373" s="1731">
        <v>2.4900000000000002</v>
      </c>
      <c r="D3373" s="1731">
        <v>6.99</v>
      </c>
      <c r="E3373" s="1918">
        <v>0</v>
      </c>
      <c r="F3373" s="1904">
        <v>0</v>
      </c>
      <c r="G3373" s="2"/>
    </row>
    <row r="3374" spans="2:9" ht="17.25" customHeight="1" x14ac:dyDescent="0.2">
      <c r="B3374" s="3868" t="s">
        <v>3598</v>
      </c>
      <c r="C3374" s="3902"/>
      <c r="D3374" s="1756"/>
      <c r="E3374" s="1919"/>
      <c r="F3374" s="1767"/>
      <c r="G3374" s="2"/>
    </row>
    <row r="3375" spans="2:9" ht="17.25" customHeight="1" x14ac:dyDescent="0.2">
      <c r="B3375" s="3903" t="s">
        <v>3599</v>
      </c>
      <c r="C3375" s="3904"/>
      <c r="D3375" s="3904"/>
      <c r="E3375" s="1920"/>
      <c r="F3375" s="1914"/>
      <c r="G3375" s="2"/>
    </row>
    <row r="3376" spans="2:9" ht="17.25" customHeight="1" thickBot="1" x14ac:dyDescent="0.25">
      <c r="B3376" s="2372" t="s">
        <v>4927</v>
      </c>
      <c r="C3376" s="1922"/>
      <c r="D3376" s="1922"/>
      <c r="E3376" s="1923"/>
      <c r="F3376" s="1924"/>
      <c r="G3376" s="2"/>
    </row>
    <row r="3377" spans="2:7" ht="17.25" customHeight="1" thickTop="1" x14ac:dyDescent="0.3">
      <c r="B3377" s="3812" t="str">
        <f>+B3361</f>
        <v>.</v>
      </c>
      <c r="C3377" s="3812"/>
      <c r="D3377" s="534"/>
      <c r="E3377" s="534"/>
      <c r="F3377" s="534"/>
      <c r="G3377" s="2"/>
    </row>
    <row r="3378" spans="2:7" ht="17.25" customHeight="1" thickBot="1" x14ac:dyDescent="0.35">
      <c r="B3378" s="534"/>
      <c r="C3378" s="534"/>
      <c r="D3378" s="534"/>
      <c r="E3378" s="534"/>
      <c r="F3378" s="534"/>
      <c r="G3378" s="2"/>
    </row>
    <row r="3379" spans="2:7" ht="33.75" customHeight="1" thickTop="1" thickBot="1" x14ac:dyDescent="0.35">
      <c r="B3379" s="3921" t="s">
        <v>3678</v>
      </c>
      <c r="C3379" s="3922"/>
      <c r="D3379" s="534"/>
      <c r="E3379" s="534"/>
      <c r="F3379" s="534"/>
      <c r="G3379" s="2"/>
    </row>
    <row r="3380" spans="2:7" ht="17.25" customHeight="1" thickTop="1" x14ac:dyDescent="0.3">
      <c r="B3380" s="1879" t="s">
        <v>3528</v>
      </c>
      <c r="C3380" s="1881" t="s">
        <v>3529</v>
      </c>
      <c r="D3380" s="534"/>
      <c r="E3380" s="534"/>
      <c r="F3380" s="534"/>
      <c r="G3380" s="2"/>
    </row>
    <row r="3381" spans="2:7" ht="17.25" customHeight="1" x14ac:dyDescent="0.3">
      <c r="B3381" s="1953" t="s">
        <v>3679</v>
      </c>
      <c r="C3381" s="1954">
        <v>0.5</v>
      </c>
      <c r="D3381" s="534"/>
      <c r="E3381" s="534"/>
      <c r="F3381" s="534"/>
      <c r="G3381" s="2"/>
    </row>
    <row r="3382" spans="2:7" ht="17.25" customHeight="1" thickBot="1" x14ac:dyDescent="0.35">
      <c r="B3382" s="1885" t="s">
        <v>1517</v>
      </c>
      <c r="C3382" s="1888"/>
      <c r="D3382" s="534"/>
      <c r="E3382" s="534"/>
      <c r="F3382" s="534"/>
      <c r="G3382" s="2"/>
    </row>
    <row r="3383" spans="2:7" ht="17.25" customHeight="1" x14ac:dyDescent="0.3">
      <c r="B3383" s="3923" t="s">
        <v>3680</v>
      </c>
      <c r="C3383" s="3924"/>
      <c r="D3383" s="534"/>
      <c r="E3383" s="534"/>
      <c r="F3383" s="534"/>
      <c r="G3383" s="2"/>
    </row>
    <row r="3384" spans="2:7" ht="17.25" customHeight="1" x14ac:dyDescent="0.3">
      <c r="B3384" s="917" t="s">
        <v>3681</v>
      </c>
      <c r="C3384" s="916"/>
      <c r="D3384" s="534"/>
      <c r="E3384" s="534"/>
      <c r="F3384" s="534"/>
      <c r="G3384" s="2"/>
    </row>
    <row r="3385" spans="2:7" ht="13.5" customHeight="1" thickBot="1" x14ac:dyDescent="0.35">
      <c r="B3385" s="1741"/>
      <c r="C3385" s="1743"/>
      <c r="D3385" s="534"/>
      <c r="E3385" s="534"/>
      <c r="F3385" s="534"/>
      <c r="G3385" s="2"/>
    </row>
    <row r="3386" spans="2:7" ht="17.25" customHeight="1" thickTop="1" x14ac:dyDescent="0.3">
      <c r="B3386" s="3812" t="str">
        <f>+B3377</f>
        <v>.</v>
      </c>
      <c r="C3386" s="3812"/>
      <c r="D3386" s="534"/>
      <c r="E3386" s="534"/>
      <c r="F3386" s="534"/>
      <c r="G3386" s="2"/>
    </row>
    <row r="3387" spans="2:7" s="1305" customFormat="1" ht="17.25" customHeight="1" thickBot="1" x14ac:dyDescent="0.35">
      <c r="B3387" s="534"/>
      <c r="C3387" s="534"/>
      <c r="D3387" s="534"/>
      <c r="E3387" s="534"/>
      <c r="F3387" s="534"/>
      <c r="G3387" s="506"/>
    </row>
    <row r="3388" spans="2:7" ht="40.5" customHeight="1" thickTop="1" x14ac:dyDescent="0.25">
      <c r="B3388" s="3816" t="s">
        <v>3916</v>
      </c>
      <c r="C3388" s="3823"/>
      <c r="D3388" s="3823"/>
      <c r="E3388" s="3823"/>
      <c r="F3388" s="3824"/>
      <c r="G3388" s="2"/>
    </row>
    <row r="3389" spans="2:7" ht="17.25" customHeight="1" x14ac:dyDescent="0.2">
      <c r="B3389" s="3925" t="s">
        <v>2213</v>
      </c>
      <c r="C3389" s="3928" t="s">
        <v>3592</v>
      </c>
      <c r="D3389" s="3929"/>
      <c r="E3389" s="1700" t="s">
        <v>3593</v>
      </c>
      <c r="F3389" s="1906" t="s">
        <v>3593</v>
      </c>
      <c r="G3389" s="2"/>
    </row>
    <row r="3390" spans="2:7" ht="17.25" customHeight="1" x14ac:dyDescent="0.2">
      <c r="B3390" s="3926"/>
      <c r="C3390" s="1903" t="s">
        <v>3594</v>
      </c>
      <c r="D3390" s="1903" t="s">
        <v>1150</v>
      </c>
      <c r="E3390" s="3897" t="s">
        <v>3594</v>
      </c>
      <c r="F3390" s="3899" t="s">
        <v>1150</v>
      </c>
      <c r="G3390" s="2"/>
    </row>
    <row r="3391" spans="2:7" ht="17.25" customHeight="1" x14ac:dyDescent="0.2">
      <c r="B3391" s="3927"/>
      <c r="C3391" s="1903" t="s">
        <v>2872</v>
      </c>
      <c r="D3391" s="1903" t="s">
        <v>2872</v>
      </c>
      <c r="E3391" s="3898"/>
      <c r="F3391" s="3900"/>
      <c r="G3391" s="2"/>
    </row>
    <row r="3392" spans="2:7" ht="17.25" customHeight="1" x14ac:dyDescent="0.2">
      <c r="B3392" s="1728" t="s">
        <v>259</v>
      </c>
      <c r="C3392" s="1729">
        <v>4.99</v>
      </c>
      <c r="D3392" s="1729">
        <v>14.99</v>
      </c>
      <c r="E3392" s="1917">
        <v>0.3</v>
      </c>
      <c r="F3392" s="1905">
        <v>0.4</v>
      </c>
      <c r="G3392" s="2"/>
    </row>
    <row r="3393" spans="2:7" ht="17.25" customHeight="1" x14ac:dyDescent="0.2">
      <c r="B3393" s="1728" t="s">
        <v>3595</v>
      </c>
      <c r="C3393" s="1729">
        <v>14.99</v>
      </c>
      <c r="D3393" s="1729">
        <v>49.99</v>
      </c>
      <c r="E3393" s="1917">
        <v>0.3</v>
      </c>
      <c r="F3393" s="1905">
        <v>0.4</v>
      </c>
      <c r="G3393" s="2"/>
    </row>
    <row r="3394" spans="2:7" ht="17.25" customHeight="1" x14ac:dyDescent="0.2">
      <c r="B3394" s="1728" t="s">
        <v>3003</v>
      </c>
      <c r="C3394" s="1729">
        <v>29.99</v>
      </c>
      <c r="D3394" s="1729">
        <v>99.99</v>
      </c>
      <c r="E3394" s="1917">
        <v>0.3</v>
      </c>
      <c r="F3394" s="1905">
        <v>0.4</v>
      </c>
      <c r="G3394" s="2"/>
    </row>
    <row r="3395" spans="2:7" ht="17.25" customHeight="1" x14ac:dyDescent="0.2">
      <c r="B3395" s="1728" t="s">
        <v>3596</v>
      </c>
      <c r="C3395" s="1729">
        <v>49.99</v>
      </c>
      <c r="D3395" s="1729">
        <v>199.99</v>
      </c>
      <c r="E3395" s="1917">
        <v>0.3</v>
      </c>
      <c r="F3395" s="1905">
        <v>0.4</v>
      </c>
      <c r="G3395" s="2"/>
    </row>
    <row r="3396" spans="2:7" ht="17.25" customHeight="1" x14ac:dyDescent="0.2">
      <c r="B3396" s="1728" t="s">
        <v>370</v>
      </c>
      <c r="C3396" s="1729">
        <v>99.99</v>
      </c>
      <c r="D3396" s="1729">
        <v>499.99</v>
      </c>
      <c r="E3396" s="1917">
        <v>0.3</v>
      </c>
      <c r="F3396" s="1905">
        <v>0.4</v>
      </c>
      <c r="G3396" s="2"/>
    </row>
    <row r="3397" spans="2:7" ht="17.25" customHeight="1" x14ac:dyDescent="0.2">
      <c r="B3397" s="1728" t="s">
        <v>47</v>
      </c>
      <c r="C3397" s="1729">
        <v>199.99</v>
      </c>
      <c r="D3397" s="1729">
        <v>999.99</v>
      </c>
      <c r="E3397" s="1917">
        <v>0.3</v>
      </c>
      <c r="F3397" s="1905">
        <v>0.4</v>
      </c>
      <c r="G3397" s="2"/>
    </row>
    <row r="3398" spans="2:7" ht="17.25" customHeight="1" thickBot="1" x14ac:dyDescent="0.25">
      <c r="B3398" s="1744" t="s">
        <v>3597</v>
      </c>
      <c r="C3398" s="1731">
        <v>2.4900000000000002</v>
      </c>
      <c r="D3398" s="1731">
        <v>6.99</v>
      </c>
      <c r="E3398" s="1918">
        <v>0</v>
      </c>
      <c r="F3398" s="1904">
        <v>0</v>
      </c>
      <c r="G3398" s="2"/>
    </row>
    <row r="3399" spans="2:7" ht="17.25" customHeight="1" x14ac:dyDescent="0.2">
      <c r="B3399" s="3868" t="s">
        <v>3598</v>
      </c>
      <c r="C3399" s="3902"/>
      <c r="D3399" s="1756"/>
      <c r="E3399" s="1919"/>
      <c r="F3399" s="1767"/>
      <c r="G3399" s="2"/>
    </row>
    <row r="3400" spans="2:7" ht="17.25" customHeight="1" x14ac:dyDescent="0.2">
      <c r="B3400" s="3903" t="s">
        <v>3599</v>
      </c>
      <c r="C3400" s="3904"/>
      <c r="D3400" s="3904"/>
      <c r="E3400" s="1920"/>
      <c r="F3400" s="1914"/>
      <c r="G3400" s="2"/>
    </row>
    <row r="3401" spans="2:7" ht="32.25" customHeight="1" x14ac:dyDescent="0.2">
      <c r="B3401" s="3809" t="s">
        <v>3600</v>
      </c>
      <c r="C3401" s="3810"/>
      <c r="D3401" s="3810"/>
      <c r="E3401" s="3810"/>
      <c r="F3401" s="3811"/>
      <c r="G3401" s="2"/>
    </row>
    <row r="3402" spans="2:7" ht="17.25" customHeight="1" thickBot="1" x14ac:dyDescent="0.25">
      <c r="B3402" s="1921" t="s">
        <v>3601</v>
      </c>
      <c r="C3402" s="1922"/>
      <c r="D3402" s="1922"/>
      <c r="E3402" s="1923"/>
      <c r="F3402" s="1924"/>
      <c r="G3402" s="2"/>
    </row>
    <row r="3403" spans="2:7" ht="17.25" customHeight="1" thickTop="1" x14ac:dyDescent="0.3">
      <c r="B3403" s="3812" t="str">
        <f>+B3386</f>
        <v>.</v>
      </c>
      <c r="C3403" s="3812"/>
      <c r="D3403" s="534"/>
      <c r="E3403" s="534"/>
      <c r="F3403" s="534"/>
      <c r="G3403" s="2"/>
    </row>
    <row r="3404" spans="2:7" ht="17.25" customHeight="1" thickBot="1" x14ac:dyDescent="0.35">
      <c r="B3404" s="534"/>
      <c r="C3404" s="534"/>
      <c r="D3404" s="534"/>
      <c r="E3404" s="534"/>
      <c r="F3404" s="534"/>
      <c r="G3404" s="2"/>
    </row>
    <row r="3405" spans="2:7" ht="17.25" customHeight="1" thickTop="1" x14ac:dyDescent="0.3">
      <c r="B3405" s="3822" t="s">
        <v>3142</v>
      </c>
      <c r="C3405" s="3823"/>
      <c r="D3405" s="3823"/>
      <c r="E3405" s="3824"/>
      <c r="F3405" s="534"/>
      <c r="G3405" s="2"/>
    </row>
    <row r="3406" spans="2:7" ht="17.25" customHeight="1" x14ac:dyDescent="0.3">
      <c r="B3406" s="1749" t="s">
        <v>3378</v>
      </c>
      <c r="C3406" s="1750"/>
      <c r="D3406" s="1750"/>
      <c r="E3406" s="1751"/>
      <c r="F3406" s="534"/>
      <c r="G3406" s="2"/>
    </row>
    <row r="3407" spans="2:7" ht="17.25" customHeight="1" x14ac:dyDescent="0.3">
      <c r="B3407" s="3825" t="s">
        <v>3386</v>
      </c>
      <c r="C3407" s="3826"/>
      <c r="D3407" s="3826"/>
      <c r="E3407" s="3827"/>
      <c r="F3407" s="534"/>
      <c r="G3407" s="2"/>
    </row>
    <row r="3408" spans="2:7" ht="28.5" customHeight="1" x14ac:dyDescent="0.3">
      <c r="B3408" s="1647" t="s">
        <v>2213</v>
      </c>
      <c r="C3408" s="1700" t="s">
        <v>3529</v>
      </c>
      <c r="D3408" s="1700" t="s">
        <v>3583</v>
      </c>
      <c r="E3408" s="1370" t="s">
        <v>3382</v>
      </c>
      <c r="F3408" s="534"/>
      <c r="G3408" s="2"/>
    </row>
    <row r="3409" spans="2:7" ht="17.25" customHeight="1" x14ac:dyDescent="0.3">
      <c r="B3409" s="1728" t="s">
        <v>3584</v>
      </c>
      <c r="C3409" s="1729">
        <v>39</v>
      </c>
      <c r="D3409" s="1912">
        <v>3000</v>
      </c>
      <c r="E3409" s="1905">
        <v>0.1</v>
      </c>
      <c r="F3409" s="534"/>
      <c r="G3409" s="2"/>
    </row>
    <row r="3410" spans="2:7" ht="17.25" customHeight="1" x14ac:dyDescent="0.3">
      <c r="B3410" s="1728" t="s">
        <v>3585</v>
      </c>
      <c r="C3410" s="1729">
        <v>49</v>
      </c>
      <c r="D3410" s="1912">
        <v>5000</v>
      </c>
      <c r="E3410" s="1905">
        <v>0.1</v>
      </c>
      <c r="F3410" s="534"/>
      <c r="G3410" s="2"/>
    </row>
    <row r="3411" spans="2:7" ht="17.25" customHeight="1" x14ac:dyDescent="0.3">
      <c r="B3411" s="1747" t="s">
        <v>3586</v>
      </c>
      <c r="C3411" s="2227"/>
      <c r="D3411" s="2228"/>
      <c r="E3411" s="2229"/>
      <c r="F3411" s="534"/>
      <c r="G3411" s="2"/>
    </row>
    <row r="3412" spans="2:7" ht="17.25" customHeight="1" x14ac:dyDescent="0.3">
      <c r="B3412" s="1749"/>
      <c r="C3412" s="1750"/>
      <c r="D3412" s="1750"/>
      <c r="E3412" s="1751"/>
      <c r="F3412" s="534"/>
      <c r="G3412" s="2"/>
    </row>
    <row r="3413" spans="2:7" ht="17.25" customHeight="1" x14ac:dyDescent="0.3">
      <c r="B3413" s="3825" t="s">
        <v>3379</v>
      </c>
      <c r="C3413" s="3826"/>
      <c r="D3413" s="3826"/>
      <c r="E3413" s="3827"/>
      <c r="F3413" s="534"/>
      <c r="G3413" s="2"/>
    </row>
    <row r="3414" spans="2:7" ht="24" customHeight="1" x14ac:dyDescent="0.3">
      <c r="B3414" s="1647" t="s">
        <v>2213</v>
      </c>
      <c r="C3414" s="1700" t="s">
        <v>3529</v>
      </c>
      <c r="D3414" s="1700" t="s">
        <v>3583</v>
      </c>
      <c r="E3414" s="1370" t="s">
        <v>3382</v>
      </c>
      <c r="F3414" s="534"/>
      <c r="G3414" s="2"/>
    </row>
    <row r="3415" spans="2:7" ht="17.25" customHeight="1" x14ac:dyDescent="0.3">
      <c r="B3415" s="1728" t="s">
        <v>3587</v>
      </c>
      <c r="C3415" s="1729">
        <v>39</v>
      </c>
      <c r="D3415" s="1912">
        <v>3000</v>
      </c>
      <c r="E3415" s="1905">
        <v>0.1</v>
      </c>
      <c r="F3415" s="534"/>
      <c r="G3415" s="2"/>
    </row>
    <row r="3416" spans="2:7" ht="17.25" customHeight="1" x14ac:dyDescent="0.3">
      <c r="B3416" s="1728" t="s">
        <v>3588</v>
      </c>
      <c r="C3416" s="1745">
        <v>49</v>
      </c>
      <c r="D3416" s="1988">
        <v>5000</v>
      </c>
      <c r="E3416" s="1905">
        <v>0.1</v>
      </c>
      <c r="F3416" s="534"/>
      <c r="G3416" s="2"/>
    </row>
    <row r="3417" spans="2:7" ht="17.25" customHeight="1" x14ac:dyDescent="0.3">
      <c r="B3417" s="1747" t="s">
        <v>3377</v>
      </c>
      <c r="C3417" s="2230"/>
      <c r="D3417" s="2231"/>
      <c r="E3417" s="2232"/>
      <c r="F3417" s="534"/>
      <c r="G3417" s="2"/>
    </row>
    <row r="3418" spans="2:7" ht="17.25" customHeight="1" x14ac:dyDescent="0.3">
      <c r="B3418" s="728"/>
      <c r="C3418" s="1750"/>
      <c r="D3418" s="1750"/>
      <c r="E3418" s="1751"/>
      <c r="F3418" s="534"/>
      <c r="G3418" s="2"/>
    </row>
    <row r="3419" spans="2:7" ht="17.25" customHeight="1" x14ac:dyDescent="0.3">
      <c r="B3419" s="3825" t="s">
        <v>3390</v>
      </c>
      <c r="C3419" s="3826"/>
      <c r="D3419" s="3826"/>
      <c r="E3419" s="3827"/>
      <c r="F3419" s="534"/>
      <c r="G3419" s="2"/>
    </row>
    <row r="3420" spans="2:7" ht="24.75" customHeight="1" x14ac:dyDescent="0.3">
      <c r="B3420" s="1647" t="s">
        <v>2213</v>
      </c>
      <c r="C3420" s="1700" t="s">
        <v>3529</v>
      </c>
      <c r="D3420" s="1700" t="s">
        <v>3583</v>
      </c>
      <c r="E3420" s="1370" t="s">
        <v>3382</v>
      </c>
      <c r="F3420" s="534"/>
      <c r="G3420" s="2"/>
    </row>
    <row r="3421" spans="2:7" ht="17.25" customHeight="1" x14ac:dyDescent="0.3">
      <c r="B3421" s="1728" t="s">
        <v>3589</v>
      </c>
      <c r="C3421" s="1729">
        <v>39</v>
      </c>
      <c r="D3421" s="1912">
        <v>3000</v>
      </c>
      <c r="E3421" s="1905">
        <v>0.1</v>
      </c>
      <c r="F3421" s="534"/>
      <c r="G3421" s="2"/>
    </row>
    <row r="3422" spans="2:7" ht="17.25" customHeight="1" x14ac:dyDescent="0.3">
      <c r="B3422" s="1987" t="s">
        <v>3590</v>
      </c>
      <c r="C3422" s="1765">
        <v>49</v>
      </c>
      <c r="D3422" s="1988">
        <v>5000</v>
      </c>
      <c r="E3422" s="1905">
        <v>0.1</v>
      </c>
      <c r="F3422" s="534"/>
      <c r="G3422" s="2"/>
    </row>
    <row r="3423" spans="2:7" ht="17.25" customHeight="1" x14ac:dyDescent="0.3">
      <c r="B3423" s="2237" t="s">
        <v>3377</v>
      </c>
      <c r="C3423" s="2238"/>
      <c r="D3423" s="2238"/>
      <c r="E3423" s="2239"/>
      <c r="F3423" s="534"/>
      <c r="G3423" s="2"/>
    </row>
    <row r="3424" spans="2:7" ht="17.25" customHeight="1" thickBot="1" x14ac:dyDescent="0.35">
      <c r="B3424" s="698"/>
      <c r="C3424" s="1915"/>
      <c r="D3424" s="1915"/>
      <c r="E3424" s="1916"/>
      <c r="F3424" s="534"/>
      <c r="G3424" s="2"/>
    </row>
    <row r="3425" spans="2:7" ht="17.25" customHeight="1" thickTop="1" x14ac:dyDescent="0.3">
      <c r="B3425" s="3812" t="str">
        <f>+B3403</f>
        <v>.</v>
      </c>
      <c r="C3425" s="3812"/>
      <c r="D3425" s="534"/>
      <c r="E3425" s="534"/>
      <c r="F3425" s="534"/>
      <c r="G3425" s="2"/>
    </row>
    <row r="3426" spans="2:7" ht="17.25" customHeight="1" thickBot="1" x14ac:dyDescent="0.35">
      <c r="B3426" s="534"/>
      <c r="C3426" s="534"/>
      <c r="D3426" s="534"/>
      <c r="E3426" s="534"/>
      <c r="F3426" s="534"/>
      <c r="G3426" s="2"/>
    </row>
    <row r="3427" spans="2:7" ht="17.25" customHeight="1" thickTop="1" x14ac:dyDescent="0.3">
      <c r="B3427" s="3822" t="s">
        <v>3142</v>
      </c>
      <c r="C3427" s="3823"/>
      <c r="D3427" s="3823"/>
      <c r="E3427" s="3824"/>
      <c r="F3427" s="534"/>
      <c r="G3427" s="2"/>
    </row>
    <row r="3428" spans="2:7" ht="17.25" customHeight="1" x14ac:dyDescent="0.3">
      <c r="B3428" s="3825" t="s">
        <v>3570</v>
      </c>
      <c r="C3428" s="3826"/>
      <c r="D3428" s="3826"/>
      <c r="E3428" s="3827"/>
      <c r="F3428" s="534"/>
      <c r="G3428" s="2"/>
    </row>
    <row r="3429" spans="2:7" ht="36.75" customHeight="1" x14ac:dyDescent="0.3">
      <c r="B3429" s="1647" t="s">
        <v>3571</v>
      </c>
      <c r="C3429" s="1700" t="s">
        <v>215</v>
      </c>
      <c r="D3429" s="1700" t="s">
        <v>3365</v>
      </c>
      <c r="E3429" s="1907" t="s">
        <v>3288</v>
      </c>
      <c r="F3429" s="534"/>
      <c r="G3429" s="2"/>
    </row>
    <row r="3430" spans="2:7" ht="17.25" customHeight="1" x14ac:dyDescent="0.3">
      <c r="B3430" s="1908" t="s">
        <v>3572</v>
      </c>
      <c r="C3430" s="1729">
        <v>12</v>
      </c>
      <c r="D3430" s="1730">
        <v>700</v>
      </c>
      <c r="E3430" s="1909">
        <v>0.12</v>
      </c>
      <c r="F3430" s="534"/>
      <c r="G3430" s="2"/>
    </row>
    <row r="3431" spans="2:7" ht="17.25" customHeight="1" x14ac:dyDescent="0.3">
      <c r="B3431" s="1908" t="s">
        <v>3573</v>
      </c>
      <c r="C3431" s="1729">
        <v>19</v>
      </c>
      <c r="D3431" s="1730">
        <v>1500</v>
      </c>
      <c r="E3431" s="1910">
        <v>0.1</v>
      </c>
      <c r="F3431" s="534"/>
      <c r="G3431" s="2"/>
    </row>
    <row r="3432" spans="2:7" ht="17.25" customHeight="1" x14ac:dyDescent="0.3">
      <c r="B3432" s="1908" t="s">
        <v>3574</v>
      </c>
      <c r="C3432" s="1729">
        <v>29</v>
      </c>
      <c r="D3432" s="1730">
        <v>2500</v>
      </c>
      <c r="E3432" s="1910">
        <v>0.1</v>
      </c>
      <c r="F3432" s="534"/>
      <c r="G3432" s="2"/>
    </row>
    <row r="3433" spans="2:7" ht="17.25" customHeight="1" x14ac:dyDescent="0.3">
      <c r="B3433" s="1908" t="s">
        <v>3575</v>
      </c>
      <c r="C3433" s="1729">
        <v>39</v>
      </c>
      <c r="D3433" s="1730">
        <v>3500</v>
      </c>
      <c r="E3433" s="1909">
        <v>0.1</v>
      </c>
      <c r="F3433" s="534"/>
      <c r="G3433" s="2"/>
    </row>
    <row r="3434" spans="2:7" ht="17.25" customHeight="1" thickBot="1" x14ac:dyDescent="0.35">
      <c r="B3434" s="1908" t="s">
        <v>3576</v>
      </c>
      <c r="C3434" s="1731">
        <v>49</v>
      </c>
      <c r="D3434" s="1732">
        <v>5500</v>
      </c>
      <c r="E3434" s="1911">
        <v>0.1</v>
      </c>
      <c r="F3434" s="534"/>
      <c r="G3434" s="2"/>
    </row>
    <row r="3435" spans="2:7" ht="17.25" customHeight="1" x14ac:dyDescent="0.3">
      <c r="B3435" s="4281"/>
      <c r="C3435" s="4282"/>
      <c r="D3435" s="4282"/>
      <c r="E3435" s="4283"/>
      <c r="F3435" s="534"/>
      <c r="G3435" s="2"/>
    </row>
    <row r="3436" spans="2:7" ht="17.25" customHeight="1" x14ac:dyDescent="0.3">
      <c r="B3436" s="3839" t="s">
        <v>3577</v>
      </c>
      <c r="C3436" s="3840"/>
      <c r="D3436" s="3840"/>
      <c r="E3436" s="3841"/>
      <c r="F3436" s="534"/>
      <c r="G3436" s="2"/>
    </row>
    <row r="3437" spans="2:7" ht="17.25" customHeight="1" x14ac:dyDescent="0.3">
      <c r="B3437" s="1733"/>
      <c r="C3437" s="1734"/>
      <c r="D3437" s="1734"/>
      <c r="E3437" s="1735"/>
      <c r="F3437" s="534"/>
      <c r="G3437" s="2"/>
    </row>
    <row r="3438" spans="2:7" ht="17.25" customHeight="1" x14ac:dyDescent="0.3">
      <c r="B3438" s="1749" t="s">
        <v>3578</v>
      </c>
      <c r="C3438" s="1750"/>
      <c r="D3438" s="1750"/>
      <c r="E3438" s="1751"/>
      <c r="F3438" s="534"/>
      <c r="G3438" s="2"/>
    </row>
    <row r="3439" spans="2:7" ht="30.75" customHeight="1" x14ac:dyDescent="0.3">
      <c r="B3439" s="3825" t="s">
        <v>3379</v>
      </c>
      <c r="C3439" s="3826"/>
      <c r="D3439" s="3826"/>
      <c r="E3439" s="3827"/>
      <c r="F3439" s="534"/>
      <c r="G3439" s="2"/>
    </row>
    <row r="3440" spans="2:7" ht="30.75" customHeight="1" x14ac:dyDescent="0.3">
      <c r="B3440" s="1647" t="s">
        <v>3571</v>
      </c>
      <c r="C3440" s="1700" t="s">
        <v>215</v>
      </c>
      <c r="D3440" s="1700" t="s">
        <v>3365</v>
      </c>
      <c r="E3440" s="1907" t="s">
        <v>3288</v>
      </c>
      <c r="F3440" s="534"/>
      <c r="G3440" s="2"/>
    </row>
    <row r="3441" spans="2:7" ht="17.25" customHeight="1" x14ac:dyDescent="0.3">
      <c r="B3441" s="1908" t="s">
        <v>3579</v>
      </c>
      <c r="C3441" s="1729">
        <v>29</v>
      </c>
      <c r="D3441" s="1912">
        <v>2000</v>
      </c>
      <c r="E3441" s="1905">
        <v>0.1</v>
      </c>
      <c r="F3441" s="534"/>
      <c r="G3441" s="2"/>
    </row>
    <row r="3442" spans="2:7" ht="17.25" customHeight="1" x14ac:dyDescent="0.3">
      <c r="B3442" s="1908" t="s">
        <v>3580</v>
      </c>
      <c r="C3442" s="1729">
        <v>29</v>
      </c>
      <c r="D3442" s="1912">
        <v>2000</v>
      </c>
      <c r="E3442" s="1905">
        <v>0.1</v>
      </c>
      <c r="F3442" s="534"/>
      <c r="G3442" s="2"/>
    </row>
    <row r="3443" spans="2:7" ht="17.25" customHeight="1" thickBot="1" x14ac:dyDescent="0.35">
      <c r="B3443" s="1908" t="s">
        <v>3581</v>
      </c>
      <c r="C3443" s="1729">
        <v>29</v>
      </c>
      <c r="D3443" s="1913">
        <v>2000</v>
      </c>
      <c r="E3443" s="1904">
        <v>0.1</v>
      </c>
      <c r="F3443" s="534"/>
      <c r="G3443" s="2"/>
    </row>
    <row r="3444" spans="2:7" ht="17.25" customHeight="1" x14ac:dyDescent="0.3">
      <c r="B3444" s="3839" t="s">
        <v>3577</v>
      </c>
      <c r="C3444" s="3840"/>
      <c r="D3444" s="3840"/>
      <c r="E3444" s="3841"/>
      <c r="F3444" s="534"/>
      <c r="G3444" s="2"/>
    </row>
    <row r="3445" spans="2:7" ht="17.25" customHeight="1" x14ac:dyDescent="0.3">
      <c r="B3445" s="728"/>
      <c r="C3445" s="712"/>
      <c r="D3445" s="1750"/>
      <c r="E3445" s="1751"/>
      <c r="F3445" s="534"/>
      <c r="G3445" s="2"/>
    </row>
    <row r="3446" spans="2:7" ht="17.25" customHeight="1" x14ac:dyDescent="0.3">
      <c r="B3446" s="1747" t="s">
        <v>3582</v>
      </c>
      <c r="C3446" s="1765"/>
      <c r="D3446" s="1766"/>
      <c r="E3446" s="1767"/>
      <c r="F3446" s="534"/>
      <c r="G3446" s="2"/>
    </row>
    <row r="3447" spans="2:7" ht="17.25" customHeight="1" thickBot="1" x14ac:dyDescent="0.35">
      <c r="B3447" s="1737"/>
      <c r="C3447" s="1738"/>
      <c r="D3447" s="1738"/>
      <c r="E3447" s="1739"/>
      <c r="F3447" s="534"/>
      <c r="G3447" s="2"/>
    </row>
    <row r="3448" spans="2:7" ht="17.25" customHeight="1" thickTop="1" x14ac:dyDescent="0.3">
      <c r="B3448" s="3812" t="str">
        <f>+B3425</f>
        <v>.</v>
      </c>
      <c r="C3448" s="3812"/>
      <c r="D3448" s="534"/>
      <c r="E3448" s="534"/>
      <c r="F3448" s="534"/>
      <c r="G3448" s="2"/>
    </row>
    <row r="3449" spans="2:7" ht="17.25" customHeight="1" thickBot="1" x14ac:dyDescent="0.35">
      <c r="B3449" s="534"/>
      <c r="C3449" s="534"/>
      <c r="D3449" s="534"/>
      <c r="E3449" s="534"/>
      <c r="F3449" s="534"/>
      <c r="G3449" s="2"/>
    </row>
    <row r="3450" spans="2:7" ht="17.25" customHeight="1" thickTop="1" thickBot="1" x14ac:dyDescent="0.25">
      <c r="B3450" s="3842" t="s">
        <v>3529</v>
      </c>
      <c r="C3450" s="3843"/>
      <c r="D3450" s="3843"/>
      <c r="E3450" s="3843"/>
      <c r="F3450" s="3844"/>
      <c r="G3450" s="2"/>
    </row>
    <row r="3451" spans="2:7" ht="17.25" customHeight="1" thickTop="1" x14ac:dyDescent="0.2">
      <c r="B3451" s="695"/>
      <c r="C3451" s="696"/>
      <c r="D3451" s="696"/>
      <c r="E3451" s="696"/>
      <c r="F3451" s="697"/>
      <c r="G3451" s="2"/>
    </row>
    <row r="3452" spans="2:7" ht="17.25" customHeight="1" x14ac:dyDescent="0.2">
      <c r="B3452" s="1564" t="s">
        <v>2943</v>
      </c>
      <c r="C3452" s="1503" t="s">
        <v>3529</v>
      </c>
      <c r="D3452" s="915"/>
      <c r="E3452" s="915"/>
      <c r="F3452" s="916"/>
      <c r="G3452" s="2"/>
    </row>
    <row r="3453" spans="2:7" ht="17.25" customHeight="1" x14ac:dyDescent="0.2">
      <c r="B3453" s="1564" t="s">
        <v>2944</v>
      </c>
      <c r="C3453" s="1503" t="s">
        <v>3567</v>
      </c>
      <c r="D3453" s="915"/>
      <c r="E3453" s="915"/>
      <c r="F3453" s="916"/>
      <c r="G3453" s="2"/>
    </row>
    <row r="3454" spans="2:7" ht="17.25" customHeight="1" x14ac:dyDescent="0.2">
      <c r="B3454" s="1566" t="s">
        <v>2945</v>
      </c>
      <c r="C3454" s="3890" t="s">
        <v>3526</v>
      </c>
      <c r="D3454" s="3890"/>
      <c r="E3454" s="3890"/>
      <c r="F3454" s="3891"/>
      <c r="G3454" s="2"/>
    </row>
    <row r="3455" spans="2:7" ht="27" customHeight="1" x14ac:dyDescent="0.2">
      <c r="B3455" s="1900" t="s">
        <v>2946</v>
      </c>
      <c r="C3455" s="3890" t="s">
        <v>3568</v>
      </c>
      <c r="D3455" s="3890"/>
      <c r="E3455" s="3890"/>
      <c r="F3455" s="3891"/>
      <c r="G3455" s="2"/>
    </row>
    <row r="3456" spans="2:7" ht="29.25" customHeight="1" x14ac:dyDescent="0.2">
      <c r="B3456" s="1740" t="s">
        <v>2919</v>
      </c>
      <c r="C3456" s="3848" t="s">
        <v>3569</v>
      </c>
      <c r="D3456" s="3848"/>
      <c r="E3456" s="3848"/>
      <c r="F3456" s="3849"/>
      <c r="G3456" s="2"/>
    </row>
    <row r="3457" spans="2:15" ht="17.25" customHeight="1" thickBot="1" x14ac:dyDescent="0.25">
      <c r="B3457" s="1741"/>
      <c r="C3457" s="1565"/>
      <c r="D3457" s="1742"/>
      <c r="E3457" s="1742"/>
      <c r="F3457" s="1743"/>
      <c r="G3457" s="2"/>
    </row>
    <row r="3458" spans="2:15" ht="17.25" customHeight="1" thickTop="1" x14ac:dyDescent="0.3">
      <c r="B3458" s="3812" t="str">
        <f>+B3448</f>
        <v>.</v>
      </c>
      <c r="C3458" s="3812"/>
      <c r="D3458" s="534"/>
      <c r="E3458" s="534"/>
      <c r="F3458" s="534"/>
      <c r="G3458" s="2"/>
    </row>
    <row r="3459" spans="2:15" ht="17.25" customHeight="1" thickBot="1" x14ac:dyDescent="0.35">
      <c r="B3459" s="534"/>
      <c r="C3459" s="534"/>
      <c r="D3459" s="534"/>
      <c r="E3459" s="534"/>
      <c r="F3459" s="534"/>
      <c r="G3459" s="2"/>
    </row>
    <row r="3460" spans="2:15" ht="17.25" customHeight="1" thickTop="1" x14ac:dyDescent="0.2">
      <c r="B3460" s="1519" t="s">
        <v>3303</v>
      </c>
      <c r="C3460" s="1520"/>
      <c r="D3460" s="1520"/>
      <c r="E3460" s="1520"/>
      <c r="F3460" s="1520"/>
      <c r="G3460" s="1521"/>
      <c r="H3460" s="1521"/>
      <c r="I3460" s="1521"/>
      <c r="J3460" s="1521"/>
      <c r="K3460" s="1521"/>
      <c r="L3460" s="1522"/>
      <c r="M3460" s="1522"/>
      <c r="N3460" s="1522"/>
      <c r="O3460" s="1523"/>
    </row>
    <row r="3461" spans="2:15" ht="34.5" customHeight="1" x14ac:dyDescent="0.2">
      <c r="B3461" s="1524" t="s">
        <v>995</v>
      </c>
      <c r="C3461" s="1525" t="s">
        <v>80</v>
      </c>
      <c r="D3461" s="1526" t="s">
        <v>1810</v>
      </c>
      <c r="E3461" s="1527" t="s">
        <v>535</v>
      </c>
      <c r="F3461" s="1527" t="s">
        <v>2955</v>
      </c>
      <c r="G3461" s="1528" t="s">
        <v>536</v>
      </c>
      <c r="H3461" s="1528" t="s">
        <v>537</v>
      </c>
      <c r="I3461" s="1525" t="s">
        <v>2956</v>
      </c>
      <c r="J3461" s="1525" t="s">
        <v>2957</v>
      </c>
      <c r="K3461" s="1525" t="s">
        <v>2958</v>
      </c>
      <c r="L3461" s="1525" t="s">
        <v>2959</v>
      </c>
      <c r="M3461" s="1525" t="s">
        <v>2960</v>
      </c>
      <c r="N3461" s="1529" t="s">
        <v>2961</v>
      </c>
      <c r="O3461" s="1530" t="s">
        <v>2028</v>
      </c>
    </row>
    <row r="3462" spans="2:15" ht="17.25" customHeight="1" x14ac:dyDescent="0.2">
      <c r="B3462" s="1531" t="s">
        <v>3562</v>
      </c>
      <c r="C3462" s="1532" t="s">
        <v>2030</v>
      </c>
      <c r="D3462" s="1532" t="s">
        <v>233</v>
      </c>
      <c r="E3462" s="1533">
        <f>+F3462+G3462</f>
        <v>22</v>
      </c>
      <c r="F3462" s="1534">
        <v>12.01</v>
      </c>
      <c r="G3462" s="1535">
        <v>9.99</v>
      </c>
      <c r="H3462" s="1568" t="s">
        <v>3305</v>
      </c>
      <c r="I3462" s="1536">
        <v>0.12</v>
      </c>
      <c r="J3462" s="1569">
        <v>0.22</v>
      </c>
      <c r="K3462" s="1536">
        <v>0.15</v>
      </c>
      <c r="L3462" s="1570" t="s">
        <v>2172</v>
      </c>
      <c r="M3462" s="1536" t="s">
        <v>1779</v>
      </c>
      <c r="N3462" s="1571" t="s">
        <v>2037</v>
      </c>
      <c r="O3462" s="1572" t="s">
        <v>2034</v>
      </c>
    </row>
    <row r="3463" spans="2:15" ht="17.25" customHeight="1" x14ac:dyDescent="0.2">
      <c r="B3463" s="1531" t="s">
        <v>3563</v>
      </c>
      <c r="C3463" s="1532" t="s">
        <v>2030</v>
      </c>
      <c r="D3463" s="1532" t="s">
        <v>233</v>
      </c>
      <c r="E3463" s="1533">
        <f>+F3463+G3463</f>
        <v>22</v>
      </c>
      <c r="F3463" s="1534">
        <v>12.01</v>
      </c>
      <c r="G3463" s="1535">
        <v>9.99</v>
      </c>
      <c r="H3463" s="1568" t="s">
        <v>3305</v>
      </c>
      <c r="I3463" s="1536">
        <v>0.12</v>
      </c>
      <c r="J3463" s="1569">
        <v>0.22</v>
      </c>
      <c r="K3463" s="1536">
        <v>0.15</v>
      </c>
      <c r="L3463" s="1570" t="s">
        <v>2172</v>
      </c>
      <c r="M3463" s="1536" t="s">
        <v>1779</v>
      </c>
      <c r="N3463" s="1571" t="s">
        <v>2037</v>
      </c>
      <c r="O3463" s="1572" t="s">
        <v>2034</v>
      </c>
    </row>
    <row r="3464" spans="2:15" ht="17.25" customHeight="1" x14ac:dyDescent="0.2">
      <c r="B3464" s="1531" t="s">
        <v>3564</v>
      </c>
      <c r="C3464" s="1532" t="s">
        <v>2030</v>
      </c>
      <c r="D3464" s="1532" t="s">
        <v>233</v>
      </c>
      <c r="E3464" s="1533">
        <f>+F3464+G3464</f>
        <v>22</v>
      </c>
      <c r="F3464" s="1534">
        <v>12.01</v>
      </c>
      <c r="G3464" s="1535">
        <v>9.99</v>
      </c>
      <c r="H3464" s="1568" t="s">
        <v>3305</v>
      </c>
      <c r="I3464" s="1536">
        <v>0.12</v>
      </c>
      <c r="J3464" s="1569">
        <v>0.22</v>
      </c>
      <c r="K3464" s="1536">
        <v>0.15</v>
      </c>
      <c r="L3464" s="1570" t="s">
        <v>2172</v>
      </c>
      <c r="M3464" s="1536" t="s">
        <v>1779</v>
      </c>
      <c r="N3464" s="1571" t="s">
        <v>2037</v>
      </c>
      <c r="O3464" s="1572" t="s">
        <v>2034</v>
      </c>
    </row>
    <row r="3465" spans="2:15" ht="17.25" customHeight="1" x14ac:dyDescent="0.2">
      <c r="B3465" s="1574"/>
      <c r="C3465" s="1575"/>
      <c r="D3465" s="1575"/>
      <c r="E3465" s="1576"/>
      <c r="F3465" s="1577"/>
      <c r="G3465" s="1576"/>
      <c r="H3465" s="1576"/>
      <c r="I3465" s="1578"/>
      <c r="J3465" s="1579"/>
      <c r="K3465" s="1578"/>
      <c r="L3465" s="1580"/>
      <c r="M3465" s="1578"/>
      <c r="N3465" s="1581"/>
      <c r="O3465" s="1582"/>
    </row>
    <row r="3466" spans="2:15" ht="17.25" customHeight="1" x14ac:dyDescent="0.2">
      <c r="B3466" s="1531" t="s">
        <v>3562</v>
      </c>
      <c r="C3466" s="1583" t="s">
        <v>783</v>
      </c>
      <c r="D3466" s="1532" t="s">
        <v>233</v>
      </c>
      <c r="E3466" s="1533">
        <f>+F3466+G3466</f>
        <v>22</v>
      </c>
      <c r="F3466" s="1534">
        <v>12.01</v>
      </c>
      <c r="G3466" s="1535">
        <v>9.99</v>
      </c>
      <c r="H3466" s="1568" t="s">
        <v>3305</v>
      </c>
      <c r="I3466" s="1536">
        <v>0.1</v>
      </c>
      <c r="J3466" s="1569">
        <v>0.22</v>
      </c>
      <c r="K3466" s="1536">
        <v>0.15</v>
      </c>
      <c r="L3466" s="1570" t="s">
        <v>2041</v>
      </c>
      <c r="M3466" s="1536" t="s">
        <v>1779</v>
      </c>
      <c r="N3466" s="1571" t="s">
        <v>2037</v>
      </c>
      <c r="O3466" s="1572" t="s">
        <v>2034</v>
      </c>
    </row>
    <row r="3467" spans="2:15" ht="17.25" customHeight="1" x14ac:dyDescent="0.2">
      <c r="B3467" s="1531" t="s">
        <v>3563</v>
      </c>
      <c r="C3467" s="1583" t="s">
        <v>783</v>
      </c>
      <c r="D3467" s="1532" t="s">
        <v>233</v>
      </c>
      <c r="E3467" s="1533">
        <f>+F3467+G3467</f>
        <v>22</v>
      </c>
      <c r="F3467" s="1534">
        <v>12.01</v>
      </c>
      <c r="G3467" s="1535">
        <v>9.99</v>
      </c>
      <c r="H3467" s="1568" t="s">
        <v>3305</v>
      </c>
      <c r="I3467" s="1536">
        <v>0.1</v>
      </c>
      <c r="J3467" s="1569">
        <v>0.22</v>
      </c>
      <c r="K3467" s="1536">
        <v>0.15</v>
      </c>
      <c r="L3467" s="1570" t="s">
        <v>2041</v>
      </c>
      <c r="M3467" s="1536" t="s">
        <v>1779</v>
      </c>
      <c r="N3467" s="1571" t="s">
        <v>2037</v>
      </c>
      <c r="O3467" s="1572" t="s">
        <v>2034</v>
      </c>
    </row>
    <row r="3468" spans="2:15" ht="17.25" customHeight="1" x14ac:dyDescent="0.2">
      <c r="B3468" s="1531" t="s">
        <v>3564</v>
      </c>
      <c r="C3468" s="1583" t="s">
        <v>783</v>
      </c>
      <c r="D3468" s="1532" t="s">
        <v>233</v>
      </c>
      <c r="E3468" s="1533">
        <f>+F3468+G3468</f>
        <v>22</v>
      </c>
      <c r="F3468" s="1534">
        <v>12.01</v>
      </c>
      <c r="G3468" s="1535">
        <v>9.99</v>
      </c>
      <c r="H3468" s="1568" t="s">
        <v>3305</v>
      </c>
      <c r="I3468" s="1536">
        <v>0.1</v>
      </c>
      <c r="J3468" s="1569">
        <v>0.22</v>
      </c>
      <c r="K3468" s="1536">
        <v>0.15</v>
      </c>
      <c r="L3468" s="1570" t="s">
        <v>2041</v>
      </c>
      <c r="M3468" s="1536" t="s">
        <v>1779</v>
      </c>
      <c r="N3468" s="1571" t="s">
        <v>2037</v>
      </c>
      <c r="O3468" s="1572" t="s">
        <v>2034</v>
      </c>
    </row>
    <row r="3469" spans="2:15" ht="17.25" customHeight="1" x14ac:dyDescent="0.2">
      <c r="B3469" s="3880" t="s">
        <v>1985</v>
      </c>
      <c r="C3469" s="3881"/>
      <c r="D3469" s="1540"/>
      <c r="E3469" s="1540"/>
      <c r="F3469" s="772"/>
      <c r="G3469" s="772"/>
      <c r="H3469" s="772"/>
      <c r="I3469" s="712"/>
      <c r="J3469" s="712"/>
      <c r="K3469" s="712"/>
      <c r="L3469" s="712"/>
      <c r="M3469" s="712"/>
      <c r="N3469" s="712"/>
      <c r="O3469" s="729"/>
    </row>
    <row r="3470" spans="2:15" ht="17.25" customHeight="1" x14ac:dyDescent="0.2">
      <c r="B3470" s="3910" t="s">
        <v>3565</v>
      </c>
      <c r="C3470" s="3911"/>
      <c r="D3470" s="3911"/>
      <c r="E3470" s="1540"/>
      <c r="F3470" s="772"/>
      <c r="G3470" s="772"/>
      <c r="H3470" s="772"/>
      <c r="I3470" s="712"/>
      <c r="J3470" s="712"/>
      <c r="K3470" s="712"/>
      <c r="L3470" s="712"/>
      <c r="M3470" s="712"/>
      <c r="N3470" s="712"/>
      <c r="O3470" s="729"/>
    </row>
    <row r="3471" spans="2:15" ht="17.25" customHeight="1" thickBot="1" x14ac:dyDescent="0.25">
      <c r="B3471" s="1567" t="s">
        <v>3566</v>
      </c>
      <c r="C3471" s="699"/>
      <c r="D3471" s="699"/>
      <c r="E3471" s="699"/>
      <c r="F3471" s="776"/>
      <c r="G3471" s="776"/>
      <c r="H3471" s="776"/>
      <c r="I3471" s="699"/>
      <c r="J3471" s="699"/>
      <c r="K3471" s="699"/>
      <c r="L3471" s="699"/>
      <c r="M3471" s="699"/>
      <c r="N3471" s="699"/>
      <c r="O3471" s="700"/>
    </row>
    <row r="3472" spans="2:15" ht="17.25" customHeight="1" thickTop="1" x14ac:dyDescent="0.3">
      <c r="B3472" s="3812" t="str">
        <f>+B3458</f>
        <v>.</v>
      </c>
      <c r="C3472" s="3812"/>
      <c r="D3472" s="534"/>
      <c r="E3472" s="534"/>
      <c r="F3472" s="534"/>
      <c r="G3472" s="2"/>
    </row>
    <row r="3473" spans="2:8" ht="17.25" customHeight="1" thickBot="1" x14ac:dyDescent="0.35">
      <c r="B3473" s="534"/>
      <c r="C3473" s="534"/>
      <c r="D3473" s="534"/>
      <c r="E3473" s="534"/>
      <c r="F3473" s="534"/>
      <c r="G3473" s="2"/>
    </row>
    <row r="3474" spans="2:8" ht="27" customHeight="1" thickTop="1" thickBot="1" x14ac:dyDescent="0.35">
      <c r="B3474" s="3921" t="s">
        <v>3527</v>
      </c>
      <c r="C3474" s="4288"/>
      <c r="D3474" s="4288"/>
      <c r="E3474" s="3922"/>
      <c r="F3474" s="534"/>
      <c r="G3474" s="2"/>
    </row>
    <row r="3475" spans="2:8" ht="17.25" customHeight="1" thickTop="1" x14ac:dyDescent="0.3">
      <c r="B3475" s="1879" t="s">
        <v>3528</v>
      </c>
      <c r="C3475" s="1880" t="s">
        <v>1154</v>
      </c>
      <c r="D3475" s="1880" t="s">
        <v>3529</v>
      </c>
      <c r="E3475" s="1881" t="s">
        <v>1220</v>
      </c>
      <c r="F3475" s="534"/>
      <c r="G3475" s="2"/>
    </row>
    <row r="3476" spans="2:8" ht="17.25" customHeight="1" x14ac:dyDescent="0.3">
      <c r="B3476" s="4289" t="s">
        <v>71</v>
      </c>
      <c r="C3476" s="1882" t="s">
        <v>3530</v>
      </c>
      <c r="D3476" s="1883">
        <v>1.5</v>
      </c>
      <c r="E3476" s="1884">
        <v>10</v>
      </c>
      <c r="F3476" s="534"/>
      <c r="G3476" s="2"/>
    </row>
    <row r="3477" spans="2:8" ht="17.25" customHeight="1" x14ac:dyDescent="0.3">
      <c r="B3477" s="4290"/>
      <c r="C3477" s="1882" t="s">
        <v>3531</v>
      </c>
      <c r="D3477" s="1883">
        <v>2.99</v>
      </c>
      <c r="E3477" s="1884">
        <v>25</v>
      </c>
      <c r="F3477" s="534"/>
      <c r="G3477" s="2"/>
    </row>
    <row r="3478" spans="2:8" ht="17.25" customHeight="1" x14ac:dyDescent="0.3">
      <c r="B3478" s="4291"/>
      <c r="C3478" s="1882" t="s">
        <v>3532</v>
      </c>
      <c r="D3478" s="1883">
        <v>6.99</v>
      </c>
      <c r="E3478" s="1884">
        <v>70</v>
      </c>
      <c r="F3478" s="534"/>
      <c r="G3478" s="2"/>
    </row>
    <row r="3479" spans="2:8" ht="17.25" customHeight="1" thickBot="1" x14ac:dyDescent="0.35">
      <c r="B3479" s="1885" t="s">
        <v>1517</v>
      </c>
      <c r="C3479" s="1886"/>
      <c r="D3479" s="1887"/>
      <c r="E3479" s="1888"/>
      <c r="F3479" s="534"/>
      <c r="G3479" s="2"/>
    </row>
    <row r="3480" spans="2:8" ht="17.25" customHeight="1" thickBot="1" x14ac:dyDescent="0.35">
      <c r="B3480" s="1896" t="s">
        <v>2944</v>
      </c>
      <c r="C3480" s="1897" t="s">
        <v>3533</v>
      </c>
      <c r="D3480" s="1898"/>
      <c r="E3480" s="1899"/>
      <c r="F3480" s="534"/>
      <c r="G3480" s="2"/>
    </row>
    <row r="3481" spans="2:8" ht="17.25" customHeight="1" thickTop="1" x14ac:dyDescent="0.3">
      <c r="B3481" s="3863" t="str">
        <f>+B3472</f>
        <v>.</v>
      </c>
      <c r="C3481" s="3863"/>
      <c r="D3481" s="534"/>
      <c r="E3481" s="534"/>
      <c r="F3481" s="534"/>
      <c r="G3481" s="2"/>
    </row>
    <row r="3482" spans="2:8" ht="17.25" customHeight="1" thickBot="1" x14ac:dyDescent="0.35">
      <c r="B3482" s="534"/>
      <c r="C3482" s="534"/>
      <c r="D3482" s="534"/>
      <c r="E3482" s="534"/>
      <c r="F3482" s="534"/>
      <c r="G3482" s="2"/>
    </row>
    <row r="3483" spans="2:8" s="1305" customFormat="1" ht="18" customHeight="1" thickTop="1" x14ac:dyDescent="0.25">
      <c r="B3483" s="3822" t="s">
        <v>3142</v>
      </c>
      <c r="C3483" s="3823"/>
      <c r="D3483" s="3823"/>
      <c r="E3483" s="3823"/>
      <c r="F3483" s="3823"/>
      <c r="G3483" s="3823"/>
      <c r="H3483" s="3824"/>
    </row>
    <row r="3484" spans="2:8" s="1305" customFormat="1" ht="18" customHeight="1" x14ac:dyDescent="0.25">
      <c r="B3484" s="3825" t="s">
        <v>3364</v>
      </c>
      <c r="C3484" s="3826"/>
      <c r="D3484" s="3826"/>
      <c r="E3484" s="3826"/>
      <c r="F3484" s="3826"/>
      <c r="G3484" s="3913"/>
      <c r="H3484" s="3827"/>
    </row>
    <row r="3485" spans="2:8" s="1305" customFormat="1" ht="18" customHeight="1" x14ac:dyDescent="0.2">
      <c r="B3485" s="1647" t="s">
        <v>2213</v>
      </c>
      <c r="C3485" s="1700" t="s">
        <v>1171</v>
      </c>
      <c r="D3485" s="1700" t="s">
        <v>2872</v>
      </c>
      <c r="E3485" s="1700" t="s">
        <v>3365</v>
      </c>
      <c r="F3485" s="1700" t="s">
        <v>3366</v>
      </c>
      <c r="G3485" s="3928" t="s">
        <v>3367</v>
      </c>
      <c r="H3485" s="4287"/>
    </row>
    <row r="3486" spans="2:8" s="1305" customFormat="1" ht="18" customHeight="1" x14ac:dyDescent="0.2">
      <c r="B3486" s="1728" t="s">
        <v>3368</v>
      </c>
      <c r="C3486" s="1729">
        <v>3</v>
      </c>
      <c r="D3486" s="1729">
        <v>3.36</v>
      </c>
      <c r="E3486" s="1730">
        <v>100</v>
      </c>
      <c r="F3486" s="1729">
        <v>0.1</v>
      </c>
      <c r="G3486" s="4275">
        <v>0.112</v>
      </c>
      <c r="H3486" s="4276"/>
    </row>
    <row r="3487" spans="2:8" s="1305" customFormat="1" ht="18" customHeight="1" x14ac:dyDescent="0.2">
      <c r="B3487" s="1728" t="s">
        <v>3369</v>
      </c>
      <c r="C3487" s="1729">
        <v>12.5</v>
      </c>
      <c r="D3487" s="1729">
        <v>14</v>
      </c>
      <c r="E3487" s="1730">
        <v>500</v>
      </c>
      <c r="F3487" s="1729">
        <v>0.1</v>
      </c>
      <c r="G3487" s="4275">
        <v>0.112</v>
      </c>
      <c r="H3487" s="4276"/>
    </row>
    <row r="3488" spans="2:8" s="1305" customFormat="1" ht="18" customHeight="1" thickBot="1" x14ac:dyDescent="0.25">
      <c r="B3488" s="1744" t="s">
        <v>3370</v>
      </c>
      <c r="C3488" s="1731">
        <v>19</v>
      </c>
      <c r="D3488" s="1731">
        <v>21.28</v>
      </c>
      <c r="E3488" s="1732">
        <v>1000</v>
      </c>
      <c r="F3488" s="1731">
        <v>0.1</v>
      </c>
      <c r="G3488" s="4273">
        <v>0.112</v>
      </c>
      <c r="H3488" s="4274"/>
    </row>
    <row r="3489" spans="2:8" s="1305" customFormat="1" ht="18" customHeight="1" x14ac:dyDescent="0.2">
      <c r="B3489" s="4281"/>
      <c r="C3489" s="4282"/>
      <c r="D3489" s="4282"/>
      <c r="E3489" s="4282"/>
      <c r="F3489" s="4282"/>
      <c r="G3489" s="4282"/>
      <c r="H3489" s="4283"/>
    </row>
    <row r="3490" spans="2:8" s="1305" customFormat="1" ht="18" customHeight="1" x14ac:dyDescent="0.2">
      <c r="B3490" s="3839" t="s">
        <v>3371</v>
      </c>
      <c r="C3490" s="3840"/>
      <c r="D3490" s="3840"/>
      <c r="E3490" s="3840"/>
      <c r="F3490" s="3840"/>
      <c r="G3490" s="3840"/>
      <c r="H3490" s="3841"/>
    </row>
    <row r="3491" spans="2:8" s="1305" customFormat="1" ht="18" customHeight="1" x14ac:dyDescent="0.2">
      <c r="B3491" s="1733"/>
      <c r="C3491" s="1734"/>
      <c r="D3491" s="1734"/>
      <c r="E3491" s="1734"/>
      <c r="F3491" s="1734"/>
      <c r="G3491" s="1734"/>
      <c r="H3491" s="1735"/>
    </row>
    <row r="3492" spans="2:8" s="1305" customFormat="1" ht="18" customHeight="1" x14ac:dyDescent="0.25">
      <c r="B3492" s="4277" t="s">
        <v>3372</v>
      </c>
      <c r="C3492" s="4278"/>
      <c r="D3492" s="4278"/>
      <c r="E3492" s="4278"/>
      <c r="F3492" s="4278"/>
      <c r="G3492" s="4279"/>
      <c r="H3492" s="4280"/>
    </row>
    <row r="3493" spans="2:8" s="1305" customFormat="1" ht="18" customHeight="1" x14ac:dyDescent="0.2">
      <c r="B3493" s="1647" t="s">
        <v>2213</v>
      </c>
      <c r="C3493" s="1700" t="s">
        <v>1171</v>
      </c>
      <c r="D3493" s="1700" t="s">
        <v>2872</v>
      </c>
      <c r="E3493" s="1700" t="s">
        <v>3365</v>
      </c>
      <c r="F3493" s="4259" t="s">
        <v>3373</v>
      </c>
      <c r="G3493" s="4260"/>
      <c r="H3493" s="4261"/>
    </row>
    <row r="3494" spans="2:8" s="1305" customFormat="1" ht="18" customHeight="1" x14ac:dyDescent="0.2">
      <c r="B3494" s="1728" t="s">
        <v>3374</v>
      </c>
      <c r="C3494" s="1729">
        <v>3.5</v>
      </c>
      <c r="D3494" s="1729">
        <v>3.92</v>
      </c>
      <c r="E3494" s="1730">
        <v>100</v>
      </c>
      <c r="F3494" s="3917">
        <v>2.29</v>
      </c>
      <c r="G3494" s="3918"/>
      <c r="H3494" s="3919"/>
    </row>
    <row r="3495" spans="2:8" s="1305" customFormat="1" ht="18" customHeight="1" x14ac:dyDescent="0.2">
      <c r="B3495" s="1728" t="s">
        <v>3375</v>
      </c>
      <c r="C3495" s="1729">
        <v>15</v>
      </c>
      <c r="D3495" s="1729">
        <v>16.8</v>
      </c>
      <c r="E3495" s="1730">
        <v>500</v>
      </c>
      <c r="F3495" s="3917">
        <v>2.29</v>
      </c>
      <c r="G3495" s="3918"/>
      <c r="H3495" s="3919"/>
    </row>
    <row r="3496" spans="2:8" s="1305" customFormat="1" ht="18" customHeight="1" thickBot="1" x14ac:dyDescent="0.25">
      <c r="B3496" s="1728" t="s">
        <v>3376</v>
      </c>
      <c r="C3496" s="1729">
        <v>25</v>
      </c>
      <c r="D3496" s="1731">
        <v>28</v>
      </c>
      <c r="E3496" s="1732">
        <v>1000</v>
      </c>
      <c r="F3496" s="4262">
        <v>2.29</v>
      </c>
      <c r="G3496" s="4263"/>
      <c r="H3496" s="4264"/>
    </row>
    <row r="3497" spans="2:8" s="1305" customFormat="1" ht="18" customHeight="1" x14ac:dyDescent="0.2">
      <c r="B3497" s="1747" t="s">
        <v>3377</v>
      </c>
      <c r="C3497" s="1748"/>
      <c r="D3497" s="1734"/>
      <c r="E3497" s="1734"/>
      <c r="F3497" s="1734"/>
      <c r="G3497" s="1734"/>
      <c r="H3497" s="1735"/>
    </row>
    <row r="3498" spans="2:8" s="1305" customFormat="1" ht="18" customHeight="1" x14ac:dyDescent="0.25">
      <c r="B3498" s="1749" t="s">
        <v>3378</v>
      </c>
      <c r="C3498" s="1750"/>
      <c r="D3498" s="1750"/>
      <c r="E3498" s="1750"/>
      <c r="F3498" s="1750"/>
      <c r="G3498" s="1750"/>
      <c r="H3498" s="1751"/>
    </row>
    <row r="3499" spans="2:8" s="1305" customFormat="1" ht="18" customHeight="1" x14ac:dyDescent="0.25">
      <c r="B3499" s="3825" t="s">
        <v>3379</v>
      </c>
      <c r="C3499" s="3826"/>
      <c r="D3499" s="3826"/>
      <c r="E3499" s="3826"/>
      <c r="F3499" s="3826"/>
      <c r="G3499" s="3913"/>
      <c r="H3499" s="3827"/>
    </row>
    <row r="3500" spans="2:8" s="1305" customFormat="1" ht="44.25" customHeight="1" x14ac:dyDescent="0.2">
      <c r="B3500" s="1647" t="s">
        <v>2213</v>
      </c>
      <c r="C3500" s="1700" t="s">
        <v>3380</v>
      </c>
      <c r="D3500" s="1700" t="s">
        <v>1171</v>
      </c>
      <c r="E3500" s="1700" t="s">
        <v>2872</v>
      </c>
      <c r="F3500" s="1700" t="s">
        <v>3381</v>
      </c>
      <c r="G3500" s="1347" t="s">
        <v>3382</v>
      </c>
      <c r="H3500" s="1370" t="s">
        <v>3367</v>
      </c>
    </row>
    <row r="3501" spans="2:8" s="1305" customFormat="1" ht="18" customHeight="1" x14ac:dyDescent="0.2">
      <c r="B3501" s="1728" t="s">
        <v>3383</v>
      </c>
      <c r="C3501" s="1730">
        <v>30</v>
      </c>
      <c r="D3501" s="1729">
        <v>9.99</v>
      </c>
      <c r="E3501" s="1729">
        <v>11.19</v>
      </c>
      <c r="F3501" s="1752">
        <v>0.33300000000000002</v>
      </c>
      <c r="G3501" s="1745">
        <v>0.1</v>
      </c>
      <c r="H3501" s="1753">
        <v>0.112</v>
      </c>
    </row>
    <row r="3502" spans="2:8" s="1305" customFormat="1" ht="18" customHeight="1" x14ac:dyDescent="0.2">
      <c r="B3502" s="1728" t="s">
        <v>3384</v>
      </c>
      <c r="C3502" s="1730">
        <v>60</v>
      </c>
      <c r="D3502" s="1729">
        <v>14.99</v>
      </c>
      <c r="E3502" s="1729">
        <v>16.79</v>
      </c>
      <c r="F3502" s="1752">
        <v>0.24979999999999999</v>
      </c>
      <c r="G3502" s="1745">
        <v>0.1</v>
      </c>
      <c r="H3502" s="1753">
        <v>0.112</v>
      </c>
    </row>
    <row r="3503" spans="2:8" s="1305" customFormat="1" ht="18" customHeight="1" thickBot="1" x14ac:dyDescent="0.25">
      <c r="B3503" s="1744" t="s">
        <v>3385</v>
      </c>
      <c r="C3503" s="1732">
        <v>1000</v>
      </c>
      <c r="D3503" s="1731">
        <v>19.989999999999998</v>
      </c>
      <c r="E3503" s="1731">
        <v>22.39</v>
      </c>
      <c r="F3503" s="1754">
        <v>0.02</v>
      </c>
      <c r="G3503" s="1746">
        <v>0.1</v>
      </c>
      <c r="H3503" s="1755">
        <v>0.112</v>
      </c>
    </row>
    <row r="3504" spans="2:8" s="1305" customFormat="1" ht="18" customHeight="1" x14ac:dyDescent="0.2">
      <c r="B3504" s="1747" t="s">
        <v>3377</v>
      </c>
      <c r="C3504" s="1748"/>
      <c r="D3504" s="1756"/>
      <c r="E3504" s="1756"/>
      <c r="F3504" s="1757"/>
      <c r="G3504" s="1756"/>
      <c r="H3504" s="1758"/>
    </row>
    <row r="3505" spans="2:8" s="1305" customFormat="1" ht="18" customHeight="1" x14ac:dyDescent="0.2">
      <c r="B3505" s="728"/>
      <c r="C3505" s="712"/>
      <c r="D3505" s="1750"/>
      <c r="E3505" s="1750"/>
      <c r="F3505" s="1750"/>
      <c r="G3505" s="1750"/>
      <c r="H3505" s="1751"/>
    </row>
    <row r="3506" spans="2:8" s="1305" customFormat="1" ht="18" customHeight="1" x14ac:dyDescent="0.25">
      <c r="B3506" s="3825" t="s">
        <v>3386</v>
      </c>
      <c r="C3506" s="3826"/>
      <c r="D3506" s="3826"/>
      <c r="E3506" s="3826"/>
      <c r="F3506" s="3826"/>
      <c r="G3506" s="3913"/>
      <c r="H3506" s="3827"/>
    </row>
    <row r="3507" spans="2:8" s="1305" customFormat="1" ht="40.5" customHeight="1" x14ac:dyDescent="0.2">
      <c r="B3507" s="1647" t="s">
        <v>2213</v>
      </c>
      <c r="C3507" s="1700" t="s">
        <v>3380</v>
      </c>
      <c r="D3507" s="1700" t="s">
        <v>1171</v>
      </c>
      <c r="E3507" s="1700" t="s">
        <v>2872</v>
      </c>
      <c r="F3507" s="1700" t="s">
        <v>3381</v>
      </c>
      <c r="G3507" s="1347" t="s">
        <v>3382</v>
      </c>
      <c r="H3507" s="1370" t="s">
        <v>3367</v>
      </c>
    </row>
    <row r="3508" spans="2:8" s="1305" customFormat="1" ht="18" customHeight="1" x14ac:dyDescent="0.2">
      <c r="B3508" s="1728" t="s">
        <v>3387</v>
      </c>
      <c r="C3508" s="1730">
        <v>30</v>
      </c>
      <c r="D3508" s="1729">
        <v>9.99</v>
      </c>
      <c r="E3508" s="1729">
        <v>11.19</v>
      </c>
      <c r="F3508" s="1752">
        <v>0.33300000000000002</v>
      </c>
      <c r="G3508" s="1745">
        <v>0.1</v>
      </c>
      <c r="H3508" s="1753">
        <v>0.112</v>
      </c>
    </row>
    <row r="3509" spans="2:8" s="1305" customFormat="1" ht="18" customHeight="1" x14ac:dyDescent="0.2">
      <c r="B3509" s="1728" t="s">
        <v>3388</v>
      </c>
      <c r="C3509" s="1730">
        <v>60</v>
      </c>
      <c r="D3509" s="1729">
        <v>14.99</v>
      </c>
      <c r="E3509" s="1729">
        <v>16.79</v>
      </c>
      <c r="F3509" s="1752">
        <v>0.24979999999999999</v>
      </c>
      <c r="G3509" s="1745">
        <v>0.1</v>
      </c>
      <c r="H3509" s="1753">
        <v>0.112</v>
      </c>
    </row>
    <row r="3510" spans="2:8" s="1305" customFormat="1" ht="18" customHeight="1" thickBot="1" x14ac:dyDescent="0.25">
      <c r="B3510" s="1728" t="s">
        <v>3389</v>
      </c>
      <c r="C3510" s="1730">
        <v>1000</v>
      </c>
      <c r="D3510" s="1731">
        <v>19.989999999999998</v>
      </c>
      <c r="E3510" s="1731">
        <v>22.39</v>
      </c>
      <c r="F3510" s="1754">
        <v>0.02</v>
      </c>
      <c r="G3510" s="1746">
        <v>0.1</v>
      </c>
      <c r="H3510" s="1755">
        <v>0.112</v>
      </c>
    </row>
    <row r="3511" spans="2:8" s="1305" customFormat="1" ht="18" customHeight="1" x14ac:dyDescent="0.2">
      <c r="B3511" s="1747" t="s">
        <v>3377</v>
      </c>
      <c r="C3511" s="1759"/>
      <c r="D3511" s="1736"/>
      <c r="E3511" s="1736"/>
      <c r="F3511" s="1760"/>
      <c r="G3511" s="1736"/>
      <c r="H3511" s="1761"/>
    </row>
    <row r="3512" spans="2:8" s="1305" customFormat="1" ht="18" customHeight="1" x14ac:dyDescent="0.2">
      <c r="B3512" s="1747"/>
      <c r="C3512" s="1762"/>
      <c r="D3512" s="1762"/>
      <c r="E3512" s="1762"/>
      <c r="F3512" s="1762"/>
      <c r="G3512" s="1762"/>
      <c r="H3512" s="1763"/>
    </row>
    <row r="3513" spans="2:8" s="1305" customFormat="1" ht="18" customHeight="1" x14ac:dyDescent="0.25">
      <c r="B3513" s="3825" t="s">
        <v>3390</v>
      </c>
      <c r="C3513" s="3826"/>
      <c r="D3513" s="3826"/>
      <c r="E3513" s="3826"/>
      <c r="F3513" s="3826"/>
      <c r="G3513" s="3913"/>
      <c r="H3513" s="3827"/>
    </row>
    <row r="3514" spans="2:8" s="1305" customFormat="1" ht="48.75" customHeight="1" x14ac:dyDescent="0.2">
      <c r="B3514" s="1647" t="s">
        <v>2213</v>
      </c>
      <c r="C3514" s="1700" t="s">
        <v>3380</v>
      </c>
      <c r="D3514" s="1700" t="s">
        <v>1171</v>
      </c>
      <c r="E3514" s="1700" t="s">
        <v>2872</v>
      </c>
      <c r="F3514" s="1700" t="s">
        <v>3381</v>
      </c>
      <c r="G3514" s="1347" t="s">
        <v>3382</v>
      </c>
      <c r="H3514" s="1370" t="s">
        <v>3367</v>
      </c>
    </row>
    <row r="3515" spans="2:8" s="1305" customFormat="1" ht="18" customHeight="1" x14ac:dyDescent="0.2">
      <c r="B3515" s="1728" t="s">
        <v>3391</v>
      </c>
      <c r="C3515" s="1730">
        <v>30</v>
      </c>
      <c r="D3515" s="1729">
        <v>9.99</v>
      </c>
      <c r="E3515" s="1729">
        <v>11.19</v>
      </c>
      <c r="F3515" s="1752">
        <v>0.33300000000000002</v>
      </c>
      <c r="G3515" s="1745">
        <v>0.1</v>
      </c>
      <c r="H3515" s="1753">
        <v>0.112</v>
      </c>
    </row>
    <row r="3516" spans="2:8" s="1305" customFormat="1" ht="18" customHeight="1" x14ac:dyDescent="0.2">
      <c r="B3516" s="1728" t="s">
        <v>3392</v>
      </c>
      <c r="C3516" s="1730">
        <v>60</v>
      </c>
      <c r="D3516" s="1729">
        <v>14.99</v>
      </c>
      <c r="E3516" s="1729">
        <v>16.79</v>
      </c>
      <c r="F3516" s="1752">
        <v>0.24979999999999999</v>
      </c>
      <c r="G3516" s="1745">
        <v>0.1</v>
      </c>
      <c r="H3516" s="1753">
        <v>0.112</v>
      </c>
    </row>
    <row r="3517" spans="2:8" s="1305" customFormat="1" ht="18" customHeight="1" thickBot="1" x14ac:dyDescent="0.25">
      <c r="B3517" s="1728" t="s">
        <v>3393</v>
      </c>
      <c r="C3517" s="1730">
        <v>1000</v>
      </c>
      <c r="D3517" s="1731">
        <v>19.989999999999998</v>
      </c>
      <c r="E3517" s="1731">
        <v>22.39</v>
      </c>
      <c r="F3517" s="1754">
        <v>0.02</v>
      </c>
      <c r="G3517" s="1746">
        <v>0.1</v>
      </c>
      <c r="H3517" s="1755">
        <v>0.112</v>
      </c>
    </row>
    <row r="3518" spans="2:8" s="1305" customFormat="1" ht="18" customHeight="1" x14ac:dyDescent="0.2">
      <c r="B3518" s="1747" t="s">
        <v>3377</v>
      </c>
      <c r="C3518" s="1748"/>
      <c r="D3518" s="1734"/>
      <c r="E3518" s="1734"/>
      <c r="F3518" s="1734"/>
      <c r="G3518" s="1734"/>
      <c r="H3518" s="1735"/>
    </row>
    <row r="3519" spans="2:8" s="1305" customFormat="1" ht="18" customHeight="1" x14ac:dyDescent="0.2">
      <c r="B3519" s="728"/>
      <c r="C3519" s="1734"/>
      <c r="D3519" s="1734"/>
      <c r="E3519" s="1734"/>
      <c r="F3519" s="1734"/>
      <c r="G3519" s="1734"/>
      <c r="H3519" s="1735"/>
    </row>
    <row r="3520" spans="2:8" s="1305" customFormat="1" ht="18" customHeight="1" x14ac:dyDescent="0.25">
      <c r="B3520" s="1764" t="s">
        <v>3394</v>
      </c>
      <c r="C3520" s="1734"/>
      <c r="D3520" s="1734"/>
      <c r="E3520" s="1734"/>
      <c r="F3520" s="1734"/>
      <c r="G3520" s="1734"/>
      <c r="H3520" s="1735"/>
    </row>
    <row r="3521" spans="2:15" s="1305" customFormat="1" ht="18" customHeight="1" x14ac:dyDescent="0.25">
      <c r="B3521" s="4277" t="s">
        <v>3395</v>
      </c>
      <c r="C3521" s="4278"/>
      <c r="D3521" s="4278"/>
      <c r="E3521" s="4278"/>
      <c r="F3521" s="4278"/>
      <c r="G3521" s="4279"/>
      <c r="H3521" s="4280"/>
    </row>
    <row r="3522" spans="2:15" s="1305" customFormat="1" ht="18" customHeight="1" x14ac:dyDescent="0.2">
      <c r="B3522" s="1647" t="s">
        <v>369</v>
      </c>
      <c r="C3522" s="1700" t="s">
        <v>1171</v>
      </c>
      <c r="D3522" s="1700" t="s">
        <v>2872</v>
      </c>
      <c r="E3522" s="1700" t="s">
        <v>2868</v>
      </c>
      <c r="F3522" s="4259" t="s">
        <v>3373</v>
      </c>
      <c r="G3522" s="4260"/>
      <c r="H3522" s="4261"/>
    </row>
    <row r="3523" spans="2:15" s="1305" customFormat="1" ht="18" customHeight="1" thickBot="1" x14ac:dyDescent="0.25">
      <c r="B3523" s="1728" t="s">
        <v>3396</v>
      </c>
      <c r="C3523" s="1729">
        <v>1</v>
      </c>
      <c r="D3523" s="1731">
        <v>1.1200000000000001</v>
      </c>
      <c r="E3523" s="1732">
        <v>3</v>
      </c>
      <c r="F3523" s="4262">
        <v>2.29</v>
      </c>
      <c r="G3523" s="4263"/>
      <c r="H3523" s="4264"/>
    </row>
    <row r="3524" spans="2:15" s="1305" customFormat="1" ht="18" customHeight="1" x14ac:dyDescent="0.2">
      <c r="B3524" s="1747" t="s">
        <v>3377</v>
      </c>
      <c r="C3524" s="1765"/>
      <c r="D3524" s="1756"/>
      <c r="E3524" s="1766"/>
      <c r="F3524" s="1756"/>
      <c r="G3524" s="1756"/>
      <c r="H3524" s="1767"/>
    </row>
    <row r="3525" spans="2:15" s="1305" customFormat="1" ht="18" customHeight="1" x14ac:dyDescent="0.2">
      <c r="B3525" s="1768"/>
      <c r="C3525" s="1769"/>
      <c r="D3525" s="1769"/>
      <c r="E3525" s="1770"/>
      <c r="F3525" s="1769"/>
      <c r="G3525" s="1769"/>
      <c r="H3525" s="1771"/>
    </row>
    <row r="3526" spans="2:15" s="1305" customFormat="1" ht="18" customHeight="1" x14ac:dyDescent="0.25">
      <c r="B3526" s="4277" t="s">
        <v>3397</v>
      </c>
      <c r="C3526" s="4278"/>
      <c r="D3526" s="4278"/>
      <c r="E3526" s="4278"/>
      <c r="F3526" s="4278"/>
      <c r="G3526" s="4279"/>
      <c r="H3526" s="4280"/>
    </row>
    <row r="3527" spans="2:15" s="1305" customFormat="1" ht="18" customHeight="1" x14ac:dyDescent="0.2">
      <c r="B3527" s="1647" t="s">
        <v>2213</v>
      </c>
      <c r="C3527" s="1700" t="s">
        <v>1171</v>
      </c>
      <c r="D3527" s="1700" t="s">
        <v>2872</v>
      </c>
      <c r="E3527" s="1700" t="s">
        <v>3365</v>
      </c>
      <c r="F3527" s="4259" t="s">
        <v>3373</v>
      </c>
      <c r="G3527" s="4260"/>
      <c r="H3527" s="4261"/>
    </row>
    <row r="3528" spans="2:15" s="1305" customFormat="1" ht="18" customHeight="1" x14ac:dyDescent="0.2">
      <c r="B3528" s="1728" t="s">
        <v>3398</v>
      </c>
      <c r="C3528" s="1729">
        <v>3.5</v>
      </c>
      <c r="D3528" s="1729">
        <v>3.92</v>
      </c>
      <c r="E3528" s="1730">
        <v>100</v>
      </c>
      <c r="F3528" s="3917">
        <v>2.29</v>
      </c>
      <c r="G3528" s="3918"/>
      <c r="H3528" s="3919"/>
    </row>
    <row r="3529" spans="2:15" s="1305" customFormat="1" ht="18" customHeight="1" x14ac:dyDescent="0.2">
      <c r="B3529" s="1728" t="s">
        <v>3399</v>
      </c>
      <c r="C3529" s="1729">
        <v>15</v>
      </c>
      <c r="D3529" s="1729">
        <v>16.8</v>
      </c>
      <c r="E3529" s="1730">
        <v>500</v>
      </c>
      <c r="F3529" s="3917">
        <v>2.29</v>
      </c>
      <c r="G3529" s="3918"/>
      <c r="H3529" s="3919"/>
    </row>
    <row r="3530" spans="2:15" s="1305" customFormat="1" ht="18" customHeight="1" thickBot="1" x14ac:dyDescent="0.25">
      <c r="B3530" s="1728" t="s">
        <v>3400</v>
      </c>
      <c r="C3530" s="1729">
        <v>25</v>
      </c>
      <c r="D3530" s="1731">
        <v>28</v>
      </c>
      <c r="E3530" s="1732">
        <v>1000</v>
      </c>
      <c r="F3530" s="4262">
        <v>2.29</v>
      </c>
      <c r="G3530" s="4263"/>
      <c r="H3530" s="4264"/>
    </row>
    <row r="3531" spans="2:15" s="1305" customFormat="1" ht="18" customHeight="1" x14ac:dyDescent="0.2">
      <c r="B3531" s="1772" t="s">
        <v>3377</v>
      </c>
      <c r="C3531" s="1765"/>
      <c r="D3531" s="1756"/>
      <c r="E3531" s="1766"/>
      <c r="F3531" s="1756"/>
      <c r="G3531" s="1756"/>
      <c r="H3531" s="1767"/>
    </row>
    <row r="3532" spans="2:15" s="1305" customFormat="1" ht="18" customHeight="1" thickBot="1" x14ac:dyDescent="0.25">
      <c r="B3532" s="1737"/>
      <c r="C3532" s="1738"/>
      <c r="D3532" s="1738"/>
      <c r="E3532" s="1738"/>
      <c r="F3532" s="1738"/>
      <c r="G3532" s="1738"/>
      <c r="H3532" s="1739"/>
    </row>
    <row r="3533" spans="2:15" s="1305" customFormat="1" ht="18" customHeight="1" thickTop="1" x14ac:dyDescent="0.3">
      <c r="B3533" s="3863" t="str">
        <f>+B3481</f>
        <v>.</v>
      </c>
      <c r="C3533" s="3863"/>
      <c r="D3533" s="534"/>
      <c r="E3533" s="534"/>
      <c r="F3533" s="534"/>
      <c r="G3533" s="506"/>
    </row>
    <row r="3534" spans="2:15" s="1305" customFormat="1" ht="18" customHeight="1" thickBot="1" x14ac:dyDescent="0.35">
      <c r="B3534" s="534"/>
      <c r="C3534" s="534"/>
      <c r="D3534" s="534"/>
      <c r="E3534" s="534"/>
      <c r="F3534" s="534"/>
      <c r="G3534" s="506"/>
    </row>
    <row r="3535" spans="2:15" s="1305" customFormat="1" ht="18" customHeight="1" thickTop="1" thickBot="1" x14ac:dyDescent="0.25">
      <c r="B3535" s="742"/>
      <c r="C3535" s="1042"/>
      <c r="D3535" s="1042"/>
      <c r="E3535" s="1042"/>
      <c r="F3535" s="1042"/>
      <c r="G3535" s="1042"/>
      <c r="H3535" s="1042"/>
      <c r="I3535" s="1042"/>
      <c r="J3535" s="1042"/>
      <c r="K3535" s="1042"/>
      <c r="L3535" s="1042"/>
      <c r="M3535" s="1042"/>
      <c r="N3535" s="1042"/>
      <c r="O3535" s="734"/>
    </row>
    <row r="3536" spans="2:15" s="1305" customFormat="1" ht="18" customHeight="1" thickTop="1" x14ac:dyDescent="0.2">
      <c r="B3536" s="1519" t="s">
        <v>3342</v>
      </c>
      <c r="C3536" s="1520"/>
      <c r="D3536" s="1520"/>
      <c r="E3536" s="1520"/>
      <c r="F3536" s="1520"/>
      <c r="G3536" s="1521"/>
      <c r="H3536" s="1521"/>
      <c r="I3536" s="1521"/>
      <c r="J3536" s="1521"/>
      <c r="K3536" s="1521"/>
      <c r="L3536" s="1522"/>
      <c r="M3536" s="1522"/>
      <c r="N3536" s="1522"/>
      <c r="O3536" s="1523"/>
    </row>
    <row r="3537" spans="2:15" s="1305" customFormat="1" ht="42" customHeight="1" x14ac:dyDescent="0.2">
      <c r="B3537" s="1524" t="s">
        <v>995</v>
      </c>
      <c r="C3537" s="1525" t="s">
        <v>80</v>
      </c>
      <c r="D3537" s="1526" t="s">
        <v>1810</v>
      </c>
      <c r="E3537" s="1527" t="s">
        <v>535</v>
      </c>
      <c r="F3537" s="1527" t="s">
        <v>2955</v>
      </c>
      <c r="G3537" s="1528" t="s">
        <v>536</v>
      </c>
      <c r="H3537" s="1528" t="s">
        <v>537</v>
      </c>
      <c r="I3537" s="1525" t="s">
        <v>2956</v>
      </c>
      <c r="J3537" s="1525" t="s">
        <v>2957</v>
      </c>
      <c r="K3537" s="1525" t="s">
        <v>2958</v>
      </c>
      <c r="L3537" s="1525" t="s">
        <v>2959</v>
      </c>
      <c r="M3537" s="1525" t="s">
        <v>2960</v>
      </c>
      <c r="N3537" s="1529" t="s">
        <v>2961</v>
      </c>
      <c r="O3537" s="1530" t="s">
        <v>2028</v>
      </c>
    </row>
    <row r="3538" spans="2:15" s="1305" customFormat="1" ht="27.75" customHeight="1" x14ac:dyDescent="0.2">
      <c r="B3538" s="1573" t="s">
        <v>3343</v>
      </c>
      <c r="C3538" s="1532" t="s">
        <v>2030</v>
      </c>
      <c r="D3538" s="1532" t="s">
        <v>233</v>
      </c>
      <c r="E3538" s="1533">
        <f>+F3538+G3538</f>
        <v>30</v>
      </c>
      <c r="F3538" s="1534">
        <v>10.01</v>
      </c>
      <c r="G3538" s="1535">
        <v>19.989999999999998</v>
      </c>
      <c r="H3538" s="1568" t="s">
        <v>58</v>
      </c>
      <c r="I3538" s="1536">
        <v>0.12</v>
      </c>
      <c r="J3538" s="1569">
        <v>0.22</v>
      </c>
      <c r="K3538" s="1536">
        <v>0.15</v>
      </c>
      <c r="L3538" s="1570" t="s">
        <v>1769</v>
      </c>
      <c r="M3538" s="1536" t="s">
        <v>1770</v>
      </c>
      <c r="N3538" s="1571" t="s">
        <v>1771</v>
      </c>
      <c r="O3538" s="1572" t="s">
        <v>763</v>
      </c>
    </row>
    <row r="3539" spans="2:15" s="1305" customFormat="1" ht="27.75" customHeight="1" x14ac:dyDescent="0.2">
      <c r="B3539" s="1531" t="s">
        <v>2963</v>
      </c>
      <c r="C3539" s="1532" t="s">
        <v>2030</v>
      </c>
      <c r="D3539" s="1532" t="s">
        <v>233</v>
      </c>
      <c r="E3539" s="1533">
        <f t="shared" ref="E3539:E3558" si="21">+F3539+G3539</f>
        <v>30</v>
      </c>
      <c r="F3539" s="1534">
        <v>10.01</v>
      </c>
      <c r="G3539" s="1535">
        <v>19.989999999999998</v>
      </c>
      <c r="H3539" s="1568" t="s">
        <v>58</v>
      </c>
      <c r="I3539" s="1536">
        <v>0.12</v>
      </c>
      <c r="J3539" s="1569">
        <v>0.22</v>
      </c>
      <c r="K3539" s="1536">
        <v>0.15</v>
      </c>
      <c r="L3539" s="1570" t="s">
        <v>1769</v>
      </c>
      <c r="M3539" s="1536" t="s">
        <v>1770</v>
      </c>
      <c r="N3539" s="1571" t="s">
        <v>1771</v>
      </c>
      <c r="O3539" s="1572" t="s">
        <v>763</v>
      </c>
    </row>
    <row r="3540" spans="2:15" s="1305" customFormat="1" ht="27.75" customHeight="1" x14ac:dyDescent="0.2">
      <c r="B3540" s="1531" t="s">
        <v>3344</v>
      </c>
      <c r="C3540" s="1532" t="s">
        <v>2030</v>
      </c>
      <c r="D3540" s="1532" t="s">
        <v>233</v>
      </c>
      <c r="E3540" s="1533">
        <f t="shared" si="21"/>
        <v>30</v>
      </c>
      <c r="F3540" s="1534">
        <v>10.01</v>
      </c>
      <c r="G3540" s="1535">
        <v>19.989999999999998</v>
      </c>
      <c r="H3540" s="1568" t="s">
        <v>58</v>
      </c>
      <c r="I3540" s="1536">
        <v>0.12</v>
      </c>
      <c r="J3540" s="1569">
        <v>0.22</v>
      </c>
      <c r="K3540" s="1536">
        <v>0.15</v>
      </c>
      <c r="L3540" s="1570" t="s">
        <v>1769</v>
      </c>
      <c r="M3540" s="1536" t="s">
        <v>1770</v>
      </c>
      <c r="N3540" s="1571" t="s">
        <v>1771</v>
      </c>
      <c r="O3540" s="1572" t="s">
        <v>763</v>
      </c>
    </row>
    <row r="3541" spans="2:15" s="1305" customFormat="1" ht="27.75" customHeight="1" x14ac:dyDescent="0.2">
      <c r="B3541" s="1573" t="s">
        <v>3345</v>
      </c>
      <c r="C3541" s="1532" t="s">
        <v>2030</v>
      </c>
      <c r="D3541" s="1532" t="s">
        <v>233</v>
      </c>
      <c r="E3541" s="1533">
        <f t="shared" si="21"/>
        <v>39</v>
      </c>
      <c r="F3541" s="1534">
        <v>19.010000000000002</v>
      </c>
      <c r="G3541" s="1535">
        <v>19.989999999999998</v>
      </c>
      <c r="H3541" s="1568" t="s">
        <v>58</v>
      </c>
      <c r="I3541" s="1536">
        <v>0.11</v>
      </c>
      <c r="J3541" s="1569">
        <v>0.22</v>
      </c>
      <c r="K3541" s="1536">
        <v>0.15</v>
      </c>
      <c r="L3541" s="1570" t="s">
        <v>2187</v>
      </c>
      <c r="M3541" s="1536" t="s">
        <v>2465</v>
      </c>
      <c r="N3541" s="1571" t="s">
        <v>89</v>
      </c>
      <c r="O3541" s="1572" t="s">
        <v>763</v>
      </c>
    </row>
    <row r="3542" spans="2:15" s="1305" customFormat="1" ht="27.75" customHeight="1" x14ac:dyDescent="0.2">
      <c r="B3542" s="1573" t="s">
        <v>3346</v>
      </c>
      <c r="C3542" s="1532" t="s">
        <v>2030</v>
      </c>
      <c r="D3542" s="1532" t="s">
        <v>233</v>
      </c>
      <c r="E3542" s="1533">
        <f t="shared" si="21"/>
        <v>39</v>
      </c>
      <c r="F3542" s="1534">
        <v>19.010000000000002</v>
      </c>
      <c r="G3542" s="1535">
        <v>19.989999999999998</v>
      </c>
      <c r="H3542" s="1568" t="s">
        <v>58</v>
      </c>
      <c r="I3542" s="1536">
        <v>0.11</v>
      </c>
      <c r="J3542" s="1569">
        <v>0.22</v>
      </c>
      <c r="K3542" s="1536">
        <v>0.15</v>
      </c>
      <c r="L3542" s="1570" t="s">
        <v>2187</v>
      </c>
      <c r="M3542" s="1536" t="s">
        <v>2465</v>
      </c>
      <c r="N3542" s="1571" t="s">
        <v>89</v>
      </c>
      <c r="O3542" s="1572" t="s">
        <v>763</v>
      </c>
    </row>
    <row r="3543" spans="2:15" s="1305" customFormat="1" ht="27.75" customHeight="1" x14ac:dyDescent="0.2">
      <c r="B3543" s="1573" t="s">
        <v>3347</v>
      </c>
      <c r="C3543" s="1532" t="s">
        <v>2030</v>
      </c>
      <c r="D3543" s="1532" t="s">
        <v>233</v>
      </c>
      <c r="E3543" s="1533">
        <f t="shared" si="21"/>
        <v>39</v>
      </c>
      <c r="F3543" s="1534">
        <v>19.010000000000002</v>
      </c>
      <c r="G3543" s="1535">
        <v>19.989999999999998</v>
      </c>
      <c r="H3543" s="1568" t="s">
        <v>58</v>
      </c>
      <c r="I3543" s="1536">
        <v>0.11</v>
      </c>
      <c r="J3543" s="1569">
        <v>0.22</v>
      </c>
      <c r="K3543" s="1536">
        <v>0.15</v>
      </c>
      <c r="L3543" s="1570" t="s">
        <v>2187</v>
      </c>
      <c r="M3543" s="1536" t="s">
        <v>2465</v>
      </c>
      <c r="N3543" s="1571" t="s">
        <v>89</v>
      </c>
      <c r="O3543" s="1572" t="s">
        <v>763</v>
      </c>
    </row>
    <row r="3544" spans="2:15" s="1305" customFormat="1" ht="27.75" customHeight="1" x14ac:dyDescent="0.2">
      <c r="B3544" s="1573" t="s">
        <v>3348</v>
      </c>
      <c r="C3544" s="1532" t="s">
        <v>2030</v>
      </c>
      <c r="D3544" s="1532" t="s">
        <v>233</v>
      </c>
      <c r="E3544" s="1533">
        <f t="shared" si="21"/>
        <v>49</v>
      </c>
      <c r="F3544" s="1534">
        <v>29.01</v>
      </c>
      <c r="G3544" s="1535">
        <v>19.989999999999998</v>
      </c>
      <c r="H3544" s="1568" t="s">
        <v>58</v>
      </c>
      <c r="I3544" s="1536">
        <v>0.11</v>
      </c>
      <c r="J3544" s="1569">
        <v>0.22</v>
      </c>
      <c r="K3544" s="1536">
        <v>0.15</v>
      </c>
      <c r="L3544" s="1570" t="s">
        <v>2969</v>
      </c>
      <c r="M3544" s="1536" t="s">
        <v>2970</v>
      </c>
      <c r="N3544" s="1571" t="s">
        <v>2971</v>
      </c>
      <c r="O3544" s="1572" t="s">
        <v>763</v>
      </c>
    </row>
    <row r="3545" spans="2:15" s="1305" customFormat="1" ht="27.75" customHeight="1" x14ac:dyDescent="0.2">
      <c r="B3545" s="1573" t="s">
        <v>3349</v>
      </c>
      <c r="C3545" s="1532" t="s">
        <v>2030</v>
      </c>
      <c r="D3545" s="1532" t="s">
        <v>233</v>
      </c>
      <c r="E3545" s="1533">
        <f t="shared" si="21"/>
        <v>49</v>
      </c>
      <c r="F3545" s="1534">
        <v>29.01</v>
      </c>
      <c r="G3545" s="1535">
        <v>19.989999999999998</v>
      </c>
      <c r="H3545" s="1568" t="s">
        <v>58</v>
      </c>
      <c r="I3545" s="1536">
        <v>0.11</v>
      </c>
      <c r="J3545" s="1569">
        <v>0.22</v>
      </c>
      <c r="K3545" s="1536">
        <v>0.15</v>
      </c>
      <c r="L3545" s="1570" t="s">
        <v>2969</v>
      </c>
      <c r="M3545" s="1536" t="s">
        <v>2970</v>
      </c>
      <c r="N3545" s="1571" t="s">
        <v>2971</v>
      </c>
      <c r="O3545" s="1572" t="s">
        <v>763</v>
      </c>
    </row>
    <row r="3546" spans="2:15" s="1305" customFormat="1" ht="27.75" customHeight="1" x14ac:dyDescent="0.2">
      <c r="B3546" s="1573" t="s">
        <v>3350</v>
      </c>
      <c r="C3546" s="1532" t="s">
        <v>2030</v>
      </c>
      <c r="D3546" s="1532" t="s">
        <v>233</v>
      </c>
      <c r="E3546" s="1533">
        <f t="shared" si="21"/>
        <v>49</v>
      </c>
      <c r="F3546" s="1534">
        <v>29.01</v>
      </c>
      <c r="G3546" s="1535">
        <v>19.989999999999998</v>
      </c>
      <c r="H3546" s="1568" t="s">
        <v>58</v>
      </c>
      <c r="I3546" s="1536">
        <v>0.11</v>
      </c>
      <c r="J3546" s="1569">
        <v>0.22</v>
      </c>
      <c r="K3546" s="1536">
        <v>0.15</v>
      </c>
      <c r="L3546" s="1570" t="s">
        <v>2969</v>
      </c>
      <c r="M3546" s="1536" t="s">
        <v>2970</v>
      </c>
      <c r="N3546" s="1571" t="s">
        <v>2971</v>
      </c>
      <c r="O3546" s="1572" t="s">
        <v>763</v>
      </c>
    </row>
    <row r="3547" spans="2:15" s="1305" customFormat="1" ht="27.75" customHeight="1" x14ac:dyDescent="0.2">
      <c r="B3547" s="1573" t="s">
        <v>3351</v>
      </c>
      <c r="C3547" s="1532" t="s">
        <v>2030</v>
      </c>
      <c r="D3547" s="1532" t="s">
        <v>233</v>
      </c>
      <c r="E3547" s="1533">
        <f t="shared" si="21"/>
        <v>59</v>
      </c>
      <c r="F3547" s="1534">
        <v>39.01</v>
      </c>
      <c r="G3547" s="1535">
        <v>19.989999999999998</v>
      </c>
      <c r="H3547" s="1568" t="s">
        <v>58</v>
      </c>
      <c r="I3547" s="1536">
        <v>9.8000000000000004E-2</v>
      </c>
      <c r="J3547" s="1569">
        <v>0.22</v>
      </c>
      <c r="K3547" s="1536">
        <v>0.15</v>
      </c>
      <c r="L3547" s="1570" t="s">
        <v>2186</v>
      </c>
      <c r="M3547" s="1536" t="s">
        <v>101</v>
      </c>
      <c r="N3547" s="1571" t="s">
        <v>102</v>
      </c>
      <c r="O3547" s="1572" t="s">
        <v>390</v>
      </c>
    </row>
    <row r="3548" spans="2:15" s="1305" customFormat="1" ht="27.75" customHeight="1" x14ac:dyDescent="0.2">
      <c r="B3548" s="1573" t="s">
        <v>3352</v>
      </c>
      <c r="C3548" s="1532" t="s">
        <v>2030</v>
      </c>
      <c r="D3548" s="1532" t="s">
        <v>233</v>
      </c>
      <c r="E3548" s="1533">
        <f t="shared" si="21"/>
        <v>59</v>
      </c>
      <c r="F3548" s="1534">
        <v>39.01</v>
      </c>
      <c r="G3548" s="1535">
        <v>19.989999999999998</v>
      </c>
      <c r="H3548" s="1568" t="s">
        <v>58</v>
      </c>
      <c r="I3548" s="1536">
        <v>9.8000000000000004E-2</v>
      </c>
      <c r="J3548" s="1569">
        <v>0.22</v>
      </c>
      <c r="K3548" s="1536">
        <v>0.15</v>
      </c>
      <c r="L3548" s="1570" t="s">
        <v>2186</v>
      </c>
      <c r="M3548" s="1536" t="s">
        <v>101</v>
      </c>
      <c r="N3548" s="1571" t="s">
        <v>102</v>
      </c>
      <c r="O3548" s="1572" t="s">
        <v>390</v>
      </c>
    </row>
    <row r="3549" spans="2:15" s="1305" customFormat="1" ht="27.75" customHeight="1" x14ac:dyDescent="0.2">
      <c r="B3549" s="1573" t="s">
        <v>3353</v>
      </c>
      <c r="C3549" s="1532" t="s">
        <v>2030</v>
      </c>
      <c r="D3549" s="1532" t="s">
        <v>233</v>
      </c>
      <c r="E3549" s="1533">
        <f t="shared" si="21"/>
        <v>59</v>
      </c>
      <c r="F3549" s="1534">
        <v>39.01</v>
      </c>
      <c r="G3549" s="1535">
        <v>19.989999999999998</v>
      </c>
      <c r="H3549" s="1568" t="s">
        <v>58</v>
      </c>
      <c r="I3549" s="1536">
        <v>9.8000000000000004E-2</v>
      </c>
      <c r="J3549" s="1569">
        <v>0.22</v>
      </c>
      <c r="K3549" s="1536">
        <v>0.15</v>
      </c>
      <c r="L3549" s="1570" t="s">
        <v>2186</v>
      </c>
      <c r="M3549" s="1536" t="s">
        <v>101</v>
      </c>
      <c r="N3549" s="1571" t="s">
        <v>102</v>
      </c>
      <c r="O3549" s="1572" t="s">
        <v>390</v>
      </c>
    </row>
    <row r="3550" spans="2:15" s="1305" customFormat="1" ht="27.75" customHeight="1" x14ac:dyDescent="0.2">
      <c r="B3550" s="1573" t="s">
        <v>3354</v>
      </c>
      <c r="C3550" s="1532" t="s">
        <v>2030</v>
      </c>
      <c r="D3550" s="1532" t="s">
        <v>233</v>
      </c>
      <c r="E3550" s="1533">
        <f t="shared" si="21"/>
        <v>79</v>
      </c>
      <c r="F3550" s="1534">
        <v>59.01</v>
      </c>
      <c r="G3550" s="1535">
        <v>19.989999999999998</v>
      </c>
      <c r="H3550" s="1568" t="s">
        <v>58</v>
      </c>
      <c r="I3550" s="1536">
        <v>0.09</v>
      </c>
      <c r="J3550" s="1569">
        <v>0.22</v>
      </c>
      <c r="K3550" s="1536">
        <v>0.15</v>
      </c>
      <c r="L3550" s="1570" t="s">
        <v>107</v>
      </c>
      <c r="M3550" s="1536" t="s">
        <v>2595</v>
      </c>
      <c r="N3550" s="1571" t="s">
        <v>580</v>
      </c>
      <c r="O3550" s="1572" t="s">
        <v>390</v>
      </c>
    </row>
    <row r="3551" spans="2:15" s="1305" customFormat="1" ht="27.75" customHeight="1" x14ac:dyDescent="0.2">
      <c r="B3551" s="1573" t="s">
        <v>3355</v>
      </c>
      <c r="C3551" s="1532" t="s">
        <v>2030</v>
      </c>
      <c r="D3551" s="1532" t="s">
        <v>233</v>
      </c>
      <c r="E3551" s="1533">
        <f t="shared" si="21"/>
        <v>79</v>
      </c>
      <c r="F3551" s="1534">
        <v>59.01</v>
      </c>
      <c r="G3551" s="1535">
        <v>19.989999999999998</v>
      </c>
      <c r="H3551" s="1568" t="s">
        <v>58</v>
      </c>
      <c r="I3551" s="1536">
        <v>0.09</v>
      </c>
      <c r="J3551" s="1569">
        <v>0.22</v>
      </c>
      <c r="K3551" s="1536">
        <v>0.15</v>
      </c>
      <c r="L3551" s="1570" t="s">
        <v>107</v>
      </c>
      <c r="M3551" s="1536" t="s">
        <v>2595</v>
      </c>
      <c r="N3551" s="1571" t="s">
        <v>580</v>
      </c>
      <c r="O3551" s="1572" t="s">
        <v>390</v>
      </c>
    </row>
    <row r="3552" spans="2:15" s="1305" customFormat="1" ht="27.75" customHeight="1" x14ac:dyDescent="0.2">
      <c r="B3552" s="1573" t="s">
        <v>3356</v>
      </c>
      <c r="C3552" s="1532" t="s">
        <v>2030</v>
      </c>
      <c r="D3552" s="1532" t="s">
        <v>233</v>
      </c>
      <c r="E3552" s="1533">
        <f t="shared" si="21"/>
        <v>79</v>
      </c>
      <c r="F3552" s="1534">
        <v>59.01</v>
      </c>
      <c r="G3552" s="1535">
        <v>19.989999999999998</v>
      </c>
      <c r="H3552" s="1568" t="s">
        <v>58</v>
      </c>
      <c r="I3552" s="1536">
        <v>0.09</v>
      </c>
      <c r="J3552" s="1569">
        <v>0.22</v>
      </c>
      <c r="K3552" s="1536">
        <v>0.15</v>
      </c>
      <c r="L3552" s="1570" t="s">
        <v>107</v>
      </c>
      <c r="M3552" s="1536" t="s">
        <v>2595</v>
      </c>
      <c r="N3552" s="1571" t="s">
        <v>580</v>
      </c>
      <c r="O3552" s="1572" t="s">
        <v>390</v>
      </c>
    </row>
    <row r="3553" spans="2:15" s="1305" customFormat="1" ht="27.75" customHeight="1" x14ac:dyDescent="0.2">
      <c r="B3553" s="1573" t="s">
        <v>3357</v>
      </c>
      <c r="C3553" s="1532" t="s">
        <v>2030</v>
      </c>
      <c r="D3553" s="1532" t="s">
        <v>233</v>
      </c>
      <c r="E3553" s="1533">
        <f t="shared" si="21"/>
        <v>99</v>
      </c>
      <c r="F3553" s="1534">
        <v>79.010000000000005</v>
      </c>
      <c r="G3553" s="1535">
        <v>19.989999999999998</v>
      </c>
      <c r="H3553" s="1568" t="s">
        <v>58</v>
      </c>
      <c r="I3553" s="1536">
        <v>8.5999999999999993E-2</v>
      </c>
      <c r="J3553" s="1569">
        <v>0.22</v>
      </c>
      <c r="K3553" s="1536">
        <v>0.15</v>
      </c>
      <c r="L3553" s="1570" t="s">
        <v>2916</v>
      </c>
      <c r="M3553" s="1536" t="s">
        <v>2917</v>
      </c>
      <c r="N3553" s="1571" t="s">
        <v>883</v>
      </c>
      <c r="O3553" s="1572" t="s">
        <v>390</v>
      </c>
    </row>
    <row r="3554" spans="2:15" s="1305" customFormat="1" ht="27.75" customHeight="1" x14ac:dyDescent="0.2">
      <c r="B3554" s="1573" t="s">
        <v>3358</v>
      </c>
      <c r="C3554" s="1532" t="s">
        <v>2030</v>
      </c>
      <c r="D3554" s="1532" t="s">
        <v>233</v>
      </c>
      <c r="E3554" s="1533">
        <f t="shared" si="21"/>
        <v>99</v>
      </c>
      <c r="F3554" s="1534">
        <v>79.010000000000005</v>
      </c>
      <c r="G3554" s="1535">
        <v>19.989999999999998</v>
      </c>
      <c r="H3554" s="1568" t="s">
        <v>58</v>
      </c>
      <c r="I3554" s="1536">
        <v>8.5999999999999993E-2</v>
      </c>
      <c r="J3554" s="1569">
        <v>0.22</v>
      </c>
      <c r="K3554" s="1536">
        <v>0.15</v>
      </c>
      <c r="L3554" s="1570" t="s">
        <v>2916</v>
      </c>
      <c r="M3554" s="1536" t="s">
        <v>2917</v>
      </c>
      <c r="N3554" s="1571" t="s">
        <v>883</v>
      </c>
      <c r="O3554" s="1572" t="s">
        <v>390</v>
      </c>
    </row>
    <row r="3555" spans="2:15" s="1305" customFormat="1" ht="42" customHeight="1" x14ac:dyDescent="0.2">
      <c r="B3555" s="1573" t="s">
        <v>3359</v>
      </c>
      <c r="C3555" s="1532" t="s">
        <v>2030</v>
      </c>
      <c r="D3555" s="1532" t="s">
        <v>233</v>
      </c>
      <c r="E3555" s="1533">
        <f t="shared" si="21"/>
        <v>99</v>
      </c>
      <c r="F3555" s="1534">
        <v>79.010000000000005</v>
      </c>
      <c r="G3555" s="1535">
        <v>19.989999999999998</v>
      </c>
      <c r="H3555" s="1568" t="s">
        <v>58</v>
      </c>
      <c r="I3555" s="1536">
        <v>8.5999999999999993E-2</v>
      </c>
      <c r="J3555" s="1569">
        <v>0.22</v>
      </c>
      <c r="K3555" s="1536">
        <v>0.15</v>
      </c>
      <c r="L3555" s="1570" t="s">
        <v>2916</v>
      </c>
      <c r="M3555" s="1536" t="s">
        <v>2917</v>
      </c>
      <c r="N3555" s="1571" t="s">
        <v>883</v>
      </c>
      <c r="O3555" s="1572" t="s">
        <v>390</v>
      </c>
    </row>
    <row r="3556" spans="2:15" s="1305" customFormat="1" ht="27.75" customHeight="1" x14ac:dyDescent="0.2">
      <c r="B3556" s="1573" t="s">
        <v>3360</v>
      </c>
      <c r="C3556" s="1532" t="s">
        <v>2030</v>
      </c>
      <c r="D3556" s="1532" t="s">
        <v>233</v>
      </c>
      <c r="E3556" s="1533">
        <f t="shared" si="21"/>
        <v>120</v>
      </c>
      <c r="F3556" s="1534">
        <v>100.01</v>
      </c>
      <c r="G3556" s="1535">
        <v>19.989999999999998</v>
      </c>
      <c r="H3556" s="1568" t="s">
        <v>58</v>
      </c>
      <c r="I3556" s="1536">
        <v>8.5999999999999993E-2</v>
      </c>
      <c r="J3556" s="1569">
        <v>0.22</v>
      </c>
      <c r="K3556" s="1536">
        <v>0.15</v>
      </c>
      <c r="L3556" s="1570" t="s">
        <v>2984</v>
      </c>
      <c r="M3556" s="1536" t="s">
        <v>2985</v>
      </c>
      <c r="N3556" s="1571" t="s">
        <v>1463</v>
      </c>
      <c r="O3556" s="1572" t="s">
        <v>390</v>
      </c>
    </row>
    <row r="3557" spans="2:15" s="1305" customFormat="1" ht="27.75" customHeight="1" x14ac:dyDescent="0.2">
      <c r="B3557" s="1573" t="s">
        <v>3361</v>
      </c>
      <c r="C3557" s="1532" t="s">
        <v>2030</v>
      </c>
      <c r="D3557" s="1532" t="s">
        <v>233</v>
      </c>
      <c r="E3557" s="1533">
        <f t="shared" si="21"/>
        <v>120</v>
      </c>
      <c r="F3557" s="1534">
        <v>100.01</v>
      </c>
      <c r="G3557" s="1535">
        <v>19.989999999999998</v>
      </c>
      <c r="H3557" s="1568" t="s">
        <v>58</v>
      </c>
      <c r="I3557" s="1536">
        <v>8.5999999999999993E-2</v>
      </c>
      <c r="J3557" s="1569">
        <v>0.22</v>
      </c>
      <c r="K3557" s="1536">
        <v>0.15</v>
      </c>
      <c r="L3557" s="1570" t="s">
        <v>2984</v>
      </c>
      <c r="M3557" s="1536" t="s">
        <v>2985</v>
      </c>
      <c r="N3557" s="1571" t="s">
        <v>1463</v>
      </c>
      <c r="O3557" s="1572" t="s">
        <v>390</v>
      </c>
    </row>
    <row r="3558" spans="2:15" s="1305" customFormat="1" ht="27.75" customHeight="1" x14ac:dyDescent="0.2">
      <c r="B3558" s="1573" t="s">
        <v>3362</v>
      </c>
      <c r="C3558" s="1532" t="s">
        <v>2030</v>
      </c>
      <c r="D3558" s="1532" t="s">
        <v>233</v>
      </c>
      <c r="E3558" s="1533">
        <f t="shared" si="21"/>
        <v>120</v>
      </c>
      <c r="F3558" s="1534">
        <v>100.01</v>
      </c>
      <c r="G3558" s="1535">
        <v>19.989999999999998</v>
      </c>
      <c r="H3558" s="1568" t="s">
        <v>58</v>
      </c>
      <c r="I3558" s="1536">
        <v>8.5999999999999993E-2</v>
      </c>
      <c r="J3558" s="1569">
        <v>0.22</v>
      </c>
      <c r="K3558" s="1536">
        <v>0.15</v>
      </c>
      <c r="L3558" s="1570" t="s">
        <v>2984</v>
      </c>
      <c r="M3558" s="1536" t="s">
        <v>2985</v>
      </c>
      <c r="N3558" s="1571" t="s">
        <v>1463</v>
      </c>
      <c r="O3558" s="1572" t="s">
        <v>390</v>
      </c>
    </row>
    <row r="3559" spans="2:15" s="1305" customFormat="1" ht="18" customHeight="1" x14ac:dyDescent="0.2">
      <c r="B3559" s="1574"/>
      <c r="C3559" s="1575"/>
      <c r="D3559" s="1575"/>
      <c r="E3559" s="1576"/>
      <c r="F3559" s="1577"/>
      <c r="G3559" s="1576"/>
      <c r="H3559" s="1576"/>
      <c r="I3559" s="1578"/>
      <c r="J3559" s="1579"/>
      <c r="K3559" s="1578"/>
      <c r="L3559" s="1580"/>
      <c r="M3559" s="1578"/>
      <c r="N3559" s="1581"/>
      <c r="O3559" s="1582"/>
    </row>
    <row r="3560" spans="2:15" s="1305" customFormat="1" ht="32.25" customHeight="1" x14ac:dyDescent="0.2">
      <c r="B3560" s="1531" t="s">
        <v>3343</v>
      </c>
      <c r="C3560" s="1583" t="s">
        <v>783</v>
      </c>
      <c r="D3560" s="1532" t="s">
        <v>233</v>
      </c>
      <c r="E3560" s="1533">
        <f>+F3560+G3560</f>
        <v>30</v>
      </c>
      <c r="F3560" s="1534">
        <v>10.01</v>
      </c>
      <c r="G3560" s="1535">
        <v>19.989999999999998</v>
      </c>
      <c r="H3560" s="1568" t="s">
        <v>58</v>
      </c>
      <c r="I3560" s="1536">
        <v>0.1</v>
      </c>
      <c r="J3560" s="1569">
        <v>0.22</v>
      </c>
      <c r="K3560" s="1536">
        <v>0.15</v>
      </c>
      <c r="L3560" s="1570" t="s">
        <v>2172</v>
      </c>
      <c r="M3560" s="1536" t="s">
        <v>1770</v>
      </c>
      <c r="N3560" s="1571" t="s">
        <v>1771</v>
      </c>
      <c r="O3560" s="1572" t="s">
        <v>763</v>
      </c>
    </row>
    <row r="3561" spans="2:15" s="1305" customFormat="1" ht="32.25" customHeight="1" x14ac:dyDescent="0.2">
      <c r="B3561" s="1531" t="s">
        <v>3363</v>
      </c>
      <c r="C3561" s="1583" t="s">
        <v>783</v>
      </c>
      <c r="D3561" s="1532" t="s">
        <v>233</v>
      </c>
      <c r="E3561" s="1533">
        <f t="shared" ref="E3561:E3580" si="22">+F3561+G3561</f>
        <v>30</v>
      </c>
      <c r="F3561" s="1534">
        <v>10.01</v>
      </c>
      <c r="G3561" s="1535">
        <v>19.989999999999998</v>
      </c>
      <c r="H3561" s="1568" t="s">
        <v>58</v>
      </c>
      <c r="I3561" s="1536">
        <v>0.1</v>
      </c>
      <c r="J3561" s="1569">
        <v>0.22</v>
      </c>
      <c r="K3561" s="1536">
        <v>0.15</v>
      </c>
      <c r="L3561" s="1570" t="s">
        <v>2172</v>
      </c>
      <c r="M3561" s="1536" t="s">
        <v>1770</v>
      </c>
      <c r="N3561" s="1571" t="s">
        <v>1771</v>
      </c>
      <c r="O3561" s="1572" t="s">
        <v>763</v>
      </c>
    </row>
    <row r="3562" spans="2:15" s="1305" customFormat="1" ht="32.25" customHeight="1" x14ac:dyDescent="0.2">
      <c r="B3562" s="1531" t="s">
        <v>3344</v>
      </c>
      <c r="C3562" s="1583" t="s">
        <v>783</v>
      </c>
      <c r="D3562" s="1532" t="s">
        <v>233</v>
      </c>
      <c r="E3562" s="1533">
        <f t="shared" si="22"/>
        <v>30</v>
      </c>
      <c r="F3562" s="1534">
        <v>10.01</v>
      </c>
      <c r="G3562" s="1535">
        <v>19.989999999999998</v>
      </c>
      <c r="H3562" s="1568" t="s">
        <v>58</v>
      </c>
      <c r="I3562" s="1536">
        <v>0.1</v>
      </c>
      <c r="J3562" s="1569">
        <v>0.22</v>
      </c>
      <c r="K3562" s="1536">
        <v>0.15</v>
      </c>
      <c r="L3562" s="1570" t="s">
        <v>2172</v>
      </c>
      <c r="M3562" s="1536" t="s">
        <v>1770</v>
      </c>
      <c r="N3562" s="1571" t="s">
        <v>1771</v>
      </c>
      <c r="O3562" s="1572" t="s">
        <v>763</v>
      </c>
    </row>
    <row r="3563" spans="2:15" s="1305" customFormat="1" ht="32.25" customHeight="1" x14ac:dyDescent="0.2">
      <c r="B3563" s="1573" t="s">
        <v>3345</v>
      </c>
      <c r="C3563" s="1583" t="s">
        <v>783</v>
      </c>
      <c r="D3563" s="1532" t="s">
        <v>233</v>
      </c>
      <c r="E3563" s="1533">
        <f t="shared" si="22"/>
        <v>39</v>
      </c>
      <c r="F3563" s="1534">
        <v>19.010000000000002</v>
      </c>
      <c r="G3563" s="1535">
        <v>19.989999999999998</v>
      </c>
      <c r="H3563" s="1568" t="s">
        <v>58</v>
      </c>
      <c r="I3563" s="1536">
        <v>0.1</v>
      </c>
      <c r="J3563" s="1569">
        <v>0.22</v>
      </c>
      <c r="K3563" s="1536">
        <v>0.15</v>
      </c>
      <c r="L3563" s="1570" t="s">
        <v>2988</v>
      </c>
      <c r="M3563" s="1536" t="s">
        <v>2465</v>
      </c>
      <c r="N3563" s="1571" t="s">
        <v>89</v>
      </c>
      <c r="O3563" s="1572" t="s">
        <v>763</v>
      </c>
    </row>
    <row r="3564" spans="2:15" s="1305" customFormat="1" ht="32.25" customHeight="1" x14ac:dyDescent="0.2">
      <c r="B3564" s="1573" t="s">
        <v>3346</v>
      </c>
      <c r="C3564" s="1583" t="s">
        <v>783</v>
      </c>
      <c r="D3564" s="1532" t="s">
        <v>233</v>
      </c>
      <c r="E3564" s="1533">
        <f t="shared" si="22"/>
        <v>39</v>
      </c>
      <c r="F3564" s="1534">
        <v>19.010000000000002</v>
      </c>
      <c r="G3564" s="1535">
        <v>19.989999999999998</v>
      </c>
      <c r="H3564" s="1568" t="s">
        <v>58</v>
      </c>
      <c r="I3564" s="1536">
        <v>0.1</v>
      </c>
      <c r="J3564" s="1569">
        <v>0.22</v>
      </c>
      <c r="K3564" s="1536">
        <v>0.15</v>
      </c>
      <c r="L3564" s="1570" t="s">
        <v>2988</v>
      </c>
      <c r="M3564" s="1536" t="s">
        <v>2465</v>
      </c>
      <c r="N3564" s="1571" t="s">
        <v>89</v>
      </c>
      <c r="O3564" s="1572" t="s">
        <v>763</v>
      </c>
    </row>
    <row r="3565" spans="2:15" s="1305" customFormat="1" ht="32.25" customHeight="1" x14ac:dyDescent="0.2">
      <c r="B3565" s="1573" t="s">
        <v>3347</v>
      </c>
      <c r="C3565" s="1583" t="s">
        <v>783</v>
      </c>
      <c r="D3565" s="1532" t="s">
        <v>233</v>
      </c>
      <c r="E3565" s="1533">
        <f t="shared" si="22"/>
        <v>39</v>
      </c>
      <c r="F3565" s="1534">
        <v>19.010000000000002</v>
      </c>
      <c r="G3565" s="1535">
        <v>19.989999999999998</v>
      </c>
      <c r="H3565" s="1568" t="s">
        <v>58</v>
      </c>
      <c r="I3565" s="1536">
        <v>0.1</v>
      </c>
      <c r="J3565" s="1569">
        <v>0.22</v>
      </c>
      <c r="K3565" s="1536">
        <v>0.15</v>
      </c>
      <c r="L3565" s="1570" t="s">
        <v>2988</v>
      </c>
      <c r="M3565" s="1536" t="s">
        <v>2465</v>
      </c>
      <c r="N3565" s="1571" t="s">
        <v>89</v>
      </c>
      <c r="O3565" s="1572" t="s">
        <v>763</v>
      </c>
    </row>
    <row r="3566" spans="2:15" s="1305" customFormat="1" ht="32.25" customHeight="1" x14ac:dyDescent="0.2">
      <c r="B3566" s="1573" t="s">
        <v>3348</v>
      </c>
      <c r="C3566" s="1583" t="s">
        <v>783</v>
      </c>
      <c r="D3566" s="1532" t="s">
        <v>233</v>
      </c>
      <c r="E3566" s="1533">
        <f t="shared" si="22"/>
        <v>49</v>
      </c>
      <c r="F3566" s="1534">
        <v>29.01</v>
      </c>
      <c r="G3566" s="1535">
        <v>19.989999999999998</v>
      </c>
      <c r="H3566" s="1568" t="s">
        <v>58</v>
      </c>
      <c r="I3566" s="1536">
        <v>0.1</v>
      </c>
      <c r="J3566" s="1569">
        <v>0.22</v>
      </c>
      <c r="K3566" s="1536">
        <v>0.15</v>
      </c>
      <c r="L3566" s="1570" t="s">
        <v>110</v>
      </c>
      <c r="M3566" s="1536" t="s">
        <v>2970</v>
      </c>
      <c r="N3566" s="1571" t="s">
        <v>2971</v>
      </c>
      <c r="O3566" s="1572" t="s">
        <v>763</v>
      </c>
    </row>
    <row r="3567" spans="2:15" s="1305" customFormat="1" ht="32.25" customHeight="1" x14ac:dyDescent="0.2">
      <c r="B3567" s="1573" t="s">
        <v>3349</v>
      </c>
      <c r="C3567" s="1583" t="s">
        <v>783</v>
      </c>
      <c r="D3567" s="1532" t="s">
        <v>233</v>
      </c>
      <c r="E3567" s="1533">
        <f t="shared" si="22"/>
        <v>49</v>
      </c>
      <c r="F3567" s="1534">
        <v>29.01</v>
      </c>
      <c r="G3567" s="1535">
        <v>19.989999999999998</v>
      </c>
      <c r="H3567" s="1568" t="s">
        <v>58</v>
      </c>
      <c r="I3567" s="1536">
        <v>0.1</v>
      </c>
      <c r="J3567" s="1569">
        <v>0.22</v>
      </c>
      <c r="K3567" s="1536">
        <v>0.15</v>
      </c>
      <c r="L3567" s="1570" t="s">
        <v>110</v>
      </c>
      <c r="M3567" s="1536" t="s">
        <v>2970</v>
      </c>
      <c r="N3567" s="1571" t="s">
        <v>2971</v>
      </c>
      <c r="O3567" s="1572" t="s">
        <v>763</v>
      </c>
    </row>
    <row r="3568" spans="2:15" s="1305" customFormat="1" ht="32.25" customHeight="1" x14ac:dyDescent="0.2">
      <c r="B3568" s="1573" t="s">
        <v>3350</v>
      </c>
      <c r="C3568" s="1583" t="s">
        <v>783</v>
      </c>
      <c r="D3568" s="1532" t="s">
        <v>233</v>
      </c>
      <c r="E3568" s="1533">
        <f t="shared" si="22"/>
        <v>49</v>
      </c>
      <c r="F3568" s="1534">
        <v>29.01</v>
      </c>
      <c r="G3568" s="1535">
        <v>19.989999999999998</v>
      </c>
      <c r="H3568" s="1568" t="s">
        <v>58</v>
      </c>
      <c r="I3568" s="1536">
        <v>0.1</v>
      </c>
      <c r="J3568" s="1569">
        <v>0.22</v>
      </c>
      <c r="K3568" s="1536">
        <v>0.15</v>
      </c>
      <c r="L3568" s="1570" t="s">
        <v>110</v>
      </c>
      <c r="M3568" s="1536" t="s">
        <v>2970</v>
      </c>
      <c r="N3568" s="1571" t="s">
        <v>2971</v>
      </c>
      <c r="O3568" s="1572" t="s">
        <v>763</v>
      </c>
    </row>
    <row r="3569" spans="2:15" s="1305" customFormat="1" ht="32.25" customHeight="1" x14ac:dyDescent="0.2">
      <c r="B3569" s="1573" t="s">
        <v>3351</v>
      </c>
      <c r="C3569" s="1583" t="s">
        <v>783</v>
      </c>
      <c r="D3569" s="1532" t="s">
        <v>233</v>
      </c>
      <c r="E3569" s="1533">
        <f t="shared" si="22"/>
        <v>59</v>
      </c>
      <c r="F3569" s="1534">
        <v>39.01</v>
      </c>
      <c r="G3569" s="1535">
        <v>19.989999999999998</v>
      </c>
      <c r="H3569" s="1568" t="s">
        <v>58</v>
      </c>
      <c r="I3569" s="1536">
        <v>9.8000000000000004E-2</v>
      </c>
      <c r="J3569" s="1569">
        <v>0.22</v>
      </c>
      <c r="K3569" s="1536">
        <v>0.15</v>
      </c>
      <c r="L3569" s="1570" t="s">
        <v>2186</v>
      </c>
      <c r="M3569" s="1536" t="s">
        <v>101</v>
      </c>
      <c r="N3569" s="1571" t="s">
        <v>102</v>
      </c>
      <c r="O3569" s="1572" t="s">
        <v>390</v>
      </c>
    </row>
    <row r="3570" spans="2:15" s="1305" customFormat="1" ht="32.25" customHeight="1" x14ac:dyDescent="0.2">
      <c r="B3570" s="1573" t="s">
        <v>3352</v>
      </c>
      <c r="C3570" s="1583" t="s">
        <v>783</v>
      </c>
      <c r="D3570" s="1532" t="s">
        <v>233</v>
      </c>
      <c r="E3570" s="1533">
        <f t="shared" si="22"/>
        <v>59</v>
      </c>
      <c r="F3570" s="1534">
        <v>39.01</v>
      </c>
      <c r="G3570" s="1535">
        <v>19.989999999999998</v>
      </c>
      <c r="H3570" s="1568" t="s">
        <v>58</v>
      </c>
      <c r="I3570" s="1536">
        <v>9.8000000000000004E-2</v>
      </c>
      <c r="J3570" s="1569">
        <v>0.22</v>
      </c>
      <c r="K3570" s="1536">
        <v>0.15</v>
      </c>
      <c r="L3570" s="1570" t="s">
        <v>2186</v>
      </c>
      <c r="M3570" s="1536" t="s">
        <v>101</v>
      </c>
      <c r="N3570" s="1571" t="s">
        <v>102</v>
      </c>
      <c r="O3570" s="1572" t="s">
        <v>390</v>
      </c>
    </row>
    <row r="3571" spans="2:15" s="1305" customFormat="1" ht="32.25" customHeight="1" x14ac:dyDescent="0.2">
      <c r="B3571" s="1573" t="s">
        <v>3353</v>
      </c>
      <c r="C3571" s="1583" t="s">
        <v>783</v>
      </c>
      <c r="D3571" s="1532" t="s">
        <v>233</v>
      </c>
      <c r="E3571" s="1533">
        <f t="shared" si="22"/>
        <v>59</v>
      </c>
      <c r="F3571" s="1534">
        <v>39.01</v>
      </c>
      <c r="G3571" s="1535">
        <v>19.989999999999998</v>
      </c>
      <c r="H3571" s="1568" t="s">
        <v>58</v>
      </c>
      <c r="I3571" s="1536">
        <v>9.8000000000000004E-2</v>
      </c>
      <c r="J3571" s="1569">
        <v>0.22</v>
      </c>
      <c r="K3571" s="1536">
        <v>0.15</v>
      </c>
      <c r="L3571" s="1570" t="s">
        <v>2186</v>
      </c>
      <c r="M3571" s="1536" t="s">
        <v>101</v>
      </c>
      <c r="N3571" s="1571" t="s">
        <v>102</v>
      </c>
      <c r="O3571" s="1572" t="s">
        <v>390</v>
      </c>
    </row>
    <row r="3572" spans="2:15" s="1305" customFormat="1" ht="32.25" customHeight="1" x14ac:dyDescent="0.2">
      <c r="B3572" s="1573" t="s">
        <v>3354</v>
      </c>
      <c r="C3572" s="1583" t="s">
        <v>783</v>
      </c>
      <c r="D3572" s="1532" t="s">
        <v>233</v>
      </c>
      <c r="E3572" s="1533">
        <f t="shared" si="22"/>
        <v>79</v>
      </c>
      <c r="F3572" s="1534">
        <v>59.01</v>
      </c>
      <c r="G3572" s="1535">
        <v>19.989999999999998</v>
      </c>
      <c r="H3572" s="1568" t="s">
        <v>58</v>
      </c>
      <c r="I3572" s="1536">
        <v>0.09</v>
      </c>
      <c r="J3572" s="1569">
        <v>0.22</v>
      </c>
      <c r="K3572" s="1536">
        <v>0.15</v>
      </c>
      <c r="L3572" s="1570" t="s">
        <v>107</v>
      </c>
      <c r="M3572" s="1536" t="s">
        <v>2595</v>
      </c>
      <c r="N3572" s="1571" t="s">
        <v>580</v>
      </c>
      <c r="O3572" s="1572" t="s">
        <v>390</v>
      </c>
    </row>
    <row r="3573" spans="2:15" s="1305" customFormat="1" ht="32.25" customHeight="1" x14ac:dyDescent="0.2">
      <c r="B3573" s="1573" t="s">
        <v>3355</v>
      </c>
      <c r="C3573" s="1583" t="s">
        <v>783</v>
      </c>
      <c r="D3573" s="1532" t="s">
        <v>233</v>
      </c>
      <c r="E3573" s="1533">
        <f t="shared" si="22"/>
        <v>79</v>
      </c>
      <c r="F3573" s="1534">
        <v>59.01</v>
      </c>
      <c r="G3573" s="1535">
        <v>19.989999999999998</v>
      </c>
      <c r="H3573" s="1568" t="s">
        <v>58</v>
      </c>
      <c r="I3573" s="1536">
        <v>0.09</v>
      </c>
      <c r="J3573" s="1569">
        <v>0.22</v>
      </c>
      <c r="K3573" s="1536">
        <v>0.15</v>
      </c>
      <c r="L3573" s="1570" t="s">
        <v>107</v>
      </c>
      <c r="M3573" s="1536" t="s">
        <v>2595</v>
      </c>
      <c r="N3573" s="1571" t="s">
        <v>580</v>
      </c>
      <c r="O3573" s="1572" t="s">
        <v>390</v>
      </c>
    </row>
    <row r="3574" spans="2:15" s="1305" customFormat="1" ht="32.25" customHeight="1" x14ac:dyDescent="0.2">
      <c r="B3574" s="1573" t="s">
        <v>3356</v>
      </c>
      <c r="C3574" s="1583" t="s">
        <v>783</v>
      </c>
      <c r="D3574" s="1532" t="s">
        <v>233</v>
      </c>
      <c r="E3574" s="1533">
        <f t="shared" si="22"/>
        <v>79</v>
      </c>
      <c r="F3574" s="1534">
        <v>59.01</v>
      </c>
      <c r="G3574" s="1535">
        <v>19.989999999999998</v>
      </c>
      <c r="H3574" s="1568" t="s">
        <v>58</v>
      </c>
      <c r="I3574" s="1536">
        <v>0.09</v>
      </c>
      <c r="J3574" s="1569">
        <v>0.22</v>
      </c>
      <c r="K3574" s="1536">
        <v>0.15</v>
      </c>
      <c r="L3574" s="1570" t="s">
        <v>107</v>
      </c>
      <c r="M3574" s="1536" t="s">
        <v>2595</v>
      </c>
      <c r="N3574" s="1571" t="s">
        <v>580</v>
      </c>
      <c r="O3574" s="1572" t="s">
        <v>390</v>
      </c>
    </row>
    <row r="3575" spans="2:15" s="1305" customFormat="1" ht="32.25" customHeight="1" x14ac:dyDescent="0.2">
      <c r="B3575" s="1573" t="s">
        <v>3357</v>
      </c>
      <c r="C3575" s="1583" t="s">
        <v>783</v>
      </c>
      <c r="D3575" s="1532" t="s">
        <v>233</v>
      </c>
      <c r="E3575" s="1533">
        <f t="shared" si="22"/>
        <v>99</v>
      </c>
      <c r="F3575" s="1534">
        <v>79.010000000000005</v>
      </c>
      <c r="G3575" s="1535">
        <v>19.989999999999998</v>
      </c>
      <c r="H3575" s="1568" t="s">
        <v>58</v>
      </c>
      <c r="I3575" s="1536">
        <v>8.5999999999999993E-2</v>
      </c>
      <c r="J3575" s="1569">
        <v>0.22</v>
      </c>
      <c r="K3575" s="1536">
        <v>0.15</v>
      </c>
      <c r="L3575" s="1570" t="s">
        <v>2916</v>
      </c>
      <c r="M3575" s="1536" t="s">
        <v>2917</v>
      </c>
      <c r="N3575" s="1571" t="s">
        <v>883</v>
      </c>
      <c r="O3575" s="1572" t="s">
        <v>390</v>
      </c>
    </row>
    <row r="3576" spans="2:15" s="1305" customFormat="1" ht="32.25" customHeight="1" x14ac:dyDescent="0.2">
      <c r="B3576" s="1573" t="s">
        <v>3358</v>
      </c>
      <c r="C3576" s="1583" t="s">
        <v>783</v>
      </c>
      <c r="D3576" s="1532" t="s">
        <v>233</v>
      </c>
      <c r="E3576" s="1533">
        <f t="shared" si="22"/>
        <v>99</v>
      </c>
      <c r="F3576" s="1534">
        <v>79.010000000000005</v>
      </c>
      <c r="G3576" s="1535">
        <v>19.989999999999998</v>
      </c>
      <c r="H3576" s="1568" t="s">
        <v>58</v>
      </c>
      <c r="I3576" s="1536">
        <v>8.5999999999999993E-2</v>
      </c>
      <c r="J3576" s="1569">
        <v>0.22</v>
      </c>
      <c r="K3576" s="1536">
        <v>0.15</v>
      </c>
      <c r="L3576" s="1570" t="s">
        <v>2916</v>
      </c>
      <c r="M3576" s="1536" t="s">
        <v>2917</v>
      </c>
      <c r="N3576" s="1571" t="s">
        <v>883</v>
      </c>
      <c r="O3576" s="1572" t="s">
        <v>390</v>
      </c>
    </row>
    <row r="3577" spans="2:15" s="1305" customFormat="1" ht="32.25" customHeight="1" x14ac:dyDescent="0.2">
      <c r="B3577" s="1573" t="s">
        <v>3359</v>
      </c>
      <c r="C3577" s="1583" t="s">
        <v>783</v>
      </c>
      <c r="D3577" s="1532" t="s">
        <v>233</v>
      </c>
      <c r="E3577" s="1533">
        <f t="shared" si="22"/>
        <v>99</v>
      </c>
      <c r="F3577" s="1534">
        <v>79.010000000000005</v>
      </c>
      <c r="G3577" s="1535">
        <v>19.989999999999998</v>
      </c>
      <c r="H3577" s="1568" t="s">
        <v>58</v>
      </c>
      <c r="I3577" s="1536">
        <v>8.5999999999999993E-2</v>
      </c>
      <c r="J3577" s="1569">
        <v>0.22</v>
      </c>
      <c r="K3577" s="1536">
        <v>0.15</v>
      </c>
      <c r="L3577" s="1570" t="s">
        <v>2916</v>
      </c>
      <c r="M3577" s="1536" t="s">
        <v>2917</v>
      </c>
      <c r="N3577" s="1571" t="s">
        <v>883</v>
      </c>
      <c r="O3577" s="1572" t="s">
        <v>390</v>
      </c>
    </row>
    <row r="3578" spans="2:15" s="1305" customFormat="1" ht="32.25" customHeight="1" x14ac:dyDescent="0.2">
      <c r="B3578" s="1573" t="s">
        <v>3360</v>
      </c>
      <c r="C3578" s="1583" t="s">
        <v>783</v>
      </c>
      <c r="D3578" s="1532" t="s">
        <v>233</v>
      </c>
      <c r="E3578" s="1533">
        <f t="shared" si="22"/>
        <v>120</v>
      </c>
      <c r="F3578" s="1534">
        <v>100.01</v>
      </c>
      <c r="G3578" s="1535">
        <v>19.989999999999998</v>
      </c>
      <c r="H3578" s="1568" t="s">
        <v>58</v>
      </c>
      <c r="I3578" s="1536">
        <v>8.5999999999999993E-2</v>
      </c>
      <c r="J3578" s="1569">
        <v>0.22</v>
      </c>
      <c r="K3578" s="1536">
        <v>0.15</v>
      </c>
      <c r="L3578" s="1570" t="s">
        <v>2984</v>
      </c>
      <c r="M3578" s="1536" t="s">
        <v>2985</v>
      </c>
      <c r="N3578" s="1571" t="s">
        <v>1463</v>
      </c>
      <c r="O3578" s="1572" t="s">
        <v>390</v>
      </c>
    </row>
    <row r="3579" spans="2:15" s="1305" customFormat="1" ht="32.25" customHeight="1" x14ac:dyDescent="0.2">
      <c r="B3579" s="1573" t="s">
        <v>3361</v>
      </c>
      <c r="C3579" s="1583" t="s">
        <v>783</v>
      </c>
      <c r="D3579" s="1532" t="s">
        <v>233</v>
      </c>
      <c r="E3579" s="1533">
        <f t="shared" si="22"/>
        <v>120</v>
      </c>
      <c r="F3579" s="1534">
        <v>100.01</v>
      </c>
      <c r="G3579" s="1535">
        <v>19.989999999999998</v>
      </c>
      <c r="H3579" s="1568" t="s">
        <v>58</v>
      </c>
      <c r="I3579" s="1536">
        <v>8.5999999999999993E-2</v>
      </c>
      <c r="J3579" s="1569">
        <v>0.22</v>
      </c>
      <c r="K3579" s="1536">
        <v>0.15</v>
      </c>
      <c r="L3579" s="1570" t="s">
        <v>2984</v>
      </c>
      <c r="M3579" s="1536" t="s">
        <v>2985</v>
      </c>
      <c r="N3579" s="1571" t="s">
        <v>1463</v>
      </c>
      <c r="O3579" s="1572" t="s">
        <v>390</v>
      </c>
    </row>
    <row r="3580" spans="2:15" s="1305" customFormat="1" ht="40.5" customHeight="1" x14ac:dyDescent="0.2">
      <c r="B3580" s="1573" t="s">
        <v>3362</v>
      </c>
      <c r="C3580" s="1583" t="s">
        <v>783</v>
      </c>
      <c r="D3580" s="1532" t="s">
        <v>233</v>
      </c>
      <c r="E3580" s="1533">
        <f t="shared" si="22"/>
        <v>120</v>
      </c>
      <c r="F3580" s="1534">
        <v>100.01</v>
      </c>
      <c r="G3580" s="1535">
        <v>19.989999999999998</v>
      </c>
      <c r="H3580" s="1568" t="s">
        <v>58</v>
      </c>
      <c r="I3580" s="1536">
        <v>8.5999999999999993E-2</v>
      </c>
      <c r="J3580" s="1569">
        <v>0.22</v>
      </c>
      <c r="K3580" s="1536">
        <v>0.15</v>
      </c>
      <c r="L3580" s="1570" t="s">
        <v>2984</v>
      </c>
      <c r="M3580" s="1536" t="s">
        <v>2985</v>
      </c>
      <c r="N3580" s="1571" t="s">
        <v>1463</v>
      </c>
      <c r="O3580" s="1572" t="s">
        <v>390</v>
      </c>
    </row>
    <row r="3581" spans="2:15" s="1305" customFormat="1" ht="18" customHeight="1" x14ac:dyDescent="0.2">
      <c r="B3581" s="3880" t="s">
        <v>1985</v>
      </c>
      <c r="C3581" s="3881"/>
      <c r="D3581" s="1540"/>
      <c r="E3581" s="1540"/>
      <c r="F3581" s="772"/>
      <c r="G3581" s="772"/>
      <c r="H3581" s="772"/>
      <c r="I3581" s="712"/>
      <c r="J3581" s="712"/>
      <c r="K3581" s="712"/>
      <c r="L3581" s="712"/>
      <c r="M3581" s="712"/>
      <c r="N3581" s="712"/>
      <c r="O3581" s="729"/>
    </row>
    <row r="3582" spans="2:15" s="1305" customFormat="1" ht="18" customHeight="1" thickBot="1" x14ac:dyDescent="0.25">
      <c r="B3582" s="1567" t="s">
        <v>3341</v>
      </c>
      <c r="C3582" s="699"/>
      <c r="D3582" s="699"/>
      <c r="E3582" s="699"/>
      <c r="F3582" s="776"/>
      <c r="G3582" s="776"/>
      <c r="H3582" s="776"/>
      <c r="I3582" s="699"/>
      <c r="J3582" s="699"/>
      <c r="K3582" s="699"/>
      <c r="L3582" s="699"/>
      <c r="M3582" s="699"/>
      <c r="N3582" s="699"/>
      <c r="O3582" s="700"/>
    </row>
    <row r="3583" spans="2:15" s="1305" customFormat="1" ht="18" customHeight="1" thickTop="1" x14ac:dyDescent="0.3">
      <c r="B3583" s="4265" t="str">
        <f>+B3533</f>
        <v>.</v>
      </c>
      <c r="C3583" s="4265"/>
      <c r="D3583" s="534"/>
      <c r="E3583" s="534"/>
      <c r="F3583" s="534"/>
      <c r="G3583" s="506"/>
    </row>
    <row r="3584" spans="2:15" s="1305" customFormat="1" ht="18" customHeight="1" thickBot="1" x14ac:dyDescent="0.35">
      <c r="B3584" s="534"/>
      <c r="C3584" s="534"/>
      <c r="D3584" s="534"/>
      <c r="E3584" s="534"/>
      <c r="F3584" s="534"/>
      <c r="G3584" s="506"/>
    </row>
    <row r="3585" spans="2:15" s="1305" customFormat="1" ht="18" customHeight="1" thickTop="1" thickBot="1" x14ac:dyDescent="0.25">
      <c r="B3585" s="742"/>
      <c r="C3585" s="1042"/>
      <c r="D3585" s="1042"/>
      <c r="E3585" s="1042"/>
      <c r="F3585" s="1042"/>
      <c r="G3585" s="1042"/>
      <c r="H3585" s="1042"/>
      <c r="I3585" s="1042"/>
      <c r="J3585" s="1042"/>
      <c r="K3585" s="1042"/>
      <c r="L3585" s="1042"/>
      <c r="M3585" s="1042"/>
      <c r="N3585" s="1042"/>
      <c r="O3585" s="734"/>
    </row>
    <row r="3586" spans="2:15" s="1305" customFormat="1" ht="18" customHeight="1" thickTop="1" x14ac:dyDescent="0.2">
      <c r="B3586" s="1519" t="s">
        <v>3303</v>
      </c>
      <c r="C3586" s="1520"/>
      <c r="D3586" s="1520"/>
      <c r="E3586" s="1520"/>
      <c r="F3586" s="1520"/>
      <c r="G3586" s="1521"/>
      <c r="H3586" s="1521"/>
      <c r="I3586" s="1521"/>
      <c r="J3586" s="1521"/>
      <c r="K3586" s="1521"/>
      <c r="L3586" s="1522"/>
      <c r="M3586" s="1522"/>
      <c r="N3586" s="1522"/>
      <c r="O3586" s="1523"/>
    </row>
    <row r="3587" spans="2:15" s="1305" customFormat="1" ht="47.25" customHeight="1" x14ac:dyDescent="0.2">
      <c r="B3587" s="1524" t="s">
        <v>995</v>
      </c>
      <c r="C3587" s="1525" t="s">
        <v>80</v>
      </c>
      <c r="D3587" s="1526" t="s">
        <v>1810</v>
      </c>
      <c r="E3587" s="1527" t="s">
        <v>535</v>
      </c>
      <c r="F3587" s="1527" t="s">
        <v>2955</v>
      </c>
      <c r="G3587" s="1528" t="s">
        <v>536</v>
      </c>
      <c r="H3587" s="1528" t="s">
        <v>537</v>
      </c>
      <c r="I3587" s="1525" t="s">
        <v>2956</v>
      </c>
      <c r="J3587" s="1525" t="s">
        <v>2957</v>
      </c>
      <c r="K3587" s="1525" t="s">
        <v>2958</v>
      </c>
      <c r="L3587" s="1525" t="s">
        <v>2959</v>
      </c>
      <c r="M3587" s="1525" t="s">
        <v>2960</v>
      </c>
      <c r="N3587" s="1529" t="s">
        <v>2961</v>
      </c>
      <c r="O3587" s="1530" t="s">
        <v>2028</v>
      </c>
    </row>
    <row r="3588" spans="2:15" s="1305" customFormat="1" ht="18" customHeight="1" x14ac:dyDescent="0.2">
      <c r="B3588" s="1710" t="s">
        <v>3304</v>
      </c>
      <c r="C3588" s="1532" t="s">
        <v>2030</v>
      </c>
      <c r="D3588" s="1532" t="s">
        <v>233</v>
      </c>
      <c r="E3588" s="1533">
        <v>18</v>
      </c>
      <c r="F3588" s="1535">
        <v>8.01</v>
      </c>
      <c r="G3588" s="1535">
        <f>+E3588-F3588</f>
        <v>9.99</v>
      </c>
      <c r="H3588" s="1568" t="s">
        <v>3305</v>
      </c>
      <c r="I3588" s="1711">
        <v>0.12</v>
      </c>
      <c r="J3588" s="1569">
        <v>0.22</v>
      </c>
      <c r="K3588" s="1711">
        <v>0.15</v>
      </c>
      <c r="L3588" s="1570" t="s">
        <v>1771</v>
      </c>
      <c r="M3588" s="1536" t="s">
        <v>235</v>
      </c>
      <c r="N3588" s="1571" t="s">
        <v>236</v>
      </c>
      <c r="O3588" s="1572" t="s">
        <v>2034</v>
      </c>
    </row>
    <row r="3589" spans="2:15" s="1305" customFormat="1" ht="18" customHeight="1" x14ac:dyDescent="0.2">
      <c r="B3589" s="1710" t="s">
        <v>3306</v>
      </c>
      <c r="C3589" s="1532" t="s">
        <v>2030</v>
      </c>
      <c r="D3589" s="1532" t="s">
        <v>233</v>
      </c>
      <c r="E3589" s="1533">
        <v>18</v>
      </c>
      <c r="F3589" s="1535">
        <v>8.01</v>
      </c>
      <c r="G3589" s="1535">
        <f t="shared" ref="G3589:G3621" si="23">+E3589-F3589</f>
        <v>9.99</v>
      </c>
      <c r="H3589" s="1568" t="s">
        <v>3305</v>
      </c>
      <c r="I3589" s="1711">
        <v>0.12</v>
      </c>
      <c r="J3589" s="1569">
        <v>0.22</v>
      </c>
      <c r="K3589" s="1711">
        <v>0.15</v>
      </c>
      <c r="L3589" s="1570" t="s">
        <v>1771</v>
      </c>
      <c r="M3589" s="1536" t="s">
        <v>235</v>
      </c>
      <c r="N3589" s="1571" t="s">
        <v>236</v>
      </c>
      <c r="O3589" s="1572" t="s">
        <v>2034</v>
      </c>
    </row>
    <row r="3590" spans="2:15" s="1305" customFormat="1" ht="18" customHeight="1" x14ac:dyDescent="0.2">
      <c r="B3590" s="1710" t="s">
        <v>3307</v>
      </c>
      <c r="C3590" s="1532" t="s">
        <v>2030</v>
      </c>
      <c r="D3590" s="1532" t="s">
        <v>233</v>
      </c>
      <c r="E3590" s="1533">
        <v>20</v>
      </c>
      <c r="F3590" s="1535">
        <v>10.01</v>
      </c>
      <c r="G3590" s="1535">
        <f t="shared" si="23"/>
        <v>9.99</v>
      </c>
      <c r="H3590" s="1568" t="s">
        <v>3305</v>
      </c>
      <c r="I3590" s="1711">
        <v>0.12</v>
      </c>
      <c r="J3590" s="1569">
        <v>0.22</v>
      </c>
      <c r="K3590" s="1711">
        <v>0.15</v>
      </c>
      <c r="L3590" s="1570" t="s">
        <v>1769</v>
      </c>
      <c r="M3590" s="1536" t="s">
        <v>1770</v>
      </c>
      <c r="N3590" s="1571" t="s">
        <v>1771</v>
      </c>
      <c r="O3590" s="1572" t="s">
        <v>2034</v>
      </c>
    </row>
    <row r="3591" spans="2:15" s="1305" customFormat="1" ht="18" customHeight="1" x14ac:dyDescent="0.2">
      <c r="B3591" s="1710" t="s">
        <v>3308</v>
      </c>
      <c r="C3591" s="1532" t="s">
        <v>2030</v>
      </c>
      <c r="D3591" s="1532" t="s">
        <v>233</v>
      </c>
      <c r="E3591" s="1533">
        <v>20</v>
      </c>
      <c r="F3591" s="1535">
        <v>10.01</v>
      </c>
      <c r="G3591" s="1535">
        <f t="shared" si="23"/>
        <v>9.99</v>
      </c>
      <c r="H3591" s="1568" t="s">
        <v>3305</v>
      </c>
      <c r="I3591" s="1711">
        <v>0.12</v>
      </c>
      <c r="J3591" s="1569">
        <v>0.22</v>
      </c>
      <c r="K3591" s="1711">
        <v>0.15</v>
      </c>
      <c r="L3591" s="1570" t="s">
        <v>1769</v>
      </c>
      <c r="M3591" s="1536" t="s">
        <v>1770</v>
      </c>
      <c r="N3591" s="1571" t="s">
        <v>1771</v>
      </c>
      <c r="O3591" s="1572" t="s">
        <v>2034</v>
      </c>
    </row>
    <row r="3592" spans="2:15" s="1305" customFormat="1" ht="18" customHeight="1" x14ac:dyDescent="0.2">
      <c r="B3592" s="1710" t="s">
        <v>3309</v>
      </c>
      <c r="C3592" s="1532" t="s">
        <v>2030</v>
      </c>
      <c r="D3592" s="1532" t="s">
        <v>233</v>
      </c>
      <c r="E3592" s="1533">
        <v>20</v>
      </c>
      <c r="F3592" s="1534">
        <v>10.01</v>
      </c>
      <c r="G3592" s="1535">
        <f t="shared" si="23"/>
        <v>9.99</v>
      </c>
      <c r="H3592" s="1568" t="s">
        <v>3305</v>
      </c>
      <c r="I3592" s="1711">
        <v>0.12</v>
      </c>
      <c r="J3592" s="1569">
        <v>0.22</v>
      </c>
      <c r="K3592" s="1711">
        <v>0.15</v>
      </c>
      <c r="L3592" s="1570" t="s">
        <v>1769</v>
      </c>
      <c r="M3592" s="1536" t="s">
        <v>1770</v>
      </c>
      <c r="N3592" s="1571" t="s">
        <v>1771</v>
      </c>
      <c r="O3592" s="1572" t="s">
        <v>2034</v>
      </c>
    </row>
    <row r="3593" spans="2:15" s="1305" customFormat="1" ht="18" customHeight="1" x14ac:dyDescent="0.2">
      <c r="B3593" s="1710" t="s">
        <v>3310</v>
      </c>
      <c r="C3593" s="1532" t="s">
        <v>2030</v>
      </c>
      <c r="D3593" s="1532" t="s">
        <v>233</v>
      </c>
      <c r="E3593" s="1533">
        <v>25</v>
      </c>
      <c r="F3593" s="1534">
        <v>15.01</v>
      </c>
      <c r="G3593" s="1535">
        <f t="shared" si="23"/>
        <v>9.99</v>
      </c>
      <c r="H3593" s="1568" t="s">
        <v>3305</v>
      </c>
      <c r="I3593" s="1711">
        <v>0.12</v>
      </c>
      <c r="J3593" s="1569">
        <v>0.22</v>
      </c>
      <c r="K3593" s="1711">
        <v>0.15</v>
      </c>
      <c r="L3593" s="1570" t="s">
        <v>1891</v>
      </c>
      <c r="M3593" s="1536" t="s">
        <v>2468</v>
      </c>
      <c r="N3593" s="1571" t="s">
        <v>2172</v>
      </c>
      <c r="O3593" s="1572" t="s">
        <v>2034</v>
      </c>
    </row>
    <row r="3594" spans="2:15" s="1305" customFormat="1" ht="18" customHeight="1" x14ac:dyDescent="0.2">
      <c r="B3594" s="1712" t="s">
        <v>3311</v>
      </c>
      <c r="C3594" s="1532" t="s">
        <v>2030</v>
      </c>
      <c r="D3594" s="1532" t="s">
        <v>233</v>
      </c>
      <c r="E3594" s="1533">
        <v>25</v>
      </c>
      <c r="F3594" s="1534">
        <v>15.01</v>
      </c>
      <c r="G3594" s="1535">
        <f t="shared" si="23"/>
        <v>9.99</v>
      </c>
      <c r="H3594" s="1568" t="s">
        <v>3305</v>
      </c>
      <c r="I3594" s="1711">
        <v>0.12</v>
      </c>
      <c r="J3594" s="1569">
        <v>0.22</v>
      </c>
      <c r="K3594" s="1711">
        <v>0.15</v>
      </c>
      <c r="L3594" s="1570" t="s">
        <v>1891</v>
      </c>
      <c r="M3594" s="1536" t="s">
        <v>2468</v>
      </c>
      <c r="N3594" s="1571" t="s">
        <v>2172</v>
      </c>
      <c r="O3594" s="1572" t="s">
        <v>2034</v>
      </c>
    </row>
    <row r="3595" spans="2:15" s="1305" customFormat="1" ht="18" customHeight="1" x14ac:dyDescent="0.2">
      <c r="B3595" s="1712" t="s">
        <v>3312</v>
      </c>
      <c r="C3595" s="1532" t="s">
        <v>2030</v>
      </c>
      <c r="D3595" s="1532" t="s">
        <v>233</v>
      </c>
      <c r="E3595" s="1533">
        <v>25</v>
      </c>
      <c r="F3595" s="1534">
        <v>15.01</v>
      </c>
      <c r="G3595" s="1535">
        <f t="shared" si="23"/>
        <v>9.99</v>
      </c>
      <c r="H3595" s="1568" t="s">
        <v>3305</v>
      </c>
      <c r="I3595" s="1711">
        <v>0.12</v>
      </c>
      <c r="J3595" s="1569">
        <v>0.22</v>
      </c>
      <c r="K3595" s="1711">
        <v>0.15</v>
      </c>
      <c r="L3595" s="1570" t="s">
        <v>1891</v>
      </c>
      <c r="M3595" s="1536" t="s">
        <v>2468</v>
      </c>
      <c r="N3595" s="1571" t="s">
        <v>2172</v>
      </c>
      <c r="O3595" s="1572" t="s">
        <v>2034</v>
      </c>
    </row>
    <row r="3596" spans="2:15" s="1305" customFormat="1" ht="18" customHeight="1" x14ac:dyDescent="0.2">
      <c r="B3596" s="1713" t="s">
        <v>3313</v>
      </c>
      <c r="C3596" s="1532" t="s">
        <v>2030</v>
      </c>
      <c r="D3596" s="1532" t="s">
        <v>233</v>
      </c>
      <c r="E3596" s="1533">
        <v>30</v>
      </c>
      <c r="F3596" s="1534">
        <v>10.01</v>
      </c>
      <c r="G3596" s="1535">
        <f t="shared" si="23"/>
        <v>19.990000000000002</v>
      </c>
      <c r="H3596" s="1568" t="s">
        <v>58</v>
      </c>
      <c r="I3596" s="1711">
        <v>0.12</v>
      </c>
      <c r="J3596" s="1569">
        <v>0.22</v>
      </c>
      <c r="K3596" s="1711">
        <v>0.15</v>
      </c>
      <c r="L3596" s="1570" t="s">
        <v>1769</v>
      </c>
      <c r="M3596" s="1536" t="s">
        <v>1770</v>
      </c>
      <c r="N3596" s="1571" t="s">
        <v>1771</v>
      </c>
      <c r="O3596" s="1572" t="s">
        <v>763</v>
      </c>
    </row>
    <row r="3597" spans="2:15" s="1305" customFormat="1" ht="18" customHeight="1" x14ac:dyDescent="0.2">
      <c r="B3597" s="1713" t="s">
        <v>3314</v>
      </c>
      <c r="C3597" s="1532" t="s">
        <v>2030</v>
      </c>
      <c r="D3597" s="1532" t="s">
        <v>233</v>
      </c>
      <c r="E3597" s="1533">
        <v>30</v>
      </c>
      <c r="F3597" s="1534">
        <v>10.01</v>
      </c>
      <c r="G3597" s="1535">
        <f t="shared" si="23"/>
        <v>19.990000000000002</v>
      </c>
      <c r="H3597" s="1568" t="s">
        <v>58</v>
      </c>
      <c r="I3597" s="1711">
        <v>0.12</v>
      </c>
      <c r="J3597" s="1569">
        <v>0.22</v>
      </c>
      <c r="K3597" s="1711">
        <v>0.15</v>
      </c>
      <c r="L3597" s="1570" t="s">
        <v>1769</v>
      </c>
      <c r="M3597" s="1536" t="s">
        <v>1770</v>
      </c>
      <c r="N3597" s="1571" t="s">
        <v>1771</v>
      </c>
      <c r="O3597" s="1572" t="s">
        <v>763</v>
      </c>
    </row>
    <row r="3598" spans="2:15" s="1305" customFormat="1" ht="18" customHeight="1" x14ac:dyDescent="0.2">
      <c r="B3598" s="1713" t="s">
        <v>3315</v>
      </c>
      <c r="C3598" s="1532" t="s">
        <v>2030</v>
      </c>
      <c r="D3598" s="1532" t="s">
        <v>233</v>
      </c>
      <c r="E3598" s="1533">
        <v>30</v>
      </c>
      <c r="F3598" s="1534">
        <v>10.01</v>
      </c>
      <c r="G3598" s="1535">
        <f t="shared" si="23"/>
        <v>19.990000000000002</v>
      </c>
      <c r="H3598" s="1568" t="s">
        <v>58</v>
      </c>
      <c r="I3598" s="1711">
        <v>0.12</v>
      </c>
      <c r="J3598" s="1569">
        <v>0.22</v>
      </c>
      <c r="K3598" s="1711">
        <v>0.15</v>
      </c>
      <c r="L3598" s="1570" t="s">
        <v>1769</v>
      </c>
      <c r="M3598" s="1536" t="s">
        <v>1770</v>
      </c>
      <c r="N3598" s="1571" t="s">
        <v>1771</v>
      </c>
      <c r="O3598" s="1572" t="s">
        <v>763</v>
      </c>
    </row>
    <row r="3599" spans="2:15" s="1305" customFormat="1" ht="18" customHeight="1" x14ac:dyDescent="0.2">
      <c r="B3599" s="1714" t="s">
        <v>3316</v>
      </c>
      <c r="C3599" s="1532" t="s">
        <v>2030</v>
      </c>
      <c r="D3599" s="1532" t="s">
        <v>233</v>
      </c>
      <c r="E3599" s="1533">
        <v>34</v>
      </c>
      <c r="F3599" s="1534">
        <v>14.01</v>
      </c>
      <c r="G3599" s="1535">
        <f t="shared" si="23"/>
        <v>19.990000000000002</v>
      </c>
      <c r="H3599" s="1568" t="s">
        <v>58</v>
      </c>
      <c r="I3599" s="1711">
        <v>0.11</v>
      </c>
      <c r="J3599" s="1569">
        <v>0.22</v>
      </c>
      <c r="K3599" s="1711">
        <v>0.15</v>
      </c>
      <c r="L3599" s="1570" t="s">
        <v>762</v>
      </c>
      <c r="M3599" s="1536" t="s">
        <v>1777</v>
      </c>
      <c r="N3599" s="1571" t="s">
        <v>2463</v>
      </c>
      <c r="O3599" s="1572" t="s">
        <v>763</v>
      </c>
    </row>
    <row r="3600" spans="2:15" s="1305" customFormat="1" ht="18" customHeight="1" x14ac:dyDescent="0.2">
      <c r="B3600" s="1714" t="s">
        <v>3317</v>
      </c>
      <c r="C3600" s="1532" t="s">
        <v>2030</v>
      </c>
      <c r="D3600" s="1532" t="s">
        <v>233</v>
      </c>
      <c r="E3600" s="1533">
        <v>34</v>
      </c>
      <c r="F3600" s="1534">
        <v>14.01</v>
      </c>
      <c r="G3600" s="1535">
        <f t="shared" si="23"/>
        <v>19.990000000000002</v>
      </c>
      <c r="H3600" s="1568" t="s">
        <v>58</v>
      </c>
      <c r="I3600" s="1711">
        <v>0.11</v>
      </c>
      <c r="J3600" s="1569">
        <v>0.22</v>
      </c>
      <c r="K3600" s="1711">
        <v>0.15</v>
      </c>
      <c r="L3600" s="1570" t="s">
        <v>762</v>
      </c>
      <c r="M3600" s="1536" t="s">
        <v>1777</v>
      </c>
      <c r="N3600" s="1571" t="s">
        <v>2463</v>
      </c>
      <c r="O3600" s="1572" t="s">
        <v>763</v>
      </c>
    </row>
    <row r="3601" spans="2:15" s="1305" customFormat="1" ht="18" customHeight="1" x14ac:dyDescent="0.2">
      <c r="B3601" s="1714" t="s">
        <v>3318</v>
      </c>
      <c r="C3601" s="1532" t="s">
        <v>2030</v>
      </c>
      <c r="D3601" s="1532" t="s">
        <v>233</v>
      </c>
      <c r="E3601" s="1533">
        <v>34</v>
      </c>
      <c r="F3601" s="1534">
        <v>14.01</v>
      </c>
      <c r="G3601" s="1535">
        <f t="shared" si="23"/>
        <v>19.990000000000002</v>
      </c>
      <c r="H3601" s="1568" t="s">
        <v>58</v>
      </c>
      <c r="I3601" s="1711">
        <v>0.11</v>
      </c>
      <c r="J3601" s="1569">
        <v>0.22</v>
      </c>
      <c r="K3601" s="1711">
        <v>0.15</v>
      </c>
      <c r="L3601" s="1570" t="s">
        <v>762</v>
      </c>
      <c r="M3601" s="1536" t="s">
        <v>1777</v>
      </c>
      <c r="N3601" s="1571" t="s">
        <v>2463</v>
      </c>
      <c r="O3601" s="1572" t="s">
        <v>763</v>
      </c>
    </row>
    <row r="3602" spans="2:15" s="1305" customFormat="1" ht="18" customHeight="1" x14ac:dyDescent="0.2">
      <c r="B3602" s="1715" t="s">
        <v>3319</v>
      </c>
      <c r="C3602" s="1532" t="s">
        <v>2030</v>
      </c>
      <c r="D3602" s="1532" t="s">
        <v>233</v>
      </c>
      <c r="E3602" s="1533">
        <v>39</v>
      </c>
      <c r="F3602" s="1534">
        <v>19.010000000000002</v>
      </c>
      <c r="G3602" s="1535">
        <f t="shared" si="23"/>
        <v>19.989999999999998</v>
      </c>
      <c r="H3602" s="1568" t="s">
        <v>58</v>
      </c>
      <c r="I3602" s="1711">
        <v>0.11</v>
      </c>
      <c r="J3602" s="1569">
        <v>0.22</v>
      </c>
      <c r="K3602" s="1711">
        <v>0.15</v>
      </c>
      <c r="L3602" s="1570" t="s">
        <v>2187</v>
      </c>
      <c r="M3602" s="1536" t="s">
        <v>2465</v>
      </c>
      <c r="N3602" s="1571" t="s">
        <v>89</v>
      </c>
      <c r="O3602" s="1572" t="s">
        <v>763</v>
      </c>
    </row>
    <row r="3603" spans="2:15" s="1305" customFormat="1" ht="18" customHeight="1" x14ac:dyDescent="0.2">
      <c r="B3603" s="1715" t="s">
        <v>3320</v>
      </c>
      <c r="C3603" s="1532" t="s">
        <v>2030</v>
      </c>
      <c r="D3603" s="1532" t="s">
        <v>233</v>
      </c>
      <c r="E3603" s="1533">
        <v>39</v>
      </c>
      <c r="F3603" s="1534">
        <v>19.010000000000002</v>
      </c>
      <c r="G3603" s="1535">
        <f t="shared" si="23"/>
        <v>19.989999999999998</v>
      </c>
      <c r="H3603" s="1568" t="s">
        <v>58</v>
      </c>
      <c r="I3603" s="1711">
        <v>0.11</v>
      </c>
      <c r="J3603" s="1569">
        <v>0.22</v>
      </c>
      <c r="K3603" s="1711">
        <v>0.15</v>
      </c>
      <c r="L3603" s="1570" t="s">
        <v>2187</v>
      </c>
      <c r="M3603" s="1536" t="s">
        <v>2465</v>
      </c>
      <c r="N3603" s="1571" t="s">
        <v>89</v>
      </c>
      <c r="O3603" s="1572" t="s">
        <v>763</v>
      </c>
    </row>
    <row r="3604" spans="2:15" s="1305" customFormat="1" ht="18" customHeight="1" x14ac:dyDescent="0.2">
      <c r="B3604" s="1715" t="s">
        <v>3321</v>
      </c>
      <c r="C3604" s="1532" t="s">
        <v>2030</v>
      </c>
      <c r="D3604" s="1532" t="s">
        <v>233</v>
      </c>
      <c r="E3604" s="1533">
        <v>39</v>
      </c>
      <c r="F3604" s="1534">
        <v>19.010000000000002</v>
      </c>
      <c r="G3604" s="1535">
        <f t="shared" si="23"/>
        <v>19.989999999999998</v>
      </c>
      <c r="H3604" s="1568" t="s">
        <v>58</v>
      </c>
      <c r="I3604" s="1711">
        <v>0.11</v>
      </c>
      <c r="J3604" s="1569">
        <v>0.22</v>
      </c>
      <c r="K3604" s="1711">
        <v>0.15</v>
      </c>
      <c r="L3604" s="1570" t="s">
        <v>2187</v>
      </c>
      <c r="M3604" s="1536" t="s">
        <v>2465</v>
      </c>
      <c r="N3604" s="1571" t="s">
        <v>89</v>
      </c>
      <c r="O3604" s="1572" t="s">
        <v>763</v>
      </c>
    </row>
    <row r="3605" spans="2:15" s="1305" customFormat="1" ht="18" customHeight="1" x14ac:dyDescent="0.2">
      <c r="B3605" s="1715" t="s">
        <v>3322</v>
      </c>
      <c r="C3605" s="1532" t="s">
        <v>2030</v>
      </c>
      <c r="D3605" s="1532" t="s">
        <v>233</v>
      </c>
      <c r="E3605" s="1533">
        <v>49</v>
      </c>
      <c r="F3605" s="1534">
        <v>29.01</v>
      </c>
      <c r="G3605" s="1535">
        <f t="shared" si="23"/>
        <v>19.989999999999998</v>
      </c>
      <c r="H3605" s="1568" t="s">
        <v>58</v>
      </c>
      <c r="I3605" s="1711">
        <v>0.108</v>
      </c>
      <c r="J3605" s="1569">
        <v>0.22</v>
      </c>
      <c r="K3605" s="1711">
        <v>0.15</v>
      </c>
      <c r="L3605" s="1570" t="s">
        <v>2595</v>
      </c>
      <c r="M3605" s="1536" t="s">
        <v>1256</v>
      </c>
      <c r="N3605" s="1571" t="s">
        <v>1257</v>
      </c>
      <c r="O3605" s="1572" t="s">
        <v>763</v>
      </c>
    </row>
    <row r="3606" spans="2:15" s="1305" customFormat="1" ht="18" customHeight="1" x14ac:dyDescent="0.2">
      <c r="B3606" s="1715" t="s">
        <v>3323</v>
      </c>
      <c r="C3606" s="1532" t="s">
        <v>2030</v>
      </c>
      <c r="D3606" s="1532" t="s">
        <v>233</v>
      </c>
      <c r="E3606" s="1533">
        <v>49</v>
      </c>
      <c r="F3606" s="1534">
        <v>29.01</v>
      </c>
      <c r="G3606" s="1535">
        <f t="shared" si="23"/>
        <v>19.989999999999998</v>
      </c>
      <c r="H3606" s="1568" t="s">
        <v>58</v>
      </c>
      <c r="I3606" s="1711">
        <v>0.108</v>
      </c>
      <c r="J3606" s="1569">
        <v>0.22</v>
      </c>
      <c r="K3606" s="1711">
        <v>0.15</v>
      </c>
      <c r="L3606" s="1570" t="s">
        <v>2595</v>
      </c>
      <c r="M3606" s="1536" t="s">
        <v>1256</v>
      </c>
      <c r="N3606" s="1571" t="s">
        <v>1257</v>
      </c>
      <c r="O3606" s="1572" t="s">
        <v>763</v>
      </c>
    </row>
    <row r="3607" spans="2:15" s="1305" customFormat="1" ht="18" customHeight="1" x14ac:dyDescent="0.2">
      <c r="B3607" s="1715" t="s">
        <v>3324</v>
      </c>
      <c r="C3607" s="1532" t="s">
        <v>2030</v>
      </c>
      <c r="D3607" s="1532" t="s">
        <v>233</v>
      </c>
      <c r="E3607" s="1533">
        <v>49</v>
      </c>
      <c r="F3607" s="1534">
        <v>29.01</v>
      </c>
      <c r="G3607" s="1535">
        <f t="shared" si="23"/>
        <v>19.989999999999998</v>
      </c>
      <c r="H3607" s="1568" t="s">
        <v>58</v>
      </c>
      <c r="I3607" s="1711">
        <v>0.108</v>
      </c>
      <c r="J3607" s="1569">
        <v>0.22</v>
      </c>
      <c r="K3607" s="1711">
        <v>0.15</v>
      </c>
      <c r="L3607" s="1570" t="s">
        <v>2595</v>
      </c>
      <c r="M3607" s="1536" t="s">
        <v>1256</v>
      </c>
      <c r="N3607" s="1571" t="s">
        <v>1257</v>
      </c>
      <c r="O3607" s="1572" t="s">
        <v>763</v>
      </c>
    </row>
    <row r="3608" spans="2:15" s="1305" customFormat="1" ht="18" customHeight="1" x14ac:dyDescent="0.2">
      <c r="B3608" s="1573" t="s">
        <v>3325</v>
      </c>
      <c r="C3608" s="1532" t="s">
        <v>2030</v>
      </c>
      <c r="D3608" s="1532" t="s">
        <v>233</v>
      </c>
      <c r="E3608" s="1533">
        <v>59</v>
      </c>
      <c r="F3608" s="1534">
        <v>39.01</v>
      </c>
      <c r="G3608" s="1535">
        <f t="shared" si="23"/>
        <v>19.990000000000002</v>
      </c>
      <c r="H3608" s="1568" t="s">
        <v>58</v>
      </c>
      <c r="I3608" s="1711">
        <v>9.8000000000000004E-2</v>
      </c>
      <c r="J3608" s="1569">
        <v>0.22</v>
      </c>
      <c r="K3608" s="1711">
        <v>0.15</v>
      </c>
      <c r="L3608" s="1570" t="s">
        <v>2186</v>
      </c>
      <c r="M3608" s="1536" t="s">
        <v>101</v>
      </c>
      <c r="N3608" s="1571" t="s">
        <v>102</v>
      </c>
      <c r="O3608" s="1572" t="s">
        <v>390</v>
      </c>
    </row>
    <row r="3609" spans="2:15" s="1305" customFormat="1" ht="18" customHeight="1" x14ac:dyDescent="0.2">
      <c r="B3609" s="1573" t="s">
        <v>3326</v>
      </c>
      <c r="C3609" s="1532" t="s">
        <v>2030</v>
      </c>
      <c r="D3609" s="1532" t="s">
        <v>233</v>
      </c>
      <c r="E3609" s="1533">
        <v>59</v>
      </c>
      <c r="F3609" s="1534">
        <v>39.01</v>
      </c>
      <c r="G3609" s="1535">
        <f t="shared" si="23"/>
        <v>19.990000000000002</v>
      </c>
      <c r="H3609" s="1568" t="s">
        <v>58</v>
      </c>
      <c r="I3609" s="1711">
        <v>9.8000000000000004E-2</v>
      </c>
      <c r="J3609" s="1569">
        <v>0.22</v>
      </c>
      <c r="K3609" s="1711">
        <v>0.15</v>
      </c>
      <c r="L3609" s="1570" t="s">
        <v>2186</v>
      </c>
      <c r="M3609" s="1536" t="s">
        <v>101</v>
      </c>
      <c r="N3609" s="1571" t="s">
        <v>102</v>
      </c>
      <c r="O3609" s="1572" t="s">
        <v>390</v>
      </c>
    </row>
    <row r="3610" spans="2:15" s="1305" customFormat="1" ht="18" customHeight="1" x14ac:dyDescent="0.2">
      <c r="B3610" s="1573" t="s">
        <v>3327</v>
      </c>
      <c r="C3610" s="1532" t="s">
        <v>2030</v>
      </c>
      <c r="D3610" s="1532" t="s">
        <v>233</v>
      </c>
      <c r="E3610" s="1533">
        <v>59</v>
      </c>
      <c r="F3610" s="1534">
        <v>39.01</v>
      </c>
      <c r="G3610" s="1535">
        <f t="shared" si="23"/>
        <v>19.990000000000002</v>
      </c>
      <c r="H3610" s="1568" t="s">
        <v>58</v>
      </c>
      <c r="I3610" s="1711">
        <v>9.8000000000000004E-2</v>
      </c>
      <c r="J3610" s="1569">
        <v>0.22</v>
      </c>
      <c r="K3610" s="1711">
        <v>0.15</v>
      </c>
      <c r="L3610" s="1570" t="s">
        <v>2186</v>
      </c>
      <c r="M3610" s="1536" t="s">
        <v>101</v>
      </c>
      <c r="N3610" s="1571" t="s">
        <v>102</v>
      </c>
      <c r="O3610" s="1572" t="s">
        <v>390</v>
      </c>
    </row>
    <row r="3611" spans="2:15" s="1305" customFormat="1" ht="18" customHeight="1" x14ac:dyDescent="0.2">
      <c r="B3611" s="1573" t="s">
        <v>3328</v>
      </c>
      <c r="C3611" s="1532" t="s">
        <v>2030</v>
      </c>
      <c r="D3611" s="1532" t="s">
        <v>233</v>
      </c>
      <c r="E3611" s="1533">
        <v>59</v>
      </c>
      <c r="F3611" s="1534">
        <v>39.01</v>
      </c>
      <c r="G3611" s="1535">
        <f t="shared" si="23"/>
        <v>19.990000000000002</v>
      </c>
      <c r="H3611" s="1568" t="s">
        <v>58</v>
      </c>
      <c r="I3611" s="1711">
        <v>9.8000000000000004E-2</v>
      </c>
      <c r="J3611" s="1569">
        <v>0.22</v>
      </c>
      <c r="K3611" s="1711">
        <v>0.15</v>
      </c>
      <c r="L3611" s="1570" t="s">
        <v>3329</v>
      </c>
      <c r="M3611" s="1536" t="s">
        <v>101</v>
      </c>
      <c r="N3611" s="1571" t="s">
        <v>102</v>
      </c>
      <c r="O3611" s="1572" t="s">
        <v>390</v>
      </c>
    </row>
    <row r="3612" spans="2:15" s="1305" customFormat="1" ht="18" customHeight="1" x14ac:dyDescent="0.2">
      <c r="B3612" s="1573" t="s">
        <v>3330</v>
      </c>
      <c r="C3612" s="1532" t="s">
        <v>2030</v>
      </c>
      <c r="D3612" s="1532" t="s">
        <v>233</v>
      </c>
      <c r="E3612" s="1533">
        <v>69</v>
      </c>
      <c r="F3612" s="1534">
        <v>49.01</v>
      </c>
      <c r="G3612" s="1535">
        <f t="shared" si="23"/>
        <v>19.990000000000002</v>
      </c>
      <c r="H3612" s="1568" t="s">
        <v>58</v>
      </c>
      <c r="I3612" s="1711">
        <v>9.6000000000000002E-2</v>
      </c>
      <c r="J3612" s="1569">
        <v>0.22</v>
      </c>
      <c r="K3612" s="1711">
        <v>0.15</v>
      </c>
      <c r="L3612" s="1570" t="s">
        <v>3329</v>
      </c>
      <c r="M3612" s="1536" t="s">
        <v>2036</v>
      </c>
      <c r="N3612" s="1571" t="s">
        <v>879</v>
      </c>
      <c r="O3612" s="1572" t="s">
        <v>390</v>
      </c>
    </row>
    <row r="3613" spans="2:15" s="1305" customFormat="1" ht="18" customHeight="1" x14ac:dyDescent="0.2">
      <c r="B3613" s="1573" t="s">
        <v>3331</v>
      </c>
      <c r="C3613" s="1532" t="s">
        <v>2030</v>
      </c>
      <c r="D3613" s="1532" t="s">
        <v>233</v>
      </c>
      <c r="E3613" s="1533">
        <v>69</v>
      </c>
      <c r="F3613" s="1534">
        <v>49.01</v>
      </c>
      <c r="G3613" s="1535">
        <f t="shared" si="23"/>
        <v>19.990000000000002</v>
      </c>
      <c r="H3613" s="1568" t="s">
        <v>58</v>
      </c>
      <c r="I3613" s="1711">
        <v>9.6000000000000002E-2</v>
      </c>
      <c r="J3613" s="1569">
        <v>0.22</v>
      </c>
      <c r="K3613" s="1711">
        <v>0.15</v>
      </c>
      <c r="L3613" s="1570" t="s">
        <v>3329</v>
      </c>
      <c r="M3613" s="1536" t="s">
        <v>2036</v>
      </c>
      <c r="N3613" s="1571" t="s">
        <v>879</v>
      </c>
      <c r="O3613" s="1572" t="s">
        <v>390</v>
      </c>
    </row>
    <row r="3614" spans="2:15" s="1305" customFormat="1" ht="18" customHeight="1" x14ac:dyDescent="0.2">
      <c r="B3614" s="1573" t="s">
        <v>3332</v>
      </c>
      <c r="C3614" s="1532" t="s">
        <v>2030</v>
      </c>
      <c r="D3614" s="1532" t="s">
        <v>233</v>
      </c>
      <c r="E3614" s="1533">
        <v>69</v>
      </c>
      <c r="F3614" s="1534">
        <v>49.01</v>
      </c>
      <c r="G3614" s="1535">
        <f t="shared" si="23"/>
        <v>19.990000000000002</v>
      </c>
      <c r="H3614" s="1568" t="s">
        <v>58</v>
      </c>
      <c r="I3614" s="1711">
        <v>9.6000000000000002E-2</v>
      </c>
      <c r="J3614" s="1569">
        <v>0.22</v>
      </c>
      <c r="K3614" s="1711">
        <v>0.15</v>
      </c>
      <c r="L3614" s="1570" t="s">
        <v>107</v>
      </c>
      <c r="M3614" s="1536" t="s">
        <v>2036</v>
      </c>
      <c r="N3614" s="1571" t="s">
        <v>879</v>
      </c>
      <c r="O3614" s="1572" t="s">
        <v>390</v>
      </c>
    </row>
    <row r="3615" spans="2:15" s="1305" customFormat="1" ht="18" customHeight="1" x14ac:dyDescent="0.2">
      <c r="B3615" s="1573" t="s">
        <v>3333</v>
      </c>
      <c r="C3615" s="1532" t="s">
        <v>2030</v>
      </c>
      <c r="D3615" s="1532" t="s">
        <v>233</v>
      </c>
      <c r="E3615" s="1533">
        <v>79</v>
      </c>
      <c r="F3615" s="1534">
        <v>59.01</v>
      </c>
      <c r="G3615" s="1535">
        <f t="shared" si="23"/>
        <v>19.990000000000002</v>
      </c>
      <c r="H3615" s="1568" t="s">
        <v>58</v>
      </c>
      <c r="I3615" s="1711">
        <v>0.09</v>
      </c>
      <c r="J3615" s="1569">
        <v>0.22</v>
      </c>
      <c r="K3615" s="1711">
        <v>0.15</v>
      </c>
      <c r="L3615" s="1570" t="s">
        <v>107</v>
      </c>
      <c r="M3615" s="1536" t="s">
        <v>2595</v>
      </c>
      <c r="N3615" s="1571" t="s">
        <v>580</v>
      </c>
      <c r="O3615" s="1572" t="s">
        <v>390</v>
      </c>
    </row>
    <row r="3616" spans="2:15" s="1305" customFormat="1" ht="18" customHeight="1" x14ac:dyDescent="0.2">
      <c r="B3616" s="1573" t="s">
        <v>3334</v>
      </c>
      <c r="C3616" s="1532" t="s">
        <v>2030</v>
      </c>
      <c r="D3616" s="1532" t="s">
        <v>233</v>
      </c>
      <c r="E3616" s="1533">
        <v>79</v>
      </c>
      <c r="F3616" s="1534">
        <v>59.01</v>
      </c>
      <c r="G3616" s="1535">
        <f t="shared" si="23"/>
        <v>19.990000000000002</v>
      </c>
      <c r="H3616" s="1568" t="s">
        <v>58</v>
      </c>
      <c r="I3616" s="1711">
        <v>0.09</v>
      </c>
      <c r="J3616" s="1569">
        <v>0.22</v>
      </c>
      <c r="K3616" s="1711">
        <v>0.15</v>
      </c>
      <c r="L3616" s="1570" t="s">
        <v>107</v>
      </c>
      <c r="M3616" s="1536" t="s">
        <v>2595</v>
      </c>
      <c r="N3616" s="1571" t="s">
        <v>580</v>
      </c>
      <c r="O3616" s="1572" t="s">
        <v>390</v>
      </c>
    </row>
    <row r="3617" spans="2:15" s="1305" customFormat="1" ht="18" customHeight="1" x14ac:dyDescent="0.2">
      <c r="B3617" s="1573" t="s">
        <v>3335</v>
      </c>
      <c r="C3617" s="1532" t="s">
        <v>2030</v>
      </c>
      <c r="D3617" s="1532" t="s">
        <v>233</v>
      </c>
      <c r="E3617" s="1533">
        <v>79</v>
      </c>
      <c r="F3617" s="1534">
        <v>59.01</v>
      </c>
      <c r="G3617" s="1535">
        <f t="shared" si="23"/>
        <v>19.990000000000002</v>
      </c>
      <c r="H3617" s="1568" t="s">
        <v>58</v>
      </c>
      <c r="I3617" s="1711">
        <v>0.09</v>
      </c>
      <c r="J3617" s="1569">
        <v>0.22</v>
      </c>
      <c r="K3617" s="1711">
        <v>0.15</v>
      </c>
      <c r="L3617" s="1570" t="s">
        <v>107</v>
      </c>
      <c r="M3617" s="1536" t="s">
        <v>2595</v>
      </c>
      <c r="N3617" s="1571" t="s">
        <v>580</v>
      </c>
      <c r="O3617" s="1572" t="s">
        <v>390</v>
      </c>
    </row>
    <row r="3618" spans="2:15" s="1305" customFormat="1" ht="18" customHeight="1" x14ac:dyDescent="0.2">
      <c r="B3618" s="1573" t="s">
        <v>3336</v>
      </c>
      <c r="C3618" s="1532" t="s">
        <v>2030</v>
      </c>
      <c r="D3618" s="1532" t="s">
        <v>233</v>
      </c>
      <c r="E3618" s="1533">
        <v>99</v>
      </c>
      <c r="F3618" s="1534">
        <v>79.010000000000005</v>
      </c>
      <c r="G3618" s="1535">
        <f t="shared" si="23"/>
        <v>19.989999999999995</v>
      </c>
      <c r="H3618" s="1568" t="s">
        <v>58</v>
      </c>
      <c r="I3618" s="1711">
        <v>8.5999999999999993E-2</v>
      </c>
      <c r="J3618" s="1569">
        <v>0.22</v>
      </c>
      <c r="K3618" s="1711">
        <v>0.15</v>
      </c>
      <c r="L3618" s="1570" t="s">
        <v>2916</v>
      </c>
      <c r="M3618" s="1536" t="s">
        <v>2917</v>
      </c>
      <c r="N3618" s="1571" t="s">
        <v>883</v>
      </c>
      <c r="O3618" s="1572" t="s">
        <v>390</v>
      </c>
    </row>
    <row r="3619" spans="2:15" s="1305" customFormat="1" ht="18" customHeight="1" x14ac:dyDescent="0.2">
      <c r="B3619" s="1573" t="s">
        <v>3337</v>
      </c>
      <c r="C3619" s="1532" t="s">
        <v>2030</v>
      </c>
      <c r="D3619" s="1532" t="s">
        <v>233</v>
      </c>
      <c r="E3619" s="1533">
        <v>99</v>
      </c>
      <c r="F3619" s="1534">
        <v>79.010000000000005</v>
      </c>
      <c r="G3619" s="1535">
        <f t="shared" si="23"/>
        <v>19.989999999999995</v>
      </c>
      <c r="H3619" s="1568" t="s">
        <v>58</v>
      </c>
      <c r="I3619" s="1711">
        <v>8.5999999999999993E-2</v>
      </c>
      <c r="J3619" s="1569">
        <v>0.22</v>
      </c>
      <c r="K3619" s="1711">
        <v>0.15</v>
      </c>
      <c r="L3619" s="1570" t="s">
        <v>2916</v>
      </c>
      <c r="M3619" s="1536" t="s">
        <v>2917</v>
      </c>
      <c r="N3619" s="1571" t="s">
        <v>883</v>
      </c>
      <c r="O3619" s="1572" t="s">
        <v>390</v>
      </c>
    </row>
    <row r="3620" spans="2:15" s="1305" customFormat="1" ht="25.5" customHeight="1" x14ac:dyDescent="0.2">
      <c r="B3620" s="1573" t="s">
        <v>3338</v>
      </c>
      <c r="C3620" s="1532" t="s">
        <v>2030</v>
      </c>
      <c r="D3620" s="1532" t="s">
        <v>233</v>
      </c>
      <c r="E3620" s="1533">
        <v>99</v>
      </c>
      <c r="F3620" s="1534">
        <v>79.010000000000005</v>
      </c>
      <c r="G3620" s="1535">
        <f t="shared" si="23"/>
        <v>19.989999999999995</v>
      </c>
      <c r="H3620" s="1568" t="s">
        <v>58</v>
      </c>
      <c r="I3620" s="1711">
        <v>8.5999999999999993E-2</v>
      </c>
      <c r="J3620" s="1569">
        <v>0.22</v>
      </c>
      <c r="K3620" s="1711">
        <v>0.15</v>
      </c>
      <c r="L3620" s="1570" t="s">
        <v>2916</v>
      </c>
      <c r="M3620" s="1536" t="s">
        <v>2917</v>
      </c>
      <c r="N3620" s="1571" t="s">
        <v>883</v>
      </c>
      <c r="O3620" s="1572" t="s">
        <v>390</v>
      </c>
    </row>
    <row r="3621" spans="2:15" s="1305" customFormat="1" ht="18" customHeight="1" x14ac:dyDescent="0.2">
      <c r="B3621" s="1573" t="s">
        <v>3339</v>
      </c>
      <c r="C3621" s="1532" t="s">
        <v>2030</v>
      </c>
      <c r="D3621" s="1532" t="s">
        <v>233</v>
      </c>
      <c r="E3621" s="1533">
        <v>99</v>
      </c>
      <c r="F3621" s="1534">
        <v>79.010000000000005</v>
      </c>
      <c r="G3621" s="1535">
        <f t="shared" si="23"/>
        <v>19.989999999999995</v>
      </c>
      <c r="H3621" s="1568" t="s">
        <v>58</v>
      </c>
      <c r="I3621" s="1711">
        <v>8.5999999999999993E-2</v>
      </c>
      <c r="J3621" s="1569">
        <v>0.22</v>
      </c>
      <c r="K3621" s="1711">
        <v>0.15</v>
      </c>
      <c r="L3621" s="1570" t="s">
        <v>2916</v>
      </c>
      <c r="M3621" s="1536" t="s">
        <v>2917</v>
      </c>
      <c r="N3621" s="1571" t="s">
        <v>883</v>
      </c>
      <c r="O3621" s="1572" t="s">
        <v>390</v>
      </c>
    </row>
    <row r="3622" spans="2:15" s="1305" customFormat="1" ht="18" customHeight="1" x14ac:dyDescent="0.2">
      <c r="B3622" s="1716"/>
      <c r="C3622" s="1717"/>
      <c r="D3622" s="1718"/>
      <c r="E3622" s="1719"/>
      <c r="F3622" s="1720"/>
      <c r="G3622" s="1719"/>
      <c r="H3622" s="1721"/>
      <c r="I3622" s="1722"/>
      <c r="J3622" s="1723"/>
      <c r="K3622" s="1722"/>
      <c r="L3622" s="1724"/>
      <c r="M3622" s="1725"/>
      <c r="N3622" s="1726"/>
      <c r="O3622" s="1727"/>
    </row>
    <row r="3623" spans="2:15" s="1305" customFormat="1" ht="18" customHeight="1" x14ac:dyDescent="0.2">
      <c r="B3623" s="1710" t="s">
        <v>3310</v>
      </c>
      <c r="C3623" s="1583" t="s">
        <v>783</v>
      </c>
      <c r="D3623" s="1532" t="s">
        <v>233</v>
      </c>
      <c r="E3623" s="1533">
        <v>25</v>
      </c>
      <c r="F3623" s="1534">
        <v>15.01</v>
      </c>
      <c r="G3623" s="1535">
        <f t="shared" ref="G3623:G3649" si="24">+E3623-F3623</f>
        <v>9.99</v>
      </c>
      <c r="H3623" s="1568" t="s">
        <v>3305</v>
      </c>
      <c r="I3623" s="1711">
        <v>0.12</v>
      </c>
      <c r="J3623" s="1569">
        <v>0.22</v>
      </c>
      <c r="K3623" s="1711">
        <v>0.15</v>
      </c>
      <c r="L3623" s="1570" t="s">
        <v>1892</v>
      </c>
      <c r="M3623" s="1536" t="s">
        <v>2468</v>
      </c>
      <c r="N3623" s="1571" t="s">
        <v>2172</v>
      </c>
      <c r="O3623" s="1572" t="s">
        <v>2034</v>
      </c>
    </row>
    <row r="3624" spans="2:15" s="1305" customFormat="1" ht="18" customHeight="1" x14ac:dyDescent="0.2">
      <c r="B3624" s="1712" t="s">
        <v>3311</v>
      </c>
      <c r="C3624" s="1583" t="s">
        <v>783</v>
      </c>
      <c r="D3624" s="1532" t="s">
        <v>233</v>
      </c>
      <c r="E3624" s="1533">
        <v>25</v>
      </c>
      <c r="F3624" s="1534">
        <v>15.01</v>
      </c>
      <c r="G3624" s="1535">
        <f t="shared" si="24"/>
        <v>9.99</v>
      </c>
      <c r="H3624" s="1568" t="s">
        <v>3305</v>
      </c>
      <c r="I3624" s="1711">
        <v>0.12</v>
      </c>
      <c r="J3624" s="1569">
        <v>0.22</v>
      </c>
      <c r="K3624" s="1711">
        <v>0.15</v>
      </c>
      <c r="L3624" s="1570" t="s">
        <v>1892</v>
      </c>
      <c r="M3624" s="1536" t="s">
        <v>2468</v>
      </c>
      <c r="N3624" s="1571" t="s">
        <v>2172</v>
      </c>
      <c r="O3624" s="1572" t="s">
        <v>2034</v>
      </c>
    </row>
    <row r="3625" spans="2:15" s="1305" customFormat="1" ht="18" customHeight="1" x14ac:dyDescent="0.2">
      <c r="B3625" s="1712" t="s">
        <v>3312</v>
      </c>
      <c r="C3625" s="1583" t="s">
        <v>783</v>
      </c>
      <c r="D3625" s="1532" t="s">
        <v>233</v>
      </c>
      <c r="E3625" s="1533">
        <v>25</v>
      </c>
      <c r="F3625" s="1534">
        <v>15.01</v>
      </c>
      <c r="G3625" s="1535">
        <f t="shared" si="24"/>
        <v>9.99</v>
      </c>
      <c r="H3625" s="1568" t="s">
        <v>3305</v>
      </c>
      <c r="I3625" s="1711">
        <v>0.12</v>
      </c>
      <c r="J3625" s="1569">
        <v>0.22</v>
      </c>
      <c r="K3625" s="1711">
        <v>0.15</v>
      </c>
      <c r="L3625" s="1570" t="s">
        <v>1892</v>
      </c>
      <c r="M3625" s="1536" t="s">
        <v>2468</v>
      </c>
      <c r="N3625" s="1571" t="s">
        <v>2172</v>
      </c>
      <c r="O3625" s="1572" t="s">
        <v>2034</v>
      </c>
    </row>
    <row r="3626" spans="2:15" s="1305" customFormat="1" ht="18" customHeight="1" x14ac:dyDescent="0.2">
      <c r="B3626" s="1713" t="s">
        <v>3313</v>
      </c>
      <c r="C3626" s="1583" t="s">
        <v>783</v>
      </c>
      <c r="D3626" s="1532" t="s">
        <v>233</v>
      </c>
      <c r="E3626" s="1533">
        <v>30</v>
      </c>
      <c r="F3626" s="1534">
        <v>10.01</v>
      </c>
      <c r="G3626" s="1535">
        <f t="shared" si="24"/>
        <v>19.990000000000002</v>
      </c>
      <c r="H3626" s="1568" t="s">
        <v>58</v>
      </c>
      <c r="I3626" s="1711">
        <v>0.12</v>
      </c>
      <c r="J3626" s="1569">
        <v>0.22</v>
      </c>
      <c r="K3626" s="1711">
        <v>0.15</v>
      </c>
      <c r="L3626" s="1570" t="s">
        <v>2172</v>
      </c>
      <c r="M3626" s="1536" t="s">
        <v>1770</v>
      </c>
      <c r="N3626" s="1571" t="s">
        <v>1771</v>
      </c>
      <c r="O3626" s="1572" t="s">
        <v>763</v>
      </c>
    </row>
    <row r="3627" spans="2:15" s="1305" customFormat="1" ht="18" customHeight="1" x14ac:dyDescent="0.2">
      <c r="B3627" s="1713" t="s">
        <v>3314</v>
      </c>
      <c r="C3627" s="1583" t="s">
        <v>783</v>
      </c>
      <c r="D3627" s="1532" t="s">
        <v>233</v>
      </c>
      <c r="E3627" s="1533">
        <v>30</v>
      </c>
      <c r="F3627" s="1534">
        <v>10.01</v>
      </c>
      <c r="G3627" s="1535">
        <f t="shared" si="24"/>
        <v>19.990000000000002</v>
      </c>
      <c r="H3627" s="1568" t="s">
        <v>58</v>
      </c>
      <c r="I3627" s="1711">
        <v>0.12</v>
      </c>
      <c r="J3627" s="1569">
        <v>0.22</v>
      </c>
      <c r="K3627" s="1711">
        <v>0.15</v>
      </c>
      <c r="L3627" s="1570" t="s">
        <v>2172</v>
      </c>
      <c r="M3627" s="1536" t="s">
        <v>1770</v>
      </c>
      <c r="N3627" s="1571" t="s">
        <v>1771</v>
      </c>
      <c r="O3627" s="1572" t="s">
        <v>763</v>
      </c>
    </row>
    <row r="3628" spans="2:15" s="1305" customFormat="1" ht="18" customHeight="1" x14ac:dyDescent="0.2">
      <c r="B3628" s="1713" t="s">
        <v>3315</v>
      </c>
      <c r="C3628" s="1583" t="s">
        <v>783</v>
      </c>
      <c r="D3628" s="1532" t="s">
        <v>233</v>
      </c>
      <c r="E3628" s="1533">
        <v>30</v>
      </c>
      <c r="F3628" s="1534">
        <v>10.01</v>
      </c>
      <c r="G3628" s="1535">
        <f t="shared" si="24"/>
        <v>19.990000000000002</v>
      </c>
      <c r="H3628" s="1568" t="s">
        <v>58</v>
      </c>
      <c r="I3628" s="1711">
        <v>0.12</v>
      </c>
      <c r="J3628" s="1569">
        <v>0.22</v>
      </c>
      <c r="K3628" s="1711">
        <v>0.15</v>
      </c>
      <c r="L3628" s="1570" t="s">
        <v>2172</v>
      </c>
      <c r="M3628" s="1536" t="s">
        <v>1770</v>
      </c>
      <c r="N3628" s="1571" t="s">
        <v>1771</v>
      </c>
      <c r="O3628" s="1572" t="s">
        <v>763</v>
      </c>
    </row>
    <row r="3629" spans="2:15" s="1305" customFormat="1" ht="18" customHeight="1" x14ac:dyDescent="0.2">
      <c r="B3629" s="1714" t="s">
        <v>3316</v>
      </c>
      <c r="C3629" s="1583" t="s">
        <v>783</v>
      </c>
      <c r="D3629" s="1532" t="s">
        <v>233</v>
      </c>
      <c r="E3629" s="1533">
        <v>34</v>
      </c>
      <c r="F3629" s="1534">
        <v>14.01</v>
      </c>
      <c r="G3629" s="1535">
        <f t="shared" si="24"/>
        <v>19.990000000000002</v>
      </c>
      <c r="H3629" s="1568" t="s">
        <v>58</v>
      </c>
      <c r="I3629" s="1711">
        <v>0.11</v>
      </c>
      <c r="J3629" s="1569">
        <v>0.22</v>
      </c>
      <c r="K3629" s="1711">
        <v>0.15</v>
      </c>
      <c r="L3629" s="1570" t="s">
        <v>1624</v>
      </c>
      <c r="M3629" s="1536" t="s">
        <v>1777</v>
      </c>
      <c r="N3629" s="1571" t="s">
        <v>2463</v>
      </c>
      <c r="O3629" s="1572" t="s">
        <v>763</v>
      </c>
    </row>
    <row r="3630" spans="2:15" s="1305" customFormat="1" ht="18" customHeight="1" x14ac:dyDescent="0.2">
      <c r="B3630" s="1714" t="s">
        <v>3317</v>
      </c>
      <c r="C3630" s="1583" t="s">
        <v>783</v>
      </c>
      <c r="D3630" s="1532" t="s">
        <v>233</v>
      </c>
      <c r="E3630" s="1533">
        <v>34</v>
      </c>
      <c r="F3630" s="1534">
        <v>14.01</v>
      </c>
      <c r="G3630" s="1535">
        <f t="shared" si="24"/>
        <v>19.990000000000002</v>
      </c>
      <c r="H3630" s="1568" t="s">
        <v>58</v>
      </c>
      <c r="I3630" s="1711">
        <v>0.11</v>
      </c>
      <c r="J3630" s="1569">
        <v>0.22</v>
      </c>
      <c r="K3630" s="1711">
        <v>0.15</v>
      </c>
      <c r="L3630" s="1570" t="s">
        <v>1624</v>
      </c>
      <c r="M3630" s="1536" t="s">
        <v>1777</v>
      </c>
      <c r="N3630" s="1571" t="s">
        <v>2463</v>
      </c>
      <c r="O3630" s="1572" t="s">
        <v>763</v>
      </c>
    </row>
    <row r="3631" spans="2:15" s="1305" customFormat="1" ht="18" customHeight="1" x14ac:dyDescent="0.2">
      <c r="B3631" s="1714" t="s">
        <v>3318</v>
      </c>
      <c r="C3631" s="1583" t="s">
        <v>783</v>
      </c>
      <c r="D3631" s="1532" t="s">
        <v>233</v>
      </c>
      <c r="E3631" s="1533">
        <v>34</v>
      </c>
      <c r="F3631" s="1534">
        <v>14.01</v>
      </c>
      <c r="G3631" s="1535">
        <f t="shared" si="24"/>
        <v>19.990000000000002</v>
      </c>
      <c r="H3631" s="1568" t="s">
        <v>58</v>
      </c>
      <c r="I3631" s="1711">
        <v>0.11</v>
      </c>
      <c r="J3631" s="1569">
        <v>0.22</v>
      </c>
      <c r="K3631" s="1711">
        <v>0.15</v>
      </c>
      <c r="L3631" s="1570" t="s">
        <v>1624</v>
      </c>
      <c r="M3631" s="1536" t="s">
        <v>1777</v>
      </c>
      <c r="N3631" s="1571" t="s">
        <v>2463</v>
      </c>
      <c r="O3631" s="1572" t="s">
        <v>763</v>
      </c>
    </row>
    <row r="3632" spans="2:15" s="1305" customFormat="1" ht="18" customHeight="1" x14ac:dyDescent="0.2">
      <c r="B3632" s="1715" t="s">
        <v>3319</v>
      </c>
      <c r="C3632" s="1583" t="s">
        <v>783</v>
      </c>
      <c r="D3632" s="1532" t="s">
        <v>233</v>
      </c>
      <c r="E3632" s="1533">
        <v>39</v>
      </c>
      <c r="F3632" s="1534">
        <v>19.010000000000002</v>
      </c>
      <c r="G3632" s="1535">
        <f t="shared" si="24"/>
        <v>19.989999999999998</v>
      </c>
      <c r="H3632" s="1568" t="s">
        <v>58</v>
      </c>
      <c r="I3632" s="1711">
        <v>0.11</v>
      </c>
      <c r="J3632" s="1569">
        <v>0.22</v>
      </c>
      <c r="K3632" s="1711">
        <v>0.15</v>
      </c>
      <c r="L3632" s="1570" t="s">
        <v>2988</v>
      </c>
      <c r="M3632" s="1536" t="s">
        <v>2465</v>
      </c>
      <c r="N3632" s="1571" t="s">
        <v>89</v>
      </c>
      <c r="O3632" s="1572" t="s">
        <v>763</v>
      </c>
    </row>
    <row r="3633" spans="2:15" s="1305" customFormat="1" ht="18" customHeight="1" x14ac:dyDescent="0.2">
      <c r="B3633" s="1715" t="s">
        <v>3320</v>
      </c>
      <c r="C3633" s="1583" t="s">
        <v>783</v>
      </c>
      <c r="D3633" s="1532" t="s">
        <v>233</v>
      </c>
      <c r="E3633" s="1533">
        <v>39</v>
      </c>
      <c r="F3633" s="1534">
        <v>19.010000000000002</v>
      </c>
      <c r="G3633" s="1535">
        <f t="shared" si="24"/>
        <v>19.989999999999998</v>
      </c>
      <c r="H3633" s="1568" t="s">
        <v>58</v>
      </c>
      <c r="I3633" s="1711">
        <v>0.11</v>
      </c>
      <c r="J3633" s="1569">
        <v>0.22</v>
      </c>
      <c r="K3633" s="1711">
        <v>0.15</v>
      </c>
      <c r="L3633" s="1570" t="s">
        <v>2988</v>
      </c>
      <c r="M3633" s="1536" t="s">
        <v>2465</v>
      </c>
      <c r="N3633" s="1571" t="s">
        <v>89</v>
      </c>
      <c r="O3633" s="1572" t="s">
        <v>763</v>
      </c>
    </row>
    <row r="3634" spans="2:15" s="1305" customFormat="1" ht="18" customHeight="1" x14ac:dyDescent="0.2">
      <c r="B3634" s="1715" t="s">
        <v>3321</v>
      </c>
      <c r="C3634" s="1583" t="s">
        <v>783</v>
      </c>
      <c r="D3634" s="1532" t="s">
        <v>233</v>
      </c>
      <c r="E3634" s="1533">
        <v>39</v>
      </c>
      <c r="F3634" s="1534">
        <v>19.010000000000002</v>
      </c>
      <c r="G3634" s="1535">
        <f t="shared" si="24"/>
        <v>19.989999999999998</v>
      </c>
      <c r="H3634" s="1568" t="s">
        <v>58</v>
      </c>
      <c r="I3634" s="1711">
        <v>0.11</v>
      </c>
      <c r="J3634" s="1569">
        <v>0.22</v>
      </c>
      <c r="K3634" s="1711">
        <v>0.15</v>
      </c>
      <c r="L3634" s="1570" t="s">
        <v>2988</v>
      </c>
      <c r="M3634" s="1536" t="s">
        <v>2465</v>
      </c>
      <c r="N3634" s="1571" t="s">
        <v>89</v>
      </c>
      <c r="O3634" s="1572" t="s">
        <v>763</v>
      </c>
    </row>
    <row r="3635" spans="2:15" s="1305" customFormat="1" ht="18" customHeight="1" x14ac:dyDescent="0.2">
      <c r="B3635" s="1715" t="s">
        <v>3322</v>
      </c>
      <c r="C3635" s="1583" t="s">
        <v>783</v>
      </c>
      <c r="D3635" s="1532" t="s">
        <v>233</v>
      </c>
      <c r="E3635" s="1533">
        <v>49</v>
      </c>
      <c r="F3635" s="1534">
        <v>29.01</v>
      </c>
      <c r="G3635" s="1535">
        <f t="shared" si="24"/>
        <v>19.989999999999998</v>
      </c>
      <c r="H3635" s="1568" t="s">
        <v>58</v>
      </c>
      <c r="I3635" s="1711">
        <v>0.108</v>
      </c>
      <c r="J3635" s="1569">
        <v>0.22</v>
      </c>
      <c r="K3635" s="1711">
        <v>0.15</v>
      </c>
      <c r="L3635" s="1570" t="s">
        <v>3340</v>
      </c>
      <c r="M3635" s="1536" t="s">
        <v>2970</v>
      </c>
      <c r="N3635" s="1571" t="s">
        <v>2971</v>
      </c>
      <c r="O3635" s="1572" t="s">
        <v>763</v>
      </c>
    </row>
    <row r="3636" spans="2:15" s="1305" customFormat="1" ht="18" customHeight="1" x14ac:dyDescent="0.2">
      <c r="B3636" s="1715" t="s">
        <v>3323</v>
      </c>
      <c r="C3636" s="1583" t="s">
        <v>783</v>
      </c>
      <c r="D3636" s="1532" t="s">
        <v>233</v>
      </c>
      <c r="E3636" s="1533">
        <v>49</v>
      </c>
      <c r="F3636" s="1534">
        <v>29.01</v>
      </c>
      <c r="G3636" s="1535">
        <f t="shared" si="24"/>
        <v>19.989999999999998</v>
      </c>
      <c r="H3636" s="1568" t="s">
        <v>58</v>
      </c>
      <c r="I3636" s="1711">
        <v>0.108</v>
      </c>
      <c r="J3636" s="1569">
        <v>0.22</v>
      </c>
      <c r="K3636" s="1711">
        <v>0.15</v>
      </c>
      <c r="L3636" s="1570" t="s">
        <v>3340</v>
      </c>
      <c r="M3636" s="1536" t="s">
        <v>2970</v>
      </c>
      <c r="N3636" s="1571" t="s">
        <v>2971</v>
      </c>
      <c r="O3636" s="1572" t="s">
        <v>763</v>
      </c>
    </row>
    <row r="3637" spans="2:15" s="1305" customFormat="1" ht="18" customHeight="1" x14ac:dyDescent="0.2">
      <c r="B3637" s="1715" t="s">
        <v>3324</v>
      </c>
      <c r="C3637" s="1583" t="s">
        <v>783</v>
      </c>
      <c r="D3637" s="1532" t="s">
        <v>233</v>
      </c>
      <c r="E3637" s="1533">
        <v>49</v>
      </c>
      <c r="F3637" s="1534">
        <v>29.01</v>
      </c>
      <c r="G3637" s="1535">
        <f t="shared" si="24"/>
        <v>19.989999999999998</v>
      </c>
      <c r="H3637" s="1568" t="s">
        <v>58</v>
      </c>
      <c r="I3637" s="1711">
        <v>0.108</v>
      </c>
      <c r="J3637" s="1569">
        <v>0.22</v>
      </c>
      <c r="K3637" s="1711">
        <v>0.15</v>
      </c>
      <c r="L3637" s="1570" t="s">
        <v>3340</v>
      </c>
      <c r="M3637" s="1536" t="s">
        <v>2970</v>
      </c>
      <c r="N3637" s="1571" t="s">
        <v>2971</v>
      </c>
      <c r="O3637" s="1572" t="s">
        <v>763</v>
      </c>
    </row>
    <row r="3638" spans="2:15" s="1305" customFormat="1" ht="18" customHeight="1" x14ac:dyDescent="0.2">
      <c r="B3638" s="1573" t="s">
        <v>3326</v>
      </c>
      <c r="C3638" s="1583" t="s">
        <v>783</v>
      </c>
      <c r="D3638" s="1532" t="s">
        <v>233</v>
      </c>
      <c r="E3638" s="1533">
        <v>59</v>
      </c>
      <c r="F3638" s="1534">
        <v>39.01</v>
      </c>
      <c r="G3638" s="1535">
        <f t="shared" si="24"/>
        <v>19.990000000000002</v>
      </c>
      <c r="H3638" s="1568" t="s">
        <v>58</v>
      </c>
      <c r="I3638" s="1711">
        <v>9.8000000000000004E-2</v>
      </c>
      <c r="J3638" s="1569">
        <v>0.22</v>
      </c>
      <c r="K3638" s="1711">
        <v>0.15</v>
      </c>
      <c r="L3638" s="1570" t="s">
        <v>2186</v>
      </c>
      <c r="M3638" s="1536" t="s">
        <v>101</v>
      </c>
      <c r="N3638" s="1571" t="s">
        <v>102</v>
      </c>
      <c r="O3638" s="1572" t="s">
        <v>390</v>
      </c>
    </row>
    <row r="3639" spans="2:15" s="1305" customFormat="1" ht="18" customHeight="1" x14ac:dyDescent="0.2">
      <c r="B3639" s="1573" t="s">
        <v>3327</v>
      </c>
      <c r="C3639" s="1532" t="s">
        <v>2030</v>
      </c>
      <c r="D3639" s="1532" t="s">
        <v>233</v>
      </c>
      <c r="E3639" s="1533">
        <v>59</v>
      </c>
      <c r="F3639" s="1534">
        <v>39.01</v>
      </c>
      <c r="G3639" s="1535">
        <f t="shared" si="24"/>
        <v>19.990000000000002</v>
      </c>
      <c r="H3639" s="1568" t="s">
        <v>58</v>
      </c>
      <c r="I3639" s="1711">
        <v>9.8000000000000004E-2</v>
      </c>
      <c r="J3639" s="1569">
        <v>0.22</v>
      </c>
      <c r="K3639" s="1711">
        <v>0.15</v>
      </c>
      <c r="L3639" s="1570" t="s">
        <v>2186</v>
      </c>
      <c r="M3639" s="1536" t="s">
        <v>101</v>
      </c>
      <c r="N3639" s="1571" t="s">
        <v>102</v>
      </c>
      <c r="O3639" s="1572" t="s">
        <v>390</v>
      </c>
    </row>
    <row r="3640" spans="2:15" s="1305" customFormat="1" ht="18" customHeight="1" x14ac:dyDescent="0.2">
      <c r="B3640" s="1573" t="s">
        <v>3328</v>
      </c>
      <c r="C3640" s="1532" t="s">
        <v>2030</v>
      </c>
      <c r="D3640" s="1532" t="s">
        <v>233</v>
      </c>
      <c r="E3640" s="1533">
        <v>59</v>
      </c>
      <c r="F3640" s="1534">
        <v>39.01</v>
      </c>
      <c r="G3640" s="1535">
        <f t="shared" si="24"/>
        <v>19.990000000000002</v>
      </c>
      <c r="H3640" s="1568" t="s">
        <v>58</v>
      </c>
      <c r="I3640" s="1711">
        <v>9.8000000000000004E-2</v>
      </c>
      <c r="J3640" s="1569">
        <v>0.22</v>
      </c>
      <c r="K3640" s="1711">
        <v>0.15</v>
      </c>
      <c r="L3640" s="1570" t="s">
        <v>2186</v>
      </c>
      <c r="M3640" s="1536" t="s">
        <v>101</v>
      </c>
      <c r="N3640" s="1571" t="s">
        <v>102</v>
      </c>
      <c r="O3640" s="1572" t="s">
        <v>390</v>
      </c>
    </row>
    <row r="3641" spans="2:15" s="1305" customFormat="1" ht="18" customHeight="1" x14ac:dyDescent="0.2">
      <c r="B3641" s="1573" t="s">
        <v>3330</v>
      </c>
      <c r="C3641" s="1532" t="s">
        <v>2030</v>
      </c>
      <c r="D3641" s="1532" t="s">
        <v>233</v>
      </c>
      <c r="E3641" s="1533">
        <v>69</v>
      </c>
      <c r="F3641" s="1534">
        <v>49.01</v>
      </c>
      <c r="G3641" s="1535">
        <f t="shared" si="24"/>
        <v>19.990000000000002</v>
      </c>
      <c r="H3641" s="1568" t="s">
        <v>58</v>
      </c>
      <c r="I3641" s="1711">
        <v>9.6000000000000002E-2</v>
      </c>
      <c r="J3641" s="1569">
        <v>0.22</v>
      </c>
      <c r="K3641" s="1711">
        <v>0.15</v>
      </c>
      <c r="L3641" s="1570" t="s">
        <v>3329</v>
      </c>
      <c r="M3641" s="1536" t="s">
        <v>2036</v>
      </c>
      <c r="N3641" s="1571" t="s">
        <v>879</v>
      </c>
      <c r="O3641" s="1572" t="s">
        <v>390</v>
      </c>
    </row>
    <row r="3642" spans="2:15" s="1305" customFormat="1" ht="18" customHeight="1" x14ac:dyDescent="0.2">
      <c r="B3642" s="1573" t="s">
        <v>3331</v>
      </c>
      <c r="C3642" s="1532" t="s">
        <v>2030</v>
      </c>
      <c r="D3642" s="1532" t="s">
        <v>233</v>
      </c>
      <c r="E3642" s="1533">
        <v>69</v>
      </c>
      <c r="F3642" s="1534">
        <v>49.01</v>
      </c>
      <c r="G3642" s="1535">
        <f t="shared" si="24"/>
        <v>19.990000000000002</v>
      </c>
      <c r="H3642" s="1568" t="s">
        <v>58</v>
      </c>
      <c r="I3642" s="1711">
        <v>9.6000000000000002E-2</v>
      </c>
      <c r="J3642" s="1569">
        <v>0.22</v>
      </c>
      <c r="K3642" s="1711">
        <v>0.15</v>
      </c>
      <c r="L3642" s="1570" t="s">
        <v>3329</v>
      </c>
      <c r="M3642" s="1536" t="s">
        <v>2036</v>
      </c>
      <c r="N3642" s="1571" t="s">
        <v>879</v>
      </c>
      <c r="O3642" s="1572" t="s">
        <v>390</v>
      </c>
    </row>
    <row r="3643" spans="2:15" s="1305" customFormat="1" ht="18" customHeight="1" x14ac:dyDescent="0.2">
      <c r="B3643" s="1573" t="s">
        <v>3332</v>
      </c>
      <c r="C3643" s="1532" t="s">
        <v>2030</v>
      </c>
      <c r="D3643" s="1532" t="s">
        <v>233</v>
      </c>
      <c r="E3643" s="1533">
        <v>69</v>
      </c>
      <c r="F3643" s="1534">
        <v>49.01</v>
      </c>
      <c r="G3643" s="1535">
        <f t="shared" si="24"/>
        <v>19.990000000000002</v>
      </c>
      <c r="H3643" s="1568" t="s">
        <v>58</v>
      </c>
      <c r="I3643" s="1711">
        <v>9.6000000000000002E-2</v>
      </c>
      <c r="J3643" s="1569">
        <v>0.22</v>
      </c>
      <c r="K3643" s="1711">
        <v>0.15</v>
      </c>
      <c r="L3643" s="1570" t="s">
        <v>3329</v>
      </c>
      <c r="M3643" s="1536" t="s">
        <v>2036</v>
      </c>
      <c r="N3643" s="1571" t="s">
        <v>879</v>
      </c>
      <c r="O3643" s="1572" t="s">
        <v>390</v>
      </c>
    </row>
    <row r="3644" spans="2:15" s="1305" customFormat="1" ht="18" customHeight="1" x14ac:dyDescent="0.2">
      <c r="B3644" s="1573" t="s">
        <v>3333</v>
      </c>
      <c r="C3644" s="1532" t="s">
        <v>2030</v>
      </c>
      <c r="D3644" s="1532" t="s">
        <v>233</v>
      </c>
      <c r="E3644" s="1533">
        <v>79</v>
      </c>
      <c r="F3644" s="1534">
        <v>59.01</v>
      </c>
      <c r="G3644" s="1535">
        <f t="shared" si="24"/>
        <v>19.990000000000002</v>
      </c>
      <c r="H3644" s="1568" t="s">
        <v>58</v>
      </c>
      <c r="I3644" s="1711">
        <v>0.09</v>
      </c>
      <c r="J3644" s="1569">
        <v>0.22</v>
      </c>
      <c r="K3644" s="1711">
        <v>0.15</v>
      </c>
      <c r="L3644" s="1570" t="s">
        <v>107</v>
      </c>
      <c r="M3644" s="1536" t="s">
        <v>2595</v>
      </c>
      <c r="N3644" s="1571" t="s">
        <v>580</v>
      </c>
      <c r="O3644" s="1572" t="s">
        <v>390</v>
      </c>
    </row>
    <row r="3645" spans="2:15" s="1305" customFormat="1" ht="18" customHeight="1" x14ac:dyDescent="0.2">
      <c r="B3645" s="1573" t="s">
        <v>3334</v>
      </c>
      <c r="C3645" s="1532" t="s">
        <v>2030</v>
      </c>
      <c r="D3645" s="1532" t="s">
        <v>233</v>
      </c>
      <c r="E3645" s="1533">
        <v>79</v>
      </c>
      <c r="F3645" s="1534">
        <v>59.01</v>
      </c>
      <c r="G3645" s="1535">
        <f t="shared" si="24"/>
        <v>19.990000000000002</v>
      </c>
      <c r="H3645" s="1568" t="s">
        <v>58</v>
      </c>
      <c r="I3645" s="1711">
        <v>0.09</v>
      </c>
      <c r="J3645" s="1569">
        <v>0.22</v>
      </c>
      <c r="K3645" s="1711">
        <v>0.15</v>
      </c>
      <c r="L3645" s="1570" t="s">
        <v>107</v>
      </c>
      <c r="M3645" s="1536" t="s">
        <v>2595</v>
      </c>
      <c r="N3645" s="1571" t="s">
        <v>580</v>
      </c>
      <c r="O3645" s="1572" t="s">
        <v>390</v>
      </c>
    </row>
    <row r="3646" spans="2:15" s="1305" customFormat="1" ht="18" customHeight="1" x14ac:dyDescent="0.2">
      <c r="B3646" s="1573" t="s">
        <v>3335</v>
      </c>
      <c r="C3646" s="1532" t="s">
        <v>2030</v>
      </c>
      <c r="D3646" s="1532" t="s">
        <v>233</v>
      </c>
      <c r="E3646" s="1533">
        <v>79</v>
      </c>
      <c r="F3646" s="1534">
        <v>59.01</v>
      </c>
      <c r="G3646" s="1535">
        <f t="shared" si="24"/>
        <v>19.990000000000002</v>
      </c>
      <c r="H3646" s="1568" t="s">
        <v>58</v>
      </c>
      <c r="I3646" s="1711">
        <v>0.09</v>
      </c>
      <c r="J3646" s="1569">
        <v>0.22</v>
      </c>
      <c r="K3646" s="1711">
        <v>0.15</v>
      </c>
      <c r="L3646" s="1570" t="s">
        <v>107</v>
      </c>
      <c r="M3646" s="1536" t="s">
        <v>2595</v>
      </c>
      <c r="N3646" s="1571" t="s">
        <v>580</v>
      </c>
      <c r="O3646" s="1572" t="s">
        <v>390</v>
      </c>
    </row>
    <row r="3647" spans="2:15" s="1305" customFormat="1" ht="18" customHeight="1" x14ac:dyDescent="0.2">
      <c r="B3647" s="1573" t="s">
        <v>3336</v>
      </c>
      <c r="C3647" s="1532" t="s">
        <v>2030</v>
      </c>
      <c r="D3647" s="1532" t="s">
        <v>233</v>
      </c>
      <c r="E3647" s="1533">
        <v>99</v>
      </c>
      <c r="F3647" s="1534">
        <v>79.010000000000005</v>
      </c>
      <c r="G3647" s="1535">
        <f t="shared" si="24"/>
        <v>19.989999999999995</v>
      </c>
      <c r="H3647" s="1568" t="s">
        <v>58</v>
      </c>
      <c r="I3647" s="1711">
        <v>8.5999999999999993E-2</v>
      </c>
      <c r="J3647" s="1569">
        <v>0.22</v>
      </c>
      <c r="K3647" s="1711">
        <v>0.15</v>
      </c>
      <c r="L3647" s="1570" t="s">
        <v>2916</v>
      </c>
      <c r="M3647" s="1536" t="s">
        <v>2917</v>
      </c>
      <c r="N3647" s="1571" t="s">
        <v>883</v>
      </c>
      <c r="O3647" s="1572" t="s">
        <v>390</v>
      </c>
    </row>
    <row r="3648" spans="2:15" s="1305" customFormat="1" ht="18" customHeight="1" x14ac:dyDescent="0.2">
      <c r="B3648" s="1573" t="s">
        <v>3337</v>
      </c>
      <c r="C3648" s="1532" t="s">
        <v>2030</v>
      </c>
      <c r="D3648" s="1532" t="s">
        <v>233</v>
      </c>
      <c r="E3648" s="1533">
        <v>99</v>
      </c>
      <c r="F3648" s="1534">
        <v>79.010000000000005</v>
      </c>
      <c r="G3648" s="1535">
        <f t="shared" si="24"/>
        <v>19.989999999999995</v>
      </c>
      <c r="H3648" s="1568" t="s">
        <v>58</v>
      </c>
      <c r="I3648" s="1711">
        <v>8.5999999999999993E-2</v>
      </c>
      <c r="J3648" s="1569">
        <v>0.22</v>
      </c>
      <c r="K3648" s="1711">
        <v>0.15</v>
      </c>
      <c r="L3648" s="1570" t="s">
        <v>2916</v>
      </c>
      <c r="M3648" s="1536" t="s">
        <v>2917</v>
      </c>
      <c r="N3648" s="1571" t="s">
        <v>883</v>
      </c>
      <c r="O3648" s="1572" t="s">
        <v>390</v>
      </c>
    </row>
    <row r="3649" spans="2:15" s="1305" customFormat="1" ht="18" customHeight="1" x14ac:dyDescent="0.2">
      <c r="B3649" s="1573" t="s">
        <v>3339</v>
      </c>
      <c r="C3649" s="1532" t="s">
        <v>2030</v>
      </c>
      <c r="D3649" s="1532" t="s">
        <v>233</v>
      </c>
      <c r="E3649" s="1533">
        <v>99</v>
      </c>
      <c r="F3649" s="1534">
        <v>79.010000000000005</v>
      </c>
      <c r="G3649" s="1535">
        <f t="shared" si="24"/>
        <v>19.989999999999995</v>
      </c>
      <c r="H3649" s="1568" t="s">
        <v>58</v>
      </c>
      <c r="I3649" s="1711">
        <v>8.5999999999999993E-2</v>
      </c>
      <c r="J3649" s="1569">
        <v>0.22</v>
      </c>
      <c r="K3649" s="1711">
        <v>0.15</v>
      </c>
      <c r="L3649" s="1570" t="s">
        <v>2916</v>
      </c>
      <c r="M3649" s="1536" t="s">
        <v>2917</v>
      </c>
      <c r="N3649" s="1571" t="s">
        <v>883</v>
      </c>
      <c r="O3649" s="1572" t="s">
        <v>390</v>
      </c>
    </row>
    <row r="3650" spans="2:15" s="1305" customFormat="1" ht="18" customHeight="1" x14ac:dyDescent="0.2">
      <c r="B3650" s="3880" t="s">
        <v>1985</v>
      </c>
      <c r="C3650" s="3881"/>
      <c r="D3650" s="1540"/>
      <c r="E3650" s="1540"/>
      <c r="F3650" s="772"/>
      <c r="G3650" s="772"/>
      <c r="H3650" s="772"/>
      <c r="I3650" s="712"/>
      <c r="J3650" s="712"/>
      <c r="K3650" s="712"/>
      <c r="L3650" s="712"/>
      <c r="M3650" s="712"/>
      <c r="N3650" s="712"/>
      <c r="O3650" s="729"/>
    </row>
    <row r="3651" spans="2:15" s="1305" customFormat="1" ht="18" customHeight="1" thickBot="1" x14ac:dyDescent="0.25">
      <c r="B3651" s="1567" t="s">
        <v>3341</v>
      </c>
      <c r="C3651" s="699"/>
      <c r="D3651" s="699"/>
      <c r="E3651" s="699"/>
      <c r="F3651" s="776"/>
      <c r="G3651" s="776"/>
      <c r="H3651" s="776"/>
      <c r="I3651" s="699"/>
      <c r="J3651" s="699"/>
      <c r="K3651" s="699"/>
      <c r="L3651" s="699"/>
      <c r="M3651" s="699"/>
      <c r="N3651" s="699"/>
      <c r="O3651" s="700"/>
    </row>
    <row r="3652" spans="2:15" s="1305" customFormat="1" ht="18" customHeight="1" thickTop="1" x14ac:dyDescent="0.3">
      <c r="B3652" s="3812" t="str">
        <f>+B3583</f>
        <v>.</v>
      </c>
      <c r="C3652" s="3812"/>
      <c r="D3652" s="534"/>
      <c r="E3652" s="534"/>
      <c r="F3652" s="534"/>
      <c r="G3652" s="506"/>
    </row>
    <row r="3653" spans="2:15" s="1305" customFormat="1" ht="17.25" customHeight="1" thickBot="1" x14ac:dyDescent="0.35">
      <c r="B3653" s="1517"/>
      <c r="C3653" s="1517"/>
      <c r="D3653" s="534"/>
      <c r="E3653" s="534"/>
      <c r="F3653" s="534"/>
      <c r="G3653" s="506"/>
    </row>
    <row r="3654" spans="2:15" s="1305" customFormat="1" ht="17.25" customHeight="1" thickTop="1" x14ac:dyDescent="0.25">
      <c r="B3654" s="3901" t="s">
        <v>3142</v>
      </c>
      <c r="C3654" s="3820"/>
      <c r="D3654" s="3820"/>
      <c r="E3654" s="3820"/>
      <c r="F3654" s="3820"/>
      <c r="G3654" s="3820"/>
      <c r="H3654" s="3820"/>
      <c r="I3654" s="3820"/>
      <c r="J3654" s="3820"/>
      <c r="K3654" s="3821"/>
    </row>
    <row r="3655" spans="2:15" s="1305" customFormat="1" ht="17.25" customHeight="1" x14ac:dyDescent="0.25">
      <c r="B3655" s="3912" t="s">
        <v>3292</v>
      </c>
      <c r="C3655" s="3913"/>
      <c r="D3655" s="3913"/>
      <c r="E3655" s="3913"/>
      <c r="F3655" s="3913"/>
      <c r="G3655" s="3913"/>
      <c r="H3655" s="3913"/>
      <c r="I3655" s="3913"/>
      <c r="J3655" s="3913"/>
      <c r="K3655" s="3827"/>
    </row>
    <row r="3656" spans="2:15" s="1305" customFormat="1" ht="49.5" customHeight="1" x14ac:dyDescent="0.2">
      <c r="B3656" s="1647" t="s">
        <v>995</v>
      </c>
      <c r="C3656" s="1700" t="s">
        <v>1218</v>
      </c>
      <c r="D3656" s="1700" t="s">
        <v>1864</v>
      </c>
      <c r="E3656" s="1700" t="s">
        <v>81</v>
      </c>
      <c r="F3656" s="1700" t="s">
        <v>3293</v>
      </c>
      <c r="G3656" s="1700" t="s">
        <v>3294</v>
      </c>
      <c r="H3656" s="1700" t="s">
        <v>3295</v>
      </c>
      <c r="I3656" s="1700" t="s">
        <v>3296</v>
      </c>
      <c r="J3656" s="1347" t="s">
        <v>3297</v>
      </c>
      <c r="K3656" s="1370" t="s">
        <v>3298</v>
      </c>
    </row>
    <row r="3657" spans="2:15" s="1305" customFormat="1" ht="17.25" customHeight="1" thickBot="1" x14ac:dyDescent="0.25">
      <c r="B3657" s="710" t="s">
        <v>3292</v>
      </c>
      <c r="C3657" s="1705" t="s">
        <v>783</v>
      </c>
      <c r="D3657" s="1705" t="s">
        <v>3299</v>
      </c>
      <c r="E3657" s="1706">
        <v>300</v>
      </c>
      <c r="F3657" s="1706">
        <v>300</v>
      </c>
      <c r="G3657" s="1707">
        <v>0.05</v>
      </c>
      <c r="H3657" s="1707">
        <v>0.1</v>
      </c>
      <c r="I3657" s="1707">
        <v>0.1</v>
      </c>
      <c r="J3657" s="1708" t="s">
        <v>3300</v>
      </c>
      <c r="K3657" s="1709" t="s">
        <v>3301</v>
      </c>
    </row>
    <row r="3658" spans="2:15" s="1305" customFormat="1" ht="17.25" customHeight="1" x14ac:dyDescent="0.2">
      <c r="B3658" s="3914" t="s">
        <v>3302</v>
      </c>
      <c r="C3658" s="3915"/>
      <c r="D3658" s="3915"/>
      <c r="E3658" s="3915"/>
      <c r="F3658" s="3915"/>
      <c r="G3658" s="3915"/>
      <c r="H3658" s="3915"/>
      <c r="I3658" s="3915"/>
      <c r="J3658" s="3915"/>
      <c r="K3658" s="3916"/>
    </row>
    <row r="3659" spans="2:15" s="1305" customFormat="1" ht="17.25" customHeight="1" thickBot="1" x14ac:dyDescent="0.25">
      <c r="B3659" s="1490"/>
      <c r="C3659" s="1491"/>
      <c r="D3659" s="1491"/>
      <c r="E3659" s="1491"/>
      <c r="F3659" s="1491"/>
      <c r="G3659" s="1491"/>
      <c r="H3659" s="1491"/>
      <c r="I3659" s="1491"/>
      <c r="J3659" s="1491"/>
      <c r="K3659" s="1492"/>
    </row>
    <row r="3660" spans="2:15" s="1305" customFormat="1" ht="17.25" customHeight="1" thickTop="1" x14ac:dyDescent="0.3">
      <c r="B3660" s="3812" t="str">
        <f>+B3652</f>
        <v>.</v>
      </c>
      <c r="C3660" s="3812"/>
      <c r="D3660" s="534"/>
      <c r="E3660" s="534"/>
      <c r="F3660" s="534"/>
      <c r="G3660" s="506"/>
    </row>
    <row r="3661" spans="2:15" s="1305" customFormat="1" ht="17.25" customHeight="1" thickBot="1" x14ac:dyDescent="0.35">
      <c r="B3661" s="1517"/>
      <c r="C3661" s="1517"/>
      <c r="D3661" s="534"/>
      <c r="E3661" s="534"/>
      <c r="F3661" s="534"/>
      <c r="G3661" s="506"/>
    </row>
    <row r="3662" spans="2:15" s="1305" customFormat="1" ht="17.25" customHeight="1" thickTop="1" thickBot="1" x14ac:dyDescent="0.25">
      <c r="B3662" s="3842" t="s">
        <v>3175</v>
      </c>
      <c r="C3662" s="3843"/>
      <c r="D3662" s="3843"/>
      <c r="E3662" s="3843"/>
      <c r="F3662" s="3844"/>
      <c r="G3662" s="506"/>
    </row>
    <row r="3663" spans="2:15" s="1305" customFormat="1" ht="17.25" customHeight="1" thickTop="1" x14ac:dyDescent="0.2">
      <c r="B3663" s="695"/>
      <c r="C3663" s="696"/>
      <c r="D3663" s="696"/>
      <c r="E3663" s="696"/>
      <c r="F3663" s="697"/>
      <c r="G3663" s="506"/>
    </row>
    <row r="3664" spans="2:15" s="1305" customFormat="1" ht="17.25" customHeight="1" x14ac:dyDescent="0.2">
      <c r="B3664" s="1564" t="s">
        <v>346</v>
      </c>
      <c r="C3664" s="1503" t="s">
        <v>3176</v>
      </c>
      <c r="D3664" s="915"/>
      <c r="E3664" s="915"/>
      <c r="F3664" s="916"/>
      <c r="G3664" s="506"/>
    </row>
    <row r="3665" spans="2:7" s="1305" customFormat="1" ht="17.25" customHeight="1" x14ac:dyDescent="0.2">
      <c r="B3665" s="1564" t="s">
        <v>2945</v>
      </c>
      <c r="C3665" s="1503" t="s">
        <v>3177</v>
      </c>
      <c r="D3665" s="915"/>
      <c r="E3665" s="915"/>
      <c r="F3665" s="916"/>
      <c r="G3665" s="506"/>
    </row>
    <row r="3666" spans="2:7" s="1305" customFormat="1" ht="17.25" customHeight="1" x14ac:dyDescent="0.2">
      <c r="B3666" s="1564" t="s">
        <v>3178</v>
      </c>
      <c r="C3666" s="1503">
        <v>150</v>
      </c>
      <c r="D3666" s="915"/>
      <c r="E3666" s="915"/>
      <c r="F3666" s="916"/>
      <c r="G3666" s="506"/>
    </row>
    <row r="3667" spans="2:7" s="1305" customFormat="1" ht="17.25" customHeight="1" x14ac:dyDescent="0.2">
      <c r="B3667" s="1564" t="s">
        <v>2944</v>
      </c>
      <c r="C3667" s="1503" t="s">
        <v>3179</v>
      </c>
      <c r="D3667" s="915"/>
      <c r="E3667" s="915"/>
      <c r="F3667" s="916"/>
      <c r="G3667" s="506"/>
    </row>
    <row r="3668" spans="2:7" s="1305" customFormat="1" ht="43.5" customHeight="1" x14ac:dyDescent="0.2">
      <c r="B3668" s="1564" t="s">
        <v>2946</v>
      </c>
      <c r="C3668" s="3890" t="s">
        <v>3180</v>
      </c>
      <c r="D3668" s="3890"/>
      <c r="E3668" s="3890"/>
      <c r="F3668" s="3891"/>
      <c r="G3668" s="506"/>
    </row>
    <row r="3669" spans="2:7" s="1305" customFormat="1" ht="17.25" customHeight="1" x14ac:dyDescent="0.2">
      <c r="B3669" s="1564" t="s">
        <v>3169</v>
      </c>
      <c r="C3669" s="3890" t="s">
        <v>2240</v>
      </c>
      <c r="D3669" s="3890"/>
      <c r="E3669" s="3890"/>
      <c r="F3669" s="3891"/>
      <c r="G3669" s="506"/>
    </row>
    <row r="3670" spans="2:7" s="1305" customFormat="1" ht="17.25" customHeight="1" thickBot="1" x14ac:dyDescent="0.25">
      <c r="B3670" s="1650"/>
      <c r="C3670" s="1565"/>
      <c r="D3670" s="699"/>
      <c r="E3670" s="699"/>
      <c r="F3670" s="700"/>
      <c r="G3670" s="506"/>
    </row>
    <row r="3671" spans="2:7" s="1305" customFormat="1" ht="17.25" customHeight="1" thickTop="1" x14ac:dyDescent="0.3">
      <c r="B3671" s="3812" t="str">
        <f>+B3660</f>
        <v>.</v>
      </c>
      <c r="C3671" s="3812"/>
      <c r="D3671" s="534"/>
      <c r="E3671" s="534"/>
      <c r="F3671" s="534"/>
      <c r="G3671" s="506"/>
    </row>
    <row r="3672" spans="2:7" s="1305" customFormat="1" ht="17.25" customHeight="1" thickBot="1" x14ac:dyDescent="0.35">
      <c r="B3672" s="1517"/>
      <c r="C3672" s="1517"/>
      <c r="D3672" s="534"/>
      <c r="E3672" s="534"/>
      <c r="F3672" s="534"/>
      <c r="G3672" s="506"/>
    </row>
    <row r="3673" spans="2:7" s="1305" customFormat="1" ht="33" customHeight="1" thickTop="1" thickBot="1" x14ac:dyDescent="0.25">
      <c r="B3673" s="3842" t="s">
        <v>3164</v>
      </c>
      <c r="C3673" s="3843"/>
      <c r="D3673" s="3843"/>
      <c r="E3673" s="3843"/>
      <c r="F3673" s="3844"/>
      <c r="G3673" s="506"/>
    </row>
    <row r="3674" spans="2:7" s="1305" customFormat="1" ht="17.25" customHeight="1" thickTop="1" x14ac:dyDescent="0.2">
      <c r="B3674" s="695"/>
      <c r="C3674" s="696"/>
      <c r="D3674" s="696"/>
      <c r="E3674" s="696"/>
      <c r="F3674" s="697"/>
      <c r="G3674" s="506"/>
    </row>
    <row r="3675" spans="2:7" s="1305" customFormat="1" ht="17.25" customHeight="1" x14ac:dyDescent="0.2">
      <c r="B3675" s="1564" t="s">
        <v>346</v>
      </c>
      <c r="C3675" s="1503" t="s">
        <v>3165</v>
      </c>
      <c r="D3675" s="915"/>
      <c r="E3675" s="915"/>
      <c r="F3675" s="916"/>
      <c r="G3675" s="506"/>
    </row>
    <row r="3676" spans="2:7" s="1305" customFormat="1" ht="17.25" customHeight="1" x14ac:dyDescent="0.2">
      <c r="B3676" s="1564" t="s">
        <v>2945</v>
      </c>
      <c r="C3676" s="1503" t="s">
        <v>3166</v>
      </c>
      <c r="D3676" s="915"/>
      <c r="E3676" s="915"/>
      <c r="F3676" s="916"/>
      <c r="G3676" s="506"/>
    </row>
    <row r="3677" spans="2:7" s="1305" customFormat="1" ht="17.25" customHeight="1" x14ac:dyDescent="0.2">
      <c r="B3677" s="1564" t="s">
        <v>2944</v>
      </c>
      <c r="C3677" s="1503" t="s">
        <v>3167</v>
      </c>
      <c r="D3677" s="915"/>
      <c r="E3677" s="915"/>
      <c r="F3677" s="916"/>
      <c r="G3677" s="506"/>
    </row>
    <row r="3678" spans="2:7" s="1305" customFormat="1" ht="17.25" customHeight="1" x14ac:dyDescent="0.2">
      <c r="B3678" s="1564" t="s">
        <v>2946</v>
      </c>
      <c r="C3678" s="3890" t="s">
        <v>3168</v>
      </c>
      <c r="D3678" s="3890"/>
      <c r="E3678" s="3890"/>
      <c r="F3678" s="3891"/>
      <c r="G3678" s="506"/>
    </row>
    <row r="3679" spans="2:7" s="1305" customFormat="1" ht="17.25" customHeight="1" x14ac:dyDescent="0.2">
      <c r="B3679" s="1564" t="s">
        <v>3169</v>
      </c>
      <c r="C3679" s="3890" t="s">
        <v>3170</v>
      </c>
      <c r="D3679" s="3890"/>
      <c r="E3679" s="3890"/>
      <c r="F3679" s="3891"/>
      <c r="G3679" s="506"/>
    </row>
    <row r="3680" spans="2:7" s="1305" customFormat="1" ht="27" customHeight="1" x14ac:dyDescent="0.2">
      <c r="B3680" s="3853" t="s">
        <v>2919</v>
      </c>
      <c r="C3680" s="3848" t="s">
        <v>3171</v>
      </c>
      <c r="D3680" s="3848"/>
      <c r="E3680" s="3848"/>
      <c r="F3680" s="3849"/>
      <c r="G3680" s="506"/>
    </row>
    <row r="3681" spans="2:7" s="1305" customFormat="1" ht="42.75" customHeight="1" x14ac:dyDescent="0.2">
      <c r="B3681" s="3853"/>
      <c r="C3681" s="3848" t="s">
        <v>3172</v>
      </c>
      <c r="D3681" s="3848"/>
      <c r="E3681" s="3848"/>
      <c r="F3681" s="3849"/>
      <c r="G3681" s="506"/>
    </row>
    <row r="3682" spans="2:7" s="1305" customFormat="1" ht="15.75" customHeight="1" x14ac:dyDescent="0.2">
      <c r="B3682" s="3853"/>
      <c r="C3682" s="4268" t="s">
        <v>3173</v>
      </c>
      <c r="D3682" s="4268"/>
      <c r="E3682" s="4268"/>
      <c r="F3682" s="4269"/>
      <c r="G3682" s="506"/>
    </row>
    <row r="3683" spans="2:7" s="1305" customFormat="1" ht="31.5" customHeight="1" x14ac:dyDescent="0.2">
      <c r="B3683" s="3853"/>
      <c r="C3683" s="3848" t="s">
        <v>3174</v>
      </c>
      <c r="D3683" s="3848"/>
      <c r="E3683" s="3848"/>
      <c r="F3683" s="3849"/>
      <c r="G3683" s="506"/>
    </row>
    <row r="3684" spans="2:7" s="1305" customFormat="1" ht="13.5" customHeight="1" thickBot="1" x14ac:dyDescent="0.25">
      <c r="B3684" s="3854"/>
      <c r="C3684" s="1565"/>
      <c r="D3684" s="699"/>
      <c r="E3684" s="699"/>
      <c r="F3684" s="700"/>
      <c r="G3684" s="506"/>
    </row>
    <row r="3685" spans="2:7" s="1305" customFormat="1" ht="17.25" customHeight="1" thickTop="1" x14ac:dyDescent="0.3">
      <c r="B3685" s="3812" t="str">
        <f>+B3671</f>
        <v>.</v>
      </c>
      <c r="C3685" s="3812"/>
      <c r="D3685" s="534"/>
      <c r="E3685" s="534"/>
      <c r="F3685" s="534"/>
      <c r="G3685" s="506"/>
    </row>
    <row r="3686" spans="2:7" s="1305" customFormat="1" ht="17.25" customHeight="1" thickBot="1" x14ac:dyDescent="0.35">
      <c r="B3686" s="1517"/>
      <c r="C3686" s="1517"/>
      <c r="D3686" s="534"/>
      <c r="E3686" s="534"/>
      <c r="F3686" s="534"/>
      <c r="G3686" s="506"/>
    </row>
    <row r="3687" spans="2:7" s="1305" customFormat="1" ht="17.25" customHeight="1" thickTop="1" x14ac:dyDescent="0.3">
      <c r="B3687" s="3822" t="s">
        <v>3142</v>
      </c>
      <c r="C3687" s="3823"/>
      <c r="D3687" s="3823"/>
      <c r="E3687" s="3824"/>
      <c r="F3687" s="534"/>
      <c r="G3687" s="506"/>
    </row>
    <row r="3688" spans="2:7" s="1305" customFormat="1" ht="17.25" customHeight="1" x14ac:dyDescent="0.3">
      <c r="B3688" s="3825" t="s">
        <v>3143</v>
      </c>
      <c r="C3688" s="4257"/>
      <c r="D3688" s="4257"/>
      <c r="E3688" s="4258"/>
      <c r="F3688" s="534"/>
      <c r="G3688" s="506"/>
    </row>
    <row r="3689" spans="2:7" s="1305" customFormat="1" ht="17.25" customHeight="1" x14ac:dyDescent="0.3">
      <c r="B3689" s="1647" t="s">
        <v>381</v>
      </c>
      <c r="C3689" s="1347" t="s">
        <v>215</v>
      </c>
      <c r="D3689" s="1347" t="s">
        <v>2659</v>
      </c>
      <c r="E3689" s="1370" t="s">
        <v>239</v>
      </c>
      <c r="F3689" s="534"/>
      <c r="G3689" s="506"/>
    </row>
    <row r="3690" spans="2:7" s="1305" customFormat="1" ht="17.25" customHeight="1" thickBot="1" x14ac:dyDescent="0.35">
      <c r="B3690" s="710" t="s">
        <v>3144</v>
      </c>
      <c r="C3690" s="1461">
        <v>49</v>
      </c>
      <c r="D3690" s="1461">
        <v>0.1</v>
      </c>
      <c r="E3690" s="1648" t="s">
        <v>3145</v>
      </c>
      <c r="F3690" s="534"/>
      <c r="G3690" s="506"/>
    </row>
    <row r="3691" spans="2:7" s="1305" customFormat="1" ht="17.25" customHeight="1" x14ac:dyDescent="0.3">
      <c r="B3691" s="4266"/>
      <c r="C3691" s="4267"/>
      <c r="D3691" s="4267"/>
      <c r="E3691" s="4238"/>
      <c r="F3691" s="534"/>
      <c r="G3691" s="506"/>
    </row>
    <row r="3692" spans="2:7" s="1305" customFormat="1" ht="17.25" customHeight="1" x14ac:dyDescent="0.3">
      <c r="B3692" s="3943" t="s">
        <v>3146</v>
      </c>
      <c r="C3692" s="3944"/>
      <c r="D3692" s="3944"/>
      <c r="E3692" s="3945"/>
      <c r="F3692" s="534"/>
      <c r="G3692" s="506"/>
    </row>
    <row r="3693" spans="2:7" s="1305" customFormat="1" ht="17.25" customHeight="1" x14ac:dyDescent="0.3">
      <c r="B3693" s="3914" t="s">
        <v>3147</v>
      </c>
      <c r="C3693" s="3915"/>
      <c r="D3693" s="3915"/>
      <c r="E3693" s="3916"/>
      <c r="F3693" s="534"/>
      <c r="G3693" s="506"/>
    </row>
    <row r="3694" spans="2:7" s="1305" customFormat="1" ht="17.25" customHeight="1" thickBot="1" x14ac:dyDescent="0.35">
      <c r="B3694" s="1490"/>
      <c r="C3694" s="1491"/>
      <c r="D3694" s="1491"/>
      <c r="E3694" s="1492"/>
      <c r="F3694" s="534"/>
      <c r="G3694" s="506"/>
    </row>
    <row r="3695" spans="2:7" s="1305" customFormat="1" ht="17.25" customHeight="1" thickTop="1" x14ac:dyDescent="0.3">
      <c r="B3695" s="3812" t="str">
        <f>+B3685</f>
        <v>.</v>
      </c>
      <c r="C3695" s="3812"/>
      <c r="D3695" s="534"/>
      <c r="E3695" s="534"/>
      <c r="F3695" s="534"/>
      <c r="G3695" s="506"/>
    </row>
    <row r="3696" spans="2:7" s="1305" customFormat="1" ht="17.25" customHeight="1" thickBot="1" x14ac:dyDescent="0.35">
      <c r="B3696" s="534"/>
      <c r="C3696" s="534"/>
      <c r="D3696" s="534"/>
      <c r="E3696" s="534"/>
      <c r="F3696" s="534"/>
      <c r="G3696" s="506"/>
    </row>
    <row r="3697" spans="2:7" s="1305" customFormat="1" ht="17.25" customHeight="1" thickTop="1" thickBot="1" x14ac:dyDescent="0.35">
      <c r="B3697" s="742"/>
      <c r="C3697" s="1042"/>
      <c r="D3697" s="1042"/>
      <c r="E3697" s="734"/>
      <c r="F3697" s="534"/>
      <c r="G3697" s="506"/>
    </row>
    <row r="3698" spans="2:7" s="1305" customFormat="1" ht="27" customHeight="1" thickTop="1" x14ac:dyDescent="0.3">
      <c r="B3698" s="3845" t="s">
        <v>3141</v>
      </c>
      <c r="C3698" s="3846"/>
      <c r="D3698" s="3846"/>
      <c r="E3698" s="3847"/>
      <c r="F3698" s="534"/>
      <c r="G3698" s="506"/>
    </row>
    <row r="3699" spans="2:7" s="1305" customFormat="1" ht="17.25" customHeight="1" x14ac:dyDescent="0.3">
      <c r="B3699" s="1524" t="s">
        <v>1727</v>
      </c>
      <c r="C3699" s="1525" t="s">
        <v>1154</v>
      </c>
      <c r="D3699" s="1526" t="s">
        <v>2990</v>
      </c>
      <c r="E3699" s="1584" t="s">
        <v>1220</v>
      </c>
      <c r="F3699" s="534"/>
      <c r="G3699" s="506"/>
    </row>
    <row r="3700" spans="2:7" s="1305" customFormat="1" ht="17.25" customHeight="1" thickBot="1" x14ac:dyDescent="0.35">
      <c r="B3700" s="3936" t="s">
        <v>2991</v>
      </c>
      <c r="C3700" s="3937"/>
      <c r="D3700" s="3937"/>
      <c r="E3700" s="3938"/>
      <c r="F3700" s="534"/>
      <c r="G3700" s="506"/>
    </row>
    <row r="3701" spans="2:7" s="1305" customFormat="1" ht="17.25" customHeight="1" x14ac:dyDescent="0.3">
      <c r="B3701" s="3942" t="s">
        <v>1360</v>
      </c>
      <c r="C3701" s="1585" t="s">
        <v>2992</v>
      </c>
      <c r="D3701" s="1586">
        <v>1.5</v>
      </c>
      <c r="E3701" s="1587" t="s">
        <v>163</v>
      </c>
      <c r="F3701" s="534"/>
      <c r="G3701" s="506"/>
    </row>
    <row r="3702" spans="2:7" s="1305" customFormat="1" ht="17.25" customHeight="1" x14ac:dyDescent="0.3">
      <c r="B3702" s="3930"/>
      <c r="C3702" s="1375" t="s">
        <v>2993</v>
      </c>
      <c r="D3702" s="1588">
        <v>1.99</v>
      </c>
      <c r="E3702" s="1589" t="s">
        <v>163</v>
      </c>
      <c r="F3702" s="534"/>
      <c r="G3702" s="506"/>
    </row>
    <row r="3703" spans="2:7" s="1305" customFormat="1" ht="17.25" customHeight="1" x14ac:dyDescent="0.3">
      <c r="B3703" s="3930"/>
      <c r="C3703" s="1375" t="s">
        <v>1363</v>
      </c>
      <c r="D3703" s="1588">
        <v>1.5</v>
      </c>
      <c r="E3703" s="1589" t="s">
        <v>163</v>
      </c>
      <c r="F3703" s="534"/>
      <c r="G3703" s="506"/>
    </row>
    <row r="3704" spans="2:7" s="1305" customFormat="1" ht="17.25" customHeight="1" x14ac:dyDescent="0.3">
      <c r="B3704" s="3930" t="s">
        <v>340</v>
      </c>
      <c r="C3704" s="887" t="s">
        <v>1364</v>
      </c>
      <c r="D3704" s="1588">
        <v>0.4</v>
      </c>
      <c r="E3704" s="1589" t="s">
        <v>2505</v>
      </c>
      <c r="F3704" s="534"/>
      <c r="G3704" s="506"/>
    </row>
    <row r="3705" spans="2:7" s="1305" customFormat="1" ht="17.25" customHeight="1" x14ac:dyDescent="0.3">
      <c r="B3705" s="3930"/>
      <c r="C3705" s="887" t="s">
        <v>1365</v>
      </c>
      <c r="D3705" s="1588">
        <v>0.25</v>
      </c>
      <c r="E3705" s="1589" t="s">
        <v>2505</v>
      </c>
      <c r="F3705" s="534"/>
      <c r="G3705" s="506"/>
    </row>
    <row r="3706" spans="2:7" s="1305" customFormat="1" ht="17.25" customHeight="1" x14ac:dyDescent="0.3">
      <c r="B3706" s="3930" t="s">
        <v>71</v>
      </c>
      <c r="C3706" s="887" t="s">
        <v>1364</v>
      </c>
      <c r="D3706" s="1588">
        <v>0.8</v>
      </c>
      <c r="E3706" s="1589" t="s">
        <v>2505</v>
      </c>
      <c r="F3706" s="534"/>
      <c r="G3706" s="506"/>
    </row>
    <row r="3707" spans="2:7" s="1305" customFormat="1" ht="17.25" customHeight="1" x14ac:dyDescent="0.3">
      <c r="B3707" s="3930"/>
      <c r="C3707" s="887" t="s">
        <v>1365</v>
      </c>
      <c r="D3707" s="1588">
        <v>0.45</v>
      </c>
      <c r="E3707" s="1589" t="s">
        <v>2505</v>
      </c>
      <c r="F3707" s="534"/>
      <c r="G3707" s="506"/>
    </row>
    <row r="3708" spans="2:7" s="1305" customFormat="1" ht="17.25" customHeight="1" x14ac:dyDescent="0.3">
      <c r="B3708" s="1590" t="s">
        <v>2507</v>
      </c>
      <c r="C3708" s="887" t="s">
        <v>1366</v>
      </c>
      <c r="D3708" s="1588">
        <v>0.02</v>
      </c>
      <c r="E3708" s="1589" t="s">
        <v>2994</v>
      </c>
      <c r="F3708" s="534"/>
      <c r="G3708" s="506"/>
    </row>
    <row r="3709" spans="2:7" s="1305" customFormat="1" ht="17.25" customHeight="1" x14ac:dyDescent="0.3">
      <c r="B3709" s="3939" t="s">
        <v>2995</v>
      </c>
      <c r="C3709" s="3940"/>
      <c r="D3709" s="3940"/>
      <c r="E3709" s="3941"/>
      <c r="F3709" s="534"/>
      <c r="G3709" s="506"/>
    </row>
    <row r="3710" spans="2:7" s="1305" customFormat="1" ht="17.25" customHeight="1" x14ac:dyDescent="0.3">
      <c r="B3710" s="3930" t="s">
        <v>1360</v>
      </c>
      <c r="C3710" s="1375" t="s">
        <v>2992</v>
      </c>
      <c r="D3710" s="1588">
        <v>0.99</v>
      </c>
      <c r="E3710" s="1589" t="s">
        <v>163</v>
      </c>
      <c r="F3710" s="534"/>
      <c r="G3710" s="506"/>
    </row>
    <row r="3711" spans="2:7" s="1305" customFormat="1" ht="17.25" customHeight="1" x14ac:dyDescent="0.3">
      <c r="B3711" s="3930"/>
      <c r="C3711" s="1375" t="s">
        <v>2993</v>
      </c>
      <c r="D3711" s="1588">
        <v>1.2</v>
      </c>
      <c r="E3711" s="1589" t="s">
        <v>163</v>
      </c>
      <c r="F3711" s="534"/>
      <c r="G3711" s="506"/>
    </row>
    <row r="3712" spans="2:7" s="1305" customFormat="1" ht="17.25" customHeight="1" x14ac:dyDescent="0.3">
      <c r="B3712" s="3930"/>
      <c r="C3712" s="1375" t="s">
        <v>1363</v>
      </c>
      <c r="D3712" s="1588">
        <v>0.99</v>
      </c>
      <c r="E3712" s="1589" t="s">
        <v>163</v>
      </c>
      <c r="F3712" s="534"/>
      <c r="G3712" s="506"/>
    </row>
    <row r="3713" spans="2:7" s="1305" customFormat="1" ht="17.25" customHeight="1" x14ac:dyDescent="0.3">
      <c r="B3713" s="3930" t="s">
        <v>340</v>
      </c>
      <c r="C3713" s="887" t="s">
        <v>1364</v>
      </c>
      <c r="D3713" s="1588">
        <v>0.3</v>
      </c>
      <c r="E3713" s="1589" t="s">
        <v>2505</v>
      </c>
      <c r="F3713" s="534"/>
      <c r="G3713" s="506"/>
    </row>
    <row r="3714" spans="2:7" s="1305" customFormat="1" ht="17.25" customHeight="1" x14ac:dyDescent="0.3">
      <c r="B3714" s="3930"/>
      <c r="C3714" s="887" t="s">
        <v>1365</v>
      </c>
      <c r="D3714" s="1588"/>
      <c r="E3714" s="1589" t="s">
        <v>2505</v>
      </c>
      <c r="F3714" s="534"/>
      <c r="G3714" s="506"/>
    </row>
    <row r="3715" spans="2:7" s="1305" customFormat="1" ht="17.25" customHeight="1" x14ac:dyDescent="0.3">
      <c r="B3715" s="3930" t="s">
        <v>71</v>
      </c>
      <c r="C3715" s="887" t="s">
        <v>1364</v>
      </c>
      <c r="D3715" s="1588">
        <v>0.8</v>
      </c>
      <c r="E3715" s="1589" t="s">
        <v>2505</v>
      </c>
      <c r="F3715" s="534"/>
      <c r="G3715" s="506"/>
    </row>
    <row r="3716" spans="2:7" s="1305" customFormat="1" ht="17.25" customHeight="1" x14ac:dyDescent="0.3">
      <c r="B3716" s="3930"/>
      <c r="C3716" s="887" t="s">
        <v>1365</v>
      </c>
      <c r="D3716" s="1588">
        <v>0.45</v>
      </c>
      <c r="E3716" s="1589" t="s">
        <v>2505</v>
      </c>
      <c r="F3716" s="534"/>
      <c r="G3716" s="506"/>
    </row>
    <row r="3717" spans="2:7" s="1305" customFormat="1" ht="17.25" customHeight="1" x14ac:dyDescent="0.3">
      <c r="B3717" s="1590" t="s">
        <v>2507</v>
      </c>
      <c r="C3717" s="887" t="s">
        <v>1366</v>
      </c>
      <c r="D3717" s="1588">
        <v>0.02</v>
      </c>
      <c r="E3717" s="1589" t="s">
        <v>2994</v>
      </c>
      <c r="F3717" s="534"/>
      <c r="G3717" s="506"/>
    </row>
    <row r="3718" spans="2:7" s="1305" customFormat="1" ht="17.25" customHeight="1" x14ac:dyDescent="0.3">
      <c r="B3718" s="824"/>
      <c r="C3718" s="757"/>
      <c r="D3718" s="1588"/>
      <c r="E3718" s="864"/>
      <c r="F3718" s="534"/>
      <c r="G3718" s="506"/>
    </row>
    <row r="3719" spans="2:7" s="1305" customFormat="1" ht="17.25" customHeight="1" x14ac:dyDescent="0.3">
      <c r="B3719" s="3931" t="s">
        <v>2996</v>
      </c>
      <c r="C3719" s="1375" t="s">
        <v>1711</v>
      </c>
      <c r="D3719" s="1591">
        <v>2.5000000000000001E-2</v>
      </c>
      <c r="E3719" s="1589" t="s">
        <v>2994</v>
      </c>
      <c r="F3719" s="534"/>
      <c r="G3719" s="506"/>
    </row>
    <row r="3720" spans="2:7" s="1305" customFormat="1" ht="17.25" customHeight="1" x14ac:dyDescent="0.3">
      <c r="B3720" s="3932"/>
      <c r="C3720" s="1375" t="s">
        <v>1280</v>
      </c>
      <c r="D3720" s="1588">
        <v>3.9</v>
      </c>
      <c r="E3720" s="1589" t="s">
        <v>1281</v>
      </c>
      <c r="F3720" s="534"/>
      <c r="G3720" s="506"/>
    </row>
    <row r="3721" spans="2:7" s="1305" customFormat="1" ht="17.25" customHeight="1" thickBot="1" x14ac:dyDescent="0.35">
      <c r="B3721" s="3933"/>
      <c r="C3721" s="1376" t="s">
        <v>2997</v>
      </c>
      <c r="D3721" s="1592">
        <v>19.989999999999998</v>
      </c>
      <c r="E3721" s="1593" t="s">
        <v>1944</v>
      </c>
      <c r="F3721" s="534"/>
      <c r="G3721" s="506"/>
    </row>
    <row r="3722" spans="2:7" s="1305" customFormat="1" ht="17.25" customHeight="1" x14ac:dyDescent="0.3">
      <c r="B3722" s="1594" t="s">
        <v>2998</v>
      </c>
      <c r="C3722" s="712"/>
      <c r="D3722" s="712"/>
      <c r="E3722" s="729"/>
      <c r="F3722" s="534"/>
      <c r="G3722" s="506"/>
    </row>
    <row r="3723" spans="2:7" s="1305" customFormat="1" ht="17.25" customHeight="1" thickBot="1" x14ac:dyDescent="0.35">
      <c r="B3723" s="728"/>
      <c r="C3723" s="712"/>
      <c r="D3723" s="712"/>
      <c r="E3723" s="729"/>
      <c r="F3723" s="534"/>
      <c r="G3723" s="506"/>
    </row>
    <row r="3724" spans="2:7" s="1305" customFormat="1" ht="17.25" customHeight="1" thickBot="1" x14ac:dyDescent="0.35">
      <c r="B3724" s="1595" t="s">
        <v>2996</v>
      </c>
      <c r="C3724" s="1596" t="s">
        <v>2999</v>
      </c>
      <c r="D3724" s="1597">
        <v>29.99</v>
      </c>
      <c r="E3724" s="1598" t="s">
        <v>1505</v>
      </c>
      <c r="F3724" s="534"/>
      <c r="G3724" s="506"/>
    </row>
    <row r="3725" spans="2:7" s="1305" customFormat="1" ht="17.25" customHeight="1" x14ac:dyDescent="0.3">
      <c r="B3725" s="1594" t="s">
        <v>3000</v>
      </c>
      <c r="C3725" s="712"/>
      <c r="D3725" s="1599"/>
      <c r="E3725" s="729"/>
      <c r="F3725" s="534"/>
      <c r="G3725" s="506"/>
    </row>
    <row r="3726" spans="2:7" s="1305" customFormat="1" ht="17.25" customHeight="1" thickBot="1" x14ac:dyDescent="0.35">
      <c r="B3726" s="728"/>
      <c r="C3726" s="712"/>
      <c r="D3726" s="1599"/>
      <c r="E3726" s="729"/>
      <c r="F3726" s="534"/>
      <c r="G3726" s="506"/>
    </row>
    <row r="3727" spans="2:7" s="1305" customFormat="1" ht="17.25" customHeight="1" x14ac:dyDescent="0.3">
      <c r="B3727" s="1600" t="s">
        <v>3001</v>
      </c>
      <c r="C3727" s="1585" t="s">
        <v>3002</v>
      </c>
      <c r="D3727" s="1586">
        <v>39.99</v>
      </c>
      <c r="E3727" s="1587" t="s">
        <v>3003</v>
      </c>
      <c r="F3727" s="534"/>
      <c r="G3727" s="506"/>
    </row>
    <row r="3728" spans="2:7" s="1305" customFormat="1" ht="17.25" customHeight="1" x14ac:dyDescent="0.3">
      <c r="B3728" s="1590" t="s">
        <v>3004</v>
      </c>
      <c r="C3728" s="1375" t="s">
        <v>3002</v>
      </c>
      <c r="D3728" s="1588">
        <v>99.99</v>
      </c>
      <c r="E3728" s="1589" t="s">
        <v>370</v>
      </c>
      <c r="F3728" s="534"/>
      <c r="G3728" s="506"/>
    </row>
    <row r="3729" spans="2:15" s="1305" customFormat="1" ht="17.25" customHeight="1" thickBot="1" x14ac:dyDescent="0.35">
      <c r="B3729" s="1601" t="s">
        <v>3005</v>
      </c>
      <c r="C3729" s="1376" t="s">
        <v>3002</v>
      </c>
      <c r="D3729" s="1592">
        <v>199.99</v>
      </c>
      <c r="E3729" s="1593" t="s">
        <v>47</v>
      </c>
      <c r="F3729" s="534"/>
      <c r="G3729" s="506"/>
    </row>
    <row r="3730" spans="2:15" s="1305" customFormat="1" ht="17.25" customHeight="1" thickBot="1" x14ac:dyDescent="0.35">
      <c r="B3730" s="1567" t="s">
        <v>3006</v>
      </c>
      <c r="C3730" s="699"/>
      <c r="D3730" s="1602"/>
      <c r="E3730" s="700"/>
      <c r="F3730" s="534"/>
      <c r="G3730" s="506"/>
    </row>
    <row r="3731" spans="2:15" s="1305" customFormat="1" ht="17.25" customHeight="1" thickTop="1" x14ac:dyDescent="0.3">
      <c r="B3731" s="3863" t="str">
        <f>+B3695</f>
        <v>.</v>
      </c>
      <c r="C3731" s="3863"/>
      <c r="D3731" s="534"/>
      <c r="E3731" s="534"/>
      <c r="F3731" s="534"/>
      <c r="G3731" s="506"/>
    </row>
    <row r="3732" spans="2:15" s="1305" customFormat="1" ht="17.25" customHeight="1" thickBot="1" x14ac:dyDescent="0.35">
      <c r="B3732" s="534"/>
      <c r="C3732" s="534"/>
      <c r="D3732" s="534"/>
      <c r="E3732" s="534"/>
      <c r="F3732" s="534"/>
      <c r="G3732" s="506"/>
    </row>
    <row r="3733" spans="2:15" s="1305" customFormat="1" ht="17.25" customHeight="1" thickTop="1" thickBot="1" x14ac:dyDescent="0.25">
      <c r="B3733" s="742"/>
      <c r="C3733" s="1042"/>
      <c r="D3733" s="1042"/>
      <c r="E3733" s="1042"/>
      <c r="F3733" s="1042"/>
      <c r="G3733" s="1042"/>
      <c r="H3733" s="1042"/>
      <c r="I3733" s="1042"/>
      <c r="J3733" s="1042"/>
      <c r="K3733" s="1042"/>
      <c r="L3733" s="1042"/>
      <c r="M3733" s="1042"/>
      <c r="N3733" s="1042"/>
      <c r="O3733" s="734"/>
    </row>
    <row r="3734" spans="2:15" s="1305" customFormat="1" ht="17.25" customHeight="1" thickTop="1" x14ac:dyDescent="0.2">
      <c r="B3734" s="1519" t="s">
        <v>2954</v>
      </c>
      <c r="C3734" s="1520"/>
      <c r="D3734" s="1520"/>
      <c r="E3734" s="1520"/>
      <c r="F3734" s="1520"/>
      <c r="G3734" s="1521"/>
      <c r="H3734" s="1521"/>
      <c r="I3734" s="1521"/>
      <c r="J3734" s="1521"/>
      <c r="K3734" s="1521"/>
      <c r="L3734" s="1522"/>
      <c r="M3734" s="1522"/>
      <c r="N3734" s="1522"/>
      <c r="O3734" s="1523"/>
    </row>
    <row r="3735" spans="2:15" s="1305" customFormat="1" ht="51.75" customHeight="1" x14ac:dyDescent="0.2">
      <c r="B3735" s="1524" t="s">
        <v>995</v>
      </c>
      <c r="C3735" s="1525" t="s">
        <v>80</v>
      </c>
      <c r="D3735" s="1526" t="s">
        <v>1810</v>
      </c>
      <c r="E3735" s="1527" t="s">
        <v>535</v>
      </c>
      <c r="F3735" s="1527" t="s">
        <v>2955</v>
      </c>
      <c r="G3735" s="1528" t="s">
        <v>536</v>
      </c>
      <c r="H3735" s="1528" t="s">
        <v>537</v>
      </c>
      <c r="I3735" s="1525" t="s">
        <v>2956</v>
      </c>
      <c r="J3735" s="1525" t="s">
        <v>2957</v>
      </c>
      <c r="K3735" s="1525" t="s">
        <v>2958</v>
      </c>
      <c r="L3735" s="1525" t="s">
        <v>2959</v>
      </c>
      <c r="M3735" s="1525" t="s">
        <v>2960</v>
      </c>
      <c r="N3735" s="1529" t="s">
        <v>2961</v>
      </c>
      <c r="O3735" s="1530" t="s">
        <v>2028</v>
      </c>
    </row>
    <row r="3736" spans="2:15" s="1305" customFormat="1" ht="54.75" customHeight="1" x14ac:dyDescent="0.2">
      <c r="B3736" s="1531" t="s">
        <v>2962</v>
      </c>
      <c r="C3736" s="1532" t="s">
        <v>2030</v>
      </c>
      <c r="D3736" s="1532" t="s">
        <v>233</v>
      </c>
      <c r="E3736" s="1533">
        <f>+F3736+G3736</f>
        <v>30</v>
      </c>
      <c r="F3736" s="1534">
        <v>10.01</v>
      </c>
      <c r="G3736" s="1535">
        <v>19.989999999999998</v>
      </c>
      <c r="H3736" s="1568" t="s">
        <v>2915</v>
      </c>
      <c r="I3736" s="1536">
        <v>0.12</v>
      </c>
      <c r="J3736" s="1569">
        <v>0.22</v>
      </c>
      <c r="K3736" s="1536">
        <v>0.15</v>
      </c>
      <c r="L3736" s="1570" t="s">
        <v>1769</v>
      </c>
      <c r="M3736" s="1536" t="s">
        <v>1770</v>
      </c>
      <c r="N3736" s="1571" t="s">
        <v>1771</v>
      </c>
      <c r="O3736" s="1572" t="s">
        <v>763</v>
      </c>
    </row>
    <row r="3737" spans="2:15" s="1305" customFormat="1" ht="54.75" customHeight="1" x14ac:dyDescent="0.2">
      <c r="B3737" s="1531" t="s">
        <v>2963</v>
      </c>
      <c r="C3737" s="1532" t="s">
        <v>2030</v>
      </c>
      <c r="D3737" s="1532" t="s">
        <v>233</v>
      </c>
      <c r="E3737" s="1533">
        <f t="shared" ref="E3737:E3756" si="25">+F3737+G3737</f>
        <v>30</v>
      </c>
      <c r="F3737" s="1534">
        <v>10.01</v>
      </c>
      <c r="G3737" s="1535">
        <v>19.989999999999998</v>
      </c>
      <c r="H3737" s="1568" t="s">
        <v>2915</v>
      </c>
      <c r="I3737" s="1536">
        <v>0.12</v>
      </c>
      <c r="J3737" s="1569">
        <v>0.22</v>
      </c>
      <c r="K3737" s="1536">
        <v>0.15</v>
      </c>
      <c r="L3737" s="1570" t="s">
        <v>1769</v>
      </c>
      <c r="M3737" s="1536" t="s">
        <v>1770</v>
      </c>
      <c r="N3737" s="1571" t="s">
        <v>1771</v>
      </c>
      <c r="O3737" s="1572" t="s">
        <v>763</v>
      </c>
    </row>
    <row r="3738" spans="2:15" s="1305" customFormat="1" ht="54.75" customHeight="1" x14ac:dyDescent="0.2">
      <c r="B3738" s="1531" t="s">
        <v>2964</v>
      </c>
      <c r="C3738" s="1532" t="s">
        <v>2030</v>
      </c>
      <c r="D3738" s="1532" t="s">
        <v>233</v>
      </c>
      <c r="E3738" s="1533">
        <f t="shared" si="25"/>
        <v>30</v>
      </c>
      <c r="F3738" s="1534">
        <v>10.01</v>
      </c>
      <c r="G3738" s="1535">
        <v>19.989999999999998</v>
      </c>
      <c r="H3738" s="1568" t="s">
        <v>2915</v>
      </c>
      <c r="I3738" s="1536">
        <v>0.12</v>
      </c>
      <c r="J3738" s="1569">
        <v>0.22</v>
      </c>
      <c r="K3738" s="1536">
        <v>0.15</v>
      </c>
      <c r="L3738" s="1570" t="s">
        <v>1769</v>
      </c>
      <c r="M3738" s="1536" t="s">
        <v>1770</v>
      </c>
      <c r="N3738" s="1571" t="s">
        <v>1771</v>
      </c>
      <c r="O3738" s="1572" t="s">
        <v>763</v>
      </c>
    </row>
    <row r="3739" spans="2:15" s="1305" customFormat="1" ht="54.75" customHeight="1" x14ac:dyDescent="0.2">
      <c r="B3739" s="1573" t="s">
        <v>2965</v>
      </c>
      <c r="C3739" s="1532" t="s">
        <v>2030</v>
      </c>
      <c r="D3739" s="1532" t="s">
        <v>233</v>
      </c>
      <c r="E3739" s="1533">
        <f t="shared" si="25"/>
        <v>39</v>
      </c>
      <c r="F3739" s="1534">
        <v>19.010000000000002</v>
      </c>
      <c r="G3739" s="1535">
        <v>19.989999999999998</v>
      </c>
      <c r="H3739" s="1568" t="s">
        <v>2915</v>
      </c>
      <c r="I3739" s="1536">
        <v>0.11</v>
      </c>
      <c r="J3739" s="1569">
        <v>0.22</v>
      </c>
      <c r="K3739" s="1536">
        <v>0.15</v>
      </c>
      <c r="L3739" s="1570" t="s">
        <v>2187</v>
      </c>
      <c r="M3739" s="1536" t="s">
        <v>2465</v>
      </c>
      <c r="N3739" s="1571" t="s">
        <v>89</v>
      </c>
      <c r="O3739" s="1572" t="s">
        <v>763</v>
      </c>
    </row>
    <row r="3740" spans="2:15" s="1305" customFormat="1" ht="54.75" customHeight="1" x14ac:dyDescent="0.2">
      <c r="B3740" s="1573" t="s">
        <v>2966</v>
      </c>
      <c r="C3740" s="1532" t="s">
        <v>2030</v>
      </c>
      <c r="D3740" s="1532" t="s">
        <v>233</v>
      </c>
      <c r="E3740" s="1533">
        <f t="shared" si="25"/>
        <v>39</v>
      </c>
      <c r="F3740" s="1534">
        <v>19.010000000000002</v>
      </c>
      <c r="G3740" s="1535">
        <v>19.989999999999998</v>
      </c>
      <c r="H3740" s="1568" t="s">
        <v>2915</v>
      </c>
      <c r="I3740" s="1536">
        <v>0.11</v>
      </c>
      <c r="J3740" s="1569">
        <v>0.22</v>
      </c>
      <c r="K3740" s="1536">
        <v>0.15</v>
      </c>
      <c r="L3740" s="1570" t="s">
        <v>2187</v>
      </c>
      <c r="M3740" s="1536" t="s">
        <v>2465</v>
      </c>
      <c r="N3740" s="1571" t="s">
        <v>89</v>
      </c>
      <c r="O3740" s="1572" t="s">
        <v>763</v>
      </c>
    </row>
    <row r="3741" spans="2:15" s="1305" customFormat="1" ht="54.75" customHeight="1" x14ac:dyDescent="0.2">
      <c r="B3741" s="1573" t="s">
        <v>2967</v>
      </c>
      <c r="C3741" s="1532" t="s">
        <v>2030</v>
      </c>
      <c r="D3741" s="1532" t="s">
        <v>233</v>
      </c>
      <c r="E3741" s="1533">
        <f t="shared" si="25"/>
        <v>39</v>
      </c>
      <c r="F3741" s="1534">
        <v>19.010000000000002</v>
      </c>
      <c r="G3741" s="1535">
        <v>19.989999999999998</v>
      </c>
      <c r="H3741" s="1568" t="s">
        <v>2915</v>
      </c>
      <c r="I3741" s="1536">
        <v>0.11</v>
      </c>
      <c r="J3741" s="1569">
        <v>0.22</v>
      </c>
      <c r="K3741" s="1536">
        <v>0.15</v>
      </c>
      <c r="L3741" s="1570" t="s">
        <v>2187</v>
      </c>
      <c r="M3741" s="1536" t="s">
        <v>2465</v>
      </c>
      <c r="N3741" s="1571" t="s">
        <v>89</v>
      </c>
      <c r="O3741" s="1572" t="s">
        <v>763</v>
      </c>
    </row>
    <row r="3742" spans="2:15" s="1305" customFormat="1" ht="54.75" customHeight="1" x14ac:dyDescent="0.2">
      <c r="B3742" s="1573" t="s">
        <v>2968</v>
      </c>
      <c r="C3742" s="1532" t="s">
        <v>2030</v>
      </c>
      <c r="D3742" s="1532" t="s">
        <v>233</v>
      </c>
      <c r="E3742" s="1533">
        <f t="shared" si="25"/>
        <v>49</v>
      </c>
      <c r="F3742" s="1534">
        <v>29.01</v>
      </c>
      <c r="G3742" s="1535">
        <v>19.989999999999998</v>
      </c>
      <c r="H3742" s="1568" t="s">
        <v>2915</v>
      </c>
      <c r="I3742" s="1536">
        <v>0.11</v>
      </c>
      <c r="J3742" s="1569">
        <v>0.22</v>
      </c>
      <c r="K3742" s="1536">
        <v>0.15</v>
      </c>
      <c r="L3742" s="1570" t="s">
        <v>2969</v>
      </c>
      <c r="M3742" s="1536" t="s">
        <v>2970</v>
      </c>
      <c r="N3742" s="1571" t="s">
        <v>2971</v>
      </c>
      <c r="O3742" s="1572" t="s">
        <v>763</v>
      </c>
    </row>
    <row r="3743" spans="2:15" s="1305" customFormat="1" ht="54.75" customHeight="1" x14ac:dyDescent="0.2">
      <c r="B3743" s="1573" t="s">
        <v>2972</v>
      </c>
      <c r="C3743" s="1532" t="s">
        <v>2030</v>
      </c>
      <c r="D3743" s="1532" t="s">
        <v>233</v>
      </c>
      <c r="E3743" s="1533">
        <f t="shared" si="25"/>
        <v>49</v>
      </c>
      <c r="F3743" s="1534">
        <v>29.01</v>
      </c>
      <c r="G3743" s="1535">
        <v>19.989999999999998</v>
      </c>
      <c r="H3743" s="1568" t="s">
        <v>2915</v>
      </c>
      <c r="I3743" s="1536">
        <v>0.11</v>
      </c>
      <c r="J3743" s="1569">
        <v>0.22</v>
      </c>
      <c r="K3743" s="1536">
        <v>0.15</v>
      </c>
      <c r="L3743" s="1570" t="s">
        <v>2969</v>
      </c>
      <c r="M3743" s="1536" t="s">
        <v>2970</v>
      </c>
      <c r="N3743" s="1571" t="s">
        <v>2971</v>
      </c>
      <c r="O3743" s="1572" t="s">
        <v>763</v>
      </c>
    </row>
    <row r="3744" spans="2:15" s="1305" customFormat="1" ht="54.75" customHeight="1" x14ac:dyDescent="0.2">
      <c r="B3744" s="1573" t="s">
        <v>2973</v>
      </c>
      <c r="C3744" s="1532" t="s">
        <v>2030</v>
      </c>
      <c r="D3744" s="1532" t="s">
        <v>233</v>
      </c>
      <c r="E3744" s="1533">
        <f t="shared" si="25"/>
        <v>49</v>
      </c>
      <c r="F3744" s="1534">
        <v>29.01</v>
      </c>
      <c r="G3744" s="1535">
        <v>19.989999999999998</v>
      </c>
      <c r="H3744" s="1568" t="s">
        <v>2915</v>
      </c>
      <c r="I3744" s="1536">
        <v>0.11</v>
      </c>
      <c r="J3744" s="1569">
        <v>0.22</v>
      </c>
      <c r="K3744" s="1536">
        <v>0.15</v>
      </c>
      <c r="L3744" s="1570" t="s">
        <v>2969</v>
      </c>
      <c r="M3744" s="1536" t="s">
        <v>2970</v>
      </c>
      <c r="N3744" s="1571" t="s">
        <v>2971</v>
      </c>
      <c r="O3744" s="1572" t="s">
        <v>763</v>
      </c>
    </row>
    <row r="3745" spans="2:15" s="1305" customFormat="1" ht="54.75" customHeight="1" x14ac:dyDescent="0.2">
      <c r="B3745" s="1573" t="s">
        <v>2974</v>
      </c>
      <c r="C3745" s="1532" t="s">
        <v>2030</v>
      </c>
      <c r="D3745" s="1532" t="s">
        <v>233</v>
      </c>
      <c r="E3745" s="1533">
        <f t="shared" si="25"/>
        <v>59</v>
      </c>
      <c r="F3745" s="1534">
        <v>39.01</v>
      </c>
      <c r="G3745" s="1535">
        <v>19.989999999999998</v>
      </c>
      <c r="H3745" s="1568" t="s">
        <v>2915</v>
      </c>
      <c r="I3745" s="1536">
        <v>9.8000000000000004E-2</v>
      </c>
      <c r="J3745" s="1569">
        <v>0.22</v>
      </c>
      <c r="K3745" s="1536">
        <v>0.15</v>
      </c>
      <c r="L3745" s="1570" t="s">
        <v>2186</v>
      </c>
      <c r="M3745" s="1536" t="s">
        <v>101</v>
      </c>
      <c r="N3745" s="1571" t="s">
        <v>102</v>
      </c>
      <c r="O3745" s="1572" t="s">
        <v>390</v>
      </c>
    </row>
    <row r="3746" spans="2:15" s="1305" customFormat="1" ht="54.75" customHeight="1" x14ac:dyDescent="0.2">
      <c r="B3746" s="1573" t="s">
        <v>2975</v>
      </c>
      <c r="C3746" s="1532" t="s">
        <v>2030</v>
      </c>
      <c r="D3746" s="1532" t="s">
        <v>233</v>
      </c>
      <c r="E3746" s="1533">
        <f t="shared" si="25"/>
        <v>59</v>
      </c>
      <c r="F3746" s="1534">
        <v>39.01</v>
      </c>
      <c r="G3746" s="1535">
        <v>19.989999999999998</v>
      </c>
      <c r="H3746" s="1568" t="s">
        <v>2915</v>
      </c>
      <c r="I3746" s="1536">
        <v>9.8000000000000004E-2</v>
      </c>
      <c r="J3746" s="1569">
        <v>0.22</v>
      </c>
      <c r="K3746" s="1536">
        <v>0.15</v>
      </c>
      <c r="L3746" s="1570" t="s">
        <v>2186</v>
      </c>
      <c r="M3746" s="1536" t="s">
        <v>101</v>
      </c>
      <c r="N3746" s="1571" t="s">
        <v>102</v>
      </c>
      <c r="O3746" s="1572" t="s">
        <v>390</v>
      </c>
    </row>
    <row r="3747" spans="2:15" s="1305" customFormat="1" ht="54.75" customHeight="1" x14ac:dyDescent="0.2">
      <c r="B3747" s="1573" t="s">
        <v>2976</v>
      </c>
      <c r="C3747" s="1532" t="s">
        <v>2030</v>
      </c>
      <c r="D3747" s="1532" t="s">
        <v>233</v>
      </c>
      <c r="E3747" s="1533">
        <f t="shared" si="25"/>
        <v>59</v>
      </c>
      <c r="F3747" s="1534">
        <v>39.01</v>
      </c>
      <c r="G3747" s="1535">
        <v>19.989999999999998</v>
      </c>
      <c r="H3747" s="1568" t="s">
        <v>2915</v>
      </c>
      <c r="I3747" s="1536">
        <v>9.8000000000000004E-2</v>
      </c>
      <c r="J3747" s="1569">
        <v>0.22</v>
      </c>
      <c r="K3747" s="1536">
        <v>0.15</v>
      </c>
      <c r="L3747" s="1570" t="s">
        <v>2186</v>
      </c>
      <c r="M3747" s="1536" t="s">
        <v>101</v>
      </c>
      <c r="N3747" s="1571" t="s">
        <v>102</v>
      </c>
      <c r="O3747" s="1572" t="s">
        <v>390</v>
      </c>
    </row>
    <row r="3748" spans="2:15" s="1305" customFormat="1" ht="54.75" customHeight="1" x14ac:dyDescent="0.2">
      <c r="B3748" s="1573" t="s">
        <v>2977</v>
      </c>
      <c r="C3748" s="1532" t="s">
        <v>2030</v>
      </c>
      <c r="D3748" s="1532" t="s">
        <v>233</v>
      </c>
      <c r="E3748" s="1533">
        <f t="shared" si="25"/>
        <v>79</v>
      </c>
      <c r="F3748" s="1534">
        <v>59.01</v>
      </c>
      <c r="G3748" s="1535">
        <v>19.989999999999998</v>
      </c>
      <c r="H3748" s="1568" t="s">
        <v>2915</v>
      </c>
      <c r="I3748" s="1536">
        <v>0.09</v>
      </c>
      <c r="J3748" s="1569">
        <v>0.22</v>
      </c>
      <c r="K3748" s="1536">
        <v>0.15</v>
      </c>
      <c r="L3748" s="1570" t="s">
        <v>107</v>
      </c>
      <c r="M3748" s="1536" t="s">
        <v>2595</v>
      </c>
      <c r="N3748" s="1571" t="s">
        <v>580</v>
      </c>
      <c r="O3748" s="1572" t="s">
        <v>390</v>
      </c>
    </row>
    <row r="3749" spans="2:15" s="1305" customFormat="1" ht="54.75" customHeight="1" x14ac:dyDescent="0.2">
      <c r="B3749" s="1573" t="s">
        <v>2978</v>
      </c>
      <c r="C3749" s="1532" t="s">
        <v>2030</v>
      </c>
      <c r="D3749" s="1532" t="s">
        <v>233</v>
      </c>
      <c r="E3749" s="1533">
        <f t="shared" si="25"/>
        <v>79</v>
      </c>
      <c r="F3749" s="1534">
        <v>59.01</v>
      </c>
      <c r="G3749" s="1535">
        <v>19.989999999999998</v>
      </c>
      <c r="H3749" s="1568" t="s">
        <v>2915</v>
      </c>
      <c r="I3749" s="1536">
        <v>0.09</v>
      </c>
      <c r="J3749" s="1569">
        <v>0.22</v>
      </c>
      <c r="K3749" s="1536">
        <v>0.15</v>
      </c>
      <c r="L3749" s="1570" t="s">
        <v>107</v>
      </c>
      <c r="M3749" s="1536" t="s">
        <v>2595</v>
      </c>
      <c r="N3749" s="1571" t="s">
        <v>580</v>
      </c>
      <c r="O3749" s="1572" t="s">
        <v>390</v>
      </c>
    </row>
    <row r="3750" spans="2:15" s="1305" customFormat="1" ht="54.75" customHeight="1" x14ac:dyDescent="0.2">
      <c r="B3750" s="1573" t="s">
        <v>2979</v>
      </c>
      <c r="C3750" s="1532" t="s">
        <v>2030</v>
      </c>
      <c r="D3750" s="1532" t="s">
        <v>233</v>
      </c>
      <c r="E3750" s="1533">
        <f t="shared" si="25"/>
        <v>79</v>
      </c>
      <c r="F3750" s="1534">
        <v>59.01</v>
      </c>
      <c r="G3750" s="1535">
        <v>19.989999999999998</v>
      </c>
      <c r="H3750" s="1568" t="s">
        <v>2915</v>
      </c>
      <c r="I3750" s="1536">
        <v>0.09</v>
      </c>
      <c r="J3750" s="1569">
        <v>0.22</v>
      </c>
      <c r="K3750" s="1536">
        <v>0.15</v>
      </c>
      <c r="L3750" s="1570" t="s">
        <v>107</v>
      </c>
      <c r="M3750" s="1536" t="s">
        <v>2595</v>
      </c>
      <c r="N3750" s="1571" t="s">
        <v>580</v>
      </c>
      <c r="O3750" s="1572" t="s">
        <v>390</v>
      </c>
    </row>
    <row r="3751" spans="2:15" s="1305" customFormat="1" ht="54.75" customHeight="1" x14ac:dyDescent="0.2">
      <c r="B3751" s="1573" t="s">
        <v>2980</v>
      </c>
      <c r="C3751" s="1532" t="s">
        <v>2030</v>
      </c>
      <c r="D3751" s="1532" t="s">
        <v>233</v>
      </c>
      <c r="E3751" s="1533">
        <f t="shared" si="25"/>
        <v>99</v>
      </c>
      <c r="F3751" s="1534">
        <v>79.010000000000005</v>
      </c>
      <c r="G3751" s="1535">
        <v>19.989999999999998</v>
      </c>
      <c r="H3751" s="1568" t="s">
        <v>2915</v>
      </c>
      <c r="I3751" s="1536">
        <v>8.5999999999999993E-2</v>
      </c>
      <c r="J3751" s="1569">
        <v>0.22</v>
      </c>
      <c r="K3751" s="1536">
        <v>0.15</v>
      </c>
      <c r="L3751" s="1570" t="s">
        <v>2916</v>
      </c>
      <c r="M3751" s="1536" t="s">
        <v>2917</v>
      </c>
      <c r="N3751" s="1571" t="s">
        <v>883</v>
      </c>
      <c r="O3751" s="1572" t="s">
        <v>390</v>
      </c>
    </row>
    <row r="3752" spans="2:15" s="1305" customFormat="1" ht="54.75" customHeight="1" x14ac:dyDescent="0.2">
      <c r="B3752" s="1573" t="s">
        <v>2981</v>
      </c>
      <c r="C3752" s="1532" t="s">
        <v>2030</v>
      </c>
      <c r="D3752" s="1532" t="s">
        <v>233</v>
      </c>
      <c r="E3752" s="1533">
        <f t="shared" si="25"/>
        <v>99</v>
      </c>
      <c r="F3752" s="1534">
        <v>79.010000000000005</v>
      </c>
      <c r="G3752" s="1535">
        <v>19.989999999999998</v>
      </c>
      <c r="H3752" s="1568" t="s">
        <v>2915</v>
      </c>
      <c r="I3752" s="1536">
        <v>8.5999999999999993E-2</v>
      </c>
      <c r="J3752" s="1569">
        <v>0.22</v>
      </c>
      <c r="K3752" s="1536">
        <v>0.15</v>
      </c>
      <c r="L3752" s="1570" t="s">
        <v>2916</v>
      </c>
      <c r="M3752" s="1536" t="s">
        <v>2917</v>
      </c>
      <c r="N3752" s="1571" t="s">
        <v>883</v>
      </c>
      <c r="O3752" s="1572" t="s">
        <v>390</v>
      </c>
    </row>
    <row r="3753" spans="2:15" s="1305" customFormat="1" ht="54.75" customHeight="1" x14ac:dyDescent="0.2">
      <c r="B3753" s="1573" t="s">
        <v>2982</v>
      </c>
      <c r="C3753" s="1532" t="s">
        <v>2030</v>
      </c>
      <c r="D3753" s="1532" t="s">
        <v>233</v>
      </c>
      <c r="E3753" s="1533">
        <f t="shared" si="25"/>
        <v>99</v>
      </c>
      <c r="F3753" s="1534">
        <v>79.010000000000005</v>
      </c>
      <c r="G3753" s="1535">
        <v>19.989999999999998</v>
      </c>
      <c r="H3753" s="1568" t="s">
        <v>2915</v>
      </c>
      <c r="I3753" s="1536">
        <v>8.5999999999999993E-2</v>
      </c>
      <c r="J3753" s="1569">
        <v>0.22</v>
      </c>
      <c r="K3753" s="1536">
        <v>0.15</v>
      </c>
      <c r="L3753" s="1570" t="s">
        <v>2916</v>
      </c>
      <c r="M3753" s="1536" t="s">
        <v>2917</v>
      </c>
      <c r="N3753" s="1571" t="s">
        <v>883</v>
      </c>
      <c r="O3753" s="1572" t="s">
        <v>390</v>
      </c>
    </row>
    <row r="3754" spans="2:15" s="1305" customFormat="1" ht="54.75" customHeight="1" x14ac:dyDescent="0.2">
      <c r="B3754" s="1573" t="s">
        <v>2983</v>
      </c>
      <c r="C3754" s="1532" t="s">
        <v>2030</v>
      </c>
      <c r="D3754" s="1532" t="s">
        <v>233</v>
      </c>
      <c r="E3754" s="1533">
        <f t="shared" si="25"/>
        <v>120</v>
      </c>
      <c r="F3754" s="1534">
        <v>100.01</v>
      </c>
      <c r="G3754" s="1535">
        <v>19.989999999999998</v>
      </c>
      <c r="H3754" s="1568" t="s">
        <v>2915</v>
      </c>
      <c r="I3754" s="1536">
        <v>8.5999999999999993E-2</v>
      </c>
      <c r="J3754" s="1569">
        <v>0.22</v>
      </c>
      <c r="K3754" s="1536">
        <v>0.15</v>
      </c>
      <c r="L3754" s="1570" t="s">
        <v>2984</v>
      </c>
      <c r="M3754" s="1536" t="s">
        <v>2985</v>
      </c>
      <c r="N3754" s="1571" t="s">
        <v>1463</v>
      </c>
      <c r="O3754" s="1572" t="s">
        <v>390</v>
      </c>
    </row>
    <row r="3755" spans="2:15" s="1305" customFormat="1" ht="54.75" customHeight="1" x14ac:dyDescent="0.2">
      <c r="B3755" s="1573" t="s">
        <v>2986</v>
      </c>
      <c r="C3755" s="1532" t="s">
        <v>2030</v>
      </c>
      <c r="D3755" s="1532" t="s">
        <v>233</v>
      </c>
      <c r="E3755" s="1533">
        <f t="shared" si="25"/>
        <v>120</v>
      </c>
      <c r="F3755" s="1534">
        <v>100.01</v>
      </c>
      <c r="G3755" s="1535">
        <v>19.989999999999998</v>
      </c>
      <c r="H3755" s="1568" t="s">
        <v>2915</v>
      </c>
      <c r="I3755" s="1536">
        <v>8.5999999999999993E-2</v>
      </c>
      <c r="J3755" s="1569">
        <v>0.22</v>
      </c>
      <c r="K3755" s="1536">
        <v>0.15</v>
      </c>
      <c r="L3755" s="1570" t="s">
        <v>2984</v>
      </c>
      <c r="M3755" s="1536" t="s">
        <v>2985</v>
      </c>
      <c r="N3755" s="1571" t="s">
        <v>1463</v>
      </c>
      <c r="O3755" s="1572" t="s">
        <v>390</v>
      </c>
    </row>
    <row r="3756" spans="2:15" s="1305" customFormat="1" ht="54.75" customHeight="1" x14ac:dyDescent="0.2">
      <c r="B3756" s="1573" t="s">
        <v>2987</v>
      </c>
      <c r="C3756" s="1532" t="s">
        <v>2030</v>
      </c>
      <c r="D3756" s="1532" t="s">
        <v>233</v>
      </c>
      <c r="E3756" s="1533">
        <f t="shared" si="25"/>
        <v>120</v>
      </c>
      <c r="F3756" s="1534">
        <v>100.01</v>
      </c>
      <c r="G3756" s="1535">
        <v>19.989999999999998</v>
      </c>
      <c r="H3756" s="1568" t="s">
        <v>2915</v>
      </c>
      <c r="I3756" s="1536">
        <v>8.5999999999999993E-2</v>
      </c>
      <c r="J3756" s="1569">
        <v>0.22</v>
      </c>
      <c r="K3756" s="1536">
        <v>0.15</v>
      </c>
      <c r="L3756" s="1570" t="s">
        <v>2984</v>
      </c>
      <c r="M3756" s="1536" t="s">
        <v>2985</v>
      </c>
      <c r="N3756" s="1571" t="s">
        <v>1463</v>
      </c>
      <c r="O3756" s="1572" t="s">
        <v>390</v>
      </c>
    </row>
    <row r="3757" spans="2:15" s="1305" customFormat="1" ht="15" customHeight="1" x14ac:dyDescent="0.2">
      <c r="B3757" s="1574"/>
      <c r="C3757" s="1575"/>
      <c r="D3757" s="1575"/>
      <c r="E3757" s="1576"/>
      <c r="F3757" s="1577"/>
      <c r="G3757" s="1576"/>
      <c r="H3757" s="1576"/>
      <c r="I3757" s="1578"/>
      <c r="J3757" s="1579"/>
      <c r="K3757" s="1578"/>
      <c r="L3757" s="1580"/>
      <c r="M3757" s="1578"/>
      <c r="N3757" s="1581"/>
      <c r="O3757" s="1582"/>
    </row>
    <row r="3758" spans="2:15" s="1305" customFormat="1" ht="54.75" customHeight="1" x14ac:dyDescent="0.2">
      <c r="B3758" s="1531" t="s">
        <v>2962</v>
      </c>
      <c r="C3758" s="1583" t="s">
        <v>783</v>
      </c>
      <c r="D3758" s="1532" t="s">
        <v>233</v>
      </c>
      <c r="E3758" s="1533">
        <f>+F3758+G3758</f>
        <v>30</v>
      </c>
      <c r="F3758" s="1534">
        <v>10.01</v>
      </c>
      <c r="G3758" s="1535">
        <v>19.989999999999998</v>
      </c>
      <c r="H3758" s="1568" t="s">
        <v>2915</v>
      </c>
      <c r="I3758" s="1536">
        <v>0.1</v>
      </c>
      <c r="J3758" s="1569">
        <v>0.22</v>
      </c>
      <c r="K3758" s="1536">
        <v>0.15</v>
      </c>
      <c r="L3758" s="1570" t="s">
        <v>2172</v>
      </c>
      <c r="M3758" s="1536" t="s">
        <v>1770</v>
      </c>
      <c r="N3758" s="1571" t="s">
        <v>1771</v>
      </c>
      <c r="O3758" s="1572" t="s">
        <v>763</v>
      </c>
    </row>
    <row r="3759" spans="2:15" s="1305" customFormat="1" ht="54.75" customHeight="1" x14ac:dyDescent="0.2">
      <c r="B3759" s="1531" t="s">
        <v>2963</v>
      </c>
      <c r="C3759" s="1583" t="s">
        <v>783</v>
      </c>
      <c r="D3759" s="1532" t="s">
        <v>233</v>
      </c>
      <c r="E3759" s="1533">
        <f t="shared" ref="E3759:E3778" si="26">+F3759+G3759</f>
        <v>30</v>
      </c>
      <c r="F3759" s="1534">
        <v>10.01</v>
      </c>
      <c r="G3759" s="1535">
        <v>19.989999999999998</v>
      </c>
      <c r="H3759" s="1568" t="s">
        <v>2915</v>
      </c>
      <c r="I3759" s="1536">
        <v>0.1</v>
      </c>
      <c r="J3759" s="1569">
        <v>0.22</v>
      </c>
      <c r="K3759" s="1536">
        <v>0.15</v>
      </c>
      <c r="L3759" s="1570" t="s">
        <v>2172</v>
      </c>
      <c r="M3759" s="1536" t="s">
        <v>1770</v>
      </c>
      <c r="N3759" s="1571" t="s">
        <v>1771</v>
      </c>
      <c r="O3759" s="1572" t="s">
        <v>763</v>
      </c>
    </row>
    <row r="3760" spans="2:15" s="1305" customFormat="1" ht="54.75" customHeight="1" x14ac:dyDescent="0.2">
      <c r="B3760" s="1531" t="s">
        <v>2964</v>
      </c>
      <c r="C3760" s="1583" t="s">
        <v>783</v>
      </c>
      <c r="D3760" s="1532" t="s">
        <v>233</v>
      </c>
      <c r="E3760" s="1533">
        <f t="shared" si="26"/>
        <v>30</v>
      </c>
      <c r="F3760" s="1534">
        <v>10.01</v>
      </c>
      <c r="G3760" s="1535">
        <v>19.989999999999998</v>
      </c>
      <c r="H3760" s="1568" t="s">
        <v>2915</v>
      </c>
      <c r="I3760" s="1536">
        <v>0.1</v>
      </c>
      <c r="J3760" s="1569">
        <v>0.22</v>
      </c>
      <c r="K3760" s="1536">
        <v>0.15</v>
      </c>
      <c r="L3760" s="1570" t="s">
        <v>2172</v>
      </c>
      <c r="M3760" s="1536" t="s">
        <v>1770</v>
      </c>
      <c r="N3760" s="1571" t="s">
        <v>1771</v>
      </c>
      <c r="O3760" s="1572" t="s">
        <v>763</v>
      </c>
    </row>
    <row r="3761" spans="2:15" s="1305" customFormat="1" ht="54.75" customHeight="1" x14ac:dyDescent="0.2">
      <c r="B3761" s="1573" t="s">
        <v>2965</v>
      </c>
      <c r="C3761" s="1583" t="s">
        <v>783</v>
      </c>
      <c r="D3761" s="1532" t="s">
        <v>233</v>
      </c>
      <c r="E3761" s="1533">
        <f t="shared" si="26"/>
        <v>39</v>
      </c>
      <c r="F3761" s="1534">
        <v>19.010000000000002</v>
      </c>
      <c r="G3761" s="1535">
        <v>19.989999999999998</v>
      </c>
      <c r="H3761" s="1568" t="s">
        <v>2915</v>
      </c>
      <c r="I3761" s="1536">
        <v>0.1</v>
      </c>
      <c r="J3761" s="1569">
        <v>0.22</v>
      </c>
      <c r="K3761" s="1536">
        <v>0.15</v>
      </c>
      <c r="L3761" s="1570" t="s">
        <v>2988</v>
      </c>
      <c r="M3761" s="1536" t="s">
        <v>2465</v>
      </c>
      <c r="N3761" s="1571" t="s">
        <v>89</v>
      </c>
      <c r="O3761" s="1572" t="s">
        <v>763</v>
      </c>
    </row>
    <row r="3762" spans="2:15" s="1305" customFormat="1" ht="54.75" customHeight="1" x14ac:dyDescent="0.2">
      <c r="B3762" s="1573" t="s">
        <v>2966</v>
      </c>
      <c r="C3762" s="1583" t="s">
        <v>783</v>
      </c>
      <c r="D3762" s="1532" t="s">
        <v>233</v>
      </c>
      <c r="E3762" s="1533">
        <f t="shared" si="26"/>
        <v>39</v>
      </c>
      <c r="F3762" s="1534">
        <v>19.010000000000002</v>
      </c>
      <c r="G3762" s="1535">
        <v>19.989999999999998</v>
      </c>
      <c r="H3762" s="1568" t="s">
        <v>2915</v>
      </c>
      <c r="I3762" s="1536">
        <v>0.1</v>
      </c>
      <c r="J3762" s="1569">
        <v>0.22</v>
      </c>
      <c r="K3762" s="1536">
        <v>0.15</v>
      </c>
      <c r="L3762" s="1570" t="s">
        <v>2988</v>
      </c>
      <c r="M3762" s="1536" t="s">
        <v>2465</v>
      </c>
      <c r="N3762" s="1571" t="s">
        <v>89</v>
      </c>
      <c r="O3762" s="1572" t="s">
        <v>763</v>
      </c>
    </row>
    <row r="3763" spans="2:15" s="1305" customFormat="1" ht="54.75" customHeight="1" x14ac:dyDescent="0.2">
      <c r="B3763" s="1573" t="s">
        <v>2967</v>
      </c>
      <c r="C3763" s="1583" t="s">
        <v>783</v>
      </c>
      <c r="D3763" s="1532" t="s">
        <v>233</v>
      </c>
      <c r="E3763" s="1533">
        <f t="shared" si="26"/>
        <v>39</v>
      </c>
      <c r="F3763" s="1534">
        <v>19.010000000000002</v>
      </c>
      <c r="G3763" s="1535">
        <v>19.989999999999998</v>
      </c>
      <c r="H3763" s="1568" t="s">
        <v>2915</v>
      </c>
      <c r="I3763" s="1536">
        <v>0.1</v>
      </c>
      <c r="J3763" s="1569">
        <v>0.22</v>
      </c>
      <c r="K3763" s="1536">
        <v>0.15</v>
      </c>
      <c r="L3763" s="1570" t="s">
        <v>2988</v>
      </c>
      <c r="M3763" s="1536" t="s">
        <v>2465</v>
      </c>
      <c r="N3763" s="1571" t="s">
        <v>89</v>
      </c>
      <c r="O3763" s="1572" t="s">
        <v>763</v>
      </c>
    </row>
    <row r="3764" spans="2:15" s="1305" customFormat="1" ht="54.75" customHeight="1" x14ac:dyDescent="0.2">
      <c r="B3764" s="1573" t="s">
        <v>2968</v>
      </c>
      <c r="C3764" s="1583" t="s">
        <v>783</v>
      </c>
      <c r="D3764" s="1532" t="s">
        <v>233</v>
      </c>
      <c r="E3764" s="1533">
        <f t="shared" si="26"/>
        <v>49</v>
      </c>
      <c r="F3764" s="1534">
        <v>29.01</v>
      </c>
      <c r="G3764" s="1535">
        <v>19.989999999999998</v>
      </c>
      <c r="H3764" s="1568" t="s">
        <v>2915</v>
      </c>
      <c r="I3764" s="1536">
        <v>0.1</v>
      </c>
      <c r="J3764" s="1569">
        <v>0.22</v>
      </c>
      <c r="K3764" s="1536">
        <v>0.15</v>
      </c>
      <c r="L3764" s="1570" t="s">
        <v>110</v>
      </c>
      <c r="M3764" s="1536" t="s">
        <v>2970</v>
      </c>
      <c r="N3764" s="1571" t="s">
        <v>2971</v>
      </c>
      <c r="O3764" s="1572" t="s">
        <v>763</v>
      </c>
    </row>
    <row r="3765" spans="2:15" s="1305" customFormat="1" ht="54.75" customHeight="1" x14ac:dyDescent="0.2">
      <c r="B3765" s="1573" t="s">
        <v>2972</v>
      </c>
      <c r="C3765" s="1583" t="s">
        <v>783</v>
      </c>
      <c r="D3765" s="1532" t="s">
        <v>233</v>
      </c>
      <c r="E3765" s="1533">
        <f t="shared" si="26"/>
        <v>49</v>
      </c>
      <c r="F3765" s="1534">
        <v>29.01</v>
      </c>
      <c r="G3765" s="1535">
        <v>19.989999999999998</v>
      </c>
      <c r="H3765" s="1568" t="s">
        <v>2915</v>
      </c>
      <c r="I3765" s="1536">
        <v>0.1</v>
      </c>
      <c r="J3765" s="1569">
        <v>0.22</v>
      </c>
      <c r="K3765" s="1536">
        <v>0.15</v>
      </c>
      <c r="L3765" s="1570" t="s">
        <v>110</v>
      </c>
      <c r="M3765" s="1536" t="s">
        <v>2970</v>
      </c>
      <c r="N3765" s="1571" t="s">
        <v>2971</v>
      </c>
      <c r="O3765" s="1572" t="s">
        <v>763</v>
      </c>
    </row>
    <row r="3766" spans="2:15" s="1305" customFormat="1" ht="54.75" customHeight="1" x14ac:dyDescent="0.2">
      <c r="B3766" s="1573" t="s">
        <v>2973</v>
      </c>
      <c r="C3766" s="1583" t="s">
        <v>783</v>
      </c>
      <c r="D3766" s="1532" t="s">
        <v>233</v>
      </c>
      <c r="E3766" s="1533">
        <f t="shared" si="26"/>
        <v>49</v>
      </c>
      <c r="F3766" s="1534">
        <v>29.01</v>
      </c>
      <c r="G3766" s="1535">
        <v>19.989999999999998</v>
      </c>
      <c r="H3766" s="1568" t="s">
        <v>2915</v>
      </c>
      <c r="I3766" s="1536">
        <v>0.1</v>
      </c>
      <c r="J3766" s="1569">
        <v>0.22</v>
      </c>
      <c r="K3766" s="1536">
        <v>0.15</v>
      </c>
      <c r="L3766" s="1570" t="s">
        <v>110</v>
      </c>
      <c r="M3766" s="1536" t="s">
        <v>2970</v>
      </c>
      <c r="N3766" s="1571" t="s">
        <v>2971</v>
      </c>
      <c r="O3766" s="1572" t="s">
        <v>763</v>
      </c>
    </row>
    <row r="3767" spans="2:15" s="1305" customFormat="1" ht="54.75" customHeight="1" x14ac:dyDescent="0.2">
      <c r="B3767" s="1573" t="s">
        <v>2974</v>
      </c>
      <c r="C3767" s="1583" t="s">
        <v>783</v>
      </c>
      <c r="D3767" s="1532" t="s">
        <v>233</v>
      </c>
      <c r="E3767" s="1533">
        <f t="shared" si="26"/>
        <v>59</v>
      </c>
      <c r="F3767" s="1534">
        <v>39.01</v>
      </c>
      <c r="G3767" s="1535">
        <v>19.989999999999998</v>
      </c>
      <c r="H3767" s="1568" t="s">
        <v>2915</v>
      </c>
      <c r="I3767" s="1536">
        <v>9.8000000000000004E-2</v>
      </c>
      <c r="J3767" s="1569">
        <v>0.22</v>
      </c>
      <c r="K3767" s="1536">
        <v>0.15</v>
      </c>
      <c r="L3767" s="1570" t="s">
        <v>2186</v>
      </c>
      <c r="M3767" s="1536" t="s">
        <v>101</v>
      </c>
      <c r="N3767" s="1571" t="s">
        <v>102</v>
      </c>
      <c r="O3767" s="1572" t="s">
        <v>390</v>
      </c>
    </row>
    <row r="3768" spans="2:15" s="1305" customFormat="1" ht="54.75" customHeight="1" x14ac:dyDescent="0.2">
      <c r="B3768" s="1573" t="s">
        <v>2975</v>
      </c>
      <c r="C3768" s="1583" t="s">
        <v>783</v>
      </c>
      <c r="D3768" s="1532" t="s">
        <v>233</v>
      </c>
      <c r="E3768" s="1533">
        <f t="shared" si="26"/>
        <v>59</v>
      </c>
      <c r="F3768" s="1534">
        <v>39.01</v>
      </c>
      <c r="G3768" s="1535">
        <v>19.989999999999998</v>
      </c>
      <c r="H3768" s="1568" t="s">
        <v>2915</v>
      </c>
      <c r="I3768" s="1536">
        <v>9.8000000000000004E-2</v>
      </c>
      <c r="J3768" s="1569">
        <v>0.22</v>
      </c>
      <c r="K3768" s="1536">
        <v>0.15</v>
      </c>
      <c r="L3768" s="1570" t="s">
        <v>2186</v>
      </c>
      <c r="M3768" s="1536" t="s">
        <v>101</v>
      </c>
      <c r="N3768" s="1571" t="s">
        <v>102</v>
      </c>
      <c r="O3768" s="1572" t="s">
        <v>390</v>
      </c>
    </row>
    <row r="3769" spans="2:15" s="1305" customFormat="1" ht="54.75" customHeight="1" x14ac:dyDescent="0.2">
      <c r="B3769" s="1573" t="s">
        <v>2976</v>
      </c>
      <c r="C3769" s="1583" t="s">
        <v>783</v>
      </c>
      <c r="D3769" s="1532" t="s">
        <v>233</v>
      </c>
      <c r="E3769" s="1533">
        <f t="shared" si="26"/>
        <v>59</v>
      </c>
      <c r="F3769" s="1534">
        <v>39.01</v>
      </c>
      <c r="G3769" s="1535">
        <v>19.989999999999998</v>
      </c>
      <c r="H3769" s="1568" t="s">
        <v>2915</v>
      </c>
      <c r="I3769" s="1536">
        <v>9.8000000000000004E-2</v>
      </c>
      <c r="J3769" s="1569">
        <v>0.22</v>
      </c>
      <c r="K3769" s="1536">
        <v>0.15</v>
      </c>
      <c r="L3769" s="1570" t="s">
        <v>2186</v>
      </c>
      <c r="M3769" s="1536" t="s">
        <v>101</v>
      </c>
      <c r="N3769" s="1571" t="s">
        <v>102</v>
      </c>
      <c r="O3769" s="1572" t="s">
        <v>390</v>
      </c>
    </row>
    <row r="3770" spans="2:15" s="1305" customFormat="1" ht="54.75" customHeight="1" x14ac:dyDescent="0.2">
      <c r="B3770" s="1573" t="s">
        <v>2977</v>
      </c>
      <c r="C3770" s="1583" t="s">
        <v>783</v>
      </c>
      <c r="D3770" s="1532" t="s">
        <v>233</v>
      </c>
      <c r="E3770" s="1533">
        <f t="shared" si="26"/>
        <v>79</v>
      </c>
      <c r="F3770" s="1534">
        <v>59.01</v>
      </c>
      <c r="G3770" s="1535">
        <v>19.989999999999998</v>
      </c>
      <c r="H3770" s="1568" t="s">
        <v>2915</v>
      </c>
      <c r="I3770" s="1536">
        <v>0.09</v>
      </c>
      <c r="J3770" s="1569">
        <v>0.22</v>
      </c>
      <c r="K3770" s="1536">
        <v>0.15</v>
      </c>
      <c r="L3770" s="1570" t="s">
        <v>107</v>
      </c>
      <c r="M3770" s="1536" t="s">
        <v>2595</v>
      </c>
      <c r="N3770" s="1571" t="s">
        <v>580</v>
      </c>
      <c r="O3770" s="1572" t="s">
        <v>390</v>
      </c>
    </row>
    <row r="3771" spans="2:15" s="1305" customFormat="1" ht="54.75" customHeight="1" x14ac:dyDescent="0.2">
      <c r="B3771" s="1573" t="s">
        <v>2978</v>
      </c>
      <c r="C3771" s="1583" t="s">
        <v>783</v>
      </c>
      <c r="D3771" s="1532" t="s">
        <v>233</v>
      </c>
      <c r="E3771" s="1533">
        <f t="shared" si="26"/>
        <v>79</v>
      </c>
      <c r="F3771" s="1534">
        <v>59.01</v>
      </c>
      <c r="G3771" s="1535">
        <v>19.989999999999998</v>
      </c>
      <c r="H3771" s="1568" t="s">
        <v>2915</v>
      </c>
      <c r="I3771" s="1536">
        <v>0.09</v>
      </c>
      <c r="J3771" s="1569">
        <v>0.22</v>
      </c>
      <c r="K3771" s="1536">
        <v>0.15</v>
      </c>
      <c r="L3771" s="1570" t="s">
        <v>107</v>
      </c>
      <c r="M3771" s="1536" t="s">
        <v>2595</v>
      </c>
      <c r="N3771" s="1571" t="s">
        <v>580</v>
      </c>
      <c r="O3771" s="1572" t="s">
        <v>390</v>
      </c>
    </row>
    <row r="3772" spans="2:15" s="1305" customFormat="1" ht="54.75" customHeight="1" x14ac:dyDescent="0.2">
      <c r="B3772" s="1573" t="s">
        <v>2979</v>
      </c>
      <c r="C3772" s="1583" t="s">
        <v>783</v>
      </c>
      <c r="D3772" s="1532" t="s">
        <v>233</v>
      </c>
      <c r="E3772" s="1533">
        <f t="shared" si="26"/>
        <v>79</v>
      </c>
      <c r="F3772" s="1534">
        <v>59.01</v>
      </c>
      <c r="G3772" s="1535">
        <v>19.989999999999998</v>
      </c>
      <c r="H3772" s="1568" t="s">
        <v>2915</v>
      </c>
      <c r="I3772" s="1536">
        <v>0.09</v>
      </c>
      <c r="J3772" s="1569">
        <v>0.22</v>
      </c>
      <c r="K3772" s="1536">
        <v>0.15</v>
      </c>
      <c r="L3772" s="1570" t="s">
        <v>107</v>
      </c>
      <c r="M3772" s="1536" t="s">
        <v>2595</v>
      </c>
      <c r="N3772" s="1571" t="s">
        <v>580</v>
      </c>
      <c r="O3772" s="1572" t="s">
        <v>390</v>
      </c>
    </row>
    <row r="3773" spans="2:15" s="1305" customFormat="1" ht="54.75" customHeight="1" x14ac:dyDescent="0.2">
      <c r="B3773" s="1573" t="s">
        <v>2980</v>
      </c>
      <c r="C3773" s="1583" t="s">
        <v>783</v>
      </c>
      <c r="D3773" s="1532" t="s">
        <v>233</v>
      </c>
      <c r="E3773" s="1533">
        <f t="shared" si="26"/>
        <v>99</v>
      </c>
      <c r="F3773" s="1534">
        <v>79.010000000000005</v>
      </c>
      <c r="G3773" s="1535">
        <v>19.989999999999998</v>
      </c>
      <c r="H3773" s="1568" t="s">
        <v>2915</v>
      </c>
      <c r="I3773" s="1536">
        <v>8.5999999999999993E-2</v>
      </c>
      <c r="J3773" s="1569">
        <v>0.22</v>
      </c>
      <c r="K3773" s="1536">
        <v>0.15</v>
      </c>
      <c r="L3773" s="1570" t="s">
        <v>2916</v>
      </c>
      <c r="M3773" s="1536" t="s">
        <v>2917</v>
      </c>
      <c r="N3773" s="1571" t="s">
        <v>883</v>
      </c>
      <c r="O3773" s="1572" t="s">
        <v>390</v>
      </c>
    </row>
    <row r="3774" spans="2:15" s="1305" customFormat="1" ht="54.75" customHeight="1" x14ac:dyDescent="0.2">
      <c r="B3774" s="1573" t="s">
        <v>2981</v>
      </c>
      <c r="C3774" s="1583" t="s">
        <v>783</v>
      </c>
      <c r="D3774" s="1532" t="s">
        <v>233</v>
      </c>
      <c r="E3774" s="1533">
        <f t="shared" si="26"/>
        <v>99</v>
      </c>
      <c r="F3774" s="1534">
        <v>79.010000000000005</v>
      </c>
      <c r="G3774" s="1535">
        <v>19.989999999999998</v>
      </c>
      <c r="H3774" s="1568" t="s">
        <v>2915</v>
      </c>
      <c r="I3774" s="1536">
        <v>8.5999999999999993E-2</v>
      </c>
      <c r="J3774" s="1569">
        <v>0.22</v>
      </c>
      <c r="K3774" s="1536">
        <v>0.15</v>
      </c>
      <c r="L3774" s="1570" t="s">
        <v>2916</v>
      </c>
      <c r="M3774" s="1536" t="s">
        <v>2917</v>
      </c>
      <c r="N3774" s="1571" t="s">
        <v>883</v>
      </c>
      <c r="O3774" s="1572" t="s">
        <v>390</v>
      </c>
    </row>
    <row r="3775" spans="2:15" s="1305" customFormat="1" ht="54.75" customHeight="1" x14ac:dyDescent="0.2">
      <c r="B3775" s="1573" t="s">
        <v>2982</v>
      </c>
      <c r="C3775" s="1583" t="s">
        <v>783</v>
      </c>
      <c r="D3775" s="1532" t="s">
        <v>233</v>
      </c>
      <c r="E3775" s="1533">
        <f t="shared" si="26"/>
        <v>99</v>
      </c>
      <c r="F3775" s="1534">
        <v>79.010000000000005</v>
      </c>
      <c r="G3775" s="1535">
        <v>19.989999999999998</v>
      </c>
      <c r="H3775" s="1568" t="s">
        <v>2915</v>
      </c>
      <c r="I3775" s="1536">
        <v>8.5999999999999993E-2</v>
      </c>
      <c r="J3775" s="1569">
        <v>0.22</v>
      </c>
      <c r="K3775" s="1536">
        <v>0.15</v>
      </c>
      <c r="L3775" s="1570" t="s">
        <v>2916</v>
      </c>
      <c r="M3775" s="1536" t="s">
        <v>2917</v>
      </c>
      <c r="N3775" s="1571" t="s">
        <v>883</v>
      </c>
      <c r="O3775" s="1572" t="s">
        <v>390</v>
      </c>
    </row>
    <row r="3776" spans="2:15" s="1305" customFormat="1" ht="54.75" customHeight="1" x14ac:dyDescent="0.2">
      <c r="B3776" s="1573" t="s">
        <v>2983</v>
      </c>
      <c r="C3776" s="1583" t="s">
        <v>783</v>
      </c>
      <c r="D3776" s="1532" t="s">
        <v>233</v>
      </c>
      <c r="E3776" s="1533">
        <f t="shared" si="26"/>
        <v>120</v>
      </c>
      <c r="F3776" s="1534">
        <v>100.01</v>
      </c>
      <c r="G3776" s="1535">
        <v>19.989999999999998</v>
      </c>
      <c r="H3776" s="1568" t="s">
        <v>2915</v>
      </c>
      <c r="I3776" s="1536">
        <v>8.5999999999999993E-2</v>
      </c>
      <c r="J3776" s="1569">
        <v>0.22</v>
      </c>
      <c r="K3776" s="1536">
        <v>0.15</v>
      </c>
      <c r="L3776" s="1570" t="s">
        <v>2984</v>
      </c>
      <c r="M3776" s="1536" t="s">
        <v>2985</v>
      </c>
      <c r="N3776" s="1571" t="s">
        <v>1463</v>
      </c>
      <c r="O3776" s="1572" t="s">
        <v>390</v>
      </c>
    </row>
    <row r="3777" spans="2:15" s="1305" customFormat="1" ht="54.75" customHeight="1" x14ac:dyDescent="0.2">
      <c r="B3777" s="1573" t="s">
        <v>2986</v>
      </c>
      <c r="C3777" s="1583" t="s">
        <v>783</v>
      </c>
      <c r="D3777" s="1532" t="s">
        <v>233</v>
      </c>
      <c r="E3777" s="1533">
        <f t="shared" si="26"/>
        <v>120</v>
      </c>
      <c r="F3777" s="1534">
        <v>100.01</v>
      </c>
      <c r="G3777" s="1535">
        <v>19.989999999999998</v>
      </c>
      <c r="H3777" s="1568" t="s">
        <v>2915</v>
      </c>
      <c r="I3777" s="1536">
        <v>8.5999999999999993E-2</v>
      </c>
      <c r="J3777" s="1569">
        <v>0.22</v>
      </c>
      <c r="K3777" s="1536">
        <v>0.15</v>
      </c>
      <c r="L3777" s="1570" t="s">
        <v>2984</v>
      </c>
      <c r="M3777" s="1536" t="s">
        <v>2985</v>
      </c>
      <c r="N3777" s="1571" t="s">
        <v>1463</v>
      </c>
      <c r="O3777" s="1572" t="s">
        <v>390</v>
      </c>
    </row>
    <row r="3778" spans="2:15" s="1305" customFormat="1" ht="54.75" customHeight="1" x14ac:dyDescent="0.2">
      <c r="B3778" s="1573" t="s">
        <v>2987</v>
      </c>
      <c r="C3778" s="1583" t="s">
        <v>783</v>
      </c>
      <c r="D3778" s="1532" t="s">
        <v>233</v>
      </c>
      <c r="E3778" s="1533">
        <f t="shared" si="26"/>
        <v>120</v>
      </c>
      <c r="F3778" s="1534">
        <v>100.01</v>
      </c>
      <c r="G3778" s="1535">
        <v>19.989999999999998</v>
      </c>
      <c r="H3778" s="1568" t="s">
        <v>2915</v>
      </c>
      <c r="I3778" s="1536">
        <v>8.5999999999999993E-2</v>
      </c>
      <c r="J3778" s="1569">
        <v>0.22</v>
      </c>
      <c r="K3778" s="1536">
        <v>0.15</v>
      </c>
      <c r="L3778" s="1570" t="s">
        <v>2984</v>
      </c>
      <c r="M3778" s="1536" t="s">
        <v>2985</v>
      </c>
      <c r="N3778" s="1571" t="s">
        <v>1463</v>
      </c>
      <c r="O3778" s="1572" t="s">
        <v>390</v>
      </c>
    </row>
    <row r="3779" spans="2:15" s="1305" customFormat="1" ht="17.25" customHeight="1" x14ac:dyDescent="0.2">
      <c r="B3779" s="3880" t="s">
        <v>1985</v>
      </c>
      <c r="C3779" s="3881"/>
      <c r="D3779" s="1540"/>
      <c r="E3779" s="1540"/>
      <c r="F3779" s="772"/>
      <c r="G3779" s="772"/>
      <c r="H3779" s="772"/>
      <c r="I3779" s="712"/>
      <c r="J3779" s="712"/>
      <c r="K3779" s="712"/>
      <c r="L3779" s="712"/>
      <c r="M3779" s="712"/>
      <c r="N3779" s="712"/>
      <c r="O3779" s="729"/>
    </row>
    <row r="3780" spans="2:15" s="1305" customFormat="1" ht="17.25" customHeight="1" thickBot="1" x14ac:dyDescent="0.25">
      <c r="B3780" s="1567" t="s">
        <v>2989</v>
      </c>
      <c r="C3780" s="699"/>
      <c r="D3780" s="699"/>
      <c r="E3780" s="699"/>
      <c r="F3780" s="776"/>
      <c r="G3780" s="776"/>
      <c r="H3780" s="776"/>
      <c r="I3780" s="699"/>
      <c r="J3780" s="699"/>
      <c r="K3780" s="699"/>
      <c r="L3780" s="699"/>
      <c r="M3780" s="699"/>
      <c r="N3780" s="699"/>
      <c r="O3780" s="700"/>
    </row>
    <row r="3781" spans="2:15" s="1305" customFormat="1" ht="17.25" customHeight="1" thickTop="1" x14ac:dyDescent="0.3">
      <c r="B3781" s="3812" t="str">
        <f>+B3731</f>
        <v>.</v>
      </c>
      <c r="C3781" s="3812"/>
      <c r="D3781" s="534"/>
      <c r="E3781" s="534"/>
      <c r="F3781" s="534"/>
      <c r="G3781" s="506"/>
    </row>
    <row r="3782" spans="2:15" s="1305" customFormat="1" ht="17.25" customHeight="1" thickBot="1" x14ac:dyDescent="0.35">
      <c r="B3782" s="534"/>
      <c r="C3782" s="534"/>
      <c r="D3782" s="534"/>
      <c r="E3782" s="534"/>
      <c r="F3782" s="534"/>
      <c r="G3782" s="506"/>
    </row>
    <row r="3783" spans="2:15" s="1305" customFormat="1" ht="17.25" customHeight="1" thickTop="1" x14ac:dyDescent="0.2">
      <c r="B3783" s="3842" t="s">
        <v>2947</v>
      </c>
      <c r="C3783" s="3843"/>
      <c r="D3783" s="3843"/>
      <c r="E3783" s="3843"/>
      <c r="F3783" s="3844"/>
      <c r="G3783" s="506"/>
    </row>
    <row r="3784" spans="2:15" s="1305" customFormat="1" ht="17.25" customHeight="1" x14ac:dyDescent="0.2">
      <c r="B3784" s="1564" t="s">
        <v>346</v>
      </c>
      <c r="C3784" s="1503" t="s">
        <v>2948</v>
      </c>
      <c r="D3784" s="915"/>
      <c r="E3784" s="915"/>
      <c r="F3784" s="916"/>
      <c r="G3784" s="506"/>
    </row>
    <row r="3785" spans="2:15" s="1305" customFormat="1" ht="17.25" customHeight="1" x14ac:dyDescent="0.2">
      <c r="B3785" s="1564" t="s">
        <v>2943</v>
      </c>
      <c r="C3785" s="1503" t="s">
        <v>1864</v>
      </c>
      <c r="D3785" s="915"/>
      <c r="E3785" s="915"/>
      <c r="F3785" s="916"/>
      <c r="G3785" s="506"/>
    </row>
    <row r="3786" spans="2:15" s="1305" customFormat="1" ht="17.25" customHeight="1" x14ac:dyDescent="0.2">
      <c r="B3786" s="1564" t="s">
        <v>2944</v>
      </c>
      <c r="C3786" s="1503" t="s">
        <v>2949</v>
      </c>
      <c r="D3786" s="915"/>
      <c r="E3786" s="915"/>
      <c r="F3786" s="916"/>
      <c r="G3786" s="506"/>
    </row>
    <row r="3787" spans="2:15" s="1305" customFormat="1" ht="17.25" customHeight="1" x14ac:dyDescent="0.2">
      <c r="B3787" s="1566" t="s">
        <v>2945</v>
      </c>
      <c r="C3787" s="3934" t="s">
        <v>2950</v>
      </c>
      <c r="D3787" s="3934"/>
      <c r="E3787" s="3934"/>
      <c r="F3787" s="3935"/>
      <c r="G3787" s="506"/>
    </row>
    <row r="3788" spans="2:15" s="1305" customFormat="1" ht="27.75" customHeight="1" x14ac:dyDescent="0.2">
      <c r="B3788" s="3853" t="s">
        <v>2951</v>
      </c>
      <c r="C3788" s="3848" t="s">
        <v>2952</v>
      </c>
      <c r="D3788" s="3848"/>
      <c r="E3788" s="3848"/>
      <c r="F3788" s="3849"/>
      <c r="G3788" s="506"/>
    </row>
    <row r="3789" spans="2:15" s="1305" customFormat="1" ht="29.25" customHeight="1" x14ac:dyDescent="0.2">
      <c r="B3789" s="3853"/>
      <c r="C3789" s="3848" t="s">
        <v>2953</v>
      </c>
      <c r="D3789" s="3848"/>
      <c r="E3789" s="3848"/>
      <c r="F3789" s="3849"/>
      <c r="G3789" s="506"/>
    </row>
    <row r="3790" spans="2:15" s="1305" customFormat="1" ht="17.25" customHeight="1" thickBot="1" x14ac:dyDescent="0.25">
      <c r="B3790" s="3854"/>
      <c r="C3790" s="1565"/>
      <c r="D3790" s="699"/>
      <c r="E3790" s="699"/>
      <c r="F3790" s="700"/>
      <c r="G3790" s="506"/>
    </row>
    <row r="3791" spans="2:15" s="1305" customFormat="1" ht="17.25" customHeight="1" thickTop="1" x14ac:dyDescent="0.3">
      <c r="B3791" s="3812" t="str">
        <f>+B3781</f>
        <v>.</v>
      </c>
      <c r="C3791" s="3812"/>
      <c r="D3791" s="534"/>
      <c r="E3791" s="534"/>
      <c r="F3791" s="534"/>
      <c r="G3791" s="506"/>
    </row>
    <row r="3792" spans="2:15" s="1305" customFormat="1" ht="16.5" customHeight="1" thickBot="1" x14ac:dyDescent="0.35">
      <c r="B3792" s="534"/>
      <c r="C3792" s="534"/>
      <c r="D3792" s="534"/>
      <c r="E3792" s="534"/>
      <c r="F3792" s="534"/>
      <c r="G3792" s="506"/>
    </row>
    <row r="3793" spans="2:15" s="1305" customFormat="1" ht="24" customHeight="1" thickTop="1" thickBot="1" x14ac:dyDescent="0.25">
      <c r="B3793" s="742"/>
      <c r="C3793" s="1042"/>
      <c r="D3793" s="1042"/>
      <c r="E3793" s="1042"/>
      <c r="F3793" s="1042"/>
      <c r="G3793" s="1042"/>
      <c r="H3793" s="1042"/>
      <c r="I3793" s="1042"/>
      <c r="J3793" s="1042"/>
      <c r="K3793" s="1042"/>
      <c r="L3793" s="1042"/>
      <c r="M3793" s="1042"/>
      <c r="N3793" s="1042"/>
      <c r="O3793" s="734"/>
    </row>
    <row r="3794" spans="2:15" s="1305" customFormat="1" ht="24" customHeight="1" thickTop="1" x14ac:dyDescent="0.2">
      <c r="B3794" s="1519" t="s">
        <v>2911</v>
      </c>
      <c r="C3794" s="1520"/>
      <c r="D3794" s="1520"/>
      <c r="E3794" s="1520"/>
      <c r="F3794" s="1520"/>
      <c r="G3794" s="1521"/>
      <c r="H3794" s="1521"/>
      <c r="I3794" s="1521"/>
      <c r="J3794" s="1521"/>
      <c r="K3794" s="1521"/>
      <c r="L3794" s="1522"/>
      <c r="M3794" s="1522"/>
      <c r="N3794" s="1522"/>
      <c r="O3794" s="1523"/>
    </row>
    <row r="3795" spans="2:15" s="1305" customFormat="1" ht="24" customHeight="1" x14ac:dyDescent="0.2">
      <c r="B3795" s="1524" t="s">
        <v>995</v>
      </c>
      <c r="C3795" s="1525" t="s">
        <v>80</v>
      </c>
      <c r="D3795" s="1526" t="s">
        <v>1810</v>
      </c>
      <c r="E3795" s="1527" t="s">
        <v>535</v>
      </c>
      <c r="F3795" s="1527" t="s">
        <v>93</v>
      </c>
      <c r="G3795" s="1528" t="s">
        <v>536</v>
      </c>
      <c r="H3795" s="1528" t="s">
        <v>537</v>
      </c>
      <c r="I3795" s="1525" t="s">
        <v>255</v>
      </c>
      <c r="J3795" s="1525" t="s">
        <v>2204</v>
      </c>
      <c r="K3795" s="1525" t="s">
        <v>2205</v>
      </c>
      <c r="L3795" s="1525" t="s">
        <v>302</v>
      </c>
      <c r="M3795" s="1525" t="s">
        <v>2206</v>
      </c>
      <c r="N3795" s="1529" t="s">
        <v>2207</v>
      </c>
      <c r="O3795" s="1530" t="s">
        <v>2028</v>
      </c>
    </row>
    <row r="3796" spans="2:15" s="1305" customFormat="1" ht="24" customHeight="1" x14ac:dyDescent="0.2">
      <c r="B3796" s="1531" t="s">
        <v>2912</v>
      </c>
      <c r="C3796" s="1532" t="s">
        <v>2030</v>
      </c>
      <c r="D3796" s="1532" t="s">
        <v>233</v>
      </c>
      <c r="E3796" s="1533">
        <f>+F3796+G3796</f>
        <v>20</v>
      </c>
      <c r="F3796" s="1534">
        <v>10.01</v>
      </c>
      <c r="G3796" s="1535">
        <v>9.99</v>
      </c>
      <c r="H3796" s="1535" t="s">
        <v>234</v>
      </c>
      <c r="I3796" s="1536">
        <v>0.12</v>
      </c>
      <c r="J3796" s="1533">
        <v>0.22</v>
      </c>
      <c r="K3796" s="1536">
        <v>0.15</v>
      </c>
      <c r="L3796" s="1537" t="s">
        <v>1769</v>
      </c>
      <c r="M3796" s="1538" t="s">
        <v>1770</v>
      </c>
      <c r="N3796" s="1538" t="s">
        <v>1771</v>
      </c>
      <c r="O3796" s="1539" t="s">
        <v>2034</v>
      </c>
    </row>
    <row r="3797" spans="2:15" s="1305" customFormat="1" ht="24" customHeight="1" x14ac:dyDescent="0.2">
      <c r="B3797" s="1531" t="s">
        <v>2913</v>
      </c>
      <c r="C3797" s="1532" t="s">
        <v>2030</v>
      </c>
      <c r="D3797" s="1532" t="s">
        <v>233</v>
      </c>
      <c r="E3797" s="1533">
        <f>+F3797+G3797</f>
        <v>20</v>
      </c>
      <c r="F3797" s="1534">
        <v>10.01</v>
      </c>
      <c r="G3797" s="1535">
        <v>9.99</v>
      </c>
      <c r="H3797" s="1535" t="s">
        <v>234</v>
      </c>
      <c r="I3797" s="1536">
        <v>0.12</v>
      </c>
      <c r="J3797" s="1533">
        <v>0.22</v>
      </c>
      <c r="K3797" s="1536">
        <v>0.15</v>
      </c>
      <c r="L3797" s="1537" t="s">
        <v>1769</v>
      </c>
      <c r="M3797" s="1538" t="s">
        <v>1770</v>
      </c>
      <c r="N3797" s="1538" t="s">
        <v>1771</v>
      </c>
      <c r="O3797" s="1539" t="s">
        <v>2034</v>
      </c>
    </row>
    <row r="3798" spans="2:15" s="1305" customFormat="1" ht="24" customHeight="1" x14ac:dyDescent="0.2">
      <c r="B3798" s="1531" t="s">
        <v>2914</v>
      </c>
      <c r="C3798" s="1532" t="s">
        <v>2030</v>
      </c>
      <c r="D3798" s="1532" t="s">
        <v>233</v>
      </c>
      <c r="E3798" s="1533">
        <f>+F3798+G3798</f>
        <v>99</v>
      </c>
      <c r="F3798" s="1534">
        <v>79.010000000000005</v>
      </c>
      <c r="G3798" s="1535">
        <v>19.989999999999998</v>
      </c>
      <c r="H3798" s="1535" t="s">
        <v>2915</v>
      </c>
      <c r="I3798" s="1536">
        <v>8.5999999999999993E-2</v>
      </c>
      <c r="J3798" s="1533">
        <v>0.22</v>
      </c>
      <c r="K3798" s="1536">
        <v>0.15</v>
      </c>
      <c r="L3798" s="1537" t="s">
        <v>2916</v>
      </c>
      <c r="M3798" s="1538" t="s">
        <v>2917</v>
      </c>
      <c r="N3798" s="1538" t="s">
        <v>883</v>
      </c>
      <c r="O3798" s="1539" t="s">
        <v>390</v>
      </c>
    </row>
    <row r="3799" spans="2:15" s="1305" customFormat="1" ht="24" customHeight="1" x14ac:dyDescent="0.2">
      <c r="B3799" s="3910" t="s">
        <v>1985</v>
      </c>
      <c r="C3799" s="3911"/>
      <c r="D3799" s="1540"/>
      <c r="E3799" s="1540"/>
      <c r="F3799" s="772"/>
      <c r="G3799" s="772"/>
      <c r="H3799" s="772"/>
      <c r="I3799" s="712"/>
      <c r="J3799" s="712"/>
      <c r="K3799" s="712"/>
      <c r="L3799" s="712"/>
      <c r="M3799" s="712"/>
      <c r="N3799" s="712"/>
      <c r="O3799" s="729"/>
    </row>
    <row r="3800" spans="2:15" s="1305" customFormat="1" ht="24" customHeight="1" thickBot="1" x14ac:dyDescent="0.25">
      <c r="B3800" s="698" t="s">
        <v>2918</v>
      </c>
      <c r="C3800" s="699"/>
      <c r="D3800" s="699"/>
      <c r="E3800" s="699"/>
      <c r="F3800" s="776"/>
      <c r="G3800" s="776"/>
      <c r="H3800" s="776"/>
      <c r="I3800" s="699"/>
      <c r="J3800" s="699"/>
      <c r="K3800" s="699"/>
      <c r="L3800" s="699"/>
      <c r="M3800" s="699"/>
      <c r="N3800" s="699"/>
      <c r="O3800" s="700"/>
    </row>
    <row r="3801" spans="2:15" s="1305" customFormat="1" ht="18" customHeight="1" thickTop="1" x14ac:dyDescent="0.3">
      <c r="B3801" s="3812" t="str">
        <f>+B3791</f>
        <v>.</v>
      </c>
      <c r="C3801" s="3812"/>
      <c r="D3801" s="534"/>
      <c r="E3801" s="534"/>
      <c r="F3801" s="534"/>
      <c r="G3801" s="506"/>
    </row>
    <row r="3802" spans="2:15" s="1305" customFormat="1" ht="16.5" customHeight="1" thickBot="1" x14ac:dyDescent="0.35">
      <c r="B3802" s="534"/>
      <c r="C3802" s="534"/>
      <c r="D3802" s="534"/>
      <c r="E3802" s="534"/>
      <c r="F3802" s="534"/>
      <c r="G3802" s="506"/>
    </row>
    <row r="3803" spans="2:15" s="1305" customFormat="1" ht="16.5" customHeight="1" thickTop="1" x14ac:dyDescent="0.2">
      <c r="B3803" s="4181" t="s">
        <v>2502</v>
      </c>
      <c r="C3803" s="4182"/>
      <c r="D3803" s="4182"/>
      <c r="E3803" s="4182"/>
      <c r="F3803" s="4183"/>
      <c r="G3803" s="506"/>
    </row>
    <row r="3804" spans="2:15" s="1305" customFormat="1" ht="16.5" customHeight="1" thickBot="1" x14ac:dyDescent="0.25">
      <c r="B3804" s="4176" t="s">
        <v>2503</v>
      </c>
      <c r="C3804" s="4177"/>
      <c r="D3804" s="4177"/>
      <c r="E3804" s="4177"/>
      <c r="F3804" s="4178"/>
      <c r="G3804" s="506"/>
    </row>
    <row r="3805" spans="2:15" s="1305" customFormat="1" ht="16.5" customHeight="1" x14ac:dyDescent="0.2">
      <c r="B3805" s="905" t="s">
        <v>1810</v>
      </c>
      <c r="C3805" s="907" t="s">
        <v>1154</v>
      </c>
      <c r="D3805" s="907" t="s">
        <v>1152</v>
      </c>
      <c r="E3805" s="907" t="s">
        <v>1220</v>
      </c>
      <c r="F3805" s="1456" t="s">
        <v>1218</v>
      </c>
      <c r="G3805" s="506"/>
    </row>
    <row r="3806" spans="2:15" s="1305" customFormat="1" ht="16.5" customHeight="1" x14ac:dyDescent="0.2">
      <c r="B3806" s="4254" t="s">
        <v>340</v>
      </c>
      <c r="C3806" s="757" t="s">
        <v>2376</v>
      </c>
      <c r="D3806" s="756">
        <v>1</v>
      </c>
      <c r="E3806" s="757">
        <v>30</v>
      </c>
      <c r="F3806" s="4250" t="s">
        <v>336</v>
      </c>
      <c r="G3806" s="506"/>
    </row>
    <row r="3807" spans="2:15" s="1305" customFormat="1" ht="16.5" customHeight="1" x14ac:dyDescent="0.2">
      <c r="B3807" s="4255"/>
      <c r="C3807" s="757" t="s">
        <v>2377</v>
      </c>
      <c r="D3807" s="756">
        <v>1.5</v>
      </c>
      <c r="E3807" s="757">
        <v>50</v>
      </c>
      <c r="F3807" s="4251"/>
      <c r="G3807" s="506"/>
    </row>
    <row r="3808" spans="2:15" s="1305" customFormat="1" ht="16.5" customHeight="1" x14ac:dyDescent="0.2">
      <c r="B3808" s="4255"/>
      <c r="C3808" s="757" t="s">
        <v>2504</v>
      </c>
      <c r="D3808" s="756">
        <v>2</v>
      </c>
      <c r="E3808" s="757">
        <v>90</v>
      </c>
      <c r="F3808" s="4251"/>
      <c r="G3808" s="506"/>
    </row>
    <row r="3809" spans="2:7" s="1305" customFormat="1" ht="16.5" customHeight="1" x14ac:dyDescent="0.2">
      <c r="B3809" s="4255"/>
      <c r="C3809" s="757" t="s">
        <v>2378</v>
      </c>
      <c r="D3809" s="756">
        <v>3.25</v>
      </c>
      <c r="E3809" s="757">
        <v>160</v>
      </c>
      <c r="F3809" s="4251"/>
      <c r="G3809" s="506"/>
    </row>
    <row r="3810" spans="2:7" s="1305" customFormat="1" ht="16.5" customHeight="1" x14ac:dyDescent="0.2">
      <c r="B3810" s="4255"/>
      <c r="C3810" s="757" t="s">
        <v>2516</v>
      </c>
      <c r="D3810" s="756">
        <v>5</v>
      </c>
      <c r="E3810" s="757">
        <v>240</v>
      </c>
      <c r="F3810" s="4251"/>
      <c r="G3810" s="506"/>
    </row>
    <row r="3811" spans="2:7" s="1305" customFormat="1" ht="16.5" customHeight="1" x14ac:dyDescent="0.2">
      <c r="B3811" s="4255"/>
      <c r="C3811" s="757" t="s">
        <v>2379</v>
      </c>
      <c r="D3811" s="756">
        <v>11.99</v>
      </c>
      <c r="E3811" s="757">
        <v>2800</v>
      </c>
      <c r="F3811" s="4251"/>
      <c r="G3811" s="506"/>
    </row>
    <row r="3812" spans="2:7" s="1305" customFormat="1" ht="16.5" customHeight="1" x14ac:dyDescent="0.2">
      <c r="B3812" s="4255"/>
      <c r="C3812" s="757" t="s">
        <v>1711</v>
      </c>
      <c r="D3812" s="756">
        <v>0.06</v>
      </c>
      <c r="E3812" s="757" t="s">
        <v>2505</v>
      </c>
      <c r="F3812" s="4251"/>
      <c r="G3812" s="506"/>
    </row>
    <row r="3813" spans="2:7" s="1305" customFormat="1" ht="16.5" customHeight="1" x14ac:dyDescent="0.2">
      <c r="B3813" s="4256"/>
      <c r="C3813" s="757" t="s">
        <v>2506</v>
      </c>
      <c r="D3813" s="756">
        <v>0.06</v>
      </c>
      <c r="E3813" s="757" t="s">
        <v>2505</v>
      </c>
      <c r="F3813" s="4251"/>
      <c r="G3813" s="506"/>
    </row>
    <row r="3814" spans="2:7" s="1305" customFormat="1" ht="16.5" customHeight="1" x14ac:dyDescent="0.2">
      <c r="B3814" s="4253" t="s">
        <v>71</v>
      </c>
      <c r="C3814" s="757" t="s">
        <v>2380</v>
      </c>
      <c r="D3814" s="756">
        <v>2.99</v>
      </c>
      <c r="E3814" s="757">
        <v>20</v>
      </c>
      <c r="F3814" s="4251"/>
      <c r="G3814" s="506"/>
    </row>
    <row r="3815" spans="2:7" s="1305" customFormat="1" ht="16.5" customHeight="1" x14ac:dyDescent="0.2">
      <c r="B3815" s="4253"/>
      <c r="C3815" s="757" t="s">
        <v>2381</v>
      </c>
      <c r="D3815" s="756">
        <v>6.99</v>
      </c>
      <c r="E3815" s="757">
        <v>50</v>
      </c>
      <c r="F3815" s="4251"/>
      <c r="G3815" s="506"/>
    </row>
    <row r="3816" spans="2:7" s="1305" customFormat="1" ht="16.5" customHeight="1" x14ac:dyDescent="0.2">
      <c r="B3816" s="3985" t="s">
        <v>2507</v>
      </c>
      <c r="C3816" s="757" t="s">
        <v>2382</v>
      </c>
      <c r="D3816" s="756">
        <v>3</v>
      </c>
      <c r="E3816" s="757">
        <v>4</v>
      </c>
      <c r="F3816" s="4251"/>
      <c r="G3816" s="506"/>
    </row>
    <row r="3817" spans="2:7" s="1305" customFormat="1" ht="16.5" customHeight="1" x14ac:dyDescent="0.2">
      <c r="B3817" s="3986"/>
      <c r="C3817" s="757" t="s">
        <v>2383</v>
      </c>
      <c r="D3817" s="756">
        <v>5</v>
      </c>
      <c r="E3817" s="757">
        <v>8</v>
      </c>
      <c r="F3817" s="4251"/>
      <c r="G3817" s="506"/>
    </row>
    <row r="3818" spans="2:7" s="1305" customFormat="1" ht="16.5" customHeight="1" x14ac:dyDescent="0.2">
      <c r="B3818" s="1457" t="s">
        <v>2648</v>
      </c>
      <c r="C3818" s="757" t="s">
        <v>2649</v>
      </c>
      <c r="D3818" s="756">
        <v>2.67</v>
      </c>
      <c r="E3818" s="973" t="s">
        <v>1726</v>
      </c>
      <c r="F3818" s="4251"/>
      <c r="G3818" s="506"/>
    </row>
    <row r="3819" spans="2:7" s="1305" customFormat="1" ht="16.5" customHeight="1" x14ac:dyDescent="0.2">
      <c r="B3819" s="1458" t="s">
        <v>2648</v>
      </c>
      <c r="C3819" s="757" t="s">
        <v>2650</v>
      </c>
      <c r="D3819" s="756">
        <v>14.28</v>
      </c>
      <c r="E3819" s="973" t="s">
        <v>1726</v>
      </c>
      <c r="F3819" s="4252"/>
      <c r="G3819" s="506"/>
    </row>
    <row r="3820" spans="2:7" s="1305" customFormat="1" ht="16.5" customHeight="1" x14ac:dyDescent="0.2">
      <c r="B3820" s="3967"/>
      <c r="C3820" s="3968"/>
      <c r="D3820" s="3968"/>
      <c r="E3820" s="3968"/>
      <c r="F3820" s="3969"/>
      <c r="G3820" s="506"/>
    </row>
    <row r="3821" spans="2:7" s="1305" customFormat="1" ht="16.5" customHeight="1" x14ac:dyDescent="0.2">
      <c r="B3821" s="3985" t="s">
        <v>2386</v>
      </c>
      <c r="C3821" s="757" t="s">
        <v>2388</v>
      </c>
      <c r="D3821" s="836">
        <v>25</v>
      </c>
      <c r="E3821" s="973">
        <v>100</v>
      </c>
      <c r="F3821" s="3988" t="s">
        <v>2651</v>
      </c>
      <c r="G3821" s="506"/>
    </row>
    <row r="3822" spans="2:7" s="1305" customFormat="1" ht="16.5" customHeight="1" x14ac:dyDescent="0.2">
      <c r="B3822" s="3986"/>
      <c r="C3822" s="757" t="s">
        <v>2389</v>
      </c>
      <c r="D3822" s="836">
        <v>39</v>
      </c>
      <c r="E3822" s="973">
        <v>200</v>
      </c>
      <c r="F3822" s="3988"/>
      <c r="G3822" s="506"/>
    </row>
    <row r="3823" spans="2:7" s="1305" customFormat="1" ht="16.5" customHeight="1" x14ac:dyDescent="0.2">
      <c r="B3823" s="3986"/>
      <c r="C3823" s="757" t="s">
        <v>2390</v>
      </c>
      <c r="D3823" s="836">
        <v>45</v>
      </c>
      <c r="E3823" s="973">
        <v>300</v>
      </c>
      <c r="F3823" s="3988"/>
      <c r="G3823" s="506"/>
    </row>
    <row r="3824" spans="2:7" s="1305" customFormat="1" ht="16.5" customHeight="1" x14ac:dyDescent="0.2">
      <c r="B3824" s="3986"/>
      <c r="C3824" s="757" t="s">
        <v>2391</v>
      </c>
      <c r="D3824" s="836">
        <v>49</v>
      </c>
      <c r="E3824" s="973">
        <v>400</v>
      </c>
      <c r="F3824" s="3988"/>
      <c r="G3824" s="506"/>
    </row>
    <row r="3825" spans="2:7" s="1305" customFormat="1" ht="16.5" customHeight="1" x14ac:dyDescent="0.2">
      <c r="B3825" s="3986"/>
      <c r="C3825" s="757" t="s">
        <v>2392</v>
      </c>
      <c r="D3825" s="836">
        <v>79</v>
      </c>
      <c r="E3825" s="973">
        <v>800</v>
      </c>
      <c r="F3825" s="3988"/>
      <c r="G3825" s="506"/>
    </row>
    <row r="3826" spans="2:7" s="1305" customFormat="1" ht="16.5" customHeight="1" x14ac:dyDescent="0.2">
      <c r="B3826" s="3986"/>
      <c r="C3826" s="757" t="s">
        <v>2393</v>
      </c>
      <c r="D3826" s="836">
        <v>99</v>
      </c>
      <c r="E3826" s="973">
        <v>1000</v>
      </c>
      <c r="F3826" s="3988"/>
      <c r="G3826" s="506"/>
    </row>
    <row r="3827" spans="2:7" s="1305" customFormat="1" ht="16.5" customHeight="1" x14ac:dyDescent="0.2">
      <c r="B3827" s="3986"/>
      <c r="C3827" s="757" t="s">
        <v>2394</v>
      </c>
      <c r="D3827" s="836">
        <v>180</v>
      </c>
      <c r="E3827" s="973">
        <v>2000</v>
      </c>
      <c r="F3827" s="3988"/>
      <c r="G3827" s="506"/>
    </row>
    <row r="3828" spans="2:7" s="1305" customFormat="1" ht="16.5" customHeight="1" x14ac:dyDescent="0.2">
      <c r="B3828" s="3987"/>
      <c r="C3828" s="757" t="s">
        <v>2395</v>
      </c>
      <c r="D3828" s="836">
        <v>280</v>
      </c>
      <c r="E3828" s="973">
        <v>3000</v>
      </c>
      <c r="F3828" s="3988"/>
      <c r="G3828" s="506"/>
    </row>
    <row r="3829" spans="2:7" s="1305" customFormat="1" ht="16.5" customHeight="1" x14ac:dyDescent="0.2">
      <c r="B3829" s="824"/>
      <c r="C3829" s="757"/>
      <c r="D3829" s="757"/>
      <c r="E3829" s="757"/>
      <c r="F3829" s="864"/>
      <c r="G3829" s="506"/>
    </row>
    <row r="3830" spans="2:7" s="1305" customFormat="1" ht="24.75" customHeight="1" x14ac:dyDescent="0.2">
      <c r="B3830" s="3989" t="s">
        <v>1366</v>
      </c>
      <c r="C3830" s="757" t="s">
        <v>1711</v>
      </c>
      <c r="D3830" s="1459" t="s">
        <v>2652</v>
      </c>
      <c r="E3830" s="1101" t="s">
        <v>2653</v>
      </c>
      <c r="F3830" s="3983" t="s">
        <v>2654</v>
      </c>
      <c r="G3830" s="506"/>
    </row>
    <row r="3831" spans="2:7" s="1305" customFormat="1" ht="16.5" customHeight="1" x14ac:dyDescent="0.2">
      <c r="B3831" s="3990"/>
      <c r="C3831" s="1460" t="s">
        <v>1716</v>
      </c>
      <c r="D3831" s="756">
        <v>4.99</v>
      </c>
      <c r="E3831" s="973" t="s">
        <v>2655</v>
      </c>
      <c r="F3831" s="3984"/>
      <c r="G3831" s="506"/>
    </row>
    <row r="3832" spans="2:7" s="1305" customFormat="1" ht="16.5" customHeight="1" x14ac:dyDescent="0.2">
      <c r="B3832" s="3990"/>
      <c r="C3832" s="1460" t="s">
        <v>2656</v>
      </c>
      <c r="D3832" s="756">
        <v>9.99</v>
      </c>
      <c r="E3832" s="973" t="s">
        <v>2657</v>
      </c>
      <c r="F3832" s="3984"/>
      <c r="G3832" s="506"/>
    </row>
    <row r="3833" spans="2:7" s="1305" customFormat="1" ht="16.5" customHeight="1" x14ac:dyDescent="0.2">
      <c r="B3833" s="3990"/>
      <c r="C3833" s="1460" t="s">
        <v>2413</v>
      </c>
      <c r="D3833" s="756">
        <v>14.99</v>
      </c>
      <c r="E3833" s="973" t="s">
        <v>2658</v>
      </c>
      <c r="F3833" s="3984"/>
      <c r="G3833" s="506"/>
    </row>
    <row r="3834" spans="2:7" s="1305" customFormat="1" ht="16.5" customHeight="1" x14ac:dyDescent="0.2">
      <c r="B3834" s="3990"/>
      <c r="C3834" s="757" t="s">
        <v>330</v>
      </c>
      <c r="D3834" s="756">
        <v>29.99</v>
      </c>
      <c r="E3834" s="973" t="s">
        <v>1726</v>
      </c>
      <c r="F3834" s="3984"/>
      <c r="G3834" s="506"/>
    </row>
    <row r="3835" spans="2:7" s="1305" customFormat="1" ht="16.5" customHeight="1" thickBot="1" x14ac:dyDescent="0.25">
      <c r="B3835" s="698"/>
      <c r="C3835" s="699"/>
      <c r="D3835" s="699"/>
      <c r="E3835" s="699"/>
      <c r="F3835" s="700"/>
      <c r="G3835" s="506"/>
    </row>
    <row r="3836" spans="2:7" s="1305" customFormat="1" ht="16.5" customHeight="1" thickTop="1" x14ac:dyDescent="0.3">
      <c r="B3836" s="3812" t="str">
        <f>+B3801</f>
        <v>.</v>
      </c>
      <c r="C3836" s="3812"/>
      <c r="D3836" s="534"/>
      <c r="E3836" s="534"/>
      <c r="F3836" s="534"/>
      <c r="G3836" s="506"/>
    </row>
    <row r="3837" spans="2:7" s="1305" customFormat="1" ht="16.5" customHeight="1" thickBot="1" x14ac:dyDescent="0.35">
      <c r="B3837" s="796"/>
      <c r="C3837" s="796"/>
      <c r="D3837" s="796"/>
      <c r="E3837" s="534"/>
      <c r="F3837" s="534"/>
      <c r="G3837" s="506"/>
    </row>
    <row r="3838" spans="2:7" s="1305" customFormat="1" ht="16.5" customHeight="1" thickTop="1" thickBot="1" x14ac:dyDescent="0.25">
      <c r="B3838" s="3961" t="s">
        <v>392</v>
      </c>
      <c r="C3838" s="3962"/>
      <c r="D3838" s="3962"/>
      <c r="E3838" s="3962"/>
      <c r="F3838" s="3963"/>
      <c r="G3838" s="506"/>
    </row>
    <row r="3839" spans="2:7" s="1305" customFormat="1" ht="16.5" customHeight="1" thickTop="1" thickBot="1" x14ac:dyDescent="0.25">
      <c r="B3839" s="3964" t="s">
        <v>393</v>
      </c>
      <c r="C3839" s="3965"/>
      <c r="D3839" s="3965"/>
      <c r="E3839" s="3965"/>
      <c r="F3839" s="3966"/>
      <c r="G3839" s="506"/>
    </row>
    <row r="3840" spans="2:7" s="1305" customFormat="1" ht="30.75" customHeight="1" x14ac:dyDescent="0.2">
      <c r="B3840" s="905" t="s">
        <v>381</v>
      </c>
      <c r="C3840" s="906" t="s">
        <v>215</v>
      </c>
      <c r="D3840" s="907" t="s">
        <v>217</v>
      </c>
      <c r="E3840" s="908" t="s">
        <v>1228</v>
      </c>
      <c r="F3840" s="908" t="s">
        <v>2713</v>
      </c>
      <c r="G3840" s="506"/>
    </row>
    <row r="3841" spans="2:15" s="1305" customFormat="1" ht="16.5" customHeight="1" x14ac:dyDescent="0.2">
      <c r="B3841" s="824"/>
      <c r="C3841" s="757"/>
      <c r="D3841" s="757"/>
      <c r="E3841" s="909"/>
      <c r="F3841" s="864"/>
      <c r="G3841" s="506"/>
    </row>
    <row r="3842" spans="2:15" s="1305" customFormat="1" ht="30" customHeight="1" x14ac:dyDescent="0.2">
      <c r="B3842" s="910" t="s">
        <v>241</v>
      </c>
      <c r="C3842" s="756">
        <v>39</v>
      </c>
      <c r="D3842" s="757">
        <v>3000</v>
      </c>
      <c r="E3842" s="909">
        <v>1.2999999999999999E-2</v>
      </c>
      <c r="F3842" s="1371">
        <v>0.1</v>
      </c>
      <c r="G3842" s="506"/>
    </row>
    <row r="3843" spans="2:15" s="1305" customFormat="1" ht="16.5" customHeight="1" x14ac:dyDescent="0.2">
      <c r="B3843" s="1372"/>
      <c r="C3843" s="1373"/>
      <c r="D3843" s="712"/>
      <c r="E3843" s="712"/>
      <c r="F3843" s="1374"/>
      <c r="G3843" s="506"/>
    </row>
    <row r="3844" spans="2:15" s="1305" customFormat="1" ht="16.5" customHeight="1" thickBot="1" x14ac:dyDescent="0.25">
      <c r="B3844" s="710" t="s">
        <v>240</v>
      </c>
      <c r="C3844" s="714"/>
      <c r="D3844" s="714"/>
      <c r="E3844" s="913"/>
      <c r="F3844" s="827"/>
      <c r="G3844" s="506"/>
    </row>
    <row r="3845" spans="2:15" s="1305" customFormat="1" ht="16.5" customHeight="1" thickBot="1" x14ac:dyDescent="0.25">
      <c r="B3845" s="698" t="s">
        <v>1970</v>
      </c>
      <c r="C3845" s="699"/>
      <c r="D3845" s="699"/>
      <c r="E3845" s="699"/>
      <c r="F3845" s="700"/>
      <c r="G3845" s="506"/>
    </row>
    <row r="3846" spans="2:15" s="1305" customFormat="1" ht="16.5" customHeight="1" thickTop="1" x14ac:dyDescent="0.3">
      <c r="B3846" s="3974" t="str">
        <f>+B3836</f>
        <v>.</v>
      </c>
      <c r="C3846" s="3974"/>
      <c r="D3846" s="796"/>
      <c r="E3846" s="534"/>
      <c r="F3846" s="534"/>
      <c r="G3846" s="506"/>
    </row>
    <row r="3847" spans="2:15" s="1305" customFormat="1" ht="16.5" customHeight="1" thickBot="1" x14ac:dyDescent="0.35">
      <c r="B3847" s="796"/>
      <c r="C3847" s="796"/>
      <c r="D3847" s="796"/>
      <c r="E3847" s="534"/>
      <c r="F3847" s="534"/>
      <c r="G3847" s="506"/>
    </row>
    <row r="3848" spans="2:15" s="1305" customFormat="1" ht="16.5" customHeight="1" thickTop="1" thickBot="1" x14ac:dyDescent="0.25">
      <c r="B3848" s="742"/>
      <c r="C3848" s="1042"/>
      <c r="D3848" s="1042"/>
      <c r="E3848" s="1042"/>
      <c r="F3848" s="1042"/>
      <c r="G3848" s="1042"/>
      <c r="H3848" s="1042"/>
      <c r="I3848" s="1042"/>
      <c r="J3848" s="1042"/>
      <c r="K3848" s="1042"/>
      <c r="L3848" s="1042"/>
      <c r="M3848" s="1042"/>
      <c r="N3848" s="1042"/>
      <c r="O3848" s="734"/>
    </row>
    <row r="3849" spans="2:15" s="1305" customFormat="1" ht="16.5" customHeight="1" thickTop="1" x14ac:dyDescent="0.2">
      <c r="B3849" s="100" t="s">
        <v>2203</v>
      </c>
      <c r="C3849" s="178"/>
      <c r="D3849" s="178"/>
      <c r="E3849" s="178"/>
      <c r="F3849" s="178"/>
      <c r="G3849" s="114"/>
      <c r="H3849" s="114"/>
      <c r="I3849" s="114"/>
      <c r="J3849" s="114"/>
      <c r="K3849" s="114"/>
      <c r="L3849" s="115"/>
      <c r="M3849" s="115"/>
      <c r="N3849" s="115"/>
      <c r="O3849" s="122"/>
    </row>
    <row r="3850" spans="2:15" s="1305" customFormat="1" ht="37.5" customHeight="1" x14ac:dyDescent="0.2">
      <c r="B3850" s="405" t="s">
        <v>995</v>
      </c>
      <c r="C3850" s="359" t="s">
        <v>80</v>
      </c>
      <c r="D3850" s="396" t="s">
        <v>1810</v>
      </c>
      <c r="E3850" s="767" t="s">
        <v>535</v>
      </c>
      <c r="F3850" s="767" t="s">
        <v>93</v>
      </c>
      <c r="G3850" s="397" t="s">
        <v>536</v>
      </c>
      <c r="H3850" s="397" t="s">
        <v>537</v>
      </c>
      <c r="I3850" s="359" t="s">
        <v>255</v>
      </c>
      <c r="J3850" s="359" t="s">
        <v>2204</v>
      </c>
      <c r="K3850" s="359" t="s">
        <v>2205</v>
      </c>
      <c r="L3850" s="359" t="s">
        <v>302</v>
      </c>
      <c r="M3850" s="359" t="s">
        <v>2206</v>
      </c>
      <c r="N3850" s="1271" t="s">
        <v>2207</v>
      </c>
      <c r="O3850" s="398" t="s">
        <v>2028</v>
      </c>
    </row>
    <row r="3851" spans="2:15" s="1305" customFormat="1" ht="30.75" customHeight="1" x14ac:dyDescent="0.2">
      <c r="B3851" s="50" t="s">
        <v>232</v>
      </c>
      <c r="C3851" s="1272" t="s">
        <v>2030</v>
      </c>
      <c r="D3851" s="1272" t="s">
        <v>233</v>
      </c>
      <c r="E3851" s="412">
        <v>18</v>
      </c>
      <c r="F3851" s="1273">
        <v>8.01</v>
      </c>
      <c r="G3851" s="1274">
        <v>9.99</v>
      </c>
      <c r="H3851" s="1274" t="s">
        <v>234</v>
      </c>
      <c r="I3851" s="441">
        <v>0.12</v>
      </c>
      <c r="J3851" s="412">
        <v>0.22</v>
      </c>
      <c r="K3851" s="441">
        <v>0.15</v>
      </c>
      <c r="L3851" s="273" t="s">
        <v>1771</v>
      </c>
      <c r="M3851" s="441" t="s">
        <v>235</v>
      </c>
      <c r="N3851" s="1276" t="s">
        <v>236</v>
      </c>
      <c r="O3851" s="1277" t="s">
        <v>2034</v>
      </c>
    </row>
    <row r="3852" spans="2:15" s="1305" customFormat="1" ht="27.75" customHeight="1" x14ac:dyDescent="0.2">
      <c r="B3852" s="1278" t="s">
        <v>237</v>
      </c>
      <c r="C3852" s="1291" t="s">
        <v>2030</v>
      </c>
      <c r="D3852" s="1291" t="s">
        <v>233</v>
      </c>
      <c r="E3852" s="1292">
        <v>18</v>
      </c>
      <c r="F3852" s="1293">
        <v>8.01</v>
      </c>
      <c r="G3852" s="1292">
        <v>9.99</v>
      </c>
      <c r="H3852" s="1292" t="s">
        <v>234</v>
      </c>
      <c r="I3852" s="1367">
        <v>0.12</v>
      </c>
      <c r="J3852" s="1292">
        <v>0.22</v>
      </c>
      <c r="K3852" s="1367">
        <v>0.15</v>
      </c>
      <c r="L3852" s="1368" t="s">
        <v>1771</v>
      </c>
      <c r="M3852" s="1367" t="s">
        <v>235</v>
      </c>
      <c r="N3852" s="1369" t="s">
        <v>236</v>
      </c>
      <c r="O3852" s="1295" t="s">
        <v>2034</v>
      </c>
    </row>
    <row r="3853" spans="2:15" s="1305" customFormat="1" ht="16.5" customHeight="1" x14ac:dyDescent="0.2">
      <c r="B3853" s="3957" t="s">
        <v>1985</v>
      </c>
      <c r="C3853" s="3958"/>
      <c r="D3853" s="1086"/>
      <c r="E3853" s="1086"/>
      <c r="F3853" s="772"/>
      <c r="G3853" s="772"/>
      <c r="H3853" s="772"/>
      <c r="I3853" s="712"/>
      <c r="J3853" s="712"/>
      <c r="K3853" s="712"/>
      <c r="L3853" s="712"/>
      <c r="M3853" s="712"/>
      <c r="N3853" s="712"/>
      <c r="O3853" s="729"/>
    </row>
    <row r="3854" spans="2:15" s="1305" customFormat="1" ht="16.5" customHeight="1" thickBot="1" x14ac:dyDescent="0.25">
      <c r="B3854" s="698" t="s">
        <v>238</v>
      </c>
      <c r="C3854" s="699"/>
      <c r="D3854" s="699"/>
      <c r="E3854" s="699"/>
      <c r="F3854" s="776"/>
      <c r="G3854" s="776"/>
      <c r="H3854" s="776"/>
      <c r="I3854" s="699"/>
      <c r="J3854" s="699"/>
      <c r="K3854" s="699"/>
      <c r="L3854" s="699"/>
      <c r="M3854" s="699"/>
      <c r="N3854" s="699"/>
      <c r="O3854" s="700"/>
    </row>
    <row r="3855" spans="2:15" s="1305" customFormat="1" ht="16.5" customHeight="1" thickTop="1" x14ac:dyDescent="0.3">
      <c r="B3855" s="3974" t="str">
        <f>+B3846</f>
        <v>.</v>
      </c>
      <c r="C3855" s="3974"/>
      <c r="D3855" s="796"/>
      <c r="E3855" s="534"/>
      <c r="F3855" s="534"/>
      <c r="G3855" s="506"/>
    </row>
    <row r="3856" spans="2:15" s="1305" customFormat="1" ht="16.5" customHeight="1" thickBot="1" x14ac:dyDescent="0.35">
      <c r="B3856" s="534"/>
      <c r="C3856" s="534"/>
      <c r="D3856" s="534"/>
      <c r="E3856" s="534"/>
      <c r="F3856" s="534"/>
      <c r="G3856" s="506"/>
    </row>
    <row r="3857" spans="2:12" s="1305" customFormat="1" ht="31.5" customHeight="1" thickTop="1" thickBot="1" x14ac:dyDescent="0.25">
      <c r="B3857" s="3970" t="s">
        <v>2101</v>
      </c>
      <c r="C3857" s="3971"/>
      <c r="D3857" s="3971"/>
      <c r="E3857" s="3971"/>
      <c r="F3857" s="3971"/>
      <c r="G3857" s="3972"/>
    </row>
    <row r="3858" spans="2:12" s="1305" customFormat="1" ht="16.5" customHeight="1" thickBot="1" x14ac:dyDescent="0.25">
      <c r="B3858" s="853" t="s">
        <v>346</v>
      </c>
      <c r="C3858" s="1098" t="s">
        <v>1171</v>
      </c>
      <c r="D3858" s="833" t="s">
        <v>1057</v>
      </c>
      <c r="E3858" s="833" t="s">
        <v>2102</v>
      </c>
      <c r="F3858" s="833" t="s">
        <v>2103</v>
      </c>
      <c r="G3858" s="1095" t="s">
        <v>2117</v>
      </c>
    </row>
    <row r="3859" spans="2:12" s="1305" customFormat="1" ht="16.5" customHeight="1" x14ac:dyDescent="0.2">
      <c r="B3859" s="706" t="s">
        <v>2104</v>
      </c>
      <c r="C3859" s="753">
        <v>9.99</v>
      </c>
      <c r="D3859" s="1307" t="s">
        <v>2105</v>
      </c>
      <c r="E3859" s="752">
        <v>0.15</v>
      </c>
      <c r="F3859" s="1308" t="s">
        <v>2106</v>
      </c>
      <c r="G3859" s="1309" t="s">
        <v>1534</v>
      </c>
    </row>
    <row r="3860" spans="2:12" s="1305" customFormat="1" ht="16.5" customHeight="1" x14ac:dyDescent="0.2">
      <c r="B3860" s="824" t="s">
        <v>2107</v>
      </c>
      <c r="C3860" s="757">
        <v>14.99</v>
      </c>
      <c r="D3860" s="836" t="s">
        <v>2875</v>
      </c>
      <c r="E3860" s="756">
        <v>0.1</v>
      </c>
      <c r="F3860" s="1306" t="s">
        <v>2106</v>
      </c>
      <c r="G3860" s="1310" t="s">
        <v>1534</v>
      </c>
    </row>
    <row r="3861" spans="2:12" s="1305" customFormat="1" ht="16.5" customHeight="1" x14ac:dyDescent="0.2">
      <c r="B3861" s="824" t="s">
        <v>2108</v>
      </c>
      <c r="C3861" s="757">
        <v>19.989999999999998</v>
      </c>
      <c r="D3861" s="836" t="s">
        <v>1709</v>
      </c>
      <c r="E3861" s="1311" t="s">
        <v>1534</v>
      </c>
      <c r="F3861" s="1306" t="s">
        <v>2106</v>
      </c>
      <c r="G3861" s="1310" t="s">
        <v>2109</v>
      </c>
    </row>
    <row r="3862" spans="2:12" s="1305" customFormat="1" ht="16.5" customHeight="1" x14ac:dyDescent="0.2">
      <c r="B3862" s="824" t="s">
        <v>2110</v>
      </c>
      <c r="C3862" s="757">
        <v>39.99</v>
      </c>
      <c r="D3862" s="836" t="s">
        <v>1709</v>
      </c>
      <c r="E3862" s="1311" t="s">
        <v>1534</v>
      </c>
      <c r="F3862" s="1306" t="s">
        <v>2111</v>
      </c>
      <c r="G3862" s="1310" t="s">
        <v>2112</v>
      </c>
    </row>
    <row r="3863" spans="2:12" s="1305" customFormat="1" ht="16.5" customHeight="1" thickBot="1" x14ac:dyDescent="0.25">
      <c r="B3863" s="710"/>
      <c r="C3863" s="714"/>
      <c r="D3863" s="760"/>
      <c r="E3863" s="714"/>
      <c r="F3863" s="1312"/>
      <c r="G3863" s="827"/>
    </row>
    <row r="3864" spans="2:12" s="1305" customFormat="1" ht="16.5" customHeight="1" x14ac:dyDescent="0.2">
      <c r="B3864" s="741" t="s">
        <v>2113</v>
      </c>
      <c r="C3864" s="712"/>
      <c r="D3864" s="712"/>
      <c r="E3864" s="712"/>
      <c r="F3864" s="712"/>
      <c r="G3864" s="729"/>
    </row>
    <row r="3865" spans="2:12" s="1305" customFormat="1" ht="16.5" customHeight="1" x14ac:dyDescent="0.2">
      <c r="B3865" s="741" t="s">
        <v>2114</v>
      </c>
      <c r="C3865" s="712"/>
      <c r="D3865" s="712"/>
      <c r="E3865" s="712"/>
      <c r="F3865" s="712"/>
      <c r="G3865" s="729"/>
    </row>
    <row r="3866" spans="2:12" s="1305" customFormat="1" ht="16.5" customHeight="1" x14ac:dyDescent="0.2">
      <c r="B3866" s="741" t="s">
        <v>2115</v>
      </c>
      <c r="C3866" s="712"/>
      <c r="D3866" s="712"/>
      <c r="E3866" s="712"/>
      <c r="F3866" s="712"/>
      <c r="G3866" s="729"/>
    </row>
    <row r="3867" spans="2:12" s="1305" customFormat="1" ht="16.5" customHeight="1" x14ac:dyDescent="0.2">
      <c r="B3867" s="741" t="s">
        <v>2116</v>
      </c>
      <c r="C3867" s="712"/>
      <c r="D3867" s="712"/>
      <c r="E3867" s="712"/>
      <c r="F3867" s="712"/>
      <c r="G3867" s="729"/>
    </row>
    <row r="3868" spans="2:12" s="1305" customFormat="1" ht="16.5" customHeight="1" thickBot="1" x14ac:dyDescent="0.25">
      <c r="B3868" s="698" t="s">
        <v>1623</v>
      </c>
      <c r="C3868" s="699"/>
      <c r="D3868" s="699"/>
      <c r="E3868" s="699"/>
      <c r="F3868" s="699"/>
      <c r="G3868" s="700"/>
    </row>
    <row r="3869" spans="2:12" s="1305" customFormat="1" ht="16.5" customHeight="1" thickTop="1" x14ac:dyDescent="0.3">
      <c r="B3869" s="3812" t="str">
        <f>+B3855</f>
        <v>.</v>
      </c>
      <c r="C3869" s="3812"/>
      <c r="D3869" s="534"/>
      <c r="E3869" s="534"/>
      <c r="F3869" s="534"/>
      <c r="G3869" s="506"/>
    </row>
    <row r="3870" spans="2:12" s="1305" customFormat="1" ht="16.5" customHeight="1" thickBot="1" x14ac:dyDescent="0.35">
      <c r="B3870" s="534"/>
      <c r="C3870" s="534"/>
      <c r="D3870" s="534"/>
      <c r="E3870" s="534"/>
      <c r="F3870" s="534"/>
      <c r="G3870" s="506"/>
    </row>
    <row r="3871" spans="2:12" s="1305" customFormat="1" ht="16.5" customHeight="1" thickTop="1" x14ac:dyDescent="0.2">
      <c r="B3871" s="3954" t="s">
        <v>875</v>
      </c>
      <c r="C3871" s="3955"/>
      <c r="D3871" s="3955"/>
      <c r="E3871" s="3955"/>
      <c r="F3871" s="3955"/>
      <c r="G3871" s="3955"/>
      <c r="H3871" s="3955"/>
      <c r="I3871" s="3955"/>
      <c r="J3871" s="3955"/>
      <c r="K3871" s="3955"/>
      <c r="L3871" s="3956"/>
    </row>
    <row r="3872" spans="2:12" s="1305" customFormat="1" ht="37.5" customHeight="1" x14ac:dyDescent="0.2">
      <c r="B3872" s="405" t="s">
        <v>995</v>
      </c>
      <c r="C3872" s="396" t="s">
        <v>1218</v>
      </c>
      <c r="D3872" s="396" t="s">
        <v>1810</v>
      </c>
      <c r="E3872" s="767" t="s">
        <v>535</v>
      </c>
      <c r="F3872" s="767" t="s">
        <v>93</v>
      </c>
      <c r="G3872" s="397" t="s">
        <v>536</v>
      </c>
      <c r="H3872" s="397" t="s">
        <v>537</v>
      </c>
      <c r="I3872" s="359" t="s">
        <v>255</v>
      </c>
      <c r="J3872" s="359" t="s">
        <v>2204</v>
      </c>
      <c r="K3872" s="359" t="s">
        <v>2205</v>
      </c>
      <c r="L3872" s="398" t="s">
        <v>302</v>
      </c>
    </row>
    <row r="3873" spans="2:15" s="1305" customFormat="1" ht="22.5" customHeight="1" x14ac:dyDescent="0.2">
      <c r="B3873" s="50" t="s">
        <v>875</v>
      </c>
      <c r="C3873" s="1272" t="s">
        <v>783</v>
      </c>
      <c r="D3873" s="1272" t="s">
        <v>1627</v>
      </c>
      <c r="E3873" s="412">
        <v>1184</v>
      </c>
      <c r="F3873" s="1273">
        <v>1184</v>
      </c>
      <c r="G3873" s="1274">
        <v>0</v>
      </c>
      <c r="H3873" s="1274" t="s">
        <v>876</v>
      </c>
      <c r="I3873" s="779">
        <v>0.02</v>
      </c>
      <c r="J3873" s="412">
        <v>0.1</v>
      </c>
      <c r="K3873" s="779">
        <v>0.1</v>
      </c>
      <c r="L3873" s="271" t="s">
        <v>877</v>
      </c>
    </row>
    <row r="3874" spans="2:15" s="1305" customFormat="1" ht="16.5" customHeight="1" x14ac:dyDescent="0.2">
      <c r="B3874" s="3957" t="s">
        <v>1985</v>
      </c>
      <c r="C3874" s="3958"/>
      <c r="D3874" s="1086"/>
      <c r="E3874" s="1086"/>
      <c r="F3874" s="772"/>
      <c r="G3874" s="772"/>
      <c r="H3874" s="772"/>
      <c r="I3874" s="712"/>
      <c r="J3874" s="712"/>
      <c r="K3874" s="712"/>
      <c r="L3874" s="729"/>
    </row>
    <row r="3875" spans="2:15" s="1305" customFormat="1" ht="16.5" customHeight="1" thickBot="1" x14ac:dyDescent="0.25">
      <c r="B3875" s="698" t="s">
        <v>878</v>
      </c>
      <c r="C3875" s="699"/>
      <c r="D3875" s="699"/>
      <c r="E3875" s="699"/>
      <c r="F3875" s="776"/>
      <c r="G3875" s="776"/>
      <c r="H3875" s="776"/>
      <c r="I3875" s="699"/>
      <c r="J3875" s="699"/>
      <c r="K3875" s="699"/>
      <c r="L3875" s="700"/>
    </row>
    <row r="3876" spans="2:15" s="1305" customFormat="1" ht="16.5" customHeight="1" thickTop="1" x14ac:dyDescent="0.3">
      <c r="B3876" s="3812" t="str">
        <f>+B3869</f>
        <v>.</v>
      </c>
      <c r="C3876" s="3812"/>
      <c r="D3876" s="534"/>
      <c r="E3876" s="534"/>
      <c r="F3876" s="534"/>
      <c r="G3876" s="506"/>
    </row>
    <row r="3877" spans="2:15" customFormat="1" ht="15.75" customHeight="1" thickBot="1" x14ac:dyDescent="0.25">
      <c r="B3877" s="99"/>
      <c r="C3877" s="99"/>
      <c r="D3877" s="99"/>
    </row>
    <row r="3878" spans="2:15" customFormat="1" ht="15.75" customHeight="1" thickTop="1" thickBot="1" x14ac:dyDescent="0.25">
      <c r="B3878" s="742"/>
      <c r="C3878" s="1042"/>
      <c r="D3878" s="1042"/>
      <c r="E3878" s="1042"/>
      <c r="F3878" s="1042"/>
      <c r="G3878" s="1042"/>
      <c r="H3878" s="1042"/>
      <c r="I3878" s="1042"/>
      <c r="J3878" s="1042"/>
      <c r="K3878" s="1042"/>
      <c r="L3878" s="1042"/>
      <c r="M3878" s="1042"/>
      <c r="N3878" s="1042"/>
      <c r="O3878" s="734"/>
    </row>
    <row r="3879" spans="2:15" customFormat="1" ht="15.75" customHeight="1" thickTop="1" x14ac:dyDescent="0.2">
      <c r="B3879" s="100" t="s">
        <v>2203</v>
      </c>
      <c r="C3879" s="178"/>
      <c r="D3879" s="178"/>
      <c r="E3879" s="178"/>
      <c r="F3879" s="178"/>
      <c r="G3879" s="114"/>
      <c r="H3879" s="114"/>
      <c r="I3879" s="114"/>
      <c r="J3879" s="114"/>
      <c r="K3879" s="114"/>
      <c r="L3879" s="115"/>
      <c r="M3879" s="115"/>
      <c r="N3879" s="115"/>
      <c r="O3879" s="122"/>
    </row>
    <row r="3880" spans="2:15" customFormat="1" ht="34.5" customHeight="1" x14ac:dyDescent="0.2">
      <c r="B3880" s="405" t="s">
        <v>995</v>
      </c>
      <c r="C3880" s="396" t="s">
        <v>1218</v>
      </c>
      <c r="D3880" s="396" t="s">
        <v>1810</v>
      </c>
      <c r="E3880" s="767" t="s">
        <v>535</v>
      </c>
      <c r="F3880" s="767" t="s">
        <v>93</v>
      </c>
      <c r="G3880" s="397" t="s">
        <v>536</v>
      </c>
      <c r="H3880" s="397" t="s">
        <v>537</v>
      </c>
      <c r="I3880" s="359" t="s">
        <v>255</v>
      </c>
      <c r="J3880" s="359" t="s">
        <v>2204</v>
      </c>
      <c r="K3880" s="359" t="s">
        <v>2205</v>
      </c>
      <c r="L3880" s="359" t="s">
        <v>302</v>
      </c>
      <c r="M3880" s="359" t="s">
        <v>2206</v>
      </c>
      <c r="N3880" s="1271" t="s">
        <v>2207</v>
      </c>
      <c r="O3880" s="398" t="s">
        <v>2028</v>
      </c>
    </row>
    <row r="3881" spans="2:15" customFormat="1" ht="27" customHeight="1" x14ac:dyDescent="0.2">
      <c r="B3881" s="50" t="s">
        <v>303</v>
      </c>
      <c r="C3881" s="1272" t="s">
        <v>2030</v>
      </c>
      <c r="D3881" s="1272" t="s">
        <v>304</v>
      </c>
      <c r="E3881" s="412">
        <v>25</v>
      </c>
      <c r="F3881" s="1273">
        <v>12.01</v>
      </c>
      <c r="G3881" s="1274">
        <v>12.99</v>
      </c>
      <c r="H3881" s="1275" t="s">
        <v>305</v>
      </c>
      <c r="I3881" s="441">
        <v>0.12</v>
      </c>
      <c r="J3881" s="412">
        <v>0.22</v>
      </c>
      <c r="K3881" s="441">
        <v>0.15</v>
      </c>
      <c r="L3881" s="273" t="s">
        <v>2172</v>
      </c>
      <c r="M3881" s="441" t="s">
        <v>306</v>
      </c>
      <c r="N3881" s="1276" t="s">
        <v>2037</v>
      </c>
      <c r="O3881" s="1277" t="s">
        <v>2034</v>
      </c>
    </row>
    <row r="3882" spans="2:15" customFormat="1" ht="15.75" customHeight="1" x14ac:dyDescent="0.2">
      <c r="B3882" s="1278" t="s">
        <v>307</v>
      </c>
      <c r="C3882" s="1279" t="s">
        <v>308</v>
      </c>
      <c r="D3882" s="1279" t="s">
        <v>308</v>
      </c>
      <c r="E3882" s="1279" t="s">
        <v>308</v>
      </c>
      <c r="F3882" s="1279" t="s">
        <v>308</v>
      </c>
      <c r="G3882" s="1280" t="s">
        <v>308</v>
      </c>
      <c r="H3882" s="1281" t="s">
        <v>309</v>
      </c>
      <c r="I3882" s="1282" t="s">
        <v>308</v>
      </c>
      <c r="J3882" s="1279" t="s">
        <v>308</v>
      </c>
      <c r="K3882" s="1282" t="s">
        <v>308</v>
      </c>
      <c r="L3882" s="1279" t="s">
        <v>308</v>
      </c>
      <c r="M3882" s="1282" t="s">
        <v>308</v>
      </c>
      <c r="N3882" s="1283" t="s">
        <v>308</v>
      </c>
      <c r="O3882" s="1284" t="s">
        <v>763</v>
      </c>
    </row>
    <row r="3883" spans="2:15" customFormat="1" ht="23.25" customHeight="1" x14ac:dyDescent="0.2">
      <c r="B3883" s="1285" t="s">
        <v>310</v>
      </c>
      <c r="C3883" s="1286" t="s">
        <v>308</v>
      </c>
      <c r="D3883" s="1286" t="s">
        <v>308</v>
      </c>
      <c r="E3883" s="1286" t="s">
        <v>308</v>
      </c>
      <c r="F3883" s="1286" t="s">
        <v>308</v>
      </c>
      <c r="G3883" s="1287" t="s">
        <v>308</v>
      </c>
      <c r="H3883" s="1275" t="s">
        <v>309</v>
      </c>
      <c r="I3883" s="1288" t="s">
        <v>308</v>
      </c>
      <c r="J3883" s="1286" t="s">
        <v>308</v>
      </c>
      <c r="K3883" s="1288" t="s">
        <v>308</v>
      </c>
      <c r="L3883" s="1286" t="s">
        <v>308</v>
      </c>
      <c r="M3883" s="1288" t="s">
        <v>308</v>
      </c>
      <c r="N3883" s="1289" t="s">
        <v>308</v>
      </c>
      <c r="O3883" s="1290" t="s">
        <v>763</v>
      </c>
    </row>
    <row r="3884" spans="2:15" customFormat="1" ht="26.25" customHeight="1" x14ac:dyDescent="0.2">
      <c r="B3884" s="1278" t="s">
        <v>311</v>
      </c>
      <c r="C3884" s="1291" t="s">
        <v>783</v>
      </c>
      <c r="D3884" s="1291" t="s">
        <v>304</v>
      </c>
      <c r="E3884" s="1292">
        <v>25</v>
      </c>
      <c r="F3884" s="1292">
        <v>12.01</v>
      </c>
      <c r="G3884" s="1292">
        <v>12</v>
      </c>
      <c r="H3884" s="1281" t="s">
        <v>305</v>
      </c>
      <c r="I3884" s="1293">
        <v>0.1</v>
      </c>
      <c r="J3884" s="1292">
        <v>0.22</v>
      </c>
      <c r="K3884" s="1293">
        <v>0.15</v>
      </c>
      <c r="L3884" s="1291" t="s">
        <v>2041</v>
      </c>
      <c r="M3884" s="446" t="s">
        <v>306</v>
      </c>
      <c r="N3884" s="1294" t="s">
        <v>2037</v>
      </c>
      <c r="O3884" s="1295" t="s">
        <v>2034</v>
      </c>
    </row>
    <row r="3885" spans="2:15" customFormat="1" ht="15.75" customHeight="1" x14ac:dyDescent="0.2">
      <c r="B3885" s="3957" t="s">
        <v>1985</v>
      </c>
      <c r="C3885" s="3958"/>
      <c r="D3885" s="1086"/>
      <c r="E3885" s="1086"/>
      <c r="F3885" s="772"/>
      <c r="G3885" s="772"/>
      <c r="H3885" s="772"/>
      <c r="I3885" s="712"/>
      <c r="J3885" s="712"/>
      <c r="K3885" s="712"/>
      <c r="L3885" s="712"/>
      <c r="M3885" s="712"/>
      <c r="N3885" s="712"/>
      <c r="O3885" s="729"/>
    </row>
    <row r="3886" spans="2:15" customFormat="1" ht="15.75" customHeight="1" thickBot="1" x14ac:dyDescent="0.25">
      <c r="B3886" s="698" t="s">
        <v>312</v>
      </c>
      <c r="C3886" s="699"/>
      <c r="D3886" s="699"/>
      <c r="E3886" s="699"/>
      <c r="F3886" s="776"/>
      <c r="G3886" s="776"/>
      <c r="H3886" s="776"/>
      <c r="I3886" s="699"/>
      <c r="J3886" s="699"/>
      <c r="K3886" s="699"/>
      <c r="L3886" s="699"/>
      <c r="M3886" s="699"/>
      <c r="N3886" s="699"/>
      <c r="O3886" s="700"/>
    </row>
    <row r="3887" spans="2:15" customFormat="1" ht="15.75" customHeight="1" thickTop="1" x14ac:dyDescent="0.2">
      <c r="B3887" s="3973" t="str">
        <f>+B3876</f>
        <v>.</v>
      </c>
      <c r="C3887" s="3973"/>
      <c r="D3887" s="3973"/>
    </row>
    <row r="3888" spans="2:15" customFormat="1" ht="15.75" customHeight="1" thickBot="1" x14ac:dyDescent="0.25">
      <c r="B3888" s="99"/>
      <c r="C3888" s="99"/>
      <c r="D3888" s="99"/>
    </row>
    <row r="3889" spans="2:4" customFormat="1" ht="21.75" customHeight="1" thickTop="1" x14ac:dyDescent="0.2">
      <c r="B3889" s="4166" t="s">
        <v>552</v>
      </c>
      <c r="C3889" s="3843"/>
      <c r="D3889" s="3844"/>
    </row>
    <row r="3890" spans="2:4" customFormat="1" ht="15.75" customHeight="1" thickBot="1" x14ac:dyDescent="0.25">
      <c r="B3890" s="728"/>
      <c r="C3890" s="712"/>
      <c r="D3890" s="729"/>
    </row>
    <row r="3891" spans="2:4" customFormat="1" ht="15.75" customHeight="1" x14ac:dyDescent="0.2">
      <c r="B3891" s="1269" t="s">
        <v>1153</v>
      </c>
      <c r="C3891" s="3975" t="s">
        <v>2555</v>
      </c>
      <c r="D3891" s="3976"/>
    </row>
    <row r="3892" spans="2:4" customFormat="1" ht="15.75" customHeight="1" x14ac:dyDescent="0.2">
      <c r="B3892" s="824" t="s">
        <v>553</v>
      </c>
      <c r="C3892" s="3959">
        <v>0.05</v>
      </c>
      <c r="D3892" s="3960"/>
    </row>
    <row r="3893" spans="2:4" customFormat="1" ht="15.75" customHeight="1" x14ac:dyDescent="0.2">
      <c r="B3893" s="933" t="s">
        <v>554</v>
      </c>
      <c r="C3893" s="3978">
        <v>0.06</v>
      </c>
      <c r="D3893" s="3979"/>
    </row>
    <row r="3894" spans="2:4" customFormat="1" ht="15.75" customHeight="1" x14ac:dyDescent="0.2">
      <c r="B3894" s="933" t="s">
        <v>2197</v>
      </c>
      <c r="C3894" s="3959">
        <v>0.06</v>
      </c>
      <c r="D3894" s="3960"/>
    </row>
    <row r="3895" spans="2:4" customFormat="1" ht="15.75" customHeight="1" x14ac:dyDescent="0.2">
      <c r="B3895" s="3980" t="s">
        <v>2198</v>
      </c>
      <c r="C3895" s="3981"/>
      <c r="D3895" s="3982"/>
    </row>
    <row r="3896" spans="2:4" customFormat="1" ht="15.75" customHeight="1" x14ac:dyDescent="0.2">
      <c r="B3896" s="3948" t="s">
        <v>550</v>
      </c>
      <c r="C3896" s="3884"/>
      <c r="D3896" s="3885"/>
    </row>
    <row r="3897" spans="2:4" customFormat="1" ht="15.75" customHeight="1" x14ac:dyDescent="0.2">
      <c r="B3897" s="3948" t="s">
        <v>2199</v>
      </c>
      <c r="C3897" s="3884"/>
      <c r="D3897" s="3885"/>
    </row>
    <row r="3898" spans="2:4" customFormat="1" ht="15.75" customHeight="1" x14ac:dyDescent="0.2">
      <c r="B3898" s="728" t="s">
        <v>1970</v>
      </c>
      <c r="C3898" s="900"/>
      <c r="D3898" s="1233"/>
    </row>
    <row r="3899" spans="2:4" customFormat="1" ht="15.75" customHeight="1" thickBot="1" x14ac:dyDescent="0.25">
      <c r="B3899" s="698" t="s">
        <v>2200</v>
      </c>
      <c r="C3899" s="699"/>
      <c r="D3899" s="700"/>
    </row>
    <row r="3900" spans="2:4" customFormat="1" ht="15.75" customHeight="1" thickTop="1" x14ac:dyDescent="0.2">
      <c r="B3900" s="3973" t="str">
        <f>+B3887</f>
        <v>.</v>
      </c>
      <c r="C3900" s="3973"/>
      <c r="D3900" s="3973"/>
    </row>
    <row r="3901" spans="2:4" customFormat="1" ht="15.75" customHeight="1" thickBot="1" x14ac:dyDescent="0.25"/>
    <row r="3902" spans="2:4" customFormat="1" ht="15.75" customHeight="1" thickTop="1" x14ac:dyDescent="0.2">
      <c r="B3902" s="4166" t="s">
        <v>545</v>
      </c>
      <c r="C3902" s="3843"/>
      <c r="D3902" s="3844"/>
    </row>
    <row r="3903" spans="2:4" customFormat="1" ht="15.75" customHeight="1" thickBot="1" x14ac:dyDescent="0.25">
      <c r="B3903" s="728"/>
      <c r="C3903" s="712"/>
      <c r="D3903" s="729"/>
    </row>
    <row r="3904" spans="2:4" customFormat="1" ht="15.75" customHeight="1" thickBot="1" x14ac:dyDescent="0.25">
      <c r="B3904" s="1270" t="s">
        <v>1153</v>
      </c>
      <c r="C3904" s="3895" t="s">
        <v>2555</v>
      </c>
      <c r="D3904" s="3977"/>
    </row>
    <row r="3905" spans="2:5" customFormat="1" ht="15.75" customHeight="1" x14ac:dyDescent="0.2">
      <c r="B3905" s="706" t="s">
        <v>546</v>
      </c>
      <c r="C3905" s="4237">
        <v>0.04</v>
      </c>
      <c r="D3905" s="4238"/>
    </row>
    <row r="3906" spans="2:5" customFormat="1" ht="15.75" customHeight="1" x14ac:dyDescent="0.2">
      <c r="B3906" s="933" t="s">
        <v>554</v>
      </c>
      <c r="C3906" s="4239" t="s">
        <v>2201</v>
      </c>
      <c r="D3906" s="4240"/>
    </row>
    <row r="3907" spans="2:5" customFormat="1" ht="15.75" customHeight="1" thickBot="1" x14ac:dyDescent="0.25">
      <c r="B3907" s="933" t="s">
        <v>2197</v>
      </c>
      <c r="C3907" s="4241" t="s">
        <v>2201</v>
      </c>
      <c r="D3907" s="4242"/>
    </row>
    <row r="3908" spans="2:5" customFormat="1" ht="15.75" customHeight="1" x14ac:dyDescent="0.2">
      <c r="B3908" s="3980" t="s">
        <v>2198</v>
      </c>
      <c r="C3908" s="3981"/>
      <c r="D3908" s="3982"/>
    </row>
    <row r="3909" spans="2:5" customFormat="1" ht="15.75" customHeight="1" x14ac:dyDescent="0.2">
      <c r="B3909" s="3948" t="s">
        <v>550</v>
      </c>
      <c r="C3909" s="3884"/>
      <c r="D3909" s="3885"/>
    </row>
    <row r="3910" spans="2:5" customFormat="1" ht="15.75" customHeight="1" x14ac:dyDescent="0.2">
      <c r="B3910" s="3948" t="s">
        <v>2202</v>
      </c>
      <c r="C3910" s="3884"/>
      <c r="D3910" s="3885"/>
    </row>
    <row r="3911" spans="2:5" customFormat="1" ht="15.75" customHeight="1" x14ac:dyDescent="0.2">
      <c r="B3911" s="728" t="s">
        <v>1970</v>
      </c>
      <c r="C3911" s="900"/>
      <c r="D3911" s="1233"/>
    </row>
    <row r="3912" spans="2:5" customFormat="1" ht="15.75" customHeight="1" thickBot="1" x14ac:dyDescent="0.25">
      <c r="B3912" s="698" t="s">
        <v>2200</v>
      </c>
      <c r="C3912" s="699"/>
      <c r="D3912" s="700"/>
    </row>
    <row r="3913" spans="2:5" customFormat="1" ht="15.75" customHeight="1" thickTop="1" x14ac:dyDescent="0.2">
      <c r="B3913" s="3973" t="str">
        <f>+B3900</f>
        <v>.</v>
      </c>
      <c r="C3913" s="3973"/>
      <c r="D3913" s="3973"/>
    </row>
    <row r="3914" spans="2:5" customFormat="1" ht="15.75" customHeight="1" thickBot="1" x14ac:dyDescent="0.25">
      <c r="B3914" s="99"/>
      <c r="C3914" s="99"/>
      <c r="D3914" s="99"/>
    </row>
    <row r="3915" spans="2:5" customFormat="1" ht="15.75" customHeight="1" thickTop="1" x14ac:dyDescent="0.2">
      <c r="B3915" s="4181" t="s">
        <v>400</v>
      </c>
      <c r="C3915" s="4182"/>
      <c r="D3915" s="4182"/>
      <c r="E3915" s="4183"/>
    </row>
    <row r="3916" spans="2:5" customFormat="1" ht="15.75" customHeight="1" x14ac:dyDescent="0.25">
      <c r="B3916" s="4213" t="s">
        <v>401</v>
      </c>
      <c r="C3916" s="4214"/>
      <c r="D3916" s="4214"/>
      <c r="E3916" s="4215"/>
    </row>
    <row r="3917" spans="2:5" customFormat="1" ht="25.5" customHeight="1" x14ac:dyDescent="0.2">
      <c r="B3917" s="1247" t="s">
        <v>448</v>
      </c>
      <c r="C3917" s="1248" t="s">
        <v>402</v>
      </c>
      <c r="D3917" s="1248" t="s">
        <v>403</v>
      </c>
      <c r="E3917" s="1249" t="s">
        <v>1057</v>
      </c>
    </row>
    <row r="3918" spans="2:5" customFormat="1" ht="25.5" customHeight="1" x14ac:dyDescent="0.2">
      <c r="B3918" s="1250" t="s">
        <v>404</v>
      </c>
      <c r="C3918" s="1251" t="s">
        <v>405</v>
      </c>
      <c r="D3918" s="1252">
        <v>0.1</v>
      </c>
      <c r="E3918" s="1253" t="s">
        <v>406</v>
      </c>
    </row>
    <row r="3919" spans="2:5" customFormat="1" ht="15.75" customHeight="1" x14ac:dyDescent="0.2">
      <c r="B3919" s="1250" t="s">
        <v>2881</v>
      </c>
      <c r="C3919" s="1251" t="s">
        <v>2882</v>
      </c>
      <c r="D3919" s="1252">
        <v>0.1</v>
      </c>
      <c r="E3919" s="1253" t="s">
        <v>2883</v>
      </c>
    </row>
    <row r="3920" spans="2:5" customFormat="1" ht="15.75" customHeight="1" thickBot="1" x14ac:dyDescent="0.25">
      <c r="B3920" s="1254" t="s">
        <v>407</v>
      </c>
      <c r="C3920" s="1255" t="s">
        <v>408</v>
      </c>
      <c r="D3920" s="1256">
        <v>0.1</v>
      </c>
      <c r="E3920" s="1257" t="s">
        <v>1174</v>
      </c>
    </row>
    <row r="3921" spans="2:5" customFormat="1" ht="15.75" customHeight="1" x14ac:dyDescent="0.2">
      <c r="B3921" s="728"/>
      <c r="C3921" s="712"/>
      <c r="D3921" s="712"/>
      <c r="E3921" s="729"/>
    </row>
    <row r="3922" spans="2:5" customFormat="1" ht="44.25" customHeight="1" x14ac:dyDescent="0.2">
      <c r="B3922" s="4170" t="s">
        <v>2884</v>
      </c>
      <c r="C3922" s="4246"/>
      <c r="D3922" s="4246"/>
      <c r="E3922" s="4247"/>
    </row>
    <row r="3923" spans="2:5" customFormat="1" ht="14.25" customHeight="1" x14ac:dyDescent="0.2">
      <c r="B3923" s="3951" t="s">
        <v>2885</v>
      </c>
      <c r="C3923" s="3952"/>
      <c r="D3923" s="3952"/>
      <c r="E3923" s="3953"/>
    </row>
    <row r="3924" spans="2:5" customFormat="1" ht="27" customHeight="1" x14ac:dyDescent="0.2">
      <c r="B3924" s="3951" t="s">
        <v>2193</v>
      </c>
      <c r="C3924" s="3952"/>
      <c r="D3924" s="3952"/>
      <c r="E3924" s="3953"/>
    </row>
    <row r="3925" spans="2:5" customFormat="1" ht="15.75" customHeight="1" x14ac:dyDescent="0.2">
      <c r="B3925" s="728"/>
      <c r="C3925" s="712"/>
      <c r="D3925" s="712"/>
      <c r="E3925" s="729"/>
    </row>
    <row r="3926" spans="2:5" customFormat="1" ht="15.75" customHeight="1" thickBot="1" x14ac:dyDescent="0.3">
      <c r="B3926" s="4213" t="s">
        <v>2866</v>
      </c>
      <c r="C3926" s="4214"/>
      <c r="D3926" s="4214"/>
      <c r="E3926" s="4215"/>
    </row>
    <row r="3927" spans="2:5" customFormat="1" ht="31.5" customHeight="1" thickBot="1" x14ac:dyDescent="0.25">
      <c r="B3927" s="1258" t="s">
        <v>2867</v>
      </c>
      <c r="C3927" s="4219" t="s">
        <v>2868</v>
      </c>
      <c r="D3927" s="4249"/>
      <c r="E3927" s="856" t="s">
        <v>2194</v>
      </c>
    </row>
    <row r="3928" spans="2:5" customFormat="1" ht="15.75" customHeight="1" thickBot="1" x14ac:dyDescent="0.25">
      <c r="B3928" s="1259" t="s">
        <v>2869</v>
      </c>
      <c r="C3928" s="3949" t="s">
        <v>2195</v>
      </c>
      <c r="D3928" s="4212"/>
      <c r="E3928" s="1268">
        <v>2.2399999999999998E-3</v>
      </c>
    </row>
    <row r="3929" spans="2:5" customFormat="1" ht="15.75" customHeight="1" thickBot="1" x14ac:dyDescent="0.25">
      <c r="B3929" s="728"/>
      <c r="C3929" s="712"/>
      <c r="D3929" s="712"/>
      <c r="E3929" s="729"/>
    </row>
    <row r="3930" spans="2:5" customFormat="1" ht="29.25" customHeight="1" thickBot="1" x14ac:dyDescent="0.25">
      <c r="B3930" s="1260" t="s">
        <v>2871</v>
      </c>
      <c r="C3930" s="1261" t="s">
        <v>2872</v>
      </c>
      <c r="D3930" s="1262" t="s">
        <v>2873</v>
      </c>
      <c r="E3930" s="729"/>
    </row>
    <row r="3931" spans="2:5" customFormat="1" ht="15.75" customHeight="1" x14ac:dyDescent="0.2">
      <c r="B3931" s="1263" t="s">
        <v>2874</v>
      </c>
      <c r="C3931" s="1264">
        <v>3</v>
      </c>
      <c r="D3931" s="1265" t="s">
        <v>2875</v>
      </c>
      <c r="E3931" s="729"/>
    </row>
    <row r="3932" spans="2:5" customFormat="1" ht="15.75" customHeight="1" x14ac:dyDescent="0.2">
      <c r="B3932" s="1266" t="s">
        <v>2876</v>
      </c>
      <c r="C3932" s="1267">
        <v>16</v>
      </c>
      <c r="D3932" s="973" t="s">
        <v>2877</v>
      </c>
      <c r="E3932" s="729"/>
    </row>
    <row r="3933" spans="2:5" customFormat="1" ht="15.75" customHeight="1" x14ac:dyDescent="0.2">
      <c r="B3933" s="1266" t="s">
        <v>2878</v>
      </c>
      <c r="C3933" s="1267">
        <v>30</v>
      </c>
      <c r="D3933" s="973" t="s">
        <v>2879</v>
      </c>
      <c r="E3933" s="729"/>
    </row>
    <row r="3934" spans="2:5" customFormat="1" ht="15.75" customHeight="1" thickBot="1" x14ac:dyDescent="0.25">
      <c r="B3934" s="698" t="s">
        <v>2196</v>
      </c>
      <c r="C3934" s="699"/>
      <c r="D3934" s="699"/>
      <c r="E3934" s="700"/>
    </row>
    <row r="3935" spans="2:5" customFormat="1" ht="15.75" customHeight="1" thickTop="1" x14ac:dyDescent="0.2">
      <c r="B3935" s="3973" t="str">
        <f>+B3913</f>
        <v>.</v>
      </c>
      <c r="C3935" s="3973"/>
      <c r="D3935" s="3973"/>
    </row>
    <row r="3936" spans="2:5" customFormat="1" ht="15.75" customHeight="1" thickBot="1" x14ac:dyDescent="0.25">
      <c r="B3936" s="99"/>
      <c r="C3936" s="99"/>
      <c r="D3936" s="99"/>
    </row>
    <row r="3937" spans="2:5" customFormat="1" ht="15.75" customHeight="1" thickTop="1" x14ac:dyDescent="0.2">
      <c r="B3937" s="733" t="s">
        <v>400</v>
      </c>
      <c r="C3937" s="1042"/>
      <c r="D3937" s="1042"/>
      <c r="E3937" s="734"/>
    </row>
    <row r="3938" spans="2:5" customFormat="1" ht="15.75" customHeight="1" x14ac:dyDescent="0.25">
      <c r="B3938" s="4213" t="s">
        <v>401</v>
      </c>
      <c r="C3938" s="4214"/>
      <c r="D3938" s="4214"/>
      <c r="E3938" s="4215"/>
    </row>
    <row r="3939" spans="2:5" customFormat="1" ht="28.5" customHeight="1" x14ac:dyDescent="0.2">
      <c r="B3939" s="1247" t="s">
        <v>448</v>
      </c>
      <c r="C3939" s="1248" t="s">
        <v>402</v>
      </c>
      <c r="D3939" s="1248" t="s">
        <v>403</v>
      </c>
      <c r="E3939" s="1249" t="s">
        <v>1057</v>
      </c>
    </row>
    <row r="3940" spans="2:5" customFormat="1" ht="14.25" customHeight="1" x14ac:dyDescent="0.2">
      <c r="B3940" s="1250" t="s">
        <v>404</v>
      </c>
      <c r="C3940" s="1251" t="s">
        <v>405</v>
      </c>
      <c r="D3940" s="1252">
        <v>0.1</v>
      </c>
      <c r="E3940" s="1253" t="s">
        <v>406</v>
      </c>
    </row>
    <row r="3941" spans="2:5" customFormat="1" ht="15.75" customHeight="1" thickBot="1" x14ac:dyDescent="0.25">
      <c r="B3941" s="1254" t="s">
        <v>407</v>
      </c>
      <c r="C3941" s="1255" t="s">
        <v>408</v>
      </c>
      <c r="D3941" s="1256">
        <v>0.1</v>
      </c>
      <c r="E3941" s="1257" t="s">
        <v>1174</v>
      </c>
    </row>
    <row r="3942" spans="2:5" customFormat="1" ht="15.75" customHeight="1" x14ac:dyDescent="0.2">
      <c r="B3942" s="728"/>
      <c r="C3942" s="712"/>
      <c r="D3942" s="712"/>
      <c r="E3942" s="729"/>
    </row>
    <row r="3943" spans="2:5" customFormat="1" ht="39" customHeight="1" x14ac:dyDescent="0.2">
      <c r="B3943" s="3951" t="s">
        <v>409</v>
      </c>
      <c r="C3943" s="3952"/>
      <c r="D3943" s="3952"/>
      <c r="E3943" s="3953"/>
    </row>
    <row r="3944" spans="2:5" customFormat="1" ht="17.25" customHeight="1" x14ac:dyDescent="0.2">
      <c r="B3944" s="3951" t="s">
        <v>410</v>
      </c>
      <c r="C3944" s="3952"/>
      <c r="D3944" s="3952"/>
      <c r="E3944" s="3953"/>
    </row>
    <row r="3945" spans="2:5" customFormat="1" ht="36.75" customHeight="1" x14ac:dyDescent="0.2">
      <c r="B3945" s="3951" t="s">
        <v>2865</v>
      </c>
      <c r="C3945" s="3952"/>
      <c r="D3945" s="3952"/>
      <c r="E3945" s="3953"/>
    </row>
    <row r="3946" spans="2:5" customFormat="1" ht="15.75" customHeight="1" x14ac:dyDescent="0.2">
      <c r="B3946" s="728"/>
      <c r="C3946" s="712"/>
      <c r="D3946" s="712"/>
      <c r="E3946" s="729"/>
    </row>
    <row r="3947" spans="2:5" customFormat="1" ht="15.75" customHeight="1" x14ac:dyDescent="0.25">
      <c r="B3947" s="4213" t="s">
        <v>2866</v>
      </c>
      <c r="C3947" s="4214"/>
      <c r="D3947" s="4248"/>
      <c r="E3947" s="729"/>
    </row>
    <row r="3948" spans="2:5" customFormat="1" ht="15.75" customHeight="1" thickBot="1" x14ac:dyDescent="0.25">
      <c r="B3948" s="1258" t="s">
        <v>2867</v>
      </c>
      <c r="C3948" s="4219" t="s">
        <v>2868</v>
      </c>
      <c r="D3948" s="4220"/>
      <c r="E3948" s="729"/>
    </row>
    <row r="3949" spans="2:5" customFormat="1" ht="22.5" customHeight="1" thickBot="1" x14ac:dyDescent="0.25">
      <c r="B3949" s="1259" t="s">
        <v>2869</v>
      </c>
      <c r="C3949" s="3949" t="s">
        <v>2870</v>
      </c>
      <c r="D3949" s="3950"/>
      <c r="E3949" s="729"/>
    </row>
    <row r="3950" spans="2:5" customFormat="1" ht="15.75" customHeight="1" thickBot="1" x14ac:dyDescent="0.25">
      <c r="B3950" s="728"/>
      <c r="C3950" s="712"/>
      <c r="D3950" s="712"/>
      <c r="E3950" s="729"/>
    </row>
    <row r="3951" spans="2:5" customFormat="1" ht="33" customHeight="1" thickBot="1" x14ac:dyDescent="0.25">
      <c r="B3951" s="1260" t="s">
        <v>2871</v>
      </c>
      <c r="C3951" s="1261" t="s">
        <v>2872</v>
      </c>
      <c r="D3951" s="1262" t="s">
        <v>2873</v>
      </c>
      <c r="E3951" s="729"/>
    </row>
    <row r="3952" spans="2:5" customFormat="1" ht="15.75" customHeight="1" x14ac:dyDescent="0.2">
      <c r="B3952" s="1263" t="s">
        <v>2874</v>
      </c>
      <c r="C3952" s="1264">
        <v>3</v>
      </c>
      <c r="D3952" s="1265" t="s">
        <v>2875</v>
      </c>
      <c r="E3952" s="729"/>
    </row>
    <row r="3953" spans="2:5" customFormat="1" ht="15.75" customHeight="1" x14ac:dyDescent="0.2">
      <c r="B3953" s="1266" t="s">
        <v>2876</v>
      </c>
      <c r="C3953" s="1267">
        <v>16</v>
      </c>
      <c r="D3953" s="973" t="s">
        <v>2877</v>
      </c>
      <c r="E3953" s="729"/>
    </row>
    <row r="3954" spans="2:5" customFormat="1" ht="15.75" customHeight="1" x14ac:dyDescent="0.2">
      <c r="B3954" s="1266" t="s">
        <v>2878</v>
      </c>
      <c r="C3954" s="1267">
        <v>30</v>
      </c>
      <c r="D3954" s="973" t="s">
        <v>2879</v>
      </c>
      <c r="E3954" s="729"/>
    </row>
    <row r="3955" spans="2:5" customFormat="1" ht="15.75" customHeight="1" thickBot="1" x14ac:dyDescent="0.25">
      <c r="B3955" s="698" t="s">
        <v>2880</v>
      </c>
      <c r="C3955" s="699"/>
      <c r="D3955" s="699"/>
      <c r="E3955" s="700"/>
    </row>
    <row r="3956" spans="2:5" customFormat="1" ht="15.75" customHeight="1" thickTop="1" x14ac:dyDescent="0.2">
      <c r="B3956" s="3973" t="str">
        <f>+B3935</f>
        <v>.</v>
      </c>
      <c r="C3956" s="3973"/>
      <c r="D3956" s="3973"/>
    </row>
    <row r="3957" spans="2:5" customFormat="1" ht="15.75" customHeight="1" thickBot="1" x14ac:dyDescent="0.25">
      <c r="B3957" s="99"/>
      <c r="C3957" s="99"/>
      <c r="D3957" s="99"/>
    </row>
    <row r="3958" spans="2:5" customFormat="1" ht="15.75" customHeight="1" thickTop="1" thickBot="1" x14ac:dyDescent="0.25">
      <c r="B3958" s="3961" t="s">
        <v>392</v>
      </c>
      <c r="C3958" s="3962"/>
      <c r="D3958" s="3962"/>
      <c r="E3958" s="3963"/>
    </row>
    <row r="3959" spans="2:5" customFormat="1" ht="15.75" customHeight="1" thickTop="1" thickBot="1" x14ac:dyDescent="0.25">
      <c r="B3959" s="3964" t="s">
        <v>393</v>
      </c>
      <c r="C3959" s="3965"/>
      <c r="D3959" s="3965"/>
      <c r="E3959" s="3966"/>
    </row>
    <row r="3960" spans="2:5" customFormat="1" ht="15.75" customHeight="1" x14ac:dyDescent="0.2">
      <c r="B3960" s="905" t="s">
        <v>381</v>
      </c>
      <c r="C3960" s="906" t="s">
        <v>215</v>
      </c>
      <c r="D3960" s="907" t="s">
        <v>217</v>
      </c>
      <c r="E3960" s="908" t="s">
        <v>2713</v>
      </c>
    </row>
    <row r="3961" spans="2:5" customFormat="1" ht="15.75" customHeight="1" x14ac:dyDescent="0.2">
      <c r="B3961" s="824"/>
      <c r="C3961" s="757"/>
      <c r="D3961" s="757"/>
      <c r="E3961" s="864"/>
    </row>
    <row r="3962" spans="2:5" customFormat="1" ht="23.25" customHeight="1" x14ac:dyDescent="0.2">
      <c r="B3962" s="910" t="s">
        <v>394</v>
      </c>
      <c r="C3962" s="756">
        <v>19</v>
      </c>
      <c r="D3962" s="757">
        <v>1000</v>
      </c>
      <c r="E3962" s="1245">
        <v>0.1</v>
      </c>
    </row>
    <row r="3963" spans="2:5" customFormat="1" ht="27.75" customHeight="1" x14ac:dyDescent="0.2">
      <c r="B3963" s="1083" t="s">
        <v>395</v>
      </c>
      <c r="C3963" s="756">
        <v>29</v>
      </c>
      <c r="D3963" s="757">
        <v>3000</v>
      </c>
      <c r="E3963" s="1245">
        <v>0.1</v>
      </c>
    </row>
    <row r="3964" spans="2:5" customFormat="1" ht="27" customHeight="1" thickBot="1" x14ac:dyDescent="0.25">
      <c r="B3964" s="4216" t="s">
        <v>396</v>
      </c>
      <c r="C3964" s="4217"/>
      <c r="D3964" s="4217"/>
      <c r="E3964" s="4218"/>
    </row>
    <row r="3965" spans="2:5" customFormat="1" ht="15.75" customHeight="1" thickTop="1" x14ac:dyDescent="0.2">
      <c r="B3965" s="3800" t="s">
        <v>397</v>
      </c>
      <c r="C3965" s="3801"/>
      <c r="D3965" s="3801"/>
      <c r="E3965" s="3802"/>
    </row>
    <row r="3966" spans="2:5" customFormat="1" ht="27.75" customHeight="1" x14ac:dyDescent="0.2">
      <c r="B3966" s="910" t="s">
        <v>394</v>
      </c>
      <c r="C3966" s="756">
        <v>39</v>
      </c>
      <c r="D3966" s="757">
        <v>1200</v>
      </c>
      <c r="E3966" s="1245">
        <v>0.1</v>
      </c>
    </row>
    <row r="3967" spans="2:5" customFormat="1" ht="26.25" customHeight="1" x14ac:dyDescent="0.2">
      <c r="B3967" s="1083" t="s">
        <v>395</v>
      </c>
      <c r="C3967" s="756">
        <v>49</v>
      </c>
      <c r="D3967" s="757">
        <v>2500</v>
      </c>
      <c r="E3967" s="1245">
        <v>0.1</v>
      </c>
    </row>
    <row r="3968" spans="2:5" customFormat="1" ht="27.75" customHeight="1" thickBot="1" x14ac:dyDescent="0.25">
      <c r="B3968" s="1240" t="s">
        <v>398</v>
      </c>
      <c r="C3968" s="760">
        <v>65</v>
      </c>
      <c r="D3968" s="714">
        <v>5000</v>
      </c>
      <c r="E3968" s="1246">
        <v>0.1</v>
      </c>
    </row>
    <row r="3969" spans="2:15" customFormat="1" ht="15.75" customHeight="1" thickBot="1" x14ac:dyDescent="0.25">
      <c r="B3969" s="710" t="s">
        <v>399</v>
      </c>
      <c r="C3969" s="714"/>
      <c r="D3969" s="714"/>
      <c r="E3969" s="827"/>
    </row>
    <row r="3970" spans="2:15" customFormat="1" ht="15.75" customHeight="1" thickBot="1" x14ac:dyDescent="0.25">
      <c r="B3970" s="698" t="s">
        <v>1970</v>
      </c>
      <c r="C3970" s="699"/>
      <c r="D3970" s="699"/>
      <c r="E3970" s="700"/>
    </row>
    <row r="3971" spans="2:15" customFormat="1" ht="15.75" customHeight="1" thickTop="1" x14ac:dyDescent="0.2">
      <c r="B3971" s="3973" t="str">
        <f>+B3956</f>
        <v>.</v>
      </c>
      <c r="C3971" s="3973"/>
      <c r="D3971" s="3973"/>
    </row>
    <row r="3972" spans="2:15" customFormat="1" ht="15.75" customHeight="1" thickBot="1" x14ac:dyDescent="0.25">
      <c r="B3972" s="99"/>
      <c r="C3972" s="99"/>
      <c r="D3972" s="99"/>
    </row>
    <row r="3973" spans="2:15" customFormat="1" ht="15.75" customHeight="1" thickTop="1" thickBot="1" x14ac:dyDescent="0.25">
      <c r="B3973" s="1040" t="s">
        <v>2475</v>
      </c>
      <c r="C3973" s="1041"/>
      <c r="D3973" s="1041"/>
      <c r="E3973" s="1041"/>
      <c r="F3973" s="1041"/>
      <c r="G3973" s="1041"/>
      <c r="H3973" s="1041"/>
      <c r="I3973" s="1041"/>
      <c r="J3973" s="1042"/>
      <c r="K3973" s="1042"/>
      <c r="L3973" s="1043"/>
      <c r="M3973" s="1042"/>
      <c r="N3973" s="1042"/>
      <c r="O3973" s="734"/>
    </row>
    <row r="3974" spans="2:15" customFormat="1" ht="33" customHeight="1" x14ac:dyDescent="0.2">
      <c r="B3974" s="1044" t="s">
        <v>995</v>
      </c>
      <c r="C3974" s="1045" t="s">
        <v>2698</v>
      </c>
      <c r="D3974" s="1045" t="s">
        <v>1864</v>
      </c>
      <c r="E3974" s="1046" t="s">
        <v>81</v>
      </c>
      <c r="F3974" s="1046" t="s">
        <v>2699</v>
      </c>
      <c r="G3974" s="1046" t="s">
        <v>2700</v>
      </c>
      <c r="H3974" s="1047" t="s">
        <v>2701</v>
      </c>
      <c r="I3974" s="1047" t="s">
        <v>255</v>
      </c>
      <c r="J3974" s="1047" t="s">
        <v>1812</v>
      </c>
      <c r="K3974" s="1047" t="s">
        <v>2023</v>
      </c>
      <c r="L3974" s="1048" t="s">
        <v>302</v>
      </c>
      <c r="M3974" s="1047" t="s">
        <v>2477</v>
      </c>
      <c r="N3974" s="1047" t="s">
        <v>2478</v>
      </c>
      <c r="O3974" s="1050" t="s">
        <v>2028</v>
      </c>
    </row>
    <row r="3975" spans="2:15" customFormat="1" ht="25.5" customHeight="1" x14ac:dyDescent="0.2">
      <c r="B3975" s="1078" t="s">
        <v>2714</v>
      </c>
      <c r="C3975" s="1059" t="s">
        <v>783</v>
      </c>
      <c r="D3975" s="1066" t="s">
        <v>2715</v>
      </c>
      <c r="E3975" s="1060">
        <f>+F3975+G3975</f>
        <v>49</v>
      </c>
      <c r="F3975" s="1060">
        <v>26.01</v>
      </c>
      <c r="G3975" s="1060">
        <v>22.99</v>
      </c>
      <c r="H3975" s="1065" t="s">
        <v>2716</v>
      </c>
      <c r="I3975" s="1241">
        <v>9.8000000000000004E-2</v>
      </c>
      <c r="J3975" s="1062">
        <v>0.22</v>
      </c>
      <c r="K3975" s="1062">
        <v>0.15</v>
      </c>
      <c r="L3975" s="1063" t="s">
        <v>2717</v>
      </c>
      <c r="M3975" s="1063" t="s">
        <v>1256</v>
      </c>
      <c r="N3975" s="1067" t="s">
        <v>1257</v>
      </c>
      <c r="O3975" s="1064" t="s">
        <v>763</v>
      </c>
    </row>
    <row r="3976" spans="2:15" customFormat="1" ht="42.75" customHeight="1" x14ac:dyDescent="0.2">
      <c r="B3976" s="1078" t="s">
        <v>1258</v>
      </c>
      <c r="C3976" s="1059" t="s">
        <v>783</v>
      </c>
      <c r="D3976" s="1066" t="s">
        <v>2715</v>
      </c>
      <c r="E3976" s="1060">
        <f>+F3976+G3976</f>
        <v>49</v>
      </c>
      <c r="F3976" s="1060">
        <v>26.01</v>
      </c>
      <c r="G3976" s="1060">
        <v>22.99</v>
      </c>
      <c r="H3976" s="1065" t="s">
        <v>2716</v>
      </c>
      <c r="I3976" s="1241">
        <v>9.8000000000000004E-2</v>
      </c>
      <c r="J3976" s="1062">
        <v>0.22</v>
      </c>
      <c r="K3976" s="1062">
        <v>0.15</v>
      </c>
      <c r="L3976" s="1063" t="s">
        <v>2717</v>
      </c>
      <c r="M3976" s="1063" t="s">
        <v>1256</v>
      </c>
      <c r="N3976" s="1067" t="s">
        <v>1257</v>
      </c>
      <c r="O3976" s="1064" t="s">
        <v>763</v>
      </c>
    </row>
    <row r="3977" spans="2:15" customFormat="1" ht="39" customHeight="1" x14ac:dyDescent="0.2">
      <c r="B3977" s="1078" t="s">
        <v>1259</v>
      </c>
      <c r="C3977" s="1059" t="s">
        <v>783</v>
      </c>
      <c r="D3977" s="1066" t="s">
        <v>2715</v>
      </c>
      <c r="E3977" s="1060">
        <f>+F3977+G3977</f>
        <v>49</v>
      </c>
      <c r="F3977" s="1060">
        <v>26.01</v>
      </c>
      <c r="G3977" s="1060">
        <v>22.99</v>
      </c>
      <c r="H3977" s="1065" t="s">
        <v>2716</v>
      </c>
      <c r="I3977" s="1241">
        <v>9.8000000000000004E-2</v>
      </c>
      <c r="J3977" s="1062">
        <v>0.22</v>
      </c>
      <c r="K3977" s="1062">
        <v>0.15</v>
      </c>
      <c r="L3977" s="1063" t="s">
        <v>2717</v>
      </c>
      <c r="M3977" s="1063" t="s">
        <v>1256</v>
      </c>
      <c r="N3977" s="1067" t="s">
        <v>1257</v>
      </c>
      <c r="O3977" s="1064" t="s">
        <v>763</v>
      </c>
    </row>
    <row r="3978" spans="2:15" customFormat="1" ht="11.25" customHeight="1" x14ac:dyDescent="0.2">
      <c r="B3978" s="1068"/>
      <c r="C3978" s="1069"/>
      <c r="D3978" s="1069"/>
      <c r="E3978" s="1070"/>
      <c r="F3978" s="1070"/>
      <c r="G3978" s="1070"/>
      <c r="H3978" s="1071"/>
      <c r="I3978" s="1072"/>
      <c r="J3978" s="1073"/>
      <c r="K3978" s="1073"/>
      <c r="L3978" s="1074"/>
      <c r="M3978" s="1074"/>
      <c r="N3978" s="1074"/>
      <c r="O3978" s="1076"/>
    </row>
    <row r="3979" spans="2:15" customFormat="1" ht="15.75" customHeight="1" x14ac:dyDescent="0.2">
      <c r="B3979" s="1058" t="s">
        <v>1260</v>
      </c>
      <c r="C3979" s="1059" t="s">
        <v>2030</v>
      </c>
      <c r="D3979" s="1059" t="s">
        <v>88</v>
      </c>
      <c r="E3979" s="1060">
        <f>+F3979+G3979</f>
        <v>20</v>
      </c>
      <c r="F3979" s="1060">
        <v>10.01</v>
      </c>
      <c r="G3979" s="1060">
        <v>9.99</v>
      </c>
      <c r="H3979" s="1065" t="s">
        <v>1261</v>
      </c>
      <c r="I3979" s="1241">
        <v>0.12</v>
      </c>
      <c r="J3979" s="1062">
        <v>0.22</v>
      </c>
      <c r="K3979" s="1062">
        <v>0.15</v>
      </c>
      <c r="L3979" s="1063" t="s">
        <v>1769</v>
      </c>
      <c r="M3979" s="1063" t="s">
        <v>1770</v>
      </c>
      <c r="N3979" s="1063" t="s">
        <v>1771</v>
      </c>
      <c r="O3979" s="1064" t="s">
        <v>2034</v>
      </c>
    </row>
    <row r="3980" spans="2:15" customFormat="1" ht="42.75" customHeight="1" x14ac:dyDescent="0.2">
      <c r="B3980" s="1078" t="s">
        <v>2714</v>
      </c>
      <c r="C3980" s="1066" t="s">
        <v>2030</v>
      </c>
      <c r="D3980" s="1066" t="s">
        <v>2715</v>
      </c>
      <c r="E3980" s="1060">
        <f>+F3980+G3980</f>
        <v>49</v>
      </c>
      <c r="F3980" s="1060">
        <v>26.01</v>
      </c>
      <c r="G3980" s="1060">
        <v>22.99</v>
      </c>
      <c r="H3980" s="1065" t="s">
        <v>2716</v>
      </c>
      <c r="I3980" s="1241">
        <v>0.108</v>
      </c>
      <c r="J3980" s="1062">
        <v>0.22</v>
      </c>
      <c r="K3980" s="1062">
        <v>0.15</v>
      </c>
      <c r="L3980" s="1063" t="s">
        <v>1262</v>
      </c>
      <c r="M3980" s="1063" t="s">
        <v>1256</v>
      </c>
      <c r="N3980" s="1067" t="s">
        <v>1257</v>
      </c>
      <c r="O3980" s="1064" t="s">
        <v>763</v>
      </c>
    </row>
    <row r="3981" spans="2:15" customFormat="1" ht="40.5" customHeight="1" x14ac:dyDescent="0.2">
      <c r="B3981" s="1078" t="s">
        <v>1258</v>
      </c>
      <c r="C3981" s="1066" t="s">
        <v>2030</v>
      </c>
      <c r="D3981" s="1066" t="s">
        <v>2715</v>
      </c>
      <c r="E3981" s="1060">
        <f>+F3981+G3981</f>
        <v>49</v>
      </c>
      <c r="F3981" s="1060">
        <v>26.01</v>
      </c>
      <c r="G3981" s="1060">
        <v>22.99</v>
      </c>
      <c r="H3981" s="1065" t="s">
        <v>2716</v>
      </c>
      <c r="I3981" s="1241">
        <v>0.108</v>
      </c>
      <c r="J3981" s="1062">
        <v>0.22</v>
      </c>
      <c r="K3981" s="1062">
        <v>0.15</v>
      </c>
      <c r="L3981" s="1063" t="s">
        <v>1262</v>
      </c>
      <c r="M3981" s="1063" t="s">
        <v>1256</v>
      </c>
      <c r="N3981" s="1067" t="s">
        <v>1257</v>
      </c>
      <c r="O3981" s="1064" t="s">
        <v>763</v>
      </c>
    </row>
    <row r="3982" spans="2:15" customFormat="1" ht="40.5" customHeight="1" x14ac:dyDescent="0.2">
      <c r="B3982" s="1078" t="s">
        <v>1259</v>
      </c>
      <c r="C3982" s="1066" t="s">
        <v>2030</v>
      </c>
      <c r="D3982" s="1066" t="s">
        <v>2715</v>
      </c>
      <c r="E3982" s="1060">
        <f>+F3982+G3982</f>
        <v>49</v>
      </c>
      <c r="F3982" s="1060">
        <v>26.01</v>
      </c>
      <c r="G3982" s="1060">
        <v>22.99</v>
      </c>
      <c r="H3982" s="1065" t="s">
        <v>2716</v>
      </c>
      <c r="I3982" s="1241">
        <v>0.108</v>
      </c>
      <c r="J3982" s="1062">
        <v>0.22</v>
      </c>
      <c r="K3982" s="1062">
        <v>0.15</v>
      </c>
      <c r="L3982" s="1063" t="s">
        <v>1262</v>
      </c>
      <c r="M3982" s="1063" t="s">
        <v>1256</v>
      </c>
      <c r="N3982" s="1067" t="s">
        <v>1257</v>
      </c>
      <c r="O3982" s="1064" t="s">
        <v>763</v>
      </c>
    </row>
    <row r="3983" spans="2:15" customFormat="1" ht="15.75" customHeight="1" thickBot="1" x14ac:dyDescent="0.25">
      <c r="B3983" s="1079"/>
      <c r="C3983" s="1080"/>
      <c r="D3983" s="1080"/>
      <c r="E3983" s="1080"/>
      <c r="F3983" s="1080"/>
      <c r="G3983" s="1080"/>
      <c r="H3983" s="1080"/>
      <c r="I3983" s="1080"/>
      <c r="J3983" s="1080"/>
      <c r="K3983" s="1080"/>
      <c r="L3983" s="1080"/>
      <c r="M3983" s="1080"/>
      <c r="N3983" s="1080"/>
      <c r="O3983" s="1081"/>
    </row>
    <row r="3984" spans="2:15" customFormat="1" ht="15.75" customHeight="1" thickBot="1" x14ac:dyDescent="0.25">
      <c r="B3984" s="1082" t="s">
        <v>1623</v>
      </c>
      <c r="C3984" s="699"/>
      <c r="D3984" s="699"/>
      <c r="E3984" s="699"/>
      <c r="F3984" s="699"/>
      <c r="G3984" s="699"/>
      <c r="H3984" s="699"/>
      <c r="I3984" s="699"/>
      <c r="J3984" s="699"/>
      <c r="K3984" s="699"/>
      <c r="L3984" s="699"/>
      <c r="M3984" s="699"/>
      <c r="N3984" s="699"/>
      <c r="O3984" s="700"/>
    </row>
    <row r="3985" spans="2:6" customFormat="1" ht="15.75" customHeight="1" thickTop="1" x14ac:dyDescent="0.2">
      <c r="B3985" s="3973" t="str">
        <f>+B3971</f>
        <v>.</v>
      </c>
      <c r="C3985" s="3973"/>
      <c r="D3985" s="3973"/>
    </row>
    <row r="3986" spans="2:6" customFormat="1" ht="15.75" customHeight="1" thickBot="1" x14ac:dyDescent="0.25">
      <c r="B3986" s="99"/>
      <c r="C3986" s="99"/>
      <c r="D3986" s="99"/>
    </row>
    <row r="3987" spans="2:6" customFormat="1" ht="15.75" customHeight="1" thickTop="1" thickBot="1" x14ac:dyDescent="0.25">
      <c r="B3987" s="4243" t="s">
        <v>1226</v>
      </c>
      <c r="C3987" s="4244"/>
      <c r="D3987" s="4244"/>
      <c r="E3987" s="4244"/>
      <c r="F3987" s="4245"/>
    </row>
    <row r="3988" spans="2:6" customFormat="1" ht="15.75" customHeight="1" thickTop="1" thickBot="1" x14ac:dyDescent="0.25">
      <c r="B3988" s="3964" t="s">
        <v>1227</v>
      </c>
      <c r="C3988" s="3965"/>
      <c r="D3988" s="3965"/>
      <c r="E3988" s="3965"/>
      <c r="F3988" s="3966"/>
    </row>
    <row r="3989" spans="2:6" customFormat="1" ht="31.5" customHeight="1" x14ac:dyDescent="0.2">
      <c r="B3989" s="905" t="s">
        <v>381</v>
      </c>
      <c r="C3989" s="906" t="s">
        <v>215</v>
      </c>
      <c r="D3989" s="907" t="s">
        <v>217</v>
      </c>
      <c r="E3989" s="906" t="s">
        <v>1228</v>
      </c>
      <c r="F3989" s="908" t="s">
        <v>1229</v>
      </c>
    </row>
    <row r="3990" spans="2:6" customFormat="1" ht="15.75" customHeight="1" x14ac:dyDescent="0.2">
      <c r="B3990" s="824"/>
      <c r="C3990" s="757"/>
      <c r="D3990" s="757"/>
      <c r="E3990" s="909"/>
      <c r="F3990" s="864"/>
    </row>
    <row r="3991" spans="2:6" customFormat="1" ht="25.5" customHeight="1" x14ac:dyDescent="0.2">
      <c r="B3991" s="910" t="s">
        <v>268</v>
      </c>
      <c r="C3991" s="756">
        <v>19</v>
      </c>
      <c r="D3991" s="757">
        <v>1000</v>
      </c>
      <c r="E3991" s="911">
        <v>1.9E-2</v>
      </c>
      <c r="F3991" s="912">
        <v>0.1</v>
      </c>
    </row>
    <row r="3992" spans="2:6" customFormat="1" ht="26.25" customHeight="1" x14ac:dyDescent="0.2">
      <c r="B3992" s="910" t="s">
        <v>269</v>
      </c>
      <c r="C3992" s="756">
        <v>29</v>
      </c>
      <c r="D3992" s="757">
        <v>2000</v>
      </c>
      <c r="E3992" s="911">
        <v>1.4999999999999999E-2</v>
      </c>
      <c r="F3992" s="912">
        <v>0.1</v>
      </c>
    </row>
    <row r="3993" spans="2:6" customFormat="1" ht="26.25" customHeight="1" x14ac:dyDescent="0.2">
      <c r="B3993" s="910" t="s">
        <v>270</v>
      </c>
      <c r="C3993" s="756">
        <v>49</v>
      </c>
      <c r="D3993" s="757">
        <v>5000</v>
      </c>
      <c r="E3993" s="911">
        <v>0.01</v>
      </c>
      <c r="F3993" s="912">
        <v>0.1</v>
      </c>
    </row>
    <row r="3994" spans="2:6" customFormat="1" ht="15.75" customHeight="1" thickBot="1" x14ac:dyDescent="0.25">
      <c r="B3994" s="710"/>
      <c r="C3994" s="714"/>
      <c r="D3994" s="714"/>
      <c r="E3994" s="913"/>
      <c r="F3994" s="827"/>
    </row>
    <row r="3995" spans="2:6" customFormat="1" ht="15.75" customHeight="1" thickBot="1" x14ac:dyDescent="0.25">
      <c r="B3995" s="698" t="s">
        <v>1970</v>
      </c>
      <c r="C3995" s="699"/>
      <c r="D3995" s="699"/>
      <c r="E3995" s="699"/>
      <c r="F3995" s="700"/>
    </row>
    <row r="3996" spans="2:6" customFormat="1" ht="15.75" customHeight="1" thickTop="1" x14ac:dyDescent="0.2">
      <c r="B3996" s="99" t="str">
        <f>+B3985</f>
        <v>.</v>
      </c>
      <c r="C3996" s="99"/>
      <c r="D3996" s="99"/>
    </row>
    <row r="3997" spans="2:6" customFormat="1" ht="15.75" customHeight="1" thickBot="1" x14ac:dyDescent="0.25">
      <c r="B3997" s="99"/>
      <c r="C3997" s="99"/>
      <c r="D3997" s="99"/>
    </row>
    <row r="3998" spans="2:6" customFormat="1" ht="15.75" customHeight="1" thickTop="1" thickBot="1" x14ac:dyDescent="0.25">
      <c r="B3998" s="4166" t="s">
        <v>2709</v>
      </c>
      <c r="C3998" s="3843"/>
      <c r="D3998" s="3844"/>
    </row>
    <row r="3999" spans="2:6" customFormat="1" ht="15.75" customHeight="1" thickTop="1" thickBot="1" x14ac:dyDescent="0.25">
      <c r="B3999" s="695"/>
      <c r="C3999" s="696"/>
      <c r="D3999" s="697"/>
    </row>
    <row r="4000" spans="2:6" customFormat="1" ht="15.75" customHeight="1" x14ac:dyDescent="0.2">
      <c r="B4000" s="701" t="s">
        <v>1810</v>
      </c>
      <c r="C4000" s="920" t="s">
        <v>1171</v>
      </c>
      <c r="D4000" s="829" t="s">
        <v>1218</v>
      </c>
    </row>
    <row r="4001" spans="2:25" customFormat="1" ht="42" customHeight="1" x14ac:dyDescent="0.2">
      <c r="B4001" s="1238" t="s">
        <v>2708</v>
      </c>
      <c r="C4001" s="838">
        <v>2</v>
      </c>
      <c r="D4001" s="1239" t="s">
        <v>2710</v>
      </c>
    </row>
    <row r="4002" spans="2:25" customFormat="1" ht="15.75" customHeight="1" x14ac:dyDescent="0.2">
      <c r="B4002" s="4209" t="s">
        <v>2711</v>
      </c>
      <c r="C4002" s="4210"/>
      <c r="D4002" s="4211"/>
    </row>
    <row r="4003" spans="2:25" customFormat="1" ht="15.75" customHeight="1" x14ac:dyDescent="0.2">
      <c r="B4003" s="4221" t="s">
        <v>2712</v>
      </c>
      <c r="C4003" s="4222"/>
      <c r="D4003" s="4223"/>
    </row>
    <row r="4004" spans="2:25" customFormat="1" ht="15.75" customHeight="1" thickBot="1" x14ac:dyDescent="0.25">
      <c r="B4004" s="698" t="s">
        <v>1970</v>
      </c>
      <c r="C4004" s="699"/>
      <c r="D4004" s="700"/>
    </row>
    <row r="4005" spans="2:25" customFormat="1" ht="15.75" customHeight="1" thickTop="1" x14ac:dyDescent="0.2">
      <c r="B4005" s="4019" t="str">
        <f>+B3996</f>
        <v>.</v>
      </c>
      <c r="C4005" s="4019"/>
      <c r="D4005" s="99"/>
    </row>
    <row r="4006" spans="2:25" customFormat="1" ht="15.75" customHeight="1" thickBot="1" x14ac:dyDescent="0.25">
      <c r="B4006" s="99"/>
      <c r="C4006" s="99"/>
      <c r="D4006" s="99"/>
      <c r="M4006">
        <v>9.1499999999999998E-2</v>
      </c>
      <c r="O4006">
        <v>6.3899999999999998E-2</v>
      </c>
      <c r="Q4006">
        <v>1.6199999999999999E-2</v>
      </c>
    </row>
    <row r="4007" spans="2:25" customFormat="1" ht="15.75" customHeight="1" thickTop="1" thickBot="1" x14ac:dyDescent="0.25">
      <c r="B4007" s="4228" t="s">
        <v>761</v>
      </c>
      <c r="C4007" s="4229"/>
      <c r="D4007" s="4229"/>
      <c r="E4007" s="4229"/>
      <c r="F4007" s="4229"/>
      <c r="G4007" s="4229"/>
      <c r="H4007" s="4229"/>
      <c r="I4007" s="4229"/>
      <c r="J4007" s="4229"/>
      <c r="K4007" s="4229"/>
      <c r="L4007" s="4229"/>
      <c r="M4007" s="4229"/>
      <c r="N4007" s="4229"/>
      <c r="O4007" s="4229"/>
      <c r="P4007" s="4229"/>
      <c r="Q4007" s="4229"/>
      <c r="R4007" s="4229"/>
      <c r="S4007" s="4229"/>
      <c r="T4007" s="4229"/>
      <c r="U4007" s="4229"/>
      <c r="V4007" s="4229"/>
      <c r="W4007" s="4229"/>
      <c r="X4007" s="4229"/>
      <c r="Y4007" s="4230"/>
    </row>
    <row r="4008" spans="2:25" customFormat="1" ht="15.75" customHeight="1" thickBot="1" x14ac:dyDescent="0.25">
      <c r="B4008" s="4233" t="s">
        <v>381</v>
      </c>
      <c r="C4008" s="4226" t="s">
        <v>80</v>
      </c>
      <c r="D4008" s="4235" t="s">
        <v>1864</v>
      </c>
      <c r="E4008" s="4231" t="s">
        <v>2787</v>
      </c>
      <c r="F4008" s="4195" t="s">
        <v>224</v>
      </c>
      <c r="G4008" s="4196"/>
      <c r="H4008" s="4195" t="s">
        <v>340</v>
      </c>
      <c r="I4008" s="4196"/>
      <c r="J4008" s="4197" t="s">
        <v>225</v>
      </c>
      <c r="K4008" s="4197"/>
      <c r="L4008" s="4188" t="s">
        <v>2788</v>
      </c>
      <c r="M4008" s="4189"/>
      <c r="N4008" s="4189"/>
      <c r="O4008" s="4189"/>
      <c r="P4008" s="4189"/>
      <c r="Q4008" s="4189"/>
      <c r="R4008" s="4190"/>
      <c r="S4008" s="4188" t="s">
        <v>2789</v>
      </c>
      <c r="T4008" s="4189"/>
      <c r="U4008" s="4189"/>
      <c r="V4008" s="4189"/>
      <c r="W4008" s="4190"/>
      <c r="X4008" s="4193" t="s">
        <v>2790</v>
      </c>
      <c r="Y4008" s="4191" t="s">
        <v>2002</v>
      </c>
    </row>
    <row r="4009" spans="2:25" customFormat="1" ht="96.75" customHeight="1" x14ac:dyDescent="0.2">
      <c r="B4009" s="4234"/>
      <c r="C4009" s="4227"/>
      <c r="D4009" s="4236"/>
      <c r="E4009" s="4232"/>
      <c r="F4009" s="1087" t="s">
        <v>2791</v>
      </c>
      <c r="G4009" s="1117" t="s">
        <v>2792</v>
      </c>
      <c r="H4009" s="1087" t="s">
        <v>1993</v>
      </c>
      <c r="I4009" s="1088" t="s">
        <v>2793</v>
      </c>
      <c r="J4009" s="1088" t="s">
        <v>2794</v>
      </c>
      <c r="K4009" s="1088" t="s">
        <v>1996</v>
      </c>
      <c r="L4009" s="1118" t="s">
        <v>2453</v>
      </c>
      <c r="M4009" s="1088" t="s">
        <v>1669</v>
      </c>
      <c r="N4009" s="1088" t="s">
        <v>2797</v>
      </c>
      <c r="O4009" s="1088" t="s">
        <v>1670</v>
      </c>
      <c r="P4009" s="1088" t="s">
        <v>2797</v>
      </c>
      <c r="Q4009" s="1088" t="s">
        <v>2798</v>
      </c>
      <c r="R4009" s="1088" t="s">
        <v>2797</v>
      </c>
      <c r="S4009" s="1118" t="s">
        <v>2453</v>
      </c>
      <c r="T4009" s="1088" t="s">
        <v>2796</v>
      </c>
      <c r="U4009" s="1088" t="s">
        <v>2797</v>
      </c>
      <c r="V4009" s="1088" t="s">
        <v>2798</v>
      </c>
      <c r="W4009" s="1088" t="s">
        <v>2797</v>
      </c>
      <c r="X4009" s="4194"/>
      <c r="Y4009" s="4192"/>
    </row>
    <row r="4010" spans="2:25" customFormat="1" ht="15.75" customHeight="1" x14ac:dyDescent="0.2">
      <c r="B4010" s="1227" t="s">
        <v>1671</v>
      </c>
      <c r="C4010" s="1198" t="s">
        <v>783</v>
      </c>
      <c r="D4010" s="1198" t="s">
        <v>1627</v>
      </c>
      <c r="E4010" s="1199">
        <v>22</v>
      </c>
      <c r="F4010" s="1199">
        <v>22</v>
      </c>
      <c r="G4010" s="1200">
        <v>220</v>
      </c>
      <c r="H4010" s="1201"/>
      <c r="I4010" s="1198"/>
      <c r="J4010" s="1199"/>
      <c r="K4010" s="1198"/>
      <c r="L4010" s="1202">
        <v>0.1</v>
      </c>
      <c r="M4010" s="1202">
        <f>+N4010-$M$4006</f>
        <v>0.1285</v>
      </c>
      <c r="N4010" s="1202">
        <v>0.22</v>
      </c>
      <c r="O4010" s="1203">
        <f>+P4010-$O$4006</f>
        <v>0.15610000000000002</v>
      </c>
      <c r="P4010" s="1202">
        <v>0.22</v>
      </c>
      <c r="Q4010" s="1203">
        <f>+R4010-$Q$4006</f>
        <v>0.1338</v>
      </c>
      <c r="R4010" s="1202">
        <v>0.15</v>
      </c>
      <c r="S4010" s="1197"/>
      <c r="T4010" s="1197"/>
      <c r="U4010" s="1197"/>
      <c r="V4010" s="1197"/>
      <c r="W4010" s="1197"/>
      <c r="X4010" s="1204" t="s">
        <v>1672</v>
      </c>
      <c r="Y4010" s="729"/>
    </row>
    <row r="4011" spans="2:25" customFormat="1" ht="15.75" customHeight="1" x14ac:dyDescent="0.2">
      <c r="B4011" s="1227" t="s">
        <v>1673</v>
      </c>
      <c r="C4011" s="1198" t="s">
        <v>783</v>
      </c>
      <c r="D4011" s="1198" t="s">
        <v>1627</v>
      </c>
      <c r="E4011" s="1199">
        <v>25</v>
      </c>
      <c r="F4011" s="1199">
        <v>25</v>
      </c>
      <c r="G4011" s="1200">
        <v>250</v>
      </c>
      <c r="H4011" s="1201"/>
      <c r="I4011" s="1198"/>
      <c r="J4011" s="1199"/>
      <c r="K4011" s="1198"/>
      <c r="L4011" s="1202">
        <v>0.1</v>
      </c>
      <c r="M4011" s="1202">
        <f>+N4011-$M$4006</f>
        <v>0.1285</v>
      </c>
      <c r="N4011" s="1202">
        <v>0.22</v>
      </c>
      <c r="O4011" s="1203">
        <f>+P4011-$O$4006</f>
        <v>0.15610000000000002</v>
      </c>
      <c r="P4011" s="1202">
        <v>0.22</v>
      </c>
      <c r="Q4011" s="1203">
        <f>+R4011-$Q$4006</f>
        <v>0.1338</v>
      </c>
      <c r="R4011" s="1202">
        <v>0.15</v>
      </c>
      <c r="S4011" s="1197"/>
      <c r="T4011" s="1197"/>
      <c r="U4011" s="1197"/>
      <c r="V4011" s="1197"/>
      <c r="W4011" s="1197"/>
      <c r="X4011" s="1204" t="s">
        <v>1672</v>
      </c>
      <c r="Y4011" s="729"/>
    </row>
    <row r="4012" spans="2:25" customFormat="1" ht="15.75" customHeight="1" x14ac:dyDescent="0.2">
      <c r="B4012" s="1227" t="s">
        <v>1674</v>
      </c>
      <c r="C4012" s="1198" t="s">
        <v>783</v>
      </c>
      <c r="D4012" s="1198" t="s">
        <v>929</v>
      </c>
      <c r="E4012" s="1199">
        <v>25</v>
      </c>
      <c r="F4012" s="1199">
        <v>15.01</v>
      </c>
      <c r="G4012" s="1200">
        <v>150</v>
      </c>
      <c r="H4012" s="1201"/>
      <c r="I4012" s="1198"/>
      <c r="J4012" s="1199">
        <v>9.99</v>
      </c>
      <c r="K4012" s="1198" t="s">
        <v>1675</v>
      </c>
      <c r="L4012" s="1202">
        <v>0.1</v>
      </c>
      <c r="M4012" s="1202">
        <f t="shared" ref="M4012:M4075" si="27">+N4012-$M$4006</f>
        <v>0.1285</v>
      </c>
      <c r="N4012" s="1202">
        <v>0.22</v>
      </c>
      <c r="O4012" s="1203">
        <f t="shared" ref="O4012:O4075" si="28">+P4012-$O$4006</f>
        <v>0.15610000000000002</v>
      </c>
      <c r="P4012" s="1202">
        <v>0.22</v>
      </c>
      <c r="Q4012" s="1203">
        <f t="shared" ref="Q4012:Q4075" si="29">+R4012-$Q$4006</f>
        <v>0.1338</v>
      </c>
      <c r="R4012" s="1202">
        <v>0.15</v>
      </c>
      <c r="S4012" s="1197"/>
      <c r="T4012" s="1197"/>
      <c r="U4012" s="1197"/>
      <c r="V4012" s="1197"/>
      <c r="W4012" s="1197"/>
      <c r="X4012" s="1204" t="s">
        <v>1672</v>
      </c>
      <c r="Y4012" s="729"/>
    </row>
    <row r="4013" spans="2:25" customFormat="1" ht="15.75" customHeight="1" x14ac:dyDescent="0.2">
      <c r="B4013" s="1227" t="s">
        <v>1676</v>
      </c>
      <c r="C4013" s="1198" t="s">
        <v>783</v>
      </c>
      <c r="D4013" s="1198" t="s">
        <v>929</v>
      </c>
      <c r="E4013" s="1199">
        <v>25</v>
      </c>
      <c r="F4013" s="1199">
        <v>15.01</v>
      </c>
      <c r="G4013" s="1200">
        <v>150</v>
      </c>
      <c r="H4013" s="1201"/>
      <c r="I4013" s="1198"/>
      <c r="J4013" s="1199">
        <v>9.99</v>
      </c>
      <c r="K4013" s="1198" t="s">
        <v>2419</v>
      </c>
      <c r="L4013" s="1202">
        <v>0.1</v>
      </c>
      <c r="M4013" s="1202">
        <f t="shared" si="27"/>
        <v>0.1285</v>
      </c>
      <c r="N4013" s="1202">
        <v>0.22</v>
      </c>
      <c r="O4013" s="1203">
        <f t="shared" si="28"/>
        <v>0.15610000000000002</v>
      </c>
      <c r="P4013" s="1202">
        <v>0.22</v>
      </c>
      <c r="Q4013" s="1203">
        <f t="shared" si="29"/>
        <v>0.1338</v>
      </c>
      <c r="R4013" s="1202">
        <v>0.15</v>
      </c>
      <c r="S4013" s="1197"/>
      <c r="T4013" s="1197"/>
      <c r="U4013" s="1197"/>
      <c r="V4013" s="1197"/>
      <c r="W4013" s="1197"/>
      <c r="X4013" s="1204" t="s">
        <v>1672</v>
      </c>
      <c r="Y4013" s="729"/>
    </row>
    <row r="4014" spans="2:25" customFormat="1" ht="15.75" customHeight="1" x14ac:dyDescent="0.2">
      <c r="B4014" s="1227" t="s">
        <v>1677</v>
      </c>
      <c r="C4014" s="1198" t="s">
        <v>783</v>
      </c>
      <c r="D4014" s="1198" t="s">
        <v>929</v>
      </c>
      <c r="E4014" s="1199">
        <v>25</v>
      </c>
      <c r="F4014" s="1199">
        <v>12.01</v>
      </c>
      <c r="G4014" s="1200">
        <v>120</v>
      </c>
      <c r="H4014" s="1201">
        <v>3</v>
      </c>
      <c r="I4014" s="1198" t="s">
        <v>1678</v>
      </c>
      <c r="J4014" s="1199">
        <v>9.99</v>
      </c>
      <c r="K4014" s="1198" t="s">
        <v>1679</v>
      </c>
      <c r="L4014" s="1202">
        <v>0.1</v>
      </c>
      <c r="M4014" s="1202">
        <f t="shared" si="27"/>
        <v>0.1285</v>
      </c>
      <c r="N4014" s="1202">
        <v>0.22</v>
      </c>
      <c r="O4014" s="1203">
        <f t="shared" si="28"/>
        <v>0.15610000000000002</v>
      </c>
      <c r="P4014" s="1202">
        <v>0.22</v>
      </c>
      <c r="Q4014" s="1203">
        <f t="shared" si="29"/>
        <v>0.1338</v>
      </c>
      <c r="R4014" s="1202">
        <v>0.15</v>
      </c>
      <c r="S4014" s="1197"/>
      <c r="T4014" s="1197"/>
      <c r="U4014" s="1197"/>
      <c r="V4014" s="1197"/>
      <c r="W4014" s="1197"/>
      <c r="X4014" s="1204" t="s">
        <v>1672</v>
      </c>
      <c r="Y4014" s="729"/>
    </row>
    <row r="4015" spans="2:25" customFormat="1" ht="15.75" customHeight="1" x14ac:dyDescent="0.2">
      <c r="B4015" s="1227" t="s">
        <v>1680</v>
      </c>
      <c r="C4015" s="1198" t="s">
        <v>783</v>
      </c>
      <c r="D4015" s="1198" t="s">
        <v>1627</v>
      </c>
      <c r="E4015" s="1199">
        <v>34</v>
      </c>
      <c r="F4015" s="1199">
        <v>34</v>
      </c>
      <c r="G4015" s="1200">
        <v>340</v>
      </c>
      <c r="H4015" s="1201"/>
      <c r="I4015" s="1198"/>
      <c r="J4015" s="1199"/>
      <c r="K4015" s="1198"/>
      <c r="L4015" s="1202">
        <v>0.1</v>
      </c>
      <c r="M4015" s="1202">
        <f t="shared" si="27"/>
        <v>0.1285</v>
      </c>
      <c r="N4015" s="1202">
        <v>0.22</v>
      </c>
      <c r="O4015" s="1203">
        <f t="shared" si="28"/>
        <v>0.15610000000000002</v>
      </c>
      <c r="P4015" s="1202">
        <v>0.22</v>
      </c>
      <c r="Q4015" s="1203">
        <f t="shared" si="29"/>
        <v>0.1338</v>
      </c>
      <c r="R4015" s="1202">
        <v>0.15</v>
      </c>
      <c r="S4015" s="1197"/>
      <c r="T4015" s="1197"/>
      <c r="U4015" s="1197"/>
      <c r="V4015" s="1197"/>
      <c r="W4015" s="1197"/>
      <c r="X4015" s="1204" t="s">
        <v>763</v>
      </c>
      <c r="Y4015" s="729"/>
    </row>
    <row r="4016" spans="2:25" customFormat="1" ht="15.75" customHeight="1" x14ac:dyDescent="0.2">
      <c r="B4016" s="1227" t="s">
        <v>1681</v>
      </c>
      <c r="C4016" s="1198" t="s">
        <v>783</v>
      </c>
      <c r="D4016" s="1198" t="s">
        <v>929</v>
      </c>
      <c r="E4016" s="1199">
        <v>34</v>
      </c>
      <c r="F4016" s="1199">
        <v>14.01</v>
      </c>
      <c r="G4016" s="1200">
        <v>140</v>
      </c>
      <c r="H4016" s="1201"/>
      <c r="I4016" s="1198"/>
      <c r="J4016" s="1199">
        <v>19.989999999999998</v>
      </c>
      <c r="K4016" s="1198" t="s">
        <v>1682</v>
      </c>
      <c r="L4016" s="1202">
        <v>0.1</v>
      </c>
      <c r="M4016" s="1202">
        <f t="shared" si="27"/>
        <v>0.1285</v>
      </c>
      <c r="N4016" s="1202">
        <v>0.22</v>
      </c>
      <c r="O4016" s="1203">
        <f t="shared" si="28"/>
        <v>0.15610000000000002</v>
      </c>
      <c r="P4016" s="1202">
        <v>0.22</v>
      </c>
      <c r="Q4016" s="1203">
        <f t="shared" si="29"/>
        <v>0.1338</v>
      </c>
      <c r="R4016" s="1202">
        <v>0.15</v>
      </c>
      <c r="S4016" s="1197"/>
      <c r="T4016" s="1197"/>
      <c r="U4016" s="1197"/>
      <c r="V4016" s="1197"/>
      <c r="W4016" s="1197"/>
      <c r="X4016" s="1204" t="s">
        <v>763</v>
      </c>
      <c r="Y4016" s="729"/>
    </row>
    <row r="4017" spans="2:25" customFormat="1" ht="15.75" customHeight="1" x14ac:dyDescent="0.2">
      <c r="B4017" s="1227" t="s">
        <v>1683</v>
      </c>
      <c r="C4017" s="1198" t="s">
        <v>783</v>
      </c>
      <c r="D4017" s="1198" t="s">
        <v>929</v>
      </c>
      <c r="E4017" s="1199">
        <v>34</v>
      </c>
      <c r="F4017" s="1199">
        <v>14.01</v>
      </c>
      <c r="G4017" s="1200">
        <v>140</v>
      </c>
      <c r="H4017" s="1201"/>
      <c r="I4017" s="1198"/>
      <c r="J4017" s="1199">
        <v>19.989999999999998</v>
      </c>
      <c r="K4017" s="1198" t="s">
        <v>1682</v>
      </c>
      <c r="L4017" s="1202">
        <v>0.1</v>
      </c>
      <c r="M4017" s="1202">
        <f t="shared" si="27"/>
        <v>0.1285</v>
      </c>
      <c r="N4017" s="1202">
        <v>0.22</v>
      </c>
      <c r="O4017" s="1203">
        <f t="shared" si="28"/>
        <v>0.15610000000000002</v>
      </c>
      <c r="P4017" s="1202">
        <v>0.22</v>
      </c>
      <c r="Q4017" s="1203">
        <f t="shared" si="29"/>
        <v>0.1338</v>
      </c>
      <c r="R4017" s="1202">
        <v>0.15</v>
      </c>
      <c r="S4017" s="1197"/>
      <c r="T4017" s="1197"/>
      <c r="U4017" s="1197"/>
      <c r="V4017" s="1197"/>
      <c r="W4017" s="1197"/>
      <c r="X4017" s="1204" t="s">
        <v>763</v>
      </c>
      <c r="Y4017" s="729"/>
    </row>
    <row r="4018" spans="2:25" customFormat="1" ht="15.75" customHeight="1" x14ac:dyDescent="0.2">
      <c r="B4018" s="1227" t="s">
        <v>1684</v>
      </c>
      <c r="C4018" s="1198" t="s">
        <v>783</v>
      </c>
      <c r="D4018" s="1198" t="s">
        <v>929</v>
      </c>
      <c r="E4018" s="1199">
        <v>34</v>
      </c>
      <c r="F4018" s="1199">
        <v>14.01</v>
      </c>
      <c r="G4018" s="1200">
        <v>140</v>
      </c>
      <c r="H4018" s="1201"/>
      <c r="I4018" s="1198"/>
      <c r="J4018" s="1199">
        <v>19.989999999999998</v>
      </c>
      <c r="K4018" s="1198" t="s">
        <v>1682</v>
      </c>
      <c r="L4018" s="1202">
        <v>0.1</v>
      </c>
      <c r="M4018" s="1202">
        <f t="shared" si="27"/>
        <v>0.1285</v>
      </c>
      <c r="N4018" s="1202">
        <v>0.22</v>
      </c>
      <c r="O4018" s="1203">
        <f t="shared" si="28"/>
        <v>0.15610000000000002</v>
      </c>
      <c r="P4018" s="1202">
        <v>0.22</v>
      </c>
      <c r="Q4018" s="1203">
        <f t="shared" si="29"/>
        <v>0.1338</v>
      </c>
      <c r="R4018" s="1202">
        <v>0.15</v>
      </c>
      <c r="S4018" s="1197"/>
      <c r="T4018" s="1197"/>
      <c r="U4018" s="1197"/>
      <c r="V4018" s="1197"/>
      <c r="W4018" s="1197"/>
      <c r="X4018" s="1204" t="s">
        <v>763</v>
      </c>
      <c r="Y4018" s="729"/>
    </row>
    <row r="4019" spans="2:25" customFormat="1" ht="15.75" customHeight="1" x14ac:dyDescent="0.2">
      <c r="B4019" s="1227" t="s">
        <v>1685</v>
      </c>
      <c r="C4019" s="1198" t="s">
        <v>783</v>
      </c>
      <c r="D4019" s="1198" t="s">
        <v>2284</v>
      </c>
      <c r="E4019" s="1199">
        <v>30</v>
      </c>
      <c r="F4019" s="1199">
        <v>20</v>
      </c>
      <c r="G4019" s="1200">
        <v>200</v>
      </c>
      <c r="H4019" s="1201">
        <v>10</v>
      </c>
      <c r="I4019" s="1198" t="s">
        <v>1686</v>
      </c>
      <c r="J4019" s="1197"/>
      <c r="K4019" s="1198"/>
      <c r="L4019" s="1202">
        <v>0.1</v>
      </c>
      <c r="M4019" s="1202">
        <f t="shared" si="27"/>
        <v>0.1285</v>
      </c>
      <c r="N4019" s="1202">
        <v>0.22</v>
      </c>
      <c r="O4019" s="1203">
        <f t="shared" si="28"/>
        <v>0.15610000000000002</v>
      </c>
      <c r="P4019" s="1202">
        <v>0.22</v>
      </c>
      <c r="Q4019" s="1203">
        <f t="shared" si="29"/>
        <v>0.1338</v>
      </c>
      <c r="R4019" s="1202">
        <v>0.15</v>
      </c>
      <c r="S4019" s="1197"/>
      <c r="T4019" s="1197"/>
      <c r="U4019" s="1197"/>
      <c r="V4019" s="1197"/>
      <c r="W4019" s="1197"/>
      <c r="X4019" s="1205" t="s">
        <v>763</v>
      </c>
      <c r="Y4019" s="729"/>
    </row>
    <row r="4020" spans="2:25" customFormat="1" ht="15.75" customHeight="1" x14ac:dyDescent="0.2">
      <c r="B4020" s="1227" t="s">
        <v>1687</v>
      </c>
      <c r="C4020" s="1198" t="s">
        <v>783</v>
      </c>
      <c r="D4020" s="1198" t="s">
        <v>929</v>
      </c>
      <c r="E4020" s="1199">
        <v>30</v>
      </c>
      <c r="F4020" s="1199">
        <v>15</v>
      </c>
      <c r="G4020" s="1200">
        <v>150</v>
      </c>
      <c r="H4020" s="1201"/>
      <c r="I4020" s="1198"/>
      <c r="J4020" s="1199">
        <v>15</v>
      </c>
      <c r="K4020" s="1198" t="s">
        <v>1682</v>
      </c>
      <c r="L4020" s="1202">
        <v>0.1</v>
      </c>
      <c r="M4020" s="1202">
        <f t="shared" si="27"/>
        <v>0.1285</v>
      </c>
      <c r="N4020" s="1202">
        <v>0.22</v>
      </c>
      <c r="O4020" s="1203">
        <f t="shared" si="28"/>
        <v>0.15610000000000002</v>
      </c>
      <c r="P4020" s="1202">
        <v>0.22</v>
      </c>
      <c r="Q4020" s="1203">
        <f t="shared" si="29"/>
        <v>0.1338</v>
      </c>
      <c r="R4020" s="1202">
        <v>0.15</v>
      </c>
      <c r="S4020" s="1197"/>
      <c r="T4020" s="1197"/>
      <c r="U4020" s="1197"/>
      <c r="V4020" s="1197"/>
      <c r="W4020" s="1197"/>
      <c r="X4020" s="1205" t="s">
        <v>763</v>
      </c>
      <c r="Y4020" s="729"/>
    </row>
    <row r="4021" spans="2:25" customFormat="1" ht="15.75" customHeight="1" x14ac:dyDescent="0.2">
      <c r="B4021" s="1227" t="s">
        <v>1688</v>
      </c>
      <c r="C4021" s="1198" t="s">
        <v>783</v>
      </c>
      <c r="D4021" s="1198" t="s">
        <v>929</v>
      </c>
      <c r="E4021" s="1199">
        <v>39</v>
      </c>
      <c r="F4021" s="1199">
        <v>20</v>
      </c>
      <c r="G4021" s="1200">
        <v>200</v>
      </c>
      <c r="H4021" s="1201"/>
      <c r="I4021" s="1198"/>
      <c r="J4021" s="1199">
        <v>19</v>
      </c>
      <c r="K4021" s="1198" t="s">
        <v>1682</v>
      </c>
      <c r="L4021" s="1202">
        <v>0.1</v>
      </c>
      <c r="M4021" s="1202">
        <f t="shared" si="27"/>
        <v>0.1285</v>
      </c>
      <c r="N4021" s="1202">
        <v>0.22</v>
      </c>
      <c r="O4021" s="1203">
        <f t="shared" si="28"/>
        <v>0.15610000000000002</v>
      </c>
      <c r="P4021" s="1202">
        <v>0.22</v>
      </c>
      <c r="Q4021" s="1203">
        <f t="shared" si="29"/>
        <v>0.1338</v>
      </c>
      <c r="R4021" s="1202">
        <v>0.15</v>
      </c>
      <c r="S4021" s="1197"/>
      <c r="T4021" s="1197"/>
      <c r="U4021" s="1197"/>
      <c r="V4021" s="1197"/>
      <c r="W4021" s="1197"/>
      <c r="X4021" s="1204" t="s">
        <v>763</v>
      </c>
      <c r="Y4021" s="729"/>
    </row>
    <row r="4022" spans="2:25" customFormat="1" ht="15.75" customHeight="1" x14ac:dyDescent="0.2">
      <c r="B4022" s="1227" t="s">
        <v>1089</v>
      </c>
      <c r="C4022" s="1198" t="s">
        <v>783</v>
      </c>
      <c r="D4022" s="1198" t="s">
        <v>929</v>
      </c>
      <c r="E4022" s="1199">
        <v>39</v>
      </c>
      <c r="F4022" s="1199">
        <v>20</v>
      </c>
      <c r="G4022" s="1200">
        <v>200</v>
      </c>
      <c r="H4022" s="1201"/>
      <c r="I4022" s="1198"/>
      <c r="J4022" s="1199">
        <v>19</v>
      </c>
      <c r="K4022" s="1198" t="s">
        <v>1682</v>
      </c>
      <c r="L4022" s="1202">
        <v>0.1</v>
      </c>
      <c r="M4022" s="1202">
        <f t="shared" si="27"/>
        <v>0.1285</v>
      </c>
      <c r="N4022" s="1202">
        <v>0.22</v>
      </c>
      <c r="O4022" s="1203">
        <f t="shared" si="28"/>
        <v>0.15610000000000002</v>
      </c>
      <c r="P4022" s="1202">
        <v>0.22</v>
      </c>
      <c r="Q4022" s="1203">
        <f t="shared" si="29"/>
        <v>0.1338</v>
      </c>
      <c r="R4022" s="1202">
        <v>0.15</v>
      </c>
      <c r="S4022" s="1197"/>
      <c r="T4022" s="1197"/>
      <c r="U4022" s="1197"/>
      <c r="V4022" s="1197"/>
      <c r="W4022" s="1197"/>
      <c r="X4022" s="1204" t="s">
        <v>763</v>
      </c>
      <c r="Y4022" s="729"/>
    </row>
    <row r="4023" spans="2:25" customFormat="1" ht="15.75" customHeight="1" x14ac:dyDescent="0.2">
      <c r="B4023" s="1227" t="s">
        <v>1090</v>
      </c>
      <c r="C4023" s="1198" t="s">
        <v>783</v>
      </c>
      <c r="D4023" s="1198" t="s">
        <v>929</v>
      </c>
      <c r="E4023" s="1199">
        <v>39</v>
      </c>
      <c r="F4023" s="1199">
        <v>20</v>
      </c>
      <c r="G4023" s="1200">
        <v>200</v>
      </c>
      <c r="H4023" s="1201"/>
      <c r="I4023" s="1198"/>
      <c r="J4023" s="1199">
        <v>19</v>
      </c>
      <c r="K4023" s="1198" t="s">
        <v>1682</v>
      </c>
      <c r="L4023" s="1202">
        <v>0.1</v>
      </c>
      <c r="M4023" s="1202">
        <f t="shared" si="27"/>
        <v>0.1285</v>
      </c>
      <c r="N4023" s="1202">
        <v>0.22</v>
      </c>
      <c r="O4023" s="1203">
        <f t="shared" si="28"/>
        <v>0.15610000000000002</v>
      </c>
      <c r="P4023" s="1202">
        <v>0.22</v>
      </c>
      <c r="Q4023" s="1203">
        <f t="shared" si="29"/>
        <v>0.1338</v>
      </c>
      <c r="R4023" s="1202">
        <v>0.15</v>
      </c>
      <c r="S4023" s="1197"/>
      <c r="T4023" s="1197"/>
      <c r="U4023" s="1197"/>
      <c r="V4023" s="1197"/>
      <c r="W4023" s="1197"/>
      <c r="X4023" s="1204" t="s">
        <v>763</v>
      </c>
      <c r="Y4023" s="729"/>
    </row>
    <row r="4024" spans="2:25" customFormat="1" ht="15.75" customHeight="1" x14ac:dyDescent="0.2">
      <c r="B4024" s="1227" t="s">
        <v>1091</v>
      </c>
      <c r="C4024" s="1198" t="s">
        <v>783</v>
      </c>
      <c r="D4024" s="1198" t="s">
        <v>1627</v>
      </c>
      <c r="E4024" s="1199">
        <v>43</v>
      </c>
      <c r="F4024" s="1199">
        <v>43</v>
      </c>
      <c r="G4024" s="1200">
        <v>438</v>
      </c>
      <c r="H4024" s="1201"/>
      <c r="I4024" s="1198"/>
      <c r="J4024" s="1199"/>
      <c r="K4024" s="1198"/>
      <c r="L4024" s="1202">
        <v>9.8000000000000004E-2</v>
      </c>
      <c r="M4024" s="1202">
        <f t="shared" si="27"/>
        <v>0.1285</v>
      </c>
      <c r="N4024" s="1202">
        <v>0.22</v>
      </c>
      <c r="O4024" s="1203">
        <f t="shared" si="28"/>
        <v>0.15610000000000002</v>
      </c>
      <c r="P4024" s="1202">
        <v>0.22</v>
      </c>
      <c r="Q4024" s="1203">
        <f t="shared" si="29"/>
        <v>0.1338</v>
      </c>
      <c r="R4024" s="1202">
        <v>0.15</v>
      </c>
      <c r="S4024" s="1197"/>
      <c r="T4024" s="1197"/>
      <c r="U4024" s="1197"/>
      <c r="V4024" s="1197"/>
      <c r="W4024" s="1197"/>
      <c r="X4024" s="1204" t="s">
        <v>763</v>
      </c>
      <c r="Y4024" s="729"/>
    </row>
    <row r="4025" spans="2:25" customFormat="1" ht="15.75" customHeight="1" x14ac:dyDescent="0.2">
      <c r="B4025" s="1227" t="s">
        <v>1092</v>
      </c>
      <c r="C4025" s="1198" t="s">
        <v>783</v>
      </c>
      <c r="D4025" s="1198" t="s">
        <v>929</v>
      </c>
      <c r="E4025" s="1199">
        <v>49</v>
      </c>
      <c r="F4025" s="1199">
        <v>34</v>
      </c>
      <c r="G4025" s="1200">
        <v>346</v>
      </c>
      <c r="H4025" s="1201"/>
      <c r="I4025" s="1198"/>
      <c r="J4025" s="1199">
        <v>15</v>
      </c>
      <c r="K4025" s="1198" t="s">
        <v>1682</v>
      </c>
      <c r="L4025" s="1202">
        <v>9.8000000000000004E-2</v>
      </c>
      <c r="M4025" s="1202">
        <f t="shared" si="27"/>
        <v>0.1285</v>
      </c>
      <c r="N4025" s="1202">
        <v>0.22</v>
      </c>
      <c r="O4025" s="1203">
        <f t="shared" si="28"/>
        <v>0.15610000000000002</v>
      </c>
      <c r="P4025" s="1202">
        <v>0.22</v>
      </c>
      <c r="Q4025" s="1203">
        <f t="shared" si="29"/>
        <v>0.1338</v>
      </c>
      <c r="R4025" s="1202">
        <v>0.15</v>
      </c>
      <c r="S4025" s="1197"/>
      <c r="T4025" s="1197"/>
      <c r="U4025" s="1197"/>
      <c r="V4025" s="1197"/>
      <c r="W4025" s="1197"/>
      <c r="X4025" s="1204" t="s">
        <v>763</v>
      </c>
      <c r="Y4025" s="729"/>
    </row>
    <row r="4026" spans="2:25" customFormat="1" ht="15.75" customHeight="1" x14ac:dyDescent="0.2">
      <c r="B4026" s="1227" t="s">
        <v>1093</v>
      </c>
      <c r="C4026" s="1198" t="s">
        <v>783</v>
      </c>
      <c r="D4026" s="1198" t="s">
        <v>929</v>
      </c>
      <c r="E4026" s="1199">
        <v>49</v>
      </c>
      <c r="F4026" s="1199">
        <v>34</v>
      </c>
      <c r="G4026" s="1200">
        <v>346</v>
      </c>
      <c r="H4026" s="1201"/>
      <c r="I4026" s="1198"/>
      <c r="J4026" s="1199">
        <v>15</v>
      </c>
      <c r="K4026" s="1198" t="s">
        <v>1682</v>
      </c>
      <c r="L4026" s="1202">
        <v>9.8000000000000004E-2</v>
      </c>
      <c r="M4026" s="1202">
        <f t="shared" si="27"/>
        <v>0.1285</v>
      </c>
      <c r="N4026" s="1202">
        <v>0.22</v>
      </c>
      <c r="O4026" s="1203">
        <f t="shared" si="28"/>
        <v>0.15610000000000002</v>
      </c>
      <c r="P4026" s="1202">
        <v>0.22</v>
      </c>
      <c r="Q4026" s="1203">
        <f t="shared" si="29"/>
        <v>0.1338</v>
      </c>
      <c r="R4026" s="1202">
        <v>0.15</v>
      </c>
      <c r="S4026" s="1197"/>
      <c r="T4026" s="1197"/>
      <c r="U4026" s="1197"/>
      <c r="V4026" s="1197"/>
      <c r="W4026" s="1197"/>
      <c r="X4026" s="1204" t="s">
        <v>763</v>
      </c>
      <c r="Y4026" s="729"/>
    </row>
    <row r="4027" spans="2:25" customFormat="1" ht="15.75" customHeight="1" x14ac:dyDescent="0.2">
      <c r="B4027" s="1227" t="s">
        <v>1094</v>
      </c>
      <c r="C4027" s="1198" t="s">
        <v>783</v>
      </c>
      <c r="D4027" s="1198" t="s">
        <v>929</v>
      </c>
      <c r="E4027" s="1199">
        <v>49</v>
      </c>
      <c r="F4027" s="1199">
        <v>34</v>
      </c>
      <c r="G4027" s="1200">
        <v>346</v>
      </c>
      <c r="H4027" s="1201"/>
      <c r="I4027" s="1198"/>
      <c r="J4027" s="1199">
        <v>15</v>
      </c>
      <c r="K4027" s="1198" t="s">
        <v>1682</v>
      </c>
      <c r="L4027" s="1202">
        <v>9.8000000000000004E-2</v>
      </c>
      <c r="M4027" s="1202">
        <f t="shared" si="27"/>
        <v>0.1285</v>
      </c>
      <c r="N4027" s="1202">
        <v>0.22</v>
      </c>
      <c r="O4027" s="1203">
        <f t="shared" si="28"/>
        <v>0.15610000000000002</v>
      </c>
      <c r="P4027" s="1202">
        <v>0.22</v>
      </c>
      <c r="Q4027" s="1203">
        <f t="shared" si="29"/>
        <v>0.1338</v>
      </c>
      <c r="R4027" s="1202">
        <v>0.15</v>
      </c>
      <c r="S4027" s="1197"/>
      <c r="T4027" s="1197"/>
      <c r="U4027" s="1197"/>
      <c r="V4027" s="1197"/>
      <c r="W4027" s="1197"/>
      <c r="X4027" s="1204" t="s">
        <v>763</v>
      </c>
      <c r="Y4027" s="729"/>
    </row>
    <row r="4028" spans="2:25" customFormat="1" ht="15.75" customHeight="1" x14ac:dyDescent="0.2">
      <c r="B4028" s="1227" t="s">
        <v>1095</v>
      </c>
      <c r="C4028" s="1198" t="s">
        <v>783</v>
      </c>
      <c r="D4028" s="1198" t="s">
        <v>929</v>
      </c>
      <c r="E4028" s="1199">
        <v>49</v>
      </c>
      <c r="F4028" s="1199">
        <v>34</v>
      </c>
      <c r="G4028" s="1200">
        <v>346</v>
      </c>
      <c r="H4028" s="1201"/>
      <c r="I4028" s="1198"/>
      <c r="J4028" s="1199">
        <v>15</v>
      </c>
      <c r="K4028" s="1198" t="s">
        <v>1682</v>
      </c>
      <c r="L4028" s="1202">
        <v>9.8000000000000004E-2</v>
      </c>
      <c r="M4028" s="1202">
        <f t="shared" si="27"/>
        <v>0.1285</v>
      </c>
      <c r="N4028" s="1202">
        <v>0.22</v>
      </c>
      <c r="O4028" s="1203">
        <f t="shared" si="28"/>
        <v>0.15610000000000002</v>
      </c>
      <c r="P4028" s="1202">
        <v>0.22</v>
      </c>
      <c r="Q4028" s="1203">
        <f t="shared" si="29"/>
        <v>0.1338</v>
      </c>
      <c r="R4028" s="1202">
        <v>0.15</v>
      </c>
      <c r="S4028" s="1197"/>
      <c r="T4028" s="1197"/>
      <c r="U4028" s="1197"/>
      <c r="V4028" s="1197"/>
      <c r="W4028" s="1197"/>
      <c r="X4028" s="1204" t="s">
        <v>763</v>
      </c>
      <c r="Y4028" s="729"/>
    </row>
    <row r="4029" spans="2:25" customFormat="1" ht="15.75" customHeight="1" x14ac:dyDescent="0.2">
      <c r="B4029" s="1227" t="s">
        <v>1096</v>
      </c>
      <c r="C4029" s="1198" t="s">
        <v>783</v>
      </c>
      <c r="D4029" s="1198" t="s">
        <v>1097</v>
      </c>
      <c r="E4029" s="1199">
        <v>49</v>
      </c>
      <c r="F4029" s="1199">
        <v>19.020000000000003</v>
      </c>
      <c r="G4029" s="1200">
        <v>194</v>
      </c>
      <c r="H4029" s="1201">
        <v>9.99</v>
      </c>
      <c r="I4029" s="1198" t="s">
        <v>1098</v>
      </c>
      <c r="J4029" s="1199">
        <v>19.989999999999998</v>
      </c>
      <c r="K4029" s="1198" t="s">
        <v>1682</v>
      </c>
      <c r="L4029" s="1202">
        <v>9.8000000000000004E-2</v>
      </c>
      <c r="M4029" s="1202">
        <f t="shared" si="27"/>
        <v>0.1285</v>
      </c>
      <c r="N4029" s="1202">
        <v>0.22</v>
      </c>
      <c r="O4029" s="1203">
        <f t="shared" si="28"/>
        <v>0.15610000000000002</v>
      </c>
      <c r="P4029" s="1202">
        <v>0.22</v>
      </c>
      <c r="Q4029" s="1203">
        <f t="shared" si="29"/>
        <v>0.1338</v>
      </c>
      <c r="R4029" s="1202">
        <v>0.15</v>
      </c>
      <c r="S4029" s="1197"/>
      <c r="T4029" s="1197"/>
      <c r="U4029" s="1197"/>
      <c r="V4029" s="1197"/>
      <c r="W4029" s="1197"/>
      <c r="X4029" s="1204" t="s">
        <v>763</v>
      </c>
      <c r="Y4029" s="729"/>
    </row>
    <row r="4030" spans="2:25" customFormat="1" ht="15.75" customHeight="1" x14ac:dyDescent="0.2">
      <c r="B4030" s="1227" t="s">
        <v>1099</v>
      </c>
      <c r="C4030" s="1198" t="s">
        <v>783</v>
      </c>
      <c r="D4030" s="1198" t="s">
        <v>1097</v>
      </c>
      <c r="E4030" s="1199">
        <v>49</v>
      </c>
      <c r="F4030" s="1199">
        <v>19.020000000000003</v>
      </c>
      <c r="G4030" s="1200">
        <v>194</v>
      </c>
      <c r="H4030" s="1201">
        <v>9.99</v>
      </c>
      <c r="I4030" s="1198" t="s">
        <v>1098</v>
      </c>
      <c r="J4030" s="1199">
        <v>19.989999999999998</v>
      </c>
      <c r="K4030" s="1198" t="s">
        <v>1682</v>
      </c>
      <c r="L4030" s="1202">
        <v>9.8000000000000004E-2</v>
      </c>
      <c r="M4030" s="1202">
        <f t="shared" si="27"/>
        <v>0.1285</v>
      </c>
      <c r="N4030" s="1202">
        <v>0.22</v>
      </c>
      <c r="O4030" s="1203">
        <f t="shared" si="28"/>
        <v>0.15610000000000002</v>
      </c>
      <c r="P4030" s="1202">
        <v>0.22</v>
      </c>
      <c r="Q4030" s="1203">
        <f t="shared" si="29"/>
        <v>0.1338</v>
      </c>
      <c r="R4030" s="1202">
        <v>0.15</v>
      </c>
      <c r="S4030" s="1197"/>
      <c r="T4030" s="1197"/>
      <c r="U4030" s="1197"/>
      <c r="V4030" s="1197"/>
      <c r="W4030" s="1197"/>
      <c r="X4030" s="1204" t="s">
        <v>763</v>
      </c>
      <c r="Y4030" s="729"/>
    </row>
    <row r="4031" spans="2:25" customFormat="1" ht="15.75" customHeight="1" x14ac:dyDescent="0.2">
      <c r="B4031" s="1227" t="s">
        <v>1100</v>
      </c>
      <c r="C4031" s="1198" t="s">
        <v>783</v>
      </c>
      <c r="D4031" s="1198" t="s">
        <v>1097</v>
      </c>
      <c r="E4031" s="1199">
        <v>49</v>
      </c>
      <c r="F4031" s="1199">
        <v>19.020000000000003</v>
      </c>
      <c r="G4031" s="1200">
        <v>194</v>
      </c>
      <c r="H4031" s="1201">
        <v>9.99</v>
      </c>
      <c r="I4031" s="1198" t="s">
        <v>1098</v>
      </c>
      <c r="J4031" s="1199">
        <v>19.989999999999998</v>
      </c>
      <c r="K4031" s="1198" t="s">
        <v>1682</v>
      </c>
      <c r="L4031" s="1202">
        <v>9.8000000000000004E-2</v>
      </c>
      <c r="M4031" s="1202">
        <f t="shared" si="27"/>
        <v>0.1285</v>
      </c>
      <c r="N4031" s="1202">
        <v>0.22</v>
      </c>
      <c r="O4031" s="1203">
        <f t="shared" si="28"/>
        <v>0.15610000000000002</v>
      </c>
      <c r="P4031" s="1202">
        <v>0.22</v>
      </c>
      <c r="Q4031" s="1203">
        <f t="shared" si="29"/>
        <v>0.1338</v>
      </c>
      <c r="R4031" s="1202">
        <v>0.15</v>
      </c>
      <c r="S4031" s="1197"/>
      <c r="T4031" s="1197"/>
      <c r="U4031" s="1197"/>
      <c r="V4031" s="1197"/>
      <c r="W4031" s="1197"/>
      <c r="X4031" s="1204" t="s">
        <v>763</v>
      </c>
      <c r="Y4031" s="729"/>
    </row>
    <row r="4032" spans="2:25" customFormat="1" ht="15.75" customHeight="1" x14ac:dyDescent="0.2">
      <c r="B4032" s="1227" t="s">
        <v>1101</v>
      </c>
      <c r="C4032" s="1198" t="s">
        <v>783</v>
      </c>
      <c r="D4032" s="1198" t="s">
        <v>1627</v>
      </c>
      <c r="E4032" s="1199">
        <v>54</v>
      </c>
      <c r="F4032" s="1199">
        <v>54</v>
      </c>
      <c r="G4032" s="1200">
        <v>562</v>
      </c>
      <c r="H4032" s="1201"/>
      <c r="I4032" s="1198"/>
      <c r="J4032" s="1199"/>
      <c r="K4032" s="1198"/>
      <c r="L4032" s="1202">
        <v>9.6000000000000002E-2</v>
      </c>
      <c r="M4032" s="1202">
        <f t="shared" si="27"/>
        <v>0.1285</v>
      </c>
      <c r="N4032" s="1202">
        <v>0.22</v>
      </c>
      <c r="O4032" s="1203">
        <f t="shared" si="28"/>
        <v>0.15610000000000002</v>
      </c>
      <c r="P4032" s="1202">
        <v>0.22</v>
      </c>
      <c r="Q4032" s="1203">
        <f t="shared" si="29"/>
        <v>0.1338</v>
      </c>
      <c r="R4032" s="1202">
        <v>0.15</v>
      </c>
      <c r="S4032" s="1197"/>
      <c r="T4032" s="1197"/>
      <c r="U4032" s="1197"/>
      <c r="V4032" s="1197"/>
      <c r="W4032" s="1197"/>
      <c r="X4032" s="1204" t="s">
        <v>763</v>
      </c>
      <c r="Y4032" s="729"/>
    </row>
    <row r="4033" spans="2:25" customFormat="1" ht="15.75" customHeight="1" x14ac:dyDescent="0.2">
      <c r="B4033" s="1227" t="s">
        <v>1102</v>
      </c>
      <c r="C4033" s="1198" t="s">
        <v>783</v>
      </c>
      <c r="D4033" s="1198" t="s">
        <v>929</v>
      </c>
      <c r="E4033" s="1199">
        <v>59</v>
      </c>
      <c r="F4033" s="1199">
        <v>39</v>
      </c>
      <c r="G4033" s="1200">
        <v>397</v>
      </c>
      <c r="H4033" s="1201"/>
      <c r="I4033" s="1198"/>
      <c r="J4033" s="1199">
        <v>20</v>
      </c>
      <c r="K4033" s="1198" t="s">
        <v>1682</v>
      </c>
      <c r="L4033" s="1202">
        <v>9.8000000000000004E-2</v>
      </c>
      <c r="M4033" s="1202">
        <f t="shared" si="27"/>
        <v>0.1285</v>
      </c>
      <c r="N4033" s="1202">
        <v>0.22</v>
      </c>
      <c r="O4033" s="1203">
        <f t="shared" si="28"/>
        <v>0.15610000000000002</v>
      </c>
      <c r="P4033" s="1202">
        <v>0.22</v>
      </c>
      <c r="Q4033" s="1203">
        <f t="shared" si="29"/>
        <v>0.1338</v>
      </c>
      <c r="R4033" s="1202">
        <v>0.15</v>
      </c>
      <c r="S4033" s="1197"/>
      <c r="T4033" s="1197"/>
      <c r="U4033" s="1197"/>
      <c r="V4033" s="1197"/>
      <c r="W4033" s="1197"/>
      <c r="X4033" s="1204" t="s">
        <v>390</v>
      </c>
      <c r="Y4033" s="729"/>
    </row>
    <row r="4034" spans="2:25" customFormat="1" ht="15.75" customHeight="1" x14ac:dyDescent="0.2">
      <c r="B4034" s="1227" t="s">
        <v>1103</v>
      </c>
      <c r="C4034" s="1198" t="s">
        <v>783</v>
      </c>
      <c r="D4034" s="1198" t="s">
        <v>929</v>
      </c>
      <c r="E4034" s="1199">
        <v>59</v>
      </c>
      <c r="F4034" s="1199">
        <v>44</v>
      </c>
      <c r="G4034" s="1200">
        <v>448</v>
      </c>
      <c r="H4034" s="1201"/>
      <c r="I4034" s="1198"/>
      <c r="J4034" s="1199">
        <v>15</v>
      </c>
      <c r="K4034" s="1198" t="s">
        <v>1682</v>
      </c>
      <c r="L4034" s="1202">
        <v>9.8000000000000004E-2</v>
      </c>
      <c r="M4034" s="1202">
        <f t="shared" si="27"/>
        <v>0.1285</v>
      </c>
      <c r="N4034" s="1202">
        <v>0.22</v>
      </c>
      <c r="O4034" s="1203">
        <f t="shared" si="28"/>
        <v>0.15610000000000002</v>
      </c>
      <c r="P4034" s="1202">
        <v>0.22</v>
      </c>
      <c r="Q4034" s="1203">
        <f t="shared" si="29"/>
        <v>0.1338</v>
      </c>
      <c r="R4034" s="1202">
        <v>0.15</v>
      </c>
      <c r="S4034" s="1197"/>
      <c r="T4034" s="1197"/>
      <c r="U4034" s="1197"/>
      <c r="V4034" s="1197"/>
      <c r="W4034" s="1197"/>
      <c r="X4034" s="1204" t="s">
        <v>390</v>
      </c>
      <c r="Y4034" s="729"/>
    </row>
    <row r="4035" spans="2:25" customFormat="1" ht="15.75" customHeight="1" x14ac:dyDescent="0.2">
      <c r="B4035" s="1227" t="s">
        <v>1104</v>
      </c>
      <c r="C4035" s="1198" t="s">
        <v>783</v>
      </c>
      <c r="D4035" s="1198" t="s">
        <v>929</v>
      </c>
      <c r="E4035" s="1199">
        <v>59</v>
      </c>
      <c r="F4035" s="1199">
        <v>44</v>
      </c>
      <c r="G4035" s="1200">
        <v>448</v>
      </c>
      <c r="H4035" s="1201"/>
      <c r="I4035" s="1198"/>
      <c r="J4035" s="1199">
        <v>15</v>
      </c>
      <c r="K4035" s="1198" t="s">
        <v>1682</v>
      </c>
      <c r="L4035" s="1202">
        <v>9.8000000000000004E-2</v>
      </c>
      <c r="M4035" s="1202">
        <f t="shared" si="27"/>
        <v>0.1285</v>
      </c>
      <c r="N4035" s="1202">
        <v>0.22</v>
      </c>
      <c r="O4035" s="1203">
        <f t="shared" si="28"/>
        <v>0.15610000000000002</v>
      </c>
      <c r="P4035" s="1202">
        <v>0.22</v>
      </c>
      <c r="Q4035" s="1203">
        <f t="shared" si="29"/>
        <v>0.1338</v>
      </c>
      <c r="R4035" s="1202">
        <v>0.15</v>
      </c>
      <c r="S4035" s="1197"/>
      <c r="T4035" s="1197"/>
      <c r="U4035" s="1197"/>
      <c r="V4035" s="1197"/>
      <c r="W4035" s="1197"/>
      <c r="X4035" s="1204" t="s">
        <v>390</v>
      </c>
      <c r="Y4035" s="729"/>
    </row>
    <row r="4036" spans="2:25" customFormat="1" ht="15.75" customHeight="1" x14ac:dyDescent="0.2">
      <c r="B4036" s="1227" t="s">
        <v>1105</v>
      </c>
      <c r="C4036" s="1198" t="s">
        <v>783</v>
      </c>
      <c r="D4036" s="1198" t="s">
        <v>929</v>
      </c>
      <c r="E4036" s="1199">
        <v>69</v>
      </c>
      <c r="F4036" s="1199">
        <v>54</v>
      </c>
      <c r="G4036" s="1200">
        <v>562</v>
      </c>
      <c r="H4036" s="1201"/>
      <c r="I4036" s="1198"/>
      <c r="J4036" s="1199">
        <v>15</v>
      </c>
      <c r="K4036" s="1198" t="s">
        <v>1682</v>
      </c>
      <c r="L4036" s="1202">
        <v>9.6000000000000002E-2</v>
      </c>
      <c r="M4036" s="1202">
        <f t="shared" si="27"/>
        <v>0.1285</v>
      </c>
      <c r="N4036" s="1202">
        <v>0.22</v>
      </c>
      <c r="O4036" s="1203">
        <f t="shared" si="28"/>
        <v>0.15610000000000002</v>
      </c>
      <c r="P4036" s="1202">
        <v>0.22</v>
      </c>
      <c r="Q4036" s="1203">
        <f t="shared" si="29"/>
        <v>0.1338</v>
      </c>
      <c r="R4036" s="1202">
        <v>0.15</v>
      </c>
      <c r="S4036" s="1197"/>
      <c r="T4036" s="1197"/>
      <c r="U4036" s="1197"/>
      <c r="V4036" s="1197"/>
      <c r="W4036" s="1197"/>
      <c r="X4036" s="1204" t="s">
        <v>390</v>
      </c>
      <c r="Y4036" s="729"/>
    </row>
    <row r="4037" spans="2:25" customFormat="1" ht="15.75" customHeight="1" x14ac:dyDescent="0.2">
      <c r="B4037" s="1227" t="s">
        <v>1106</v>
      </c>
      <c r="C4037" s="1198" t="s">
        <v>783</v>
      </c>
      <c r="D4037" s="1198" t="s">
        <v>929</v>
      </c>
      <c r="E4037" s="1199">
        <v>69</v>
      </c>
      <c r="F4037" s="1199">
        <v>54</v>
      </c>
      <c r="G4037" s="1200">
        <v>562</v>
      </c>
      <c r="H4037" s="1201"/>
      <c r="I4037" s="1198"/>
      <c r="J4037" s="1199">
        <v>15</v>
      </c>
      <c r="K4037" s="1198" t="s">
        <v>1682</v>
      </c>
      <c r="L4037" s="1202">
        <v>9.6000000000000002E-2</v>
      </c>
      <c r="M4037" s="1202">
        <f t="shared" si="27"/>
        <v>0.1285</v>
      </c>
      <c r="N4037" s="1202">
        <v>0.22</v>
      </c>
      <c r="O4037" s="1203">
        <f t="shared" si="28"/>
        <v>0.15610000000000002</v>
      </c>
      <c r="P4037" s="1202">
        <v>0.22</v>
      </c>
      <c r="Q4037" s="1203">
        <f t="shared" si="29"/>
        <v>0.1338</v>
      </c>
      <c r="R4037" s="1202">
        <v>0.15</v>
      </c>
      <c r="S4037" s="1197"/>
      <c r="T4037" s="1197"/>
      <c r="U4037" s="1197"/>
      <c r="V4037" s="1197"/>
      <c r="W4037" s="1197"/>
      <c r="X4037" s="1204" t="s">
        <v>390</v>
      </c>
      <c r="Y4037" s="729"/>
    </row>
    <row r="4038" spans="2:25" customFormat="1" ht="15.75" customHeight="1" x14ac:dyDescent="0.2">
      <c r="B4038" s="1227" t="s">
        <v>1107</v>
      </c>
      <c r="C4038" s="1198" t="s">
        <v>783</v>
      </c>
      <c r="D4038" s="1198" t="s">
        <v>929</v>
      </c>
      <c r="E4038" s="1199">
        <v>69</v>
      </c>
      <c r="F4038" s="1199">
        <v>54</v>
      </c>
      <c r="G4038" s="1200">
        <v>562</v>
      </c>
      <c r="H4038" s="1201"/>
      <c r="I4038" s="1198"/>
      <c r="J4038" s="1199">
        <v>15</v>
      </c>
      <c r="K4038" s="1198" t="s">
        <v>1682</v>
      </c>
      <c r="L4038" s="1202">
        <v>9.6000000000000002E-2</v>
      </c>
      <c r="M4038" s="1202">
        <f t="shared" si="27"/>
        <v>0.1285</v>
      </c>
      <c r="N4038" s="1202">
        <v>0.22</v>
      </c>
      <c r="O4038" s="1203">
        <f t="shared" si="28"/>
        <v>0.15610000000000002</v>
      </c>
      <c r="P4038" s="1202">
        <v>0.22</v>
      </c>
      <c r="Q4038" s="1203">
        <f t="shared" si="29"/>
        <v>0.1338</v>
      </c>
      <c r="R4038" s="1202">
        <v>0.15</v>
      </c>
      <c r="S4038" s="1197"/>
      <c r="T4038" s="1197"/>
      <c r="U4038" s="1197"/>
      <c r="V4038" s="1197"/>
      <c r="W4038" s="1197"/>
      <c r="X4038" s="1204" t="s">
        <v>390</v>
      </c>
      <c r="Y4038" s="729"/>
    </row>
    <row r="4039" spans="2:25" customFormat="1" ht="15.75" customHeight="1" x14ac:dyDescent="0.2">
      <c r="B4039" s="1227" t="s">
        <v>1108</v>
      </c>
      <c r="C4039" s="1198" t="s">
        <v>783</v>
      </c>
      <c r="D4039" s="1198" t="s">
        <v>929</v>
      </c>
      <c r="E4039" s="1199">
        <v>69</v>
      </c>
      <c r="F4039" s="1199">
        <v>54</v>
      </c>
      <c r="G4039" s="1200">
        <v>562</v>
      </c>
      <c r="H4039" s="1201"/>
      <c r="I4039" s="1198"/>
      <c r="J4039" s="1199">
        <v>15</v>
      </c>
      <c r="K4039" s="1198" t="s">
        <v>1682</v>
      </c>
      <c r="L4039" s="1202">
        <v>9.6000000000000002E-2</v>
      </c>
      <c r="M4039" s="1202">
        <f t="shared" si="27"/>
        <v>0.1285</v>
      </c>
      <c r="N4039" s="1202">
        <v>0.22</v>
      </c>
      <c r="O4039" s="1203">
        <f t="shared" si="28"/>
        <v>0.15610000000000002</v>
      </c>
      <c r="P4039" s="1202">
        <v>0.22</v>
      </c>
      <c r="Q4039" s="1203">
        <f t="shared" si="29"/>
        <v>0.1338</v>
      </c>
      <c r="R4039" s="1202">
        <v>0.15</v>
      </c>
      <c r="S4039" s="1197"/>
      <c r="T4039" s="1197"/>
      <c r="U4039" s="1197"/>
      <c r="V4039" s="1197"/>
      <c r="W4039" s="1197"/>
      <c r="X4039" s="1204" t="s">
        <v>390</v>
      </c>
      <c r="Y4039" s="729"/>
    </row>
    <row r="4040" spans="2:25" customFormat="1" ht="15.75" customHeight="1" x14ac:dyDescent="0.2">
      <c r="B4040" s="1227" t="s">
        <v>1109</v>
      </c>
      <c r="C4040" s="1198" t="s">
        <v>783</v>
      </c>
      <c r="D4040" s="1198" t="s">
        <v>1627</v>
      </c>
      <c r="E4040" s="1199">
        <v>79</v>
      </c>
      <c r="F4040" s="1199">
        <v>79</v>
      </c>
      <c r="G4040" s="1200">
        <v>897</v>
      </c>
      <c r="H4040" s="1201"/>
      <c r="I4040" s="1198"/>
      <c r="J4040" s="1199"/>
      <c r="K4040" s="1198"/>
      <c r="L4040" s="1202">
        <v>8.7999999999999995E-2</v>
      </c>
      <c r="M4040" s="1202">
        <f t="shared" si="27"/>
        <v>0.1285</v>
      </c>
      <c r="N4040" s="1202">
        <v>0.22</v>
      </c>
      <c r="O4040" s="1203">
        <f t="shared" si="28"/>
        <v>0.15610000000000002</v>
      </c>
      <c r="P4040" s="1202">
        <v>0.22</v>
      </c>
      <c r="Q4040" s="1203">
        <f t="shared" si="29"/>
        <v>0.1338</v>
      </c>
      <c r="R4040" s="1202">
        <v>0.15</v>
      </c>
      <c r="S4040" s="1197"/>
      <c r="T4040" s="1197"/>
      <c r="U4040" s="1197"/>
      <c r="V4040" s="1197"/>
      <c r="W4040" s="1197"/>
      <c r="X4040" s="1204" t="s">
        <v>390</v>
      </c>
      <c r="Y4040" s="729"/>
    </row>
    <row r="4041" spans="2:25" customFormat="1" ht="15.75" customHeight="1" x14ac:dyDescent="0.2">
      <c r="B4041" s="1227" t="s">
        <v>1110</v>
      </c>
      <c r="C4041" s="1198" t="s">
        <v>783</v>
      </c>
      <c r="D4041" s="1198" t="s">
        <v>929</v>
      </c>
      <c r="E4041" s="1199">
        <v>79</v>
      </c>
      <c r="F4041" s="1199">
        <v>59</v>
      </c>
      <c r="G4041" s="1200">
        <v>655</v>
      </c>
      <c r="H4041" s="1201"/>
      <c r="I4041" s="1198"/>
      <c r="J4041" s="1199">
        <v>20</v>
      </c>
      <c r="K4041" s="1198" t="s">
        <v>1682</v>
      </c>
      <c r="L4041" s="1202">
        <v>0.09</v>
      </c>
      <c r="M4041" s="1202">
        <f t="shared" si="27"/>
        <v>0.1285</v>
      </c>
      <c r="N4041" s="1202">
        <v>0.22</v>
      </c>
      <c r="O4041" s="1203">
        <f t="shared" si="28"/>
        <v>0.15610000000000002</v>
      </c>
      <c r="P4041" s="1202">
        <v>0.22</v>
      </c>
      <c r="Q4041" s="1203">
        <f t="shared" si="29"/>
        <v>0.1338</v>
      </c>
      <c r="R4041" s="1202">
        <v>0.15</v>
      </c>
      <c r="S4041" s="1197"/>
      <c r="T4041" s="1197"/>
      <c r="U4041" s="1197"/>
      <c r="V4041" s="1197"/>
      <c r="W4041" s="1197"/>
      <c r="X4041" s="1204" t="s">
        <v>390</v>
      </c>
      <c r="Y4041" s="729"/>
    </row>
    <row r="4042" spans="2:25" customFormat="1" ht="15.75" customHeight="1" x14ac:dyDescent="0.2">
      <c r="B4042" s="1227" t="s">
        <v>1111</v>
      </c>
      <c r="C4042" s="1198" t="s">
        <v>783</v>
      </c>
      <c r="D4042" s="1198" t="s">
        <v>929</v>
      </c>
      <c r="E4042" s="1199">
        <v>79</v>
      </c>
      <c r="F4042" s="1199">
        <v>64</v>
      </c>
      <c r="G4042" s="1200">
        <v>711</v>
      </c>
      <c r="H4042" s="1201"/>
      <c r="I4042" s="1198"/>
      <c r="J4042" s="1199">
        <v>15</v>
      </c>
      <c r="K4042" s="1198" t="s">
        <v>1682</v>
      </c>
      <c r="L4042" s="1202">
        <v>0.09</v>
      </c>
      <c r="M4042" s="1202">
        <f t="shared" si="27"/>
        <v>0.1285</v>
      </c>
      <c r="N4042" s="1202">
        <v>0.22</v>
      </c>
      <c r="O4042" s="1203">
        <f t="shared" si="28"/>
        <v>0.15610000000000002</v>
      </c>
      <c r="P4042" s="1202">
        <v>0.22</v>
      </c>
      <c r="Q4042" s="1203">
        <f t="shared" si="29"/>
        <v>0.1338</v>
      </c>
      <c r="R4042" s="1202">
        <v>0.15</v>
      </c>
      <c r="S4042" s="1197"/>
      <c r="T4042" s="1197"/>
      <c r="U4042" s="1197"/>
      <c r="V4042" s="1197"/>
      <c r="W4042" s="1197"/>
      <c r="X4042" s="1204" t="s">
        <v>390</v>
      </c>
      <c r="Y4042" s="729"/>
    </row>
    <row r="4043" spans="2:25" customFormat="1" ht="15.75" customHeight="1" x14ac:dyDescent="0.2">
      <c r="B4043" s="1227" t="s">
        <v>1112</v>
      </c>
      <c r="C4043" s="1198" t="s">
        <v>783</v>
      </c>
      <c r="D4043" s="1198" t="s">
        <v>929</v>
      </c>
      <c r="E4043" s="1199">
        <v>79</v>
      </c>
      <c r="F4043" s="1199">
        <v>64</v>
      </c>
      <c r="G4043" s="1200">
        <v>711</v>
      </c>
      <c r="H4043" s="1201"/>
      <c r="I4043" s="1198"/>
      <c r="J4043" s="1199">
        <v>15</v>
      </c>
      <c r="K4043" s="1198" t="s">
        <v>1682</v>
      </c>
      <c r="L4043" s="1202">
        <v>0.09</v>
      </c>
      <c r="M4043" s="1202">
        <f t="shared" si="27"/>
        <v>0.1285</v>
      </c>
      <c r="N4043" s="1202">
        <v>0.22</v>
      </c>
      <c r="O4043" s="1203">
        <f t="shared" si="28"/>
        <v>0.15610000000000002</v>
      </c>
      <c r="P4043" s="1202">
        <v>0.22</v>
      </c>
      <c r="Q4043" s="1203">
        <f t="shared" si="29"/>
        <v>0.1338</v>
      </c>
      <c r="R4043" s="1202">
        <v>0.15</v>
      </c>
      <c r="S4043" s="1197"/>
      <c r="T4043" s="1197"/>
      <c r="U4043" s="1197"/>
      <c r="V4043" s="1197"/>
      <c r="W4043" s="1197"/>
      <c r="X4043" s="1204" t="s">
        <v>390</v>
      </c>
      <c r="Y4043" s="729"/>
    </row>
    <row r="4044" spans="2:25" customFormat="1" ht="15.75" customHeight="1" x14ac:dyDescent="0.2">
      <c r="B4044" s="1227" t="s">
        <v>1113</v>
      </c>
      <c r="C4044" s="1198" t="s">
        <v>783</v>
      </c>
      <c r="D4044" s="1198" t="s">
        <v>1627</v>
      </c>
      <c r="E4044" s="1199">
        <v>95</v>
      </c>
      <c r="F4044" s="1199">
        <v>95</v>
      </c>
      <c r="G4044" s="1200">
        <v>1104</v>
      </c>
      <c r="H4044" s="1201"/>
      <c r="I4044" s="1198"/>
      <c r="J4044" s="1199"/>
      <c r="K4044" s="1198"/>
      <c r="L4044" s="1202">
        <v>8.5999999999999993E-2</v>
      </c>
      <c r="M4044" s="1202">
        <f t="shared" si="27"/>
        <v>0.1285</v>
      </c>
      <c r="N4044" s="1202">
        <v>0.22</v>
      </c>
      <c r="O4044" s="1203">
        <f t="shared" si="28"/>
        <v>0.15610000000000002</v>
      </c>
      <c r="P4044" s="1202">
        <v>0.22</v>
      </c>
      <c r="Q4044" s="1203">
        <f t="shared" si="29"/>
        <v>0.1338</v>
      </c>
      <c r="R4044" s="1202">
        <v>0.15</v>
      </c>
      <c r="S4044" s="1197"/>
      <c r="T4044" s="1197"/>
      <c r="U4044" s="1197"/>
      <c r="V4044" s="1197"/>
      <c r="W4044" s="1197"/>
      <c r="X4044" s="1204" t="s">
        <v>390</v>
      </c>
      <c r="Y4044" s="729"/>
    </row>
    <row r="4045" spans="2:25" customFormat="1" ht="15.75" customHeight="1" x14ac:dyDescent="0.2">
      <c r="B4045" s="1227" t="s">
        <v>1114</v>
      </c>
      <c r="C4045" s="1198" t="s">
        <v>783</v>
      </c>
      <c r="D4045" s="1198" t="s">
        <v>929</v>
      </c>
      <c r="E4045" s="1199">
        <v>99</v>
      </c>
      <c r="F4045" s="1199">
        <v>84</v>
      </c>
      <c r="G4045" s="1200">
        <v>976</v>
      </c>
      <c r="H4045" s="1201"/>
      <c r="I4045" s="1198"/>
      <c r="J4045" s="1199">
        <v>15</v>
      </c>
      <c r="K4045" s="1198" t="s">
        <v>1682</v>
      </c>
      <c r="L4045" s="1202">
        <v>8.5999999999999993E-2</v>
      </c>
      <c r="M4045" s="1202">
        <f t="shared" si="27"/>
        <v>0.1285</v>
      </c>
      <c r="N4045" s="1202">
        <v>0.22</v>
      </c>
      <c r="O4045" s="1203">
        <f t="shared" si="28"/>
        <v>0.15610000000000002</v>
      </c>
      <c r="P4045" s="1202">
        <v>0.22</v>
      </c>
      <c r="Q4045" s="1203">
        <f t="shared" si="29"/>
        <v>0.1338</v>
      </c>
      <c r="R4045" s="1202">
        <v>0.15</v>
      </c>
      <c r="S4045" s="1197"/>
      <c r="T4045" s="1197"/>
      <c r="U4045" s="1197"/>
      <c r="V4045" s="1197"/>
      <c r="W4045" s="1197"/>
      <c r="X4045" s="1204" t="s">
        <v>390</v>
      </c>
      <c r="Y4045" s="729"/>
    </row>
    <row r="4046" spans="2:25" customFormat="1" ht="15.75" customHeight="1" x14ac:dyDescent="0.2">
      <c r="B4046" s="1227" t="s">
        <v>1115</v>
      </c>
      <c r="C4046" s="1198" t="s">
        <v>783</v>
      </c>
      <c r="D4046" s="1198" t="s">
        <v>929</v>
      </c>
      <c r="E4046" s="1199">
        <v>99</v>
      </c>
      <c r="F4046" s="1199">
        <v>84</v>
      </c>
      <c r="G4046" s="1200">
        <v>976</v>
      </c>
      <c r="H4046" s="1201"/>
      <c r="I4046" s="1198"/>
      <c r="J4046" s="1199">
        <v>15</v>
      </c>
      <c r="K4046" s="1198" t="s">
        <v>1682</v>
      </c>
      <c r="L4046" s="1202">
        <v>8.5999999999999993E-2</v>
      </c>
      <c r="M4046" s="1202">
        <f t="shared" si="27"/>
        <v>0.1285</v>
      </c>
      <c r="N4046" s="1202">
        <v>0.22</v>
      </c>
      <c r="O4046" s="1203">
        <f t="shared" si="28"/>
        <v>0.15610000000000002</v>
      </c>
      <c r="P4046" s="1202">
        <v>0.22</v>
      </c>
      <c r="Q4046" s="1203">
        <f t="shared" si="29"/>
        <v>0.1338</v>
      </c>
      <c r="R4046" s="1202">
        <v>0.15</v>
      </c>
      <c r="S4046" s="1197"/>
      <c r="T4046" s="1197"/>
      <c r="U4046" s="1197"/>
      <c r="V4046" s="1197"/>
      <c r="W4046" s="1197"/>
      <c r="X4046" s="1204" t="s">
        <v>390</v>
      </c>
      <c r="Y4046" s="729"/>
    </row>
    <row r="4047" spans="2:25" customFormat="1" ht="15.75" customHeight="1" x14ac:dyDescent="0.2">
      <c r="B4047" s="1227" t="s">
        <v>1116</v>
      </c>
      <c r="C4047" s="1198" t="s">
        <v>783</v>
      </c>
      <c r="D4047" s="1198" t="s">
        <v>929</v>
      </c>
      <c r="E4047" s="1199">
        <v>99</v>
      </c>
      <c r="F4047" s="1199">
        <v>84</v>
      </c>
      <c r="G4047" s="1200">
        <v>976</v>
      </c>
      <c r="H4047" s="1201"/>
      <c r="I4047" s="1198"/>
      <c r="J4047" s="1199">
        <v>15</v>
      </c>
      <c r="K4047" s="1198" t="s">
        <v>1682</v>
      </c>
      <c r="L4047" s="1202">
        <v>8.5999999999999993E-2</v>
      </c>
      <c r="M4047" s="1202">
        <f t="shared" si="27"/>
        <v>0.1285</v>
      </c>
      <c r="N4047" s="1202">
        <v>0.22</v>
      </c>
      <c r="O4047" s="1203">
        <f t="shared" si="28"/>
        <v>0.15610000000000002</v>
      </c>
      <c r="P4047" s="1202">
        <v>0.22</v>
      </c>
      <c r="Q4047" s="1203">
        <f t="shared" si="29"/>
        <v>0.1338</v>
      </c>
      <c r="R4047" s="1202">
        <v>0.15</v>
      </c>
      <c r="S4047" s="1197"/>
      <c r="T4047" s="1197"/>
      <c r="U4047" s="1197"/>
      <c r="V4047" s="1197"/>
      <c r="W4047" s="1197"/>
      <c r="X4047" s="1204" t="s">
        <v>390</v>
      </c>
      <c r="Y4047" s="729"/>
    </row>
    <row r="4048" spans="2:25" customFormat="1" ht="15.75" customHeight="1" x14ac:dyDescent="0.2">
      <c r="B4048" s="1227" t="s">
        <v>1117</v>
      </c>
      <c r="C4048" s="1198" t="s">
        <v>783</v>
      </c>
      <c r="D4048" s="1198" t="s">
        <v>1627</v>
      </c>
      <c r="E4048" s="1199">
        <v>120</v>
      </c>
      <c r="F4048" s="1199">
        <v>120</v>
      </c>
      <c r="G4048" s="1200">
        <v>1428</v>
      </c>
      <c r="H4048" s="1201"/>
      <c r="I4048" s="1198"/>
      <c r="J4048" s="1199"/>
      <c r="K4048" s="1198"/>
      <c r="L4048" s="1202">
        <v>8.4000000000000005E-2</v>
      </c>
      <c r="M4048" s="1202">
        <f t="shared" si="27"/>
        <v>0.1285</v>
      </c>
      <c r="N4048" s="1202">
        <v>0.22</v>
      </c>
      <c r="O4048" s="1203">
        <f t="shared" si="28"/>
        <v>0.15610000000000002</v>
      </c>
      <c r="P4048" s="1202">
        <v>0.22</v>
      </c>
      <c r="Q4048" s="1203">
        <f t="shared" si="29"/>
        <v>0.1338</v>
      </c>
      <c r="R4048" s="1202">
        <v>0.15</v>
      </c>
      <c r="S4048" s="1197"/>
      <c r="T4048" s="1197"/>
      <c r="U4048" s="1197"/>
      <c r="V4048" s="1197"/>
      <c r="W4048" s="1197"/>
      <c r="X4048" s="1204" t="s">
        <v>390</v>
      </c>
      <c r="Y4048" s="729"/>
    </row>
    <row r="4049" spans="2:25" customFormat="1" ht="15.75" customHeight="1" x14ac:dyDescent="0.2">
      <c r="B4049" s="1227" t="s">
        <v>1118</v>
      </c>
      <c r="C4049" s="1198" t="s">
        <v>2799</v>
      </c>
      <c r="D4049" s="1198" t="s">
        <v>2284</v>
      </c>
      <c r="E4049" s="1199">
        <v>12</v>
      </c>
      <c r="F4049" s="1199">
        <v>10</v>
      </c>
      <c r="G4049" s="1200">
        <v>83</v>
      </c>
      <c r="H4049" s="1201">
        <v>2</v>
      </c>
      <c r="I4049" s="1198" t="s">
        <v>1119</v>
      </c>
      <c r="J4049" s="1197"/>
      <c r="K4049" s="1198"/>
      <c r="L4049" s="1202">
        <v>0.12</v>
      </c>
      <c r="M4049" s="1202">
        <f t="shared" si="27"/>
        <v>0.1285</v>
      </c>
      <c r="N4049" s="1202">
        <v>0.22</v>
      </c>
      <c r="O4049" s="1203">
        <f t="shared" si="28"/>
        <v>0.15610000000000002</v>
      </c>
      <c r="P4049" s="1202">
        <v>0.22</v>
      </c>
      <c r="Q4049" s="1203">
        <f t="shared" si="29"/>
        <v>0.1338</v>
      </c>
      <c r="R4049" s="1202">
        <v>0.15</v>
      </c>
      <c r="S4049" s="1197"/>
      <c r="T4049" s="1197"/>
      <c r="U4049" s="1197"/>
      <c r="V4049" s="1197"/>
      <c r="W4049" s="1197"/>
      <c r="X4049" s="1204" t="s">
        <v>2034</v>
      </c>
      <c r="Y4049" s="729"/>
    </row>
    <row r="4050" spans="2:25" customFormat="1" ht="15.75" customHeight="1" x14ac:dyDescent="0.2">
      <c r="B4050" s="1227" t="s">
        <v>1120</v>
      </c>
      <c r="C4050" s="1198" t="s">
        <v>2799</v>
      </c>
      <c r="D4050" s="1198" t="s">
        <v>1627</v>
      </c>
      <c r="E4050" s="1199">
        <v>15</v>
      </c>
      <c r="F4050" s="1199">
        <v>15</v>
      </c>
      <c r="G4050" s="1200">
        <v>100</v>
      </c>
      <c r="H4050" s="1201"/>
      <c r="I4050" s="1198"/>
      <c r="J4050" s="1199"/>
      <c r="K4050" s="1198"/>
      <c r="L4050" s="1202">
        <v>0.15</v>
      </c>
      <c r="M4050" s="1202">
        <f t="shared" si="27"/>
        <v>0.1285</v>
      </c>
      <c r="N4050" s="1202">
        <v>0.22</v>
      </c>
      <c r="O4050" s="1203">
        <f t="shared" si="28"/>
        <v>8.6099999999999996E-2</v>
      </c>
      <c r="P4050" s="1202">
        <v>0.15</v>
      </c>
      <c r="Q4050" s="1203">
        <f t="shared" si="29"/>
        <v>0.1338</v>
      </c>
      <c r="R4050" s="1202">
        <v>0.15</v>
      </c>
      <c r="S4050" s="1197"/>
      <c r="T4050" s="1197"/>
      <c r="U4050" s="1197"/>
      <c r="V4050" s="1197"/>
      <c r="W4050" s="1197"/>
      <c r="X4050" s="1204" t="s">
        <v>2034</v>
      </c>
      <c r="Y4050" s="729"/>
    </row>
    <row r="4051" spans="2:25" customFormat="1" ht="15.75" customHeight="1" x14ac:dyDescent="0.2">
      <c r="B4051" s="1227" t="s">
        <v>1121</v>
      </c>
      <c r="C4051" s="1198" t="s">
        <v>2799</v>
      </c>
      <c r="D4051" s="1198" t="s">
        <v>1627</v>
      </c>
      <c r="E4051" s="1199">
        <v>15</v>
      </c>
      <c r="F4051" s="1199">
        <v>15</v>
      </c>
      <c r="G4051" s="1200">
        <v>125</v>
      </c>
      <c r="H4051" s="1201"/>
      <c r="I4051" s="1198"/>
      <c r="J4051" s="1199"/>
      <c r="K4051" s="1198"/>
      <c r="L4051" s="1202">
        <v>0.12</v>
      </c>
      <c r="M4051" s="1202">
        <f t="shared" si="27"/>
        <v>0.1285</v>
      </c>
      <c r="N4051" s="1202">
        <v>0.22</v>
      </c>
      <c r="O4051" s="1203">
        <f t="shared" si="28"/>
        <v>0.15610000000000002</v>
      </c>
      <c r="P4051" s="1202">
        <v>0.22</v>
      </c>
      <c r="Q4051" s="1203">
        <f t="shared" si="29"/>
        <v>0.1338</v>
      </c>
      <c r="R4051" s="1202">
        <v>0.15</v>
      </c>
      <c r="S4051" s="1197"/>
      <c r="T4051" s="1197"/>
      <c r="U4051" s="1197"/>
      <c r="V4051" s="1197"/>
      <c r="W4051" s="1197"/>
      <c r="X4051" s="1204" t="s">
        <v>2034</v>
      </c>
      <c r="Y4051" s="729"/>
    </row>
    <row r="4052" spans="2:25" customFormat="1" ht="15.75" customHeight="1" x14ac:dyDescent="0.2">
      <c r="B4052" s="1227" t="s">
        <v>1122</v>
      </c>
      <c r="C4052" s="1198" t="s">
        <v>2030</v>
      </c>
      <c r="D4052" s="1198" t="s">
        <v>2284</v>
      </c>
      <c r="E4052" s="1199">
        <v>15</v>
      </c>
      <c r="F4052" s="1199">
        <v>12.64</v>
      </c>
      <c r="G4052" s="1200">
        <v>105</v>
      </c>
      <c r="H4052" s="1201">
        <v>2.3599999999999994</v>
      </c>
      <c r="I4052" s="1198" t="s">
        <v>1119</v>
      </c>
      <c r="J4052" s="1197"/>
      <c r="K4052" s="1198"/>
      <c r="L4052" s="1202">
        <v>0.12</v>
      </c>
      <c r="M4052" s="1202">
        <f t="shared" si="27"/>
        <v>0.1285</v>
      </c>
      <c r="N4052" s="1202">
        <v>0.22</v>
      </c>
      <c r="O4052" s="1203">
        <f t="shared" si="28"/>
        <v>0.15610000000000002</v>
      </c>
      <c r="P4052" s="1202">
        <v>0.22</v>
      </c>
      <c r="Q4052" s="1203">
        <f t="shared" si="29"/>
        <v>0.1338</v>
      </c>
      <c r="R4052" s="1202">
        <v>0.15</v>
      </c>
      <c r="S4052" s="1197"/>
      <c r="T4052" s="1197"/>
      <c r="U4052" s="1197"/>
      <c r="V4052" s="1197"/>
      <c r="W4052" s="1197"/>
      <c r="X4052" s="1206" t="s">
        <v>2034</v>
      </c>
      <c r="Y4052" s="729"/>
    </row>
    <row r="4053" spans="2:25" customFormat="1" ht="15.75" customHeight="1" x14ac:dyDescent="0.2">
      <c r="B4053" s="1227" t="s">
        <v>1123</v>
      </c>
      <c r="C4053" s="1198" t="s">
        <v>2799</v>
      </c>
      <c r="D4053" s="1198" t="s">
        <v>1627</v>
      </c>
      <c r="E4053" s="1199">
        <v>18</v>
      </c>
      <c r="F4053" s="1199">
        <v>18</v>
      </c>
      <c r="G4053" s="1200">
        <v>150</v>
      </c>
      <c r="H4053" s="1201"/>
      <c r="I4053" s="1198"/>
      <c r="J4053" s="1199"/>
      <c r="K4053" s="1198"/>
      <c r="L4053" s="1202">
        <v>0.12</v>
      </c>
      <c r="M4053" s="1202">
        <f t="shared" si="27"/>
        <v>0.1285</v>
      </c>
      <c r="N4053" s="1202">
        <v>0.22</v>
      </c>
      <c r="O4053" s="1203">
        <f t="shared" si="28"/>
        <v>0.15610000000000002</v>
      </c>
      <c r="P4053" s="1202">
        <v>0.22</v>
      </c>
      <c r="Q4053" s="1203">
        <f t="shared" si="29"/>
        <v>0.1338</v>
      </c>
      <c r="R4053" s="1202">
        <v>0.15</v>
      </c>
      <c r="S4053" s="1197"/>
      <c r="T4053" s="1197"/>
      <c r="U4053" s="1197"/>
      <c r="V4053" s="1197"/>
      <c r="W4053" s="1197"/>
      <c r="X4053" s="1204" t="s">
        <v>2034</v>
      </c>
      <c r="Y4053" s="729"/>
    </row>
    <row r="4054" spans="2:25" customFormat="1" ht="15.75" customHeight="1" x14ac:dyDescent="0.2">
      <c r="B4054" s="1227" t="s">
        <v>1124</v>
      </c>
      <c r="C4054" s="1198" t="s">
        <v>2030</v>
      </c>
      <c r="D4054" s="1198" t="s">
        <v>2284</v>
      </c>
      <c r="E4054" s="1199">
        <v>18</v>
      </c>
      <c r="F4054" s="1199">
        <v>14.07</v>
      </c>
      <c r="G4054" s="1200">
        <v>117</v>
      </c>
      <c r="H4054" s="1201">
        <v>3.9299999999999997</v>
      </c>
      <c r="I4054" s="1198" t="s">
        <v>1125</v>
      </c>
      <c r="J4054" s="1197"/>
      <c r="K4054" s="1198"/>
      <c r="L4054" s="1202">
        <v>0.12</v>
      </c>
      <c r="M4054" s="1202">
        <f t="shared" si="27"/>
        <v>0.1285</v>
      </c>
      <c r="N4054" s="1202">
        <v>0.22</v>
      </c>
      <c r="O4054" s="1203">
        <f t="shared" si="28"/>
        <v>0.15610000000000002</v>
      </c>
      <c r="P4054" s="1202">
        <v>0.22</v>
      </c>
      <c r="Q4054" s="1203">
        <f t="shared" si="29"/>
        <v>0.1338</v>
      </c>
      <c r="R4054" s="1202">
        <v>0.15</v>
      </c>
      <c r="S4054" s="1197"/>
      <c r="T4054" s="1197"/>
      <c r="U4054" s="1197"/>
      <c r="V4054" s="1197"/>
      <c r="W4054" s="1197"/>
      <c r="X4054" s="1206" t="s">
        <v>2034</v>
      </c>
      <c r="Y4054" s="729"/>
    </row>
    <row r="4055" spans="2:25" customFormat="1" ht="15.75" customHeight="1" x14ac:dyDescent="0.2">
      <c r="B4055" s="1227" t="s">
        <v>1126</v>
      </c>
      <c r="C4055" s="1198" t="s">
        <v>2030</v>
      </c>
      <c r="D4055" s="1198" t="s">
        <v>2284</v>
      </c>
      <c r="E4055" s="1199">
        <v>20</v>
      </c>
      <c r="F4055" s="1199">
        <v>12.13</v>
      </c>
      <c r="G4055" s="1200">
        <v>101</v>
      </c>
      <c r="H4055" s="1201">
        <v>7.8699999999999992</v>
      </c>
      <c r="I4055" s="1198" t="s">
        <v>1127</v>
      </c>
      <c r="J4055" s="1197"/>
      <c r="K4055" s="1198"/>
      <c r="L4055" s="1202">
        <v>0.12</v>
      </c>
      <c r="M4055" s="1202">
        <f t="shared" si="27"/>
        <v>0.1285</v>
      </c>
      <c r="N4055" s="1202">
        <v>0.22</v>
      </c>
      <c r="O4055" s="1203">
        <f t="shared" si="28"/>
        <v>0.15610000000000002</v>
      </c>
      <c r="P4055" s="1202">
        <v>0.22</v>
      </c>
      <c r="Q4055" s="1203">
        <f t="shared" si="29"/>
        <v>0.1338</v>
      </c>
      <c r="R4055" s="1202">
        <v>0.15</v>
      </c>
      <c r="S4055" s="1197"/>
      <c r="T4055" s="1197"/>
      <c r="U4055" s="1197"/>
      <c r="V4055" s="1197"/>
      <c r="W4055" s="1197"/>
      <c r="X4055" s="1206" t="s">
        <v>2034</v>
      </c>
      <c r="Y4055" s="729"/>
    </row>
    <row r="4056" spans="2:25" customFormat="1" ht="15.75" customHeight="1" x14ac:dyDescent="0.2">
      <c r="B4056" s="1227" t="s">
        <v>1128</v>
      </c>
      <c r="C4056" s="1198" t="s">
        <v>2799</v>
      </c>
      <c r="D4056" s="1198" t="s">
        <v>1627</v>
      </c>
      <c r="E4056" s="1199">
        <v>22</v>
      </c>
      <c r="F4056" s="1199">
        <v>22</v>
      </c>
      <c r="G4056" s="1200">
        <v>183</v>
      </c>
      <c r="H4056" s="1201"/>
      <c r="I4056" s="1198"/>
      <c r="J4056" s="1199"/>
      <c r="K4056" s="1198"/>
      <c r="L4056" s="1202">
        <v>0.12</v>
      </c>
      <c r="M4056" s="1202">
        <f t="shared" si="27"/>
        <v>0.1285</v>
      </c>
      <c r="N4056" s="1202">
        <v>0.22</v>
      </c>
      <c r="O4056" s="1203">
        <f t="shared" si="28"/>
        <v>0.15610000000000002</v>
      </c>
      <c r="P4056" s="1202">
        <v>0.22</v>
      </c>
      <c r="Q4056" s="1203">
        <f t="shared" si="29"/>
        <v>0.1338</v>
      </c>
      <c r="R4056" s="1202">
        <v>0.15</v>
      </c>
      <c r="S4056" s="1197"/>
      <c r="T4056" s="1197"/>
      <c r="U4056" s="1197"/>
      <c r="V4056" s="1197"/>
      <c r="W4056" s="1197"/>
      <c r="X4056" s="1204" t="s">
        <v>2034</v>
      </c>
      <c r="Y4056" s="729"/>
    </row>
    <row r="4057" spans="2:25" customFormat="1" ht="15.75" customHeight="1" x14ac:dyDescent="0.2">
      <c r="B4057" s="1227" t="s">
        <v>1671</v>
      </c>
      <c r="C4057" s="1198" t="s">
        <v>2799</v>
      </c>
      <c r="D4057" s="1198" t="s">
        <v>1627</v>
      </c>
      <c r="E4057" s="1199">
        <v>22</v>
      </c>
      <c r="F4057" s="1199">
        <v>22</v>
      </c>
      <c r="G4057" s="1200">
        <v>183</v>
      </c>
      <c r="H4057" s="1201"/>
      <c r="I4057" s="1198"/>
      <c r="J4057" s="1199"/>
      <c r="K4057" s="1198"/>
      <c r="L4057" s="1202">
        <v>0.12</v>
      </c>
      <c r="M4057" s="1202">
        <f t="shared" si="27"/>
        <v>0.1285</v>
      </c>
      <c r="N4057" s="1202">
        <v>0.22</v>
      </c>
      <c r="O4057" s="1203">
        <f t="shared" si="28"/>
        <v>0.15610000000000002</v>
      </c>
      <c r="P4057" s="1202">
        <v>0.22</v>
      </c>
      <c r="Q4057" s="1203">
        <f t="shared" si="29"/>
        <v>0.1338</v>
      </c>
      <c r="R4057" s="1202">
        <v>0.15</v>
      </c>
      <c r="S4057" s="1197"/>
      <c r="T4057" s="1197"/>
      <c r="U4057" s="1197"/>
      <c r="V4057" s="1197"/>
      <c r="W4057" s="1197"/>
      <c r="X4057" s="1204" t="s">
        <v>2034</v>
      </c>
      <c r="Y4057" s="729"/>
    </row>
    <row r="4058" spans="2:25" customFormat="1" ht="15.75" customHeight="1" x14ac:dyDescent="0.2">
      <c r="B4058" s="1227" t="s">
        <v>1129</v>
      </c>
      <c r="C4058" s="1198" t="s">
        <v>2030</v>
      </c>
      <c r="D4058" s="1198" t="s">
        <v>2284</v>
      </c>
      <c r="E4058" s="1199">
        <v>22</v>
      </c>
      <c r="F4058" s="1199">
        <v>10.199999999999999</v>
      </c>
      <c r="G4058" s="1200">
        <v>85</v>
      </c>
      <c r="H4058" s="1201">
        <v>11.8</v>
      </c>
      <c r="I4058" s="1198" t="s">
        <v>1130</v>
      </c>
      <c r="J4058" s="1197"/>
      <c r="K4058" s="1198"/>
      <c r="L4058" s="1202">
        <v>0.12</v>
      </c>
      <c r="M4058" s="1202">
        <f t="shared" si="27"/>
        <v>0.1285</v>
      </c>
      <c r="N4058" s="1202">
        <v>0.22</v>
      </c>
      <c r="O4058" s="1203">
        <f t="shared" si="28"/>
        <v>0.15610000000000002</v>
      </c>
      <c r="P4058" s="1202">
        <v>0.22</v>
      </c>
      <c r="Q4058" s="1203">
        <f t="shared" si="29"/>
        <v>0.1338</v>
      </c>
      <c r="R4058" s="1202">
        <v>0.15</v>
      </c>
      <c r="S4058" s="1197"/>
      <c r="T4058" s="1197"/>
      <c r="U4058" s="1197"/>
      <c r="V4058" s="1197"/>
      <c r="W4058" s="1197"/>
      <c r="X4058" s="1206" t="s">
        <v>2034</v>
      </c>
      <c r="Y4058" s="729"/>
    </row>
    <row r="4059" spans="2:25" customFormat="1" ht="15.75" customHeight="1" x14ac:dyDescent="0.2">
      <c r="B4059" s="1227" t="s">
        <v>1673</v>
      </c>
      <c r="C4059" s="1198" t="s">
        <v>2799</v>
      </c>
      <c r="D4059" s="1198" t="s">
        <v>1627</v>
      </c>
      <c r="E4059" s="1199">
        <v>25</v>
      </c>
      <c r="F4059" s="1199">
        <v>25</v>
      </c>
      <c r="G4059" s="1200">
        <v>208</v>
      </c>
      <c r="H4059" s="1201"/>
      <c r="I4059" s="1198"/>
      <c r="J4059" s="1199"/>
      <c r="K4059" s="1198"/>
      <c r="L4059" s="1202">
        <v>0.12</v>
      </c>
      <c r="M4059" s="1202">
        <f t="shared" si="27"/>
        <v>0.1285</v>
      </c>
      <c r="N4059" s="1202">
        <v>0.22</v>
      </c>
      <c r="O4059" s="1203">
        <f t="shared" si="28"/>
        <v>0.15610000000000002</v>
      </c>
      <c r="P4059" s="1202">
        <v>0.22</v>
      </c>
      <c r="Q4059" s="1203">
        <f t="shared" si="29"/>
        <v>0.1338</v>
      </c>
      <c r="R4059" s="1202">
        <v>0.15</v>
      </c>
      <c r="S4059" s="1197"/>
      <c r="T4059" s="1197"/>
      <c r="U4059" s="1197"/>
      <c r="V4059" s="1197"/>
      <c r="W4059" s="1197"/>
      <c r="X4059" s="1204" t="s">
        <v>2034</v>
      </c>
      <c r="Y4059" s="729"/>
    </row>
    <row r="4060" spans="2:25" customFormat="1" ht="15.75" customHeight="1" x14ac:dyDescent="0.2">
      <c r="B4060" s="1227" t="s">
        <v>1674</v>
      </c>
      <c r="C4060" s="1198" t="s">
        <v>2799</v>
      </c>
      <c r="D4060" s="1198" t="s">
        <v>929</v>
      </c>
      <c r="E4060" s="1199">
        <v>25</v>
      </c>
      <c r="F4060" s="1199">
        <v>15.01</v>
      </c>
      <c r="G4060" s="1200">
        <v>125</v>
      </c>
      <c r="H4060" s="1201"/>
      <c r="I4060" s="1198"/>
      <c r="J4060" s="1199">
        <v>9.99</v>
      </c>
      <c r="K4060" s="1198" t="s">
        <v>1675</v>
      </c>
      <c r="L4060" s="1202">
        <v>0.12</v>
      </c>
      <c r="M4060" s="1202">
        <f t="shared" si="27"/>
        <v>0.1285</v>
      </c>
      <c r="N4060" s="1202">
        <v>0.22</v>
      </c>
      <c r="O4060" s="1203">
        <f t="shared" si="28"/>
        <v>0.15610000000000002</v>
      </c>
      <c r="P4060" s="1202">
        <v>0.22</v>
      </c>
      <c r="Q4060" s="1203">
        <f t="shared" si="29"/>
        <v>0.1338</v>
      </c>
      <c r="R4060" s="1202">
        <v>0.15</v>
      </c>
      <c r="S4060" s="1197"/>
      <c r="T4060" s="1197"/>
      <c r="U4060" s="1197"/>
      <c r="V4060" s="1197"/>
      <c r="W4060" s="1197"/>
      <c r="X4060" s="1204" t="s">
        <v>2034</v>
      </c>
      <c r="Y4060" s="729"/>
    </row>
    <row r="4061" spans="2:25" customFormat="1" ht="15.75" customHeight="1" x14ac:dyDescent="0.2">
      <c r="B4061" s="1227" t="s">
        <v>1676</v>
      </c>
      <c r="C4061" s="1198" t="s">
        <v>2799</v>
      </c>
      <c r="D4061" s="1198" t="s">
        <v>929</v>
      </c>
      <c r="E4061" s="1199">
        <v>25</v>
      </c>
      <c r="F4061" s="1199">
        <v>15.01</v>
      </c>
      <c r="G4061" s="1200">
        <v>125</v>
      </c>
      <c r="H4061" s="1201"/>
      <c r="I4061" s="1198"/>
      <c r="J4061" s="1199">
        <v>9.99</v>
      </c>
      <c r="K4061" s="1198" t="s">
        <v>2419</v>
      </c>
      <c r="L4061" s="1202">
        <v>0.12</v>
      </c>
      <c r="M4061" s="1202">
        <f t="shared" si="27"/>
        <v>0.1285</v>
      </c>
      <c r="N4061" s="1202">
        <v>0.22</v>
      </c>
      <c r="O4061" s="1203">
        <f t="shared" si="28"/>
        <v>0.15610000000000002</v>
      </c>
      <c r="P4061" s="1202">
        <v>0.22</v>
      </c>
      <c r="Q4061" s="1203">
        <f t="shared" si="29"/>
        <v>0.1338</v>
      </c>
      <c r="R4061" s="1202">
        <v>0.15</v>
      </c>
      <c r="S4061" s="1197"/>
      <c r="T4061" s="1197"/>
      <c r="U4061" s="1197"/>
      <c r="V4061" s="1197"/>
      <c r="W4061" s="1197"/>
      <c r="X4061" s="1204" t="s">
        <v>2034</v>
      </c>
      <c r="Y4061" s="729"/>
    </row>
    <row r="4062" spans="2:25" customFormat="1" ht="15.75" customHeight="1" x14ac:dyDescent="0.2">
      <c r="B4062" s="1227" t="s">
        <v>1677</v>
      </c>
      <c r="C4062" s="1198" t="s">
        <v>2799</v>
      </c>
      <c r="D4062" s="1198" t="s">
        <v>929</v>
      </c>
      <c r="E4062" s="1199">
        <v>25</v>
      </c>
      <c r="F4062" s="1199">
        <v>12.01</v>
      </c>
      <c r="G4062" s="1200">
        <v>100</v>
      </c>
      <c r="H4062" s="1201">
        <v>3</v>
      </c>
      <c r="I4062" s="1198" t="s">
        <v>1678</v>
      </c>
      <c r="J4062" s="1199">
        <v>9.99</v>
      </c>
      <c r="K4062" s="1198" t="s">
        <v>1679</v>
      </c>
      <c r="L4062" s="1202">
        <v>0.12</v>
      </c>
      <c r="M4062" s="1202">
        <f t="shared" si="27"/>
        <v>0.1285</v>
      </c>
      <c r="N4062" s="1202">
        <v>0.22</v>
      </c>
      <c r="O4062" s="1203">
        <f t="shared" si="28"/>
        <v>0.15610000000000002</v>
      </c>
      <c r="P4062" s="1202">
        <v>0.22</v>
      </c>
      <c r="Q4062" s="1203">
        <f t="shared" si="29"/>
        <v>0.1338</v>
      </c>
      <c r="R4062" s="1202">
        <v>0.15</v>
      </c>
      <c r="S4062" s="1197"/>
      <c r="T4062" s="1197"/>
      <c r="U4062" s="1197"/>
      <c r="V4062" s="1197"/>
      <c r="W4062" s="1197"/>
      <c r="X4062" s="1206" t="s">
        <v>2034</v>
      </c>
      <c r="Y4062" s="729"/>
    </row>
    <row r="4063" spans="2:25" customFormat="1" ht="15.75" customHeight="1" x14ac:dyDescent="0.2">
      <c r="B4063" s="1227" t="s">
        <v>1685</v>
      </c>
      <c r="C4063" s="1198" t="s">
        <v>2030</v>
      </c>
      <c r="D4063" s="1198" t="s">
        <v>2284</v>
      </c>
      <c r="E4063" s="1199">
        <v>30</v>
      </c>
      <c r="F4063" s="1199">
        <v>20</v>
      </c>
      <c r="G4063" s="1200">
        <v>181</v>
      </c>
      <c r="H4063" s="1201">
        <v>10</v>
      </c>
      <c r="I4063" s="1198" t="s">
        <v>1686</v>
      </c>
      <c r="J4063" s="1197"/>
      <c r="K4063" s="1198"/>
      <c r="L4063" s="1202">
        <v>0.11</v>
      </c>
      <c r="M4063" s="1202">
        <f t="shared" si="27"/>
        <v>0.1285</v>
      </c>
      <c r="N4063" s="1202">
        <v>0.22</v>
      </c>
      <c r="O4063" s="1203">
        <f t="shared" si="28"/>
        <v>0.15610000000000002</v>
      </c>
      <c r="P4063" s="1202">
        <v>0.22</v>
      </c>
      <c r="Q4063" s="1203">
        <f t="shared" si="29"/>
        <v>0.1338</v>
      </c>
      <c r="R4063" s="1202">
        <v>0.15</v>
      </c>
      <c r="S4063" s="1197"/>
      <c r="T4063" s="1197"/>
      <c r="U4063" s="1197"/>
      <c r="V4063" s="1197"/>
      <c r="W4063" s="1197"/>
      <c r="X4063" s="1206" t="s">
        <v>763</v>
      </c>
      <c r="Y4063" s="729"/>
    </row>
    <row r="4064" spans="2:25" customFormat="1" ht="15.75" customHeight="1" x14ac:dyDescent="0.2">
      <c r="B4064" s="1227" t="s">
        <v>1687</v>
      </c>
      <c r="C4064" s="1198" t="s">
        <v>2030</v>
      </c>
      <c r="D4064" s="1198" t="s">
        <v>929</v>
      </c>
      <c r="E4064" s="1199">
        <v>30</v>
      </c>
      <c r="F4064" s="1199">
        <v>15</v>
      </c>
      <c r="G4064" s="1200">
        <v>125</v>
      </c>
      <c r="H4064" s="1201"/>
      <c r="I4064" s="1198"/>
      <c r="J4064" s="1199">
        <v>15</v>
      </c>
      <c r="K4064" s="1198" t="s">
        <v>1682</v>
      </c>
      <c r="L4064" s="1202">
        <v>0.12</v>
      </c>
      <c r="M4064" s="1202">
        <f t="shared" si="27"/>
        <v>0.1285</v>
      </c>
      <c r="N4064" s="1202">
        <v>0.22</v>
      </c>
      <c r="O4064" s="1203">
        <f t="shared" si="28"/>
        <v>0.15610000000000002</v>
      </c>
      <c r="P4064" s="1202">
        <v>0.22</v>
      </c>
      <c r="Q4064" s="1203">
        <f t="shared" si="29"/>
        <v>0.1338</v>
      </c>
      <c r="R4064" s="1202">
        <v>0.15</v>
      </c>
      <c r="S4064" s="1197"/>
      <c r="T4064" s="1197"/>
      <c r="U4064" s="1197"/>
      <c r="V4064" s="1197"/>
      <c r="W4064" s="1197"/>
      <c r="X4064" s="1205" t="s">
        <v>763</v>
      </c>
      <c r="Y4064" s="729"/>
    </row>
    <row r="4065" spans="2:25" customFormat="1" ht="15.75" customHeight="1" x14ac:dyDescent="0.2">
      <c r="B4065" s="1227" t="s">
        <v>1680</v>
      </c>
      <c r="C4065" s="1198" t="s">
        <v>2799</v>
      </c>
      <c r="D4065" s="1198" t="s">
        <v>1627</v>
      </c>
      <c r="E4065" s="1199">
        <v>34</v>
      </c>
      <c r="F4065" s="1199">
        <v>34</v>
      </c>
      <c r="G4065" s="1200">
        <v>309</v>
      </c>
      <c r="H4065" s="1201"/>
      <c r="I4065" s="1198"/>
      <c r="J4065" s="1199"/>
      <c r="K4065" s="1198"/>
      <c r="L4065" s="1202">
        <v>0.11</v>
      </c>
      <c r="M4065" s="1202">
        <f t="shared" si="27"/>
        <v>0.1285</v>
      </c>
      <c r="N4065" s="1202">
        <v>0.22</v>
      </c>
      <c r="O4065" s="1203">
        <f t="shared" si="28"/>
        <v>0.15610000000000002</v>
      </c>
      <c r="P4065" s="1202">
        <v>0.22</v>
      </c>
      <c r="Q4065" s="1203">
        <f t="shared" si="29"/>
        <v>0.1338</v>
      </c>
      <c r="R4065" s="1202">
        <v>0.15</v>
      </c>
      <c r="S4065" s="1197"/>
      <c r="T4065" s="1197"/>
      <c r="U4065" s="1197"/>
      <c r="V4065" s="1197"/>
      <c r="W4065" s="1197"/>
      <c r="X4065" s="1204" t="s">
        <v>763</v>
      </c>
      <c r="Y4065" s="729"/>
    </row>
    <row r="4066" spans="2:25" customFormat="1" ht="15.75" customHeight="1" x14ac:dyDescent="0.2">
      <c r="B4066" s="1227" t="s">
        <v>1681</v>
      </c>
      <c r="C4066" s="1198" t="s">
        <v>2799</v>
      </c>
      <c r="D4066" s="1198" t="s">
        <v>929</v>
      </c>
      <c r="E4066" s="1199">
        <v>34</v>
      </c>
      <c r="F4066" s="1199">
        <v>14.01</v>
      </c>
      <c r="G4066" s="1200">
        <v>127</v>
      </c>
      <c r="H4066" s="1201"/>
      <c r="I4066" s="1198"/>
      <c r="J4066" s="1199">
        <v>19.989999999999998</v>
      </c>
      <c r="K4066" s="1198" t="s">
        <v>1682</v>
      </c>
      <c r="L4066" s="1202">
        <v>0.11</v>
      </c>
      <c r="M4066" s="1202">
        <f t="shared" si="27"/>
        <v>0.1285</v>
      </c>
      <c r="N4066" s="1202">
        <v>0.22</v>
      </c>
      <c r="O4066" s="1203">
        <f t="shared" si="28"/>
        <v>0.15610000000000002</v>
      </c>
      <c r="P4066" s="1202">
        <v>0.22</v>
      </c>
      <c r="Q4066" s="1203">
        <f t="shared" si="29"/>
        <v>0.1338</v>
      </c>
      <c r="R4066" s="1202">
        <v>0.15</v>
      </c>
      <c r="S4066" s="1197"/>
      <c r="T4066" s="1197"/>
      <c r="U4066" s="1197"/>
      <c r="V4066" s="1197"/>
      <c r="W4066" s="1197"/>
      <c r="X4066" s="1204" t="s">
        <v>763</v>
      </c>
      <c r="Y4066" s="729"/>
    </row>
    <row r="4067" spans="2:25" customFormat="1" ht="15.75" customHeight="1" x14ac:dyDescent="0.2">
      <c r="B4067" s="1227" t="s">
        <v>1683</v>
      </c>
      <c r="C4067" s="1198" t="s">
        <v>2799</v>
      </c>
      <c r="D4067" s="1198" t="s">
        <v>929</v>
      </c>
      <c r="E4067" s="1199">
        <v>34</v>
      </c>
      <c r="F4067" s="1199">
        <v>14.01</v>
      </c>
      <c r="G4067" s="1200">
        <v>127</v>
      </c>
      <c r="H4067" s="1201"/>
      <c r="I4067" s="1198"/>
      <c r="J4067" s="1199">
        <v>19.989999999999998</v>
      </c>
      <c r="K4067" s="1198" t="s">
        <v>1682</v>
      </c>
      <c r="L4067" s="1202">
        <v>0.11</v>
      </c>
      <c r="M4067" s="1202">
        <f t="shared" si="27"/>
        <v>0.1285</v>
      </c>
      <c r="N4067" s="1202">
        <v>0.22</v>
      </c>
      <c r="O4067" s="1203">
        <f t="shared" si="28"/>
        <v>0.15610000000000002</v>
      </c>
      <c r="P4067" s="1202">
        <v>0.22</v>
      </c>
      <c r="Q4067" s="1203">
        <f t="shared" si="29"/>
        <v>0.1338</v>
      </c>
      <c r="R4067" s="1202">
        <v>0.15</v>
      </c>
      <c r="S4067" s="1197"/>
      <c r="T4067" s="1197"/>
      <c r="U4067" s="1197"/>
      <c r="V4067" s="1197"/>
      <c r="W4067" s="1197"/>
      <c r="X4067" s="1204" t="s">
        <v>763</v>
      </c>
      <c r="Y4067" s="729"/>
    </row>
    <row r="4068" spans="2:25" customFormat="1" ht="15.75" customHeight="1" x14ac:dyDescent="0.2">
      <c r="B4068" s="1227" t="s">
        <v>1684</v>
      </c>
      <c r="C4068" s="1198" t="s">
        <v>2799</v>
      </c>
      <c r="D4068" s="1198" t="s">
        <v>929</v>
      </c>
      <c r="E4068" s="1199">
        <v>34</v>
      </c>
      <c r="F4068" s="1199">
        <v>14.01</v>
      </c>
      <c r="G4068" s="1200">
        <v>127</v>
      </c>
      <c r="H4068" s="1201"/>
      <c r="I4068" s="1198"/>
      <c r="J4068" s="1199">
        <v>19.989999999999998</v>
      </c>
      <c r="K4068" s="1198" t="s">
        <v>1682</v>
      </c>
      <c r="L4068" s="1202">
        <v>0.11</v>
      </c>
      <c r="M4068" s="1202">
        <f t="shared" si="27"/>
        <v>0.1285</v>
      </c>
      <c r="N4068" s="1202">
        <v>0.22</v>
      </c>
      <c r="O4068" s="1203">
        <f t="shared" si="28"/>
        <v>0.15610000000000002</v>
      </c>
      <c r="P4068" s="1202">
        <v>0.22</v>
      </c>
      <c r="Q4068" s="1203">
        <f t="shared" si="29"/>
        <v>0.1338</v>
      </c>
      <c r="R4068" s="1202">
        <v>0.15</v>
      </c>
      <c r="S4068" s="1197"/>
      <c r="T4068" s="1197"/>
      <c r="U4068" s="1197"/>
      <c r="V4068" s="1197"/>
      <c r="W4068" s="1197"/>
      <c r="X4068" s="1204" t="s">
        <v>763</v>
      </c>
      <c r="Y4068" s="729"/>
    </row>
    <row r="4069" spans="2:25" customFormat="1" ht="15.75" customHeight="1" x14ac:dyDescent="0.2">
      <c r="B4069" s="1227" t="s">
        <v>1688</v>
      </c>
      <c r="C4069" s="1198" t="s">
        <v>2030</v>
      </c>
      <c r="D4069" s="1198" t="s">
        <v>929</v>
      </c>
      <c r="E4069" s="1199">
        <v>39</v>
      </c>
      <c r="F4069" s="1199">
        <v>20</v>
      </c>
      <c r="G4069" s="1200">
        <v>181</v>
      </c>
      <c r="H4069" s="1201"/>
      <c r="I4069" s="1198"/>
      <c r="J4069" s="1199">
        <v>19</v>
      </c>
      <c r="K4069" s="1198" t="s">
        <v>1682</v>
      </c>
      <c r="L4069" s="1202">
        <v>0.11</v>
      </c>
      <c r="M4069" s="1202">
        <f t="shared" si="27"/>
        <v>0.1285</v>
      </c>
      <c r="N4069" s="1202">
        <v>0.22</v>
      </c>
      <c r="O4069" s="1203">
        <f t="shared" si="28"/>
        <v>0.15610000000000002</v>
      </c>
      <c r="P4069" s="1202">
        <v>0.22</v>
      </c>
      <c r="Q4069" s="1203">
        <f t="shared" si="29"/>
        <v>0.1338</v>
      </c>
      <c r="R4069" s="1202">
        <v>0.15</v>
      </c>
      <c r="S4069" s="1197"/>
      <c r="T4069" s="1197"/>
      <c r="U4069" s="1197"/>
      <c r="V4069" s="1197"/>
      <c r="W4069" s="1197"/>
      <c r="X4069" s="1204" t="s">
        <v>763</v>
      </c>
      <c r="Y4069" s="729"/>
    </row>
    <row r="4070" spans="2:25" customFormat="1" ht="15.75" customHeight="1" x14ac:dyDescent="0.2">
      <c r="B4070" s="1227" t="s">
        <v>1089</v>
      </c>
      <c r="C4070" s="1198" t="s">
        <v>2030</v>
      </c>
      <c r="D4070" s="1198" t="s">
        <v>929</v>
      </c>
      <c r="E4070" s="1199">
        <v>39</v>
      </c>
      <c r="F4070" s="1199">
        <v>20</v>
      </c>
      <c r="G4070" s="1200">
        <v>181</v>
      </c>
      <c r="H4070" s="1201"/>
      <c r="I4070" s="1198"/>
      <c r="J4070" s="1199">
        <v>19</v>
      </c>
      <c r="K4070" s="1198" t="s">
        <v>1682</v>
      </c>
      <c r="L4070" s="1202">
        <v>0.11</v>
      </c>
      <c r="M4070" s="1202">
        <f t="shared" si="27"/>
        <v>0.1285</v>
      </c>
      <c r="N4070" s="1202">
        <v>0.22</v>
      </c>
      <c r="O4070" s="1203">
        <f t="shared" si="28"/>
        <v>0.15610000000000002</v>
      </c>
      <c r="P4070" s="1202">
        <v>0.22</v>
      </c>
      <c r="Q4070" s="1203">
        <f t="shared" si="29"/>
        <v>0.1338</v>
      </c>
      <c r="R4070" s="1202">
        <v>0.15</v>
      </c>
      <c r="S4070" s="1197"/>
      <c r="T4070" s="1197"/>
      <c r="U4070" s="1197"/>
      <c r="V4070" s="1197"/>
      <c r="W4070" s="1197"/>
      <c r="X4070" s="1204" t="s">
        <v>763</v>
      </c>
      <c r="Y4070" s="729"/>
    </row>
    <row r="4071" spans="2:25" customFormat="1" ht="15.75" customHeight="1" x14ac:dyDescent="0.2">
      <c r="B4071" s="1227" t="s">
        <v>1090</v>
      </c>
      <c r="C4071" s="1198" t="s">
        <v>2030</v>
      </c>
      <c r="D4071" s="1198" t="s">
        <v>929</v>
      </c>
      <c r="E4071" s="1199">
        <v>39</v>
      </c>
      <c r="F4071" s="1199">
        <v>20</v>
      </c>
      <c r="G4071" s="1200">
        <v>181</v>
      </c>
      <c r="H4071" s="1201"/>
      <c r="I4071" s="1198"/>
      <c r="J4071" s="1199">
        <v>19</v>
      </c>
      <c r="K4071" s="1198" t="s">
        <v>1682</v>
      </c>
      <c r="L4071" s="1202">
        <v>0.11</v>
      </c>
      <c r="M4071" s="1202">
        <f t="shared" si="27"/>
        <v>0.1285</v>
      </c>
      <c r="N4071" s="1202">
        <v>0.22</v>
      </c>
      <c r="O4071" s="1203">
        <f t="shared" si="28"/>
        <v>0.15610000000000002</v>
      </c>
      <c r="P4071" s="1202">
        <v>0.22</v>
      </c>
      <c r="Q4071" s="1203">
        <f t="shared" si="29"/>
        <v>0.1338</v>
      </c>
      <c r="R4071" s="1202">
        <v>0.15</v>
      </c>
      <c r="S4071" s="1197"/>
      <c r="T4071" s="1197"/>
      <c r="U4071" s="1197"/>
      <c r="V4071" s="1197"/>
      <c r="W4071" s="1197"/>
      <c r="X4071" s="1204" t="s">
        <v>763</v>
      </c>
      <c r="Y4071" s="729"/>
    </row>
    <row r="4072" spans="2:25" customFormat="1" ht="15.75" customHeight="1" x14ac:dyDescent="0.2">
      <c r="B4072" s="1227" t="s">
        <v>1091</v>
      </c>
      <c r="C4072" s="1198" t="s">
        <v>2799</v>
      </c>
      <c r="D4072" s="1198" t="s">
        <v>1627</v>
      </c>
      <c r="E4072" s="1199">
        <v>43</v>
      </c>
      <c r="F4072" s="1199">
        <v>43</v>
      </c>
      <c r="G4072" s="1200">
        <v>398</v>
      </c>
      <c r="H4072" s="1201"/>
      <c r="I4072" s="1198"/>
      <c r="J4072" s="1199"/>
      <c r="K4072" s="1198"/>
      <c r="L4072" s="1202">
        <v>0.108</v>
      </c>
      <c r="M4072" s="1202">
        <f t="shared" si="27"/>
        <v>0.1285</v>
      </c>
      <c r="N4072" s="1202">
        <v>0.22</v>
      </c>
      <c r="O4072" s="1203">
        <f t="shared" si="28"/>
        <v>0.15610000000000002</v>
      </c>
      <c r="P4072" s="1202">
        <v>0.22</v>
      </c>
      <c r="Q4072" s="1203">
        <f t="shared" si="29"/>
        <v>0.1338</v>
      </c>
      <c r="R4072" s="1202">
        <v>0.15</v>
      </c>
      <c r="S4072" s="1197"/>
      <c r="T4072" s="1197"/>
      <c r="U4072" s="1197"/>
      <c r="V4072" s="1197"/>
      <c r="W4072" s="1197"/>
      <c r="X4072" s="1204" t="s">
        <v>763</v>
      </c>
      <c r="Y4072" s="729"/>
    </row>
    <row r="4073" spans="2:25" customFormat="1" ht="15.75" customHeight="1" x14ac:dyDescent="0.2">
      <c r="B4073" s="1227" t="s">
        <v>1092</v>
      </c>
      <c r="C4073" s="1198" t="s">
        <v>2030</v>
      </c>
      <c r="D4073" s="1198" t="s">
        <v>929</v>
      </c>
      <c r="E4073" s="1199">
        <v>49</v>
      </c>
      <c r="F4073" s="1199">
        <v>34</v>
      </c>
      <c r="G4073" s="1200">
        <v>314</v>
      </c>
      <c r="H4073" s="1201"/>
      <c r="I4073" s="1198"/>
      <c r="J4073" s="1199">
        <v>15</v>
      </c>
      <c r="K4073" s="1198" t="s">
        <v>1682</v>
      </c>
      <c r="L4073" s="1202">
        <v>0.108</v>
      </c>
      <c r="M4073" s="1202">
        <f t="shared" si="27"/>
        <v>0.1285</v>
      </c>
      <c r="N4073" s="1202">
        <v>0.22</v>
      </c>
      <c r="O4073" s="1203">
        <f t="shared" si="28"/>
        <v>0.15610000000000002</v>
      </c>
      <c r="P4073" s="1202">
        <v>0.22</v>
      </c>
      <c r="Q4073" s="1203">
        <f t="shared" si="29"/>
        <v>0.1338</v>
      </c>
      <c r="R4073" s="1202">
        <v>0.15</v>
      </c>
      <c r="S4073" s="1197"/>
      <c r="T4073" s="1197"/>
      <c r="U4073" s="1197"/>
      <c r="V4073" s="1197"/>
      <c r="W4073" s="1197"/>
      <c r="X4073" s="1204" t="s">
        <v>763</v>
      </c>
      <c r="Y4073" s="729"/>
    </row>
    <row r="4074" spans="2:25" customFormat="1" ht="15.75" customHeight="1" x14ac:dyDescent="0.2">
      <c r="B4074" s="1227" t="s">
        <v>1093</v>
      </c>
      <c r="C4074" s="1198" t="s">
        <v>2030</v>
      </c>
      <c r="D4074" s="1198" t="s">
        <v>929</v>
      </c>
      <c r="E4074" s="1199">
        <v>49</v>
      </c>
      <c r="F4074" s="1199">
        <v>34</v>
      </c>
      <c r="G4074" s="1200">
        <v>314</v>
      </c>
      <c r="H4074" s="1201"/>
      <c r="I4074" s="1198"/>
      <c r="J4074" s="1199">
        <v>15</v>
      </c>
      <c r="K4074" s="1198" t="s">
        <v>1682</v>
      </c>
      <c r="L4074" s="1202">
        <v>0.108</v>
      </c>
      <c r="M4074" s="1202">
        <f t="shared" si="27"/>
        <v>0.1285</v>
      </c>
      <c r="N4074" s="1202">
        <v>0.22</v>
      </c>
      <c r="O4074" s="1203">
        <f t="shared" si="28"/>
        <v>0.15610000000000002</v>
      </c>
      <c r="P4074" s="1202">
        <v>0.22</v>
      </c>
      <c r="Q4074" s="1203">
        <f t="shared" si="29"/>
        <v>0.1338</v>
      </c>
      <c r="R4074" s="1202">
        <v>0.15</v>
      </c>
      <c r="S4074" s="1197"/>
      <c r="T4074" s="1197"/>
      <c r="U4074" s="1197"/>
      <c r="V4074" s="1197"/>
      <c r="W4074" s="1197"/>
      <c r="X4074" s="1204" t="s">
        <v>763</v>
      </c>
      <c r="Y4074" s="729"/>
    </row>
    <row r="4075" spans="2:25" customFormat="1" ht="15.75" customHeight="1" x14ac:dyDescent="0.2">
      <c r="B4075" s="1227" t="s">
        <v>1094</v>
      </c>
      <c r="C4075" s="1198" t="s">
        <v>2030</v>
      </c>
      <c r="D4075" s="1198" t="s">
        <v>929</v>
      </c>
      <c r="E4075" s="1199">
        <v>49</v>
      </c>
      <c r="F4075" s="1199">
        <v>34</v>
      </c>
      <c r="G4075" s="1200">
        <v>314</v>
      </c>
      <c r="H4075" s="1201"/>
      <c r="I4075" s="1198"/>
      <c r="J4075" s="1199">
        <v>15</v>
      </c>
      <c r="K4075" s="1198" t="s">
        <v>1682</v>
      </c>
      <c r="L4075" s="1202">
        <v>0.108</v>
      </c>
      <c r="M4075" s="1202">
        <f t="shared" si="27"/>
        <v>0.1285</v>
      </c>
      <c r="N4075" s="1202">
        <v>0.22</v>
      </c>
      <c r="O4075" s="1203">
        <f t="shared" si="28"/>
        <v>0.15610000000000002</v>
      </c>
      <c r="P4075" s="1202">
        <v>0.22</v>
      </c>
      <c r="Q4075" s="1203">
        <f t="shared" si="29"/>
        <v>0.1338</v>
      </c>
      <c r="R4075" s="1202">
        <v>0.15</v>
      </c>
      <c r="S4075" s="1197"/>
      <c r="T4075" s="1197"/>
      <c r="U4075" s="1197"/>
      <c r="V4075" s="1197"/>
      <c r="W4075" s="1197"/>
      <c r="X4075" s="1204" t="s">
        <v>763</v>
      </c>
      <c r="Y4075" s="729"/>
    </row>
    <row r="4076" spans="2:25" customFormat="1" ht="15.75" customHeight="1" x14ac:dyDescent="0.2">
      <c r="B4076" s="1227" t="s">
        <v>1095</v>
      </c>
      <c r="C4076" s="1198" t="s">
        <v>2030</v>
      </c>
      <c r="D4076" s="1198" t="s">
        <v>929</v>
      </c>
      <c r="E4076" s="1199">
        <v>49</v>
      </c>
      <c r="F4076" s="1199">
        <v>34</v>
      </c>
      <c r="G4076" s="1200">
        <v>314</v>
      </c>
      <c r="H4076" s="1201"/>
      <c r="I4076" s="1198"/>
      <c r="J4076" s="1199">
        <v>15</v>
      </c>
      <c r="K4076" s="1198" t="s">
        <v>1682</v>
      </c>
      <c r="L4076" s="1202">
        <v>0.108</v>
      </c>
      <c r="M4076" s="1202">
        <f t="shared" ref="M4076:M4139" si="30">+N4076-$M$4006</f>
        <v>0.1285</v>
      </c>
      <c r="N4076" s="1202">
        <v>0.22</v>
      </c>
      <c r="O4076" s="1203">
        <f t="shared" ref="O4076:O4139" si="31">+P4076-$O$4006</f>
        <v>0.15610000000000002</v>
      </c>
      <c r="P4076" s="1202">
        <v>0.22</v>
      </c>
      <c r="Q4076" s="1203">
        <f t="shared" ref="Q4076:Q4139" si="32">+R4076-$Q$4006</f>
        <v>0.1338</v>
      </c>
      <c r="R4076" s="1202">
        <v>0.15</v>
      </c>
      <c r="S4076" s="1197"/>
      <c r="T4076" s="1197"/>
      <c r="U4076" s="1197"/>
      <c r="V4076" s="1197"/>
      <c r="W4076" s="1197"/>
      <c r="X4076" s="1204" t="s">
        <v>763</v>
      </c>
      <c r="Y4076" s="729"/>
    </row>
    <row r="4077" spans="2:25" customFormat="1" ht="15.75" customHeight="1" x14ac:dyDescent="0.2">
      <c r="B4077" s="1227" t="s">
        <v>1096</v>
      </c>
      <c r="C4077" s="1198" t="s">
        <v>2030</v>
      </c>
      <c r="D4077" s="1198" t="s">
        <v>929</v>
      </c>
      <c r="E4077" s="1199">
        <v>49</v>
      </c>
      <c r="F4077" s="1199">
        <v>19.020000000000003</v>
      </c>
      <c r="G4077" s="1200">
        <v>176</v>
      </c>
      <c r="H4077" s="1201">
        <v>9.99</v>
      </c>
      <c r="I4077" s="1198" t="s">
        <v>1131</v>
      </c>
      <c r="J4077" s="1199">
        <v>19.989999999999998</v>
      </c>
      <c r="K4077" s="1198" t="s">
        <v>1682</v>
      </c>
      <c r="L4077" s="1202">
        <v>0.108</v>
      </c>
      <c r="M4077" s="1202">
        <f t="shared" si="30"/>
        <v>0.1285</v>
      </c>
      <c r="N4077" s="1202">
        <v>0.22</v>
      </c>
      <c r="O4077" s="1203">
        <f t="shared" si="31"/>
        <v>0.15610000000000002</v>
      </c>
      <c r="P4077" s="1202">
        <v>0.22</v>
      </c>
      <c r="Q4077" s="1203">
        <f t="shared" si="32"/>
        <v>0.1338</v>
      </c>
      <c r="R4077" s="1202">
        <v>0.15</v>
      </c>
      <c r="S4077" s="1197"/>
      <c r="T4077" s="1197"/>
      <c r="U4077" s="1197"/>
      <c r="V4077" s="1197"/>
      <c r="W4077" s="1197"/>
      <c r="X4077" s="1204" t="s">
        <v>763</v>
      </c>
      <c r="Y4077" s="729"/>
    </row>
    <row r="4078" spans="2:25" customFormat="1" ht="15.75" customHeight="1" x14ac:dyDescent="0.2">
      <c r="B4078" s="1227" t="s">
        <v>1099</v>
      </c>
      <c r="C4078" s="1198" t="s">
        <v>2030</v>
      </c>
      <c r="D4078" s="1198" t="s">
        <v>929</v>
      </c>
      <c r="E4078" s="1199">
        <v>49</v>
      </c>
      <c r="F4078" s="1199">
        <v>19.020000000000003</v>
      </c>
      <c r="G4078" s="1200">
        <v>176</v>
      </c>
      <c r="H4078" s="1201">
        <v>9.99</v>
      </c>
      <c r="I4078" s="1198" t="s">
        <v>1131</v>
      </c>
      <c r="J4078" s="1199">
        <v>19.989999999999998</v>
      </c>
      <c r="K4078" s="1198" t="s">
        <v>1682</v>
      </c>
      <c r="L4078" s="1202">
        <v>0.108</v>
      </c>
      <c r="M4078" s="1202">
        <f t="shared" si="30"/>
        <v>0.1285</v>
      </c>
      <c r="N4078" s="1202">
        <v>0.22</v>
      </c>
      <c r="O4078" s="1203">
        <f t="shared" si="31"/>
        <v>0.15610000000000002</v>
      </c>
      <c r="P4078" s="1202">
        <v>0.22</v>
      </c>
      <c r="Q4078" s="1203">
        <f t="shared" si="32"/>
        <v>0.1338</v>
      </c>
      <c r="R4078" s="1202">
        <v>0.15</v>
      </c>
      <c r="S4078" s="1197"/>
      <c r="T4078" s="1197"/>
      <c r="U4078" s="1197"/>
      <c r="V4078" s="1197"/>
      <c r="W4078" s="1197"/>
      <c r="X4078" s="1204" t="s">
        <v>763</v>
      </c>
      <c r="Y4078" s="729"/>
    </row>
    <row r="4079" spans="2:25" customFormat="1" ht="15.75" customHeight="1" x14ac:dyDescent="0.2">
      <c r="B4079" s="1227" t="s">
        <v>1100</v>
      </c>
      <c r="C4079" s="1198" t="s">
        <v>2030</v>
      </c>
      <c r="D4079" s="1198" t="s">
        <v>929</v>
      </c>
      <c r="E4079" s="1199">
        <v>49</v>
      </c>
      <c r="F4079" s="1199">
        <v>19.020000000000003</v>
      </c>
      <c r="G4079" s="1200">
        <v>176</v>
      </c>
      <c r="H4079" s="1201">
        <v>9.99</v>
      </c>
      <c r="I4079" s="1198" t="s">
        <v>1131</v>
      </c>
      <c r="J4079" s="1199">
        <v>19.989999999999998</v>
      </c>
      <c r="K4079" s="1198" t="s">
        <v>1682</v>
      </c>
      <c r="L4079" s="1202">
        <v>0.108</v>
      </c>
      <c r="M4079" s="1202">
        <f t="shared" si="30"/>
        <v>0.1285</v>
      </c>
      <c r="N4079" s="1202">
        <v>0.22</v>
      </c>
      <c r="O4079" s="1203">
        <f t="shared" si="31"/>
        <v>0.15610000000000002</v>
      </c>
      <c r="P4079" s="1202">
        <v>0.22</v>
      </c>
      <c r="Q4079" s="1203">
        <f t="shared" si="32"/>
        <v>0.1338</v>
      </c>
      <c r="R4079" s="1202">
        <v>0.15</v>
      </c>
      <c r="S4079" s="1197"/>
      <c r="T4079" s="1197"/>
      <c r="U4079" s="1197"/>
      <c r="V4079" s="1197"/>
      <c r="W4079" s="1197"/>
      <c r="X4079" s="1204" t="s">
        <v>763</v>
      </c>
      <c r="Y4079" s="729"/>
    </row>
    <row r="4080" spans="2:25" customFormat="1" ht="15.75" customHeight="1" x14ac:dyDescent="0.2">
      <c r="B4080" s="1227" t="s">
        <v>1132</v>
      </c>
      <c r="C4080" s="1198" t="s">
        <v>2799</v>
      </c>
      <c r="D4080" s="1198" t="s">
        <v>1627</v>
      </c>
      <c r="E4080" s="1199">
        <v>54</v>
      </c>
      <c r="F4080" s="1199">
        <v>54</v>
      </c>
      <c r="G4080" s="1200">
        <v>562</v>
      </c>
      <c r="H4080" s="1201"/>
      <c r="I4080" s="1198"/>
      <c r="J4080" s="1199"/>
      <c r="K4080" s="1198"/>
      <c r="L4080" s="1202">
        <v>9.6000000000000002E-2</v>
      </c>
      <c r="M4080" s="1202">
        <f t="shared" si="30"/>
        <v>0.1285</v>
      </c>
      <c r="N4080" s="1202">
        <v>0.22</v>
      </c>
      <c r="O4080" s="1203">
        <f t="shared" si="31"/>
        <v>0.15610000000000002</v>
      </c>
      <c r="P4080" s="1202">
        <v>0.22</v>
      </c>
      <c r="Q4080" s="1203">
        <f t="shared" si="32"/>
        <v>0.1338</v>
      </c>
      <c r="R4080" s="1202">
        <v>0.15</v>
      </c>
      <c r="S4080" s="1197"/>
      <c r="T4080" s="1197"/>
      <c r="U4080" s="1197"/>
      <c r="V4080" s="1197"/>
      <c r="W4080" s="1197"/>
      <c r="X4080" s="1204" t="s">
        <v>763</v>
      </c>
      <c r="Y4080" s="729"/>
    </row>
    <row r="4081" spans="2:25" customFormat="1" ht="15.75" customHeight="1" x14ac:dyDescent="0.2">
      <c r="B4081" s="1227" t="s">
        <v>1102</v>
      </c>
      <c r="C4081" s="1198" t="s">
        <v>2030</v>
      </c>
      <c r="D4081" s="1198" t="s">
        <v>929</v>
      </c>
      <c r="E4081" s="1199">
        <v>59</v>
      </c>
      <c r="F4081" s="1199">
        <v>39</v>
      </c>
      <c r="G4081" s="1200">
        <v>397</v>
      </c>
      <c r="H4081" s="1201"/>
      <c r="I4081" s="1198"/>
      <c r="J4081" s="1199">
        <v>20</v>
      </c>
      <c r="K4081" s="1198" t="s">
        <v>1682</v>
      </c>
      <c r="L4081" s="1202">
        <v>9.8000000000000004E-2</v>
      </c>
      <c r="M4081" s="1202">
        <f t="shared" si="30"/>
        <v>0.1285</v>
      </c>
      <c r="N4081" s="1202">
        <v>0.22</v>
      </c>
      <c r="O4081" s="1203">
        <f t="shared" si="31"/>
        <v>0.15610000000000002</v>
      </c>
      <c r="P4081" s="1202">
        <v>0.22</v>
      </c>
      <c r="Q4081" s="1203">
        <f t="shared" si="32"/>
        <v>0.1338</v>
      </c>
      <c r="R4081" s="1202">
        <v>0.15</v>
      </c>
      <c r="S4081" s="1197"/>
      <c r="T4081" s="1197"/>
      <c r="U4081" s="1197"/>
      <c r="V4081" s="1197"/>
      <c r="W4081" s="1197"/>
      <c r="X4081" s="1204" t="s">
        <v>390</v>
      </c>
      <c r="Y4081" s="729"/>
    </row>
    <row r="4082" spans="2:25" customFormat="1" ht="15.75" customHeight="1" x14ac:dyDescent="0.2">
      <c r="B4082" s="1227" t="s">
        <v>1103</v>
      </c>
      <c r="C4082" s="1198" t="s">
        <v>2030</v>
      </c>
      <c r="D4082" s="1198" t="s">
        <v>929</v>
      </c>
      <c r="E4082" s="1199">
        <v>59</v>
      </c>
      <c r="F4082" s="1199">
        <v>44</v>
      </c>
      <c r="G4082" s="1200">
        <v>448</v>
      </c>
      <c r="H4082" s="1201"/>
      <c r="I4082" s="1198"/>
      <c r="J4082" s="1199">
        <v>15</v>
      </c>
      <c r="K4082" s="1198" t="s">
        <v>1682</v>
      </c>
      <c r="L4082" s="1202">
        <v>9.8000000000000004E-2</v>
      </c>
      <c r="M4082" s="1202">
        <f t="shared" si="30"/>
        <v>0.1285</v>
      </c>
      <c r="N4082" s="1202">
        <v>0.22</v>
      </c>
      <c r="O4082" s="1203">
        <f t="shared" si="31"/>
        <v>0.15610000000000002</v>
      </c>
      <c r="P4082" s="1202">
        <v>0.22</v>
      </c>
      <c r="Q4082" s="1203">
        <f t="shared" si="32"/>
        <v>0.1338</v>
      </c>
      <c r="R4082" s="1202">
        <v>0.15</v>
      </c>
      <c r="S4082" s="1197"/>
      <c r="T4082" s="1197"/>
      <c r="U4082" s="1197"/>
      <c r="V4082" s="1197"/>
      <c r="W4082" s="1197"/>
      <c r="X4082" s="1204" t="s">
        <v>390</v>
      </c>
      <c r="Y4082" s="729"/>
    </row>
    <row r="4083" spans="2:25" customFormat="1" ht="15.75" customHeight="1" x14ac:dyDescent="0.2">
      <c r="B4083" s="1227" t="s">
        <v>1104</v>
      </c>
      <c r="C4083" s="1198" t="s">
        <v>2030</v>
      </c>
      <c r="D4083" s="1198" t="s">
        <v>929</v>
      </c>
      <c r="E4083" s="1199">
        <v>59</v>
      </c>
      <c r="F4083" s="1199">
        <v>44</v>
      </c>
      <c r="G4083" s="1200">
        <v>448</v>
      </c>
      <c r="H4083" s="1201"/>
      <c r="I4083" s="1198"/>
      <c r="J4083" s="1199">
        <v>15</v>
      </c>
      <c r="K4083" s="1198" t="s">
        <v>1682</v>
      </c>
      <c r="L4083" s="1202">
        <v>9.8000000000000004E-2</v>
      </c>
      <c r="M4083" s="1202">
        <f t="shared" si="30"/>
        <v>0.1285</v>
      </c>
      <c r="N4083" s="1202">
        <v>0.22</v>
      </c>
      <c r="O4083" s="1203">
        <f t="shared" si="31"/>
        <v>0.15610000000000002</v>
      </c>
      <c r="P4083" s="1202">
        <v>0.22</v>
      </c>
      <c r="Q4083" s="1203">
        <f t="shared" si="32"/>
        <v>0.1338</v>
      </c>
      <c r="R4083" s="1202">
        <v>0.15</v>
      </c>
      <c r="S4083" s="1197"/>
      <c r="T4083" s="1197"/>
      <c r="U4083" s="1197"/>
      <c r="V4083" s="1197"/>
      <c r="W4083" s="1197"/>
      <c r="X4083" s="1204" t="s">
        <v>390</v>
      </c>
      <c r="Y4083" s="729"/>
    </row>
    <row r="4084" spans="2:25" customFormat="1" ht="15.75" customHeight="1" x14ac:dyDescent="0.2">
      <c r="B4084" s="1227" t="s">
        <v>1105</v>
      </c>
      <c r="C4084" s="1198" t="s">
        <v>2030</v>
      </c>
      <c r="D4084" s="1198" t="s">
        <v>929</v>
      </c>
      <c r="E4084" s="1199">
        <v>69</v>
      </c>
      <c r="F4084" s="1199">
        <v>54</v>
      </c>
      <c r="G4084" s="1200">
        <v>562</v>
      </c>
      <c r="H4084" s="1201"/>
      <c r="I4084" s="1198"/>
      <c r="J4084" s="1199">
        <v>15</v>
      </c>
      <c r="K4084" s="1198" t="s">
        <v>1682</v>
      </c>
      <c r="L4084" s="1202">
        <v>9.6000000000000002E-2</v>
      </c>
      <c r="M4084" s="1202">
        <f t="shared" si="30"/>
        <v>0.1285</v>
      </c>
      <c r="N4084" s="1202">
        <v>0.22</v>
      </c>
      <c r="O4084" s="1203">
        <f t="shared" si="31"/>
        <v>0.15610000000000002</v>
      </c>
      <c r="P4084" s="1202">
        <v>0.22</v>
      </c>
      <c r="Q4084" s="1203">
        <f t="shared" si="32"/>
        <v>0.1338</v>
      </c>
      <c r="R4084" s="1202">
        <v>0.15</v>
      </c>
      <c r="S4084" s="1197"/>
      <c r="T4084" s="1197"/>
      <c r="U4084" s="1197"/>
      <c r="V4084" s="1197"/>
      <c r="W4084" s="1197"/>
      <c r="X4084" s="1204" t="s">
        <v>390</v>
      </c>
      <c r="Y4084" s="729"/>
    </row>
    <row r="4085" spans="2:25" customFormat="1" ht="15.75" customHeight="1" x14ac:dyDescent="0.2">
      <c r="B4085" s="1227" t="s">
        <v>1106</v>
      </c>
      <c r="C4085" s="1198" t="s">
        <v>2030</v>
      </c>
      <c r="D4085" s="1198" t="s">
        <v>929</v>
      </c>
      <c r="E4085" s="1199">
        <v>69</v>
      </c>
      <c r="F4085" s="1199">
        <v>54</v>
      </c>
      <c r="G4085" s="1200">
        <v>562</v>
      </c>
      <c r="H4085" s="1201"/>
      <c r="I4085" s="1198"/>
      <c r="J4085" s="1199">
        <v>15</v>
      </c>
      <c r="K4085" s="1198" t="s">
        <v>1682</v>
      </c>
      <c r="L4085" s="1202">
        <v>9.6000000000000002E-2</v>
      </c>
      <c r="M4085" s="1202">
        <f t="shared" si="30"/>
        <v>0.1285</v>
      </c>
      <c r="N4085" s="1202">
        <v>0.22</v>
      </c>
      <c r="O4085" s="1203">
        <f t="shared" si="31"/>
        <v>0.15610000000000002</v>
      </c>
      <c r="P4085" s="1202">
        <v>0.22</v>
      </c>
      <c r="Q4085" s="1203">
        <f t="shared" si="32"/>
        <v>0.1338</v>
      </c>
      <c r="R4085" s="1202">
        <v>0.15</v>
      </c>
      <c r="S4085" s="1197"/>
      <c r="T4085" s="1197"/>
      <c r="U4085" s="1197"/>
      <c r="V4085" s="1197"/>
      <c r="W4085" s="1197"/>
      <c r="X4085" s="1204" t="s">
        <v>390</v>
      </c>
      <c r="Y4085" s="729"/>
    </row>
    <row r="4086" spans="2:25" customFormat="1" ht="15.75" customHeight="1" x14ac:dyDescent="0.2">
      <c r="B4086" s="1227" t="s">
        <v>1107</v>
      </c>
      <c r="C4086" s="1198" t="s">
        <v>2030</v>
      </c>
      <c r="D4086" s="1198" t="s">
        <v>929</v>
      </c>
      <c r="E4086" s="1199">
        <v>69</v>
      </c>
      <c r="F4086" s="1199">
        <v>54</v>
      </c>
      <c r="G4086" s="1200">
        <v>562</v>
      </c>
      <c r="H4086" s="1201"/>
      <c r="I4086" s="1198"/>
      <c r="J4086" s="1199">
        <v>15</v>
      </c>
      <c r="K4086" s="1198" t="s">
        <v>1682</v>
      </c>
      <c r="L4086" s="1202">
        <v>9.6000000000000002E-2</v>
      </c>
      <c r="M4086" s="1202">
        <f t="shared" si="30"/>
        <v>0.1285</v>
      </c>
      <c r="N4086" s="1202">
        <v>0.22</v>
      </c>
      <c r="O4086" s="1203">
        <f t="shared" si="31"/>
        <v>0.15610000000000002</v>
      </c>
      <c r="P4086" s="1202">
        <v>0.22</v>
      </c>
      <c r="Q4086" s="1203">
        <f t="shared" si="32"/>
        <v>0.1338</v>
      </c>
      <c r="R4086" s="1202">
        <v>0.15</v>
      </c>
      <c r="S4086" s="1197"/>
      <c r="T4086" s="1197"/>
      <c r="U4086" s="1197"/>
      <c r="V4086" s="1197"/>
      <c r="W4086" s="1197"/>
      <c r="X4086" s="1204" t="s">
        <v>390</v>
      </c>
      <c r="Y4086" s="729"/>
    </row>
    <row r="4087" spans="2:25" customFormat="1" ht="15.75" customHeight="1" x14ac:dyDescent="0.2">
      <c r="B4087" s="1227" t="s">
        <v>1108</v>
      </c>
      <c r="C4087" s="1198" t="s">
        <v>2030</v>
      </c>
      <c r="D4087" s="1198" t="s">
        <v>929</v>
      </c>
      <c r="E4087" s="1199">
        <v>69</v>
      </c>
      <c r="F4087" s="1199">
        <v>54</v>
      </c>
      <c r="G4087" s="1200">
        <v>562</v>
      </c>
      <c r="H4087" s="1201"/>
      <c r="I4087" s="1198"/>
      <c r="J4087" s="1199">
        <v>15</v>
      </c>
      <c r="K4087" s="1198" t="s">
        <v>1682</v>
      </c>
      <c r="L4087" s="1202">
        <v>9.6000000000000002E-2</v>
      </c>
      <c r="M4087" s="1202">
        <f t="shared" si="30"/>
        <v>0.1285</v>
      </c>
      <c r="N4087" s="1202">
        <v>0.22</v>
      </c>
      <c r="O4087" s="1203">
        <f t="shared" si="31"/>
        <v>0.15610000000000002</v>
      </c>
      <c r="P4087" s="1202">
        <v>0.22</v>
      </c>
      <c r="Q4087" s="1203">
        <f t="shared" si="32"/>
        <v>0.1338</v>
      </c>
      <c r="R4087" s="1202">
        <v>0.15</v>
      </c>
      <c r="S4087" s="1197"/>
      <c r="T4087" s="1197"/>
      <c r="U4087" s="1197"/>
      <c r="V4087" s="1197"/>
      <c r="W4087" s="1197"/>
      <c r="X4087" s="1204" t="s">
        <v>390</v>
      </c>
      <c r="Y4087" s="729"/>
    </row>
    <row r="4088" spans="2:25" customFormat="1" ht="15.75" customHeight="1" x14ac:dyDescent="0.2">
      <c r="B4088" s="1227" t="s">
        <v>1110</v>
      </c>
      <c r="C4088" s="1198" t="s">
        <v>2030</v>
      </c>
      <c r="D4088" s="1198" t="s">
        <v>929</v>
      </c>
      <c r="E4088" s="1199">
        <v>79</v>
      </c>
      <c r="F4088" s="1199">
        <v>59</v>
      </c>
      <c r="G4088" s="1200">
        <v>655</v>
      </c>
      <c r="H4088" s="1201"/>
      <c r="I4088" s="1198"/>
      <c r="J4088" s="1199">
        <v>20</v>
      </c>
      <c r="K4088" s="1198" t="s">
        <v>1682</v>
      </c>
      <c r="L4088" s="1202">
        <v>0.09</v>
      </c>
      <c r="M4088" s="1202">
        <f t="shared" si="30"/>
        <v>0.1285</v>
      </c>
      <c r="N4088" s="1202">
        <v>0.22</v>
      </c>
      <c r="O4088" s="1203">
        <f t="shared" si="31"/>
        <v>0.15610000000000002</v>
      </c>
      <c r="P4088" s="1202">
        <v>0.22</v>
      </c>
      <c r="Q4088" s="1203">
        <f t="shared" si="32"/>
        <v>0.1338</v>
      </c>
      <c r="R4088" s="1202">
        <v>0.15</v>
      </c>
      <c r="S4088" s="1197"/>
      <c r="T4088" s="1197"/>
      <c r="U4088" s="1197"/>
      <c r="V4088" s="1197"/>
      <c r="W4088" s="1197"/>
      <c r="X4088" s="1204" t="s">
        <v>390</v>
      </c>
      <c r="Y4088" s="729"/>
    </row>
    <row r="4089" spans="2:25" customFormat="1" ht="15.75" customHeight="1" x14ac:dyDescent="0.2">
      <c r="B4089" s="1227" t="s">
        <v>1111</v>
      </c>
      <c r="C4089" s="1198" t="s">
        <v>2030</v>
      </c>
      <c r="D4089" s="1198" t="s">
        <v>929</v>
      </c>
      <c r="E4089" s="1199">
        <v>79</v>
      </c>
      <c r="F4089" s="1199">
        <v>64</v>
      </c>
      <c r="G4089" s="1200">
        <v>711</v>
      </c>
      <c r="H4089" s="1201"/>
      <c r="I4089" s="1198"/>
      <c r="J4089" s="1199">
        <v>15</v>
      </c>
      <c r="K4089" s="1198" t="s">
        <v>1682</v>
      </c>
      <c r="L4089" s="1202">
        <v>0.09</v>
      </c>
      <c r="M4089" s="1202">
        <f t="shared" si="30"/>
        <v>0.1285</v>
      </c>
      <c r="N4089" s="1202">
        <v>0.22</v>
      </c>
      <c r="O4089" s="1203">
        <f t="shared" si="31"/>
        <v>0.15610000000000002</v>
      </c>
      <c r="P4089" s="1202">
        <v>0.22</v>
      </c>
      <c r="Q4089" s="1203">
        <f t="shared" si="32"/>
        <v>0.1338</v>
      </c>
      <c r="R4089" s="1202">
        <v>0.15</v>
      </c>
      <c r="S4089" s="1197"/>
      <c r="T4089" s="1197"/>
      <c r="U4089" s="1197"/>
      <c r="V4089" s="1197"/>
      <c r="W4089" s="1197"/>
      <c r="X4089" s="1204" t="s">
        <v>390</v>
      </c>
      <c r="Y4089" s="729"/>
    </row>
    <row r="4090" spans="2:25" customFormat="1" ht="15.75" customHeight="1" x14ac:dyDescent="0.2">
      <c r="B4090" s="1227" t="s">
        <v>1112</v>
      </c>
      <c r="C4090" s="1198" t="s">
        <v>2030</v>
      </c>
      <c r="D4090" s="1198" t="s">
        <v>929</v>
      </c>
      <c r="E4090" s="1199">
        <v>79</v>
      </c>
      <c r="F4090" s="1199">
        <v>64</v>
      </c>
      <c r="G4090" s="1200">
        <v>711</v>
      </c>
      <c r="H4090" s="1201"/>
      <c r="I4090" s="1198"/>
      <c r="J4090" s="1199">
        <v>15</v>
      </c>
      <c r="K4090" s="1198" t="s">
        <v>1682</v>
      </c>
      <c r="L4090" s="1202">
        <v>0.09</v>
      </c>
      <c r="M4090" s="1202">
        <f t="shared" si="30"/>
        <v>0.1285</v>
      </c>
      <c r="N4090" s="1202">
        <v>0.22</v>
      </c>
      <c r="O4090" s="1203">
        <f t="shared" si="31"/>
        <v>0.15610000000000002</v>
      </c>
      <c r="P4090" s="1202">
        <v>0.22</v>
      </c>
      <c r="Q4090" s="1203">
        <f t="shared" si="32"/>
        <v>0.1338</v>
      </c>
      <c r="R4090" s="1202">
        <v>0.15</v>
      </c>
      <c r="S4090" s="1197"/>
      <c r="T4090" s="1197"/>
      <c r="U4090" s="1197"/>
      <c r="V4090" s="1197"/>
      <c r="W4090" s="1197"/>
      <c r="X4090" s="1204" t="s">
        <v>390</v>
      </c>
      <c r="Y4090" s="729"/>
    </row>
    <row r="4091" spans="2:25" customFormat="1" ht="15.75" customHeight="1" x14ac:dyDescent="0.2">
      <c r="B4091" s="1227" t="s">
        <v>1114</v>
      </c>
      <c r="C4091" s="1198" t="s">
        <v>2030</v>
      </c>
      <c r="D4091" s="1198" t="s">
        <v>929</v>
      </c>
      <c r="E4091" s="1199">
        <v>99</v>
      </c>
      <c r="F4091" s="1199">
        <v>84</v>
      </c>
      <c r="G4091" s="1200">
        <v>976</v>
      </c>
      <c r="H4091" s="1201"/>
      <c r="I4091" s="1198"/>
      <c r="J4091" s="1199">
        <v>15</v>
      </c>
      <c r="K4091" s="1198" t="s">
        <v>1682</v>
      </c>
      <c r="L4091" s="1202">
        <v>8.5999999999999993E-2</v>
      </c>
      <c r="M4091" s="1202">
        <f t="shared" si="30"/>
        <v>0.1285</v>
      </c>
      <c r="N4091" s="1202">
        <v>0.22</v>
      </c>
      <c r="O4091" s="1203">
        <f t="shared" si="31"/>
        <v>0.15610000000000002</v>
      </c>
      <c r="P4091" s="1202">
        <v>0.22</v>
      </c>
      <c r="Q4091" s="1203">
        <f t="shared" si="32"/>
        <v>0.1338</v>
      </c>
      <c r="R4091" s="1202">
        <v>0.15</v>
      </c>
      <c r="S4091" s="1197"/>
      <c r="T4091" s="1197"/>
      <c r="U4091" s="1197"/>
      <c r="V4091" s="1197"/>
      <c r="W4091" s="1197"/>
      <c r="X4091" s="1204" t="s">
        <v>390</v>
      </c>
      <c r="Y4091" s="729"/>
    </row>
    <row r="4092" spans="2:25" customFormat="1" ht="15.75" customHeight="1" x14ac:dyDescent="0.2">
      <c r="B4092" s="1227" t="s">
        <v>1115</v>
      </c>
      <c r="C4092" s="1198" t="s">
        <v>2030</v>
      </c>
      <c r="D4092" s="1198" t="s">
        <v>929</v>
      </c>
      <c r="E4092" s="1199">
        <v>99</v>
      </c>
      <c r="F4092" s="1199">
        <v>84</v>
      </c>
      <c r="G4092" s="1200">
        <v>976</v>
      </c>
      <c r="H4092" s="1201"/>
      <c r="I4092" s="1198"/>
      <c r="J4092" s="1199">
        <v>15</v>
      </c>
      <c r="K4092" s="1198" t="s">
        <v>1682</v>
      </c>
      <c r="L4092" s="1202">
        <v>8.5999999999999993E-2</v>
      </c>
      <c r="M4092" s="1202">
        <f t="shared" si="30"/>
        <v>0.1285</v>
      </c>
      <c r="N4092" s="1202">
        <v>0.22</v>
      </c>
      <c r="O4092" s="1203">
        <f t="shared" si="31"/>
        <v>0.15610000000000002</v>
      </c>
      <c r="P4092" s="1202">
        <v>0.22</v>
      </c>
      <c r="Q4092" s="1203">
        <f t="shared" si="32"/>
        <v>0.1338</v>
      </c>
      <c r="R4092" s="1202">
        <v>0.15</v>
      </c>
      <c r="S4092" s="1197"/>
      <c r="T4092" s="1197"/>
      <c r="U4092" s="1197"/>
      <c r="V4092" s="1197"/>
      <c r="W4092" s="1197"/>
      <c r="X4092" s="1204" t="s">
        <v>390</v>
      </c>
      <c r="Y4092" s="729"/>
    </row>
    <row r="4093" spans="2:25" customFormat="1" ht="15.75" customHeight="1" x14ac:dyDescent="0.2">
      <c r="B4093" s="1227" t="s">
        <v>1116</v>
      </c>
      <c r="C4093" s="1198" t="s">
        <v>2030</v>
      </c>
      <c r="D4093" s="1198" t="s">
        <v>929</v>
      </c>
      <c r="E4093" s="1199">
        <v>99</v>
      </c>
      <c r="F4093" s="1199">
        <v>84</v>
      </c>
      <c r="G4093" s="1200">
        <v>976</v>
      </c>
      <c r="H4093" s="1201"/>
      <c r="I4093" s="1198"/>
      <c r="J4093" s="1199">
        <v>15</v>
      </c>
      <c r="K4093" s="1198" t="s">
        <v>1682</v>
      </c>
      <c r="L4093" s="1202">
        <v>8.5999999999999993E-2</v>
      </c>
      <c r="M4093" s="1202">
        <f t="shared" si="30"/>
        <v>0.1285</v>
      </c>
      <c r="N4093" s="1202">
        <v>0.22</v>
      </c>
      <c r="O4093" s="1203">
        <f t="shared" si="31"/>
        <v>0.15610000000000002</v>
      </c>
      <c r="P4093" s="1202">
        <v>0.22</v>
      </c>
      <c r="Q4093" s="1203">
        <f t="shared" si="32"/>
        <v>0.1338</v>
      </c>
      <c r="R4093" s="1202">
        <v>0.15</v>
      </c>
      <c r="S4093" s="1197"/>
      <c r="T4093" s="1197"/>
      <c r="U4093" s="1197"/>
      <c r="V4093" s="1197"/>
      <c r="W4093" s="1197"/>
      <c r="X4093" s="1204" t="s">
        <v>390</v>
      </c>
      <c r="Y4093" s="729"/>
    </row>
    <row r="4094" spans="2:25" customFormat="1" ht="15.75" customHeight="1" x14ac:dyDescent="0.2">
      <c r="B4094" s="1227" t="s">
        <v>1969</v>
      </c>
      <c r="C4094" s="1207" t="s">
        <v>783</v>
      </c>
      <c r="D4094" s="1198" t="s">
        <v>929</v>
      </c>
      <c r="E4094" s="1199">
        <v>40</v>
      </c>
      <c r="F4094" s="1199">
        <v>20</v>
      </c>
      <c r="G4094" s="1200">
        <v>200</v>
      </c>
      <c r="H4094" s="1201">
        <v>1</v>
      </c>
      <c r="I4094" s="1198" t="s">
        <v>1133</v>
      </c>
      <c r="J4094" s="1197">
        <v>19</v>
      </c>
      <c r="K4094" s="1198" t="s">
        <v>370</v>
      </c>
      <c r="L4094" s="1202">
        <v>0.1</v>
      </c>
      <c r="M4094" s="1202">
        <f t="shared" si="30"/>
        <v>0.1285</v>
      </c>
      <c r="N4094" s="1202">
        <v>0.22</v>
      </c>
      <c r="O4094" s="1203">
        <f t="shared" si="31"/>
        <v>0.15610000000000002</v>
      </c>
      <c r="P4094" s="1202">
        <v>0.22</v>
      </c>
      <c r="Q4094" s="1203">
        <f t="shared" si="32"/>
        <v>0.1338</v>
      </c>
      <c r="R4094" s="1202">
        <v>0.15</v>
      </c>
      <c r="S4094" s="1197"/>
      <c r="T4094" s="1197"/>
      <c r="U4094" s="1197"/>
      <c r="V4094" s="1197"/>
      <c r="W4094" s="1197"/>
      <c r="X4094" s="1198" t="s">
        <v>763</v>
      </c>
      <c r="Y4094" s="729"/>
    </row>
    <row r="4095" spans="2:25" customFormat="1" ht="15.75" customHeight="1" x14ac:dyDescent="0.2">
      <c r="B4095" s="1227" t="s">
        <v>1933</v>
      </c>
      <c r="C4095" s="1207" t="s">
        <v>783</v>
      </c>
      <c r="D4095" s="1198" t="s">
        <v>929</v>
      </c>
      <c r="E4095" s="1199">
        <v>55</v>
      </c>
      <c r="F4095" s="1199">
        <v>30</v>
      </c>
      <c r="G4095" s="1200">
        <v>300</v>
      </c>
      <c r="H4095" s="1201">
        <v>1.5</v>
      </c>
      <c r="I4095" s="1198" t="s">
        <v>1134</v>
      </c>
      <c r="J4095" s="1197">
        <v>23.5</v>
      </c>
      <c r="K4095" s="1198" t="s">
        <v>1934</v>
      </c>
      <c r="L4095" s="1202">
        <v>0.1</v>
      </c>
      <c r="M4095" s="1202">
        <f t="shared" si="30"/>
        <v>0.1285</v>
      </c>
      <c r="N4095" s="1202">
        <v>0.22</v>
      </c>
      <c r="O4095" s="1203">
        <f t="shared" si="31"/>
        <v>0.15610000000000002</v>
      </c>
      <c r="P4095" s="1202">
        <v>0.22</v>
      </c>
      <c r="Q4095" s="1203">
        <f t="shared" si="32"/>
        <v>0.1338</v>
      </c>
      <c r="R4095" s="1202">
        <v>0.15</v>
      </c>
      <c r="S4095" s="1197"/>
      <c r="T4095" s="1197"/>
      <c r="U4095" s="1197"/>
      <c r="V4095" s="1197"/>
      <c r="W4095" s="1197"/>
      <c r="X4095" s="1198" t="s">
        <v>390</v>
      </c>
      <c r="Y4095" s="729"/>
    </row>
    <row r="4096" spans="2:25" customFormat="1" ht="15.75" customHeight="1" x14ac:dyDescent="0.2">
      <c r="B4096" s="1227" t="s">
        <v>1936</v>
      </c>
      <c r="C4096" s="1207" t="s">
        <v>783</v>
      </c>
      <c r="D4096" s="1198" t="s">
        <v>929</v>
      </c>
      <c r="E4096" s="1199">
        <v>65</v>
      </c>
      <c r="F4096" s="1199">
        <v>40</v>
      </c>
      <c r="G4096" s="1200">
        <v>400</v>
      </c>
      <c r="H4096" s="1201">
        <v>2</v>
      </c>
      <c r="I4096" s="1198" t="s">
        <v>1135</v>
      </c>
      <c r="J4096" s="1197">
        <v>23</v>
      </c>
      <c r="K4096" s="1198" t="s">
        <v>47</v>
      </c>
      <c r="L4096" s="1202">
        <v>0.1</v>
      </c>
      <c r="M4096" s="1202">
        <f t="shared" si="30"/>
        <v>0.1285</v>
      </c>
      <c r="N4096" s="1202">
        <v>0.22</v>
      </c>
      <c r="O4096" s="1203">
        <f t="shared" si="31"/>
        <v>0.15610000000000002</v>
      </c>
      <c r="P4096" s="1202">
        <v>0.22</v>
      </c>
      <c r="Q4096" s="1203">
        <f t="shared" si="32"/>
        <v>0.1338</v>
      </c>
      <c r="R4096" s="1202">
        <v>0.15</v>
      </c>
      <c r="S4096" s="1197"/>
      <c r="T4096" s="1197"/>
      <c r="U4096" s="1197"/>
      <c r="V4096" s="1197"/>
      <c r="W4096" s="1197"/>
      <c r="X4096" s="1198" t="s">
        <v>390</v>
      </c>
      <c r="Y4096" s="729"/>
    </row>
    <row r="4097" spans="2:25" customFormat="1" ht="15.75" customHeight="1" x14ac:dyDescent="0.2">
      <c r="B4097" s="1227" t="s">
        <v>1939</v>
      </c>
      <c r="C4097" s="1207" t="s">
        <v>783</v>
      </c>
      <c r="D4097" s="1198" t="s">
        <v>929</v>
      </c>
      <c r="E4097" s="1199">
        <v>125</v>
      </c>
      <c r="F4097" s="1199">
        <v>87</v>
      </c>
      <c r="G4097" s="1200">
        <v>870</v>
      </c>
      <c r="H4097" s="1201">
        <v>3</v>
      </c>
      <c r="I4097" s="1198" t="s">
        <v>1119</v>
      </c>
      <c r="J4097" s="1197">
        <v>35</v>
      </c>
      <c r="K4097" s="1198" t="s">
        <v>1682</v>
      </c>
      <c r="L4097" s="1202">
        <v>0.1</v>
      </c>
      <c r="M4097" s="1202">
        <f t="shared" si="30"/>
        <v>0.1285</v>
      </c>
      <c r="N4097" s="1202">
        <v>0.22</v>
      </c>
      <c r="O4097" s="1203">
        <f t="shared" si="31"/>
        <v>0.15610000000000002</v>
      </c>
      <c r="P4097" s="1202">
        <v>0.22</v>
      </c>
      <c r="Q4097" s="1203">
        <f t="shared" si="32"/>
        <v>0.1338</v>
      </c>
      <c r="R4097" s="1202">
        <v>0.15</v>
      </c>
      <c r="S4097" s="1197"/>
      <c r="T4097" s="1197"/>
      <c r="U4097" s="1197"/>
      <c r="V4097" s="1197"/>
      <c r="W4097" s="1197"/>
      <c r="X4097" s="1198" t="s">
        <v>390</v>
      </c>
      <c r="Y4097" s="729"/>
    </row>
    <row r="4098" spans="2:25" customFormat="1" ht="15.75" customHeight="1" x14ac:dyDescent="0.2">
      <c r="B4098" s="1227" t="s">
        <v>1969</v>
      </c>
      <c r="C4098" s="1207" t="s">
        <v>2030</v>
      </c>
      <c r="D4098" s="1198" t="s">
        <v>929</v>
      </c>
      <c r="E4098" s="1199">
        <v>40</v>
      </c>
      <c r="F4098" s="1199">
        <v>20</v>
      </c>
      <c r="G4098" s="1200">
        <v>200</v>
      </c>
      <c r="H4098" s="1201">
        <v>1</v>
      </c>
      <c r="I4098" s="1198" t="s">
        <v>1133</v>
      </c>
      <c r="J4098" s="1197">
        <v>19</v>
      </c>
      <c r="K4098" s="1198" t="s">
        <v>370</v>
      </c>
      <c r="L4098" s="1202">
        <v>0.1</v>
      </c>
      <c r="M4098" s="1202">
        <f t="shared" si="30"/>
        <v>0.1285</v>
      </c>
      <c r="N4098" s="1202">
        <v>0.22</v>
      </c>
      <c r="O4098" s="1203">
        <f t="shared" si="31"/>
        <v>0.15610000000000002</v>
      </c>
      <c r="P4098" s="1202">
        <v>0.22</v>
      </c>
      <c r="Q4098" s="1203">
        <f t="shared" si="32"/>
        <v>0.1338</v>
      </c>
      <c r="R4098" s="1202">
        <v>0.15</v>
      </c>
      <c r="S4098" s="1197"/>
      <c r="T4098" s="1197"/>
      <c r="U4098" s="1197"/>
      <c r="V4098" s="1197"/>
      <c r="W4098" s="1197"/>
      <c r="X4098" s="1198" t="s">
        <v>390</v>
      </c>
      <c r="Y4098" s="729"/>
    </row>
    <row r="4099" spans="2:25" customFormat="1" ht="15.75" customHeight="1" x14ac:dyDescent="0.2">
      <c r="B4099" s="1227" t="s">
        <v>1933</v>
      </c>
      <c r="C4099" s="1207" t="s">
        <v>2030</v>
      </c>
      <c r="D4099" s="1198" t="s">
        <v>929</v>
      </c>
      <c r="E4099" s="1199">
        <v>55</v>
      </c>
      <c r="F4099" s="1199">
        <v>30</v>
      </c>
      <c r="G4099" s="1200">
        <v>300</v>
      </c>
      <c r="H4099" s="1201">
        <v>1.5</v>
      </c>
      <c r="I4099" s="1198" t="s">
        <v>1134</v>
      </c>
      <c r="J4099" s="1197">
        <v>23.5</v>
      </c>
      <c r="K4099" s="1198" t="s">
        <v>1934</v>
      </c>
      <c r="L4099" s="1202">
        <v>0.1</v>
      </c>
      <c r="M4099" s="1202">
        <f t="shared" si="30"/>
        <v>0.1285</v>
      </c>
      <c r="N4099" s="1202">
        <v>0.22</v>
      </c>
      <c r="O4099" s="1203">
        <f t="shared" si="31"/>
        <v>0.15610000000000002</v>
      </c>
      <c r="P4099" s="1202">
        <v>0.22</v>
      </c>
      <c r="Q4099" s="1203">
        <f t="shared" si="32"/>
        <v>0.1338</v>
      </c>
      <c r="R4099" s="1202">
        <v>0.15</v>
      </c>
      <c r="S4099" s="1197"/>
      <c r="T4099" s="1197"/>
      <c r="U4099" s="1197"/>
      <c r="V4099" s="1197"/>
      <c r="W4099" s="1197"/>
      <c r="X4099" s="1198" t="s">
        <v>390</v>
      </c>
      <c r="Y4099" s="729"/>
    </row>
    <row r="4100" spans="2:25" customFormat="1" ht="15.75" customHeight="1" x14ac:dyDescent="0.2">
      <c r="B4100" s="1227" t="s">
        <v>1936</v>
      </c>
      <c r="C4100" s="1207" t="s">
        <v>2030</v>
      </c>
      <c r="D4100" s="1198" t="s">
        <v>929</v>
      </c>
      <c r="E4100" s="1199">
        <v>65</v>
      </c>
      <c r="F4100" s="1199">
        <v>40</v>
      </c>
      <c r="G4100" s="1200">
        <v>400</v>
      </c>
      <c r="H4100" s="1201">
        <v>2</v>
      </c>
      <c r="I4100" s="1198" t="s">
        <v>1135</v>
      </c>
      <c r="J4100" s="1197">
        <v>23</v>
      </c>
      <c r="K4100" s="1198" t="s">
        <v>47</v>
      </c>
      <c r="L4100" s="1202">
        <v>0.1</v>
      </c>
      <c r="M4100" s="1202">
        <f t="shared" si="30"/>
        <v>0.1285</v>
      </c>
      <c r="N4100" s="1202">
        <v>0.22</v>
      </c>
      <c r="O4100" s="1203">
        <f t="shared" si="31"/>
        <v>0.15610000000000002</v>
      </c>
      <c r="P4100" s="1202">
        <v>0.22</v>
      </c>
      <c r="Q4100" s="1203">
        <f t="shared" si="32"/>
        <v>0.1338</v>
      </c>
      <c r="R4100" s="1202">
        <v>0.15</v>
      </c>
      <c r="S4100" s="1197"/>
      <c r="T4100" s="1197"/>
      <c r="U4100" s="1197"/>
      <c r="V4100" s="1197"/>
      <c r="W4100" s="1197"/>
      <c r="X4100" s="1198" t="s">
        <v>390</v>
      </c>
      <c r="Y4100" s="729"/>
    </row>
    <row r="4101" spans="2:25" customFormat="1" ht="15.75" customHeight="1" x14ac:dyDescent="0.2">
      <c r="B4101" s="1227" t="s">
        <v>2029</v>
      </c>
      <c r="C4101" s="1208" t="s">
        <v>2030</v>
      </c>
      <c r="D4101" s="1198" t="s">
        <v>1627</v>
      </c>
      <c r="E4101" s="1199">
        <v>10</v>
      </c>
      <c r="F4101" s="1199">
        <v>10</v>
      </c>
      <c r="G4101" s="1209">
        <v>105</v>
      </c>
      <c r="H4101" s="1201">
        <v>0</v>
      </c>
      <c r="I4101" s="1198" t="s">
        <v>1136</v>
      </c>
      <c r="J4101" s="1197"/>
      <c r="K4101" s="1198"/>
      <c r="L4101" s="1202">
        <v>9.5000000000000001E-2</v>
      </c>
      <c r="M4101" s="1202">
        <f t="shared" si="30"/>
        <v>0.1285</v>
      </c>
      <c r="N4101" s="1202">
        <v>0.22</v>
      </c>
      <c r="O4101" s="1203">
        <f t="shared" si="31"/>
        <v>0.15610000000000002</v>
      </c>
      <c r="P4101" s="1202">
        <v>0.22</v>
      </c>
      <c r="Q4101" s="1203">
        <f t="shared" si="32"/>
        <v>0.1338</v>
      </c>
      <c r="R4101" s="1202">
        <v>0.15</v>
      </c>
      <c r="S4101" s="1197"/>
      <c r="T4101" s="1197"/>
      <c r="U4101" s="1197"/>
      <c r="V4101" s="1197"/>
      <c r="W4101" s="1197"/>
      <c r="X4101" s="1204" t="s">
        <v>2034</v>
      </c>
      <c r="Y4101" s="729"/>
    </row>
    <row r="4102" spans="2:25" customFormat="1" ht="15.75" customHeight="1" x14ac:dyDescent="0.2">
      <c r="B4102" s="1227" t="s">
        <v>2035</v>
      </c>
      <c r="C4102" s="1208" t="s">
        <v>2030</v>
      </c>
      <c r="D4102" s="1198" t="s">
        <v>1627</v>
      </c>
      <c r="E4102" s="1199">
        <v>20</v>
      </c>
      <c r="F4102" s="1199">
        <v>20</v>
      </c>
      <c r="G4102" s="1209">
        <v>222</v>
      </c>
      <c r="H4102" s="1201">
        <v>0</v>
      </c>
      <c r="I4102" s="1198" t="s">
        <v>1137</v>
      </c>
      <c r="J4102" s="1197"/>
      <c r="K4102" s="1198"/>
      <c r="L4102" s="1202">
        <v>0.09</v>
      </c>
      <c r="M4102" s="1202">
        <f t="shared" si="30"/>
        <v>0.1285</v>
      </c>
      <c r="N4102" s="1202">
        <v>0.22</v>
      </c>
      <c r="O4102" s="1203">
        <f t="shared" si="31"/>
        <v>0.15610000000000002</v>
      </c>
      <c r="P4102" s="1202">
        <v>0.22</v>
      </c>
      <c r="Q4102" s="1203">
        <f t="shared" si="32"/>
        <v>0.1338</v>
      </c>
      <c r="R4102" s="1202">
        <v>0.15</v>
      </c>
      <c r="S4102" s="1197"/>
      <c r="T4102" s="1197"/>
      <c r="U4102" s="1197"/>
      <c r="V4102" s="1197"/>
      <c r="W4102" s="1197"/>
      <c r="X4102" s="1204" t="s">
        <v>2034</v>
      </c>
      <c r="Y4102" s="729"/>
    </row>
    <row r="4103" spans="2:25" customFormat="1" ht="15.75" customHeight="1" x14ac:dyDescent="0.2">
      <c r="B4103" s="1227" t="s">
        <v>2039</v>
      </c>
      <c r="C4103" s="1208" t="s">
        <v>2030</v>
      </c>
      <c r="D4103" s="1198" t="s">
        <v>1627</v>
      </c>
      <c r="E4103" s="1199">
        <v>30</v>
      </c>
      <c r="F4103" s="1199">
        <v>30</v>
      </c>
      <c r="G4103" s="1209">
        <v>375</v>
      </c>
      <c r="H4103" s="1201">
        <v>0</v>
      </c>
      <c r="I4103" s="1198" t="s">
        <v>1138</v>
      </c>
      <c r="J4103" s="1197"/>
      <c r="K4103" s="1198"/>
      <c r="L4103" s="1202">
        <v>0.08</v>
      </c>
      <c r="M4103" s="1202">
        <f t="shared" si="30"/>
        <v>0.1285</v>
      </c>
      <c r="N4103" s="1202">
        <v>0.22</v>
      </c>
      <c r="O4103" s="1203">
        <f t="shared" si="31"/>
        <v>0.15610000000000002</v>
      </c>
      <c r="P4103" s="1202">
        <v>0.22</v>
      </c>
      <c r="Q4103" s="1203">
        <f t="shared" si="32"/>
        <v>0.1338</v>
      </c>
      <c r="R4103" s="1202">
        <v>0.15</v>
      </c>
      <c r="S4103" s="1197"/>
      <c r="T4103" s="1197"/>
      <c r="U4103" s="1197"/>
      <c r="V4103" s="1197"/>
      <c r="W4103" s="1197"/>
      <c r="X4103" s="1204" t="s">
        <v>2034</v>
      </c>
      <c r="Y4103" s="729"/>
    </row>
    <row r="4104" spans="2:25" customFormat="1" ht="15.75" customHeight="1" x14ac:dyDescent="0.2">
      <c r="B4104" s="1228" t="s">
        <v>2045</v>
      </c>
      <c r="C4104" s="1211" t="s">
        <v>1631</v>
      </c>
      <c r="D4104" s="1212" t="s">
        <v>1627</v>
      </c>
      <c r="E4104" s="1213">
        <v>49</v>
      </c>
      <c r="F4104" s="1213">
        <v>49</v>
      </c>
      <c r="G4104" s="1209">
        <v>462</v>
      </c>
      <c r="H4104" s="1201"/>
      <c r="I4104" s="1212"/>
      <c r="J4104" s="1210"/>
      <c r="K4104" s="1212"/>
      <c r="L4104" s="1214">
        <v>0.106</v>
      </c>
      <c r="M4104" s="1202">
        <f t="shared" si="30"/>
        <v>0.1285</v>
      </c>
      <c r="N4104" s="1214">
        <v>0.22</v>
      </c>
      <c r="O4104" s="1203">
        <f t="shared" si="31"/>
        <v>0.15610000000000002</v>
      </c>
      <c r="P4104" s="1214">
        <v>0.22</v>
      </c>
      <c r="Q4104" s="1203">
        <f t="shared" si="32"/>
        <v>0.1338</v>
      </c>
      <c r="R4104" s="1214">
        <v>0.15</v>
      </c>
      <c r="S4104" s="1210"/>
      <c r="T4104" s="1210"/>
      <c r="U4104" s="1210"/>
      <c r="V4104" s="1210"/>
      <c r="W4104" s="1210"/>
      <c r="X4104" s="1204" t="s">
        <v>763</v>
      </c>
      <c r="Y4104" s="729"/>
    </row>
    <row r="4105" spans="2:25" customFormat="1" ht="15.75" customHeight="1" x14ac:dyDescent="0.2">
      <c r="B4105" s="1227" t="s">
        <v>2046</v>
      </c>
      <c r="C4105" s="1211" t="s">
        <v>1631</v>
      </c>
      <c r="D4105" s="1198" t="s">
        <v>1627</v>
      </c>
      <c r="E4105" s="1199">
        <v>79</v>
      </c>
      <c r="F4105" s="1199">
        <v>79</v>
      </c>
      <c r="G4105" s="1209">
        <v>797</v>
      </c>
      <c r="H4105" s="1201"/>
      <c r="I4105" s="1198"/>
      <c r="J4105" s="1197"/>
      <c r="K4105" s="1198"/>
      <c r="L4105" s="1202">
        <v>9.9000000000000005E-2</v>
      </c>
      <c r="M4105" s="1202">
        <f t="shared" si="30"/>
        <v>0.1285</v>
      </c>
      <c r="N4105" s="1202">
        <v>0.22</v>
      </c>
      <c r="O4105" s="1203">
        <f t="shared" si="31"/>
        <v>0.15610000000000002</v>
      </c>
      <c r="P4105" s="1202">
        <v>0.22</v>
      </c>
      <c r="Q4105" s="1203">
        <f t="shared" si="32"/>
        <v>0.1338</v>
      </c>
      <c r="R4105" s="1202">
        <v>0.15</v>
      </c>
      <c r="S4105" s="1197"/>
      <c r="T4105" s="1197"/>
      <c r="U4105" s="1197"/>
      <c r="V4105" s="1197"/>
      <c r="W4105" s="1197"/>
      <c r="X4105" s="1204" t="s">
        <v>390</v>
      </c>
      <c r="Y4105" s="729"/>
    </row>
    <row r="4106" spans="2:25" customFormat="1" ht="15.75" customHeight="1" x14ac:dyDescent="0.2">
      <c r="B4106" s="1227" t="s">
        <v>2047</v>
      </c>
      <c r="C4106" s="1211" t="s">
        <v>1631</v>
      </c>
      <c r="D4106" s="1198" t="s">
        <v>1627</v>
      </c>
      <c r="E4106" s="1199">
        <v>95</v>
      </c>
      <c r="F4106" s="1199">
        <v>95</v>
      </c>
      <c r="G4106" s="1209">
        <v>1104</v>
      </c>
      <c r="H4106" s="1201"/>
      <c r="I4106" s="1198"/>
      <c r="J4106" s="1197"/>
      <c r="K4106" s="1198"/>
      <c r="L4106" s="1202">
        <v>8.5999999999999993E-2</v>
      </c>
      <c r="M4106" s="1202">
        <f t="shared" si="30"/>
        <v>0.1285</v>
      </c>
      <c r="N4106" s="1202">
        <v>0.22</v>
      </c>
      <c r="O4106" s="1203">
        <f t="shared" si="31"/>
        <v>0.15610000000000002</v>
      </c>
      <c r="P4106" s="1202">
        <v>0.22</v>
      </c>
      <c r="Q4106" s="1203">
        <f t="shared" si="32"/>
        <v>0.1338</v>
      </c>
      <c r="R4106" s="1202">
        <v>0.15</v>
      </c>
      <c r="S4106" s="1197"/>
      <c r="T4106" s="1197"/>
      <c r="U4106" s="1197"/>
      <c r="V4106" s="1197"/>
      <c r="W4106" s="1197"/>
      <c r="X4106" s="1204" t="s">
        <v>390</v>
      </c>
      <c r="Y4106" s="729"/>
    </row>
    <row r="4107" spans="2:25" customFormat="1" ht="15.75" customHeight="1" x14ac:dyDescent="0.2">
      <c r="B4107" s="1227" t="s">
        <v>2048</v>
      </c>
      <c r="C4107" s="1211" t="s">
        <v>1631</v>
      </c>
      <c r="D4107" s="1198" t="s">
        <v>1627</v>
      </c>
      <c r="E4107" s="1199">
        <v>120</v>
      </c>
      <c r="F4107" s="1199">
        <v>120</v>
      </c>
      <c r="G4107" s="1209">
        <v>1395</v>
      </c>
      <c r="H4107" s="1201">
        <v>0</v>
      </c>
      <c r="I4107" s="1198" t="s">
        <v>2049</v>
      </c>
      <c r="J4107" s="1197"/>
      <c r="K4107" s="1198"/>
      <c r="L4107" s="1202">
        <v>8.5999999999999993E-2</v>
      </c>
      <c r="M4107" s="1202">
        <f t="shared" si="30"/>
        <v>0.1285</v>
      </c>
      <c r="N4107" s="1202">
        <v>0.22</v>
      </c>
      <c r="O4107" s="1203">
        <f t="shared" si="31"/>
        <v>0.15610000000000002</v>
      </c>
      <c r="P4107" s="1202">
        <v>0.22</v>
      </c>
      <c r="Q4107" s="1203">
        <f t="shared" si="32"/>
        <v>0.1338</v>
      </c>
      <c r="R4107" s="1202">
        <v>0.15</v>
      </c>
      <c r="S4107" s="1197"/>
      <c r="T4107" s="1197"/>
      <c r="U4107" s="1197"/>
      <c r="V4107" s="1197"/>
      <c r="W4107" s="1197"/>
      <c r="X4107" s="1204" t="s">
        <v>390</v>
      </c>
      <c r="Y4107" s="729"/>
    </row>
    <row r="4108" spans="2:25" customFormat="1" ht="15.75" customHeight="1" x14ac:dyDescent="0.2">
      <c r="B4108" s="1227" t="s">
        <v>2050</v>
      </c>
      <c r="C4108" s="1211" t="s">
        <v>1631</v>
      </c>
      <c r="D4108" s="1198" t="s">
        <v>1627</v>
      </c>
      <c r="E4108" s="1199">
        <v>150</v>
      </c>
      <c r="F4108" s="1199">
        <v>150</v>
      </c>
      <c r="G4108" s="1209">
        <v>1744</v>
      </c>
      <c r="H4108" s="1201">
        <v>0</v>
      </c>
      <c r="I4108" s="1198" t="s">
        <v>1119</v>
      </c>
      <c r="J4108" s="1197"/>
      <c r="K4108" s="1198"/>
      <c r="L4108" s="1202">
        <v>8.5999999999999993E-2</v>
      </c>
      <c r="M4108" s="1202">
        <f t="shared" si="30"/>
        <v>0.1285</v>
      </c>
      <c r="N4108" s="1202">
        <v>0.22</v>
      </c>
      <c r="O4108" s="1203">
        <f t="shared" si="31"/>
        <v>0.15610000000000002</v>
      </c>
      <c r="P4108" s="1202">
        <v>0.22</v>
      </c>
      <c r="Q4108" s="1203">
        <f t="shared" si="32"/>
        <v>0.1338</v>
      </c>
      <c r="R4108" s="1202">
        <v>0.15</v>
      </c>
      <c r="S4108" s="1197"/>
      <c r="T4108" s="1197"/>
      <c r="U4108" s="1197"/>
      <c r="V4108" s="1197"/>
      <c r="W4108" s="1197"/>
      <c r="X4108" s="1204" t="s">
        <v>390</v>
      </c>
      <c r="Y4108" s="729"/>
    </row>
    <row r="4109" spans="2:25" customFormat="1" ht="15.75" customHeight="1" x14ac:dyDescent="0.2">
      <c r="B4109" s="1227" t="s">
        <v>2045</v>
      </c>
      <c r="C4109" s="1211" t="s">
        <v>2030</v>
      </c>
      <c r="D4109" s="1198" t="s">
        <v>1627</v>
      </c>
      <c r="E4109" s="1199">
        <v>49</v>
      </c>
      <c r="F4109" s="1199">
        <v>49</v>
      </c>
      <c r="G4109" s="1209">
        <v>462</v>
      </c>
      <c r="H4109" s="1201"/>
      <c r="I4109" s="1198" t="s">
        <v>2051</v>
      </c>
      <c r="J4109" s="1197"/>
      <c r="K4109" s="1198"/>
      <c r="L4109" s="1202">
        <v>0.106</v>
      </c>
      <c r="M4109" s="1202">
        <f t="shared" si="30"/>
        <v>0.1285</v>
      </c>
      <c r="N4109" s="1202">
        <v>0.22</v>
      </c>
      <c r="O4109" s="1203">
        <f t="shared" si="31"/>
        <v>0.15610000000000002</v>
      </c>
      <c r="P4109" s="1202">
        <v>0.22</v>
      </c>
      <c r="Q4109" s="1203">
        <f t="shared" si="32"/>
        <v>0.1338</v>
      </c>
      <c r="R4109" s="1202">
        <v>0.15</v>
      </c>
      <c r="S4109" s="1197"/>
      <c r="T4109" s="1197"/>
      <c r="U4109" s="1197"/>
      <c r="V4109" s="1197"/>
      <c r="W4109" s="1197"/>
      <c r="X4109" s="1204" t="s">
        <v>763</v>
      </c>
      <c r="Y4109" s="729"/>
    </row>
    <row r="4110" spans="2:25" customFormat="1" ht="15.75" customHeight="1" x14ac:dyDescent="0.2">
      <c r="B4110" s="1227" t="s">
        <v>2046</v>
      </c>
      <c r="C4110" s="1211" t="s">
        <v>2030</v>
      </c>
      <c r="D4110" s="1198" t="s">
        <v>1627</v>
      </c>
      <c r="E4110" s="1199">
        <v>79</v>
      </c>
      <c r="F4110" s="1199">
        <v>79</v>
      </c>
      <c r="G4110" s="1209">
        <v>797</v>
      </c>
      <c r="H4110" s="1201"/>
      <c r="I4110" s="1198"/>
      <c r="J4110" s="1197"/>
      <c r="K4110" s="1198"/>
      <c r="L4110" s="1202">
        <v>9.9000000000000005E-2</v>
      </c>
      <c r="M4110" s="1202">
        <f t="shared" si="30"/>
        <v>0.1285</v>
      </c>
      <c r="N4110" s="1202">
        <v>0.22</v>
      </c>
      <c r="O4110" s="1203">
        <f t="shared" si="31"/>
        <v>0.15610000000000002</v>
      </c>
      <c r="P4110" s="1202">
        <v>0.22</v>
      </c>
      <c r="Q4110" s="1203">
        <f t="shared" si="32"/>
        <v>0.1338</v>
      </c>
      <c r="R4110" s="1202">
        <v>0.15</v>
      </c>
      <c r="S4110" s="1197"/>
      <c r="T4110" s="1197"/>
      <c r="U4110" s="1197"/>
      <c r="V4110" s="1197"/>
      <c r="W4110" s="1197"/>
      <c r="X4110" s="1204" t="s">
        <v>390</v>
      </c>
      <c r="Y4110" s="729"/>
    </row>
    <row r="4111" spans="2:25" customFormat="1" ht="15.75" customHeight="1" x14ac:dyDescent="0.2">
      <c r="B4111" s="1227" t="s">
        <v>2047</v>
      </c>
      <c r="C4111" s="1211" t="s">
        <v>2030</v>
      </c>
      <c r="D4111" s="1198" t="s">
        <v>1627</v>
      </c>
      <c r="E4111" s="1199">
        <v>95</v>
      </c>
      <c r="F4111" s="1199">
        <v>95</v>
      </c>
      <c r="G4111" s="1209">
        <v>1104</v>
      </c>
      <c r="H4111" s="1201"/>
      <c r="I4111" s="1198"/>
      <c r="J4111" s="1197"/>
      <c r="K4111" s="1198"/>
      <c r="L4111" s="1202">
        <v>8.5999999999999993E-2</v>
      </c>
      <c r="M4111" s="1202">
        <f t="shared" si="30"/>
        <v>0.1285</v>
      </c>
      <c r="N4111" s="1202">
        <v>0.22</v>
      </c>
      <c r="O4111" s="1203">
        <f t="shared" si="31"/>
        <v>0.15610000000000002</v>
      </c>
      <c r="P4111" s="1202">
        <v>0.22</v>
      </c>
      <c r="Q4111" s="1203">
        <f t="shared" si="32"/>
        <v>0.1338</v>
      </c>
      <c r="R4111" s="1202">
        <v>0.15</v>
      </c>
      <c r="S4111" s="1197"/>
      <c r="T4111" s="1197"/>
      <c r="U4111" s="1197"/>
      <c r="V4111" s="1197"/>
      <c r="W4111" s="1197"/>
      <c r="X4111" s="1204" t="s">
        <v>390</v>
      </c>
      <c r="Y4111" s="729"/>
    </row>
    <row r="4112" spans="2:25" customFormat="1" ht="15.75" customHeight="1" x14ac:dyDescent="0.2">
      <c r="B4112" s="1227" t="s">
        <v>2048</v>
      </c>
      <c r="C4112" s="1211" t="s">
        <v>2030</v>
      </c>
      <c r="D4112" s="1198" t="s">
        <v>1627</v>
      </c>
      <c r="E4112" s="1199">
        <v>120</v>
      </c>
      <c r="F4112" s="1199">
        <v>120</v>
      </c>
      <c r="G4112" s="1209">
        <v>1395</v>
      </c>
      <c r="H4112" s="1201">
        <v>0</v>
      </c>
      <c r="I4112" s="1198" t="s">
        <v>2049</v>
      </c>
      <c r="J4112" s="1197"/>
      <c r="K4112" s="1198"/>
      <c r="L4112" s="1202">
        <v>8.5999999999999993E-2</v>
      </c>
      <c r="M4112" s="1202">
        <f t="shared" si="30"/>
        <v>0.1285</v>
      </c>
      <c r="N4112" s="1202">
        <v>0.22</v>
      </c>
      <c r="O4112" s="1203">
        <f t="shared" si="31"/>
        <v>0.15610000000000002</v>
      </c>
      <c r="P4112" s="1202">
        <v>0.22</v>
      </c>
      <c r="Q4112" s="1203">
        <f t="shared" si="32"/>
        <v>0.1338</v>
      </c>
      <c r="R4112" s="1202">
        <v>0.15</v>
      </c>
      <c r="S4112" s="1197"/>
      <c r="T4112" s="1197"/>
      <c r="U4112" s="1197"/>
      <c r="V4112" s="1197"/>
      <c r="W4112" s="1197"/>
      <c r="X4112" s="1204" t="s">
        <v>390</v>
      </c>
      <c r="Y4112" s="729"/>
    </row>
    <row r="4113" spans="2:25" customFormat="1" ht="15.75" customHeight="1" x14ac:dyDescent="0.2">
      <c r="B4113" s="1227" t="s">
        <v>2050</v>
      </c>
      <c r="C4113" s="1211" t="s">
        <v>2030</v>
      </c>
      <c r="D4113" s="1198" t="s">
        <v>1627</v>
      </c>
      <c r="E4113" s="1199">
        <v>150</v>
      </c>
      <c r="F4113" s="1199">
        <v>150</v>
      </c>
      <c r="G4113" s="1209">
        <v>1744</v>
      </c>
      <c r="H4113" s="1201">
        <v>0</v>
      </c>
      <c r="I4113" s="1198" t="s">
        <v>1119</v>
      </c>
      <c r="J4113" s="1197"/>
      <c r="K4113" s="1198"/>
      <c r="L4113" s="1202">
        <v>8.5999999999999993E-2</v>
      </c>
      <c r="M4113" s="1202">
        <f t="shared" si="30"/>
        <v>0.1285</v>
      </c>
      <c r="N4113" s="1202">
        <v>0.22</v>
      </c>
      <c r="O4113" s="1203">
        <f t="shared" si="31"/>
        <v>0.15610000000000002</v>
      </c>
      <c r="P4113" s="1202">
        <v>0.22</v>
      </c>
      <c r="Q4113" s="1203">
        <f t="shared" si="32"/>
        <v>0.1338</v>
      </c>
      <c r="R4113" s="1202">
        <v>0.15</v>
      </c>
      <c r="S4113" s="1197"/>
      <c r="T4113" s="1197"/>
      <c r="U4113" s="1197"/>
      <c r="V4113" s="1197"/>
      <c r="W4113" s="1197"/>
      <c r="X4113" s="1204" t="s">
        <v>390</v>
      </c>
      <c r="Y4113" s="729"/>
    </row>
    <row r="4114" spans="2:25" customFormat="1" ht="15.75" customHeight="1" x14ac:dyDescent="0.2">
      <c r="B4114" s="1229" t="s">
        <v>1457</v>
      </c>
      <c r="C4114" s="1211" t="s">
        <v>783</v>
      </c>
      <c r="D4114" s="1198" t="s">
        <v>1627</v>
      </c>
      <c r="E4114" s="1215">
        <v>50</v>
      </c>
      <c r="F4114" s="1215">
        <v>50</v>
      </c>
      <c r="G4114" s="1216">
        <v>555</v>
      </c>
      <c r="H4114" s="1201">
        <v>0</v>
      </c>
      <c r="I4114" s="1198" t="s">
        <v>1136</v>
      </c>
      <c r="J4114" s="1197">
        <v>0</v>
      </c>
      <c r="K4114" s="1198" t="s">
        <v>2052</v>
      </c>
      <c r="L4114" s="1214">
        <v>0.09</v>
      </c>
      <c r="M4114" s="1202">
        <f t="shared" si="30"/>
        <v>0.1285</v>
      </c>
      <c r="N4114" s="1202">
        <v>0.22</v>
      </c>
      <c r="O4114" s="1203">
        <f t="shared" si="31"/>
        <v>0.15610000000000002</v>
      </c>
      <c r="P4114" s="1202">
        <v>0.22</v>
      </c>
      <c r="Q4114" s="1203">
        <f t="shared" si="32"/>
        <v>0.1338</v>
      </c>
      <c r="R4114" s="1202">
        <v>0.15</v>
      </c>
      <c r="S4114" s="1197"/>
      <c r="T4114" s="1197"/>
      <c r="U4114" s="1197"/>
      <c r="V4114" s="1197"/>
      <c r="W4114" s="1197"/>
      <c r="X4114" s="1198" t="s">
        <v>1835</v>
      </c>
      <c r="Y4114" s="729"/>
    </row>
    <row r="4115" spans="2:25" customFormat="1" ht="15.75" customHeight="1" x14ac:dyDescent="0.2">
      <c r="B4115" s="1229" t="s">
        <v>1464</v>
      </c>
      <c r="C4115" s="1211" t="s">
        <v>783</v>
      </c>
      <c r="D4115" s="1198" t="s">
        <v>1627</v>
      </c>
      <c r="E4115" s="1215">
        <v>101</v>
      </c>
      <c r="F4115" s="1215">
        <v>101</v>
      </c>
      <c r="G4115" s="1216">
        <v>1122</v>
      </c>
      <c r="H4115" s="1201">
        <v>0</v>
      </c>
      <c r="I4115" s="1198" t="s">
        <v>1136</v>
      </c>
      <c r="J4115" s="1197">
        <v>0</v>
      </c>
      <c r="K4115" s="1198" t="s">
        <v>2052</v>
      </c>
      <c r="L4115" s="1214">
        <v>0.09</v>
      </c>
      <c r="M4115" s="1202">
        <f t="shared" si="30"/>
        <v>0.1285</v>
      </c>
      <c r="N4115" s="1202">
        <v>0.22</v>
      </c>
      <c r="O4115" s="1203">
        <f t="shared" si="31"/>
        <v>0.15610000000000002</v>
      </c>
      <c r="P4115" s="1202">
        <v>0.22</v>
      </c>
      <c r="Q4115" s="1203">
        <f t="shared" si="32"/>
        <v>0.1338</v>
      </c>
      <c r="R4115" s="1202">
        <v>0.15</v>
      </c>
      <c r="S4115" s="1197"/>
      <c r="T4115" s="1197"/>
      <c r="U4115" s="1197"/>
      <c r="V4115" s="1197"/>
      <c r="W4115" s="1197"/>
      <c r="X4115" s="1198" t="s">
        <v>1835</v>
      </c>
      <c r="Y4115" s="729"/>
    </row>
    <row r="4116" spans="2:25" customFormat="1" ht="15.75" customHeight="1" x14ac:dyDescent="0.2">
      <c r="B4116" s="1229" t="s">
        <v>2805</v>
      </c>
      <c r="C4116" s="1211" t="s">
        <v>783</v>
      </c>
      <c r="D4116" s="1198" t="s">
        <v>1627</v>
      </c>
      <c r="E4116" s="1215">
        <v>151</v>
      </c>
      <c r="F4116" s="1215">
        <v>151</v>
      </c>
      <c r="G4116" s="1216">
        <v>1677</v>
      </c>
      <c r="H4116" s="1201">
        <v>0</v>
      </c>
      <c r="I4116" s="1198" t="s">
        <v>1136</v>
      </c>
      <c r="J4116" s="1197">
        <v>0</v>
      </c>
      <c r="K4116" s="1198" t="s">
        <v>2052</v>
      </c>
      <c r="L4116" s="1214">
        <v>0.09</v>
      </c>
      <c r="M4116" s="1202">
        <f t="shared" si="30"/>
        <v>0.1285</v>
      </c>
      <c r="N4116" s="1202">
        <v>0.22</v>
      </c>
      <c r="O4116" s="1203">
        <f t="shared" si="31"/>
        <v>0.15610000000000002</v>
      </c>
      <c r="P4116" s="1202">
        <v>0.22</v>
      </c>
      <c r="Q4116" s="1203">
        <f t="shared" si="32"/>
        <v>0.1338</v>
      </c>
      <c r="R4116" s="1202">
        <v>0.15</v>
      </c>
      <c r="S4116" s="1197"/>
      <c r="T4116" s="1197"/>
      <c r="U4116" s="1197"/>
      <c r="V4116" s="1197"/>
      <c r="W4116" s="1197"/>
      <c r="X4116" s="1198" t="s">
        <v>1835</v>
      </c>
      <c r="Y4116" s="729"/>
    </row>
    <row r="4117" spans="2:25" customFormat="1" ht="15.75" customHeight="1" x14ac:dyDescent="0.2">
      <c r="B4117" s="1229" t="s">
        <v>2812</v>
      </c>
      <c r="C4117" s="1211" t="s">
        <v>783</v>
      </c>
      <c r="D4117" s="1198" t="s">
        <v>1627</v>
      </c>
      <c r="E4117" s="1215">
        <v>201</v>
      </c>
      <c r="F4117" s="1215">
        <v>201</v>
      </c>
      <c r="G4117" s="1216">
        <v>2233</v>
      </c>
      <c r="H4117" s="1201">
        <v>0</v>
      </c>
      <c r="I4117" s="1198" t="s">
        <v>1136</v>
      </c>
      <c r="J4117" s="1197">
        <v>0</v>
      </c>
      <c r="K4117" s="1198" t="s">
        <v>2052</v>
      </c>
      <c r="L4117" s="1214">
        <v>0.09</v>
      </c>
      <c r="M4117" s="1202">
        <f t="shared" si="30"/>
        <v>0.1285</v>
      </c>
      <c r="N4117" s="1202">
        <v>0.22</v>
      </c>
      <c r="O4117" s="1203">
        <f t="shared" si="31"/>
        <v>0.15610000000000002</v>
      </c>
      <c r="P4117" s="1202">
        <v>0.22</v>
      </c>
      <c r="Q4117" s="1203">
        <f t="shared" si="32"/>
        <v>0.1338</v>
      </c>
      <c r="R4117" s="1202">
        <v>0.15</v>
      </c>
      <c r="S4117" s="1197"/>
      <c r="T4117" s="1197"/>
      <c r="U4117" s="1197"/>
      <c r="V4117" s="1197"/>
      <c r="W4117" s="1197"/>
      <c r="X4117" s="1198" t="s">
        <v>1835</v>
      </c>
      <c r="Y4117" s="729"/>
    </row>
    <row r="4118" spans="2:25" customFormat="1" ht="15.75" customHeight="1" x14ac:dyDescent="0.2">
      <c r="B4118" s="1229" t="s">
        <v>2819</v>
      </c>
      <c r="C4118" s="1211" t="s">
        <v>783</v>
      </c>
      <c r="D4118" s="1198" t="s">
        <v>1627</v>
      </c>
      <c r="E4118" s="1215">
        <v>251</v>
      </c>
      <c r="F4118" s="1215">
        <v>251</v>
      </c>
      <c r="G4118" s="1216">
        <v>2788</v>
      </c>
      <c r="H4118" s="1201">
        <v>0</v>
      </c>
      <c r="I4118" s="1198" t="s">
        <v>1136</v>
      </c>
      <c r="J4118" s="1197">
        <v>0</v>
      </c>
      <c r="K4118" s="1198" t="s">
        <v>2052</v>
      </c>
      <c r="L4118" s="1214">
        <v>0.09</v>
      </c>
      <c r="M4118" s="1202">
        <f t="shared" si="30"/>
        <v>0.1285</v>
      </c>
      <c r="N4118" s="1202">
        <v>0.22</v>
      </c>
      <c r="O4118" s="1203">
        <f t="shared" si="31"/>
        <v>0.15610000000000002</v>
      </c>
      <c r="P4118" s="1202">
        <v>0.22</v>
      </c>
      <c r="Q4118" s="1203">
        <f t="shared" si="32"/>
        <v>0.1338</v>
      </c>
      <c r="R4118" s="1202">
        <v>0.15</v>
      </c>
      <c r="S4118" s="1197"/>
      <c r="T4118" s="1197"/>
      <c r="U4118" s="1197"/>
      <c r="V4118" s="1197"/>
      <c r="W4118" s="1197"/>
      <c r="X4118" s="1198" t="s">
        <v>1835</v>
      </c>
      <c r="Y4118" s="729"/>
    </row>
    <row r="4119" spans="2:25" customFormat="1" ht="15.75" customHeight="1" x14ac:dyDescent="0.2">
      <c r="B4119" s="1229" t="s">
        <v>2826</v>
      </c>
      <c r="C4119" s="1211" t="s">
        <v>783</v>
      </c>
      <c r="D4119" s="1198" t="s">
        <v>1627</v>
      </c>
      <c r="E4119" s="1215">
        <v>301</v>
      </c>
      <c r="F4119" s="1215">
        <v>301</v>
      </c>
      <c r="G4119" s="1216">
        <v>3344</v>
      </c>
      <c r="H4119" s="1201">
        <v>0</v>
      </c>
      <c r="I4119" s="1198" t="s">
        <v>1136</v>
      </c>
      <c r="J4119" s="1197">
        <v>0</v>
      </c>
      <c r="K4119" s="1198" t="s">
        <v>2052</v>
      </c>
      <c r="L4119" s="1214">
        <v>0.09</v>
      </c>
      <c r="M4119" s="1202">
        <f t="shared" si="30"/>
        <v>0.1285</v>
      </c>
      <c r="N4119" s="1202">
        <v>0.22</v>
      </c>
      <c r="O4119" s="1203">
        <f t="shared" si="31"/>
        <v>0.15610000000000002</v>
      </c>
      <c r="P4119" s="1202">
        <v>0.22</v>
      </c>
      <c r="Q4119" s="1203">
        <f t="shared" si="32"/>
        <v>0.1338</v>
      </c>
      <c r="R4119" s="1202">
        <v>0.15</v>
      </c>
      <c r="S4119" s="1197"/>
      <c r="T4119" s="1197"/>
      <c r="U4119" s="1197"/>
      <c r="V4119" s="1197"/>
      <c r="W4119" s="1197"/>
      <c r="X4119" s="1198" t="s">
        <v>1840</v>
      </c>
      <c r="Y4119" s="729"/>
    </row>
    <row r="4120" spans="2:25" customFormat="1" ht="15.75" customHeight="1" x14ac:dyDescent="0.2">
      <c r="B4120" s="1229" t="s">
        <v>479</v>
      </c>
      <c r="C4120" s="1211" t="s">
        <v>783</v>
      </c>
      <c r="D4120" s="1198" t="s">
        <v>1627</v>
      </c>
      <c r="E4120" s="1215">
        <v>351</v>
      </c>
      <c r="F4120" s="1215">
        <v>351</v>
      </c>
      <c r="G4120" s="1216">
        <v>3900</v>
      </c>
      <c r="H4120" s="1201">
        <v>0</v>
      </c>
      <c r="I4120" s="1198" t="s">
        <v>1136</v>
      </c>
      <c r="J4120" s="1197">
        <v>0</v>
      </c>
      <c r="K4120" s="1198" t="s">
        <v>2052</v>
      </c>
      <c r="L4120" s="1214">
        <v>0.09</v>
      </c>
      <c r="M4120" s="1202">
        <f t="shared" si="30"/>
        <v>0.1285</v>
      </c>
      <c r="N4120" s="1202">
        <v>0.22</v>
      </c>
      <c r="O4120" s="1203">
        <f t="shared" si="31"/>
        <v>0.15610000000000002</v>
      </c>
      <c r="P4120" s="1202">
        <v>0.22</v>
      </c>
      <c r="Q4120" s="1203">
        <f t="shared" si="32"/>
        <v>0.1338</v>
      </c>
      <c r="R4120" s="1202">
        <v>0.15</v>
      </c>
      <c r="S4120" s="1197"/>
      <c r="T4120" s="1197"/>
      <c r="U4120" s="1197"/>
      <c r="V4120" s="1197"/>
      <c r="W4120" s="1197"/>
      <c r="X4120" s="1198" t="s">
        <v>1840</v>
      </c>
      <c r="Y4120" s="729"/>
    </row>
    <row r="4121" spans="2:25" customFormat="1" ht="15.75" customHeight="1" x14ac:dyDescent="0.2">
      <c r="B4121" s="1229" t="s">
        <v>486</v>
      </c>
      <c r="C4121" s="1211" t="s">
        <v>783</v>
      </c>
      <c r="D4121" s="1198" t="s">
        <v>1627</v>
      </c>
      <c r="E4121" s="1215">
        <v>401</v>
      </c>
      <c r="F4121" s="1215">
        <v>401</v>
      </c>
      <c r="G4121" s="1216">
        <v>4455</v>
      </c>
      <c r="H4121" s="1201">
        <v>0</v>
      </c>
      <c r="I4121" s="1198" t="s">
        <v>1136</v>
      </c>
      <c r="J4121" s="1197">
        <v>0</v>
      </c>
      <c r="K4121" s="1198" t="s">
        <v>2052</v>
      </c>
      <c r="L4121" s="1214">
        <v>0.09</v>
      </c>
      <c r="M4121" s="1202">
        <f t="shared" si="30"/>
        <v>0.1285</v>
      </c>
      <c r="N4121" s="1202">
        <v>0.22</v>
      </c>
      <c r="O4121" s="1203">
        <f t="shared" si="31"/>
        <v>0.15610000000000002</v>
      </c>
      <c r="P4121" s="1202">
        <v>0.22</v>
      </c>
      <c r="Q4121" s="1203">
        <f t="shared" si="32"/>
        <v>0.1338</v>
      </c>
      <c r="R4121" s="1202">
        <v>0.15</v>
      </c>
      <c r="S4121" s="1197"/>
      <c r="T4121" s="1197"/>
      <c r="U4121" s="1197"/>
      <c r="V4121" s="1197"/>
      <c r="W4121" s="1197"/>
      <c r="X4121" s="1198" t="s">
        <v>1840</v>
      </c>
      <c r="Y4121" s="729"/>
    </row>
    <row r="4122" spans="2:25" customFormat="1" ht="15.75" customHeight="1" x14ac:dyDescent="0.2">
      <c r="B4122" s="1229" t="s">
        <v>493</v>
      </c>
      <c r="C4122" s="1211" t="s">
        <v>783</v>
      </c>
      <c r="D4122" s="1198" t="s">
        <v>1627</v>
      </c>
      <c r="E4122" s="1215">
        <v>451</v>
      </c>
      <c r="F4122" s="1215">
        <v>451</v>
      </c>
      <c r="G4122" s="1216">
        <v>5011</v>
      </c>
      <c r="H4122" s="1201">
        <v>0</v>
      </c>
      <c r="I4122" s="1198" t="s">
        <v>1136</v>
      </c>
      <c r="J4122" s="1197">
        <v>0</v>
      </c>
      <c r="K4122" s="1198" t="s">
        <v>2052</v>
      </c>
      <c r="L4122" s="1214">
        <v>0.09</v>
      </c>
      <c r="M4122" s="1202">
        <f t="shared" si="30"/>
        <v>0.1285</v>
      </c>
      <c r="N4122" s="1202">
        <v>0.22</v>
      </c>
      <c r="O4122" s="1203">
        <f t="shared" si="31"/>
        <v>0.15610000000000002</v>
      </c>
      <c r="P4122" s="1202">
        <v>0.22</v>
      </c>
      <c r="Q4122" s="1203">
        <f t="shared" si="32"/>
        <v>0.1338</v>
      </c>
      <c r="R4122" s="1202">
        <v>0.15</v>
      </c>
      <c r="S4122" s="1197"/>
      <c r="T4122" s="1197"/>
      <c r="U4122" s="1197"/>
      <c r="V4122" s="1197"/>
      <c r="W4122" s="1197"/>
      <c r="X4122" s="1198" t="s">
        <v>1840</v>
      </c>
      <c r="Y4122" s="729"/>
    </row>
    <row r="4123" spans="2:25" customFormat="1" ht="15.75" customHeight="1" x14ac:dyDescent="0.2">
      <c r="B4123" s="1229" t="s">
        <v>500</v>
      </c>
      <c r="C4123" s="1211" t="s">
        <v>783</v>
      </c>
      <c r="D4123" s="1198" t="s">
        <v>1627</v>
      </c>
      <c r="E4123" s="1215">
        <v>501</v>
      </c>
      <c r="F4123" s="1215">
        <v>501</v>
      </c>
      <c r="G4123" s="1216">
        <v>5566</v>
      </c>
      <c r="H4123" s="1201">
        <v>0</v>
      </c>
      <c r="I4123" s="1198" t="s">
        <v>1136</v>
      </c>
      <c r="J4123" s="1197">
        <v>0</v>
      </c>
      <c r="K4123" s="1198" t="s">
        <v>2052</v>
      </c>
      <c r="L4123" s="1214">
        <v>0.09</v>
      </c>
      <c r="M4123" s="1202">
        <f t="shared" si="30"/>
        <v>0.1285</v>
      </c>
      <c r="N4123" s="1202">
        <v>0.22</v>
      </c>
      <c r="O4123" s="1203">
        <f t="shared" si="31"/>
        <v>0.15610000000000002</v>
      </c>
      <c r="P4123" s="1202">
        <v>0.22</v>
      </c>
      <c r="Q4123" s="1203">
        <f t="shared" si="32"/>
        <v>0.1338</v>
      </c>
      <c r="R4123" s="1202">
        <v>0.15</v>
      </c>
      <c r="S4123" s="1197"/>
      <c r="T4123" s="1197"/>
      <c r="U4123" s="1197"/>
      <c r="V4123" s="1197"/>
      <c r="W4123" s="1197"/>
      <c r="X4123" s="1198" t="s">
        <v>1840</v>
      </c>
      <c r="Y4123" s="729"/>
    </row>
    <row r="4124" spans="2:25" customFormat="1" ht="15.75" customHeight="1" x14ac:dyDescent="0.2">
      <c r="B4124" s="1229" t="s">
        <v>1457</v>
      </c>
      <c r="C4124" s="1211" t="s">
        <v>2030</v>
      </c>
      <c r="D4124" s="1198" t="s">
        <v>1627</v>
      </c>
      <c r="E4124" s="1215">
        <v>50</v>
      </c>
      <c r="F4124" s="1215">
        <v>50</v>
      </c>
      <c r="G4124" s="1216">
        <v>555</v>
      </c>
      <c r="H4124" s="1201">
        <v>0</v>
      </c>
      <c r="I4124" s="1198" t="s">
        <v>1136</v>
      </c>
      <c r="J4124" s="1197">
        <v>0</v>
      </c>
      <c r="K4124" s="1198" t="s">
        <v>2052</v>
      </c>
      <c r="L4124" s="1214">
        <v>0.09</v>
      </c>
      <c r="M4124" s="1202">
        <f t="shared" si="30"/>
        <v>0.1285</v>
      </c>
      <c r="N4124" s="1202">
        <v>0.22</v>
      </c>
      <c r="O4124" s="1203">
        <f t="shared" si="31"/>
        <v>0.15610000000000002</v>
      </c>
      <c r="P4124" s="1202">
        <v>0.22</v>
      </c>
      <c r="Q4124" s="1203">
        <f t="shared" si="32"/>
        <v>0.1338</v>
      </c>
      <c r="R4124" s="1202">
        <v>0.15</v>
      </c>
      <c r="S4124" s="1197"/>
      <c r="T4124" s="1197"/>
      <c r="U4124" s="1197"/>
      <c r="V4124" s="1197"/>
      <c r="W4124" s="1197"/>
      <c r="X4124" s="1198" t="s">
        <v>1835</v>
      </c>
      <c r="Y4124" s="729"/>
    </row>
    <row r="4125" spans="2:25" customFormat="1" ht="15.75" customHeight="1" x14ac:dyDescent="0.2">
      <c r="B4125" s="1229" t="s">
        <v>1464</v>
      </c>
      <c r="C4125" s="1211" t="s">
        <v>2030</v>
      </c>
      <c r="D4125" s="1198" t="s">
        <v>1627</v>
      </c>
      <c r="E4125" s="1215">
        <v>101</v>
      </c>
      <c r="F4125" s="1215">
        <v>101</v>
      </c>
      <c r="G4125" s="1216">
        <v>1122</v>
      </c>
      <c r="H4125" s="1201">
        <v>0</v>
      </c>
      <c r="I4125" s="1198" t="s">
        <v>1136</v>
      </c>
      <c r="J4125" s="1197">
        <v>0</v>
      </c>
      <c r="K4125" s="1198" t="s">
        <v>2052</v>
      </c>
      <c r="L4125" s="1214">
        <v>0.09</v>
      </c>
      <c r="M4125" s="1202">
        <f t="shared" si="30"/>
        <v>0.1285</v>
      </c>
      <c r="N4125" s="1202">
        <v>0.22</v>
      </c>
      <c r="O4125" s="1203">
        <f t="shared" si="31"/>
        <v>0.15610000000000002</v>
      </c>
      <c r="P4125" s="1202">
        <v>0.22</v>
      </c>
      <c r="Q4125" s="1203">
        <f t="shared" si="32"/>
        <v>0.1338</v>
      </c>
      <c r="R4125" s="1202">
        <v>0.15</v>
      </c>
      <c r="S4125" s="1197"/>
      <c r="T4125" s="1197"/>
      <c r="U4125" s="1197"/>
      <c r="V4125" s="1197"/>
      <c r="W4125" s="1197"/>
      <c r="X4125" s="1198" t="s">
        <v>1835</v>
      </c>
      <c r="Y4125" s="729"/>
    </row>
    <row r="4126" spans="2:25" customFormat="1" ht="15.75" customHeight="1" x14ac:dyDescent="0.2">
      <c r="B4126" s="1229" t="s">
        <v>2805</v>
      </c>
      <c r="C4126" s="1211" t="s">
        <v>2030</v>
      </c>
      <c r="D4126" s="1198" t="s">
        <v>1627</v>
      </c>
      <c r="E4126" s="1215">
        <v>151</v>
      </c>
      <c r="F4126" s="1215">
        <v>151</v>
      </c>
      <c r="G4126" s="1216">
        <v>1677</v>
      </c>
      <c r="H4126" s="1201">
        <v>0</v>
      </c>
      <c r="I4126" s="1198" t="s">
        <v>1136</v>
      </c>
      <c r="J4126" s="1197">
        <v>0</v>
      </c>
      <c r="K4126" s="1198" t="s">
        <v>2052</v>
      </c>
      <c r="L4126" s="1214">
        <v>0.09</v>
      </c>
      <c r="M4126" s="1202">
        <f t="shared" si="30"/>
        <v>0.1285</v>
      </c>
      <c r="N4126" s="1202">
        <v>0.22</v>
      </c>
      <c r="O4126" s="1203">
        <f t="shared" si="31"/>
        <v>0.15610000000000002</v>
      </c>
      <c r="P4126" s="1202">
        <v>0.22</v>
      </c>
      <c r="Q4126" s="1203">
        <f t="shared" si="32"/>
        <v>0.1338</v>
      </c>
      <c r="R4126" s="1202">
        <v>0.15</v>
      </c>
      <c r="S4126" s="1197"/>
      <c r="T4126" s="1197"/>
      <c r="U4126" s="1197"/>
      <c r="V4126" s="1197"/>
      <c r="W4126" s="1197"/>
      <c r="X4126" s="1198" t="s">
        <v>1835</v>
      </c>
      <c r="Y4126" s="729"/>
    </row>
    <row r="4127" spans="2:25" customFormat="1" ht="15.75" customHeight="1" x14ac:dyDescent="0.2">
      <c r="B4127" s="1229" t="s">
        <v>2812</v>
      </c>
      <c r="C4127" s="1211" t="s">
        <v>2030</v>
      </c>
      <c r="D4127" s="1198" t="s">
        <v>1627</v>
      </c>
      <c r="E4127" s="1215">
        <v>201</v>
      </c>
      <c r="F4127" s="1215">
        <v>201</v>
      </c>
      <c r="G4127" s="1216">
        <v>2233</v>
      </c>
      <c r="H4127" s="1201">
        <v>0</v>
      </c>
      <c r="I4127" s="1198" t="s">
        <v>1136</v>
      </c>
      <c r="J4127" s="1197">
        <v>0</v>
      </c>
      <c r="K4127" s="1198" t="s">
        <v>2052</v>
      </c>
      <c r="L4127" s="1214">
        <v>0.09</v>
      </c>
      <c r="M4127" s="1202">
        <f t="shared" si="30"/>
        <v>0.1285</v>
      </c>
      <c r="N4127" s="1202">
        <v>0.22</v>
      </c>
      <c r="O4127" s="1203">
        <f t="shared" si="31"/>
        <v>0.15610000000000002</v>
      </c>
      <c r="P4127" s="1202">
        <v>0.22</v>
      </c>
      <c r="Q4127" s="1203">
        <f t="shared" si="32"/>
        <v>0.1338</v>
      </c>
      <c r="R4127" s="1202">
        <v>0.15</v>
      </c>
      <c r="S4127" s="1197"/>
      <c r="T4127" s="1197"/>
      <c r="U4127" s="1197"/>
      <c r="V4127" s="1197"/>
      <c r="W4127" s="1197"/>
      <c r="X4127" s="1198" t="s">
        <v>1835</v>
      </c>
      <c r="Y4127" s="729"/>
    </row>
    <row r="4128" spans="2:25" customFormat="1" ht="15.75" customHeight="1" x14ac:dyDescent="0.2">
      <c r="B4128" s="1229" t="s">
        <v>2819</v>
      </c>
      <c r="C4128" s="1211" t="s">
        <v>2030</v>
      </c>
      <c r="D4128" s="1198" t="s">
        <v>1627</v>
      </c>
      <c r="E4128" s="1215">
        <v>251</v>
      </c>
      <c r="F4128" s="1215">
        <v>251</v>
      </c>
      <c r="G4128" s="1216">
        <v>2788</v>
      </c>
      <c r="H4128" s="1201">
        <v>0</v>
      </c>
      <c r="I4128" s="1198" t="s">
        <v>1136</v>
      </c>
      <c r="J4128" s="1197">
        <v>0</v>
      </c>
      <c r="K4128" s="1198" t="s">
        <v>2052</v>
      </c>
      <c r="L4128" s="1214">
        <v>0.09</v>
      </c>
      <c r="M4128" s="1202">
        <f t="shared" si="30"/>
        <v>0.1285</v>
      </c>
      <c r="N4128" s="1202">
        <v>0.22</v>
      </c>
      <c r="O4128" s="1203">
        <f t="shared" si="31"/>
        <v>0.15610000000000002</v>
      </c>
      <c r="P4128" s="1202">
        <v>0.22</v>
      </c>
      <c r="Q4128" s="1203">
        <f t="shared" si="32"/>
        <v>0.1338</v>
      </c>
      <c r="R4128" s="1202">
        <v>0.15</v>
      </c>
      <c r="S4128" s="1197"/>
      <c r="T4128" s="1197"/>
      <c r="U4128" s="1197"/>
      <c r="V4128" s="1197"/>
      <c r="W4128" s="1197"/>
      <c r="X4128" s="1198" t="s">
        <v>1835</v>
      </c>
      <c r="Y4128" s="729"/>
    </row>
    <row r="4129" spans="2:25" customFormat="1" ht="15.75" customHeight="1" x14ac:dyDescent="0.2">
      <c r="B4129" s="1229" t="s">
        <v>2826</v>
      </c>
      <c r="C4129" s="1211" t="s">
        <v>2030</v>
      </c>
      <c r="D4129" s="1198" t="s">
        <v>1627</v>
      </c>
      <c r="E4129" s="1215">
        <v>301</v>
      </c>
      <c r="F4129" s="1215">
        <v>301</v>
      </c>
      <c r="G4129" s="1216">
        <v>3344</v>
      </c>
      <c r="H4129" s="1201">
        <v>0</v>
      </c>
      <c r="I4129" s="1198" t="s">
        <v>1136</v>
      </c>
      <c r="J4129" s="1197">
        <v>0</v>
      </c>
      <c r="K4129" s="1198" t="s">
        <v>2052</v>
      </c>
      <c r="L4129" s="1214">
        <v>0.09</v>
      </c>
      <c r="M4129" s="1202">
        <f t="shared" si="30"/>
        <v>0.1285</v>
      </c>
      <c r="N4129" s="1202">
        <v>0.22</v>
      </c>
      <c r="O4129" s="1203">
        <f t="shared" si="31"/>
        <v>0.15610000000000002</v>
      </c>
      <c r="P4129" s="1202">
        <v>0.22</v>
      </c>
      <c r="Q4129" s="1203">
        <f t="shared" si="32"/>
        <v>0.1338</v>
      </c>
      <c r="R4129" s="1202">
        <v>0.15</v>
      </c>
      <c r="S4129" s="1197"/>
      <c r="T4129" s="1197"/>
      <c r="U4129" s="1197"/>
      <c r="V4129" s="1197"/>
      <c r="W4129" s="1197"/>
      <c r="X4129" s="1198" t="s">
        <v>1840</v>
      </c>
      <c r="Y4129" s="729"/>
    </row>
    <row r="4130" spans="2:25" customFormat="1" ht="15.75" customHeight="1" x14ac:dyDescent="0.2">
      <c r="B4130" s="1229" t="s">
        <v>479</v>
      </c>
      <c r="C4130" s="1211" t="s">
        <v>2030</v>
      </c>
      <c r="D4130" s="1198" t="s">
        <v>1627</v>
      </c>
      <c r="E4130" s="1215">
        <v>351</v>
      </c>
      <c r="F4130" s="1215">
        <v>351</v>
      </c>
      <c r="G4130" s="1216">
        <v>3900</v>
      </c>
      <c r="H4130" s="1201">
        <v>0</v>
      </c>
      <c r="I4130" s="1198" t="s">
        <v>1136</v>
      </c>
      <c r="J4130" s="1197">
        <v>0</v>
      </c>
      <c r="K4130" s="1198" t="s">
        <v>2052</v>
      </c>
      <c r="L4130" s="1214">
        <v>0.09</v>
      </c>
      <c r="M4130" s="1202">
        <f t="shared" si="30"/>
        <v>0.1285</v>
      </c>
      <c r="N4130" s="1202">
        <v>0.22</v>
      </c>
      <c r="O4130" s="1203">
        <f t="shared" si="31"/>
        <v>0.15610000000000002</v>
      </c>
      <c r="P4130" s="1202">
        <v>0.22</v>
      </c>
      <c r="Q4130" s="1203">
        <f t="shared" si="32"/>
        <v>0.1338</v>
      </c>
      <c r="R4130" s="1202">
        <v>0.15</v>
      </c>
      <c r="S4130" s="1197"/>
      <c r="T4130" s="1197"/>
      <c r="U4130" s="1197"/>
      <c r="V4130" s="1197"/>
      <c r="W4130" s="1197"/>
      <c r="X4130" s="1198" t="s">
        <v>1840</v>
      </c>
      <c r="Y4130" s="729"/>
    </row>
    <row r="4131" spans="2:25" customFormat="1" ht="15.75" customHeight="1" x14ac:dyDescent="0.2">
      <c r="B4131" s="1229" t="s">
        <v>486</v>
      </c>
      <c r="C4131" s="1211" t="s">
        <v>2030</v>
      </c>
      <c r="D4131" s="1198" t="s">
        <v>1627</v>
      </c>
      <c r="E4131" s="1215">
        <v>401</v>
      </c>
      <c r="F4131" s="1215">
        <v>401</v>
      </c>
      <c r="G4131" s="1216">
        <v>4455</v>
      </c>
      <c r="H4131" s="1201">
        <v>0</v>
      </c>
      <c r="I4131" s="1198" t="s">
        <v>1136</v>
      </c>
      <c r="J4131" s="1197">
        <v>0</v>
      </c>
      <c r="K4131" s="1198" t="s">
        <v>2052</v>
      </c>
      <c r="L4131" s="1214">
        <v>0.09</v>
      </c>
      <c r="M4131" s="1202">
        <f t="shared" si="30"/>
        <v>0.1285</v>
      </c>
      <c r="N4131" s="1202">
        <v>0.22</v>
      </c>
      <c r="O4131" s="1203">
        <f t="shared" si="31"/>
        <v>0.15610000000000002</v>
      </c>
      <c r="P4131" s="1202">
        <v>0.22</v>
      </c>
      <c r="Q4131" s="1203">
        <f t="shared" si="32"/>
        <v>0.1338</v>
      </c>
      <c r="R4131" s="1202">
        <v>0.15</v>
      </c>
      <c r="S4131" s="1197"/>
      <c r="T4131" s="1197"/>
      <c r="U4131" s="1197"/>
      <c r="V4131" s="1197"/>
      <c r="W4131" s="1197"/>
      <c r="X4131" s="1198" t="s">
        <v>1840</v>
      </c>
      <c r="Y4131" s="729"/>
    </row>
    <row r="4132" spans="2:25" customFormat="1" ht="15.75" customHeight="1" x14ac:dyDescent="0.2">
      <c r="B4132" s="1229" t="s">
        <v>493</v>
      </c>
      <c r="C4132" s="1211" t="s">
        <v>2030</v>
      </c>
      <c r="D4132" s="1198" t="s">
        <v>1627</v>
      </c>
      <c r="E4132" s="1215">
        <v>451</v>
      </c>
      <c r="F4132" s="1215">
        <v>451</v>
      </c>
      <c r="G4132" s="1216">
        <v>5011</v>
      </c>
      <c r="H4132" s="1201">
        <v>0</v>
      </c>
      <c r="I4132" s="1198" t="s">
        <v>1136</v>
      </c>
      <c r="J4132" s="1197">
        <v>0</v>
      </c>
      <c r="K4132" s="1198" t="s">
        <v>2052</v>
      </c>
      <c r="L4132" s="1214">
        <v>0.09</v>
      </c>
      <c r="M4132" s="1202">
        <f t="shared" si="30"/>
        <v>0.1285</v>
      </c>
      <c r="N4132" s="1202">
        <v>0.22</v>
      </c>
      <c r="O4132" s="1203">
        <f t="shared" si="31"/>
        <v>0.15610000000000002</v>
      </c>
      <c r="P4132" s="1202">
        <v>0.22</v>
      </c>
      <c r="Q4132" s="1203">
        <f t="shared" si="32"/>
        <v>0.1338</v>
      </c>
      <c r="R4132" s="1202">
        <v>0.15</v>
      </c>
      <c r="S4132" s="1197"/>
      <c r="T4132" s="1197"/>
      <c r="U4132" s="1197"/>
      <c r="V4132" s="1197"/>
      <c r="W4132" s="1197"/>
      <c r="X4132" s="1198" t="s">
        <v>1840</v>
      </c>
      <c r="Y4132" s="729"/>
    </row>
    <row r="4133" spans="2:25" customFormat="1" ht="15.75" customHeight="1" x14ac:dyDescent="0.2">
      <c r="B4133" s="1229" t="s">
        <v>500</v>
      </c>
      <c r="C4133" s="1211" t="s">
        <v>2030</v>
      </c>
      <c r="D4133" s="1198" t="s">
        <v>1627</v>
      </c>
      <c r="E4133" s="1215">
        <v>501</v>
      </c>
      <c r="F4133" s="1215">
        <v>501</v>
      </c>
      <c r="G4133" s="1216">
        <v>5566</v>
      </c>
      <c r="H4133" s="1201">
        <v>0</v>
      </c>
      <c r="I4133" s="1198" t="s">
        <v>1136</v>
      </c>
      <c r="J4133" s="1197">
        <v>0</v>
      </c>
      <c r="K4133" s="1198" t="s">
        <v>2052</v>
      </c>
      <c r="L4133" s="1214">
        <v>0.09</v>
      </c>
      <c r="M4133" s="1202">
        <f t="shared" si="30"/>
        <v>0.1285</v>
      </c>
      <c r="N4133" s="1202">
        <v>0.22</v>
      </c>
      <c r="O4133" s="1203">
        <f t="shared" si="31"/>
        <v>0.15610000000000002</v>
      </c>
      <c r="P4133" s="1202">
        <v>0.22</v>
      </c>
      <c r="Q4133" s="1203">
        <f t="shared" si="32"/>
        <v>0.1338</v>
      </c>
      <c r="R4133" s="1202">
        <v>0.15</v>
      </c>
      <c r="S4133" s="1197"/>
      <c r="T4133" s="1197"/>
      <c r="U4133" s="1197"/>
      <c r="V4133" s="1197"/>
      <c r="W4133" s="1197"/>
      <c r="X4133" s="1198" t="s">
        <v>1840</v>
      </c>
      <c r="Y4133" s="729"/>
    </row>
    <row r="4134" spans="2:25" customFormat="1" ht="15.75" customHeight="1" x14ac:dyDescent="0.2">
      <c r="B4134" s="1227" t="s">
        <v>2290</v>
      </c>
      <c r="C4134" s="1198" t="s">
        <v>783</v>
      </c>
      <c r="D4134" s="1198" t="s">
        <v>1627</v>
      </c>
      <c r="E4134" s="1215">
        <v>50</v>
      </c>
      <c r="F4134" s="1215">
        <v>50</v>
      </c>
      <c r="G4134" s="1209">
        <v>625</v>
      </c>
      <c r="H4134" s="1201">
        <v>0</v>
      </c>
      <c r="I4134" s="1198" t="s">
        <v>1136</v>
      </c>
      <c r="J4134" s="1197">
        <v>0</v>
      </c>
      <c r="K4134" s="1198" t="s">
        <v>2052</v>
      </c>
      <c r="L4134" s="1214">
        <v>0.08</v>
      </c>
      <c r="M4134" s="1202">
        <f t="shared" si="30"/>
        <v>0.1285</v>
      </c>
      <c r="N4134" s="1202">
        <v>0.22</v>
      </c>
      <c r="O4134" s="1203">
        <f t="shared" si="31"/>
        <v>0.15610000000000002</v>
      </c>
      <c r="P4134" s="1202">
        <v>0.22</v>
      </c>
      <c r="Q4134" s="1203">
        <f t="shared" si="32"/>
        <v>0.1338</v>
      </c>
      <c r="R4134" s="1202">
        <v>0.15</v>
      </c>
      <c r="S4134" s="1197"/>
      <c r="T4134" s="1197"/>
      <c r="U4134" s="1197"/>
      <c r="V4134" s="1197"/>
      <c r="W4134" s="1197"/>
      <c r="X4134" s="1198" t="s">
        <v>1835</v>
      </c>
      <c r="Y4134" s="729"/>
    </row>
    <row r="4135" spans="2:25" customFormat="1" ht="15.75" customHeight="1" x14ac:dyDescent="0.2">
      <c r="B4135" s="1227" t="s">
        <v>2293</v>
      </c>
      <c r="C4135" s="1198" t="s">
        <v>783</v>
      </c>
      <c r="D4135" s="1198" t="s">
        <v>1627</v>
      </c>
      <c r="E4135" s="1215">
        <v>100</v>
      </c>
      <c r="F4135" s="1215">
        <v>100</v>
      </c>
      <c r="G4135" s="1209">
        <v>1250</v>
      </c>
      <c r="H4135" s="1201">
        <v>0</v>
      </c>
      <c r="I4135" s="1198" t="s">
        <v>1136</v>
      </c>
      <c r="J4135" s="1197">
        <v>0</v>
      </c>
      <c r="K4135" s="1198" t="s">
        <v>2052</v>
      </c>
      <c r="L4135" s="1214">
        <v>0.08</v>
      </c>
      <c r="M4135" s="1202">
        <f t="shared" si="30"/>
        <v>0.1285</v>
      </c>
      <c r="N4135" s="1202">
        <v>0.22</v>
      </c>
      <c r="O4135" s="1203">
        <f t="shared" si="31"/>
        <v>0.15610000000000002</v>
      </c>
      <c r="P4135" s="1202">
        <v>0.22</v>
      </c>
      <c r="Q4135" s="1203">
        <f t="shared" si="32"/>
        <v>0.1338</v>
      </c>
      <c r="R4135" s="1202">
        <v>0.15</v>
      </c>
      <c r="S4135" s="1197"/>
      <c r="T4135" s="1197"/>
      <c r="U4135" s="1197"/>
      <c r="V4135" s="1197"/>
      <c r="W4135" s="1197"/>
      <c r="X4135" s="1198" t="s">
        <v>1835</v>
      </c>
      <c r="Y4135" s="729"/>
    </row>
    <row r="4136" spans="2:25" customFormat="1" ht="15.75" customHeight="1" x14ac:dyDescent="0.2">
      <c r="B4136" s="1227" t="s">
        <v>2297</v>
      </c>
      <c r="C4136" s="1198" t="s">
        <v>783</v>
      </c>
      <c r="D4136" s="1198" t="s">
        <v>1627</v>
      </c>
      <c r="E4136" s="1215">
        <v>150</v>
      </c>
      <c r="F4136" s="1215">
        <v>150</v>
      </c>
      <c r="G4136" s="1209">
        <v>1875</v>
      </c>
      <c r="H4136" s="1201">
        <v>0</v>
      </c>
      <c r="I4136" s="1198" t="s">
        <v>1136</v>
      </c>
      <c r="J4136" s="1197">
        <v>0</v>
      </c>
      <c r="K4136" s="1198" t="s">
        <v>2052</v>
      </c>
      <c r="L4136" s="1214">
        <v>0.08</v>
      </c>
      <c r="M4136" s="1202">
        <f t="shared" si="30"/>
        <v>0.1285</v>
      </c>
      <c r="N4136" s="1202">
        <v>0.22</v>
      </c>
      <c r="O4136" s="1203">
        <f t="shared" si="31"/>
        <v>0.15610000000000002</v>
      </c>
      <c r="P4136" s="1202">
        <v>0.22</v>
      </c>
      <c r="Q4136" s="1203">
        <f t="shared" si="32"/>
        <v>0.1338</v>
      </c>
      <c r="R4136" s="1202">
        <v>0.15</v>
      </c>
      <c r="S4136" s="1197"/>
      <c r="T4136" s="1197"/>
      <c r="U4136" s="1197"/>
      <c r="V4136" s="1197"/>
      <c r="W4136" s="1197"/>
      <c r="X4136" s="1198" t="s">
        <v>1835</v>
      </c>
      <c r="Y4136" s="729"/>
    </row>
    <row r="4137" spans="2:25" customFormat="1" ht="15.75" customHeight="1" x14ac:dyDescent="0.2">
      <c r="B4137" s="1227" t="s">
        <v>2300</v>
      </c>
      <c r="C4137" s="1198" t="s">
        <v>783</v>
      </c>
      <c r="D4137" s="1198" t="s">
        <v>1627</v>
      </c>
      <c r="E4137" s="1215">
        <v>200</v>
      </c>
      <c r="F4137" s="1215">
        <v>200</v>
      </c>
      <c r="G4137" s="1209">
        <v>2500</v>
      </c>
      <c r="H4137" s="1201">
        <v>0</v>
      </c>
      <c r="I4137" s="1198" t="s">
        <v>1136</v>
      </c>
      <c r="J4137" s="1197">
        <v>0</v>
      </c>
      <c r="K4137" s="1198" t="s">
        <v>2052</v>
      </c>
      <c r="L4137" s="1214">
        <v>0.08</v>
      </c>
      <c r="M4137" s="1202">
        <f t="shared" si="30"/>
        <v>0.1285</v>
      </c>
      <c r="N4137" s="1202">
        <v>0.22</v>
      </c>
      <c r="O4137" s="1203">
        <f t="shared" si="31"/>
        <v>0.15610000000000002</v>
      </c>
      <c r="P4137" s="1202">
        <v>0.22</v>
      </c>
      <c r="Q4137" s="1203">
        <f t="shared" si="32"/>
        <v>0.1338</v>
      </c>
      <c r="R4137" s="1202">
        <v>0.15</v>
      </c>
      <c r="S4137" s="1197"/>
      <c r="T4137" s="1197"/>
      <c r="U4137" s="1197"/>
      <c r="V4137" s="1197"/>
      <c r="W4137" s="1197"/>
      <c r="X4137" s="1198" t="s">
        <v>1835</v>
      </c>
      <c r="Y4137" s="729"/>
    </row>
    <row r="4138" spans="2:25" customFormat="1" ht="15.75" customHeight="1" x14ac:dyDescent="0.2">
      <c r="B4138" s="1227" t="s">
        <v>2302</v>
      </c>
      <c r="C4138" s="1198" t="s">
        <v>783</v>
      </c>
      <c r="D4138" s="1198" t="s">
        <v>1627</v>
      </c>
      <c r="E4138" s="1215">
        <v>250</v>
      </c>
      <c r="F4138" s="1215">
        <v>250</v>
      </c>
      <c r="G4138" s="1209">
        <v>3125</v>
      </c>
      <c r="H4138" s="1201">
        <v>0</v>
      </c>
      <c r="I4138" s="1198" t="s">
        <v>1136</v>
      </c>
      <c r="J4138" s="1197">
        <v>0</v>
      </c>
      <c r="K4138" s="1198" t="s">
        <v>2052</v>
      </c>
      <c r="L4138" s="1214">
        <v>0.08</v>
      </c>
      <c r="M4138" s="1202">
        <f t="shared" si="30"/>
        <v>0.1285</v>
      </c>
      <c r="N4138" s="1202">
        <v>0.22</v>
      </c>
      <c r="O4138" s="1203">
        <f t="shared" si="31"/>
        <v>0.15610000000000002</v>
      </c>
      <c r="P4138" s="1202">
        <v>0.22</v>
      </c>
      <c r="Q4138" s="1203">
        <f t="shared" si="32"/>
        <v>0.1338</v>
      </c>
      <c r="R4138" s="1202">
        <v>0.15</v>
      </c>
      <c r="S4138" s="1197"/>
      <c r="T4138" s="1197"/>
      <c r="U4138" s="1197"/>
      <c r="V4138" s="1197"/>
      <c r="W4138" s="1197"/>
      <c r="X4138" s="1198" t="s">
        <v>1835</v>
      </c>
      <c r="Y4138" s="729"/>
    </row>
    <row r="4139" spans="2:25" customFormat="1" ht="15.75" customHeight="1" x14ac:dyDescent="0.2">
      <c r="B4139" s="1227" t="s">
        <v>2306</v>
      </c>
      <c r="C4139" s="1198" t="s">
        <v>783</v>
      </c>
      <c r="D4139" s="1198" t="s">
        <v>1627</v>
      </c>
      <c r="E4139" s="1215">
        <v>300</v>
      </c>
      <c r="F4139" s="1215">
        <v>300</v>
      </c>
      <c r="G4139" s="1209">
        <v>3750</v>
      </c>
      <c r="H4139" s="1201">
        <v>0</v>
      </c>
      <c r="I4139" s="1198" t="s">
        <v>1136</v>
      </c>
      <c r="J4139" s="1197">
        <v>0</v>
      </c>
      <c r="K4139" s="1198" t="s">
        <v>2052</v>
      </c>
      <c r="L4139" s="1214">
        <v>0.08</v>
      </c>
      <c r="M4139" s="1202">
        <f t="shared" si="30"/>
        <v>0.1285</v>
      </c>
      <c r="N4139" s="1202">
        <v>0.22</v>
      </c>
      <c r="O4139" s="1203">
        <f t="shared" si="31"/>
        <v>0.15610000000000002</v>
      </c>
      <c r="P4139" s="1202">
        <v>0.22</v>
      </c>
      <c r="Q4139" s="1203">
        <f t="shared" si="32"/>
        <v>0.1338</v>
      </c>
      <c r="R4139" s="1202">
        <v>0.15</v>
      </c>
      <c r="S4139" s="1197"/>
      <c r="T4139" s="1197"/>
      <c r="U4139" s="1197"/>
      <c r="V4139" s="1197"/>
      <c r="W4139" s="1197"/>
      <c r="X4139" s="1198" t="s">
        <v>1835</v>
      </c>
      <c r="Y4139" s="729"/>
    </row>
    <row r="4140" spans="2:25" customFormat="1" ht="15.75" customHeight="1" x14ac:dyDescent="0.2">
      <c r="B4140" s="1227" t="s">
        <v>2309</v>
      </c>
      <c r="C4140" s="1198" t="s">
        <v>783</v>
      </c>
      <c r="D4140" s="1198" t="s">
        <v>1627</v>
      </c>
      <c r="E4140" s="1215">
        <v>350</v>
      </c>
      <c r="F4140" s="1215">
        <v>350</v>
      </c>
      <c r="G4140" s="1209">
        <v>4375</v>
      </c>
      <c r="H4140" s="1201">
        <v>0</v>
      </c>
      <c r="I4140" s="1198" t="s">
        <v>1136</v>
      </c>
      <c r="J4140" s="1197">
        <v>0</v>
      </c>
      <c r="K4140" s="1198" t="s">
        <v>2052</v>
      </c>
      <c r="L4140" s="1214">
        <v>0.08</v>
      </c>
      <c r="M4140" s="1202">
        <f t="shared" ref="M4140:M4203" si="33">+N4140-$M$4006</f>
        <v>0.1285</v>
      </c>
      <c r="N4140" s="1202">
        <v>0.22</v>
      </c>
      <c r="O4140" s="1203">
        <f t="shared" ref="O4140:O4203" si="34">+P4140-$O$4006</f>
        <v>0.15610000000000002</v>
      </c>
      <c r="P4140" s="1202">
        <v>0.22</v>
      </c>
      <c r="Q4140" s="1203">
        <f t="shared" ref="Q4140:Q4203" si="35">+R4140-$Q$4006</f>
        <v>0.1338</v>
      </c>
      <c r="R4140" s="1202">
        <v>0.15</v>
      </c>
      <c r="S4140" s="1197"/>
      <c r="T4140" s="1197"/>
      <c r="U4140" s="1197"/>
      <c r="V4140" s="1197"/>
      <c r="W4140" s="1197"/>
      <c r="X4140" s="1198" t="s">
        <v>1840</v>
      </c>
      <c r="Y4140" s="729"/>
    </row>
    <row r="4141" spans="2:25" customFormat="1" ht="15.75" customHeight="1" x14ac:dyDescent="0.2">
      <c r="B4141" s="1227" t="s">
        <v>2312</v>
      </c>
      <c r="C4141" s="1198" t="s">
        <v>783</v>
      </c>
      <c r="D4141" s="1198" t="s">
        <v>1627</v>
      </c>
      <c r="E4141" s="1215">
        <v>400</v>
      </c>
      <c r="F4141" s="1215">
        <v>400</v>
      </c>
      <c r="G4141" s="1209">
        <v>5000</v>
      </c>
      <c r="H4141" s="1201">
        <v>0</v>
      </c>
      <c r="I4141" s="1198" t="s">
        <v>1136</v>
      </c>
      <c r="J4141" s="1197">
        <v>0</v>
      </c>
      <c r="K4141" s="1198" t="s">
        <v>2052</v>
      </c>
      <c r="L4141" s="1214">
        <v>0.08</v>
      </c>
      <c r="M4141" s="1202">
        <f t="shared" si="33"/>
        <v>0.1285</v>
      </c>
      <c r="N4141" s="1202">
        <v>0.22</v>
      </c>
      <c r="O4141" s="1203">
        <f t="shared" si="34"/>
        <v>0.15610000000000002</v>
      </c>
      <c r="P4141" s="1202">
        <v>0.22</v>
      </c>
      <c r="Q4141" s="1203">
        <f t="shared" si="35"/>
        <v>0.1338</v>
      </c>
      <c r="R4141" s="1202">
        <v>0.15</v>
      </c>
      <c r="S4141" s="1197"/>
      <c r="T4141" s="1197"/>
      <c r="U4141" s="1197"/>
      <c r="V4141" s="1197"/>
      <c r="W4141" s="1197"/>
      <c r="X4141" s="1198" t="s">
        <v>1840</v>
      </c>
      <c r="Y4141" s="729"/>
    </row>
    <row r="4142" spans="2:25" customFormat="1" ht="15.75" customHeight="1" x14ac:dyDescent="0.2">
      <c r="B4142" s="1227" t="s">
        <v>2315</v>
      </c>
      <c r="C4142" s="1198" t="s">
        <v>783</v>
      </c>
      <c r="D4142" s="1198" t="s">
        <v>1627</v>
      </c>
      <c r="E4142" s="1215">
        <v>450</v>
      </c>
      <c r="F4142" s="1215">
        <v>450</v>
      </c>
      <c r="G4142" s="1209">
        <v>5625</v>
      </c>
      <c r="H4142" s="1201">
        <v>0</v>
      </c>
      <c r="I4142" s="1198" t="s">
        <v>1136</v>
      </c>
      <c r="J4142" s="1197">
        <v>0</v>
      </c>
      <c r="K4142" s="1198" t="s">
        <v>2052</v>
      </c>
      <c r="L4142" s="1214">
        <v>0.08</v>
      </c>
      <c r="M4142" s="1202">
        <f t="shared" si="33"/>
        <v>0.1285</v>
      </c>
      <c r="N4142" s="1202">
        <v>0.22</v>
      </c>
      <c r="O4142" s="1203">
        <f t="shared" si="34"/>
        <v>0.15610000000000002</v>
      </c>
      <c r="P4142" s="1202">
        <v>0.22</v>
      </c>
      <c r="Q4142" s="1203">
        <f t="shared" si="35"/>
        <v>0.1338</v>
      </c>
      <c r="R4142" s="1202">
        <v>0.15</v>
      </c>
      <c r="S4142" s="1197"/>
      <c r="T4142" s="1197"/>
      <c r="U4142" s="1197"/>
      <c r="V4142" s="1197"/>
      <c r="W4142" s="1197"/>
      <c r="X4142" s="1198" t="s">
        <v>1840</v>
      </c>
      <c r="Y4142" s="729"/>
    </row>
    <row r="4143" spans="2:25" customFormat="1" ht="15.75" customHeight="1" x14ac:dyDescent="0.2">
      <c r="B4143" s="1227" t="s">
        <v>2318</v>
      </c>
      <c r="C4143" s="1198" t="s">
        <v>783</v>
      </c>
      <c r="D4143" s="1198" t="s">
        <v>1627</v>
      </c>
      <c r="E4143" s="1215">
        <v>500</v>
      </c>
      <c r="F4143" s="1215">
        <v>500</v>
      </c>
      <c r="G4143" s="1209">
        <v>6250</v>
      </c>
      <c r="H4143" s="1201">
        <v>0</v>
      </c>
      <c r="I4143" s="1198" t="s">
        <v>1136</v>
      </c>
      <c r="J4143" s="1197">
        <v>0</v>
      </c>
      <c r="K4143" s="1198" t="s">
        <v>2052</v>
      </c>
      <c r="L4143" s="1214">
        <v>0.08</v>
      </c>
      <c r="M4143" s="1202">
        <f t="shared" si="33"/>
        <v>0.1285</v>
      </c>
      <c r="N4143" s="1202">
        <v>0.22</v>
      </c>
      <c r="O4143" s="1203">
        <f t="shared" si="34"/>
        <v>0.15610000000000002</v>
      </c>
      <c r="P4143" s="1202">
        <v>0.22</v>
      </c>
      <c r="Q4143" s="1203">
        <f t="shared" si="35"/>
        <v>0.1338</v>
      </c>
      <c r="R4143" s="1202">
        <v>0.15</v>
      </c>
      <c r="S4143" s="1197"/>
      <c r="T4143" s="1197"/>
      <c r="U4143" s="1197"/>
      <c r="V4143" s="1197"/>
      <c r="W4143" s="1197"/>
      <c r="X4143" s="1198" t="s">
        <v>1840</v>
      </c>
      <c r="Y4143" s="729"/>
    </row>
    <row r="4144" spans="2:25" customFormat="1" ht="15.75" customHeight="1" x14ac:dyDescent="0.2">
      <c r="B4144" s="1227" t="s">
        <v>2719</v>
      </c>
      <c r="C4144" s="1198" t="s">
        <v>783</v>
      </c>
      <c r="D4144" s="1198" t="s">
        <v>1627</v>
      </c>
      <c r="E4144" s="1215">
        <v>550</v>
      </c>
      <c r="F4144" s="1215">
        <v>550</v>
      </c>
      <c r="G4144" s="1209">
        <v>6875</v>
      </c>
      <c r="H4144" s="1201">
        <v>0</v>
      </c>
      <c r="I4144" s="1198" t="s">
        <v>1136</v>
      </c>
      <c r="J4144" s="1197">
        <v>0</v>
      </c>
      <c r="K4144" s="1198" t="s">
        <v>2052</v>
      </c>
      <c r="L4144" s="1214">
        <v>0.08</v>
      </c>
      <c r="M4144" s="1202">
        <f t="shared" si="33"/>
        <v>0.1285</v>
      </c>
      <c r="N4144" s="1202">
        <v>0.22</v>
      </c>
      <c r="O4144" s="1203">
        <f t="shared" si="34"/>
        <v>0.15610000000000002</v>
      </c>
      <c r="P4144" s="1202">
        <v>0.22</v>
      </c>
      <c r="Q4144" s="1203">
        <f t="shared" si="35"/>
        <v>0.1338</v>
      </c>
      <c r="R4144" s="1202">
        <v>0.15</v>
      </c>
      <c r="S4144" s="1197"/>
      <c r="T4144" s="1197"/>
      <c r="U4144" s="1197"/>
      <c r="V4144" s="1197"/>
      <c r="W4144" s="1197"/>
      <c r="X4144" s="1198" t="s">
        <v>1840</v>
      </c>
      <c r="Y4144" s="729"/>
    </row>
    <row r="4145" spans="2:25" customFormat="1" ht="15.75" customHeight="1" x14ac:dyDescent="0.2">
      <c r="B4145" s="1227" t="s">
        <v>2722</v>
      </c>
      <c r="C4145" s="1198" t="s">
        <v>783</v>
      </c>
      <c r="D4145" s="1198" t="s">
        <v>1627</v>
      </c>
      <c r="E4145" s="1215">
        <v>600</v>
      </c>
      <c r="F4145" s="1215">
        <v>600</v>
      </c>
      <c r="G4145" s="1209">
        <v>7500</v>
      </c>
      <c r="H4145" s="1201">
        <v>0</v>
      </c>
      <c r="I4145" s="1198" t="s">
        <v>1136</v>
      </c>
      <c r="J4145" s="1197">
        <v>0</v>
      </c>
      <c r="K4145" s="1198" t="s">
        <v>2052</v>
      </c>
      <c r="L4145" s="1214">
        <v>0.08</v>
      </c>
      <c r="M4145" s="1202">
        <f t="shared" si="33"/>
        <v>0.1285</v>
      </c>
      <c r="N4145" s="1202">
        <v>0.22</v>
      </c>
      <c r="O4145" s="1203">
        <f t="shared" si="34"/>
        <v>0.15610000000000002</v>
      </c>
      <c r="P4145" s="1202">
        <v>0.22</v>
      </c>
      <c r="Q4145" s="1203">
        <f t="shared" si="35"/>
        <v>0.1338</v>
      </c>
      <c r="R4145" s="1202">
        <v>0.15</v>
      </c>
      <c r="S4145" s="1197"/>
      <c r="T4145" s="1197"/>
      <c r="U4145" s="1197"/>
      <c r="V4145" s="1197"/>
      <c r="W4145" s="1197"/>
      <c r="X4145" s="1198" t="s">
        <v>1840</v>
      </c>
      <c r="Y4145" s="729"/>
    </row>
    <row r="4146" spans="2:25" customFormat="1" ht="15.75" customHeight="1" x14ac:dyDescent="0.2">
      <c r="B4146" s="1227" t="s">
        <v>2726</v>
      </c>
      <c r="C4146" s="1198" t="s">
        <v>783</v>
      </c>
      <c r="D4146" s="1198" t="s">
        <v>1627</v>
      </c>
      <c r="E4146" s="1215">
        <v>650</v>
      </c>
      <c r="F4146" s="1215">
        <v>650</v>
      </c>
      <c r="G4146" s="1209">
        <v>8125</v>
      </c>
      <c r="H4146" s="1201">
        <v>0</v>
      </c>
      <c r="I4146" s="1198" t="s">
        <v>1136</v>
      </c>
      <c r="J4146" s="1197">
        <v>0</v>
      </c>
      <c r="K4146" s="1198" t="s">
        <v>2052</v>
      </c>
      <c r="L4146" s="1214">
        <v>0.08</v>
      </c>
      <c r="M4146" s="1202">
        <f t="shared" si="33"/>
        <v>0.1285</v>
      </c>
      <c r="N4146" s="1202">
        <v>0.22</v>
      </c>
      <c r="O4146" s="1203">
        <f t="shared" si="34"/>
        <v>0.15610000000000002</v>
      </c>
      <c r="P4146" s="1202">
        <v>0.22</v>
      </c>
      <c r="Q4146" s="1203">
        <f t="shared" si="35"/>
        <v>0.1338</v>
      </c>
      <c r="R4146" s="1202">
        <v>0.15</v>
      </c>
      <c r="S4146" s="1197"/>
      <c r="T4146" s="1197"/>
      <c r="U4146" s="1197"/>
      <c r="V4146" s="1197"/>
      <c r="W4146" s="1197"/>
      <c r="X4146" s="1198" t="s">
        <v>1840</v>
      </c>
      <c r="Y4146" s="729"/>
    </row>
    <row r="4147" spans="2:25" customFormat="1" ht="15.75" customHeight="1" x14ac:dyDescent="0.2">
      <c r="B4147" s="1227" t="s">
        <v>2730</v>
      </c>
      <c r="C4147" s="1198" t="s">
        <v>783</v>
      </c>
      <c r="D4147" s="1198" t="s">
        <v>1627</v>
      </c>
      <c r="E4147" s="1215">
        <v>700</v>
      </c>
      <c r="F4147" s="1215">
        <v>700</v>
      </c>
      <c r="G4147" s="1209">
        <v>8750</v>
      </c>
      <c r="H4147" s="1201">
        <v>0</v>
      </c>
      <c r="I4147" s="1198" t="s">
        <v>1136</v>
      </c>
      <c r="J4147" s="1197">
        <v>0</v>
      </c>
      <c r="K4147" s="1198" t="s">
        <v>2052</v>
      </c>
      <c r="L4147" s="1214">
        <v>0.08</v>
      </c>
      <c r="M4147" s="1202">
        <f t="shared" si="33"/>
        <v>0.1285</v>
      </c>
      <c r="N4147" s="1202">
        <v>0.22</v>
      </c>
      <c r="O4147" s="1203">
        <f t="shared" si="34"/>
        <v>0.15610000000000002</v>
      </c>
      <c r="P4147" s="1202">
        <v>0.22</v>
      </c>
      <c r="Q4147" s="1203">
        <f t="shared" si="35"/>
        <v>0.1338</v>
      </c>
      <c r="R4147" s="1202">
        <v>0.15</v>
      </c>
      <c r="S4147" s="1197"/>
      <c r="T4147" s="1197"/>
      <c r="U4147" s="1197"/>
      <c r="V4147" s="1197"/>
      <c r="W4147" s="1197"/>
      <c r="X4147" s="1198" t="s">
        <v>1840</v>
      </c>
      <c r="Y4147" s="729"/>
    </row>
    <row r="4148" spans="2:25" customFormat="1" ht="15.75" customHeight="1" x14ac:dyDescent="0.2">
      <c r="B4148" s="1227" t="s">
        <v>2734</v>
      </c>
      <c r="C4148" s="1198" t="s">
        <v>783</v>
      </c>
      <c r="D4148" s="1198" t="s">
        <v>1627</v>
      </c>
      <c r="E4148" s="1215">
        <v>750</v>
      </c>
      <c r="F4148" s="1215">
        <v>750</v>
      </c>
      <c r="G4148" s="1209">
        <v>9375</v>
      </c>
      <c r="H4148" s="1201">
        <v>0</v>
      </c>
      <c r="I4148" s="1198" t="s">
        <v>1136</v>
      </c>
      <c r="J4148" s="1197">
        <v>0</v>
      </c>
      <c r="K4148" s="1198" t="s">
        <v>2052</v>
      </c>
      <c r="L4148" s="1214">
        <v>0.08</v>
      </c>
      <c r="M4148" s="1202">
        <f t="shared" si="33"/>
        <v>0.1285</v>
      </c>
      <c r="N4148" s="1202">
        <v>0.22</v>
      </c>
      <c r="O4148" s="1203">
        <f t="shared" si="34"/>
        <v>0.15610000000000002</v>
      </c>
      <c r="P4148" s="1202">
        <v>0.22</v>
      </c>
      <c r="Q4148" s="1203">
        <f t="shared" si="35"/>
        <v>0.1338</v>
      </c>
      <c r="R4148" s="1202">
        <v>0.15</v>
      </c>
      <c r="S4148" s="1197"/>
      <c r="T4148" s="1197"/>
      <c r="U4148" s="1197"/>
      <c r="V4148" s="1197"/>
      <c r="W4148" s="1197"/>
      <c r="X4148" s="1198" t="s">
        <v>1840</v>
      </c>
      <c r="Y4148" s="729"/>
    </row>
    <row r="4149" spans="2:25" customFormat="1" ht="15.75" customHeight="1" x14ac:dyDescent="0.2">
      <c r="B4149" s="1227" t="s">
        <v>2737</v>
      </c>
      <c r="C4149" s="1198" t="s">
        <v>783</v>
      </c>
      <c r="D4149" s="1198" t="s">
        <v>1627</v>
      </c>
      <c r="E4149" s="1215">
        <v>800</v>
      </c>
      <c r="F4149" s="1215">
        <v>800</v>
      </c>
      <c r="G4149" s="1209">
        <v>10000</v>
      </c>
      <c r="H4149" s="1201">
        <v>0</v>
      </c>
      <c r="I4149" s="1198" t="s">
        <v>1136</v>
      </c>
      <c r="J4149" s="1197">
        <v>0</v>
      </c>
      <c r="K4149" s="1198" t="s">
        <v>2052</v>
      </c>
      <c r="L4149" s="1214">
        <v>0.08</v>
      </c>
      <c r="M4149" s="1202">
        <f t="shared" si="33"/>
        <v>0.1285</v>
      </c>
      <c r="N4149" s="1202">
        <v>0.22</v>
      </c>
      <c r="O4149" s="1203">
        <f t="shared" si="34"/>
        <v>0.15610000000000002</v>
      </c>
      <c r="P4149" s="1202">
        <v>0.22</v>
      </c>
      <c r="Q4149" s="1203">
        <f t="shared" si="35"/>
        <v>0.1338</v>
      </c>
      <c r="R4149" s="1202">
        <v>0.15</v>
      </c>
      <c r="S4149" s="1197"/>
      <c r="T4149" s="1197"/>
      <c r="U4149" s="1197"/>
      <c r="V4149" s="1197"/>
      <c r="W4149" s="1197"/>
      <c r="X4149" s="1198" t="s">
        <v>1840</v>
      </c>
      <c r="Y4149" s="729"/>
    </row>
    <row r="4150" spans="2:25" customFormat="1" ht="15.75" customHeight="1" x14ac:dyDescent="0.2">
      <c r="B4150" s="1227" t="s">
        <v>2741</v>
      </c>
      <c r="C4150" s="1198" t="s">
        <v>783</v>
      </c>
      <c r="D4150" s="1198" t="s">
        <v>1627</v>
      </c>
      <c r="E4150" s="1215">
        <v>850</v>
      </c>
      <c r="F4150" s="1215">
        <v>850</v>
      </c>
      <c r="G4150" s="1209">
        <v>10625</v>
      </c>
      <c r="H4150" s="1201">
        <v>0</v>
      </c>
      <c r="I4150" s="1198" t="s">
        <v>1136</v>
      </c>
      <c r="J4150" s="1197">
        <v>0</v>
      </c>
      <c r="K4150" s="1198" t="s">
        <v>2052</v>
      </c>
      <c r="L4150" s="1214">
        <v>0.08</v>
      </c>
      <c r="M4150" s="1202">
        <f t="shared" si="33"/>
        <v>0.1285</v>
      </c>
      <c r="N4150" s="1202">
        <v>0.22</v>
      </c>
      <c r="O4150" s="1203">
        <f t="shared" si="34"/>
        <v>0.15610000000000002</v>
      </c>
      <c r="P4150" s="1202">
        <v>0.22</v>
      </c>
      <c r="Q4150" s="1203">
        <f t="shared" si="35"/>
        <v>0.1338</v>
      </c>
      <c r="R4150" s="1202">
        <v>0.15</v>
      </c>
      <c r="S4150" s="1197"/>
      <c r="T4150" s="1197"/>
      <c r="U4150" s="1197"/>
      <c r="V4150" s="1197"/>
      <c r="W4150" s="1197"/>
      <c r="X4150" s="1198" t="s">
        <v>1840</v>
      </c>
      <c r="Y4150" s="729"/>
    </row>
    <row r="4151" spans="2:25" customFormat="1" ht="15.75" customHeight="1" x14ac:dyDescent="0.2">
      <c r="B4151" s="1227" t="s">
        <v>2745</v>
      </c>
      <c r="C4151" s="1198" t="s">
        <v>783</v>
      </c>
      <c r="D4151" s="1198" t="s">
        <v>1627</v>
      </c>
      <c r="E4151" s="1215">
        <v>900</v>
      </c>
      <c r="F4151" s="1215">
        <v>900</v>
      </c>
      <c r="G4151" s="1209">
        <v>11250</v>
      </c>
      <c r="H4151" s="1201">
        <v>0</v>
      </c>
      <c r="I4151" s="1198" t="s">
        <v>1136</v>
      </c>
      <c r="J4151" s="1197">
        <v>0</v>
      </c>
      <c r="K4151" s="1198" t="s">
        <v>2052</v>
      </c>
      <c r="L4151" s="1214">
        <v>0.08</v>
      </c>
      <c r="M4151" s="1202">
        <f t="shared" si="33"/>
        <v>0.1285</v>
      </c>
      <c r="N4151" s="1202">
        <v>0.22</v>
      </c>
      <c r="O4151" s="1203">
        <f t="shared" si="34"/>
        <v>0.15610000000000002</v>
      </c>
      <c r="P4151" s="1202">
        <v>0.22</v>
      </c>
      <c r="Q4151" s="1203">
        <f t="shared" si="35"/>
        <v>0.1338</v>
      </c>
      <c r="R4151" s="1202">
        <v>0.15</v>
      </c>
      <c r="S4151" s="1197"/>
      <c r="T4151" s="1197"/>
      <c r="U4151" s="1197"/>
      <c r="V4151" s="1197"/>
      <c r="W4151" s="1197"/>
      <c r="X4151" s="1198" t="s">
        <v>1840</v>
      </c>
      <c r="Y4151" s="729"/>
    </row>
    <row r="4152" spans="2:25" customFormat="1" ht="15.75" customHeight="1" x14ac:dyDescent="0.2">
      <c r="B4152" s="1227" t="s">
        <v>2749</v>
      </c>
      <c r="C4152" s="1198" t="s">
        <v>783</v>
      </c>
      <c r="D4152" s="1198" t="s">
        <v>1627</v>
      </c>
      <c r="E4152" s="1215">
        <v>950</v>
      </c>
      <c r="F4152" s="1215">
        <v>950</v>
      </c>
      <c r="G4152" s="1209">
        <v>11875</v>
      </c>
      <c r="H4152" s="1201">
        <v>0</v>
      </c>
      <c r="I4152" s="1198" t="s">
        <v>1136</v>
      </c>
      <c r="J4152" s="1197">
        <v>0</v>
      </c>
      <c r="K4152" s="1198" t="s">
        <v>2052</v>
      </c>
      <c r="L4152" s="1214">
        <v>0.08</v>
      </c>
      <c r="M4152" s="1202">
        <f t="shared" si="33"/>
        <v>0.1285</v>
      </c>
      <c r="N4152" s="1202">
        <v>0.22</v>
      </c>
      <c r="O4152" s="1203">
        <f t="shared" si="34"/>
        <v>0.15610000000000002</v>
      </c>
      <c r="P4152" s="1202">
        <v>0.22</v>
      </c>
      <c r="Q4152" s="1203">
        <f t="shared" si="35"/>
        <v>0.1338</v>
      </c>
      <c r="R4152" s="1202">
        <v>0.15</v>
      </c>
      <c r="S4152" s="1197"/>
      <c r="T4152" s="1197"/>
      <c r="U4152" s="1197"/>
      <c r="V4152" s="1197"/>
      <c r="W4152" s="1197"/>
      <c r="X4152" s="1198" t="s">
        <v>1840</v>
      </c>
      <c r="Y4152" s="729"/>
    </row>
    <row r="4153" spans="2:25" customFormat="1" ht="15.75" customHeight="1" x14ac:dyDescent="0.2">
      <c r="B4153" s="1227" t="s">
        <v>2753</v>
      </c>
      <c r="C4153" s="1198" t="s">
        <v>783</v>
      </c>
      <c r="D4153" s="1198" t="s">
        <v>1627</v>
      </c>
      <c r="E4153" s="1215">
        <v>1000</v>
      </c>
      <c r="F4153" s="1215">
        <v>1000</v>
      </c>
      <c r="G4153" s="1209">
        <v>12500</v>
      </c>
      <c r="H4153" s="1201">
        <v>0</v>
      </c>
      <c r="I4153" s="1198" t="s">
        <v>1136</v>
      </c>
      <c r="J4153" s="1197">
        <v>0</v>
      </c>
      <c r="K4153" s="1198" t="s">
        <v>2052</v>
      </c>
      <c r="L4153" s="1214">
        <v>0.08</v>
      </c>
      <c r="M4153" s="1202">
        <f t="shared" si="33"/>
        <v>0.1285</v>
      </c>
      <c r="N4153" s="1202">
        <v>0.22</v>
      </c>
      <c r="O4153" s="1203">
        <f t="shared" si="34"/>
        <v>0.15610000000000002</v>
      </c>
      <c r="P4153" s="1202">
        <v>0.22</v>
      </c>
      <c r="Q4153" s="1203">
        <f t="shared" si="35"/>
        <v>0.1338</v>
      </c>
      <c r="R4153" s="1202">
        <v>0.15</v>
      </c>
      <c r="S4153" s="1197"/>
      <c r="T4153" s="1197"/>
      <c r="U4153" s="1197"/>
      <c r="V4153" s="1197"/>
      <c r="W4153" s="1197"/>
      <c r="X4153" s="1198" t="s">
        <v>1840</v>
      </c>
      <c r="Y4153" s="729"/>
    </row>
    <row r="4154" spans="2:25" customFormat="1" ht="15.75" customHeight="1" x14ac:dyDescent="0.2">
      <c r="B4154" s="1227" t="s">
        <v>2756</v>
      </c>
      <c r="C4154" s="1198" t="s">
        <v>783</v>
      </c>
      <c r="D4154" s="1198" t="s">
        <v>1627</v>
      </c>
      <c r="E4154" s="1215">
        <v>1500</v>
      </c>
      <c r="F4154" s="1215">
        <v>1500</v>
      </c>
      <c r="G4154" s="1209">
        <v>18750</v>
      </c>
      <c r="H4154" s="1201">
        <v>0</v>
      </c>
      <c r="I4154" s="1198" t="s">
        <v>1136</v>
      </c>
      <c r="J4154" s="1197">
        <v>0</v>
      </c>
      <c r="K4154" s="1198" t="s">
        <v>2052</v>
      </c>
      <c r="L4154" s="1214">
        <v>0.08</v>
      </c>
      <c r="M4154" s="1202">
        <f t="shared" si="33"/>
        <v>0.1285</v>
      </c>
      <c r="N4154" s="1202">
        <v>0.22</v>
      </c>
      <c r="O4154" s="1203">
        <f t="shared" si="34"/>
        <v>0.15610000000000002</v>
      </c>
      <c r="P4154" s="1202">
        <v>0.22</v>
      </c>
      <c r="Q4154" s="1203">
        <f t="shared" si="35"/>
        <v>0.1338</v>
      </c>
      <c r="R4154" s="1202">
        <v>0.15</v>
      </c>
      <c r="S4154" s="1197"/>
      <c r="T4154" s="1197"/>
      <c r="U4154" s="1197"/>
      <c r="V4154" s="1197"/>
      <c r="W4154" s="1197"/>
      <c r="X4154" s="1198" t="s">
        <v>1840</v>
      </c>
      <c r="Y4154" s="729"/>
    </row>
    <row r="4155" spans="2:25" customFormat="1" ht="15.75" customHeight="1" x14ac:dyDescent="0.2">
      <c r="B4155" s="1227" t="s">
        <v>2759</v>
      </c>
      <c r="C4155" s="1198" t="s">
        <v>783</v>
      </c>
      <c r="D4155" s="1198" t="s">
        <v>1627</v>
      </c>
      <c r="E4155" s="1215">
        <v>2000</v>
      </c>
      <c r="F4155" s="1215">
        <v>2000</v>
      </c>
      <c r="G4155" s="1209">
        <v>25000</v>
      </c>
      <c r="H4155" s="1201">
        <v>0</v>
      </c>
      <c r="I4155" s="1198" t="s">
        <v>1136</v>
      </c>
      <c r="J4155" s="1197">
        <v>0</v>
      </c>
      <c r="K4155" s="1198" t="s">
        <v>2052</v>
      </c>
      <c r="L4155" s="1214">
        <v>0.08</v>
      </c>
      <c r="M4155" s="1202">
        <f t="shared" si="33"/>
        <v>0.1285</v>
      </c>
      <c r="N4155" s="1202">
        <v>0.22</v>
      </c>
      <c r="O4155" s="1203">
        <f t="shared" si="34"/>
        <v>0.15610000000000002</v>
      </c>
      <c r="P4155" s="1202">
        <v>0.22</v>
      </c>
      <c r="Q4155" s="1203">
        <f t="shared" si="35"/>
        <v>0.1338</v>
      </c>
      <c r="R4155" s="1202">
        <v>0.15</v>
      </c>
      <c r="S4155" s="1197"/>
      <c r="T4155" s="1197"/>
      <c r="U4155" s="1197"/>
      <c r="V4155" s="1197"/>
      <c r="W4155" s="1197"/>
      <c r="X4155" s="1198" t="s">
        <v>1840</v>
      </c>
      <c r="Y4155" s="729"/>
    </row>
    <row r="4156" spans="2:25" customFormat="1" ht="15.75" customHeight="1" x14ac:dyDescent="0.2">
      <c r="B4156" s="1227" t="s">
        <v>2290</v>
      </c>
      <c r="C4156" s="1198" t="s">
        <v>2030</v>
      </c>
      <c r="D4156" s="1198" t="s">
        <v>1627</v>
      </c>
      <c r="E4156" s="1215">
        <v>50</v>
      </c>
      <c r="F4156" s="1215">
        <v>50</v>
      </c>
      <c r="G4156" s="1209">
        <v>625</v>
      </c>
      <c r="H4156" s="1201">
        <v>0</v>
      </c>
      <c r="I4156" s="1198" t="s">
        <v>1136</v>
      </c>
      <c r="J4156" s="1197">
        <v>0</v>
      </c>
      <c r="K4156" s="1198" t="s">
        <v>2052</v>
      </c>
      <c r="L4156" s="1214">
        <v>0.08</v>
      </c>
      <c r="M4156" s="1202">
        <f t="shared" si="33"/>
        <v>0.1285</v>
      </c>
      <c r="N4156" s="1202">
        <v>0.22</v>
      </c>
      <c r="O4156" s="1203">
        <f t="shared" si="34"/>
        <v>0.15610000000000002</v>
      </c>
      <c r="P4156" s="1202">
        <v>0.22</v>
      </c>
      <c r="Q4156" s="1203">
        <f t="shared" si="35"/>
        <v>0.1338</v>
      </c>
      <c r="R4156" s="1202">
        <v>0.15</v>
      </c>
      <c r="S4156" s="1197"/>
      <c r="T4156" s="1197"/>
      <c r="U4156" s="1197"/>
      <c r="V4156" s="1197"/>
      <c r="W4156" s="1197"/>
      <c r="X4156" s="1198" t="s">
        <v>1835</v>
      </c>
      <c r="Y4156" s="729"/>
    </row>
    <row r="4157" spans="2:25" customFormat="1" ht="15.75" customHeight="1" x14ac:dyDescent="0.2">
      <c r="B4157" s="1227" t="s">
        <v>2293</v>
      </c>
      <c r="C4157" s="1198" t="s">
        <v>2030</v>
      </c>
      <c r="D4157" s="1198" t="s">
        <v>1627</v>
      </c>
      <c r="E4157" s="1215">
        <v>100</v>
      </c>
      <c r="F4157" s="1215">
        <v>100</v>
      </c>
      <c r="G4157" s="1209">
        <v>1250</v>
      </c>
      <c r="H4157" s="1201">
        <v>0</v>
      </c>
      <c r="I4157" s="1198" t="s">
        <v>1136</v>
      </c>
      <c r="J4157" s="1197">
        <v>0</v>
      </c>
      <c r="K4157" s="1198" t="s">
        <v>2052</v>
      </c>
      <c r="L4157" s="1214">
        <v>0.08</v>
      </c>
      <c r="M4157" s="1202">
        <f t="shared" si="33"/>
        <v>0.1285</v>
      </c>
      <c r="N4157" s="1202">
        <v>0.22</v>
      </c>
      <c r="O4157" s="1203">
        <f t="shared" si="34"/>
        <v>0.15610000000000002</v>
      </c>
      <c r="P4157" s="1202">
        <v>0.22</v>
      </c>
      <c r="Q4157" s="1203">
        <f t="shared" si="35"/>
        <v>0.1338</v>
      </c>
      <c r="R4157" s="1202">
        <v>0.15</v>
      </c>
      <c r="S4157" s="1197"/>
      <c r="T4157" s="1197"/>
      <c r="U4157" s="1197"/>
      <c r="V4157" s="1197"/>
      <c r="W4157" s="1197"/>
      <c r="X4157" s="1198" t="s">
        <v>1835</v>
      </c>
      <c r="Y4157" s="729"/>
    </row>
    <row r="4158" spans="2:25" customFormat="1" ht="15.75" customHeight="1" x14ac:dyDescent="0.2">
      <c r="B4158" s="1227" t="s">
        <v>2297</v>
      </c>
      <c r="C4158" s="1198" t="s">
        <v>2030</v>
      </c>
      <c r="D4158" s="1198" t="s">
        <v>1627</v>
      </c>
      <c r="E4158" s="1215">
        <v>150</v>
      </c>
      <c r="F4158" s="1215">
        <v>150</v>
      </c>
      <c r="G4158" s="1209">
        <v>1875</v>
      </c>
      <c r="H4158" s="1201">
        <v>0</v>
      </c>
      <c r="I4158" s="1198" t="s">
        <v>1136</v>
      </c>
      <c r="J4158" s="1197">
        <v>0</v>
      </c>
      <c r="K4158" s="1198" t="s">
        <v>2052</v>
      </c>
      <c r="L4158" s="1214">
        <v>0.08</v>
      </c>
      <c r="M4158" s="1202">
        <f t="shared" si="33"/>
        <v>0.1285</v>
      </c>
      <c r="N4158" s="1202">
        <v>0.22</v>
      </c>
      <c r="O4158" s="1203">
        <f t="shared" si="34"/>
        <v>0.15610000000000002</v>
      </c>
      <c r="P4158" s="1202">
        <v>0.22</v>
      </c>
      <c r="Q4158" s="1203">
        <f t="shared" si="35"/>
        <v>0.1338</v>
      </c>
      <c r="R4158" s="1202">
        <v>0.15</v>
      </c>
      <c r="S4158" s="1197"/>
      <c r="T4158" s="1197"/>
      <c r="U4158" s="1197"/>
      <c r="V4158" s="1197"/>
      <c r="W4158" s="1197"/>
      <c r="X4158" s="1198" t="s">
        <v>1835</v>
      </c>
      <c r="Y4158" s="729"/>
    </row>
    <row r="4159" spans="2:25" customFormat="1" ht="15.75" customHeight="1" x14ac:dyDescent="0.2">
      <c r="B4159" s="1227" t="s">
        <v>2300</v>
      </c>
      <c r="C4159" s="1198" t="s">
        <v>2030</v>
      </c>
      <c r="D4159" s="1198" t="s">
        <v>1627</v>
      </c>
      <c r="E4159" s="1215">
        <v>200</v>
      </c>
      <c r="F4159" s="1215">
        <v>200</v>
      </c>
      <c r="G4159" s="1209">
        <v>2500</v>
      </c>
      <c r="H4159" s="1201">
        <v>0</v>
      </c>
      <c r="I4159" s="1198" t="s">
        <v>1136</v>
      </c>
      <c r="J4159" s="1197">
        <v>0</v>
      </c>
      <c r="K4159" s="1198" t="s">
        <v>2052</v>
      </c>
      <c r="L4159" s="1214">
        <v>0.08</v>
      </c>
      <c r="M4159" s="1202">
        <f t="shared" si="33"/>
        <v>0.1285</v>
      </c>
      <c r="N4159" s="1202">
        <v>0.22</v>
      </c>
      <c r="O4159" s="1203">
        <f t="shared" si="34"/>
        <v>0.15610000000000002</v>
      </c>
      <c r="P4159" s="1202">
        <v>0.22</v>
      </c>
      <c r="Q4159" s="1203">
        <f t="shared" si="35"/>
        <v>0.1338</v>
      </c>
      <c r="R4159" s="1202">
        <v>0.15</v>
      </c>
      <c r="S4159" s="1197"/>
      <c r="T4159" s="1197"/>
      <c r="U4159" s="1197"/>
      <c r="V4159" s="1197"/>
      <c r="W4159" s="1197"/>
      <c r="X4159" s="1198" t="s">
        <v>1835</v>
      </c>
      <c r="Y4159" s="729"/>
    </row>
    <row r="4160" spans="2:25" customFormat="1" ht="15.75" customHeight="1" x14ac:dyDescent="0.2">
      <c r="B4160" s="1227" t="s">
        <v>2302</v>
      </c>
      <c r="C4160" s="1198" t="s">
        <v>2030</v>
      </c>
      <c r="D4160" s="1198" t="s">
        <v>1627</v>
      </c>
      <c r="E4160" s="1215">
        <v>250</v>
      </c>
      <c r="F4160" s="1215">
        <v>250</v>
      </c>
      <c r="G4160" s="1209">
        <v>3125</v>
      </c>
      <c r="H4160" s="1201">
        <v>0</v>
      </c>
      <c r="I4160" s="1198" t="s">
        <v>1136</v>
      </c>
      <c r="J4160" s="1197">
        <v>0</v>
      </c>
      <c r="K4160" s="1198" t="s">
        <v>2052</v>
      </c>
      <c r="L4160" s="1214">
        <v>0.08</v>
      </c>
      <c r="M4160" s="1202">
        <f t="shared" si="33"/>
        <v>0.1285</v>
      </c>
      <c r="N4160" s="1202">
        <v>0.22</v>
      </c>
      <c r="O4160" s="1203">
        <f t="shared" si="34"/>
        <v>0.15610000000000002</v>
      </c>
      <c r="P4160" s="1202">
        <v>0.22</v>
      </c>
      <c r="Q4160" s="1203">
        <f t="shared" si="35"/>
        <v>0.1338</v>
      </c>
      <c r="R4160" s="1202">
        <v>0.15</v>
      </c>
      <c r="S4160" s="1197"/>
      <c r="T4160" s="1197"/>
      <c r="U4160" s="1197"/>
      <c r="V4160" s="1197"/>
      <c r="W4160" s="1197"/>
      <c r="X4160" s="1198" t="s">
        <v>1835</v>
      </c>
      <c r="Y4160" s="729"/>
    </row>
    <row r="4161" spans="2:25" customFormat="1" ht="15.75" customHeight="1" x14ac:dyDescent="0.2">
      <c r="B4161" s="1227" t="s">
        <v>2306</v>
      </c>
      <c r="C4161" s="1198" t="s">
        <v>2030</v>
      </c>
      <c r="D4161" s="1198" t="s">
        <v>1627</v>
      </c>
      <c r="E4161" s="1215">
        <v>300</v>
      </c>
      <c r="F4161" s="1215">
        <v>300</v>
      </c>
      <c r="G4161" s="1209">
        <v>3750</v>
      </c>
      <c r="H4161" s="1201">
        <v>0</v>
      </c>
      <c r="I4161" s="1198" t="s">
        <v>1136</v>
      </c>
      <c r="J4161" s="1197">
        <v>0</v>
      </c>
      <c r="K4161" s="1198" t="s">
        <v>2052</v>
      </c>
      <c r="L4161" s="1214">
        <v>0.08</v>
      </c>
      <c r="M4161" s="1202">
        <f t="shared" si="33"/>
        <v>0.1285</v>
      </c>
      <c r="N4161" s="1202">
        <v>0.22</v>
      </c>
      <c r="O4161" s="1203">
        <f t="shared" si="34"/>
        <v>0.15610000000000002</v>
      </c>
      <c r="P4161" s="1202">
        <v>0.22</v>
      </c>
      <c r="Q4161" s="1203">
        <f t="shared" si="35"/>
        <v>0.1338</v>
      </c>
      <c r="R4161" s="1202">
        <v>0.15</v>
      </c>
      <c r="S4161" s="1197"/>
      <c r="T4161" s="1197"/>
      <c r="U4161" s="1197"/>
      <c r="V4161" s="1197"/>
      <c r="W4161" s="1197"/>
      <c r="X4161" s="1198" t="s">
        <v>1835</v>
      </c>
      <c r="Y4161" s="729"/>
    </row>
    <row r="4162" spans="2:25" customFormat="1" ht="15.75" customHeight="1" x14ac:dyDescent="0.2">
      <c r="B4162" s="1227" t="s">
        <v>2309</v>
      </c>
      <c r="C4162" s="1198" t="s">
        <v>2030</v>
      </c>
      <c r="D4162" s="1198" t="s">
        <v>1627</v>
      </c>
      <c r="E4162" s="1215">
        <v>350</v>
      </c>
      <c r="F4162" s="1215">
        <v>350</v>
      </c>
      <c r="G4162" s="1209">
        <v>4375</v>
      </c>
      <c r="H4162" s="1201">
        <v>0</v>
      </c>
      <c r="I4162" s="1198" t="s">
        <v>1136</v>
      </c>
      <c r="J4162" s="1197">
        <v>0</v>
      </c>
      <c r="K4162" s="1198" t="s">
        <v>2052</v>
      </c>
      <c r="L4162" s="1214">
        <v>0.08</v>
      </c>
      <c r="M4162" s="1202">
        <f t="shared" si="33"/>
        <v>0.1285</v>
      </c>
      <c r="N4162" s="1202">
        <v>0.22</v>
      </c>
      <c r="O4162" s="1203">
        <f t="shared" si="34"/>
        <v>0.15610000000000002</v>
      </c>
      <c r="P4162" s="1202">
        <v>0.22</v>
      </c>
      <c r="Q4162" s="1203">
        <f t="shared" si="35"/>
        <v>0.1338</v>
      </c>
      <c r="R4162" s="1202">
        <v>0.15</v>
      </c>
      <c r="S4162" s="1197"/>
      <c r="T4162" s="1197"/>
      <c r="U4162" s="1197"/>
      <c r="V4162" s="1197"/>
      <c r="W4162" s="1197"/>
      <c r="X4162" s="1198" t="s">
        <v>1840</v>
      </c>
      <c r="Y4162" s="729"/>
    </row>
    <row r="4163" spans="2:25" customFormat="1" ht="15.75" customHeight="1" x14ac:dyDescent="0.2">
      <c r="B4163" s="1227" t="s">
        <v>2312</v>
      </c>
      <c r="C4163" s="1198" t="s">
        <v>2030</v>
      </c>
      <c r="D4163" s="1198" t="s">
        <v>1627</v>
      </c>
      <c r="E4163" s="1215">
        <v>400</v>
      </c>
      <c r="F4163" s="1215">
        <v>400</v>
      </c>
      <c r="G4163" s="1209">
        <v>5000</v>
      </c>
      <c r="H4163" s="1201">
        <v>0</v>
      </c>
      <c r="I4163" s="1198" t="s">
        <v>1136</v>
      </c>
      <c r="J4163" s="1197">
        <v>0</v>
      </c>
      <c r="K4163" s="1198" t="s">
        <v>2052</v>
      </c>
      <c r="L4163" s="1214">
        <v>0.08</v>
      </c>
      <c r="M4163" s="1202">
        <f t="shared" si="33"/>
        <v>0.1285</v>
      </c>
      <c r="N4163" s="1202">
        <v>0.22</v>
      </c>
      <c r="O4163" s="1203">
        <f t="shared" si="34"/>
        <v>0.15610000000000002</v>
      </c>
      <c r="P4163" s="1202">
        <v>0.22</v>
      </c>
      <c r="Q4163" s="1203">
        <f t="shared" si="35"/>
        <v>0.1338</v>
      </c>
      <c r="R4163" s="1202">
        <v>0.15</v>
      </c>
      <c r="S4163" s="1197"/>
      <c r="T4163" s="1197"/>
      <c r="U4163" s="1197"/>
      <c r="V4163" s="1197"/>
      <c r="W4163" s="1197"/>
      <c r="X4163" s="1198" t="s">
        <v>1840</v>
      </c>
      <c r="Y4163" s="729"/>
    </row>
    <row r="4164" spans="2:25" customFormat="1" ht="15.75" customHeight="1" x14ac:dyDescent="0.2">
      <c r="B4164" s="1227" t="s">
        <v>2315</v>
      </c>
      <c r="C4164" s="1198" t="s">
        <v>2030</v>
      </c>
      <c r="D4164" s="1198" t="s">
        <v>1627</v>
      </c>
      <c r="E4164" s="1215">
        <v>450</v>
      </c>
      <c r="F4164" s="1215">
        <v>450</v>
      </c>
      <c r="G4164" s="1209">
        <v>5625</v>
      </c>
      <c r="H4164" s="1201">
        <v>0</v>
      </c>
      <c r="I4164" s="1198" t="s">
        <v>1136</v>
      </c>
      <c r="J4164" s="1197">
        <v>0</v>
      </c>
      <c r="K4164" s="1198" t="s">
        <v>2052</v>
      </c>
      <c r="L4164" s="1214">
        <v>0.08</v>
      </c>
      <c r="M4164" s="1202">
        <f t="shared" si="33"/>
        <v>0.1285</v>
      </c>
      <c r="N4164" s="1202">
        <v>0.22</v>
      </c>
      <c r="O4164" s="1203">
        <f t="shared" si="34"/>
        <v>0.15610000000000002</v>
      </c>
      <c r="P4164" s="1202">
        <v>0.22</v>
      </c>
      <c r="Q4164" s="1203">
        <f t="shared" si="35"/>
        <v>0.1338</v>
      </c>
      <c r="R4164" s="1202">
        <v>0.15</v>
      </c>
      <c r="S4164" s="1197"/>
      <c r="T4164" s="1197"/>
      <c r="U4164" s="1197"/>
      <c r="V4164" s="1197"/>
      <c r="W4164" s="1197"/>
      <c r="X4164" s="1198" t="s">
        <v>1840</v>
      </c>
      <c r="Y4164" s="729"/>
    </row>
    <row r="4165" spans="2:25" customFormat="1" ht="15.75" customHeight="1" x14ac:dyDescent="0.2">
      <c r="B4165" s="1227" t="s">
        <v>2318</v>
      </c>
      <c r="C4165" s="1198" t="s">
        <v>2030</v>
      </c>
      <c r="D4165" s="1198" t="s">
        <v>1627</v>
      </c>
      <c r="E4165" s="1215">
        <v>500</v>
      </c>
      <c r="F4165" s="1215">
        <v>500</v>
      </c>
      <c r="G4165" s="1209">
        <v>6250</v>
      </c>
      <c r="H4165" s="1201">
        <v>0</v>
      </c>
      <c r="I4165" s="1198" t="s">
        <v>1136</v>
      </c>
      <c r="J4165" s="1197">
        <v>0</v>
      </c>
      <c r="K4165" s="1198" t="s">
        <v>2052</v>
      </c>
      <c r="L4165" s="1214">
        <v>0.08</v>
      </c>
      <c r="M4165" s="1202">
        <f t="shared" si="33"/>
        <v>0.1285</v>
      </c>
      <c r="N4165" s="1202">
        <v>0.22</v>
      </c>
      <c r="O4165" s="1203">
        <f t="shared" si="34"/>
        <v>0.15610000000000002</v>
      </c>
      <c r="P4165" s="1202">
        <v>0.22</v>
      </c>
      <c r="Q4165" s="1203">
        <f t="shared" si="35"/>
        <v>0.1338</v>
      </c>
      <c r="R4165" s="1202">
        <v>0.15</v>
      </c>
      <c r="S4165" s="1197"/>
      <c r="T4165" s="1197"/>
      <c r="U4165" s="1197"/>
      <c r="V4165" s="1197"/>
      <c r="W4165" s="1197"/>
      <c r="X4165" s="1198" t="s">
        <v>1840</v>
      </c>
      <c r="Y4165" s="729"/>
    </row>
    <row r="4166" spans="2:25" customFormat="1" ht="15.75" customHeight="1" x14ac:dyDescent="0.2">
      <c r="B4166" s="1227" t="s">
        <v>2719</v>
      </c>
      <c r="C4166" s="1198" t="s">
        <v>2030</v>
      </c>
      <c r="D4166" s="1198" t="s">
        <v>1627</v>
      </c>
      <c r="E4166" s="1215">
        <v>550</v>
      </c>
      <c r="F4166" s="1215">
        <v>550</v>
      </c>
      <c r="G4166" s="1209">
        <v>6875</v>
      </c>
      <c r="H4166" s="1201">
        <v>0</v>
      </c>
      <c r="I4166" s="1198" t="s">
        <v>1136</v>
      </c>
      <c r="J4166" s="1197">
        <v>0</v>
      </c>
      <c r="K4166" s="1198" t="s">
        <v>2052</v>
      </c>
      <c r="L4166" s="1214">
        <v>0.08</v>
      </c>
      <c r="M4166" s="1202">
        <f t="shared" si="33"/>
        <v>0.1285</v>
      </c>
      <c r="N4166" s="1202">
        <v>0.22</v>
      </c>
      <c r="O4166" s="1203">
        <f t="shared" si="34"/>
        <v>0.15610000000000002</v>
      </c>
      <c r="P4166" s="1202">
        <v>0.22</v>
      </c>
      <c r="Q4166" s="1203">
        <f t="shared" si="35"/>
        <v>0.1338</v>
      </c>
      <c r="R4166" s="1202">
        <v>0.15</v>
      </c>
      <c r="S4166" s="1197"/>
      <c r="T4166" s="1197"/>
      <c r="U4166" s="1197"/>
      <c r="V4166" s="1197"/>
      <c r="W4166" s="1197"/>
      <c r="X4166" s="1198" t="s">
        <v>1840</v>
      </c>
      <c r="Y4166" s="729"/>
    </row>
    <row r="4167" spans="2:25" customFormat="1" ht="15.75" customHeight="1" x14ac:dyDescent="0.2">
      <c r="B4167" s="1227" t="s">
        <v>2722</v>
      </c>
      <c r="C4167" s="1198" t="s">
        <v>2030</v>
      </c>
      <c r="D4167" s="1198" t="s">
        <v>1627</v>
      </c>
      <c r="E4167" s="1215">
        <v>600</v>
      </c>
      <c r="F4167" s="1215">
        <v>600</v>
      </c>
      <c r="G4167" s="1209">
        <v>7500</v>
      </c>
      <c r="H4167" s="1201">
        <v>0</v>
      </c>
      <c r="I4167" s="1198" t="s">
        <v>1136</v>
      </c>
      <c r="J4167" s="1197">
        <v>0</v>
      </c>
      <c r="K4167" s="1198" t="s">
        <v>2052</v>
      </c>
      <c r="L4167" s="1214">
        <v>0.08</v>
      </c>
      <c r="M4167" s="1202">
        <f t="shared" si="33"/>
        <v>0.1285</v>
      </c>
      <c r="N4167" s="1202">
        <v>0.22</v>
      </c>
      <c r="O4167" s="1203">
        <f t="shared" si="34"/>
        <v>0.15610000000000002</v>
      </c>
      <c r="P4167" s="1202">
        <v>0.22</v>
      </c>
      <c r="Q4167" s="1203">
        <f t="shared" si="35"/>
        <v>0.1338</v>
      </c>
      <c r="R4167" s="1202">
        <v>0.15</v>
      </c>
      <c r="S4167" s="1197"/>
      <c r="T4167" s="1197"/>
      <c r="U4167" s="1197"/>
      <c r="V4167" s="1197"/>
      <c r="W4167" s="1197"/>
      <c r="X4167" s="1198" t="s">
        <v>1840</v>
      </c>
      <c r="Y4167" s="729"/>
    </row>
    <row r="4168" spans="2:25" customFormat="1" ht="15.75" customHeight="1" x14ac:dyDescent="0.2">
      <c r="B4168" s="1227" t="s">
        <v>2726</v>
      </c>
      <c r="C4168" s="1198" t="s">
        <v>2030</v>
      </c>
      <c r="D4168" s="1198" t="s">
        <v>1627</v>
      </c>
      <c r="E4168" s="1215">
        <v>650</v>
      </c>
      <c r="F4168" s="1215">
        <v>650</v>
      </c>
      <c r="G4168" s="1209">
        <v>8125</v>
      </c>
      <c r="H4168" s="1201">
        <v>0</v>
      </c>
      <c r="I4168" s="1198" t="s">
        <v>1136</v>
      </c>
      <c r="J4168" s="1197">
        <v>0</v>
      </c>
      <c r="K4168" s="1198" t="s">
        <v>2052</v>
      </c>
      <c r="L4168" s="1214">
        <v>0.08</v>
      </c>
      <c r="M4168" s="1202">
        <f t="shared" si="33"/>
        <v>0.1285</v>
      </c>
      <c r="N4168" s="1202">
        <v>0.22</v>
      </c>
      <c r="O4168" s="1203">
        <f t="shared" si="34"/>
        <v>0.15610000000000002</v>
      </c>
      <c r="P4168" s="1202">
        <v>0.22</v>
      </c>
      <c r="Q4168" s="1203">
        <f t="shared" si="35"/>
        <v>0.1338</v>
      </c>
      <c r="R4168" s="1202">
        <v>0.15</v>
      </c>
      <c r="S4168" s="1197"/>
      <c r="T4168" s="1197"/>
      <c r="U4168" s="1197"/>
      <c r="V4168" s="1197"/>
      <c r="W4168" s="1197"/>
      <c r="X4168" s="1198" t="s">
        <v>1840</v>
      </c>
      <c r="Y4168" s="729"/>
    </row>
    <row r="4169" spans="2:25" customFormat="1" ht="15.75" customHeight="1" x14ac:dyDescent="0.2">
      <c r="B4169" s="1227" t="s">
        <v>2730</v>
      </c>
      <c r="C4169" s="1198" t="s">
        <v>2030</v>
      </c>
      <c r="D4169" s="1198" t="s">
        <v>1627</v>
      </c>
      <c r="E4169" s="1215">
        <v>700</v>
      </c>
      <c r="F4169" s="1215">
        <v>700</v>
      </c>
      <c r="G4169" s="1209">
        <v>8750</v>
      </c>
      <c r="H4169" s="1201">
        <v>0</v>
      </c>
      <c r="I4169" s="1198" t="s">
        <v>1136</v>
      </c>
      <c r="J4169" s="1197">
        <v>0</v>
      </c>
      <c r="K4169" s="1198" t="s">
        <v>2052</v>
      </c>
      <c r="L4169" s="1214">
        <v>0.08</v>
      </c>
      <c r="M4169" s="1202">
        <f t="shared" si="33"/>
        <v>0.1285</v>
      </c>
      <c r="N4169" s="1202">
        <v>0.22</v>
      </c>
      <c r="O4169" s="1203">
        <f t="shared" si="34"/>
        <v>0.15610000000000002</v>
      </c>
      <c r="P4169" s="1202">
        <v>0.22</v>
      </c>
      <c r="Q4169" s="1203">
        <f t="shared" si="35"/>
        <v>0.1338</v>
      </c>
      <c r="R4169" s="1202">
        <v>0.15</v>
      </c>
      <c r="S4169" s="1197"/>
      <c r="T4169" s="1197"/>
      <c r="U4169" s="1197"/>
      <c r="V4169" s="1197"/>
      <c r="W4169" s="1197"/>
      <c r="X4169" s="1198" t="s">
        <v>1840</v>
      </c>
      <c r="Y4169" s="729"/>
    </row>
    <row r="4170" spans="2:25" customFormat="1" ht="15.75" customHeight="1" x14ac:dyDescent="0.2">
      <c r="B4170" s="1227" t="s">
        <v>2734</v>
      </c>
      <c r="C4170" s="1198" t="s">
        <v>2030</v>
      </c>
      <c r="D4170" s="1198" t="s">
        <v>1627</v>
      </c>
      <c r="E4170" s="1215">
        <v>750</v>
      </c>
      <c r="F4170" s="1215">
        <v>750</v>
      </c>
      <c r="G4170" s="1209">
        <v>9375</v>
      </c>
      <c r="H4170" s="1201">
        <v>0</v>
      </c>
      <c r="I4170" s="1198" t="s">
        <v>1136</v>
      </c>
      <c r="J4170" s="1197">
        <v>0</v>
      </c>
      <c r="K4170" s="1198" t="s">
        <v>2052</v>
      </c>
      <c r="L4170" s="1214">
        <v>0.08</v>
      </c>
      <c r="M4170" s="1202">
        <f t="shared" si="33"/>
        <v>0.1285</v>
      </c>
      <c r="N4170" s="1202">
        <v>0.22</v>
      </c>
      <c r="O4170" s="1203">
        <f t="shared" si="34"/>
        <v>0.15610000000000002</v>
      </c>
      <c r="P4170" s="1202">
        <v>0.22</v>
      </c>
      <c r="Q4170" s="1203">
        <f t="shared" si="35"/>
        <v>0.1338</v>
      </c>
      <c r="R4170" s="1202">
        <v>0.15</v>
      </c>
      <c r="S4170" s="1197"/>
      <c r="T4170" s="1197"/>
      <c r="U4170" s="1197"/>
      <c r="V4170" s="1197"/>
      <c r="W4170" s="1197"/>
      <c r="X4170" s="1198" t="s">
        <v>1840</v>
      </c>
      <c r="Y4170" s="729"/>
    </row>
    <row r="4171" spans="2:25" customFormat="1" ht="15.75" customHeight="1" x14ac:dyDescent="0.2">
      <c r="B4171" s="1227" t="s">
        <v>2737</v>
      </c>
      <c r="C4171" s="1198" t="s">
        <v>2030</v>
      </c>
      <c r="D4171" s="1198" t="s">
        <v>1627</v>
      </c>
      <c r="E4171" s="1215">
        <v>800</v>
      </c>
      <c r="F4171" s="1215">
        <v>800</v>
      </c>
      <c r="G4171" s="1209">
        <v>10000</v>
      </c>
      <c r="H4171" s="1201">
        <v>0</v>
      </c>
      <c r="I4171" s="1198" t="s">
        <v>1136</v>
      </c>
      <c r="J4171" s="1197">
        <v>0</v>
      </c>
      <c r="K4171" s="1198" t="s">
        <v>2052</v>
      </c>
      <c r="L4171" s="1214">
        <v>0.08</v>
      </c>
      <c r="M4171" s="1202">
        <f t="shared" si="33"/>
        <v>0.1285</v>
      </c>
      <c r="N4171" s="1202">
        <v>0.22</v>
      </c>
      <c r="O4171" s="1203">
        <f t="shared" si="34"/>
        <v>0.15610000000000002</v>
      </c>
      <c r="P4171" s="1202">
        <v>0.22</v>
      </c>
      <c r="Q4171" s="1203">
        <f t="shared" si="35"/>
        <v>0.1338</v>
      </c>
      <c r="R4171" s="1202">
        <v>0.15</v>
      </c>
      <c r="S4171" s="1197"/>
      <c r="T4171" s="1197"/>
      <c r="U4171" s="1197"/>
      <c r="V4171" s="1197"/>
      <c r="W4171" s="1197"/>
      <c r="X4171" s="1198" t="s">
        <v>1840</v>
      </c>
      <c r="Y4171" s="729"/>
    </row>
    <row r="4172" spans="2:25" customFormat="1" ht="15.75" customHeight="1" x14ac:dyDescent="0.2">
      <c r="B4172" s="1227" t="s">
        <v>2741</v>
      </c>
      <c r="C4172" s="1198" t="s">
        <v>2030</v>
      </c>
      <c r="D4172" s="1198" t="s">
        <v>1627</v>
      </c>
      <c r="E4172" s="1215">
        <v>850</v>
      </c>
      <c r="F4172" s="1215">
        <v>850</v>
      </c>
      <c r="G4172" s="1209">
        <v>10625</v>
      </c>
      <c r="H4172" s="1201">
        <v>0</v>
      </c>
      <c r="I4172" s="1198" t="s">
        <v>1136</v>
      </c>
      <c r="J4172" s="1197">
        <v>0</v>
      </c>
      <c r="K4172" s="1198" t="s">
        <v>2052</v>
      </c>
      <c r="L4172" s="1214">
        <v>0.08</v>
      </c>
      <c r="M4172" s="1202">
        <f t="shared" si="33"/>
        <v>0.1285</v>
      </c>
      <c r="N4172" s="1202">
        <v>0.22</v>
      </c>
      <c r="O4172" s="1203">
        <f t="shared" si="34"/>
        <v>0.15610000000000002</v>
      </c>
      <c r="P4172" s="1202">
        <v>0.22</v>
      </c>
      <c r="Q4172" s="1203">
        <f t="shared" si="35"/>
        <v>0.1338</v>
      </c>
      <c r="R4172" s="1202">
        <v>0.15</v>
      </c>
      <c r="S4172" s="1197"/>
      <c r="T4172" s="1197"/>
      <c r="U4172" s="1197"/>
      <c r="V4172" s="1197"/>
      <c r="W4172" s="1197"/>
      <c r="X4172" s="1198" t="s">
        <v>1840</v>
      </c>
      <c r="Y4172" s="729"/>
    </row>
    <row r="4173" spans="2:25" customFormat="1" ht="15.75" customHeight="1" x14ac:dyDescent="0.2">
      <c r="B4173" s="1227" t="s">
        <v>2745</v>
      </c>
      <c r="C4173" s="1198" t="s">
        <v>2030</v>
      </c>
      <c r="D4173" s="1198" t="s">
        <v>1627</v>
      </c>
      <c r="E4173" s="1215">
        <v>900</v>
      </c>
      <c r="F4173" s="1215">
        <v>900</v>
      </c>
      <c r="G4173" s="1209">
        <v>11250</v>
      </c>
      <c r="H4173" s="1201">
        <v>0</v>
      </c>
      <c r="I4173" s="1198" t="s">
        <v>1136</v>
      </c>
      <c r="J4173" s="1197">
        <v>0</v>
      </c>
      <c r="K4173" s="1198" t="s">
        <v>2052</v>
      </c>
      <c r="L4173" s="1214">
        <v>0.08</v>
      </c>
      <c r="M4173" s="1202">
        <f t="shared" si="33"/>
        <v>0.1285</v>
      </c>
      <c r="N4173" s="1202">
        <v>0.22</v>
      </c>
      <c r="O4173" s="1203">
        <f t="shared" si="34"/>
        <v>0.15610000000000002</v>
      </c>
      <c r="P4173" s="1202">
        <v>0.22</v>
      </c>
      <c r="Q4173" s="1203">
        <f t="shared" si="35"/>
        <v>0.1338</v>
      </c>
      <c r="R4173" s="1202">
        <v>0.15</v>
      </c>
      <c r="S4173" s="1197"/>
      <c r="T4173" s="1197"/>
      <c r="U4173" s="1197"/>
      <c r="V4173" s="1197"/>
      <c r="W4173" s="1197"/>
      <c r="X4173" s="1198" t="s">
        <v>1840</v>
      </c>
      <c r="Y4173" s="729"/>
    </row>
    <row r="4174" spans="2:25" customFormat="1" ht="15.75" customHeight="1" x14ac:dyDescent="0.2">
      <c r="B4174" s="1227" t="s">
        <v>2749</v>
      </c>
      <c r="C4174" s="1198" t="s">
        <v>2030</v>
      </c>
      <c r="D4174" s="1198" t="s">
        <v>1627</v>
      </c>
      <c r="E4174" s="1215">
        <v>950</v>
      </c>
      <c r="F4174" s="1215">
        <v>950</v>
      </c>
      <c r="G4174" s="1209">
        <v>11875</v>
      </c>
      <c r="H4174" s="1201">
        <v>0</v>
      </c>
      <c r="I4174" s="1198" t="s">
        <v>1136</v>
      </c>
      <c r="J4174" s="1197">
        <v>0</v>
      </c>
      <c r="K4174" s="1198" t="s">
        <v>2052</v>
      </c>
      <c r="L4174" s="1214">
        <v>0.08</v>
      </c>
      <c r="M4174" s="1202">
        <f t="shared" si="33"/>
        <v>0.1285</v>
      </c>
      <c r="N4174" s="1202">
        <v>0.22</v>
      </c>
      <c r="O4174" s="1203">
        <f t="shared" si="34"/>
        <v>0.15610000000000002</v>
      </c>
      <c r="P4174" s="1202">
        <v>0.22</v>
      </c>
      <c r="Q4174" s="1203">
        <f t="shared" si="35"/>
        <v>0.1338</v>
      </c>
      <c r="R4174" s="1202">
        <v>0.15</v>
      </c>
      <c r="S4174" s="1197"/>
      <c r="T4174" s="1197"/>
      <c r="U4174" s="1197"/>
      <c r="V4174" s="1197"/>
      <c r="W4174" s="1197"/>
      <c r="X4174" s="1198" t="s">
        <v>1840</v>
      </c>
      <c r="Y4174" s="729"/>
    </row>
    <row r="4175" spans="2:25" customFormat="1" ht="15.75" customHeight="1" x14ac:dyDescent="0.2">
      <c r="B4175" s="1227" t="s">
        <v>2753</v>
      </c>
      <c r="C4175" s="1198" t="s">
        <v>2030</v>
      </c>
      <c r="D4175" s="1198" t="s">
        <v>1627</v>
      </c>
      <c r="E4175" s="1215">
        <v>1000</v>
      </c>
      <c r="F4175" s="1215">
        <v>1000</v>
      </c>
      <c r="G4175" s="1209">
        <v>12500</v>
      </c>
      <c r="H4175" s="1201">
        <v>0</v>
      </c>
      <c r="I4175" s="1198" t="s">
        <v>1136</v>
      </c>
      <c r="J4175" s="1197">
        <v>0</v>
      </c>
      <c r="K4175" s="1198" t="s">
        <v>2052</v>
      </c>
      <c r="L4175" s="1214">
        <v>0.08</v>
      </c>
      <c r="M4175" s="1202">
        <f t="shared" si="33"/>
        <v>0.1285</v>
      </c>
      <c r="N4175" s="1202">
        <v>0.22</v>
      </c>
      <c r="O4175" s="1203">
        <f t="shared" si="34"/>
        <v>0.15610000000000002</v>
      </c>
      <c r="P4175" s="1202">
        <v>0.22</v>
      </c>
      <c r="Q4175" s="1203">
        <f t="shared" si="35"/>
        <v>0.1338</v>
      </c>
      <c r="R4175" s="1202">
        <v>0.15</v>
      </c>
      <c r="S4175" s="1197"/>
      <c r="T4175" s="1197"/>
      <c r="U4175" s="1197"/>
      <c r="V4175" s="1197"/>
      <c r="W4175" s="1197"/>
      <c r="X4175" s="1198" t="s">
        <v>1840</v>
      </c>
      <c r="Y4175" s="729"/>
    </row>
    <row r="4176" spans="2:25" customFormat="1" ht="15.75" customHeight="1" x14ac:dyDescent="0.2">
      <c r="B4176" s="1227" t="s">
        <v>2756</v>
      </c>
      <c r="C4176" s="1198" t="s">
        <v>2030</v>
      </c>
      <c r="D4176" s="1198" t="s">
        <v>1627</v>
      </c>
      <c r="E4176" s="1215">
        <v>1500</v>
      </c>
      <c r="F4176" s="1215">
        <v>1500</v>
      </c>
      <c r="G4176" s="1209">
        <v>18750</v>
      </c>
      <c r="H4176" s="1201">
        <v>0</v>
      </c>
      <c r="I4176" s="1198" t="s">
        <v>1136</v>
      </c>
      <c r="J4176" s="1197">
        <v>0</v>
      </c>
      <c r="K4176" s="1198" t="s">
        <v>2052</v>
      </c>
      <c r="L4176" s="1214">
        <v>0.08</v>
      </c>
      <c r="M4176" s="1202">
        <f t="shared" si="33"/>
        <v>0.1285</v>
      </c>
      <c r="N4176" s="1202">
        <v>0.22</v>
      </c>
      <c r="O4176" s="1203">
        <f t="shared" si="34"/>
        <v>0.15610000000000002</v>
      </c>
      <c r="P4176" s="1202">
        <v>0.22</v>
      </c>
      <c r="Q4176" s="1203">
        <f t="shared" si="35"/>
        <v>0.1338</v>
      </c>
      <c r="R4176" s="1202">
        <v>0.15</v>
      </c>
      <c r="S4176" s="1197"/>
      <c r="T4176" s="1197"/>
      <c r="U4176" s="1197"/>
      <c r="V4176" s="1197"/>
      <c r="W4176" s="1197"/>
      <c r="X4176" s="1198" t="s">
        <v>1840</v>
      </c>
      <c r="Y4176" s="729"/>
    </row>
    <row r="4177" spans="2:25" customFormat="1" ht="15.75" customHeight="1" x14ac:dyDescent="0.2">
      <c r="B4177" s="1227" t="s">
        <v>2759</v>
      </c>
      <c r="C4177" s="1198" t="s">
        <v>2030</v>
      </c>
      <c r="D4177" s="1198" t="s">
        <v>1627</v>
      </c>
      <c r="E4177" s="1215">
        <v>2000</v>
      </c>
      <c r="F4177" s="1215">
        <v>2000</v>
      </c>
      <c r="G4177" s="1209">
        <v>25000</v>
      </c>
      <c r="H4177" s="1201">
        <v>0</v>
      </c>
      <c r="I4177" s="1198" t="s">
        <v>1136</v>
      </c>
      <c r="J4177" s="1197">
        <v>0</v>
      </c>
      <c r="K4177" s="1198" t="s">
        <v>2052</v>
      </c>
      <c r="L4177" s="1214">
        <v>0.08</v>
      </c>
      <c r="M4177" s="1202">
        <f t="shared" si="33"/>
        <v>0.1285</v>
      </c>
      <c r="N4177" s="1202">
        <v>0.22</v>
      </c>
      <c r="O4177" s="1203">
        <f t="shared" si="34"/>
        <v>0.15610000000000002</v>
      </c>
      <c r="P4177" s="1202">
        <v>0.22</v>
      </c>
      <c r="Q4177" s="1203">
        <f t="shared" si="35"/>
        <v>0.1338</v>
      </c>
      <c r="R4177" s="1202">
        <v>0.15</v>
      </c>
      <c r="S4177" s="1197"/>
      <c r="T4177" s="1197"/>
      <c r="U4177" s="1197"/>
      <c r="V4177" s="1197"/>
      <c r="W4177" s="1197"/>
      <c r="X4177" s="1198" t="s">
        <v>1840</v>
      </c>
      <c r="Y4177" s="729"/>
    </row>
    <row r="4178" spans="2:25" customFormat="1" ht="15.75" customHeight="1" x14ac:dyDescent="0.2">
      <c r="B4178" s="1227" t="s">
        <v>2599</v>
      </c>
      <c r="C4178" s="1198" t="s">
        <v>2030</v>
      </c>
      <c r="D4178" s="1198" t="s">
        <v>1627</v>
      </c>
      <c r="E4178" s="1215">
        <v>118</v>
      </c>
      <c r="F4178" s="1215">
        <v>118</v>
      </c>
      <c r="G4178" s="1209">
        <v>1372</v>
      </c>
      <c r="H4178" s="1197"/>
      <c r="I4178" s="1198"/>
      <c r="J4178" s="1197"/>
      <c r="K4178" s="1198"/>
      <c r="L4178" s="1214">
        <v>8.5999999999999993E-2</v>
      </c>
      <c r="M4178" s="1202">
        <f t="shared" si="33"/>
        <v>0.1285</v>
      </c>
      <c r="N4178" s="1202">
        <v>0.22</v>
      </c>
      <c r="O4178" s="1203">
        <f t="shared" si="34"/>
        <v>0.15610000000000002</v>
      </c>
      <c r="P4178" s="1202">
        <v>0.22</v>
      </c>
      <c r="Q4178" s="1203">
        <f t="shared" si="35"/>
        <v>0.1328</v>
      </c>
      <c r="R4178" s="1202">
        <v>0.14899999999999999</v>
      </c>
      <c r="S4178" s="1197"/>
      <c r="T4178" s="1197"/>
      <c r="U4178" s="1197"/>
      <c r="V4178" s="1197"/>
      <c r="W4178" s="1197"/>
      <c r="X4178" s="1217" t="s">
        <v>1835</v>
      </c>
      <c r="Y4178" s="729"/>
    </row>
    <row r="4179" spans="2:25" customFormat="1" ht="15.75" customHeight="1" x14ac:dyDescent="0.2">
      <c r="B4179" s="1227" t="s">
        <v>2603</v>
      </c>
      <c r="C4179" s="1198" t="s">
        <v>2030</v>
      </c>
      <c r="D4179" s="1198" t="s">
        <v>1627</v>
      </c>
      <c r="E4179" s="1215">
        <v>129</v>
      </c>
      <c r="F4179" s="1215">
        <v>129</v>
      </c>
      <c r="G4179" s="1209">
        <v>1500</v>
      </c>
      <c r="H4179" s="1197"/>
      <c r="I4179" s="1198"/>
      <c r="J4179" s="1197"/>
      <c r="K4179" s="1198"/>
      <c r="L4179" s="1214">
        <v>8.5999999999999993E-2</v>
      </c>
      <c r="M4179" s="1202">
        <f t="shared" si="33"/>
        <v>0.1285</v>
      </c>
      <c r="N4179" s="1202">
        <v>0.22</v>
      </c>
      <c r="O4179" s="1203">
        <f t="shared" si="34"/>
        <v>0.15610000000000002</v>
      </c>
      <c r="P4179" s="1202">
        <v>0.22</v>
      </c>
      <c r="Q4179" s="1203">
        <f t="shared" si="35"/>
        <v>0.1328</v>
      </c>
      <c r="R4179" s="1202">
        <v>0.14899999999999999</v>
      </c>
      <c r="S4179" s="1197"/>
      <c r="T4179" s="1197"/>
      <c r="U4179" s="1197"/>
      <c r="V4179" s="1197"/>
      <c r="W4179" s="1197"/>
      <c r="X4179" s="1217" t="s">
        <v>1835</v>
      </c>
      <c r="Y4179" s="729"/>
    </row>
    <row r="4180" spans="2:25" customFormat="1" ht="15.75" customHeight="1" x14ac:dyDescent="0.2">
      <c r="B4180" s="1227" t="s">
        <v>2607</v>
      </c>
      <c r="C4180" s="1198" t="s">
        <v>2030</v>
      </c>
      <c r="D4180" s="1198" t="s">
        <v>1627</v>
      </c>
      <c r="E4180" s="1215">
        <v>144</v>
      </c>
      <c r="F4180" s="1215">
        <v>144</v>
      </c>
      <c r="G4180" s="1209">
        <v>1674</v>
      </c>
      <c r="H4180" s="1197"/>
      <c r="I4180" s="1198"/>
      <c r="J4180" s="1197"/>
      <c r="K4180" s="1198"/>
      <c r="L4180" s="1214">
        <v>8.5999999999999993E-2</v>
      </c>
      <c r="M4180" s="1202">
        <f t="shared" si="33"/>
        <v>0.1285</v>
      </c>
      <c r="N4180" s="1202">
        <v>0.22</v>
      </c>
      <c r="O4180" s="1203">
        <f t="shared" si="34"/>
        <v>0.15610000000000002</v>
      </c>
      <c r="P4180" s="1202">
        <v>0.22</v>
      </c>
      <c r="Q4180" s="1203">
        <f t="shared" si="35"/>
        <v>0.1328</v>
      </c>
      <c r="R4180" s="1202">
        <v>0.14899999999999999</v>
      </c>
      <c r="S4180" s="1197"/>
      <c r="T4180" s="1197"/>
      <c r="U4180" s="1197"/>
      <c r="V4180" s="1197"/>
      <c r="W4180" s="1197"/>
      <c r="X4180" s="1217" t="s">
        <v>1835</v>
      </c>
      <c r="Y4180" s="729"/>
    </row>
    <row r="4181" spans="2:25" customFormat="1" ht="15.75" customHeight="1" x14ac:dyDescent="0.2">
      <c r="B4181" s="1227" t="s">
        <v>2611</v>
      </c>
      <c r="C4181" s="1198" t="s">
        <v>2030</v>
      </c>
      <c r="D4181" s="1198" t="s">
        <v>1627</v>
      </c>
      <c r="E4181" s="1215">
        <v>153</v>
      </c>
      <c r="F4181" s="1215">
        <v>153</v>
      </c>
      <c r="G4181" s="1209">
        <v>1779</v>
      </c>
      <c r="H4181" s="1197"/>
      <c r="I4181" s="1198"/>
      <c r="J4181" s="1197"/>
      <c r="K4181" s="1198"/>
      <c r="L4181" s="1214">
        <v>8.5999999999999993E-2</v>
      </c>
      <c r="M4181" s="1202">
        <f t="shared" si="33"/>
        <v>0.1285</v>
      </c>
      <c r="N4181" s="1202">
        <v>0.22</v>
      </c>
      <c r="O4181" s="1203">
        <f t="shared" si="34"/>
        <v>0.15610000000000002</v>
      </c>
      <c r="P4181" s="1202">
        <v>0.22</v>
      </c>
      <c r="Q4181" s="1203">
        <f t="shared" si="35"/>
        <v>0.1328</v>
      </c>
      <c r="R4181" s="1202">
        <v>0.14899999999999999</v>
      </c>
      <c r="S4181" s="1197"/>
      <c r="T4181" s="1197"/>
      <c r="U4181" s="1197"/>
      <c r="V4181" s="1197"/>
      <c r="W4181" s="1197"/>
      <c r="X4181" s="1217" t="s">
        <v>1835</v>
      </c>
      <c r="Y4181" s="729"/>
    </row>
    <row r="4182" spans="2:25" customFormat="1" ht="15.75" customHeight="1" x14ac:dyDescent="0.2">
      <c r="B4182" s="1227" t="s">
        <v>2615</v>
      </c>
      <c r="C4182" s="1198" t="s">
        <v>2030</v>
      </c>
      <c r="D4182" s="1198" t="s">
        <v>1627</v>
      </c>
      <c r="E4182" s="1215">
        <v>172</v>
      </c>
      <c r="F4182" s="1215">
        <v>172</v>
      </c>
      <c r="G4182" s="1209">
        <v>2000</v>
      </c>
      <c r="H4182" s="1197"/>
      <c r="I4182" s="1198"/>
      <c r="J4182" s="1197"/>
      <c r="K4182" s="1198"/>
      <c r="L4182" s="1214">
        <v>8.5999999999999993E-2</v>
      </c>
      <c r="M4182" s="1202">
        <f t="shared" si="33"/>
        <v>0.1285</v>
      </c>
      <c r="N4182" s="1202">
        <v>0.22</v>
      </c>
      <c r="O4182" s="1203">
        <f t="shared" si="34"/>
        <v>0.15610000000000002</v>
      </c>
      <c r="P4182" s="1202">
        <v>0.22</v>
      </c>
      <c r="Q4182" s="1203">
        <f t="shared" si="35"/>
        <v>0.1328</v>
      </c>
      <c r="R4182" s="1202">
        <v>0.14899999999999999</v>
      </c>
      <c r="S4182" s="1197"/>
      <c r="T4182" s="1197"/>
      <c r="U4182" s="1197"/>
      <c r="V4182" s="1197"/>
      <c r="W4182" s="1197"/>
      <c r="X4182" s="1217" t="s">
        <v>1835</v>
      </c>
      <c r="Y4182" s="729"/>
    </row>
    <row r="4183" spans="2:25" customFormat="1" ht="15.75" customHeight="1" x14ac:dyDescent="0.2">
      <c r="B4183" s="1227" t="s">
        <v>2618</v>
      </c>
      <c r="C4183" s="1198" t="s">
        <v>2030</v>
      </c>
      <c r="D4183" s="1198" t="s">
        <v>1627</v>
      </c>
      <c r="E4183" s="1215">
        <v>185</v>
      </c>
      <c r="F4183" s="1215">
        <v>185</v>
      </c>
      <c r="G4183" s="1209">
        <v>2151</v>
      </c>
      <c r="H4183" s="1197"/>
      <c r="I4183" s="1198"/>
      <c r="J4183" s="1197"/>
      <c r="K4183" s="1198"/>
      <c r="L4183" s="1214">
        <v>8.5999999999999993E-2</v>
      </c>
      <c r="M4183" s="1202">
        <f t="shared" si="33"/>
        <v>0.1285</v>
      </c>
      <c r="N4183" s="1202">
        <v>0.22</v>
      </c>
      <c r="O4183" s="1203">
        <f t="shared" si="34"/>
        <v>0.15610000000000002</v>
      </c>
      <c r="P4183" s="1202">
        <v>0.22</v>
      </c>
      <c r="Q4183" s="1203">
        <f t="shared" si="35"/>
        <v>0.1328</v>
      </c>
      <c r="R4183" s="1202">
        <v>0.14899999999999999</v>
      </c>
      <c r="S4183" s="1197"/>
      <c r="T4183" s="1197"/>
      <c r="U4183" s="1197"/>
      <c r="V4183" s="1197"/>
      <c r="W4183" s="1197"/>
      <c r="X4183" s="1217" t="s">
        <v>1835</v>
      </c>
      <c r="Y4183" s="729"/>
    </row>
    <row r="4184" spans="2:25" customFormat="1" ht="15.75" customHeight="1" x14ac:dyDescent="0.2">
      <c r="B4184" s="1227" t="s">
        <v>2622</v>
      </c>
      <c r="C4184" s="1198" t="s">
        <v>2030</v>
      </c>
      <c r="D4184" s="1198" t="s">
        <v>1627</v>
      </c>
      <c r="E4184" s="1215">
        <v>200</v>
      </c>
      <c r="F4184" s="1215">
        <v>200</v>
      </c>
      <c r="G4184" s="1209">
        <v>2325</v>
      </c>
      <c r="H4184" s="1197"/>
      <c r="I4184" s="1198"/>
      <c r="J4184" s="1197"/>
      <c r="K4184" s="1198"/>
      <c r="L4184" s="1214">
        <v>8.5999999999999993E-2</v>
      </c>
      <c r="M4184" s="1202">
        <f t="shared" si="33"/>
        <v>0.1285</v>
      </c>
      <c r="N4184" s="1202">
        <v>0.22</v>
      </c>
      <c r="O4184" s="1203">
        <f t="shared" si="34"/>
        <v>0.15610000000000002</v>
      </c>
      <c r="P4184" s="1202">
        <v>0.22</v>
      </c>
      <c r="Q4184" s="1203">
        <f t="shared" si="35"/>
        <v>0.1328</v>
      </c>
      <c r="R4184" s="1202">
        <v>0.14899999999999999</v>
      </c>
      <c r="S4184" s="1197"/>
      <c r="T4184" s="1197"/>
      <c r="U4184" s="1197"/>
      <c r="V4184" s="1197"/>
      <c r="W4184" s="1197"/>
      <c r="X4184" s="1217" t="s">
        <v>1835</v>
      </c>
      <c r="Y4184" s="729"/>
    </row>
    <row r="4185" spans="2:25" customFormat="1" ht="15.75" customHeight="1" x14ac:dyDescent="0.2">
      <c r="B4185" s="1227" t="s">
        <v>2626</v>
      </c>
      <c r="C4185" s="1198" t="s">
        <v>2030</v>
      </c>
      <c r="D4185" s="1198" t="s">
        <v>1627</v>
      </c>
      <c r="E4185" s="1215">
        <v>220</v>
      </c>
      <c r="F4185" s="1215">
        <v>220</v>
      </c>
      <c r="G4185" s="1209">
        <v>2558</v>
      </c>
      <c r="H4185" s="1197"/>
      <c r="I4185" s="1198"/>
      <c r="J4185" s="1197"/>
      <c r="K4185" s="1198"/>
      <c r="L4185" s="1214">
        <v>8.5999999999999993E-2</v>
      </c>
      <c r="M4185" s="1202">
        <f t="shared" si="33"/>
        <v>0.1285</v>
      </c>
      <c r="N4185" s="1202">
        <v>0.22</v>
      </c>
      <c r="O4185" s="1203">
        <f t="shared" si="34"/>
        <v>0.15610000000000002</v>
      </c>
      <c r="P4185" s="1202">
        <v>0.22</v>
      </c>
      <c r="Q4185" s="1203">
        <f t="shared" si="35"/>
        <v>0.1328</v>
      </c>
      <c r="R4185" s="1202">
        <v>0.14899999999999999</v>
      </c>
      <c r="S4185" s="1197"/>
      <c r="T4185" s="1197"/>
      <c r="U4185" s="1197"/>
      <c r="V4185" s="1197"/>
      <c r="W4185" s="1197"/>
      <c r="X4185" s="1217" t="s">
        <v>1835</v>
      </c>
      <c r="Y4185" s="729"/>
    </row>
    <row r="4186" spans="2:25" customFormat="1" ht="15.75" customHeight="1" x14ac:dyDescent="0.2">
      <c r="B4186" s="1227" t="s">
        <v>2630</v>
      </c>
      <c r="C4186" s="1198" t="s">
        <v>2030</v>
      </c>
      <c r="D4186" s="1198" t="s">
        <v>1627</v>
      </c>
      <c r="E4186" s="1215">
        <v>244</v>
      </c>
      <c r="F4186" s="1215">
        <v>244</v>
      </c>
      <c r="G4186" s="1209">
        <v>2837</v>
      </c>
      <c r="H4186" s="1197"/>
      <c r="I4186" s="1198"/>
      <c r="J4186" s="1197"/>
      <c r="K4186" s="1198"/>
      <c r="L4186" s="1214">
        <v>8.5999999999999993E-2</v>
      </c>
      <c r="M4186" s="1202">
        <f t="shared" si="33"/>
        <v>0.1285</v>
      </c>
      <c r="N4186" s="1202">
        <v>0.22</v>
      </c>
      <c r="O4186" s="1203">
        <f t="shared" si="34"/>
        <v>0.15610000000000002</v>
      </c>
      <c r="P4186" s="1202">
        <v>0.22</v>
      </c>
      <c r="Q4186" s="1203">
        <f t="shared" si="35"/>
        <v>0.1328</v>
      </c>
      <c r="R4186" s="1202">
        <v>0.14899999999999999</v>
      </c>
      <c r="S4186" s="1197"/>
      <c r="T4186" s="1197"/>
      <c r="U4186" s="1197"/>
      <c r="V4186" s="1197"/>
      <c r="W4186" s="1197"/>
      <c r="X4186" s="1217" t="s">
        <v>1835</v>
      </c>
      <c r="Y4186" s="729"/>
    </row>
    <row r="4187" spans="2:25" customFormat="1" ht="15.75" customHeight="1" x14ac:dyDescent="0.2">
      <c r="B4187" s="1227" t="s">
        <v>2633</v>
      </c>
      <c r="C4187" s="1198" t="s">
        <v>2030</v>
      </c>
      <c r="D4187" s="1198" t="s">
        <v>1627</v>
      </c>
      <c r="E4187" s="1215">
        <v>270</v>
      </c>
      <c r="F4187" s="1215">
        <v>270</v>
      </c>
      <c r="G4187" s="1209">
        <v>3139</v>
      </c>
      <c r="H4187" s="1197"/>
      <c r="I4187" s="1198"/>
      <c r="J4187" s="1197"/>
      <c r="K4187" s="1198"/>
      <c r="L4187" s="1214">
        <v>8.5999999999999993E-2</v>
      </c>
      <c r="M4187" s="1202">
        <f t="shared" si="33"/>
        <v>0.1285</v>
      </c>
      <c r="N4187" s="1202">
        <v>0.22</v>
      </c>
      <c r="O4187" s="1203">
        <f t="shared" si="34"/>
        <v>0.15610000000000002</v>
      </c>
      <c r="P4187" s="1202">
        <v>0.22</v>
      </c>
      <c r="Q4187" s="1203">
        <f t="shared" si="35"/>
        <v>0.1328</v>
      </c>
      <c r="R4187" s="1202">
        <v>0.14899999999999999</v>
      </c>
      <c r="S4187" s="1197"/>
      <c r="T4187" s="1197"/>
      <c r="U4187" s="1197"/>
      <c r="V4187" s="1197"/>
      <c r="W4187" s="1197"/>
      <c r="X4187" s="1217" t="s">
        <v>1835</v>
      </c>
      <c r="Y4187" s="729"/>
    </row>
    <row r="4188" spans="2:25" customFormat="1" ht="15.75" customHeight="1" x14ac:dyDescent="0.2">
      <c r="B4188" s="1227" t="s">
        <v>2637</v>
      </c>
      <c r="C4188" s="1198" t="s">
        <v>2030</v>
      </c>
      <c r="D4188" s="1198" t="s">
        <v>1627</v>
      </c>
      <c r="E4188" s="1215">
        <v>295</v>
      </c>
      <c r="F4188" s="1215">
        <v>295</v>
      </c>
      <c r="G4188" s="1209">
        <v>3430</v>
      </c>
      <c r="H4188" s="1197"/>
      <c r="I4188" s="1198"/>
      <c r="J4188" s="1197"/>
      <c r="K4188" s="1198"/>
      <c r="L4188" s="1214">
        <v>8.5999999999999993E-2</v>
      </c>
      <c r="M4188" s="1202">
        <f t="shared" si="33"/>
        <v>0.1285</v>
      </c>
      <c r="N4188" s="1202">
        <v>0.22</v>
      </c>
      <c r="O4188" s="1203">
        <f t="shared" si="34"/>
        <v>0.15610000000000002</v>
      </c>
      <c r="P4188" s="1202">
        <v>0.22</v>
      </c>
      <c r="Q4188" s="1203">
        <f t="shared" si="35"/>
        <v>0.1328</v>
      </c>
      <c r="R4188" s="1202">
        <v>0.14899999999999999</v>
      </c>
      <c r="S4188" s="1197"/>
      <c r="T4188" s="1197"/>
      <c r="U4188" s="1197"/>
      <c r="V4188" s="1197"/>
      <c r="W4188" s="1197"/>
      <c r="X4188" s="1217" t="s">
        <v>1835</v>
      </c>
      <c r="Y4188" s="729"/>
    </row>
    <row r="4189" spans="2:25" customFormat="1" ht="15.75" customHeight="1" x14ac:dyDescent="0.2">
      <c r="B4189" s="1227" t="s">
        <v>2641</v>
      </c>
      <c r="C4189" s="1198" t="s">
        <v>2030</v>
      </c>
      <c r="D4189" s="1198" t="s">
        <v>1627</v>
      </c>
      <c r="E4189" s="1215">
        <v>324</v>
      </c>
      <c r="F4189" s="1215">
        <v>324</v>
      </c>
      <c r="G4189" s="1209">
        <v>3767</v>
      </c>
      <c r="H4189" s="1197"/>
      <c r="I4189" s="1198"/>
      <c r="J4189" s="1197"/>
      <c r="K4189" s="1198"/>
      <c r="L4189" s="1214">
        <v>8.5999999999999993E-2</v>
      </c>
      <c r="M4189" s="1202">
        <f t="shared" si="33"/>
        <v>0.1285</v>
      </c>
      <c r="N4189" s="1202">
        <v>0.22</v>
      </c>
      <c r="O4189" s="1203">
        <f t="shared" si="34"/>
        <v>0.15610000000000002</v>
      </c>
      <c r="P4189" s="1202">
        <v>0.22</v>
      </c>
      <c r="Q4189" s="1203">
        <f t="shared" si="35"/>
        <v>0.1328</v>
      </c>
      <c r="R4189" s="1202">
        <v>0.14899999999999999</v>
      </c>
      <c r="S4189" s="1197"/>
      <c r="T4189" s="1197"/>
      <c r="U4189" s="1197"/>
      <c r="V4189" s="1197"/>
      <c r="W4189" s="1197"/>
      <c r="X4189" s="1217" t="s">
        <v>1840</v>
      </c>
      <c r="Y4189" s="729"/>
    </row>
    <row r="4190" spans="2:25" customFormat="1" ht="15.75" customHeight="1" x14ac:dyDescent="0.2">
      <c r="B4190" s="1227" t="s">
        <v>2645</v>
      </c>
      <c r="C4190" s="1198" t="s">
        <v>2030</v>
      </c>
      <c r="D4190" s="1198" t="s">
        <v>1627</v>
      </c>
      <c r="E4190" s="1215">
        <v>359</v>
      </c>
      <c r="F4190" s="1215">
        <v>359</v>
      </c>
      <c r="G4190" s="1209">
        <v>4174</v>
      </c>
      <c r="H4190" s="1197"/>
      <c r="I4190" s="1198"/>
      <c r="J4190" s="1197"/>
      <c r="K4190" s="1198"/>
      <c r="L4190" s="1214">
        <v>8.5999999999999993E-2</v>
      </c>
      <c r="M4190" s="1202">
        <f t="shared" si="33"/>
        <v>0.1285</v>
      </c>
      <c r="N4190" s="1202">
        <v>0.22</v>
      </c>
      <c r="O4190" s="1203">
        <f t="shared" si="34"/>
        <v>0.15610000000000002</v>
      </c>
      <c r="P4190" s="1202">
        <v>0.22</v>
      </c>
      <c r="Q4190" s="1203">
        <f t="shared" si="35"/>
        <v>0.1328</v>
      </c>
      <c r="R4190" s="1202">
        <v>0.14899999999999999</v>
      </c>
      <c r="S4190" s="1197"/>
      <c r="T4190" s="1197"/>
      <c r="U4190" s="1197"/>
      <c r="V4190" s="1197"/>
      <c r="W4190" s="1197"/>
      <c r="X4190" s="1217" t="s">
        <v>1840</v>
      </c>
      <c r="Y4190" s="729"/>
    </row>
    <row r="4191" spans="2:25" customFormat="1" ht="15.75" customHeight="1" x14ac:dyDescent="0.2">
      <c r="B4191" s="1227" t="s">
        <v>643</v>
      </c>
      <c r="C4191" s="1198" t="s">
        <v>2030</v>
      </c>
      <c r="D4191" s="1198" t="s">
        <v>1627</v>
      </c>
      <c r="E4191" s="1215">
        <v>395</v>
      </c>
      <c r="F4191" s="1215">
        <v>395</v>
      </c>
      <c r="G4191" s="1209">
        <v>4593</v>
      </c>
      <c r="H4191" s="1197"/>
      <c r="I4191" s="1198"/>
      <c r="J4191" s="1197"/>
      <c r="K4191" s="1198"/>
      <c r="L4191" s="1214">
        <v>8.5999999999999993E-2</v>
      </c>
      <c r="M4191" s="1202">
        <f t="shared" si="33"/>
        <v>0.1285</v>
      </c>
      <c r="N4191" s="1202">
        <v>0.22</v>
      </c>
      <c r="O4191" s="1203">
        <f t="shared" si="34"/>
        <v>0.15610000000000002</v>
      </c>
      <c r="P4191" s="1202">
        <v>0.22</v>
      </c>
      <c r="Q4191" s="1203">
        <f t="shared" si="35"/>
        <v>0.1328</v>
      </c>
      <c r="R4191" s="1202">
        <v>0.14899999999999999</v>
      </c>
      <c r="S4191" s="1197"/>
      <c r="T4191" s="1197"/>
      <c r="U4191" s="1197"/>
      <c r="V4191" s="1197"/>
      <c r="W4191" s="1197"/>
      <c r="X4191" s="1217" t="s">
        <v>1840</v>
      </c>
      <c r="Y4191" s="729"/>
    </row>
    <row r="4192" spans="2:25" customFormat="1" ht="15.75" customHeight="1" x14ac:dyDescent="0.2">
      <c r="B4192" s="1227" t="s">
        <v>647</v>
      </c>
      <c r="C4192" s="1198" t="s">
        <v>2030</v>
      </c>
      <c r="D4192" s="1198" t="s">
        <v>1627</v>
      </c>
      <c r="E4192" s="1215">
        <v>439</v>
      </c>
      <c r="F4192" s="1215">
        <v>439</v>
      </c>
      <c r="G4192" s="1209">
        <v>5164</v>
      </c>
      <c r="H4192" s="1215"/>
      <c r="I4192" s="1198"/>
      <c r="J4192" s="1197"/>
      <c r="K4192" s="1198"/>
      <c r="L4192" s="1214">
        <v>8.5000000000000006E-2</v>
      </c>
      <c r="M4192" s="1202">
        <f t="shared" si="33"/>
        <v>0.1285</v>
      </c>
      <c r="N4192" s="1202">
        <v>0.22</v>
      </c>
      <c r="O4192" s="1203">
        <f t="shared" si="34"/>
        <v>0.15610000000000002</v>
      </c>
      <c r="P4192" s="1202">
        <v>0.22</v>
      </c>
      <c r="Q4192" s="1203">
        <f t="shared" si="35"/>
        <v>0.1318</v>
      </c>
      <c r="R4192" s="1202">
        <v>0.14799999999999999</v>
      </c>
      <c r="S4192" s="1197"/>
      <c r="T4192" s="1197"/>
      <c r="U4192" s="1197"/>
      <c r="V4192" s="1197"/>
      <c r="W4192" s="1197"/>
      <c r="X4192" s="1217" t="s">
        <v>1840</v>
      </c>
      <c r="Y4192" s="729"/>
    </row>
    <row r="4193" spans="2:25" customFormat="1" ht="15.75" customHeight="1" x14ac:dyDescent="0.2">
      <c r="B4193" s="1227" t="s">
        <v>651</v>
      </c>
      <c r="C4193" s="1198" t="s">
        <v>2030</v>
      </c>
      <c r="D4193" s="1198" t="s">
        <v>1627</v>
      </c>
      <c r="E4193" s="1215">
        <v>515</v>
      </c>
      <c r="F4193" s="1215">
        <v>515</v>
      </c>
      <c r="G4193" s="1209">
        <v>6058</v>
      </c>
      <c r="H4193" s="1197"/>
      <c r="I4193" s="1198"/>
      <c r="J4193" s="1197"/>
      <c r="K4193" s="1198"/>
      <c r="L4193" s="1214">
        <v>8.5000000000000006E-2</v>
      </c>
      <c r="M4193" s="1202">
        <f t="shared" si="33"/>
        <v>0.1285</v>
      </c>
      <c r="N4193" s="1202">
        <v>0.22</v>
      </c>
      <c r="O4193" s="1203">
        <f t="shared" si="34"/>
        <v>0.15610000000000002</v>
      </c>
      <c r="P4193" s="1202">
        <v>0.22</v>
      </c>
      <c r="Q4193" s="1203">
        <f t="shared" si="35"/>
        <v>0.1318</v>
      </c>
      <c r="R4193" s="1202">
        <v>0.14799999999999999</v>
      </c>
      <c r="S4193" s="1197"/>
      <c r="T4193" s="1197"/>
      <c r="U4193" s="1197"/>
      <c r="V4193" s="1197"/>
      <c r="W4193" s="1197"/>
      <c r="X4193" s="1217" t="s">
        <v>1840</v>
      </c>
      <c r="Y4193" s="729"/>
    </row>
    <row r="4194" spans="2:25" customFormat="1" ht="15.75" customHeight="1" x14ac:dyDescent="0.2">
      <c r="B4194" s="1227" t="s">
        <v>79</v>
      </c>
      <c r="C4194" s="1198" t="s">
        <v>2030</v>
      </c>
      <c r="D4194" s="1198" t="s">
        <v>1627</v>
      </c>
      <c r="E4194" s="1215">
        <v>570</v>
      </c>
      <c r="F4194" s="1215">
        <v>570</v>
      </c>
      <c r="G4194" s="1209">
        <v>6705</v>
      </c>
      <c r="H4194" s="1197"/>
      <c r="I4194" s="1198"/>
      <c r="J4194" s="1197"/>
      <c r="K4194" s="1198"/>
      <c r="L4194" s="1214">
        <v>8.5000000000000006E-2</v>
      </c>
      <c r="M4194" s="1202">
        <f t="shared" si="33"/>
        <v>0.1285</v>
      </c>
      <c r="N4194" s="1202">
        <v>0.22</v>
      </c>
      <c r="O4194" s="1203">
        <f t="shared" si="34"/>
        <v>0.15610000000000002</v>
      </c>
      <c r="P4194" s="1202">
        <v>0.22</v>
      </c>
      <c r="Q4194" s="1203">
        <f t="shared" si="35"/>
        <v>0.1318</v>
      </c>
      <c r="R4194" s="1202">
        <v>0.14799999999999999</v>
      </c>
      <c r="S4194" s="1197"/>
      <c r="T4194" s="1197"/>
      <c r="U4194" s="1197"/>
      <c r="V4194" s="1197"/>
      <c r="W4194" s="1197"/>
      <c r="X4194" s="1217" t="s">
        <v>1840</v>
      </c>
      <c r="Y4194" s="729"/>
    </row>
    <row r="4195" spans="2:25" customFormat="1" ht="15.75" customHeight="1" x14ac:dyDescent="0.2">
      <c r="B4195" s="1227" t="s">
        <v>455</v>
      </c>
      <c r="C4195" s="1198" t="s">
        <v>2030</v>
      </c>
      <c r="D4195" s="1198" t="s">
        <v>1627</v>
      </c>
      <c r="E4195" s="1215">
        <v>620</v>
      </c>
      <c r="F4195" s="1215">
        <v>620</v>
      </c>
      <c r="G4195" s="1209">
        <v>7294</v>
      </c>
      <c r="H4195" s="1197"/>
      <c r="I4195" s="1198"/>
      <c r="J4195" s="1197"/>
      <c r="K4195" s="1198"/>
      <c r="L4195" s="1214">
        <v>8.5000000000000006E-2</v>
      </c>
      <c r="M4195" s="1202">
        <f t="shared" si="33"/>
        <v>0.1285</v>
      </c>
      <c r="N4195" s="1202">
        <v>0.22</v>
      </c>
      <c r="O4195" s="1203">
        <f t="shared" si="34"/>
        <v>0.15610000000000002</v>
      </c>
      <c r="P4195" s="1202">
        <v>0.22</v>
      </c>
      <c r="Q4195" s="1203">
        <f t="shared" si="35"/>
        <v>0.1318</v>
      </c>
      <c r="R4195" s="1202">
        <v>0.14799999999999999</v>
      </c>
      <c r="S4195" s="1197"/>
      <c r="T4195" s="1197"/>
      <c r="U4195" s="1197"/>
      <c r="V4195" s="1197"/>
      <c r="W4195" s="1197"/>
      <c r="X4195" s="1217" t="s">
        <v>1840</v>
      </c>
      <c r="Y4195" s="729"/>
    </row>
    <row r="4196" spans="2:25" customFormat="1" ht="15.75" customHeight="1" x14ac:dyDescent="0.2">
      <c r="B4196" s="1227" t="s">
        <v>459</v>
      </c>
      <c r="C4196" s="1198" t="s">
        <v>2030</v>
      </c>
      <c r="D4196" s="1198" t="s">
        <v>1627</v>
      </c>
      <c r="E4196" s="1215">
        <v>662</v>
      </c>
      <c r="F4196" s="1215">
        <v>662</v>
      </c>
      <c r="G4196" s="1209">
        <v>7788</v>
      </c>
      <c r="H4196" s="1197"/>
      <c r="I4196" s="1198"/>
      <c r="J4196" s="1197"/>
      <c r="K4196" s="1198"/>
      <c r="L4196" s="1214">
        <v>8.5000000000000006E-2</v>
      </c>
      <c r="M4196" s="1202">
        <f t="shared" si="33"/>
        <v>0.1285</v>
      </c>
      <c r="N4196" s="1202">
        <v>0.22</v>
      </c>
      <c r="O4196" s="1203">
        <f t="shared" si="34"/>
        <v>0.15610000000000002</v>
      </c>
      <c r="P4196" s="1202">
        <v>0.22</v>
      </c>
      <c r="Q4196" s="1203">
        <f t="shared" si="35"/>
        <v>0.1318</v>
      </c>
      <c r="R4196" s="1202">
        <v>0.14799999999999999</v>
      </c>
      <c r="S4196" s="1197"/>
      <c r="T4196" s="1197"/>
      <c r="U4196" s="1197"/>
      <c r="V4196" s="1197"/>
      <c r="W4196" s="1197"/>
      <c r="X4196" s="1217" t="s">
        <v>1840</v>
      </c>
      <c r="Y4196" s="729"/>
    </row>
    <row r="4197" spans="2:25" customFormat="1" ht="15.75" customHeight="1" x14ac:dyDescent="0.2">
      <c r="B4197" s="1227" t="s">
        <v>463</v>
      </c>
      <c r="C4197" s="1198" t="s">
        <v>2030</v>
      </c>
      <c r="D4197" s="1198" t="s">
        <v>1627</v>
      </c>
      <c r="E4197" s="1215">
        <v>700</v>
      </c>
      <c r="F4197" s="1215">
        <v>700</v>
      </c>
      <c r="G4197" s="1209">
        <v>8235</v>
      </c>
      <c r="H4197" s="1197"/>
      <c r="I4197" s="1198"/>
      <c r="J4197" s="1197"/>
      <c r="K4197" s="1198"/>
      <c r="L4197" s="1214">
        <v>8.5000000000000006E-2</v>
      </c>
      <c r="M4197" s="1202">
        <f t="shared" si="33"/>
        <v>0.1285</v>
      </c>
      <c r="N4197" s="1202">
        <v>0.22</v>
      </c>
      <c r="O4197" s="1203">
        <f t="shared" si="34"/>
        <v>0.15610000000000002</v>
      </c>
      <c r="P4197" s="1202">
        <v>0.22</v>
      </c>
      <c r="Q4197" s="1203">
        <f t="shared" si="35"/>
        <v>0.1318</v>
      </c>
      <c r="R4197" s="1202">
        <v>0.14799999999999999</v>
      </c>
      <c r="S4197" s="1197"/>
      <c r="T4197" s="1197"/>
      <c r="U4197" s="1197"/>
      <c r="V4197" s="1197"/>
      <c r="W4197" s="1197"/>
      <c r="X4197" s="1217" t="s">
        <v>1840</v>
      </c>
      <c r="Y4197" s="729"/>
    </row>
    <row r="4198" spans="2:25" customFormat="1" ht="15.75" customHeight="1" x14ac:dyDescent="0.2">
      <c r="B4198" s="1227" t="s">
        <v>467</v>
      </c>
      <c r="C4198" s="1198" t="s">
        <v>2030</v>
      </c>
      <c r="D4198" s="1198" t="s">
        <v>1627</v>
      </c>
      <c r="E4198" s="1215">
        <v>736</v>
      </c>
      <c r="F4198" s="1215">
        <v>736</v>
      </c>
      <c r="G4198" s="1209">
        <v>8658</v>
      </c>
      <c r="H4198" s="1197"/>
      <c r="I4198" s="1198"/>
      <c r="J4198" s="1197"/>
      <c r="K4198" s="1198"/>
      <c r="L4198" s="1214">
        <v>8.5000000000000006E-2</v>
      </c>
      <c r="M4198" s="1202">
        <f t="shared" si="33"/>
        <v>0.1285</v>
      </c>
      <c r="N4198" s="1202">
        <v>0.22</v>
      </c>
      <c r="O4198" s="1203">
        <f t="shared" si="34"/>
        <v>0.15610000000000002</v>
      </c>
      <c r="P4198" s="1202">
        <v>0.22</v>
      </c>
      <c r="Q4198" s="1203">
        <f t="shared" si="35"/>
        <v>0.1318</v>
      </c>
      <c r="R4198" s="1202">
        <v>0.14799999999999999</v>
      </c>
      <c r="S4198" s="1197"/>
      <c r="T4198" s="1197"/>
      <c r="U4198" s="1197"/>
      <c r="V4198" s="1197"/>
      <c r="W4198" s="1197"/>
      <c r="X4198" s="1217" t="s">
        <v>1840</v>
      </c>
      <c r="Y4198" s="729"/>
    </row>
    <row r="4199" spans="2:25" customFormat="1" ht="15.75" customHeight="1" x14ac:dyDescent="0.2">
      <c r="B4199" s="1227" t="s">
        <v>471</v>
      </c>
      <c r="C4199" s="1198" t="s">
        <v>2030</v>
      </c>
      <c r="D4199" s="1198" t="s">
        <v>1627</v>
      </c>
      <c r="E4199" s="1215">
        <v>880</v>
      </c>
      <c r="F4199" s="1215">
        <v>880</v>
      </c>
      <c r="G4199" s="1209">
        <v>10602</v>
      </c>
      <c r="H4199" s="1197"/>
      <c r="I4199" s="1198"/>
      <c r="J4199" s="1197"/>
      <c r="K4199" s="1198"/>
      <c r="L4199" s="1214">
        <v>8.3000000000000004E-2</v>
      </c>
      <c r="M4199" s="1202">
        <f t="shared" si="33"/>
        <v>0.1285</v>
      </c>
      <c r="N4199" s="1202">
        <v>0.22</v>
      </c>
      <c r="O4199" s="1203">
        <f t="shared" si="34"/>
        <v>0.15610000000000002</v>
      </c>
      <c r="P4199" s="1202">
        <v>0.22</v>
      </c>
      <c r="Q4199" s="1203">
        <f t="shared" si="35"/>
        <v>0.1288</v>
      </c>
      <c r="R4199" s="1202">
        <v>0.14499999999999999</v>
      </c>
      <c r="S4199" s="1197"/>
      <c r="T4199" s="1197"/>
      <c r="U4199" s="1197"/>
      <c r="V4199" s="1197"/>
      <c r="W4199" s="1197"/>
      <c r="X4199" s="1217" t="s">
        <v>1840</v>
      </c>
      <c r="Y4199" s="729"/>
    </row>
    <row r="4200" spans="2:25" customFormat="1" ht="15.75" customHeight="1" x14ac:dyDescent="0.2">
      <c r="B4200" s="1227" t="s">
        <v>475</v>
      </c>
      <c r="C4200" s="1198" t="s">
        <v>2030</v>
      </c>
      <c r="D4200" s="1198" t="s">
        <v>1627</v>
      </c>
      <c r="E4200" s="1215">
        <v>982</v>
      </c>
      <c r="F4200" s="1215">
        <v>982</v>
      </c>
      <c r="G4200" s="1209">
        <v>11831</v>
      </c>
      <c r="H4200" s="1197"/>
      <c r="I4200" s="1198"/>
      <c r="J4200" s="1197"/>
      <c r="K4200" s="1198"/>
      <c r="L4200" s="1214">
        <v>8.3000000000000004E-2</v>
      </c>
      <c r="M4200" s="1202">
        <f t="shared" si="33"/>
        <v>0.1285</v>
      </c>
      <c r="N4200" s="1202">
        <v>0.22</v>
      </c>
      <c r="O4200" s="1203">
        <f t="shared" si="34"/>
        <v>0.15610000000000002</v>
      </c>
      <c r="P4200" s="1202">
        <v>0.22</v>
      </c>
      <c r="Q4200" s="1203">
        <f t="shared" si="35"/>
        <v>0.1288</v>
      </c>
      <c r="R4200" s="1202">
        <v>0.14499999999999999</v>
      </c>
      <c r="S4200" s="1197"/>
      <c r="T4200" s="1197"/>
      <c r="U4200" s="1197"/>
      <c r="V4200" s="1197"/>
      <c r="W4200" s="1197"/>
      <c r="X4200" s="1217" t="s">
        <v>1840</v>
      </c>
      <c r="Y4200" s="729"/>
    </row>
    <row r="4201" spans="2:25" customFormat="1" ht="15.75" customHeight="1" x14ac:dyDescent="0.2">
      <c r="B4201" s="1227" t="s">
        <v>1230</v>
      </c>
      <c r="C4201" s="1198" t="s">
        <v>2030</v>
      </c>
      <c r="D4201" s="1198" t="s">
        <v>1627</v>
      </c>
      <c r="E4201" s="1215">
        <v>1075</v>
      </c>
      <c r="F4201" s="1215">
        <v>1075</v>
      </c>
      <c r="G4201" s="1209">
        <v>12951</v>
      </c>
      <c r="H4201" s="1197"/>
      <c r="I4201" s="1198"/>
      <c r="J4201" s="1197"/>
      <c r="K4201" s="1198"/>
      <c r="L4201" s="1214">
        <v>8.3000000000000004E-2</v>
      </c>
      <c r="M4201" s="1202">
        <f t="shared" si="33"/>
        <v>0.1285</v>
      </c>
      <c r="N4201" s="1202">
        <v>0.22</v>
      </c>
      <c r="O4201" s="1203">
        <f t="shared" si="34"/>
        <v>0.15610000000000002</v>
      </c>
      <c r="P4201" s="1202">
        <v>0.22</v>
      </c>
      <c r="Q4201" s="1203">
        <f t="shared" si="35"/>
        <v>0.1288</v>
      </c>
      <c r="R4201" s="1202">
        <v>0.14499999999999999</v>
      </c>
      <c r="S4201" s="1197"/>
      <c r="T4201" s="1197"/>
      <c r="U4201" s="1197"/>
      <c r="V4201" s="1197"/>
      <c r="W4201" s="1197"/>
      <c r="X4201" s="1217" t="s">
        <v>1840</v>
      </c>
      <c r="Y4201" s="729"/>
    </row>
    <row r="4202" spans="2:25" customFormat="1" ht="15.75" customHeight="1" x14ac:dyDescent="0.2">
      <c r="B4202" s="1227" t="s">
        <v>1234</v>
      </c>
      <c r="C4202" s="1198" t="s">
        <v>2030</v>
      </c>
      <c r="D4202" s="1198" t="s">
        <v>1627</v>
      </c>
      <c r="E4202" s="1215">
        <v>1179</v>
      </c>
      <c r="F4202" s="1215">
        <v>1179</v>
      </c>
      <c r="G4202" s="1209">
        <v>14204</v>
      </c>
      <c r="H4202" s="1197"/>
      <c r="I4202" s="1198"/>
      <c r="J4202" s="1197"/>
      <c r="K4202" s="1198"/>
      <c r="L4202" s="1214">
        <v>8.3000000000000004E-2</v>
      </c>
      <c r="M4202" s="1202">
        <f t="shared" si="33"/>
        <v>0.1285</v>
      </c>
      <c r="N4202" s="1202">
        <v>0.22</v>
      </c>
      <c r="O4202" s="1203">
        <f t="shared" si="34"/>
        <v>0.15610000000000002</v>
      </c>
      <c r="P4202" s="1202">
        <v>0.22</v>
      </c>
      <c r="Q4202" s="1203">
        <f t="shared" si="35"/>
        <v>0.1288</v>
      </c>
      <c r="R4202" s="1202">
        <v>0.14499999999999999</v>
      </c>
      <c r="S4202" s="1197"/>
      <c r="T4202" s="1197"/>
      <c r="U4202" s="1197"/>
      <c r="V4202" s="1197"/>
      <c r="W4202" s="1197"/>
      <c r="X4202" s="1217" t="s">
        <v>1840</v>
      </c>
      <c r="Y4202" s="729"/>
    </row>
    <row r="4203" spans="2:25" customFormat="1" ht="15.75" customHeight="1" x14ac:dyDescent="0.2">
      <c r="B4203" s="1227" t="s">
        <v>1238</v>
      </c>
      <c r="C4203" s="1198" t="s">
        <v>2030</v>
      </c>
      <c r="D4203" s="1198" t="s">
        <v>1627</v>
      </c>
      <c r="E4203" s="1215">
        <v>1285</v>
      </c>
      <c r="F4203" s="1215">
        <v>1285</v>
      </c>
      <c r="G4203" s="1209">
        <v>15864</v>
      </c>
      <c r="H4203" s="1197"/>
      <c r="I4203" s="1198"/>
      <c r="J4203" s="1197"/>
      <c r="K4203" s="1198"/>
      <c r="L4203" s="1214">
        <v>8.1000000000000003E-2</v>
      </c>
      <c r="M4203" s="1202">
        <f t="shared" si="33"/>
        <v>0.1285</v>
      </c>
      <c r="N4203" s="1202">
        <v>0.22</v>
      </c>
      <c r="O4203" s="1203">
        <f t="shared" si="34"/>
        <v>0.15610000000000002</v>
      </c>
      <c r="P4203" s="1202">
        <v>0.22</v>
      </c>
      <c r="Q4203" s="1203">
        <f t="shared" si="35"/>
        <v>0.1258</v>
      </c>
      <c r="R4203" s="1202">
        <v>0.14199999999999999</v>
      </c>
      <c r="S4203" s="1197"/>
      <c r="T4203" s="1197"/>
      <c r="U4203" s="1197"/>
      <c r="V4203" s="1197"/>
      <c r="W4203" s="1197"/>
      <c r="X4203" s="1217" t="s">
        <v>1840</v>
      </c>
      <c r="Y4203" s="729"/>
    </row>
    <row r="4204" spans="2:25" customFormat="1" ht="15.75" customHeight="1" x14ac:dyDescent="0.2">
      <c r="B4204" s="1227" t="s">
        <v>1242</v>
      </c>
      <c r="C4204" s="1198" t="s">
        <v>2030</v>
      </c>
      <c r="D4204" s="1198" t="s">
        <v>1627</v>
      </c>
      <c r="E4204" s="1215">
        <v>1395</v>
      </c>
      <c r="F4204" s="1215">
        <v>1395</v>
      </c>
      <c r="G4204" s="1209">
        <v>17222</v>
      </c>
      <c r="H4204" s="1197"/>
      <c r="I4204" s="1198"/>
      <c r="J4204" s="1197"/>
      <c r="K4204" s="1198"/>
      <c r="L4204" s="1214">
        <v>8.1000000000000003E-2</v>
      </c>
      <c r="M4204" s="1202">
        <f t="shared" ref="M4204:M4252" si="36">+N4204-$M$4006</f>
        <v>0.1285</v>
      </c>
      <c r="N4204" s="1202">
        <v>0.22</v>
      </c>
      <c r="O4204" s="1203">
        <f t="shared" ref="O4204:O4252" si="37">+P4204-$O$4006</f>
        <v>0.15610000000000002</v>
      </c>
      <c r="P4204" s="1202">
        <v>0.22</v>
      </c>
      <c r="Q4204" s="1203">
        <f t="shared" ref="Q4204:Q4252" si="38">+R4204-$Q$4006</f>
        <v>0.1258</v>
      </c>
      <c r="R4204" s="1202">
        <v>0.14199999999999999</v>
      </c>
      <c r="S4204" s="1197"/>
      <c r="T4204" s="1197"/>
      <c r="U4204" s="1197"/>
      <c r="V4204" s="1197"/>
      <c r="W4204" s="1197"/>
      <c r="X4204" s="1217" t="s">
        <v>1840</v>
      </c>
      <c r="Y4204" s="729"/>
    </row>
    <row r="4205" spans="2:25" customFormat="1" ht="15.75" customHeight="1" x14ac:dyDescent="0.2">
      <c r="B4205" s="1227" t="s">
        <v>1246</v>
      </c>
      <c r="C4205" s="1198" t="s">
        <v>2030</v>
      </c>
      <c r="D4205" s="1198" t="s">
        <v>1627</v>
      </c>
      <c r="E4205" s="1215">
        <v>1457</v>
      </c>
      <c r="F4205" s="1215">
        <v>1457</v>
      </c>
      <c r="G4205" s="1209">
        <v>17987</v>
      </c>
      <c r="H4205" s="1197"/>
      <c r="I4205" s="1198"/>
      <c r="J4205" s="1197"/>
      <c r="K4205" s="1198"/>
      <c r="L4205" s="1214">
        <v>8.1000000000000003E-2</v>
      </c>
      <c r="M4205" s="1202">
        <f t="shared" si="36"/>
        <v>0.1285</v>
      </c>
      <c r="N4205" s="1202">
        <v>0.22</v>
      </c>
      <c r="O4205" s="1203">
        <f t="shared" si="37"/>
        <v>0.15610000000000002</v>
      </c>
      <c r="P4205" s="1202">
        <v>0.22</v>
      </c>
      <c r="Q4205" s="1203">
        <f t="shared" si="38"/>
        <v>0.1258</v>
      </c>
      <c r="R4205" s="1202">
        <v>0.14199999999999999</v>
      </c>
      <c r="S4205" s="1197"/>
      <c r="T4205" s="1197"/>
      <c r="U4205" s="1197"/>
      <c r="V4205" s="1197"/>
      <c r="W4205" s="1197"/>
      <c r="X4205" s="1217" t="s">
        <v>1840</v>
      </c>
      <c r="Y4205" s="729"/>
    </row>
    <row r="4206" spans="2:25" customFormat="1" ht="15.75" customHeight="1" x14ac:dyDescent="0.2">
      <c r="B4206" s="1227" t="s">
        <v>1180</v>
      </c>
      <c r="C4206" s="1198" t="s">
        <v>2030</v>
      </c>
      <c r="D4206" s="1198" t="s">
        <v>1627</v>
      </c>
      <c r="E4206" s="1215">
        <v>2190</v>
      </c>
      <c r="F4206" s="1215">
        <v>2190</v>
      </c>
      <c r="G4206" s="1209">
        <v>27037</v>
      </c>
      <c r="H4206" s="1197"/>
      <c r="I4206" s="1198"/>
      <c r="J4206" s="1197"/>
      <c r="K4206" s="1198"/>
      <c r="L4206" s="1214">
        <v>8.1000000000000003E-2</v>
      </c>
      <c r="M4206" s="1202">
        <f t="shared" si="36"/>
        <v>0.1285</v>
      </c>
      <c r="N4206" s="1202">
        <v>0.22</v>
      </c>
      <c r="O4206" s="1203">
        <f t="shared" si="37"/>
        <v>0.15610000000000002</v>
      </c>
      <c r="P4206" s="1202">
        <v>0.22</v>
      </c>
      <c r="Q4206" s="1203">
        <f t="shared" si="38"/>
        <v>0.1258</v>
      </c>
      <c r="R4206" s="1202">
        <v>0.14199999999999999</v>
      </c>
      <c r="S4206" s="1197"/>
      <c r="T4206" s="1197"/>
      <c r="U4206" s="1197"/>
      <c r="V4206" s="1197"/>
      <c r="W4206" s="1197"/>
      <c r="X4206" s="1217" t="s">
        <v>1840</v>
      </c>
      <c r="Y4206" s="729"/>
    </row>
    <row r="4207" spans="2:25" customFormat="1" ht="15.75" customHeight="1" x14ac:dyDescent="0.2">
      <c r="B4207" s="1230" t="s">
        <v>2053</v>
      </c>
      <c r="C4207" s="1218" t="s">
        <v>783</v>
      </c>
      <c r="D4207" s="1198" t="s">
        <v>1627</v>
      </c>
      <c r="E4207" s="1215">
        <v>600</v>
      </c>
      <c r="F4207" s="1215">
        <v>600</v>
      </c>
      <c r="G4207" s="1219">
        <v>8571</v>
      </c>
      <c r="H4207" s="1215">
        <v>0</v>
      </c>
      <c r="I4207" s="1198" t="s">
        <v>2054</v>
      </c>
      <c r="J4207" s="1197"/>
      <c r="K4207" s="1198"/>
      <c r="L4207" s="1214">
        <v>7.0000000000000007E-2</v>
      </c>
      <c r="M4207" s="1202">
        <f t="shared" si="36"/>
        <v>0.1285</v>
      </c>
      <c r="N4207" s="1202">
        <v>0.22</v>
      </c>
      <c r="O4207" s="1203">
        <f t="shared" si="37"/>
        <v>0.14479999999999998</v>
      </c>
      <c r="P4207" s="1202">
        <v>0.2087</v>
      </c>
      <c r="Q4207" s="1203">
        <f t="shared" si="38"/>
        <v>0.12</v>
      </c>
      <c r="R4207" s="1202">
        <v>0.13619999999999999</v>
      </c>
      <c r="S4207" s="1197"/>
      <c r="T4207" s="1197"/>
      <c r="U4207" s="1197"/>
      <c r="V4207" s="1197"/>
      <c r="W4207" s="1197"/>
      <c r="X4207" s="1217" t="s">
        <v>1840</v>
      </c>
      <c r="Y4207" s="729"/>
    </row>
    <row r="4208" spans="2:25" customFormat="1" ht="15.75" customHeight="1" x14ac:dyDescent="0.2">
      <c r="B4208" s="1230" t="s">
        <v>2055</v>
      </c>
      <c r="C4208" s="1218" t="s">
        <v>783</v>
      </c>
      <c r="D4208" s="1198" t="s">
        <v>1627</v>
      </c>
      <c r="E4208" s="1215">
        <v>2000</v>
      </c>
      <c r="F4208" s="1215">
        <v>2000</v>
      </c>
      <c r="G4208" s="1219">
        <v>28571</v>
      </c>
      <c r="H4208" s="1215">
        <v>0</v>
      </c>
      <c r="I4208" s="1198" t="s">
        <v>2054</v>
      </c>
      <c r="J4208" s="1197"/>
      <c r="K4208" s="1198"/>
      <c r="L4208" s="1214">
        <v>7.0000000000000007E-2</v>
      </c>
      <c r="M4208" s="1202">
        <f t="shared" si="36"/>
        <v>0.1285</v>
      </c>
      <c r="N4208" s="1202">
        <v>0.22</v>
      </c>
      <c r="O4208" s="1203">
        <f t="shared" si="37"/>
        <v>0.14079999999999998</v>
      </c>
      <c r="P4208" s="1202">
        <v>0.20469999999999999</v>
      </c>
      <c r="Q4208" s="1203">
        <f t="shared" si="38"/>
        <v>0.12</v>
      </c>
      <c r="R4208" s="1202">
        <v>0.13619999999999999</v>
      </c>
      <c r="S4208" s="1197"/>
      <c r="T4208" s="1197"/>
      <c r="U4208" s="1197"/>
      <c r="V4208" s="1197"/>
      <c r="W4208" s="1197"/>
      <c r="X4208" s="1217" t="s">
        <v>1840</v>
      </c>
      <c r="Y4208" s="729"/>
    </row>
    <row r="4209" spans="2:25" customFormat="1" ht="15.75" customHeight="1" x14ac:dyDescent="0.2">
      <c r="B4209" s="1230" t="s">
        <v>2056</v>
      </c>
      <c r="C4209" s="1218" t="s">
        <v>783</v>
      </c>
      <c r="D4209" s="1198" t="s">
        <v>1627</v>
      </c>
      <c r="E4209" s="1215">
        <v>5000</v>
      </c>
      <c r="F4209" s="1215">
        <v>5000</v>
      </c>
      <c r="G4209" s="1219">
        <v>71428</v>
      </c>
      <c r="H4209" s="1215">
        <v>0</v>
      </c>
      <c r="I4209" s="1198" t="s">
        <v>2054</v>
      </c>
      <c r="J4209" s="1197"/>
      <c r="K4209" s="1198"/>
      <c r="L4209" s="1214">
        <v>7.0000000000000007E-2</v>
      </c>
      <c r="M4209" s="1202">
        <f t="shared" si="36"/>
        <v>0.1285</v>
      </c>
      <c r="N4209" s="1202">
        <v>0.22</v>
      </c>
      <c r="O4209" s="1203">
        <f t="shared" si="37"/>
        <v>0.13579999999999998</v>
      </c>
      <c r="P4209" s="1202">
        <v>0.19969999999999999</v>
      </c>
      <c r="Q4209" s="1203">
        <f t="shared" si="38"/>
        <v>0.10500000000000001</v>
      </c>
      <c r="R4209" s="1202">
        <v>0.1212</v>
      </c>
      <c r="S4209" s="1197"/>
      <c r="T4209" s="1197"/>
      <c r="U4209" s="1197"/>
      <c r="V4209" s="1197"/>
      <c r="W4209" s="1197"/>
      <c r="X4209" s="1217" t="s">
        <v>1840</v>
      </c>
      <c r="Y4209" s="729"/>
    </row>
    <row r="4210" spans="2:25" customFormat="1" ht="15.75" customHeight="1" x14ac:dyDescent="0.2">
      <c r="B4210" s="1230" t="s">
        <v>2057</v>
      </c>
      <c r="C4210" s="1218" t="s">
        <v>783</v>
      </c>
      <c r="D4210" s="1198" t="s">
        <v>1627</v>
      </c>
      <c r="E4210" s="1215">
        <v>10000</v>
      </c>
      <c r="F4210" s="1215">
        <v>10000</v>
      </c>
      <c r="G4210" s="1219">
        <v>142857</v>
      </c>
      <c r="H4210" s="1215">
        <v>0</v>
      </c>
      <c r="I4210" s="1198" t="s">
        <v>2054</v>
      </c>
      <c r="J4210" s="1197"/>
      <c r="K4210" s="1198"/>
      <c r="L4210" s="1214">
        <v>7.0000000000000007E-2</v>
      </c>
      <c r="M4210" s="1202">
        <f t="shared" si="36"/>
        <v>0.1285</v>
      </c>
      <c r="N4210" s="1202">
        <v>0.22</v>
      </c>
      <c r="O4210" s="1203">
        <f t="shared" si="37"/>
        <v>0.12980000000000003</v>
      </c>
      <c r="P4210" s="1202">
        <v>0.19370000000000001</v>
      </c>
      <c r="Q4210" s="1203">
        <f t="shared" si="38"/>
        <v>0.10500000000000001</v>
      </c>
      <c r="R4210" s="1202">
        <v>0.1212</v>
      </c>
      <c r="S4210" s="1197"/>
      <c r="T4210" s="1197"/>
      <c r="U4210" s="1197"/>
      <c r="V4210" s="1197"/>
      <c r="W4210" s="1197"/>
      <c r="X4210" s="1217" t="s">
        <v>1840</v>
      </c>
      <c r="Y4210" s="729"/>
    </row>
    <row r="4211" spans="2:25" customFormat="1" ht="15.75" customHeight="1" x14ac:dyDescent="0.2">
      <c r="B4211" s="1230" t="s">
        <v>2053</v>
      </c>
      <c r="C4211" s="1218" t="s">
        <v>2030</v>
      </c>
      <c r="D4211" s="1198" t="s">
        <v>1627</v>
      </c>
      <c r="E4211" s="1215">
        <v>600</v>
      </c>
      <c r="F4211" s="1215">
        <v>600</v>
      </c>
      <c r="G4211" s="1219">
        <v>8571</v>
      </c>
      <c r="H4211" s="1215">
        <v>0</v>
      </c>
      <c r="I4211" s="1198" t="s">
        <v>2054</v>
      </c>
      <c r="J4211" s="1197"/>
      <c r="K4211" s="1198"/>
      <c r="L4211" s="1214">
        <v>7.0000000000000007E-2</v>
      </c>
      <c r="M4211" s="1202">
        <f t="shared" si="36"/>
        <v>0.1285</v>
      </c>
      <c r="N4211" s="1202">
        <v>0.22</v>
      </c>
      <c r="O4211" s="1203">
        <f t="shared" si="37"/>
        <v>0.14479999999999998</v>
      </c>
      <c r="P4211" s="1202">
        <v>0.2087</v>
      </c>
      <c r="Q4211" s="1203">
        <f t="shared" si="38"/>
        <v>0.12</v>
      </c>
      <c r="R4211" s="1202">
        <v>0.13619999999999999</v>
      </c>
      <c r="S4211" s="1197"/>
      <c r="T4211" s="1197"/>
      <c r="U4211" s="1197"/>
      <c r="V4211" s="1197"/>
      <c r="W4211" s="1197"/>
      <c r="X4211" s="1217" t="s">
        <v>1840</v>
      </c>
      <c r="Y4211" s="729"/>
    </row>
    <row r="4212" spans="2:25" customFormat="1" ht="15.75" customHeight="1" x14ac:dyDescent="0.2">
      <c r="B4212" s="1230" t="s">
        <v>2055</v>
      </c>
      <c r="C4212" s="1218" t="s">
        <v>2030</v>
      </c>
      <c r="D4212" s="1198" t="s">
        <v>1627</v>
      </c>
      <c r="E4212" s="1215">
        <v>2000</v>
      </c>
      <c r="F4212" s="1215">
        <v>2000</v>
      </c>
      <c r="G4212" s="1219">
        <v>28571</v>
      </c>
      <c r="H4212" s="1215">
        <v>0</v>
      </c>
      <c r="I4212" s="1198" t="s">
        <v>2054</v>
      </c>
      <c r="J4212" s="1197"/>
      <c r="K4212" s="1198"/>
      <c r="L4212" s="1214">
        <v>7.0000000000000007E-2</v>
      </c>
      <c r="M4212" s="1202">
        <f t="shared" si="36"/>
        <v>0.1285</v>
      </c>
      <c r="N4212" s="1202">
        <v>0.22</v>
      </c>
      <c r="O4212" s="1203">
        <f t="shared" si="37"/>
        <v>0.14079999999999998</v>
      </c>
      <c r="P4212" s="1202">
        <v>0.20469999999999999</v>
      </c>
      <c r="Q4212" s="1203">
        <f t="shared" si="38"/>
        <v>0.12</v>
      </c>
      <c r="R4212" s="1202">
        <v>0.13619999999999999</v>
      </c>
      <c r="S4212" s="1197"/>
      <c r="T4212" s="1197"/>
      <c r="U4212" s="1197"/>
      <c r="V4212" s="1197"/>
      <c r="W4212" s="1197"/>
      <c r="X4212" s="1217" t="s">
        <v>1840</v>
      </c>
      <c r="Y4212" s="729"/>
    </row>
    <row r="4213" spans="2:25" customFormat="1" ht="15.75" customHeight="1" x14ac:dyDescent="0.2">
      <c r="B4213" s="1230" t="s">
        <v>2056</v>
      </c>
      <c r="C4213" s="1218" t="s">
        <v>2030</v>
      </c>
      <c r="D4213" s="1198" t="s">
        <v>1627</v>
      </c>
      <c r="E4213" s="1215">
        <v>5000</v>
      </c>
      <c r="F4213" s="1215">
        <v>5000</v>
      </c>
      <c r="G4213" s="1219">
        <v>71428</v>
      </c>
      <c r="H4213" s="1215">
        <v>0</v>
      </c>
      <c r="I4213" s="1198" t="s">
        <v>2054</v>
      </c>
      <c r="J4213" s="1197"/>
      <c r="K4213" s="1198"/>
      <c r="L4213" s="1214">
        <v>7.0000000000000007E-2</v>
      </c>
      <c r="M4213" s="1202">
        <f t="shared" si="36"/>
        <v>0.1285</v>
      </c>
      <c r="N4213" s="1202">
        <v>0.22</v>
      </c>
      <c r="O4213" s="1203">
        <f t="shared" si="37"/>
        <v>0.13579999999999998</v>
      </c>
      <c r="P4213" s="1202">
        <v>0.19969999999999999</v>
      </c>
      <c r="Q4213" s="1203">
        <f t="shared" si="38"/>
        <v>0.10500000000000001</v>
      </c>
      <c r="R4213" s="1202">
        <v>0.1212</v>
      </c>
      <c r="S4213" s="1197"/>
      <c r="T4213" s="1197"/>
      <c r="U4213" s="1197"/>
      <c r="V4213" s="1197"/>
      <c r="W4213" s="1197"/>
      <c r="X4213" s="1217" t="s">
        <v>1840</v>
      </c>
      <c r="Y4213" s="729"/>
    </row>
    <row r="4214" spans="2:25" customFormat="1" ht="15.75" customHeight="1" x14ac:dyDescent="0.2">
      <c r="B4214" s="1230" t="s">
        <v>2057</v>
      </c>
      <c r="C4214" s="1218" t="s">
        <v>2030</v>
      </c>
      <c r="D4214" s="1198" t="s">
        <v>1627</v>
      </c>
      <c r="E4214" s="1215">
        <v>10000</v>
      </c>
      <c r="F4214" s="1215">
        <v>10000</v>
      </c>
      <c r="G4214" s="1219">
        <v>142857</v>
      </c>
      <c r="H4214" s="1215">
        <v>0</v>
      </c>
      <c r="I4214" s="1198" t="s">
        <v>2054</v>
      </c>
      <c r="J4214" s="1197"/>
      <c r="K4214" s="1198"/>
      <c r="L4214" s="1214">
        <v>7.0000000000000007E-2</v>
      </c>
      <c r="M4214" s="1202">
        <f t="shared" si="36"/>
        <v>0.1285</v>
      </c>
      <c r="N4214" s="1202">
        <v>0.22</v>
      </c>
      <c r="O4214" s="1203">
        <f t="shared" si="37"/>
        <v>0.12980000000000003</v>
      </c>
      <c r="P4214" s="1202">
        <v>0.19370000000000001</v>
      </c>
      <c r="Q4214" s="1203">
        <f t="shared" si="38"/>
        <v>0.10500000000000001</v>
      </c>
      <c r="R4214" s="1202">
        <v>0.1212</v>
      </c>
      <c r="S4214" s="1197"/>
      <c r="T4214" s="1197"/>
      <c r="U4214" s="1197"/>
      <c r="V4214" s="1197"/>
      <c r="W4214" s="1197"/>
      <c r="X4214" s="1217" t="s">
        <v>1840</v>
      </c>
      <c r="Y4214" s="729"/>
    </row>
    <row r="4215" spans="2:25" customFormat="1" ht="15.75" customHeight="1" x14ac:dyDescent="0.2">
      <c r="B4215" s="1230" t="s">
        <v>512</v>
      </c>
      <c r="C4215" s="1218" t="s">
        <v>783</v>
      </c>
      <c r="D4215" s="1198" t="s">
        <v>1627</v>
      </c>
      <c r="E4215" s="1215">
        <v>168</v>
      </c>
      <c r="F4215" s="1215">
        <v>168</v>
      </c>
      <c r="G4215" s="1219">
        <v>2000</v>
      </c>
      <c r="H4215" s="1197"/>
      <c r="I4215" s="1198"/>
      <c r="J4215" s="1197"/>
      <c r="K4215" s="1198"/>
      <c r="L4215" s="1214">
        <v>8.4000000000000005E-2</v>
      </c>
      <c r="M4215" s="1202">
        <f t="shared" si="36"/>
        <v>0.14749999999999999</v>
      </c>
      <c r="N4215" s="1202">
        <v>0.23899999999999999</v>
      </c>
      <c r="O4215" s="1203">
        <f t="shared" si="37"/>
        <v>0.17509999999999998</v>
      </c>
      <c r="P4215" s="1202">
        <v>0.23899999999999999</v>
      </c>
      <c r="Q4215" s="1203">
        <f t="shared" si="38"/>
        <v>0.1298</v>
      </c>
      <c r="R4215" s="1202">
        <v>0.14599999999999999</v>
      </c>
      <c r="S4215" s="1197"/>
      <c r="T4215" s="1197"/>
      <c r="U4215" s="1197"/>
      <c r="V4215" s="1197"/>
      <c r="W4215" s="1197"/>
      <c r="X4215" s="1217" t="s">
        <v>1835</v>
      </c>
      <c r="Y4215" s="729"/>
    </row>
    <row r="4216" spans="2:25" customFormat="1" ht="15.75" customHeight="1" x14ac:dyDescent="0.2">
      <c r="B4216" s="1230" t="s">
        <v>2058</v>
      </c>
      <c r="C4216" s="1218" t="s">
        <v>783</v>
      </c>
      <c r="D4216" s="1198" t="s">
        <v>1627</v>
      </c>
      <c r="E4216" s="1215">
        <v>415</v>
      </c>
      <c r="F4216" s="1215">
        <v>415</v>
      </c>
      <c r="G4216" s="1219">
        <v>5000</v>
      </c>
      <c r="H4216" s="1197"/>
      <c r="I4216" s="1198"/>
      <c r="J4216" s="1197"/>
      <c r="K4216" s="1198"/>
      <c r="L4216" s="1214">
        <v>8.3000000000000004E-2</v>
      </c>
      <c r="M4216" s="1202">
        <f t="shared" si="36"/>
        <v>0.14649999999999999</v>
      </c>
      <c r="N4216" s="1202">
        <v>0.23799999999999999</v>
      </c>
      <c r="O4216" s="1203">
        <f t="shared" si="37"/>
        <v>0.17409999999999998</v>
      </c>
      <c r="P4216" s="1202">
        <v>0.23799999999999999</v>
      </c>
      <c r="Q4216" s="1203">
        <f t="shared" si="38"/>
        <v>0.1288</v>
      </c>
      <c r="R4216" s="1202">
        <v>0.14499999999999999</v>
      </c>
      <c r="S4216" s="1197"/>
      <c r="T4216" s="1197"/>
      <c r="U4216" s="1197"/>
      <c r="V4216" s="1197"/>
      <c r="W4216" s="1197"/>
      <c r="X4216" s="1217" t="s">
        <v>1840</v>
      </c>
      <c r="Y4216" s="729"/>
    </row>
    <row r="4217" spans="2:25" customFormat="1" ht="15.75" customHeight="1" x14ac:dyDescent="0.2">
      <c r="B4217" s="1230" t="s">
        <v>1841</v>
      </c>
      <c r="C4217" s="1218" t="s">
        <v>783</v>
      </c>
      <c r="D4217" s="1198" t="s">
        <v>1627</v>
      </c>
      <c r="E4217" s="1215">
        <v>1066</v>
      </c>
      <c r="F4217" s="1215">
        <v>1066</v>
      </c>
      <c r="G4217" s="1219">
        <v>13000</v>
      </c>
      <c r="H4217" s="1197"/>
      <c r="I4217" s="1198"/>
      <c r="J4217" s="1197"/>
      <c r="K4217" s="1198"/>
      <c r="L4217" s="1214">
        <v>8.2000000000000003E-2</v>
      </c>
      <c r="M4217" s="1202">
        <f t="shared" si="36"/>
        <v>0.14449999999999999</v>
      </c>
      <c r="N4217" s="1202">
        <v>0.23599999999999999</v>
      </c>
      <c r="O4217" s="1203">
        <f t="shared" si="37"/>
        <v>0.17209999999999998</v>
      </c>
      <c r="P4217" s="1202">
        <v>0.23599999999999999</v>
      </c>
      <c r="Q4217" s="1203">
        <f t="shared" si="38"/>
        <v>0.1268</v>
      </c>
      <c r="R4217" s="1202">
        <v>0.14299999999999999</v>
      </c>
      <c r="S4217" s="1197"/>
      <c r="T4217" s="1197"/>
      <c r="U4217" s="1197"/>
      <c r="V4217" s="1197"/>
      <c r="W4217" s="1197"/>
      <c r="X4217" s="1217" t="s">
        <v>1840</v>
      </c>
      <c r="Y4217" s="729"/>
    </row>
    <row r="4218" spans="2:25" customFormat="1" ht="15.75" customHeight="1" x14ac:dyDescent="0.2">
      <c r="B4218" s="1230" t="s">
        <v>1845</v>
      </c>
      <c r="C4218" s="1218" t="s">
        <v>783</v>
      </c>
      <c r="D4218" s="1198" t="s">
        <v>1627</v>
      </c>
      <c r="E4218" s="1215">
        <v>1620</v>
      </c>
      <c r="F4218" s="1215">
        <v>1620</v>
      </c>
      <c r="G4218" s="1219">
        <v>20000</v>
      </c>
      <c r="H4218" s="1197"/>
      <c r="I4218" s="1198"/>
      <c r="J4218" s="1197"/>
      <c r="K4218" s="1198"/>
      <c r="L4218" s="1214">
        <v>8.1000000000000003E-2</v>
      </c>
      <c r="M4218" s="1202">
        <f t="shared" si="36"/>
        <v>0.14349999999999999</v>
      </c>
      <c r="N4218" s="1202">
        <v>0.23499999999999999</v>
      </c>
      <c r="O4218" s="1203">
        <f t="shared" si="37"/>
        <v>0.17109999999999997</v>
      </c>
      <c r="P4218" s="1202">
        <v>0.23499999999999999</v>
      </c>
      <c r="Q4218" s="1203">
        <f t="shared" si="38"/>
        <v>0.1258</v>
      </c>
      <c r="R4218" s="1202">
        <v>0.14199999999999999</v>
      </c>
      <c r="S4218" s="1197"/>
      <c r="T4218" s="1197"/>
      <c r="U4218" s="1197"/>
      <c r="V4218" s="1197"/>
      <c r="W4218" s="1197"/>
      <c r="X4218" s="1217" t="s">
        <v>1840</v>
      </c>
      <c r="Y4218" s="729"/>
    </row>
    <row r="4219" spans="2:25" customFormat="1" ht="15.75" customHeight="1" x14ac:dyDescent="0.2">
      <c r="B4219" s="1230" t="s">
        <v>1849</v>
      </c>
      <c r="C4219" s="1218" t="s">
        <v>783</v>
      </c>
      <c r="D4219" s="1198" t="s">
        <v>1627</v>
      </c>
      <c r="E4219" s="1215">
        <v>3900</v>
      </c>
      <c r="F4219" s="1215">
        <v>3900</v>
      </c>
      <c r="G4219" s="1219">
        <v>50000</v>
      </c>
      <c r="H4219" s="1197"/>
      <c r="I4219" s="1198"/>
      <c r="J4219" s="1197"/>
      <c r="K4219" s="1198"/>
      <c r="L4219" s="1214">
        <v>7.8E-2</v>
      </c>
      <c r="M4219" s="1202">
        <f t="shared" si="36"/>
        <v>0.13850000000000001</v>
      </c>
      <c r="N4219" s="1202">
        <v>0.23</v>
      </c>
      <c r="O4219" s="1203">
        <f t="shared" si="37"/>
        <v>0.16610000000000003</v>
      </c>
      <c r="P4219" s="1202">
        <v>0.23</v>
      </c>
      <c r="Q4219" s="1203">
        <f t="shared" si="38"/>
        <v>0.12080000000000002</v>
      </c>
      <c r="R4219" s="1202">
        <v>0.13700000000000001</v>
      </c>
      <c r="S4219" s="1197"/>
      <c r="T4219" s="1197"/>
      <c r="U4219" s="1197"/>
      <c r="V4219" s="1197"/>
      <c r="W4219" s="1197"/>
      <c r="X4219" s="1217" t="s">
        <v>1840</v>
      </c>
      <c r="Y4219" s="729"/>
    </row>
    <row r="4220" spans="2:25" customFormat="1" ht="15.75" customHeight="1" x14ac:dyDescent="0.2">
      <c r="B4220" s="1230" t="s">
        <v>1853</v>
      </c>
      <c r="C4220" s="1218" t="s">
        <v>783</v>
      </c>
      <c r="D4220" s="1198" t="s">
        <v>1627</v>
      </c>
      <c r="E4220" s="1215">
        <v>6080</v>
      </c>
      <c r="F4220" s="1215">
        <v>6080</v>
      </c>
      <c r="G4220" s="1219">
        <v>80000</v>
      </c>
      <c r="H4220" s="1197"/>
      <c r="I4220" s="1198"/>
      <c r="J4220" s="1197"/>
      <c r="K4220" s="1198"/>
      <c r="L4220" s="1214">
        <v>7.5999999999999998E-2</v>
      </c>
      <c r="M4220" s="1202">
        <f t="shared" si="36"/>
        <v>0.13550000000000001</v>
      </c>
      <c r="N4220" s="1202">
        <v>0.22700000000000001</v>
      </c>
      <c r="O4220" s="1203">
        <f t="shared" si="37"/>
        <v>0.16310000000000002</v>
      </c>
      <c r="P4220" s="1202">
        <v>0.22700000000000001</v>
      </c>
      <c r="Q4220" s="1203">
        <f t="shared" si="38"/>
        <v>0.11780000000000002</v>
      </c>
      <c r="R4220" s="1202">
        <v>0.13400000000000001</v>
      </c>
      <c r="S4220" s="1197"/>
      <c r="T4220" s="1197"/>
      <c r="U4220" s="1197"/>
      <c r="V4220" s="1197"/>
      <c r="W4220" s="1197"/>
      <c r="X4220" s="1217" t="s">
        <v>1840</v>
      </c>
      <c r="Y4220" s="729"/>
    </row>
    <row r="4221" spans="2:25" customFormat="1" ht="15.75" customHeight="1" x14ac:dyDescent="0.2">
      <c r="B4221" s="1230" t="s">
        <v>2059</v>
      </c>
      <c r="C4221" s="1218" t="s">
        <v>783</v>
      </c>
      <c r="D4221" s="1198" t="s">
        <v>1627</v>
      </c>
      <c r="E4221" s="1215">
        <v>7500</v>
      </c>
      <c r="F4221" s="1215">
        <v>7500</v>
      </c>
      <c r="G4221" s="1219">
        <v>100000</v>
      </c>
      <c r="H4221" s="1197"/>
      <c r="I4221" s="1198"/>
      <c r="J4221" s="1197"/>
      <c r="K4221" s="1198"/>
      <c r="L4221" s="1214">
        <v>7.4999999999999997E-2</v>
      </c>
      <c r="M4221" s="1202">
        <f t="shared" si="36"/>
        <v>0.13450000000000001</v>
      </c>
      <c r="N4221" s="1202">
        <v>0.22600000000000001</v>
      </c>
      <c r="O4221" s="1203">
        <f t="shared" si="37"/>
        <v>0.16210000000000002</v>
      </c>
      <c r="P4221" s="1202">
        <v>0.22600000000000001</v>
      </c>
      <c r="Q4221" s="1203">
        <f t="shared" si="38"/>
        <v>0.11680000000000001</v>
      </c>
      <c r="R4221" s="1202">
        <v>0.13300000000000001</v>
      </c>
      <c r="S4221" s="1197"/>
      <c r="T4221" s="1197"/>
      <c r="U4221" s="1197"/>
      <c r="V4221" s="1197"/>
      <c r="W4221" s="1197"/>
      <c r="X4221" s="1217" t="s">
        <v>1840</v>
      </c>
      <c r="Y4221" s="729"/>
    </row>
    <row r="4222" spans="2:25" customFormat="1" ht="15.75" customHeight="1" x14ac:dyDescent="0.2">
      <c r="B4222" s="1230" t="s">
        <v>2060</v>
      </c>
      <c r="C4222" s="1218" t="s">
        <v>1631</v>
      </c>
      <c r="D4222" s="1198" t="s">
        <v>1627</v>
      </c>
      <c r="E4222" s="1215">
        <v>59</v>
      </c>
      <c r="F4222" s="1215">
        <v>59</v>
      </c>
      <c r="G4222" s="1209">
        <v>393</v>
      </c>
      <c r="H4222" s="1197"/>
      <c r="I4222" s="1198"/>
      <c r="J4222" s="1197"/>
      <c r="K4222" s="1198"/>
      <c r="L4222" s="1214">
        <v>0.15</v>
      </c>
      <c r="M4222" s="1202">
        <f t="shared" si="36"/>
        <v>0.1585</v>
      </c>
      <c r="N4222" s="1202">
        <v>0.25</v>
      </c>
      <c r="O4222" s="1203">
        <f t="shared" si="37"/>
        <v>0.18609999999999999</v>
      </c>
      <c r="P4222" s="1202">
        <v>0.25</v>
      </c>
      <c r="Q4222" s="1203">
        <f t="shared" si="38"/>
        <v>0.1338</v>
      </c>
      <c r="R4222" s="1202">
        <v>0.15</v>
      </c>
      <c r="S4222" s="1197"/>
      <c r="T4222" s="1197"/>
      <c r="U4222" s="1197"/>
      <c r="V4222" s="1197"/>
      <c r="W4222" s="1197"/>
      <c r="X4222" s="1217" t="s">
        <v>390</v>
      </c>
      <c r="Y4222" s="729"/>
    </row>
    <row r="4223" spans="2:25" customFormat="1" ht="15.75" customHeight="1" x14ac:dyDescent="0.2">
      <c r="B4223" s="1230" t="s">
        <v>2061</v>
      </c>
      <c r="C4223" s="1218" t="s">
        <v>1631</v>
      </c>
      <c r="D4223" s="1198" t="s">
        <v>1627</v>
      </c>
      <c r="E4223" s="1215">
        <v>85</v>
      </c>
      <c r="F4223" s="1215">
        <v>85</v>
      </c>
      <c r="G4223" s="1209">
        <v>629</v>
      </c>
      <c r="H4223" s="1197"/>
      <c r="I4223" s="1198"/>
      <c r="J4223" s="1197"/>
      <c r="K4223" s="1198"/>
      <c r="L4223" s="1214">
        <v>0.13500000000000001</v>
      </c>
      <c r="M4223" s="1202">
        <f t="shared" si="36"/>
        <v>0.1585</v>
      </c>
      <c r="N4223" s="1202">
        <v>0.25</v>
      </c>
      <c r="O4223" s="1203">
        <f t="shared" si="37"/>
        <v>0.18609999999999999</v>
      </c>
      <c r="P4223" s="1202">
        <v>0.25</v>
      </c>
      <c r="Q4223" s="1203">
        <f t="shared" si="38"/>
        <v>0.1338</v>
      </c>
      <c r="R4223" s="1202">
        <v>0.15</v>
      </c>
      <c r="S4223" s="1197"/>
      <c r="T4223" s="1197"/>
      <c r="U4223" s="1197"/>
      <c r="V4223" s="1197"/>
      <c r="W4223" s="1197"/>
      <c r="X4223" s="1217" t="s">
        <v>390</v>
      </c>
      <c r="Y4223" s="729"/>
    </row>
    <row r="4224" spans="2:25" customFormat="1" ht="15.75" customHeight="1" x14ac:dyDescent="0.2">
      <c r="B4224" s="1230" t="s">
        <v>2062</v>
      </c>
      <c r="C4224" s="1218" t="s">
        <v>1631</v>
      </c>
      <c r="D4224" s="1198" t="s">
        <v>1627</v>
      </c>
      <c r="E4224" s="1215">
        <v>109</v>
      </c>
      <c r="F4224" s="1215">
        <v>109</v>
      </c>
      <c r="G4224" s="1209">
        <v>872</v>
      </c>
      <c r="H4224" s="1197"/>
      <c r="I4224" s="1198"/>
      <c r="J4224" s="1197"/>
      <c r="K4224" s="1198"/>
      <c r="L4224" s="1214">
        <v>0.125</v>
      </c>
      <c r="M4224" s="1202">
        <f t="shared" si="36"/>
        <v>0.1585</v>
      </c>
      <c r="N4224" s="1202">
        <v>0.25</v>
      </c>
      <c r="O4224" s="1203">
        <f t="shared" si="37"/>
        <v>0.18609999999999999</v>
      </c>
      <c r="P4224" s="1202">
        <v>0.25</v>
      </c>
      <c r="Q4224" s="1203">
        <f t="shared" si="38"/>
        <v>0.1338</v>
      </c>
      <c r="R4224" s="1202">
        <v>0.15</v>
      </c>
      <c r="S4224" s="1197"/>
      <c r="T4224" s="1197"/>
      <c r="U4224" s="1197"/>
      <c r="V4224" s="1197"/>
      <c r="W4224" s="1197"/>
      <c r="X4224" s="1217" t="s">
        <v>390</v>
      </c>
      <c r="Y4224" s="729"/>
    </row>
    <row r="4225" spans="2:25" customFormat="1" ht="15.75" customHeight="1" x14ac:dyDescent="0.2">
      <c r="B4225" s="1230" t="s">
        <v>2063</v>
      </c>
      <c r="C4225" s="1218" t="s">
        <v>1631</v>
      </c>
      <c r="D4225" s="1198" t="s">
        <v>1627</v>
      </c>
      <c r="E4225" s="1215">
        <v>129</v>
      </c>
      <c r="F4225" s="1215">
        <v>129</v>
      </c>
      <c r="G4225" s="1209">
        <v>1075</v>
      </c>
      <c r="H4225" s="1197"/>
      <c r="I4225" s="1198"/>
      <c r="J4225" s="1197"/>
      <c r="K4225" s="1198"/>
      <c r="L4225" s="1214">
        <v>0.12</v>
      </c>
      <c r="M4225" s="1202">
        <f t="shared" si="36"/>
        <v>0.1585</v>
      </c>
      <c r="N4225" s="1202">
        <v>0.25</v>
      </c>
      <c r="O4225" s="1203">
        <f t="shared" si="37"/>
        <v>0.18609999999999999</v>
      </c>
      <c r="P4225" s="1202">
        <v>0.25</v>
      </c>
      <c r="Q4225" s="1203">
        <f t="shared" si="38"/>
        <v>0.1338</v>
      </c>
      <c r="R4225" s="1202">
        <v>0.15</v>
      </c>
      <c r="S4225" s="1197"/>
      <c r="T4225" s="1197"/>
      <c r="U4225" s="1197"/>
      <c r="V4225" s="1197"/>
      <c r="W4225" s="1197"/>
      <c r="X4225" s="1217" t="s">
        <v>390</v>
      </c>
      <c r="Y4225" s="729"/>
    </row>
    <row r="4226" spans="2:25" customFormat="1" ht="15.75" customHeight="1" x14ac:dyDescent="0.2">
      <c r="B4226" s="1230" t="s">
        <v>2060</v>
      </c>
      <c r="C4226" s="1218" t="s">
        <v>2030</v>
      </c>
      <c r="D4226" s="1198" t="s">
        <v>1627</v>
      </c>
      <c r="E4226" s="1215">
        <v>59</v>
      </c>
      <c r="F4226" s="1215">
        <v>59</v>
      </c>
      <c r="G4226" s="1209">
        <v>393</v>
      </c>
      <c r="H4226" s="1197"/>
      <c r="I4226" s="1198"/>
      <c r="J4226" s="1197"/>
      <c r="K4226" s="1198"/>
      <c r="L4226" s="1214">
        <v>0.15</v>
      </c>
      <c r="M4226" s="1202">
        <f t="shared" si="36"/>
        <v>0.1585</v>
      </c>
      <c r="N4226" s="1202">
        <v>0.25</v>
      </c>
      <c r="O4226" s="1203">
        <f t="shared" si="37"/>
        <v>0.18609999999999999</v>
      </c>
      <c r="P4226" s="1202">
        <v>0.25</v>
      </c>
      <c r="Q4226" s="1203">
        <f t="shared" si="38"/>
        <v>0.1338</v>
      </c>
      <c r="R4226" s="1202">
        <v>0.15</v>
      </c>
      <c r="S4226" s="1197"/>
      <c r="T4226" s="1197"/>
      <c r="U4226" s="1197"/>
      <c r="V4226" s="1197"/>
      <c r="W4226" s="1197"/>
      <c r="X4226" s="1217" t="s">
        <v>390</v>
      </c>
      <c r="Y4226" s="729"/>
    </row>
    <row r="4227" spans="2:25" customFormat="1" ht="15.75" customHeight="1" x14ac:dyDescent="0.2">
      <c r="B4227" s="1230" t="s">
        <v>2061</v>
      </c>
      <c r="C4227" s="1218" t="s">
        <v>2030</v>
      </c>
      <c r="D4227" s="1198" t="s">
        <v>1627</v>
      </c>
      <c r="E4227" s="1215">
        <v>85</v>
      </c>
      <c r="F4227" s="1215">
        <v>85</v>
      </c>
      <c r="G4227" s="1209">
        <v>629</v>
      </c>
      <c r="H4227" s="1197"/>
      <c r="I4227" s="1198"/>
      <c r="J4227" s="1197"/>
      <c r="K4227" s="1198"/>
      <c r="L4227" s="1214">
        <v>0.13500000000000001</v>
      </c>
      <c r="M4227" s="1202">
        <f t="shared" si="36"/>
        <v>0.1585</v>
      </c>
      <c r="N4227" s="1202">
        <v>0.25</v>
      </c>
      <c r="O4227" s="1203">
        <f t="shared" si="37"/>
        <v>0.18609999999999999</v>
      </c>
      <c r="P4227" s="1202">
        <v>0.25</v>
      </c>
      <c r="Q4227" s="1203">
        <f t="shared" si="38"/>
        <v>0.1338</v>
      </c>
      <c r="R4227" s="1202">
        <v>0.15</v>
      </c>
      <c r="S4227" s="1197"/>
      <c r="T4227" s="1197"/>
      <c r="U4227" s="1197"/>
      <c r="V4227" s="1197"/>
      <c r="W4227" s="1197"/>
      <c r="X4227" s="1217" t="s">
        <v>390</v>
      </c>
      <c r="Y4227" s="729"/>
    </row>
    <row r="4228" spans="2:25" customFormat="1" ht="15.75" customHeight="1" x14ac:dyDescent="0.2">
      <c r="B4228" s="1230" t="s">
        <v>2062</v>
      </c>
      <c r="C4228" s="1218" t="s">
        <v>2030</v>
      </c>
      <c r="D4228" s="1198" t="s">
        <v>1627</v>
      </c>
      <c r="E4228" s="1215">
        <v>109</v>
      </c>
      <c r="F4228" s="1215">
        <v>109</v>
      </c>
      <c r="G4228" s="1209">
        <v>872</v>
      </c>
      <c r="H4228" s="1197"/>
      <c r="I4228" s="1198"/>
      <c r="J4228" s="1197"/>
      <c r="K4228" s="1198"/>
      <c r="L4228" s="1214">
        <v>0.125</v>
      </c>
      <c r="M4228" s="1202">
        <f t="shared" si="36"/>
        <v>0.1585</v>
      </c>
      <c r="N4228" s="1202">
        <v>0.25</v>
      </c>
      <c r="O4228" s="1203">
        <f t="shared" si="37"/>
        <v>0.18609999999999999</v>
      </c>
      <c r="P4228" s="1202">
        <v>0.25</v>
      </c>
      <c r="Q4228" s="1203">
        <f t="shared" si="38"/>
        <v>0.1338</v>
      </c>
      <c r="R4228" s="1202">
        <v>0.15</v>
      </c>
      <c r="S4228" s="1197"/>
      <c r="T4228" s="1197"/>
      <c r="U4228" s="1197"/>
      <c r="V4228" s="1197"/>
      <c r="W4228" s="1197"/>
      <c r="X4228" s="1217" t="s">
        <v>390</v>
      </c>
      <c r="Y4228" s="729"/>
    </row>
    <row r="4229" spans="2:25" customFormat="1" ht="15.75" customHeight="1" x14ac:dyDescent="0.2">
      <c r="B4229" s="1230" t="s">
        <v>2063</v>
      </c>
      <c r="C4229" s="1218" t="s">
        <v>2030</v>
      </c>
      <c r="D4229" s="1198" t="s">
        <v>1627</v>
      </c>
      <c r="E4229" s="1215">
        <v>129</v>
      </c>
      <c r="F4229" s="1215">
        <v>129</v>
      </c>
      <c r="G4229" s="1209">
        <v>1075</v>
      </c>
      <c r="H4229" s="1197"/>
      <c r="I4229" s="1198"/>
      <c r="J4229" s="1197"/>
      <c r="K4229" s="1198"/>
      <c r="L4229" s="1214">
        <v>0.12</v>
      </c>
      <c r="M4229" s="1202">
        <f t="shared" si="36"/>
        <v>0.1585</v>
      </c>
      <c r="N4229" s="1202">
        <v>0.25</v>
      </c>
      <c r="O4229" s="1203">
        <f t="shared" si="37"/>
        <v>0.18609999999999999</v>
      </c>
      <c r="P4229" s="1202">
        <v>0.25</v>
      </c>
      <c r="Q4229" s="1203">
        <f t="shared" si="38"/>
        <v>0.1338</v>
      </c>
      <c r="R4229" s="1202">
        <v>0.15</v>
      </c>
      <c r="S4229" s="1197"/>
      <c r="T4229" s="1197"/>
      <c r="U4229" s="1197"/>
      <c r="V4229" s="1197"/>
      <c r="W4229" s="1197"/>
      <c r="X4229" s="1217" t="s">
        <v>390</v>
      </c>
      <c r="Y4229" s="729"/>
    </row>
    <row r="4230" spans="2:25" customFormat="1" ht="15.75" customHeight="1" x14ac:dyDescent="0.2">
      <c r="B4230" s="1230" t="s">
        <v>2064</v>
      </c>
      <c r="C4230" s="1218" t="s">
        <v>2030</v>
      </c>
      <c r="D4230" s="1198" t="s">
        <v>1627</v>
      </c>
      <c r="E4230" s="1215">
        <v>419</v>
      </c>
      <c r="F4230" s="1215">
        <v>419</v>
      </c>
      <c r="G4230" s="1209">
        <v>3491</v>
      </c>
      <c r="H4230" s="1197"/>
      <c r="I4230" s="1198"/>
      <c r="J4230" s="1197"/>
      <c r="K4230" s="1198"/>
      <c r="L4230" s="1214">
        <v>0.12</v>
      </c>
      <c r="M4230" s="1202">
        <f t="shared" si="36"/>
        <v>0.1585</v>
      </c>
      <c r="N4230" s="1202">
        <v>0.25</v>
      </c>
      <c r="O4230" s="1203">
        <f t="shared" si="37"/>
        <v>0.18609999999999999</v>
      </c>
      <c r="P4230" s="1202">
        <v>0.25</v>
      </c>
      <c r="Q4230" s="1203">
        <f t="shared" si="38"/>
        <v>0.1338</v>
      </c>
      <c r="R4230" s="1202">
        <v>0.15</v>
      </c>
      <c r="S4230" s="1197"/>
      <c r="T4230" s="1197"/>
      <c r="U4230" s="1197"/>
      <c r="V4230" s="1197"/>
      <c r="W4230" s="1197"/>
      <c r="X4230" s="1217" t="s">
        <v>390</v>
      </c>
      <c r="Y4230" s="729"/>
    </row>
    <row r="4231" spans="2:25" customFormat="1" ht="15.75" customHeight="1" x14ac:dyDescent="0.2">
      <c r="B4231" s="1230" t="s">
        <v>2065</v>
      </c>
      <c r="C4231" s="1218" t="s">
        <v>2030</v>
      </c>
      <c r="D4231" s="1198" t="s">
        <v>2284</v>
      </c>
      <c r="E4231" s="1215">
        <v>30</v>
      </c>
      <c r="F4231" s="1215">
        <v>20</v>
      </c>
      <c r="G4231" s="1209" t="s">
        <v>2066</v>
      </c>
      <c r="H4231" s="1215">
        <v>10</v>
      </c>
      <c r="I4231" s="1198" t="s">
        <v>2067</v>
      </c>
      <c r="J4231" s="1197"/>
      <c r="K4231" s="1198"/>
      <c r="L4231" s="1214">
        <v>0.13</v>
      </c>
      <c r="M4231" s="1202">
        <f t="shared" si="36"/>
        <v>0.1585</v>
      </c>
      <c r="N4231" s="1202">
        <v>0.25</v>
      </c>
      <c r="O4231" s="1203">
        <f t="shared" si="37"/>
        <v>0.18609999999999999</v>
      </c>
      <c r="P4231" s="1202">
        <v>0.25</v>
      </c>
      <c r="Q4231" s="1203">
        <f t="shared" si="38"/>
        <v>0.1338</v>
      </c>
      <c r="R4231" s="1202">
        <v>0.15</v>
      </c>
      <c r="S4231" s="1197"/>
      <c r="T4231" s="1197"/>
      <c r="U4231" s="1197"/>
      <c r="V4231" s="1197"/>
      <c r="W4231" s="1197"/>
      <c r="X4231" s="1206" t="s">
        <v>763</v>
      </c>
      <c r="Y4231" s="729"/>
    </row>
    <row r="4232" spans="2:25" customFormat="1" ht="15.75" customHeight="1" x14ac:dyDescent="0.2">
      <c r="B4232" s="1230" t="s">
        <v>2068</v>
      </c>
      <c r="C4232" s="1218" t="s">
        <v>2030</v>
      </c>
      <c r="D4232" s="1198" t="s">
        <v>2284</v>
      </c>
      <c r="E4232" s="1215">
        <v>60</v>
      </c>
      <c r="F4232" s="1215">
        <v>50</v>
      </c>
      <c r="G4232" s="1209" t="s">
        <v>2069</v>
      </c>
      <c r="H4232" s="1215">
        <v>10</v>
      </c>
      <c r="I4232" s="1198" t="s">
        <v>2067</v>
      </c>
      <c r="J4232" s="1197"/>
      <c r="K4232" s="1198"/>
      <c r="L4232" s="1214">
        <v>0.1</v>
      </c>
      <c r="M4232" s="1202">
        <f t="shared" si="36"/>
        <v>0.1585</v>
      </c>
      <c r="N4232" s="1220">
        <v>0.25</v>
      </c>
      <c r="O4232" s="1203">
        <f t="shared" si="37"/>
        <v>0.18609999999999999</v>
      </c>
      <c r="P4232" s="1202">
        <v>0.25</v>
      </c>
      <c r="Q4232" s="1203">
        <f t="shared" si="38"/>
        <v>0.1338</v>
      </c>
      <c r="R4232" s="1202">
        <v>0.15</v>
      </c>
      <c r="S4232" s="1197"/>
      <c r="T4232" s="1197"/>
      <c r="U4232" s="1197"/>
      <c r="V4232" s="1197"/>
      <c r="W4232" s="1197"/>
      <c r="X4232" s="1205" t="s">
        <v>390</v>
      </c>
      <c r="Y4232" s="729"/>
    </row>
    <row r="4233" spans="2:25" customFormat="1" ht="15.75" customHeight="1" x14ac:dyDescent="0.2">
      <c r="B4233" s="1230" t="s">
        <v>2065</v>
      </c>
      <c r="C4233" s="1218" t="s">
        <v>783</v>
      </c>
      <c r="D4233" s="1198" t="s">
        <v>2284</v>
      </c>
      <c r="E4233" s="1215">
        <v>30</v>
      </c>
      <c r="F4233" s="1215">
        <v>20</v>
      </c>
      <c r="G4233" s="1209" t="s">
        <v>2070</v>
      </c>
      <c r="H4233" s="1215">
        <v>10</v>
      </c>
      <c r="I4233" s="1198" t="s">
        <v>2067</v>
      </c>
      <c r="J4233" s="1197"/>
      <c r="K4233" s="1198"/>
      <c r="L4233" s="1214">
        <v>0.1</v>
      </c>
      <c r="M4233" s="1202">
        <f t="shared" si="36"/>
        <v>0.1585</v>
      </c>
      <c r="N4233" s="1202">
        <v>0.25</v>
      </c>
      <c r="O4233" s="1203">
        <f t="shared" si="37"/>
        <v>0.18609999999999999</v>
      </c>
      <c r="P4233" s="1202">
        <v>0.25</v>
      </c>
      <c r="Q4233" s="1203">
        <f t="shared" si="38"/>
        <v>0.1338</v>
      </c>
      <c r="R4233" s="1202">
        <v>0.15</v>
      </c>
      <c r="S4233" s="1197"/>
      <c r="T4233" s="1197"/>
      <c r="U4233" s="1197"/>
      <c r="V4233" s="1197"/>
      <c r="W4233" s="1197"/>
      <c r="X4233" s="1205" t="s">
        <v>763</v>
      </c>
      <c r="Y4233" s="729"/>
    </row>
    <row r="4234" spans="2:25" customFormat="1" ht="15.75" customHeight="1" x14ac:dyDescent="0.2">
      <c r="B4234" s="1230" t="s">
        <v>2068</v>
      </c>
      <c r="C4234" s="1218" t="s">
        <v>783</v>
      </c>
      <c r="D4234" s="1198" t="s">
        <v>2284</v>
      </c>
      <c r="E4234" s="1215">
        <v>60</v>
      </c>
      <c r="F4234" s="1215">
        <v>50</v>
      </c>
      <c r="G4234" s="1209" t="s">
        <v>2071</v>
      </c>
      <c r="H4234" s="1215">
        <v>10</v>
      </c>
      <c r="I4234" s="1198" t="s">
        <v>2067</v>
      </c>
      <c r="J4234" s="1197"/>
      <c r="K4234" s="1198"/>
      <c r="L4234" s="1214">
        <v>9.6000000000000002E-2</v>
      </c>
      <c r="M4234" s="1202">
        <f t="shared" si="36"/>
        <v>0.1585</v>
      </c>
      <c r="N4234" s="1202">
        <v>0.25</v>
      </c>
      <c r="O4234" s="1203">
        <f t="shared" si="37"/>
        <v>0.18609999999999999</v>
      </c>
      <c r="P4234" s="1202">
        <v>0.25</v>
      </c>
      <c r="Q4234" s="1203">
        <f t="shared" si="38"/>
        <v>0.1338</v>
      </c>
      <c r="R4234" s="1202">
        <v>0.15</v>
      </c>
      <c r="S4234" s="1197"/>
      <c r="T4234" s="1197"/>
      <c r="U4234" s="1197"/>
      <c r="V4234" s="1197"/>
      <c r="W4234" s="1197"/>
      <c r="X4234" s="1205" t="s">
        <v>390</v>
      </c>
      <c r="Y4234" s="729"/>
    </row>
    <row r="4235" spans="2:25" customFormat="1" ht="15.75" customHeight="1" x14ac:dyDescent="0.2">
      <c r="B4235" s="1230" t="s">
        <v>2029</v>
      </c>
      <c r="C4235" s="1218" t="s">
        <v>2030</v>
      </c>
      <c r="D4235" s="1198" t="s">
        <v>1627</v>
      </c>
      <c r="E4235" s="1215">
        <v>10</v>
      </c>
      <c r="F4235" s="1215">
        <v>10</v>
      </c>
      <c r="G4235" s="1209">
        <v>95</v>
      </c>
      <c r="H4235" s="1215">
        <v>0</v>
      </c>
      <c r="I4235" s="1221" t="s">
        <v>1136</v>
      </c>
      <c r="J4235" s="1197"/>
      <c r="K4235" s="1198"/>
      <c r="L4235" s="1214">
        <v>0.105</v>
      </c>
      <c r="M4235" s="1202">
        <f t="shared" si="36"/>
        <v>0.1585</v>
      </c>
      <c r="N4235" s="1202">
        <v>0.25</v>
      </c>
      <c r="O4235" s="1203">
        <f t="shared" si="37"/>
        <v>0.18609999999999999</v>
      </c>
      <c r="P4235" s="1202">
        <v>0.25</v>
      </c>
      <c r="Q4235" s="1203">
        <f t="shared" si="38"/>
        <v>0.1338</v>
      </c>
      <c r="R4235" s="1202">
        <v>0.15</v>
      </c>
      <c r="S4235" s="1197"/>
      <c r="T4235" s="1197"/>
      <c r="U4235" s="1197"/>
      <c r="V4235" s="1197"/>
      <c r="W4235" s="1197"/>
      <c r="X4235" s="1205" t="s">
        <v>2034</v>
      </c>
      <c r="Y4235" s="729"/>
    </row>
    <row r="4236" spans="2:25" customFormat="1" ht="15.75" customHeight="1" x14ac:dyDescent="0.2">
      <c r="B4236" s="1230" t="s">
        <v>2035</v>
      </c>
      <c r="C4236" s="1218" t="s">
        <v>2030</v>
      </c>
      <c r="D4236" s="1198" t="s">
        <v>1627</v>
      </c>
      <c r="E4236" s="1215">
        <v>20</v>
      </c>
      <c r="F4236" s="1215">
        <v>20</v>
      </c>
      <c r="G4236" s="1209">
        <v>200</v>
      </c>
      <c r="H4236" s="1215">
        <v>0</v>
      </c>
      <c r="I4236" s="1221" t="s">
        <v>1137</v>
      </c>
      <c r="J4236" s="1197"/>
      <c r="K4236" s="1198"/>
      <c r="L4236" s="1214">
        <v>0.1</v>
      </c>
      <c r="M4236" s="1202">
        <f t="shared" si="36"/>
        <v>0.1585</v>
      </c>
      <c r="N4236" s="1202">
        <v>0.25</v>
      </c>
      <c r="O4236" s="1203">
        <f t="shared" si="37"/>
        <v>0.18609999999999999</v>
      </c>
      <c r="P4236" s="1202">
        <v>0.25</v>
      </c>
      <c r="Q4236" s="1203">
        <f t="shared" si="38"/>
        <v>0.1338</v>
      </c>
      <c r="R4236" s="1202">
        <v>0.15</v>
      </c>
      <c r="S4236" s="1197"/>
      <c r="T4236" s="1197"/>
      <c r="U4236" s="1197"/>
      <c r="V4236" s="1197"/>
      <c r="W4236" s="1197"/>
      <c r="X4236" s="1205" t="s">
        <v>2034</v>
      </c>
      <c r="Y4236" s="729"/>
    </row>
    <row r="4237" spans="2:25" customFormat="1" ht="15.75" customHeight="1" x14ac:dyDescent="0.2">
      <c r="B4237" s="1230" t="s">
        <v>2039</v>
      </c>
      <c r="C4237" s="1218" t="s">
        <v>2030</v>
      </c>
      <c r="D4237" s="1198" t="s">
        <v>1627</v>
      </c>
      <c r="E4237" s="1215">
        <v>30</v>
      </c>
      <c r="F4237" s="1215">
        <v>30</v>
      </c>
      <c r="G4237" s="1209">
        <v>315</v>
      </c>
      <c r="H4237" s="1215">
        <v>0</v>
      </c>
      <c r="I4237" s="1221" t="s">
        <v>1138</v>
      </c>
      <c r="J4237" s="1197"/>
      <c r="K4237" s="1198"/>
      <c r="L4237" s="1214">
        <v>9.5000000000000001E-2</v>
      </c>
      <c r="M4237" s="1202">
        <f t="shared" si="36"/>
        <v>0.1585</v>
      </c>
      <c r="N4237" s="1202">
        <v>0.25</v>
      </c>
      <c r="O4237" s="1203">
        <f t="shared" si="37"/>
        <v>0.18609999999999999</v>
      </c>
      <c r="P4237" s="1202">
        <v>0.25</v>
      </c>
      <c r="Q4237" s="1203">
        <f t="shared" si="38"/>
        <v>0.1338</v>
      </c>
      <c r="R4237" s="1202">
        <v>0.15</v>
      </c>
      <c r="S4237" s="1197"/>
      <c r="T4237" s="1197"/>
      <c r="U4237" s="1197"/>
      <c r="V4237" s="1197"/>
      <c r="W4237" s="1197"/>
      <c r="X4237" s="1205" t="s">
        <v>2034</v>
      </c>
      <c r="Y4237" s="729"/>
    </row>
    <row r="4238" spans="2:25" customFormat="1" ht="15.75" customHeight="1" x14ac:dyDescent="0.2">
      <c r="B4238" s="1230" t="s">
        <v>2072</v>
      </c>
      <c r="C4238" s="1218" t="s">
        <v>783</v>
      </c>
      <c r="D4238" s="1198" t="s">
        <v>1627</v>
      </c>
      <c r="E4238" s="1215">
        <v>600</v>
      </c>
      <c r="F4238" s="1215">
        <v>600</v>
      </c>
      <c r="G4238" s="1209">
        <v>8571</v>
      </c>
      <c r="H4238" s="1215">
        <v>0</v>
      </c>
      <c r="I4238" s="1221" t="s">
        <v>2054</v>
      </c>
      <c r="J4238" s="1197"/>
      <c r="K4238" s="1198"/>
      <c r="L4238" s="1214">
        <v>7.0000000000000007E-2</v>
      </c>
      <c r="M4238" s="1202">
        <f t="shared" si="36"/>
        <v>0.14150000000000001</v>
      </c>
      <c r="N4238" s="1202">
        <v>0.23300000000000001</v>
      </c>
      <c r="O4238" s="1203">
        <f t="shared" si="37"/>
        <v>0.16910000000000003</v>
      </c>
      <c r="P4238" s="1202">
        <v>0.23300000000000001</v>
      </c>
      <c r="Q4238" s="1203">
        <f t="shared" si="38"/>
        <v>0.12380000000000002</v>
      </c>
      <c r="R4238" s="1202">
        <v>0.14000000000000001</v>
      </c>
      <c r="S4238" s="1197"/>
      <c r="T4238" s="1197"/>
      <c r="U4238" s="1197"/>
      <c r="V4238" s="1197"/>
      <c r="W4238" s="1197"/>
      <c r="X4238" s="1205" t="s">
        <v>1840</v>
      </c>
      <c r="Y4238" s="729"/>
    </row>
    <row r="4239" spans="2:25" customFormat="1" ht="15.75" customHeight="1" x14ac:dyDescent="0.2">
      <c r="B4239" s="1230" t="s">
        <v>2073</v>
      </c>
      <c r="C4239" s="1218" t="s">
        <v>783</v>
      </c>
      <c r="D4239" s="1198" t="s">
        <v>1627</v>
      </c>
      <c r="E4239" s="1215">
        <v>600</v>
      </c>
      <c r="F4239" s="1215">
        <v>600</v>
      </c>
      <c r="G4239" s="1209">
        <v>7500</v>
      </c>
      <c r="H4239" s="1215">
        <v>0</v>
      </c>
      <c r="I4239" s="1221" t="s">
        <v>2054</v>
      </c>
      <c r="J4239" s="1197"/>
      <c r="K4239" s="1198"/>
      <c r="L4239" s="1214">
        <v>0.08</v>
      </c>
      <c r="M4239" s="1202">
        <f t="shared" si="36"/>
        <v>0.14150000000000001</v>
      </c>
      <c r="N4239" s="1202">
        <v>0.23300000000000001</v>
      </c>
      <c r="O4239" s="1203">
        <f t="shared" si="37"/>
        <v>0.16910000000000003</v>
      </c>
      <c r="P4239" s="1202">
        <v>0.23300000000000001</v>
      </c>
      <c r="Q4239" s="1203">
        <f t="shared" si="38"/>
        <v>0.12380000000000002</v>
      </c>
      <c r="R4239" s="1202">
        <v>0.14000000000000001</v>
      </c>
      <c r="S4239" s="1197"/>
      <c r="T4239" s="1197"/>
      <c r="U4239" s="1197"/>
      <c r="V4239" s="1197"/>
      <c r="W4239" s="1197"/>
      <c r="X4239" s="1205" t="s">
        <v>1840</v>
      </c>
      <c r="Y4239" s="729"/>
    </row>
    <row r="4240" spans="2:25" customFormat="1" ht="15.75" customHeight="1" x14ac:dyDescent="0.2">
      <c r="B4240" s="1230" t="s">
        <v>2073</v>
      </c>
      <c r="C4240" s="1218" t="s">
        <v>783</v>
      </c>
      <c r="D4240" s="1198" t="s">
        <v>1627</v>
      </c>
      <c r="E4240" s="1215">
        <v>2000</v>
      </c>
      <c r="F4240" s="1215">
        <v>2000</v>
      </c>
      <c r="G4240" s="1209">
        <v>25000</v>
      </c>
      <c r="H4240" s="1215">
        <v>0</v>
      </c>
      <c r="I4240" s="1221" t="s">
        <v>2054</v>
      </c>
      <c r="J4240" s="1197"/>
      <c r="K4240" s="1198"/>
      <c r="L4240" s="1214">
        <v>0.08</v>
      </c>
      <c r="M4240" s="1202">
        <f t="shared" si="36"/>
        <v>0.14150000000000001</v>
      </c>
      <c r="N4240" s="1202">
        <v>0.23300000000000001</v>
      </c>
      <c r="O4240" s="1203">
        <f t="shared" si="37"/>
        <v>0.16910000000000003</v>
      </c>
      <c r="P4240" s="1202">
        <v>0.23300000000000001</v>
      </c>
      <c r="Q4240" s="1203">
        <f t="shared" si="38"/>
        <v>0.12380000000000002</v>
      </c>
      <c r="R4240" s="1202">
        <v>0.14000000000000001</v>
      </c>
      <c r="S4240" s="1197"/>
      <c r="T4240" s="1197"/>
      <c r="U4240" s="1197"/>
      <c r="V4240" s="1197"/>
      <c r="W4240" s="1197"/>
      <c r="X4240" s="1205" t="s">
        <v>1840</v>
      </c>
      <c r="Y4240" s="729"/>
    </row>
    <row r="4241" spans="2:25" customFormat="1" ht="15.75" customHeight="1" x14ac:dyDescent="0.2">
      <c r="B4241" s="1230" t="s">
        <v>2073</v>
      </c>
      <c r="C4241" s="1218" t="s">
        <v>783</v>
      </c>
      <c r="D4241" s="1198" t="s">
        <v>1627</v>
      </c>
      <c r="E4241" s="1215">
        <v>5000</v>
      </c>
      <c r="F4241" s="1215">
        <v>5000</v>
      </c>
      <c r="G4241" s="1209">
        <v>62500</v>
      </c>
      <c r="H4241" s="1215">
        <v>0</v>
      </c>
      <c r="I4241" s="1221" t="s">
        <v>2054</v>
      </c>
      <c r="J4241" s="1197"/>
      <c r="K4241" s="1198"/>
      <c r="L4241" s="1214">
        <v>0.08</v>
      </c>
      <c r="M4241" s="1202">
        <f t="shared" si="36"/>
        <v>0.14150000000000001</v>
      </c>
      <c r="N4241" s="1202">
        <v>0.23300000000000001</v>
      </c>
      <c r="O4241" s="1203">
        <f t="shared" si="37"/>
        <v>0.16910000000000003</v>
      </c>
      <c r="P4241" s="1202">
        <v>0.23300000000000001</v>
      </c>
      <c r="Q4241" s="1203">
        <f t="shared" si="38"/>
        <v>0.12380000000000002</v>
      </c>
      <c r="R4241" s="1202">
        <v>0.14000000000000001</v>
      </c>
      <c r="S4241" s="1197"/>
      <c r="T4241" s="1197"/>
      <c r="U4241" s="1197"/>
      <c r="V4241" s="1197"/>
      <c r="W4241" s="1197"/>
      <c r="X4241" s="1205" t="s">
        <v>1840</v>
      </c>
      <c r="Y4241" s="729"/>
    </row>
    <row r="4242" spans="2:25" customFormat="1" ht="15.75" customHeight="1" x14ac:dyDescent="0.2">
      <c r="B4242" s="1230" t="s">
        <v>2073</v>
      </c>
      <c r="C4242" s="1218" t="s">
        <v>783</v>
      </c>
      <c r="D4242" s="1198" t="s">
        <v>1627</v>
      </c>
      <c r="E4242" s="1215">
        <v>10000</v>
      </c>
      <c r="F4242" s="1215">
        <v>10000</v>
      </c>
      <c r="G4242" s="1209">
        <v>125000</v>
      </c>
      <c r="H4242" s="1215">
        <v>0</v>
      </c>
      <c r="I4242" s="1221" t="s">
        <v>2054</v>
      </c>
      <c r="J4242" s="1197"/>
      <c r="K4242" s="1198"/>
      <c r="L4242" s="1214">
        <v>0.08</v>
      </c>
      <c r="M4242" s="1202">
        <f t="shared" si="36"/>
        <v>0.14150000000000001</v>
      </c>
      <c r="N4242" s="1202">
        <v>0.23300000000000001</v>
      </c>
      <c r="O4242" s="1203">
        <f t="shared" si="37"/>
        <v>0.16910000000000003</v>
      </c>
      <c r="P4242" s="1202">
        <v>0.23300000000000001</v>
      </c>
      <c r="Q4242" s="1203">
        <f t="shared" si="38"/>
        <v>0.12380000000000002</v>
      </c>
      <c r="R4242" s="1202">
        <v>0.14000000000000001</v>
      </c>
      <c r="S4242" s="1197"/>
      <c r="T4242" s="1197"/>
      <c r="U4242" s="1197"/>
      <c r="V4242" s="1197"/>
      <c r="W4242" s="1197"/>
      <c r="X4242" s="1205" t="s">
        <v>1840</v>
      </c>
      <c r="Y4242" s="729"/>
    </row>
    <row r="4243" spans="2:25" customFormat="1" ht="15.75" customHeight="1" x14ac:dyDescent="0.2">
      <c r="B4243" s="1230" t="s">
        <v>2074</v>
      </c>
      <c r="C4243" s="1218" t="s">
        <v>2030</v>
      </c>
      <c r="D4243" s="1198" t="s">
        <v>1627</v>
      </c>
      <c r="E4243" s="1215">
        <v>600</v>
      </c>
      <c r="F4243" s="1215">
        <v>600</v>
      </c>
      <c r="G4243" s="1209">
        <v>8571</v>
      </c>
      <c r="H4243" s="1215">
        <v>0</v>
      </c>
      <c r="I4243" s="1221" t="s">
        <v>2054</v>
      </c>
      <c r="J4243" s="1197"/>
      <c r="K4243" s="1198"/>
      <c r="L4243" s="1214">
        <v>7.0000000000000007E-2</v>
      </c>
      <c r="M4243" s="1202">
        <f t="shared" si="36"/>
        <v>0.14150000000000001</v>
      </c>
      <c r="N4243" s="1202">
        <v>0.23300000000000001</v>
      </c>
      <c r="O4243" s="1203">
        <f t="shared" si="37"/>
        <v>0.16910000000000003</v>
      </c>
      <c r="P4243" s="1202">
        <v>0.23300000000000001</v>
      </c>
      <c r="Q4243" s="1203">
        <f t="shared" si="38"/>
        <v>0.12380000000000002</v>
      </c>
      <c r="R4243" s="1202">
        <v>0.14000000000000001</v>
      </c>
      <c r="S4243" s="1197"/>
      <c r="T4243" s="1197"/>
      <c r="U4243" s="1197"/>
      <c r="V4243" s="1197"/>
      <c r="W4243" s="1197"/>
      <c r="X4243" s="1205" t="s">
        <v>1840</v>
      </c>
      <c r="Y4243" s="729"/>
    </row>
    <row r="4244" spans="2:25" customFormat="1" ht="15.75" customHeight="1" x14ac:dyDescent="0.2">
      <c r="B4244" s="1230" t="s">
        <v>2073</v>
      </c>
      <c r="C4244" s="1218" t="s">
        <v>2030</v>
      </c>
      <c r="D4244" s="1198" t="s">
        <v>1627</v>
      </c>
      <c r="E4244" s="1215">
        <v>600</v>
      </c>
      <c r="F4244" s="1215">
        <v>600</v>
      </c>
      <c r="G4244" s="1209">
        <v>7500</v>
      </c>
      <c r="H4244" s="1215">
        <v>0</v>
      </c>
      <c r="I4244" s="1221" t="s">
        <v>2054</v>
      </c>
      <c r="J4244" s="1197"/>
      <c r="K4244" s="1198"/>
      <c r="L4244" s="1214">
        <v>0.08</v>
      </c>
      <c r="M4244" s="1202">
        <f t="shared" si="36"/>
        <v>0.14150000000000001</v>
      </c>
      <c r="N4244" s="1202">
        <v>0.23300000000000001</v>
      </c>
      <c r="O4244" s="1203">
        <f t="shared" si="37"/>
        <v>0.16910000000000003</v>
      </c>
      <c r="P4244" s="1202">
        <v>0.23300000000000001</v>
      </c>
      <c r="Q4244" s="1203">
        <f t="shared" si="38"/>
        <v>0.12380000000000002</v>
      </c>
      <c r="R4244" s="1202">
        <v>0.14000000000000001</v>
      </c>
      <c r="S4244" s="1197"/>
      <c r="T4244" s="1197"/>
      <c r="U4244" s="1197"/>
      <c r="V4244" s="1197"/>
      <c r="W4244" s="1197"/>
      <c r="X4244" s="1205" t="s">
        <v>1840</v>
      </c>
      <c r="Y4244" s="729"/>
    </row>
    <row r="4245" spans="2:25" customFormat="1" ht="15.75" customHeight="1" x14ac:dyDescent="0.2">
      <c r="B4245" s="1230" t="s">
        <v>2075</v>
      </c>
      <c r="C4245" s="1218" t="s">
        <v>783</v>
      </c>
      <c r="D4245" s="1198" t="s">
        <v>1627</v>
      </c>
      <c r="E4245" s="1215">
        <v>600</v>
      </c>
      <c r="F4245" s="1215">
        <v>600</v>
      </c>
      <c r="G4245" s="1209">
        <v>8571</v>
      </c>
      <c r="H4245" s="1215">
        <v>0</v>
      </c>
      <c r="I4245" s="1221" t="s">
        <v>2054</v>
      </c>
      <c r="J4245" s="1197"/>
      <c r="K4245" s="1198"/>
      <c r="L4245" s="1214">
        <v>7.0000000000000007E-2</v>
      </c>
      <c r="M4245" s="1202">
        <f t="shared" si="36"/>
        <v>0.14150000000000001</v>
      </c>
      <c r="N4245" s="1202">
        <v>0.23300000000000001</v>
      </c>
      <c r="O4245" s="1203">
        <f t="shared" si="37"/>
        <v>0.16910000000000003</v>
      </c>
      <c r="P4245" s="1202">
        <v>0.23300000000000001</v>
      </c>
      <c r="Q4245" s="1203">
        <f t="shared" si="38"/>
        <v>0.12380000000000002</v>
      </c>
      <c r="R4245" s="1202">
        <v>0.14000000000000001</v>
      </c>
      <c r="S4245" s="1197"/>
      <c r="T4245" s="1197"/>
      <c r="U4245" s="1197"/>
      <c r="V4245" s="1197"/>
      <c r="W4245" s="1197"/>
      <c r="X4245" s="1205" t="s">
        <v>1840</v>
      </c>
      <c r="Y4245" s="729"/>
    </row>
    <row r="4246" spans="2:25" customFormat="1" ht="15.75" customHeight="1" x14ac:dyDescent="0.2">
      <c r="B4246" s="1230" t="s">
        <v>2076</v>
      </c>
      <c r="C4246" s="1218" t="s">
        <v>783</v>
      </c>
      <c r="D4246" s="1198" t="s">
        <v>1627</v>
      </c>
      <c r="E4246" s="1215">
        <v>2000</v>
      </c>
      <c r="F4246" s="1215">
        <v>2000</v>
      </c>
      <c r="G4246" s="1209">
        <v>29850</v>
      </c>
      <c r="H4246" s="1215">
        <v>0</v>
      </c>
      <c r="I4246" s="1221" t="s">
        <v>2054</v>
      </c>
      <c r="J4246" s="1197"/>
      <c r="K4246" s="1198"/>
      <c r="L4246" s="1214">
        <v>6.7000000000000004E-2</v>
      </c>
      <c r="M4246" s="1202">
        <f t="shared" si="36"/>
        <v>0.13750000000000001</v>
      </c>
      <c r="N4246" s="1202">
        <v>0.22900000000000001</v>
      </c>
      <c r="O4246" s="1203">
        <f t="shared" si="37"/>
        <v>0.16510000000000002</v>
      </c>
      <c r="P4246" s="1202">
        <v>0.22900000000000001</v>
      </c>
      <c r="Q4246" s="1203">
        <f t="shared" si="38"/>
        <v>0.11980000000000002</v>
      </c>
      <c r="R4246" s="1202">
        <v>0.13600000000000001</v>
      </c>
      <c r="S4246" s="1197"/>
      <c r="T4246" s="1197"/>
      <c r="U4246" s="1197"/>
      <c r="V4246" s="1197"/>
      <c r="W4246" s="1197"/>
      <c r="X4246" s="1205" t="s">
        <v>1840</v>
      </c>
      <c r="Y4246" s="729"/>
    </row>
    <row r="4247" spans="2:25" customFormat="1" ht="15.75" customHeight="1" x14ac:dyDescent="0.2">
      <c r="B4247" s="1230" t="s">
        <v>2077</v>
      </c>
      <c r="C4247" s="1218" t="s">
        <v>783</v>
      </c>
      <c r="D4247" s="1198" t="s">
        <v>1627</v>
      </c>
      <c r="E4247" s="1215">
        <v>5000</v>
      </c>
      <c r="F4247" s="1215">
        <v>5000</v>
      </c>
      <c r="G4247" s="1209">
        <v>78125</v>
      </c>
      <c r="H4247" s="1215">
        <v>0</v>
      </c>
      <c r="I4247" s="1221" t="s">
        <v>2054</v>
      </c>
      <c r="J4247" s="1197"/>
      <c r="K4247" s="1198"/>
      <c r="L4247" s="1214">
        <v>6.4000000000000001E-2</v>
      </c>
      <c r="M4247" s="1202">
        <f t="shared" si="36"/>
        <v>0.13250000000000001</v>
      </c>
      <c r="N4247" s="1202">
        <v>0.224</v>
      </c>
      <c r="O4247" s="1203">
        <f t="shared" si="37"/>
        <v>0.16010000000000002</v>
      </c>
      <c r="P4247" s="1202">
        <v>0.224</v>
      </c>
      <c r="Q4247" s="1203">
        <f t="shared" si="38"/>
        <v>0.11480000000000001</v>
      </c>
      <c r="R4247" s="1202">
        <v>0.13100000000000001</v>
      </c>
      <c r="S4247" s="1197"/>
      <c r="T4247" s="1197"/>
      <c r="U4247" s="1197"/>
      <c r="V4247" s="1197"/>
      <c r="W4247" s="1197"/>
      <c r="X4247" s="1205" t="s">
        <v>1840</v>
      </c>
      <c r="Y4247" s="729"/>
    </row>
    <row r="4248" spans="2:25" customFormat="1" ht="15.75" customHeight="1" x14ac:dyDescent="0.2">
      <c r="B4248" s="1230" t="s">
        <v>2078</v>
      </c>
      <c r="C4248" s="1218" t="s">
        <v>783</v>
      </c>
      <c r="D4248" s="1198" t="s">
        <v>1627</v>
      </c>
      <c r="E4248" s="1215">
        <v>10000</v>
      </c>
      <c r="F4248" s="1215">
        <v>10000</v>
      </c>
      <c r="G4248" s="1209">
        <v>166666</v>
      </c>
      <c r="H4248" s="1215">
        <v>0</v>
      </c>
      <c r="I4248" s="1221" t="s">
        <v>2054</v>
      </c>
      <c r="J4248" s="1197"/>
      <c r="K4248" s="1198"/>
      <c r="L4248" s="1214">
        <v>0.06</v>
      </c>
      <c r="M4248" s="1202">
        <f t="shared" si="36"/>
        <v>0.1265</v>
      </c>
      <c r="N4248" s="1202">
        <v>0.218</v>
      </c>
      <c r="O4248" s="1203">
        <f t="shared" si="37"/>
        <v>0.15410000000000001</v>
      </c>
      <c r="P4248" s="1202">
        <v>0.218</v>
      </c>
      <c r="Q4248" s="1203">
        <f t="shared" si="38"/>
        <v>0.10880000000000001</v>
      </c>
      <c r="R4248" s="1202">
        <v>0.125</v>
      </c>
      <c r="S4248" s="1197"/>
      <c r="T4248" s="1197"/>
      <c r="U4248" s="1197"/>
      <c r="V4248" s="1197"/>
      <c r="W4248" s="1197"/>
      <c r="X4248" s="1205" t="s">
        <v>1840</v>
      </c>
      <c r="Y4248" s="729"/>
    </row>
    <row r="4249" spans="2:25" customFormat="1" ht="15.75" customHeight="1" x14ac:dyDescent="0.2">
      <c r="B4249" s="1230" t="s">
        <v>2075</v>
      </c>
      <c r="C4249" s="1218" t="s">
        <v>2030</v>
      </c>
      <c r="D4249" s="1198" t="s">
        <v>1627</v>
      </c>
      <c r="E4249" s="1215">
        <v>600</v>
      </c>
      <c r="F4249" s="1215">
        <v>600</v>
      </c>
      <c r="G4249" s="1209">
        <v>8571</v>
      </c>
      <c r="H4249" s="1215">
        <v>0</v>
      </c>
      <c r="I4249" s="1221" t="s">
        <v>2054</v>
      </c>
      <c r="J4249" s="1197"/>
      <c r="K4249" s="1198"/>
      <c r="L4249" s="1214">
        <v>7.0000000000000007E-2</v>
      </c>
      <c r="M4249" s="1202">
        <f t="shared" si="36"/>
        <v>0.14150000000000001</v>
      </c>
      <c r="N4249" s="1202">
        <v>0.23300000000000001</v>
      </c>
      <c r="O4249" s="1203">
        <f t="shared" si="37"/>
        <v>0.16910000000000003</v>
      </c>
      <c r="P4249" s="1202">
        <v>0.23300000000000001</v>
      </c>
      <c r="Q4249" s="1203">
        <f t="shared" si="38"/>
        <v>0.12380000000000002</v>
      </c>
      <c r="R4249" s="1202">
        <v>0.14000000000000001</v>
      </c>
      <c r="S4249" s="1197"/>
      <c r="T4249" s="1197"/>
      <c r="U4249" s="1197"/>
      <c r="V4249" s="1197"/>
      <c r="W4249" s="1197"/>
      <c r="X4249" s="1205" t="s">
        <v>1840</v>
      </c>
      <c r="Y4249" s="729"/>
    </row>
    <row r="4250" spans="2:25" customFormat="1" ht="15.75" customHeight="1" x14ac:dyDescent="0.2">
      <c r="B4250" s="1230" t="s">
        <v>2076</v>
      </c>
      <c r="C4250" s="1218" t="s">
        <v>2030</v>
      </c>
      <c r="D4250" s="1198" t="s">
        <v>1627</v>
      </c>
      <c r="E4250" s="1215">
        <v>2000</v>
      </c>
      <c r="F4250" s="1215">
        <v>2000</v>
      </c>
      <c r="G4250" s="1209">
        <v>29850</v>
      </c>
      <c r="H4250" s="1215">
        <v>0</v>
      </c>
      <c r="I4250" s="1221" t="s">
        <v>2054</v>
      </c>
      <c r="J4250" s="1197"/>
      <c r="K4250" s="1198"/>
      <c r="L4250" s="1214">
        <v>6.7000000000000004E-2</v>
      </c>
      <c r="M4250" s="1202">
        <f t="shared" si="36"/>
        <v>0.13750000000000001</v>
      </c>
      <c r="N4250" s="1202">
        <v>0.22900000000000001</v>
      </c>
      <c r="O4250" s="1203">
        <f t="shared" si="37"/>
        <v>0.16510000000000002</v>
      </c>
      <c r="P4250" s="1202">
        <v>0.22900000000000001</v>
      </c>
      <c r="Q4250" s="1203">
        <f t="shared" si="38"/>
        <v>0.11980000000000002</v>
      </c>
      <c r="R4250" s="1202">
        <v>0.13600000000000001</v>
      </c>
      <c r="S4250" s="1197"/>
      <c r="T4250" s="1197"/>
      <c r="U4250" s="1197"/>
      <c r="V4250" s="1197"/>
      <c r="W4250" s="1197"/>
      <c r="X4250" s="1205" t="s">
        <v>1840</v>
      </c>
      <c r="Y4250" s="729"/>
    </row>
    <row r="4251" spans="2:25" customFormat="1" ht="15.75" customHeight="1" x14ac:dyDescent="0.2">
      <c r="B4251" s="1230" t="s">
        <v>2077</v>
      </c>
      <c r="C4251" s="1218" t="s">
        <v>2030</v>
      </c>
      <c r="D4251" s="1198" t="s">
        <v>1627</v>
      </c>
      <c r="E4251" s="1215">
        <v>5000</v>
      </c>
      <c r="F4251" s="1215">
        <v>5000</v>
      </c>
      <c r="G4251" s="1209">
        <v>78125</v>
      </c>
      <c r="H4251" s="1215">
        <v>0</v>
      </c>
      <c r="I4251" s="1221" t="s">
        <v>2054</v>
      </c>
      <c r="J4251" s="1197"/>
      <c r="K4251" s="1198"/>
      <c r="L4251" s="1214">
        <v>6.4000000000000001E-2</v>
      </c>
      <c r="M4251" s="1202">
        <f t="shared" si="36"/>
        <v>0.13250000000000001</v>
      </c>
      <c r="N4251" s="1202">
        <v>0.224</v>
      </c>
      <c r="O4251" s="1203">
        <f t="shared" si="37"/>
        <v>0.16010000000000002</v>
      </c>
      <c r="P4251" s="1202">
        <v>0.224</v>
      </c>
      <c r="Q4251" s="1203">
        <f t="shared" si="38"/>
        <v>0.11480000000000001</v>
      </c>
      <c r="R4251" s="1202">
        <v>0.13100000000000001</v>
      </c>
      <c r="S4251" s="1197"/>
      <c r="T4251" s="1197"/>
      <c r="U4251" s="1197"/>
      <c r="V4251" s="1197"/>
      <c r="W4251" s="1197"/>
      <c r="X4251" s="1205" t="s">
        <v>1840</v>
      </c>
      <c r="Y4251" s="729"/>
    </row>
    <row r="4252" spans="2:25" customFormat="1" ht="15.75" customHeight="1" x14ac:dyDescent="0.2">
      <c r="B4252" s="1230" t="s">
        <v>2078</v>
      </c>
      <c r="C4252" s="1218" t="s">
        <v>2030</v>
      </c>
      <c r="D4252" s="1198" t="s">
        <v>1627</v>
      </c>
      <c r="E4252" s="1215">
        <v>10000</v>
      </c>
      <c r="F4252" s="1215">
        <v>10000</v>
      </c>
      <c r="G4252" s="1209">
        <v>166666</v>
      </c>
      <c r="H4252" s="1215">
        <v>0</v>
      </c>
      <c r="I4252" s="1221" t="s">
        <v>2054</v>
      </c>
      <c r="J4252" s="1197"/>
      <c r="K4252" s="1198"/>
      <c r="L4252" s="1222">
        <v>0.06</v>
      </c>
      <c r="M4252" s="1202">
        <f t="shared" si="36"/>
        <v>0.1265</v>
      </c>
      <c r="N4252" s="1202">
        <v>0.218</v>
      </c>
      <c r="O4252" s="1203">
        <f t="shared" si="37"/>
        <v>0.15410000000000001</v>
      </c>
      <c r="P4252" s="1202">
        <v>0.218</v>
      </c>
      <c r="Q4252" s="1203">
        <f t="shared" si="38"/>
        <v>0.10880000000000001</v>
      </c>
      <c r="R4252" s="1202">
        <v>0.125</v>
      </c>
      <c r="S4252" s="1197"/>
      <c r="T4252" s="1197"/>
      <c r="U4252" s="1197"/>
      <c r="V4252" s="1197"/>
      <c r="W4252" s="1197"/>
      <c r="X4252" s="1205" t="s">
        <v>1840</v>
      </c>
      <c r="Y4252" s="729"/>
    </row>
    <row r="4253" spans="2:25" customFormat="1" ht="15.75" customHeight="1" x14ac:dyDescent="0.2">
      <c r="B4253" s="1231" t="s">
        <v>2079</v>
      </c>
      <c r="C4253" s="1224"/>
      <c r="D4253" s="1224"/>
      <c r="E4253" s="1223"/>
      <c r="F4253" s="1223"/>
      <c r="G4253" s="1224"/>
      <c r="H4253" s="1223"/>
      <c r="I4253" s="1224"/>
      <c r="J4253" s="1223"/>
      <c r="K4253" s="1224"/>
      <c r="L4253" s="1223"/>
      <c r="M4253" s="1223"/>
      <c r="N4253" s="1223"/>
      <c r="O4253" s="1223"/>
      <c r="P4253" s="1223"/>
      <c r="Q4253" s="1223"/>
      <c r="R4253" s="1223"/>
      <c r="S4253" s="1223"/>
      <c r="T4253" s="1223"/>
      <c r="U4253" s="1223"/>
      <c r="V4253" s="1223"/>
      <c r="W4253" s="1223"/>
      <c r="X4253" s="1224"/>
      <c r="Y4253" s="729"/>
    </row>
    <row r="4254" spans="2:25" customFormat="1" ht="15.75" customHeight="1" x14ac:dyDescent="0.2">
      <c r="B4254" s="1231" t="s">
        <v>760</v>
      </c>
      <c r="C4254" s="1224"/>
      <c r="D4254" s="1224"/>
      <c r="E4254" s="1223"/>
      <c r="F4254" s="1223"/>
      <c r="G4254" s="1224"/>
      <c r="H4254" s="1223"/>
      <c r="I4254" s="1224"/>
      <c r="J4254" s="1223"/>
      <c r="K4254" s="1224"/>
      <c r="L4254" s="1223"/>
      <c r="M4254" s="1223"/>
      <c r="N4254" s="1223"/>
      <c r="O4254" s="1223"/>
      <c r="P4254" s="1223"/>
      <c r="Q4254" s="1223"/>
      <c r="R4254" s="1223"/>
      <c r="S4254" s="1223"/>
      <c r="T4254" s="1223"/>
      <c r="U4254" s="1223"/>
      <c r="V4254" s="1223"/>
      <c r="W4254" s="1223"/>
      <c r="X4254" s="1224"/>
      <c r="Y4254" s="729"/>
    </row>
    <row r="4255" spans="2:25" customFormat="1" ht="15.75" customHeight="1" thickBot="1" x14ac:dyDescent="0.25">
      <c r="B4255" s="1232"/>
      <c r="C4255" s="1226"/>
      <c r="D4255" s="1226"/>
      <c r="E4255" s="1225"/>
      <c r="F4255" s="1225"/>
      <c r="G4255" s="1226"/>
      <c r="H4255" s="1225"/>
      <c r="I4255" s="1226"/>
      <c r="J4255" s="1225"/>
      <c r="K4255" s="1226"/>
      <c r="L4255" s="1225"/>
      <c r="M4255" s="1225"/>
      <c r="N4255" s="1225"/>
      <c r="O4255" s="1225"/>
      <c r="P4255" s="1225"/>
      <c r="Q4255" s="1225"/>
      <c r="R4255" s="1225"/>
      <c r="S4255" s="1225"/>
      <c r="T4255" s="1225"/>
      <c r="U4255" s="1225"/>
      <c r="V4255" s="1225"/>
      <c r="W4255" s="1225"/>
      <c r="X4255" s="1226"/>
      <c r="Y4255" s="700"/>
    </row>
    <row r="4256" spans="2:25" customFormat="1" ht="15.75" customHeight="1" thickTop="1" x14ac:dyDescent="0.2">
      <c r="B4256" s="3973" t="str">
        <f>+B4005</f>
        <v>.</v>
      </c>
      <c r="C4256" s="3973"/>
      <c r="D4256" s="3973"/>
    </row>
    <row r="4257" spans="2:6" customFormat="1" ht="15.75" customHeight="1" thickBot="1" x14ac:dyDescent="0.25">
      <c r="B4257" s="796"/>
      <c r="C4257" s="796"/>
      <c r="D4257" s="796"/>
    </row>
    <row r="4258" spans="2:6" customFormat="1" ht="15.75" customHeight="1" thickTop="1" x14ac:dyDescent="0.2">
      <c r="B4258" s="3954" t="s">
        <v>1401</v>
      </c>
      <c r="C4258" s="3955"/>
      <c r="D4258" s="3955"/>
      <c r="E4258" s="3955"/>
      <c r="F4258" s="3956"/>
    </row>
    <row r="4259" spans="2:6" customFormat="1" ht="28.5" customHeight="1" x14ac:dyDescent="0.2">
      <c r="B4259" s="405" t="s">
        <v>64</v>
      </c>
      <c r="C4259" s="767" t="s">
        <v>535</v>
      </c>
      <c r="D4259" s="767" t="s">
        <v>1402</v>
      </c>
      <c r="E4259" s="397" t="s">
        <v>1403</v>
      </c>
      <c r="F4259" s="433" t="s">
        <v>1404</v>
      </c>
    </row>
    <row r="4260" spans="2:6" customFormat="1" ht="15.75" customHeight="1" x14ac:dyDescent="0.2">
      <c r="B4260" s="42" t="s">
        <v>1405</v>
      </c>
      <c r="C4260" s="44">
        <v>9.99</v>
      </c>
      <c r="D4260" s="1103" t="s">
        <v>1406</v>
      </c>
      <c r="E4260" s="775">
        <v>0.2</v>
      </c>
      <c r="F4260" s="1104">
        <v>0.15</v>
      </c>
    </row>
    <row r="4261" spans="2:6" customFormat="1" ht="15.75" customHeight="1" x14ac:dyDescent="0.2">
      <c r="B4261" s="42" t="s">
        <v>1407</v>
      </c>
      <c r="C4261" s="44">
        <v>14.99</v>
      </c>
      <c r="D4261" s="1103" t="s">
        <v>1408</v>
      </c>
      <c r="E4261" s="775">
        <v>0.15</v>
      </c>
      <c r="F4261" s="1104">
        <v>0.1</v>
      </c>
    </row>
    <row r="4262" spans="2:6" customFormat="1" ht="15.75" customHeight="1" x14ac:dyDescent="0.2">
      <c r="B4262" s="42" t="s">
        <v>1409</v>
      </c>
      <c r="C4262" s="44">
        <v>19.989999999999998</v>
      </c>
      <c r="D4262" s="1103" t="s">
        <v>1709</v>
      </c>
      <c r="E4262" s="1105" t="s">
        <v>1871</v>
      </c>
      <c r="F4262" s="1106" t="s">
        <v>1871</v>
      </c>
    </row>
    <row r="4263" spans="2:6" customFormat="1" ht="15.75" customHeight="1" x14ac:dyDescent="0.2">
      <c r="B4263" s="42" t="s">
        <v>1410</v>
      </c>
      <c r="C4263" s="44">
        <v>39.99</v>
      </c>
      <c r="D4263" s="1103" t="s">
        <v>1709</v>
      </c>
      <c r="E4263" s="1105" t="s">
        <v>1871</v>
      </c>
      <c r="F4263" s="1106" t="s">
        <v>1871</v>
      </c>
    </row>
    <row r="4264" spans="2:6" customFormat="1" ht="15.75" customHeight="1" x14ac:dyDescent="0.2">
      <c r="B4264" s="3957" t="s">
        <v>1985</v>
      </c>
      <c r="C4264" s="3958"/>
      <c r="D4264" s="3958"/>
      <c r="E4264" s="772"/>
      <c r="F4264" s="729"/>
    </row>
    <row r="4265" spans="2:6" customFormat="1" ht="9" customHeight="1" thickBot="1" x14ac:dyDescent="0.25">
      <c r="B4265" s="698"/>
      <c r="C4265" s="699"/>
      <c r="D4265" s="773"/>
      <c r="E4265" s="776"/>
      <c r="F4265" s="700"/>
    </row>
    <row r="4266" spans="2:6" customFormat="1" ht="15.75" customHeight="1" thickTop="1" x14ac:dyDescent="0.2">
      <c r="B4266" s="3974" t="str">
        <f>+B4256</f>
        <v>.</v>
      </c>
      <c r="C4266" s="3974"/>
      <c r="D4266" s="796"/>
    </row>
    <row r="4267" spans="2:6" customFormat="1" ht="15.75" customHeight="1" thickBot="1" x14ac:dyDescent="0.25">
      <c r="B4267" s="796"/>
      <c r="C4267" s="796"/>
      <c r="D4267" s="796"/>
    </row>
    <row r="4268" spans="2:6" customFormat="1" ht="15.75" customHeight="1" thickTop="1" thickBot="1" x14ac:dyDescent="0.25">
      <c r="B4268" s="3964" t="s">
        <v>1398</v>
      </c>
      <c r="C4268" s="3965"/>
      <c r="D4268" s="3966"/>
    </row>
    <row r="4269" spans="2:6" customFormat="1" ht="15.75" customHeight="1" x14ac:dyDescent="0.2">
      <c r="B4269" s="853" t="s">
        <v>2095</v>
      </c>
      <c r="C4269" s="1098" t="s">
        <v>371</v>
      </c>
      <c r="D4269" s="1099" t="s">
        <v>167</v>
      </c>
    </row>
    <row r="4270" spans="2:6" customFormat="1" ht="15.75" customHeight="1" x14ac:dyDescent="0.2">
      <c r="B4270" s="1100" t="s">
        <v>1399</v>
      </c>
      <c r="C4270" s="1101" t="s">
        <v>1399</v>
      </c>
      <c r="D4270" s="1102" t="s">
        <v>1399</v>
      </c>
    </row>
    <row r="4271" spans="2:6" customFormat="1" ht="15.75" customHeight="1" x14ac:dyDescent="0.2">
      <c r="B4271" s="824">
        <v>1.78</v>
      </c>
      <c r="C4271" s="757">
        <v>4.46</v>
      </c>
      <c r="D4271" s="864">
        <v>8.92</v>
      </c>
    </row>
    <row r="4272" spans="2:6" customFormat="1" ht="15.75" customHeight="1" thickBot="1" x14ac:dyDescent="0.25">
      <c r="B4272" s="4200" t="s">
        <v>1400</v>
      </c>
      <c r="C4272" s="4201"/>
      <c r="D4272" s="4202"/>
    </row>
    <row r="4273" spans="2:4" customFormat="1" ht="15.75" customHeight="1" thickTop="1" x14ac:dyDescent="0.2">
      <c r="B4273" s="3974" t="str">
        <f>+B4266</f>
        <v>.</v>
      </c>
      <c r="C4273" s="3974"/>
      <c r="D4273" s="3974"/>
    </row>
    <row r="4274" spans="2:4" customFormat="1" ht="15.75" customHeight="1" thickBot="1" x14ac:dyDescent="0.25">
      <c r="B4274" s="796"/>
      <c r="C4274" s="796"/>
      <c r="D4274" s="796"/>
    </row>
    <row r="4275" spans="2:4" customFormat="1" ht="17.25" customHeight="1" thickTop="1" x14ac:dyDescent="0.2">
      <c r="B4275" s="4166" t="s">
        <v>552</v>
      </c>
      <c r="C4275" s="3844"/>
      <c r="D4275" s="796"/>
    </row>
    <row r="4276" spans="2:4" customFormat="1" ht="15.75" customHeight="1" thickBot="1" x14ac:dyDescent="0.25">
      <c r="B4276" s="728"/>
      <c r="C4276" s="729"/>
      <c r="D4276" s="796"/>
    </row>
    <row r="4277" spans="2:4" customFormat="1" ht="15.75" customHeight="1" x14ac:dyDescent="0.2">
      <c r="B4277" s="853" t="s">
        <v>1153</v>
      </c>
      <c r="C4277" s="1095" t="s">
        <v>2555</v>
      </c>
      <c r="D4277" s="796"/>
    </row>
    <row r="4278" spans="2:4" customFormat="1" ht="15.75" customHeight="1" x14ac:dyDescent="0.2">
      <c r="B4278" s="824" t="s">
        <v>553</v>
      </c>
      <c r="C4278" s="1096">
        <v>0.05</v>
      </c>
      <c r="D4278" s="796"/>
    </row>
    <row r="4279" spans="2:4" customFormat="1" ht="15.75" customHeight="1" x14ac:dyDescent="0.2">
      <c r="B4279" s="933" t="s">
        <v>554</v>
      </c>
      <c r="C4279" s="1097">
        <v>0.06</v>
      </c>
      <c r="D4279" s="796"/>
    </row>
    <row r="4280" spans="2:4" customFormat="1" ht="15.75" customHeight="1" x14ac:dyDescent="0.2">
      <c r="B4280" s="933" t="s">
        <v>555</v>
      </c>
      <c r="C4280" s="1096">
        <v>0.06</v>
      </c>
      <c r="D4280" s="796"/>
    </row>
    <row r="4281" spans="2:4" customFormat="1" ht="15.75" customHeight="1" x14ac:dyDescent="0.2">
      <c r="B4281" s="4198" t="s">
        <v>556</v>
      </c>
      <c r="C4281" s="4199"/>
      <c r="D4281" s="796"/>
    </row>
    <row r="4282" spans="2:4" customFormat="1" ht="30.75" customHeight="1" x14ac:dyDescent="0.2">
      <c r="B4282" s="4224" t="s">
        <v>550</v>
      </c>
      <c r="C4282" s="4225"/>
      <c r="D4282" s="796"/>
    </row>
    <row r="4283" spans="2:4" customFormat="1" ht="31.5" customHeight="1" x14ac:dyDescent="0.2">
      <c r="B4283" s="3948" t="s">
        <v>1397</v>
      </c>
      <c r="C4283" s="3885"/>
      <c r="D4283" s="796"/>
    </row>
    <row r="4284" spans="2:4" customFormat="1" ht="15.75" customHeight="1" thickBot="1" x14ac:dyDescent="0.25">
      <c r="B4284" s="698" t="s">
        <v>1970</v>
      </c>
      <c r="C4284" s="700"/>
      <c r="D4284" s="796"/>
    </row>
    <row r="4285" spans="2:4" customFormat="1" ht="15.75" customHeight="1" thickTop="1" x14ac:dyDescent="0.2">
      <c r="B4285" s="3974" t="str">
        <f>+B4273</f>
        <v>.</v>
      </c>
      <c r="C4285" s="3974"/>
      <c r="D4285" s="796"/>
    </row>
    <row r="4286" spans="2:4" customFormat="1" ht="15.75" customHeight="1" thickBot="1" x14ac:dyDescent="0.25">
      <c r="B4286" s="796"/>
      <c r="C4286" s="796"/>
      <c r="D4286" s="796"/>
    </row>
    <row r="4287" spans="2:4" customFormat="1" ht="15.75" customHeight="1" thickTop="1" x14ac:dyDescent="0.2">
      <c r="B4287" s="4166" t="s">
        <v>545</v>
      </c>
      <c r="C4287" s="3844"/>
      <c r="D4287" s="796"/>
    </row>
    <row r="4288" spans="2:4" customFormat="1" ht="15.75" customHeight="1" thickBot="1" x14ac:dyDescent="0.25">
      <c r="B4288" s="728"/>
      <c r="C4288" s="729"/>
      <c r="D4288" s="796"/>
    </row>
    <row r="4289" spans="2:4" customFormat="1" ht="15.75" customHeight="1" thickBot="1" x14ac:dyDescent="0.25">
      <c r="B4289" s="701" t="s">
        <v>1153</v>
      </c>
      <c r="C4289" s="702" t="s">
        <v>2555</v>
      </c>
      <c r="D4289" s="796"/>
    </row>
    <row r="4290" spans="2:4" customFormat="1" ht="15.75" customHeight="1" x14ac:dyDescent="0.2">
      <c r="B4290" s="706" t="s">
        <v>546</v>
      </c>
      <c r="C4290" s="730">
        <v>0.04</v>
      </c>
      <c r="D4290" s="796"/>
    </row>
    <row r="4291" spans="2:4" customFormat="1" ht="15.75" customHeight="1" x14ac:dyDescent="0.2">
      <c r="B4291" s="708" t="s">
        <v>547</v>
      </c>
      <c r="C4291" s="731">
        <v>0</v>
      </c>
      <c r="D4291" s="796"/>
    </row>
    <row r="4292" spans="2:4" customFormat="1" ht="15.75" customHeight="1" thickBot="1" x14ac:dyDescent="0.25">
      <c r="B4292" s="710" t="s">
        <v>548</v>
      </c>
      <c r="C4292" s="732">
        <v>0</v>
      </c>
      <c r="D4292" s="796"/>
    </row>
    <row r="4293" spans="2:4" customFormat="1" ht="24" customHeight="1" x14ac:dyDescent="0.2">
      <c r="B4293" s="4162" t="s">
        <v>549</v>
      </c>
      <c r="C4293" s="4163"/>
      <c r="D4293" s="796"/>
    </row>
    <row r="4294" spans="2:4" customFormat="1" ht="30" customHeight="1" x14ac:dyDescent="0.2">
      <c r="B4294" s="3948" t="s">
        <v>550</v>
      </c>
      <c r="C4294" s="3885"/>
      <c r="D4294" s="796"/>
    </row>
    <row r="4295" spans="2:4" customFormat="1" ht="58.5" customHeight="1" x14ac:dyDescent="0.2">
      <c r="B4295" s="3948" t="s">
        <v>551</v>
      </c>
      <c r="C4295" s="3885"/>
      <c r="D4295" s="796"/>
    </row>
    <row r="4296" spans="2:4" customFormat="1" ht="15.75" customHeight="1" thickBot="1" x14ac:dyDescent="0.25">
      <c r="B4296" s="698" t="s">
        <v>1970</v>
      </c>
      <c r="C4296" s="700"/>
      <c r="D4296" s="796"/>
    </row>
    <row r="4297" spans="2:4" customFormat="1" ht="15.75" customHeight="1" thickTop="1" x14ac:dyDescent="0.2">
      <c r="B4297" s="3974" t="str">
        <f>+B4285</f>
        <v>.</v>
      </c>
      <c r="C4297" s="3974"/>
      <c r="D4297" s="796"/>
    </row>
    <row r="4298" spans="2:4" customFormat="1" ht="15.75" customHeight="1" thickBot="1" x14ac:dyDescent="0.25">
      <c r="B4298" s="796"/>
      <c r="C4298" s="796"/>
      <c r="D4298" s="796"/>
    </row>
    <row r="4299" spans="2:4" customFormat="1" ht="30.75" customHeight="1" thickTop="1" x14ac:dyDescent="0.2">
      <c r="B4299" s="3842" t="s">
        <v>540</v>
      </c>
      <c r="C4299" s="3844"/>
      <c r="D4299" s="796"/>
    </row>
    <row r="4300" spans="2:4" customFormat="1" ht="15.75" customHeight="1" thickBot="1" x14ac:dyDescent="0.25">
      <c r="B4300" s="728"/>
      <c r="C4300" s="729"/>
      <c r="D4300" s="796"/>
    </row>
    <row r="4301" spans="2:4" customFormat="1" ht="15.75" customHeight="1" thickBot="1" x14ac:dyDescent="0.25">
      <c r="B4301" s="1089" t="s">
        <v>1153</v>
      </c>
      <c r="C4301" s="702" t="s">
        <v>2543</v>
      </c>
      <c r="D4301" s="796"/>
    </row>
    <row r="4302" spans="2:4" customFormat="1" ht="23.25" customHeight="1" x14ac:dyDescent="0.2">
      <c r="B4302" s="1090" t="s">
        <v>541</v>
      </c>
      <c r="C4302" s="1091">
        <v>0.95</v>
      </c>
      <c r="D4302" s="796"/>
    </row>
    <row r="4303" spans="2:4" customFormat="1" ht="15.75" customHeight="1" x14ac:dyDescent="0.2">
      <c r="B4303" s="1092" t="s">
        <v>180</v>
      </c>
      <c r="C4303" s="1093">
        <v>4.49</v>
      </c>
      <c r="D4303" s="796"/>
    </row>
    <row r="4304" spans="2:4" customFormat="1" ht="20.25" customHeight="1" x14ac:dyDescent="0.2">
      <c r="B4304" s="741" t="s">
        <v>542</v>
      </c>
      <c r="C4304" s="1094"/>
      <c r="D4304" s="796"/>
    </row>
    <row r="4305" spans="2:13" customFormat="1" ht="81" customHeight="1" x14ac:dyDescent="0.2">
      <c r="B4305" s="4205" t="s">
        <v>543</v>
      </c>
      <c r="C4305" s="3885"/>
      <c r="D4305" s="796"/>
    </row>
    <row r="4306" spans="2:13" customFormat="1" ht="15.75" customHeight="1" x14ac:dyDescent="0.2">
      <c r="B4306" s="741" t="s">
        <v>544</v>
      </c>
      <c r="C4306" s="941"/>
      <c r="D4306" s="796"/>
    </row>
    <row r="4307" spans="2:13" customFormat="1" ht="15.75" customHeight="1" x14ac:dyDescent="0.2">
      <c r="B4307" s="741" t="s">
        <v>993</v>
      </c>
      <c r="C4307" s="941"/>
      <c r="D4307" s="796"/>
    </row>
    <row r="4308" spans="2:13" customFormat="1" ht="15.75" customHeight="1" thickBot="1" x14ac:dyDescent="0.25">
      <c r="B4308" s="698"/>
      <c r="C4308" s="700"/>
      <c r="D4308" s="796"/>
    </row>
    <row r="4309" spans="2:13" customFormat="1" ht="15.75" customHeight="1" thickTop="1" x14ac:dyDescent="0.2">
      <c r="B4309" s="3974" t="str">
        <f>+B4297</f>
        <v>.</v>
      </c>
      <c r="C4309" s="3974"/>
      <c r="D4309" s="796"/>
    </row>
    <row r="4310" spans="2:13" customFormat="1" ht="15.75" customHeight="1" thickBot="1" x14ac:dyDescent="0.25">
      <c r="B4310" s="796"/>
      <c r="C4310" s="796"/>
      <c r="D4310" s="796"/>
    </row>
    <row r="4311" spans="2:13" customFormat="1" ht="15.75" customHeight="1" thickTop="1" thickBot="1" x14ac:dyDescent="0.25">
      <c r="B4311" s="742"/>
      <c r="C4311" s="1042"/>
      <c r="D4311" s="1042"/>
      <c r="E4311" s="1042"/>
      <c r="F4311" s="1042"/>
      <c r="G4311" s="1042"/>
      <c r="H4311" s="1042"/>
      <c r="I4311" s="1042"/>
      <c r="J4311" s="1042"/>
      <c r="K4311" s="1042"/>
      <c r="L4311" s="1042"/>
      <c r="M4311" s="734"/>
    </row>
    <row r="4312" spans="2:13" customFormat="1" ht="15.75" customHeight="1" thickTop="1" x14ac:dyDescent="0.2">
      <c r="B4312" s="100" t="s">
        <v>2475</v>
      </c>
      <c r="C4312" s="178"/>
      <c r="D4312" s="178"/>
      <c r="E4312" s="178"/>
      <c r="F4312" s="114"/>
      <c r="G4312" s="114"/>
      <c r="H4312" s="114"/>
      <c r="I4312" s="114"/>
      <c r="J4312" s="114"/>
      <c r="K4312" s="115"/>
      <c r="L4312" s="115"/>
      <c r="M4312" s="122"/>
    </row>
    <row r="4313" spans="2:13" customFormat="1" ht="48" customHeight="1" x14ac:dyDescent="0.2">
      <c r="B4313" s="405" t="s">
        <v>64</v>
      </c>
      <c r="C4313" s="396" t="s">
        <v>1218</v>
      </c>
      <c r="D4313" s="767" t="s">
        <v>535</v>
      </c>
      <c r="E4313" s="767" t="s">
        <v>93</v>
      </c>
      <c r="F4313" s="397" t="s">
        <v>536</v>
      </c>
      <c r="G4313" s="397" t="s">
        <v>537</v>
      </c>
      <c r="H4313" s="359" t="s">
        <v>255</v>
      </c>
      <c r="I4313" s="359" t="s">
        <v>2024</v>
      </c>
      <c r="J4313" s="359" t="s">
        <v>1812</v>
      </c>
      <c r="K4313" s="359" t="s">
        <v>2477</v>
      </c>
      <c r="L4313" s="359" t="s">
        <v>2023</v>
      </c>
      <c r="M4313" s="398" t="s">
        <v>2478</v>
      </c>
    </row>
    <row r="4314" spans="2:13" customFormat="1" ht="15.75" customHeight="1" x14ac:dyDescent="0.2">
      <c r="B4314" s="42" t="s">
        <v>538</v>
      </c>
      <c r="C4314" s="43" t="s">
        <v>783</v>
      </c>
      <c r="D4314" s="44">
        <f>+E4314+F4314</f>
        <v>25</v>
      </c>
      <c r="E4314" s="768">
        <v>12.01</v>
      </c>
      <c r="F4314" s="775">
        <v>12.99</v>
      </c>
      <c r="G4314" s="775" t="s">
        <v>539</v>
      </c>
      <c r="H4314" s="441">
        <v>0.1</v>
      </c>
      <c r="I4314" s="43" t="s">
        <v>2041</v>
      </c>
      <c r="J4314" s="441">
        <v>0.22</v>
      </c>
      <c r="K4314" s="38" t="s">
        <v>1779</v>
      </c>
      <c r="L4314" s="441">
        <v>0.15</v>
      </c>
      <c r="M4314" s="1084" t="s">
        <v>2037</v>
      </c>
    </row>
    <row r="4315" spans="2:13" customFormat="1" ht="15.75" customHeight="1" x14ac:dyDescent="0.2">
      <c r="B4315" s="137"/>
      <c r="C4315" s="138"/>
      <c r="D4315" s="138"/>
      <c r="E4315" s="138"/>
      <c r="F4315" s="182"/>
      <c r="G4315" s="182"/>
      <c r="H4315" s="119"/>
      <c r="I4315" s="138"/>
      <c r="J4315" s="120"/>
      <c r="K4315" s="138"/>
      <c r="L4315" s="120"/>
      <c r="M4315" s="1085"/>
    </row>
    <row r="4316" spans="2:13" customFormat="1" ht="15.75" customHeight="1" x14ac:dyDescent="0.2">
      <c r="B4316" s="134" t="s">
        <v>538</v>
      </c>
      <c r="C4316" s="43" t="s">
        <v>2030</v>
      </c>
      <c r="D4316" s="44">
        <f>+E4316+F4316</f>
        <v>25</v>
      </c>
      <c r="E4316" s="768">
        <v>12.01</v>
      </c>
      <c r="F4316" s="775">
        <v>12.99</v>
      </c>
      <c r="G4316" s="775" t="s">
        <v>539</v>
      </c>
      <c r="H4316" s="441">
        <v>0.12</v>
      </c>
      <c r="I4316" s="43" t="s">
        <v>2172</v>
      </c>
      <c r="J4316" s="441">
        <v>0.22</v>
      </c>
      <c r="K4316" s="38" t="s">
        <v>1779</v>
      </c>
      <c r="L4316" s="441">
        <v>0.15</v>
      </c>
      <c r="M4316" s="1084" t="s">
        <v>2037</v>
      </c>
    </row>
    <row r="4317" spans="2:13" customFormat="1" ht="15.75" customHeight="1" x14ac:dyDescent="0.2">
      <c r="B4317" s="3957" t="s">
        <v>1985</v>
      </c>
      <c r="C4317" s="3958"/>
      <c r="D4317" s="1086"/>
      <c r="E4317" s="770"/>
      <c r="F4317" s="772"/>
      <c r="G4317" s="772"/>
      <c r="H4317" s="712"/>
      <c r="I4317" s="712"/>
      <c r="J4317" s="712"/>
      <c r="K4317" s="712"/>
      <c r="L4317" s="712"/>
      <c r="M4317" s="729"/>
    </row>
    <row r="4318" spans="2:13" customFormat="1" ht="15.75" customHeight="1" thickBot="1" x14ac:dyDescent="0.25">
      <c r="B4318" s="698"/>
      <c r="C4318" s="699"/>
      <c r="D4318" s="699"/>
      <c r="E4318" s="773"/>
      <c r="F4318" s="776"/>
      <c r="G4318" s="776"/>
      <c r="H4318" s="699"/>
      <c r="I4318" s="699"/>
      <c r="J4318" s="699"/>
      <c r="K4318" s="699"/>
      <c r="L4318" s="699"/>
      <c r="M4318" s="700"/>
    </row>
    <row r="4319" spans="2:13" customFormat="1" ht="15.75" customHeight="1" thickTop="1" x14ac:dyDescent="0.2">
      <c r="B4319" s="3974" t="str">
        <f>+B4309</f>
        <v>.</v>
      </c>
      <c r="C4319" s="3974"/>
      <c r="D4319" s="3974"/>
    </row>
    <row r="4320" spans="2:13" customFormat="1" ht="15.75" customHeight="1" thickBot="1" x14ac:dyDescent="0.25">
      <c r="B4320" s="796"/>
      <c r="C4320" s="796"/>
      <c r="D4320" s="796"/>
    </row>
    <row r="4321" spans="2:16" customFormat="1" ht="15.75" customHeight="1" thickTop="1" thickBot="1" x14ac:dyDescent="0.25">
      <c r="B4321" s="1040" t="s">
        <v>2475</v>
      </c>
      <c r="C4321" s="1041"/>
      <c r="D4321" s="1041"/>
      <c r="E4321" s="1041"/>
      <c r="F4321" s="1041"/>
      <c r="G4321" s="1041"/>
      <c r="H4321" s="1041"/>
      <c r="I4321" s="1041"/>
      <c r="J4321" s="1042"/>
      <c r="K4321" s="1042"/>
      <c r="L4321" s="1043"/>
      <c r="M4321" s="1042"/>
      <c r="N4321" s="1042"/>
      <c r="O4321" s="1042"/>
      <c r="P4321" s="734"/>
    </row>
    <row r="4322" spans="2:16" customFormat="1" ht="15.75" customHeight="1" thickBot="1" x14ac:dyDescent="0.25">
      <c r="B4322" s="1044" t="s">
        <v>995</v>
      </c>
      <c r="C4322" s="1045" t="s">
        <v>2698</v>
      </c>
      <c r="D4322" s="1045" t="s">
        <v>1864</v>
      </c>
      <c r="E4322" s="1046" t="s">
        <v>81</v>
      </c>
      <c r="F4322" s="1046" t="s">
        <v>2699</v>
      </c>
      <c r="G4322" s="1046" t="s">
        <v>2700</v>
      </c>
      <c r="H4322" s="1047" t="s">
        <v>2701</v>
      </c>
      <c r="I4322" s="1047" t="s">
        <v>255</v>
      </c>
      <c r="J4322" s="1047" t="s">
        <v>1812</v>
      </c>
      <c r="K4322" s="1047" t="s">
        <v>2023</v>
      </c>
      <c r="L4322" s="1048" t="s">
        <v>302</v>
      </c>
      <c r="M4322" s="1047" t="s">
        <v>2477</v>
      </c>
      <c r="N4322" s="1047" t="s">
        <v>2478</v>
      </c>
      <c r="O4322" s="1049" t="s">
        <v>2028</v>
      </c>
      <c r="P4322" s="1050" t="s">
        <v>2702</v>
      </c>
    </row>
    <row r="4323" spans="2:16" customFormat="1" ht="15.75" customHeight="1" x14ac:dyDescent="0.2">
      <c r="B4323" s="1051" t="s">
        <v>2703</v>
      </c>
      <c r="C4323" s="1052" t="s">
        <v>783</v>
      </c>
      <c r="D4323" s="1052" t="s">
        <v>929</v>
      </c>
      <c r="E4323" s="1053">
        <f t="shared" ref="E4323:E4328" si="39">+F4323+G4323</f>
        <v>34</v>
      </c>
      <c r="F4323" s="1053">
        <v>14.01</v>
      </c>
      <c r="G4323" s="1053">
        <v>19.989999999999998</v>
      </c>
      <c r="H4323" s="1054" t="s">
        <v>930</v>
      </c>
      <c r="I4323" s="1055">
        <v>0.1</v>
      </c>
      <c r="J4323" s="1055">
        <v>0.22</v>
      </c>
      <c r="K4323" s="1055">
        <v>0.15</v>
      </c>
      <c r="L4323" s="1056" t="s">
        <v>1624</v>
      </c>
      <c r="M4323" s="1056" t="s">
        <v>1777</v>
      </c>
      <c r="N4323" s="1056" t="s">
        <v>2463</v>
      </c>
      <c r="O4323" s="1056" t="s">
        <v>763</v>
      </c>
      <c r="P4323" s="1057" t="s">
        <v>210</v>
      </c>
    </row>
    <row r="4324" spans="2:16" customFormat="1" ht="15.75" customHeight="1" x14ac:dyDescent="0.2">
      <c r="B4324" s="1058" t="s">
        <v>2704</v>
      </c>
      <c r="C4324" s="1059" t="s">
        <v>783</v>
      </c>
      <c r="D4324" s="1059" t="s">
        <v>929</v>
      </c>
      <c r="E4324" s="1060">
        <f t="shared" si="39"/>
        <v>34</v>
      </c>
      <c r="F4324" s="1060">
        <v>14.01</v>
      </c>
      <c r="G4324" s="1060">
        <v>19.989999999999998</v>
      </c>
      <c r="H4324" s="1061" t="s">
        <v>930</v>
      </c>
      <c r="I4324" s="1062">
        <v>0.1</v>
      </c>
      <c r="J4324" s="1062">
        <v>0.22</v>
      </c>
      <c r="K4324" s="1062">
        <v>0.15</v>
      </c>
      <c r="L4324" s="1063" t="s">
        <v>1624</v>
      </c>
      <c r="M4324" s="1063" t="s">
        <v>1777</v>
      </c>
      <c r="N4324" s="1063" t="s">
        <v>2463</v>
      </c>
      <c r="O4324" s="1063" t="s">
        <v>763</v>
      </c>
      <c r="P4324" s="1064" t="s">
        <v>210</v>
      </c>
    </row>
    <row r="4325" spans="2:16" customFormat="1" ht="15.75" customHeight="1" x14ac:dyDescent="0.2">
      <c r="B4325" s="1058" t="s">
        <v>2705</v>
      </c>
      <c r="C4325" s="1059" t="s">
        <v>783</v>
      </c>
      <c r="D4325" s="1059" t="s">
        <v>929</v>
      </c>
      <c r="E4325" s="1060">
        <f t="shared" si="39"/>
        <v>34</v>
      </c>
      <c r="F4325" s="1060">
        <v>14.01</v>
      </c>
      <c r="G4325" s="1060">
        <v>19.989999999999998</v>
      </c>
      <c r="H4325" s="1061" t="s">
        <v>930</v>
      </c>
      <c r="I4325" s="1062">
        <v>0.1</v>
      </c>
      <c r="J4325" s="1062">
        <v>0.22</v>
      </c>
      <c r="K4325" s="1062">
        <v>0.15</v>
      </c>
      <c r="L4325" s="1063" t="s">
        <v>1624</v>
      </c>
      <c r="M4325" s="1063" t="s">
        <v>1777</v>
      </c>
      <c r="N4325" s="1063" t="s">
        <v>2463</v>
      </c>
      <c r="O4325" s="1063" t="s">
        <v>763</v>
      </c>
      <c r="P4325" s="1064" t="s">
        <v>210</v>
      </c>
    </row>
    <row r="4326" spans="2:16" customFormat="1" ht="24" customHeight="1" x14ac:dyDescent="0.2">
      <c r="B4326" s="1058" t="s">
        <v>2706</v>
      </c>
      <c r="C4326" s="1059" t="s">
        <v>783</v>
      </c>
      <c r="D4326" s="1059" t="s">
        <v>929</v>
      </c>
      <c r="E4326" s="1060">
        <f t="shared" si="39"/>
        <v>49</v>
      </c>
      <c r="F4326" s="1060">
        <v>19.02</v>
      </c>
      <c r="G4326" s="1060">
        <v>29.98</v>
      </c>
      <c r="H4326" s="1065" t="s">
        <v>2707</v>
      </c>
      <c r="I4326" s="1062">
        <v>9.8000000000000004E-2</v>
      </c>
      <c r="J4326" s="1062">
        <v>0.22</v>
      </c>
      <c r="K4326" s="1062">
        <v>0.15</v>
      </c>
      <c r="L4326" s="1063" t="s">
        <v>1625</v>
      </c>
      <c r="M4326" s="1063" t="s">
        <v>2465</v>
      </c>
      <c r="N4326" s="1063" t="s">
        <v>89</v>
      </c>
      <c r="O4326" s="1063" t="s">
        <v>763</v>
      </c>
      <c r="P4326" s="1064" t="s">
        <v>210</v>
      </c>
    </row>
    <row r="4327" spans="2:16" customFormat="1" ht="26.25" customHeight="1" x14ac:dyDescent="0.2">
      <c r="B4327" s="1058" t="s">
        <v>1618</v>
      </c>
      <c r="C4327" s="1059" t="s">
        <v>783</v>
      </c>
      <c r="D4327" s="1059" t="s">
        <v>929</v>
      </c>
      <c r="E4327" s="1060">
        <f t="shared" si="39"/>
        <v>49</v>
      </c>
      <c r="F4327" s="1060">
        <v>19.02</v>
      </c>
      <c r="G4327" s="1060">
        <v>29.98</v>
      </c>
      <c r="H4327" s="1065" t="s">
        <v>2707</v>
      </c>
      <c r="I4327" s="1062">
        <v>9.8000000000000004E-2</v>
      </c>
      <c r="J4327" s="1062">
        <v>0.22</v>
      </c>
      <c r="K4327" s="1062">
        <v>0.15</v>
      </c>
      <c r="L4327" s="1063" t="s">
        <v>1625</v>
      </c>
      <c r="M4327" s="1063" t="s">
        <v>2465</v>
      </c>
      <c r="N4327" s="1063" t="s">
        <v>89</v>
      </c>
      <c r="O4327" s="1063" t="s">
        <v>763</v>
      </c>
      <c r="P4327" s="1064" t="s">
        <v>210</v>
      </c>
    </row>
    <row r="4328" spans="2:16" customFormat="1" ht="20.25" customHeight="1" x14ac:dyDescent="0.2">
      <c r="B4328" s="1058" t="s">
        <v>1619</v>
      </c>
      <c r="C4328" s="1066" t="s">
        <v>783</v>
      </c>
      <c r="D4328" s="1059" t="s">
        <v>929</v>
      </c>
      <c r="E4328" s="1060">
        <f t="shared" si="39"/>
        <v>49</v>
      </c>
      <c r="F4328" s="1060">
        <v>19.02</v>
      </c>
      <c r="G4328" s="1060">
        <v>29.98</v>
      </c>
      <c r="H4328" s="1065" t="s">
        <v>2707</v>
      </c>
      <c r="I4328" s="1062">
        <v>9.8000000000000004E-2</v>
      </c>
      <c r="J4328" s="1062">
        <v>0.22</v>
      </c>
      <c r="K4328" s="1062">
        <v>0.15</v>
      </c>
      <c r="L4328" s="1063" t="s">
        <v>1625</v>
      </c>
      <c r="M4328" s="1063" t="s">
        <v>2465</v>
      </c>
      <c r="N4328" s="1063" t="s">
        <v>89</v>
      </c>
      <c r="O4328" s="1063" t="s">
        <v>763</v>
      </c>
      <c r="P4328" s="1064" t="s">
        <v>210</v>
      </c>
    </row>
    <row r="4329" spans="2:16" customFormat="1" ht="15.75" customHeight="1" x14ac:dyDescent="0.2">
      <c r="B4329" s="1068"/>
      <c r="C4329" s="1069"/>
      <c r="D4329" s="1069"/>
      <c r="E4329" s="1070"/>
      <c r="F4329" s="1070"/>
      <c r="G4329" s="1070"/>
      <c r="H4329" s="1071"/>
      <c r="I4329" s="1072"/>
      <c r="J4329" s="1073"/>
      <c r="K4329" s="1073"/>
      <c r="L4329" s="1074"/>
      <c r="M4329" s="1074"/>
      <c r="N4329" s="1074"/>
      <c r="O4329" s="1075"/>
      <c r="P4329" s="1076"/>
    </row>
    <row r="4330" spans="2:16" customFormat="1" ht="15.75" customHeight="1" x14ac:dyDescent="0.2">
      <c r="B4330" s="1058" t="s">
        <v>1626</v>
      </c>
      <c r="C4330" s="1059" t="s">
        <v>2030</v>
      </c>
      <c r="D4330" s="1059"/>
      <c r="E4330" s="1060">
        <f t="shared" ref="E4330:E4336" si="40">+F4330+G4330</f>
        <v>15</v>
      </c>
      <c r="F4330" s="1060">
        <v>15</v>
      </c>
      <c r="G4330" s="1060">
        <v>0</v>
      </c>
      <c r="H4330" s="1061"/>
      <c r="I4330" s="1077">
        <v>0.15</v>
      </c>
      <c r="J4330" s="1062">
        <v>0.15</v>
      </c>
      <c r="K4330" s="1062">
        <v>0.15</v>
      </c>
      <c r="L4330" s="1063" t="s">
        <v>2172</v>
      </c>
      <c r="M4330" s="1063" t="s">
        <v>2172</v>
      </c>
      <c r="N4330" s="1063" t="s">
        <v>2172</v>
      </c>
      <c r="O4330" s="1063" t="s">
        <v>2034</v>
      </c>
      <c r="P4330" s="1064" t="s">
        <v>1621</v>
      </c>
    </row>
    <row r="4331" spans="2:16" customFormat="1" ht="15.75" customHeight="1" x14ac:dyDescent="0.2">
      <c r="B4331" s="1058" t="s">
        <v>2703</v>
      </c>
      <c r="C4331" s="1059" t="s">
        <v>2030</v>
      </c>
      <c r="D4331" s="1059" t="s">
        <v>1627</v>
      </c>
      <c r="E4331" s="1060">
        <f t="shared" si="40"/>
        <v>34</v>
      </c>
      <c r="F4331" s="1060">
        <v>14.01</v>
      </c>
      <c r="G4331" s="1060">
        <v>19.989999999999998</v>
      </c>
      <c r="H4331" s="1061" t="s">
        <v>930</v>
      </c>
      <c r="I4331" s="1077">
        <v>0.11</v>
      </c>
      <c r="J4331" s="1062">
        <v>0.22</v>
      </c>
      <c r="K4331" s="1062">
        <v>0.15</v>
      </c>
      <c r="L4331" s="1063" t="s">
        <v>762</v>
      </c>
      <c r="M4331" s="1063" t="s">
        <v>1777</v>
      </c>
      <c r="N4331" s="1063" t="s">
        <v>2463</v>
      </c>
      <c r="O4331" s="1063" t="s">
        <v>763</v>
      </c>
      <c r="P4331" s="1064" t="s">
        <v>210</v>
      </c>
    </row>
    <row r="4332" spans="2:16" customFormat="1" ht="15.75" customHeight="1" x14ac:dyDescent="0.2">
      <c r="B4332" s="1078" t="s">
        <v>2704</v>
      </c>
      <c r="C4332" s="1066" t="s">
        <v>2030</v>
      </c>
      <c r="D4332" s="1059" t="s">
        <v>1627</v>
      </c>
      <c r="E4332" s="1060">
        <f t="shared" si="40"/>
        <v>34</v>
      </c>
      <c r="F4332" s="1060">
        <v>14.01</v>
      </c>
      <c r="G4332" s="1060">
        <v>19.989999999999998</v>
      </c>
      <c r="H4332" s="1061" t="s">
        <v>930</v>
      </c>
      <c r="I4332" s="1077">
        <v>0.11</v>
      </c>
      <c r="J4332" s="1062">
        <v>0.22</v>
      </c>
      <c r="K4332" s="1062">
        <v>0.15</v>
      </c>
      <c r="L4332" s="1063" t="s">
        <v>762</v>
      </c>
      <c r="M4332" s="1063" t="s">
        <v>1777</v>
      </c>
      <c r="N4332" s="1063" t="s">
        <v>2463</v>
      </c>
      <c r="O4332" s="1063" t="s">
        <v>763</v>
      </c>
      <c r="P4332" s="1064" t="s">
        <v>210</v>
      </c>
    </row>
    <row r="4333" spans="2:16" customFormat="1" ht="15.75" customHeight="1" x14ac:dyDescent="0.2">
      <c r="B4333" s="1078" t="s">
        <v>2705</v>
      </c>
      <c r="C4333" s="1066" t="s">
        <v>2030</v>
      </c>
      <c r="D4333" s="1059" t="s">
        <v>1627</v>
      </c>
      <c r="E4333" s="1060">
        <f t="shared" si="40"/>
        <v>34</v>
      </c>
      <c r="F4333" s="1060">
        <v>14.01</v>
      </c>
      <c r="G4333" s="1060">
        <v>19.989999999999998</v>
      </c>
      <c r="H4333" s="1061" t="s">
        <v>930</v>
      </c>
      <c r="I4333" s="1077">
        <v>0.11</v>
      </c>
      <c r="J4333" s="1062">
        <v>0.22</v>
      </c>
      <c r="K4333" s="1062">
        <v>0.15</v>
      </c>
      <c r="L4333" s="1063" t="s">
        <v>762</v>
      </c>
      <c r="M4333" s="1063" t="s">
        <v>1777</v>
      </c>
      <c r="N4333" s="1063" t="s">
        <v>2463</v>
      </c>
      <c r="O4333" s="1063" t="s">
        <v>763</v>
      </c>
      <c r="P4333" s="1064" t="s">
        <v>210</v>
      </c>
    </row>
    <row r="4334" spans="2:16" customFormat="1" ht="23.25" customHeight="1" x14ac:dyDescent="0.2">
      <c r="B4334" s="1058" t="s">
        <v>1622</v>
      </c>
      <c r="C4334" s="1066" t="s">
        <v>2030</v>
      </c>
      <c r="D4334" s="1059" t="s">
        <v>929</v>
      </c>
      <c r="E4334" s="1060">
        <f t="shared" si="40"/>
        <v>49</v>
      </c>
      <c r="F4334" s="1060">
        <v>19.02</v>
      </c>
      <c r="G4334" s="1060">
        <v>29.98</v>
      </c>
      <c r="H4334" s="1065" t="s">
        <v>2707</v>
      </c>
      <c r="I4334" s="1077">
        <v>0.108</v>
      </c>
      <c r="J4334" s="1062">
        <v>0.22</v>
      </c>
      <c r="K4334" s="1062">
        <v>0.15</v>
      </c>
      <c r="L4334" s="1063" t="s">
        <v>534</v>
      </c>
      <c r="M4334" s="1063" t="s">
        <v>2465</v>
      </c>
      <c r="N4334" s="1067" t="s">
        <v>89</v>
      </c>
      <c r="O4334" s="1063" t="s">
        <v>763</v>
      </c>
      <c r="P4334" s="1064" t="s">
        <v>210</v>
      </c>
    </row>
    <row r="4335" spans="2:16" customFormat="1" ht="22.5" customHeight="1" x14ac:dyDescent="0.2">
      <c r="B4335" s="1058" t="s">
        <v>1618</v>
      </c>
      <c r="C4335" s="1066" t="s">
        <v>2030</v>
      </c>
      <c r="D4335" s="1059" t="s">
        <v>929</v>
      </c>
      <c r="E4335" s="1060">
        <f t="shared" si="40"/>
        <v>49</v>
      </c>
      <c r="F4335" s="1060">
        <v>19.02</v>
      </c>
      <c r="G4335" s="1060">
        <v>29.98</v>
      </c>
      <c r="H4335" s="1065" t="s">
        <v>2707</v>
      </c>
      <c r="I4335" s="1077">
        <v>0.108</v>
      </c>
      <c r="J4335" s="1062">
        <v>0.22</v>
      </c>
      <c r="K4335" s="1062">
        <v>0.15</v>
      </c>
      <c r="L4335" s="1063" t="s">
        <v>534</v>
      </c>
      <c r="M4335" s="1063" t="s">
        <v>2465</v>
      </c>
      <c r="N4335" s="1067" t="s">
        <v>89</v>
      </c>
      <c r="O4335" s="1063" t="s">
        <v>763</v>
      </c>
      <c r="P4335" s="1064" t="s">
        <v>210</v>
      </c>
    </row>
    <row r="4336" spans="2:16" customFormat="1" ht="23.25" customHeight="1" x14ac:dyDescent="0.2">
      <c r="B4336" s="1058" t="s">
        <v>1619</v>
      </c>
      <c r="C4336" s="1066" t="s">
        <v>2030</v>
      </c>
      <c r="D4336" s="1059" t="s">
        <v>929</v>
      </c>
      <c r="E4336" s="1060">
        <f t="shared" si="40"/>
        <v>49</v>
      </c>
      <c r="F4336" s="1060">
        <v>19.02</v>
      </c>
      <c r="G4336" s="1060">
        <v>29.98</v>
      </c>
      <c r="H4336" s="1065" t="s">
        <v>2707</v>
      </c>
      <c r="I4336" s="1077">
        <v>0.108</v>
      </c>
      <c r="J4336" s="1062">
        <v>0.22</v>
      </c>
      <c r="K4336" s="1062">
        <v>0.15</v>
      </c>
      <c r="L4336" s="1063" t="s">
        <v>534</v>
      </c>
      <c r="M4336" s="1063" t="s">
        <v>2465</v>
      </c>
      <c r="N4336" s="1067" t="s">
        <v>89</v>
      </c>
      <c r="O4336" s="1063" t="s">
        <v>763</v>
      </c>
      <c r="P4336" s="1064" t="s">
        <v>210</v>
      </c>
    </row>
    <row r="4337" spans="2:16" customFormat="1" ht="15.75" customHeight="1" thickBot="1" x14ac:dyDescent="0.25">
      <c r="B4337" s="1079"/>
      <c r="C4337" s="1080"/>
      <c r="D4337" s="1080"/>
      <c r="E4337" s="1080"/>
      <c r="F4337" s="1080"/>
      <c r="G4337" s="1080"/>
      <c r="H4337" s="1080"/>
      <c r="I4337" s="1080"/>
      <c r="J4337" s="1080"/>
      <c r="K4337" s="1080"/>
      <c r="L4337" s="1080"/>
      <c r="M4337" s="1080"/>
      <c r="N4337" s="1080"/>
      <c r="O4337" s="1080"/>
      <c r="P4337" s="1081"/>
    </row>
    <row r="4338" spans="2:16" customFormat="1" ht="15.75" customHeight="1" thickBot="1" x14ac:dyDescent="0.25">
      <c r="B4338" s="1082" t="s">
        <v>1623</v>
      </c>
      <c r="C4338" s="699"/>
      <c r="D4338" s="699"/>
      <c r="E4338" s="699"/>
      <c r="F4338" s="699"/>
      <c r="G4338" s="699"/>
      <c r="H4338" s="699"/>
      <c r="I4338" s="699"/>
      <c r="J4338" s="699"/>
      <c r="K4338" s="699"/>
      <c r="L4338" s="699"/>
      <c r="M4338" s="699"/>
      <c r="N4338" s="699"/>
      <c r="O4338" s="699"/>
      <c r="P4338" s="700"/>
    </row>
    <row r="4339" spans="2:16" customFormat="1" ht="15.75" customHeight="1" thickTop="1" x14ac:dyDescent="0.2">
      <c r="B4339" s="3974" t="str">
        <f>+B4319</f>
        <v>.</v>
      </c>
      <c r="C4339" s="3974"/>
      <c r="D4339" s="796"/>
    </row>
    <row r="4340" spans="2:16" customFormat="1" ht="15.75" customHeight="1" thickBot="1" x14ac:dyDescent="0.25">
      <c r="B4340" s="796"/>
      <c r="C4340" s="796"/>
      <c r="D4340" s="796"/>
    </row>
    <row r="4341" spans="2:16" customFormat="1" ht="15.75" customHeight="1" thickTop="1" thickBot="1" x14ac:dyDescent="0.25">
      <c r="B4341" s="1040" t="s">
        <v>2475</v>
      </c>
      <c r="C4341" s="1041"/>
      <c r="D4341" s="1041"/>
      <c r="E4341" s="1041"/>
      <c r="F4341" s="1041"/>
      <c r="G4341" s="1041"/>
      <c r="H4341" s="1041"/>
      <c r="I4341" s="1042"/>
      <c r="J4341" s="1042"/>
      <c r="K4341" s="1043"/>
      <c r="L4341" s="1042"/>
      <c r="M4341" s="1042"/>
      <c r="N4341" s="1042"/>
      <c r="O4341" s="734"/>
    </row>
    <row r="4342" spans="2:16" customFormat="1" ht="15.75" customHeight="1" thickBot="1" x14ac:dyDescent="0.25">
      <c r="B4342" s="1044" t="s">
        <v>995</v>
      </c>
      <c r="C4342" s="1045" t="s">
        <v>2698</v>
      </c>
      <c r="D4342" s="1046" t="s">
        <v>81</v>
      </c>
      <c r="E4342" s="1046" t="s">
        <v>2699</v>
      </c>
      <c r="F4342" s="1046" t="s">
        <v>2700</v>
      </c>
      <c r="G4342" s="1047" t="s">
        <v>2701</v>
      </c>
      <c r="H4342" s="1047" t="s">
        <v>255</v>
      </c>
      <c r="I4342" s="1047" t="s">
        <v>1812</v>
      </c>
      <c r="J4342" s="1047" t="s">
        <v>2023</v>
      </c>
      <c r="K4342" s="1048" t="s">
        <v>302</v>
      </c>
      <c r="L4342" s="1047" t="s">
        <v>2477</v>
      </c>
      <c r="M4342" s="1047" t="s">
        <v>2478</v>
      </c>
      <c r="N4342" s="1049" t="s">
        <v>2028</v>
      </c>
      <c r="O4342" s="1050" t="s">
        <v>2702</v>
      </c>
    </row>
    <row r="4343" spans="2:16" customFormat="1" ht="15.75" customHeight="1" x14ac:dyDescent="0.2">
      <c r="B4343" s="1051" t="s">
        <v>2703</v>
      </c>
      <c r="C4343" s="1052" t="s">
        <v>783</v>
      </c>
      <c r="D4343" s="1053">
        <f t="shared" ref="D4343:D4348" si="41">+E4343+F4343</f>
        <v>34</v>
      </c>
      <c r="E4343" s="1053">
        <v>14.01</v>
      </c>
      <c r="F4343" s="1053">
        <v>19.989999999999998</v>
      </c>
      <c r="G4343" s="1054" t="s">
        <v>930</v>
      </c>
      <c r="H4343" s="1055">
        <v>0.1</v>
      </c>
      <c r="I4343" s="1055">
        <v>0.22</v>
      </c>
      <c r="J4343" s="1055">
        <v>0.15</v>
      </c>
      <c r="K4343" s="1056" t="s">
        <v>584</v>
      </c>
      <c r="L4343" s="1056" t="s">
        <v>2085</v>
      </c>
      <c r="M4343" s="1056" t="s">
        <v>2185</v>
      </c>
      <c r="N4343" s="1056" t="s">
        <v>763</v>
      </c>
      <c r="O4343" s="1057" t="s">
        <v>210</v>
      </c>
    </row>
    <row r="4344" spans="2:16" customFormat="1" ht="15.75" customHeight="1" x14ac:dyDescent="0.2">
      <c r="B4344" s="1058" t="s">
        <v>2704</v>
      </c>
      <c r="C4344" s="1059" t="s">
        <v>783</v>
      </c>
      <c r="D4344" s="1060">
        <f t="shared" si="41"/>
        <v>34</v>
      </c>
      <c r="E4344" s="1060">
        <v>14.01</v>
      </c>
      <c r="F4344" s="1060">
        <v>19.989999999999998</v>
      </c>
      <c r="G4344" s="1061" t="s">
        <v>930</v>
      </c>
      <c r="H4344" s="1062">
        <v>0.1</v>
      </c>
      <c r="I4344" s="1062">
        <v>0.22</v>
      </c>
      <c r="J4344" s="1062">
        <v>0.15</v>
      </c>
      <c r="K4344" s="1063" t="s">
        <v>584</v>
      </c>
      <c r="L4344" s="1063" t="s">
        <v>2085</v>
      </c>
      <c r="M4344" s="1063" t="s">
        <v>2185</v>
      </c>
      <c r="N4344" s="1063" t="s">
        <v>763</v>
      </c>
      <c r="O4344" s="1064" t="s">
        <v>210</v>
      </c>
    </row>
    <row r="4345" spans="2:16" customFormat="1" ht="15.75" customHeight="1" x14ac:dyDescent="0.2">
      <c r="B4345" s="1058" t="s">
        <v>2705</v>
      </c>
      <c r="C4345" s="1059" t="s">
        <v>783</v>
      </c>
      <c r="D4345" s="1060">
        <f t="shared" si="41"/>
        <v>34</v>
      </c>
      <c r="E4345" s="1060">
        <v>14.01</v>
      </c>
      <c r="F4345" s="1060">
        <v>19.989999999999998</v>
      </c>
      <c r="G4345" s="1061" t="s">
        <v>930</v>
      </c>
      <c r="H4345" s="1062">
        <v>0.1</v>
      </c>
      <c r="I4345" s="1062">
        <v>0.22</v>
      </c>
      <c r="J4345" s="1062">
        <v>0.15</v>
      </c>
      <c r="K4345" s="1063" t="s">
        <v>584</v>
      </c>
      <c r="L4345" s="1063" t="s">
        <v>2085</v>
      </c>
      <c r="M4345" s="1063" t="s">
        <v>2185</v>
      </c>
      <c r="N4345" s="1063" t="s">
        <v>763</v>
      </c>
      <c r="O4345" s="1064" t="s">
        <v>210</v>
      </c>
    </row>
    <row r="4346" spans="2:16" customFormat="1" ht="15.75" customHeight="1" x14ac:dyDescent="0.2">
      <c r="B4346" s="1058" t="s">
        <v>2706</v>
      </c>
      <c r="C4346" s="1059" t="s">
        <v>783</v>
      </c>
      <c r="D4346" s="1060">
        <f t="shared" si="41"/>
        <v>49</v>
      </c>
      <c r="E4346" s="1060">
        <v>19.02</v>
      </c>
      <c r="F4346" s="1060">
        <v>29.98</v>
      </c>
      <c r="G4346" s="1065" t="s">
        <v>2707</v>
      </c>
      <c r="H4346" s="1062">
        <v>9.8000000000000004E-2</v>
      </c>
      <c r="I4346" s="1062">
        <v>0.22</v>
      </c>
      <c r="J4346" s="1062">
        <v>0.15</v>
      </c>
      <c r="K4346" s="1063" t="s">
        <v>2480</v>
      </c>
      <c r="L4346" s="1063" t="s">
        <v>2085</v>
      </c>
      <c r="M4346" s="1063" t="s">
        <v>2185</v>
      </c>
      <c r="N4346" s="1063" t="s">
        <v>763</v>
      </c>
      <c r="O4346" s="1064" t="s">
        <v>210</v>
      </c>
    </row>
    <row r="4347" spans="2:16" customFormat="1" ht="15.75" customHeight="1" x14ac:dyDescent="0.2">
      <c r="B4347" s="1058" t="s">
        <v>1618</v>
      </c>
      <c r="C4347" s="1059" t="s">
        <v>783</v>
      </c>
      <c r="D4347" s="1060">
        <f t="shared" si="41"/>
        <v>49</v>
      </c>
      <c r="E4347" s="1060">
        <v>19.02</v>
      </c>
      <c r="F4347" s="1060">
        <v>29.98</v>
      </c>
      <c r="G4347" s="1065" t="s">
        <v>2707</v>
      </c>
      <c r="H4347" s="1062">
        <v>9.8000000000000004E-2</v>
      </c>
      <c r="I4347" s="1062">
        <v>0.22</v>
      </c>
      <c r="J4347" s="1062">
        <v>0.15</v>
      </c>
      <c r="K4347" s="1063" t="s">
        <v>2480</v>
      </c>
      <c r="L4347" s="1063" t="s">
        <v>2085</v>
      </c>
      <c r="M4347" s="1063" t="s">
        <v>2185</v>
      </c>
      <c r="N4347" s="1063" t="s">
        <v>763</v>
      </c>
      <c r="O4347" s="1064" t="s">
        <v>210</v>
      </c>
    </row>
    <row r="4348" spans="2:16" customFormat="1" ht="15.75" customHeight="1" x14ac:dyDescent="0.2">
      <c r="B4348" s="1058" t="s">
        <v>1619</v>
      </c>
      <c r="C4348" s="1066" t="s">
        <v>783</v>
      </c>
      <c r="D4348" s="1060">
        <f t="shared" si="41"/>
        <v>49</v>
      </c>
      <c r="E4348" s="1060">
        <v>19.02</v>
      </c>
      <c r="F4348" s="1060">
        <v>29.98</v>
      </c>
      <c r="G4348" s="1065" t="s">
        <v>2707</v>
      </c>
      <c r="H4348" s="1062">
        <v>9.8000000000000004E-2</v>
      </c>
      <c r="I4348" s="1062">
        <v>0.22</v>
      </c>
      <c r="J4348" s="1062">
        <v>0.15</v>
      </c>
      <c r="K4348" s="1067" t="s">
        <v>2480</v>
      </c>
      <c r="L4348" s="1063" t="s">
        <v>2085</v>
      </c>
      <c r="M4348" s="1067" t="s">
        <v>2185</v>
      </c>
      <c r="N4348" s="1063" t="s">
        <v>763</v>
      </c>
      <c r="O4348" s="1064" t="s">
        <v>210</v>
      </c>
    </row>
    <row r="4349" spans="2:16" customFormat="1" ht="15.75" customHeight="1" x14ac:dyDescent="0.2">
      <c r="B4349" s="1068"/>
      <c r="C4349" s="1069"/>
      <c r="D4349" s="1070"/>
      <c r="E4349" s="1070"/>
      <c r="F4349" s="1070"/>
      <c r="G4349" s="1071"/>
      <c r="H4349" s="1072"/>
      <c r="I4349" s="1073"/>
      <c r="J4349" s="1073"/>
      <c r="K4349" s="1074"/>
      <c r="L4349" s="1074"/>
      <c r="M4349" s="1074"/>
      <c r="N4349" s="1075"/>
      <c r="O4349" s="1076"/>
    </row>
    <row r="4350" spans="2:16" customFormat="1" ht="15.75" customHeight="1" x14ac:dyDescent="0.2">
      <c r="B4350" s="1058" t="s">
        <v>1620</v>
      </c>
      <c r="C4350" s="1059" t="s">
        <v>2030</v>
      </c>
      <c r="D4350" s="1060">
        <f t="shared" ref="D4350:D4356" si="42">+E4350+F4350</f>
        <v>15</v>
      </c>
      <c r="E4350" s="1060">
        <v>15</v>
      </c>
      <c r="F4350" s="1060">
        <v>0</v>
      </c>
      <c r="G4350" s="1061"/>
      <c r="H4350" s="1077">
        <v>0.12</v>
      </c>
      <c r="I4350" s="1062">
        <v>0.22</v>
      </c>
      <c r="J4350" s="1062">
        <v>0.15</v>
      </c>
      <c r="K4350" s="1063" t="s">
        <v>1891</v>
      </c>
      <c r="L4350" s="1063" t="s">
        <v>2468</v>
      </c>
      <c r="M4350" s="1063" t="s">
        <v>2172</v>
      </c>
      <c r="N4350" s="1063" t="s">
        <v>2034</v>
      </c>
      <c r="O4350" s="1064" t="s">
        <v>1621</v>
      </c>
    </row>
    <row r="4351" spans="2:16" customFormat="1" ht="15.75" customHeight="1" x14ac:dyDescent="0.2">
      <c r="B4351" s="1058" t="s">
        <v>2703</v>
      </c>
      <c r="C4351" s="1059" t="s">
        <v>2030</v>
      </c>
      <c r="D4351" s="1060">
        <f t="shared" si="42"/>
        <v>34</v>
      </c>
      <c r="E4351" s="1060">
        <v>14.01</v>
      </c>
      <c r="F4351" s="1060">
        <v>19.989999999999998</v>
      </c>
      <c r="G4351" s="1061" t="s">
        <v>930</v>
      </c>
      <c r="H4351" s="1077">
        <v>0.11</v>
      </c>
      <c r="I4351" s="1062">
        <v>0.22</v>
      </c>
      <c r="J4351" s="1062">
        <v>0.15</v>
      </c>
      <c r="K4351" s="1063" t="s">
        <v>2084</v>
      </c>
      <c r="L4351" s="1063" t="s">
        <v>2085</v>
      </c>
      <c r="M4351" s="1063" t="s">
        <v>2185</v>
      </c>
      <c r="N4351" s="1063" t="s">
        <v>763</v>
      </c>
      <c r="O4351" s="1064" t="s">
        <v>210</v>
      </c>
    </row>
    <row r="4352" spans="2:16" customFormat="1" ht="15.75" customHeight="1" x14ac:dyDescent="0.2">
      <c r="B4352" s="1078" t="s">
        <v>2704</v>
      </c>
      <c r="C4352" s="1066" t="s">
        <v>2030</v>
      </c>
      <c r="D4352" s="1060">
        <f t="shared" si="42"/>
        <v>34</v>
      </c>
      <c r="E4352" s="1060">
        <v>14.01</v>
      </c>
      <c r="F4352" s="1060">
        <v>19.989999999999998</v>
      </c>
      <c r="G4352" s="1061" t="s">
        <v>930</v>
      </c>
      <c r="H4352" s="1077">
        <v>0.11</v>
      </c>
      <c r="I4352" s="1062">
        <v>0.22</v>
      </c>
      <c r="J4352" s="1062">
        <v>0.15</v>
      </c>
      <c r="K4352" s="1063" t="s">
        <v>2084</v>
      </c>
      <c r="L4352" s="1063" t="s">
        <v>2085</v>
      </c>
      <c r="M4352" s="1067" t="s">
        <v>2185</v>
      </c>
      <c r="N4352" s="1063" t="s">
        <v>763</v>
      </c>
      <c r="O4352" s="1064" t="s">
        <v>210</v>
      </c>
    </row>
    <row r="4353" spans="2:17" customFormat="1" ht="15.75" customHeight="1" x14ac:dyDescent="0.2">
      <c r="B4353" s="1078" t="s">
        <v>2705</v>
      </c>
      <c r="C4353" s="1066" t="s">
        <v>2030</v>
      </c>
      <c r="D4353" s="1060">
        <f t="shared" si="42"/>
        <v>34</v>
      </c>
      <c r="E4353" s="1060">
        <v>14.01</v>
      </c>
      <c r="F4353" s="1060">
        <v>19.989999999999998</v>
      </c>
      <c r="G4353" s="1061" t="s">
        <v>930</v>
      </c>
      <c r="H4353" s="1077">
        <v>0.11</v>
      </c>
      <c r="I4353" s="1062">
        <v>0.22</v>
      </c>
      <c r="J4353" s="1062">
        <v>0.15</v>
      </c>
      <c r="K4353" s="1063" t="s">
        <v>2084</v>
      </c>
      <c r="L4353" s="1063" t="s">
        <v>2085</v>
      </c>
      <c r="M4353" s="1067" t="s">
        <v>2185</v>
      </c>
      <c r="N4353" s="1063" t="s">
        <v>763</v>
      </c>
      <c r="O4353" s="1064" t="s">
        <v>210</v>
      </c>
    </row>
    <row r="4354" spans="2:17" customFormat="1" ht="15.75" customHeight="1" x14ac:dyDescent="0.2">
      <c r="B4354" s="1058" t="s">
        <v>1622</v>
      </c>
      <c r="C4354" s="1066" t="s">
        <v>2030</v>
      </c>
      <c r="D4354" s="1060">
        <f t="shared" si="42"/>
        <v>49</v>
      </c>
      <c r="E4354" s="1060">
        <v>19.02</v>
      </c>
      <c r="F4354" s="1060">
        <v>29.98</v>
      </c>
      <c r="G4354" s="1065" t="s">
        <v>2707</v>
      </c>
      <c r="H4354" s="1077">
        <v>0.108</v>
      </c>
      <c r="I4354" s="1062">
        <v>0.22</v>
      </c>
      <c r="J4354" s="1062">
        <v>0.15</v>
      </c>
      <c r="K4354" s="1063" t="s">
        <v>1959</v>
      </c>
      <c r="L4354" s="1063" t="s">
        <v>2085</v>
      </c>
      <c r="M4354" s="1067" t="s">
        <v>2185</v>
      </c>
      <c r="N4354" s="1063" t="s">
        <v>763</v>
      </c>
      <c r="O4354" s="1064" t="s">
        <v>210</v>
      </c>
    </row>
    <row r="4355" spans="2:17" customFormat="1" ht="15.75" customHeight="1" x14ac:dyDescent="0.2">
      <c r="B4355" s="1058" t="s">
        <v>1618</v>
      </c>
      <c r="C4355" s="1066" t="s">
        <v>2030</v>
      </c>
      <c r="D4355" s="1060">
        <f t="shared" si="42"/>
        <v>49</v>
      </c>
      <c r="E4355" s="1060">
        <v>19.02</v>
      </c>
      <c r="F4355" s="1060">
        <v>29.98</v>
      </c>
      <c r="G4355" s="1065" t="s">
        <v>2707</v>
      </c>
      <c r="H4355" s="1077">
        <v>0.108</v>
      </c>
      <c r="I4355" s="1062">
        <v>0.22</v>
      </c>
      <c r="J4355" s="1062">
        <v>0.15</v>
      </c>
      <c r="K4355" s="1063" t="s">
        <v>1959</v>
      </c>
      <c r="L4355" s="1063" t="s">
        <v>2085</v>
      </c>
      <c r="M4355" s="1067" t="s">
        <v>2185</v>
      </c>
      <c r="N4355" s="1063" t="s">
        <v>763</v>
      </c>
      <c r="O4355" s="1064" t="s">
        <v>210</v>
      </c>
    </row>
    <row r="4356" spans="2:17" customFormat="1" ht="15.75" customHeight="1" thickBot="1" x14ac:dyDescent="0.25">
      <c r="B4356" s="2420" t="s">
        <v>1619</v>
      </c>
      <c r="C4356" s="2421" t="s">
        <v>2030</v>
      </c>
      <c r="D4356" s="2422">
        <f t="shared" si="42"/>
        <v>49</v>
      </c>
      <c r="E4356" s="2422">
        <v>19.02</v>
      </c>
      <c r="F4356" s="2422">
        <v>29.98</v>
      </c>
      <c r="G4356" s="2423" t="s">
        <v>2707</v>
      </c>
      <c r="H4356" s="2424">
        <v>0.108</v>
      </c>
      <c r="I4356" s="2425">
        <v>0.22</v>
      </c>
      <c r="J4356" s="2425">
        <v>0.15</v>
      </c>
      <c r="K4356" s="2426" t="s">
        <v>1959</v>
      </c>
      <c r="L4356" s="2426" t="s">
        <v>2085</v>
      </c>
      <c r="M4356" s="2427" t="s">
        <v>2185</v>
      </c>
      <c r="N4356" s="2426" t="s">
        <v>763</v>
      </c>
      <c r="O4356" s="2428" t="s">
        <v>210</v>
      </c>
    </row>
    <row r="4357" spans="2:17" customFormat="1" ht="15.75" customHeight="1" thickBot="1" x14ac:dyDescent="0.25">
      <c r="B4357" s="1082" t="s">
        <v>1623</v>
      </c>
      <c r="C4357" s="699"/>
      <c r="D4357" s="699"/>
      <c r="E4357" s="699"/>
      <c r="F4357" s="699"/>
      <c r="G4357" s="699"/>
      <c r="H4357" s="699"/>
      <c r="I4357" s="699"/>
      <c r="J4357" s="699"/>
      <c r="K4357" s="699"/>
      <c r="L4357" s="699"/>
      <c r="M4357" s="699"/>
      <c r="N4357" s="699"/>
      <c r="O4357" s="700"/>
    </row>
    <row r="4358" spans="2:17" customFormat="1" ht="15.75" customHeight="1" thickTop="1" x14ac:dyDescent="0.2">
      <c r="B4358" s="1346" t="str">
        <f>+B4339</f>
        <v>.</v>
      </c>
      <c r="C4358" s="712"/>
      <c r="D4358" s="712"/>
      <c r="E4358" s="712"/>
      <c r="F4358" s="712"/>
      <c r="G4358" s="712"/>
      <c r="H4358" s="712"/>
      <c r="I4358" s="712"/>
      <c r="J4358" s="712"/>
      <c r="K4358" s="712"/>
      <c r="L4358" s="712"/>
      <c r="M4358" s="712"/>
      <c r="N4358" s="712"/>
      <c r="O4358" s="712"/>
    </row>
    <row r="4359" spans="2:17" customFormat="1" ht="15.75" customHeight="1" thickBot="1" x14ac:dyDescent="0.25">
      <c r="B4359" s="796"/>
      <c r="C4359" s="796"/>
      <c r="D4359" s="796"/>
    </row>
    <row r="4360" spans="2:17" customFormat="1" ht="15.75" customHeight="1" thickBot="1" x14ac:dyDescent="0.25">
      <c r="B4360" s="4184" t="s">
        <v>2285</v>
      </c>
      <c r="C4360" s="4185"/>
      <c r="D4360" s="4185"/>
      <c r="E4360" s="4185"/>
      <c r="F4360" s="4185"/>
      <c r="G4360" s="4185"/>
      <c r="H4360" s="4185"/>
      <c r="I4360" s="4185"/>
      <c r="J4360" s="4185"/>
      <c r="K4360" s="4185"/>
      <c r="L4360" s="4185"/>
      <c r="M4360" s="4185"/>
      <c r="N4360" s="4185"/>
      <c r="O4360" s="4185"/>
      <c r="P4360" s="4185"/>
      <c r="Q4360" s="4186"/>
    </row>
    <row r="4361" spans="2:17" customFormat="1" ht="15.75" customHeight="1" x14ac:dyDescent="0.2">
      <c r="B4361" s="942"/>
      <c r="C4361" s="943"/>
      <c r="D4361" s="943"/>
      <c r="E4361" s="943"/>
      <c r="F4361" s="943"/>
      <c r="G4361" s="943"/>
      <c r="H4361" s="943"/>
      <c r="I4361" s="943"/>
      <c r="J4361" s="943"/>
      <c r="K4361" s="943"/>
      <c r="L4361" s="943"/>
      <c r="M4361" s="943"/>
      <c r="N4361" s="943"/>
      <c r="O4361" s="943"/>
      <c r="P4361" s="943"/>
      <c r="Q4361" s="944"/>
    </row>
    <row r="4362" spans="2:17" customFormat="1" ht="15.75" customHeight="1" x14ac:dyDescent="0.2">
      <c r="B4362" s="945" t="s">
        <v>995</v>
      </c>
      <c r="C4362" s="946" t="s">
        <v>296</v>
      </c>
      <c r="D4362" s="946" t="s">
        <v>81</v>
      </c>
      <c r="E4362" s="946" t="s">
        <v>2286</v>
      </c>
      <c r="F4362" s="946" t="s">
        <v>2287</v>
      </c>
      <c r="G4362" s="946" t="s">
        <v>2288</v>
      </c>
      <c r="H4362" s="946" t="s">
        <v>85</v>
      </c>
      <c r="I4362" s="946" t="s">
        <v>2289</v>
      </c>
      <c r="J4362" s="946" t="s">
        <v>1812</v>
      </c>
      <c r="K4362" s="946" t="s">
        <v>299</v>
      </c>
      <c r="L4362" s="946" t="s">
        <v>300</v>
      </c>
      <c r="M4362" s="946" t="s">
        <v>301</v>
      </c>
      <c r="N4362" s="946" t="s">
        <v>302</v>
      </c>
      <c r="O4362" s="946" t="s">
        <v>2280</v>
      </c>
      <c r="P4362" s="946" t="s">
        <v>2281</v>
      </c>
      <c r="Q4362" s="947" t="s">
        <v>2282</v>
      </c>
    </row>
    <row r="4363" spans="2:17" customFormat="1" ht="15.75" customHeight="1" x14ac:dyDescent="0.2">
      <c r="B4363" s="948" t="s">
        <v>2290</v>
      </c>
      <c r="C4363" s="949" t="s">
        <v>783</v>
      </c>
      <c r="D4363" s="950">
        <v>50</v>
      </c>
      <c r="E4363" s="951">
        <f>+D4363*1.12</f>
        <v>56.000000000000007</v>
      </c>
      <c r="F4363" s="950">
        <v>0.04</v>
      </c>
      <c r="G4363" s="968">
        <f>+F4363*1.12</f>
        <v>4.4800000000000006E-2</v>
      </c>
      <c r="H4363" s="952">
        <v>0.08</v>
      </c>
      <c r="I4363" s="952">
        <f>+H4363*1.12</f>
        <v>8.9600000000000013E-2</v>
      </c>
      <c r="J4363" s="952">
        <v>0.22</v>
      </c>
      <c r="K4363" s="952">
        <f>+J4363*1.12</f>
        <v>0.24640000000000004</v>
      </c>
      <c r="L4363" s="952">
        <v>0.15</v>
      </c>
      <c r="M4363" s="952">
        <f>+L4363*1.12</f>
        <v>0.16800000000000001</v>
      </c>
      <c r="N4363" s="949" t="s">
        <v>2291</v>
      </c>
      <c r="O4363" s="949" t="s">
        <v>2292</v>
      </c>
      <c r="P4363" s="949" t="s">
        <v>1462</v>
      </c>
      <c r="Q4363" s="953" t="s">
        <v>1835</v>
      </c>
    </row>
    <row r="4364" spans="2:17" customFormat="1" ht="15.75" customHeight="1" x14ac:dyDescent="0.2">
      <c r="B4364" s="948" t="s">
        <v>2293</v>
      </c>
      <c r="C4364" s="949" t="s">
        <v>783</v>
      </c>
      <c r="D4364" s="950">
        <v>100</v>
      </c>
      <c r="E4364" s="951">
        <f t="shared" ref="E4364:E4384" si="43">+D4364*1.12</f>
        <v>112.00000000000001</v>
      </c>
      <c r="F4364" s="950">
        <v>0.04</v>
      </c>
      <c r="G4364" s="968">
        <f t="shared" ref="G4364:G4384" si="44">+F4364*1.12</f>
        <v>4.4800000000000006E-2</v>
      </c>
      <c r="H4364" s="952">
        <v>0.08</v>
      </c>
      <c r="I4364" s="952">
        <f t="shared" ref="I4364:I4384" si="45">+H4364*1.12</f>
        <v>8.9600000000000013E-2</v>
      </c>
      <c r="J4364" s="952">
        <v>0.22</v>
      </c>
      <c r="K4364" s="952">
        <f t="shared" ref="K4364:K4384" si="46">+J4364*1.12</f>
        <v>0.24640000000000004</v>
      </c>
      <c r="L4364" s="952">
        <v>0.15</v>
      </c>
      <c r="M4364" s="952">
        <f t="shared" ref="M4364:M4384" si="47">+L4364*1.12</f>
        <v>0.16800000000000001</v>
      </c>
      <c r="N4364" s="949" t="s">
        <v>2294</v>
      </c>
      <c r="O4364" s="949" t="s">
        <v>2295</v>
      </c>
      <c r="P4364" s="949" t="s">
        <v>2296</v>
      </c>
      <c r="Q4364" s="953" t="s">
        <v>1835</v>
      </c>
    </row>
    <row r="4365" spans="2:17" customFormat="1" ht="15.75" customHeight="1" x14ac:dyDescent="0.2">
      <c r="B4365" s="948" t="s">
        <v>2297</v>
      </c>
      <c r="C4365" s="949" t="s">
        <v>783</v>
      </c>
      <c r="D4365" s="950">
        <v>150</v>
      </c>
      <c r="E4365" s="951">
        <f t="shared" si="43"/>
        <v>168.00000000000003</v>
      </c>
      <c r="F4365" s="950">
        <v>0.04</v>
      </c>
      <c r="G4365" s="968">
        <f t="shared" si="44"/>
        <v>4.4800000000000006E-2</v>
      </c>
      <c r="H4365" s="952">
        <v>0.08</v>
      </c>
      <c r="I4365" s="952">
        <f t="shared" si="45"/>
        <v>8.9600000000000013E-2</v>
      </c>
      <c r="J4365" s="952">
        <v>0.22</v>
      </c>
      <c r="K4365" s="952">
        <f t="shared" si="46"/>
        <v>0.24640000000000004</v>
      </c>
      <c r="L4365" s="952">
        <v>0.15</v>
      </c>
      <c r="M4365" s="952">
        <f t="shared" si="47"/>
        <v>0.16800000000000001</v>
      </c>
      <c r="N4365" s="949" t="s">
        <v>2298</v>
      </c>
      <c r="O4365" s="949" t="s">
        <v>2299</v>
      </c>
      <c r="P4365" s="949" t="s">
        <v>2804</v>
      </c>
      <c r="Q4365" s="953" t="s">
        <v>1835</v>
      </c>
    </row>
    <row r="4366" spans="2:17" customFormat="1" ht="15.75" customHeight="1" x14ac:dyDescent="0.2">
      <c r="B4366" s="948" t="s">
        <v>2300</v>
      </c>
      <c r="C4366" s="949" t="s">
        <v>783</v>
      </c>
      <c r="D4366" s="950">
        <v>200</v>
      </c>
      <c r="E4366" s="951">
        <f t="shared" si="43"/>
        <v>224.00000000000003</v>
      </c>
      <c r="F4366" s="950">
        <v>0.04</v>
      </c>
      <c r="G4366" s="968">
        <f t="shared" si="44"/>
        <v>4.4800000000000006E-2</v>
      </c>
      <c r="H4366" s="952">
        <v>0.08</v>
      </c>
      <c r="I4366" s="952">
        <f t="shared" si="45"/>
        <v>8.9600000000000013E-2</v>
      </c>
      <c r="J4366" s="952">
        <v>0.22</v>
      </c>
      <c r="K4366" s="952">
        <f t="shared" si="46"/>
        <v>0.24640000000000004</v>
      </c>
      <c r="L4366" s="952">
        <v>0.15</v>
      </c>
      <c r="M4366" s="952">
        <f t="shared" si="47"/>
        <v>0.16800000000000001</v>
      </c>
      <c r="N4366" s="949" t="s">
        <v>2301</v>
      </c>
      <c r="O4366" s="949" t="s">
        <v>2628</v>
      </c>
      <c r="P4366" s="949" t="s">
        <v>2811</v>
      </c>
      <c r="Q4366" s="953" t="s">
        <v>1835</v>
      </c>
    </row>
    <row r="4367" spans="2:17" customFormat="1" ht="15.75" customHeight="1" x14ac:dyDescent="0.2">
      <c r="B4367" s="948" t="s">
        <v>2302</v>
      </c>
      <c r="C4367" s="949" t="s">
        <v>783</v>
      </c>
      <c r="D4367" s="950">
        <v>250</v>
      </c>
      <c r="E4367" s="951">
        <f t="shared" si="43"/>
        <v>280</v>
      </c>
      <c r="F4367" s="950">
        <v>0.04</v>
      </c>
      <c r="G4367" s="968">
        <f t="shared" si="44"/>
        <v>4.4800000000000006E-2</v>
      </c>
      <c r="H4367" s="952">
        <v>0.08</v>
      </c>
      <c r="I4367" s="952">
        <f t="shared" si="45"/>
        <v>8.9600000000000013E-2</v>
      </c>
      <c r="J4367" s="952">
        <v>0.22</v>
      </c>
      <c r="K4367" s="952">
        <f t="shared" si="46"/>
        <v>0.24640000000000004</v>
      </c>
      <c r="L4367" s="952">
        <v>0.15</v>
      </c>
      <c r="M4367" s="952">
        <f t="shared" si="47"/>
        <v>0.16800000000000001</v>
      </c>
      <c r="N4367" s="949" t="s">
        <v>2303</v>
      </c>
      <c r="O4367" s="949" t="s">
        <v>2304</v>
      </c>
      <c r="P4367" s="949" t="s">
        <v>2305</v>
      </c>
      <c r="Q4367" s="953" t="s">
        <v>1835</v>
      </c>
    </row>
    <row r="4368" spans="2:17" customFormat="1" ht="15.75" customHeight="1" x14ac:dyDescent="0.2">
      <c r="B4368" s="948" t="s">
        <v>2306</v>
      </c>
      <c r="C4368" s="949" t="s">
        <v>783</v>
      </c>
      <c r="D4368" s="950">
        <v>300</v>
      </c>
      <c r="E4368" s="951">
        <f t="shared" si="43"/>
        <v>336.00000000000006</v>
      </c>
      <c r="F4368" s="950">
        <v>0.04</v>
      </c>
      <c r="G4368" s="968">
        <f t="shared" si="44"/>
        <v>4.4800000000000006E-2</v>
      </c>
      <c r="H4368" s="952">
        <v>0.08</v>
      </c>
      <c r="I4368" s="952">
        <f t="shared" si="45"/>
        <v>8.9600000000000013E-2</v>
      </c>
      <c r="J4368" s="952">
        <v>0.22</v>
      </c>
      <c r="K4368" s="952">
        <f t="shared" si="46"/>
        <v>0.24640000000000004</v>
      </c>
      <c r="L4368" s="952">
        <v>0.15</v>
      </c>
      <c r="M4368" s="952">
        <f t="shared" si="47"/>
        <v>0.16800000000000001</v>
      </c>
      <c r="N4368" s="949" t="s">
        <v>2307</v>
      </c>
      <c r="O4368" s="949" t="s">
        <v>2308</v>
      </c>
      <c r="P4368" s="949" t="s">
        <v>2825</v>
      </c>
      <c r="Q4368" s="953" t="s">
        <v>1835</v>
      </c>
    </row>
    <row r="4369" spans="2:17" customFormat="1" ht="15.75" customHeight="1" x14ac:dyDescent="0.2">
      <c r="B4369" s="948" t="s">
        <v>2309</v>
      </c>
      <c r="C4369" s="949" t="s">
        <v>783</v>
      </c>
      <c r="D4369" s="950">
        <v>350</v>
      </c>
      <c r="E4369" s="951">
        <f t="shared" si="43"/>
        <v>392.00000000000006</v>
      </c>
      <c r="F4369" s="950">
        <v>0.04</v>
      </c>
      <c r="G4369" s="968">
        <f t="shared" si="44"/>
        <v>4.4800000000000006E-2</v>
      </c>
      <c r="H4369" s="952">
        <v>0.08</v>
      </c>
      <c r="I4369" s="952">
        <f t="shared" si="45"/>
        <v>8.9600000000000013E-2</v>
      </c>
      <c r="J4369" s="952">
        <v>0.22</v>
      </c>
      <c r="K4369" s="952">
        <f t="shared" si="46"/>
        <v>0.24640000000000004</v>
      </c>
      <c r="L4369" s="952">
        <v>0.15</v>
      </c>
      <c r="M4369" s="952">
        <f t="shared" si="47"/>
        <v>0.16800000000000001</v>
      </c>
      <c r="N4369" s="949" t="s">
        <v>2310</v>
      </c>
      <c r="O4369" s="949" t="s">
        <v>2311</v>
      </c>
      <c r="P4369" s="949" t="s">
        <v>2832</v>
      </c>
      <c r="Q4369" s="953" t="s">
        <v>1840</v>
      </c>
    </row>
    <row r="4370" spans="2:17" customFormat="1" ht="15.75" customHeight="1" x14ac:dyDescent="0.2">
      <c r="B4370" s="948" t="s">
        <v>2312</v>
      </c>
      <c r="C4370" s="949" t="s">
        <v>783</v>
      </c>
      <c r="D4370" s="950">
        <v>400</v>
      </c>
      <c r="E4370" s="951">
        <f t="shared" si="43"/>
        <v>448.00000000000006</v>
      </c>
      <c r="F4370" s="950">
        <v>0.04</v>
      </c>
      <c r="G4370" s="968">
        <f t="shared" si="44"/>
        <v>4.4800000000000006E-2</v>
      </c>
      <c r="H4370" s="952">
        <v>0.08</v>
      </c>
      <c r="I4370" s="952">
        <f t="shared" si="45"/>
        <v>8.9600000000000013E-2</v>
      </c>
      <c r="J4370" s="952">
        <v>0.22</v>
      </c>
      <c r="K4370" s="952">
        <f t="shared" si="46"/>
        <v>0.24640000000000004</v>
      </c>
      <c r="L4370" s="952">
        <v>0.15</v>
      </c>
      <c r="M4370" s="952">
        <f t="shared" si="47"/>
        <v>0.16800000000000001</v>
      </c>
      <c r="N4370" s="949" t="s">
        <v>2313</v>
      </c>
      <c r="O4370" s="949" t="s">
        <v>496</v>
      </c>
      <c r="P4370" s="949" t="s">
        <v>2314</v>
      </c>
      <c r="Q4370" s="953" t="s">
        <v>1840</v>
      </c>
    </row>
    <row r="4371" spans="2:17" customFormat="1" ht="15.75" customHeight="1" x14ac:dyDescent="0.2">
      <c r="B4371" s="948" t="s">
        <v>2315</v>
      </c>
      <c r="C4371" s="949" t="s">
        <v>783</v>
      </c>
      <c r="D4371" s="950">
        <v>450</v>
      </c>
      <c r="E4371" s="951">
        <f t="shared" si="43"/>
        <v>504.00000000000006</v>
      </c>
      <c r="F4371" s="950">
        <v>0.04</v>
      </c>
      <c r="G4371" s="968">
        <f t="shared" si="44"/>
        <v>4.4800000000000006E-2</v>
      </c>
      <c r="H4371" s="952">
        <v>0.08</v>
      </c>
      <c r="I4371" s="952">
        <f t="shared" si="45"/>
        <v>8.9600000000000013E-2</v>
      </c>
      <c r="J4371" s="952">
        <v>0.22</v>
      </c>
      <c r="K4371" s="952">
        <f t="shared" si="46"/>
        <v>0.24640000000000004</v>
      </c>
      <c r="L4371" s="952">
        <v>0.15</v>
      </c>
      <c r="M4371" s="952">
        <f t="shared" si="47"/>
        <v>0.16800000000000001</v>
      </c>
      <c r="N4371" s="949" t="s">
        <v>2316</v>
      </c>
      <c r="O4371" s="949" t="s">
        <v>2317</v>
      </c>
      <c r="P4371" s="949" t="s">
        <v>492</v>
      </c>
      <c r="Q4371" s="953" t="s">
        <v>1840</v>
      </c>
    </row>
    <row r="4372" spans="2:17" customFormat="1" ht="15.75" customHeight="1" x14ac:dyDescent="0.2">
      <c r="B4372" s="948" t="s">
        <v>2318</v>
      </c>
      <c r="C4372" s="949" t="s">
        <v>783</v>
      </c>
      <c r="D4372" s="950">
        <v>500</v>
      </c>
      <c r="E4372" s="951">
        <f t="shared" si="43"/>
        <v>560</v>
      </c>
      <c r="F4372" s="950">
        <v>0.04</v>
      </c>
      <c r="G4372" s="968">
        <f t="shared" si="44"/>
        <v>4.4800000000000006E-2</v>
      </c>
      <c r="H4372" s="952">
        <v>0.08</v>
      </c>
      <c r="I4372" s="952">
        <f t="shared" si="45"/>
        <v>8.9600000000000013E-2</v>
      </c>
      <c r="J4372" s="952">
        <v>0.22</v>
      </c>
      <c r="K4372" s="952">
        <f t="shared" si="46"/>
        <v>0.24640000000000004</v>
      </c>
      <c r="L4372" s="952">
        <v>0.15</v>
      </c>
      <c r="M4372" s="952">
        <f t="shared" si="47"/>
        <v>0.16800000000000001</v>
      </c>
      <c r="N4372" s="949" t="s">
        <v>2319</v>
      </c>
      <c r="O4372" s="949" t="s">
        <v>2718</v>
      </c>
      <c r="P4372" s="949" t="s">
        <v>499</v>
      </c>
      <c r="Q4372" s="953" t="s">
        <v>1840</v>
      </c>
    </row>
    <row r="4373" spans="2:17" customFormat="1" ht="15.75" customHeight="1" x14ac:dyDescent="0.2">
      <c r="B4373" s="948" t="s">
        <v>2719</v>
      </c>
      <c r="C4373" s="949" t="s">
        <v>783</v>
      </c>
      <c r="D4373" s="950">
        <v>550</v>
      </c>
      <c r="E4373" s="951">
        <f t="shared" si="43"/>
        <v>616.00000000000011</v>
      </c>
      <c r="F4373" s="950">
        <v>0.04</v>
      </c>
      <c r="G4373" s="968">
        <f t="shared" si="44"/>
        <v>4.4800000000000006E-2</v>
      </c>
      <c r="H4373" s="952">
        <v>0.08</v>
      </c>
      <c r="I4373" s="952">
        <f t="shared" si="45"/>
        <v>8.9600000000000013E-2</v>
      </c>
      <c r="J4373" s="952">
        <v>0.22</v>
      </c>
      <c r="K4373" s="952">
        <f t="shared" si="46"/>
        <v>0.24640000000000004</v>
      </c>
      <c r="L4373" s="952">
        <v>0.15</v>
      </c>
      <c r="M4373" s="952">
        <f t="shared" si="47"/>
        <v>0.16800000000000001</v>
      </c>
      <c r="N4373" s="949" t="s">
        <v>2720</v>
      </c>
      <c r="O4373" s="949" t="s">
        <v>2301</v>
      </c>
      <c r="P4373" s="949" t="s">
        <v>2721</v>
      </c>
      <c r="Q4373" s="953" t="s">
        <v>1840</v>
      </c>
    </row>
    <row r="4374" spans="2:17" customFormat="1" ht="15.75" customHeight="1" x14ac:dyDescent="0.2">
      <c r="B4374" s="948" t="s">
        <v>2722</v>
      </c>
      <c r="C4374" s="949" t="s">
        <v>783</v>
      </c>
      <c r="D4374" s="950">
        <v>600</v>
      </c>
      <c r="E4374" s="951">
        <f t="shared" si="43"/>
        <v>672.00000000000011</v>
      </c>
      <c r="F4374" s="950">
        <v>0.04</v>
      </c>
      <c r="G4374" s="968">
        <f t="shared" si="44"/>
        <v>4.4800000000000006E-2</v>
      </c>
      <c r="H4374" s="952">
        <v>0.08</v>
      </c>
      <c r="I4374" s="952">
        <f t="shared" si="45"/>
        <v>8.9600000000000013E-2</v>
      </c>
      <c r="J4374" s="952">
        <v>0.22</v>
      </c>
      <c r="K4374" s="952">
        <f t="shared" si="46"/>
        <v>0.24640000000000004</v>
      </c>
      <c r="L4374" s="952">
        <v>0.15</v>
      </c>
      <c r="M4374" s="952">
        <f t="shared" si="47"/>
        <v>0.16800000000000001</v>
      </c>
      <c r="N4374" s="949" t="s">
        <v>2723</v>
      </c>
      <c r="O4374" s="949" t="s">
        <v>2724</v>
      </c>
      <c r="P4374" s="949" t="s">
        <v>2725</v>
      </c>
      <c r="Q4374" s="953" t="s">
        <v>1840</v>
      </c>
    </row>
    <row r="4375" spans="2:17" customFormat="1" ht="15.75" customHeight="1" x14ac:dyDescent="0.2">
      <c r="B4375" s="948" t="s">
        <v>2726</v>
      </c>
      <c r="C4375" s="949" t="s">
        <v>783</v>
      </c>
      <c r="D4375" s="950">
        <v>650</v>
      </c>
      <c r="E4375" s="951">
        <f t="shared" si="43"/>
        <v>728.00000000000011</v>
      </c>
      <c r="F4375" s="950">
        <v>0.04</v>
      </c>
      <c r="G4375" s="968">
        <f t="shared" si="44"/>
        <v>4.4800000000000006E-2</v>
      </c>
      <c r="H4375" s="952">
        <v>0.08</v>
      </c>
      <c r="I4375" s="952">
        <f t="shared" si="45"/>
        <v>8.9600000000000013E-2</v>
      </c>
      <c r="J4375" s="952">
        <v>0.22</v>
      </c>
      <c r="K4375" s="952">
        <f t="shared" si="46"/>
        <v>0.24640000000000004</v>
      </c>
      <c r="L4375" s="952">
        <v>0.15</v>
      </c>
      <c r="M4375" s="952">
        <f t="shared" si="47"/>
        <v>0.16800000000000001</v>
      </c>
      <c r="N4375" s="949" t="s">
        <v>2727</v>
      </c>
      <c r="O4375" s="949" t="s">
        <v>2728</v>
      </c>
      <c r="P4375" s="949" t="s">
        <v>2729</v>
      </c>
      <c r="Q4375" s="953" t="s">
        <v>1840</v>
      </c>
    </row>
    <row r="4376" spans="2:17" customFormat="1" ht="15.75" customHeight="1" x14ac:dyDescent="0.2">
      <c r="B4376" s="948" t="s">
        <v>2730</v>
      </c>
      <c r="C4376" s="949" t="s">
        <v>783</v>
      </c>
      <c r="D4376" s="950">
        <v>700</v>
      </c>
      <c r="E4376" s="951">
        <f t="shared" si="43"/>
        <v>784.00000000000011</v>
      </c>
      <c r="F4376" s="950">
        <v>0.04</v>
      </c>
      <c r="G4376" s="968">
        <f t="shared" si="44"/>
        <v>4.4800000000000006E-2</v>
      </c>
      <c r="H4376" s="952">
        <v>0.08</v>
      </c>
      <c r="I4376" s="952">
        <f t="shared" si="45"/>
        <v>8.9600000000000013E-2</v>
      </c>
      <c r="J4376" s="952">
        <v>0.22</v>
      </c>
      <c r="K4376" s="952">
        <f t="shared" si="46"/>
        <v>0.24640000000000004</v>
      </c>
      <c r="L4376" s="952">
        <v>0.15</v>
      </c>
      <c r="M4376" s="952">
        <f t="shared" si="47"/>
        <v>0.16800000000000001</v>
      </c>
      <c r="N4376" s="949" t="s">
        <v>2731</v>
      </c>
      <c r="O4376" s="949" t="s">
        <v>2732</v>
      </c>
      <c r="P4376" s="949" t="s">
        <v>2733</v>
      </c>
      <c r="Q4376" s="953" t="s">
        <v>1840</v>
      </c>
    </row>
    <row r="4377" spans="2:17" customFormat="1" ht="15.75" customHeight="1" x14ac:dyDescent="0.2">
      <c r="B4377" s="948" t="s">
        <v>2734</v>
      </c>
      <c r="C4377" s="949" t="s">
        <v>783</v>
      </c>
      <c r="D4377" s="950">
        <v>750</v>
      </c>
      <c r="E4377" s="951">
        <f t="shared" si="43"/>
        <v>840.00000000000011</v>
      </c>
      <c r="F4377" s="950">
        <v>0.04</v>
      </c>
      <c r="G4377" s="968">
        <f t="shared" si="44"/>
        <v>4.4800000000000006E-2</v>
      </c>
      <c r="H4377" s="952">
        <v>0.08</v>
      </c>
      <c r="I4377" s="952">
        <f t="shared" si="45"/>
        <v>8.9600000000000013E-2</v>
      </c>
      <c r="J4377" s="952">
        <v>0.22</v>
      </c>
      <c r="K4377" s="952">
        <f t="shared" si="46"/>
        <v>0.24640000000000004</v>
      </c>
      <c r="L4377" s="952">
        <v>0.15</v>
      </c>
      <c r="M4377" s="952">
        <f t="shared" si="47"/>
        <v>0.16800000000000001</v>
      </c>
      <c r="N4377" s="949" t="s">
        <v>2735</v>
      </c>
      <c r="O4377" s="949" t="s">
        <v>2736</v>
      </c>
      <c r="P4377" s="949" t="s">
        <v>2313</v>
      </c>
      <c r="Q4377" s="953" t="s">
        <v>1840</v>
      </c>
    </row>
    <row r="4378" spans="2:17" customFormat="1" ht="15.75" customHeight="1" x14ac:dyDescent="0.2">
      <c r="B4378" s="948" t="s">
        <v>2737</v>
      </c>
      <c r="C4378" s="949" t="s">
        <v>783</v>
      </c>
      <c r="D4378" s="950">
        <v>800</v>
      </c>
      <c r="E4378" s="951">
        <f t="shared" si="43"/>
        <v>896.00000000000011</v>
      </c>
      <c r="F4378" s="950">
        <v>0.04</v>
      </c>
      <c r="G4378" s="968">
        <f t="shared" si="44"/>
        <v>4.4800000000000006E-2</v>
      </c>
      <c r="H4378" s="952">
        <v>0.08</v>
      </c>
      <c r="I4378" s="952">
        <f t="shared" si="45"/>
        <v>8.9600000000000013E-2</v>
      </c>
      <c r="J4378" s="952">
        <v>0.22</v>
      </c>
      <c r="K4378" s="952">
        <f t="shared" si="46"/>
        <v>0.24640000000000004</v>
      </c>
      <c r="L4378" s="952">
        <v>0.15</v>
      </c>
      <c r="M4378" s="952">
        <f t="shared" si="47"/>
        <v>0.16800000000000001</v>
      </c>
      <c r="N4378" s="949" t="s">
        <v>2738</v>
      </c>
      <c r="O4378" s="949" t="s">
        <v>2739</v>
      </c>
      <c r="P4378" s="949" t="s">
        <v>2740</v>
      </c>
      <c r="Q4378" s="953" t="s">
        <v>1840</v>
      </c>
    </row>
    <row r="4379" spans="2:17" customFormat="1" ht="15.75" customHeight="1" x14ac:dyDescent="0.2">
      <c r="B4379" s="948" t="s">
        <v>2741</v>
      </c>
      <c r="C4379" s="949" t="s">
        <v>783</v>
      </c>
      <c r="D4379" s="950">
        <v>850</v>
      </c>
      <c r="E4379" s="951">
        <f t="shared" si="43"/>
        <v>952.00000000000011</v>
      </c>
      <c r="F4379" s="950">
        <v>0.04</v>
      </c>
      <c r="G4379" s="968">
        <f t="shared" si="44"/>
        <v>4.4800000000000006E-2</v>
      </c>
      <c r="H4379" s="952">
        <v>0.08</v>
      </c>
      <c r="I4379" s="952">
        <f t="shared" si="45"/>
        <v>8.9600000000000013E-2</v>
      </c>
      <c r="J4379" s="952">
        <v>0.22</v>
      </c>
      <c r="K4379" s="952">
        <f t="shared" si="46"/>
        <v>0.24640000000000004</v>
      </c>
      <c r="L4379" s="952">
        <v>0.15</v>
      </c>
      <c r="M4379" s="952">
        <f t="shared" si="47"/>
        <v>0.16800000000000001</v>
      </c>
      <c r="N4379" s="949" t="s">
        <v>2742</v>
      </c>
      <c r="O4379" s="949" t="s">
        <v>2743</v>
      </c>
      <c r="P4379" s="949" t="s">
        <v>2744</v>
      </c>
      <c r="Q4379" s="953" t="s">
        <v>1840</v>
      </c>
    </row>
    <row r="4380" spans="2:17" customFormat="1" ht="15.75" customHeight="1" x14ac:dyDescent="0.2">
      <c r="B4380" s="948" t="s">
        <v>2745</v>
      </c>
      <c r="C4380" s="949" t="s">
        <v>783</v>
      </c>
      <c r="D4380" s="950">
        <v>900</v>
      </c>
      <c r="E4380" s="951">
        <f t="shared" si="43"/>
        <v>1008.0000000000001</v>
      </c>
      <c r="F4380" s="950">
        <v>0.04</v>
      </c>
      <c r="G4380" s="968">
        <f t="shared" si="44"/>
        <v>4.4800000000000006E-2</v>
      </c>
      <c r="H4380" s="952">
        <v>0.08</v>
      </c>
      <c r="I4380" s="952">
        <f t="shared" si="45"/>
        <v>8.9600000000000013E-2</v>
      </c>
      <c r="J4380" s="952">
        <v>0.22</v>
      </c>
      <c r="K4380" s="952">
        <f t="shared" si="46"/>
        <v>0.24640000000000004</v>
      </c>
      <c r="L4380" s="952">
        <v>0.15</v>
      </c>
      <c r="M4380" s="952">
        <f t="shared" si="47"/>
        <v>0.16800000000000001</v>
      </c>
      <c r="N4380" s="949" t="s">
        <v>2746</v>
      </c>
      <c r="O4380" s="949" t="s">
        <v>2747</v>
      </c>
      <c r="P4380" s="949" t="s">
        <v>2748</v>
      </c>
      <c r="Q4380" s="953" t="s">
        <v>1840</v>
      </c>
    </row>
    <row r="4381" spans="2:17" customFormat="1" ht="15.75" customHeight="1" x14ac:dyDescent="0.2">
      <c r="B4381" s="948" t="s">
        <v>2749</v>
      </c>
      <c r="C4381" s="949" t="s">
        <v>783</v>
      </c>
      <c r="D4381" s="950">
        <v>950</v>
      </c>
      <c r="E4381" s="951">
        <f t="shared" si="43"/>
        <v>1064</v>
      </c>
      <c r="F4381" s="950">
        <v>0.04</v>
      </c>
      <c r="G4381" s="968">
        <f t="shared" si="44"/>
        <v>4.4800000000000006E-2</v>
      </c>
      <c r="H4381" s="952">
        <v>0.08</v>
      </c>
      <c r="I4381" s="952">
        <f t="shared" si="45"/>
        <v>8.9600000000000013E-2</v>
      </c>
      <c r="J4381" s="952">
        <v>0.22</v>
      </c>
      <c r="K4381" s="952">
        <f t="shared" si="46"/>
        <v>0.24640000000000004</v>
      </c>
      <c r="L4381" s="952">
        <v>0.15</v>
      </c>
      <c r="M4381" s="952">
        <f t="shared" si="47"/>
        <v>0.16800000000000001</v>
      </c>
      <c r="N4381" s="949" t="s">
        <v>2750</v>
      </c>
      <c r="O4381" s="949" t="s">
        <v>2751</v>
      </c>
      <c r="P4381" s="949" t="s">
        <v>2752</v>
      </c>
      <c r="Q4381" s="953" t="s">
        <v>1840</v>
      </c>
    </row>
    <row r="4382" spans="2:17" customFormat="1" ht="15.75" customHeight="1" x14ac:dyDescent="0.2">
      <c r="B4382" s="948" t="s">
        <v>2753</v>
      </c>
      <c r="C4382" s="949" t="s">
        <v>783</v>
      </c>
      <c r="D4382" s="950">
        <v>1000</v>
      </c>
      <c r="E4382" s="951">
        <f t="shared" si="43"/>
        <v>1120</v>
      </c>
      <c r="F4382" s="950">
        <v>0.04</v>
      </c>
      <c r="G4382" s="968">
        <f t="shared" si="44"/>
        <v>4.4800000000000006E-2</v>
      </c>
      <c r="H4382" s="952">
        <v>0.08</v>
      </c>
      <c r="I4382" s="952">
        <f t="shared" si="45"/>
        <v>8.9600000000000013E-2</v>
      </c>
      <c r="J4382" s="952">
        <v>0.22</v>
      </c>
      <c r="K4382" s="952">
        <f t="shared" si="46"/>
        <v>0.24640000000000004</v>
      </c>
      <c r="L4382" s="952">
        <v>0.15</v>
      </c>
      <c r="M4382" s="952">
        <f t="shared" si="47"/>
        <v>0.16800000000000001</v>
      </c>
      <c r="N4382" s="949" t="s">
        <v>2754</v>
      </c>
      <c r="O4382" s="949" t="s">
        <v>488</v>
      </c>
      <c r="P4382" s="949" t="s">
        <v>2755</v>
      </c>
      <c r="Q4382" s="953" t="s">
        <v>1840</v>
      </c>
    </row>
    <row r="4383" spans="2:17" customFormat="1" ht="15.75" customHeight="1" x14ac:dyDescent="0.2">
      <c r="B4383" s="948" t="s">
        <v>2756</v>
      </c>
      <c r="C4383" s="949" t="s">
        <v>783</v>
      </c>
      <c r="D4383" s="950">
        <v>1500</v>
      </c>
      <c r="E4383" s="951">
        <f t="shared" si="43"/>
        <v>1680.0000000000002</v>
      </c>
      <c r="F4383" s="950">
        <v>0.04</v>
      </c>
      <c r="G4383" s="968">
        <f t="shared" si="44"/>
        <v>4.4800000000000006E-2</v>
      </c>
      <c r="H4383" s="952">
        <v>0.08</v>
      </c>
      <c r="I4383" s="952">
        <f t="shared" si="45"/>
        <v>8.9600000000000013E-2</v>
      </c>
      <c r="J4383" s="952">
        <v>0.22</v>
      </c>
      <c r="K4383" s="952">
        <f t="shared" si="46"/>
        <v>0.24640000000000004</v>
      </c>
      <c r="L4383" s="952">
        <v>0.15</v>
      </c>
      <c r="M4383" s="952">
        <f t="shared" si="47"/>
        <v>0.16800000000000001</v>
      </c>
      <c r="N4383" s="949" t="s">
        <v>2757</v>
      </c>
      <c r="O4383" s="949" t="s">
        <v>2758</v>
      </c>
      <c r="P4383" s="949" t="s">
        <v>2738</v>
      </c>
      <c r="Q4383" s="953" t="s">
        <v>1840</v>
      </c>
    </row>
    <row r="4384" spans="2:17" customFormat="1" ht="15.75" customHeight="1" x14ac:dyDescent="0.2">
      <c r="B4384" s="948" t="s">
        <v>2759</v>
      </c>
      <c r="C4384" s="949" t="s">
        <v>783</v>
      </c>
      <c r="D4384" s="950">
        <v>2000</v>
      </c>
      <c r="E4384" s="951">
        <f t="shared" si="43"/>
        <v>2240</v>
      </c>
      <c r="F4384" s="950">
        <v>0.04</v>
      </c>
      <c r="G4384" s="968">
        <f t="shared" si="44"/>
        <v>4.4800000000000006E-2</v>
      </c>
      <c r="H4384" s="952">
        <v>0.08</v>
      </c>
      <c r="I4384" s="952">
        <f t="shared" si="45"/>
        <v>8.9600000000000013E-2</v>
      </c>
      <c r="J4384" s="952">
        <v>0.22</v>
      </c>
      <c r="K4384" s="952">
        <f t="shared" si="46"/>
        <v>0.24640000000000004</v>
      </c>
      <c r="L4384" s="952">
        <v>0.15</v>
      </c>
      <c r="M4384" s="952">
        <f t="shared" si="47"/>
        <v>0.16800000000000001</v>
      </c>
      <c r="N4384" s="949" t="s">
        <v>2760</v>
      </c>
      <c r="O4384" s="949" t="s">
        <v>2761</v>
      </c>
      <c r="P4384" s="949" t="s">
        <v>2762</v>
      </c>
      <c r="Q4384" s="953" t="s">
        <v>1840</v>
      </c>
    </row>
    <row r="4385" spans="2:17" customFormat="1" ht="15.75" customHeight="1" x14ac:dyDescent="0.2">
      <c r="B4385" s="954"/>
      <c r="C4385" s="955"/>
      <c r="D4385" s="969"/>
      <c r="E4385" s="955"/>
      <c r="F4385" s="969"/>
      <c r="G4385" s="969"/>
      <c r="H4385" s="957"/>
      <c r="I4385" s="957"/>
      <c r="J4385" s="957"/>
      <c r="K4385" s="957"/>
      <c r="L4385" s="957"/>
      <c r="M4385" s="957"/>
      <c r="N4385" s="955"/>
      <c r="O4385" s="955"/>
      <c r="P4385" s="955"/>
      <c r="Q4385" s="958"/>
    </row>
    <row r="4386" spans="2:17" customFormat="1" ht="15.75" customHeight="1" x14ac:dyDescent="0.2">
      <c r="B4386" s="948" t="s">
        <v>2290</v>
      </c>
      <c r="C4386" s="949" t="s">
        <v>2030</v>
      </c>
      <c r="D4386" s="950">
        <v>50</v>
      </c>
      <c r="E4386" s="951">
        <f>+D4386*1.12</f>
        <v>56.000000000000007</v>
      </c>
      <c r="F4386" s="950">
        <v>0.04</v>
      </c>
      <c r="G4386" s="968">
        <f>+F4386*1.12</f>
        <v>4.4800000000000006E-2</v>
      </c>
      <c r="H4386" s="952">
        <v>0.08</v>
      </c>
      <c r="I4386" s="952">
        <f>+H4386*1.12</f>
        <v>8.9600000000000013E-2</v>
      </c>
      <c r="J4386" s="952">
        <v>0.22</v>
      </c>
      <c r="K4386" s="952">
        <f>+J4386*1.12</f>
        <v>0.24640000000000004</v>
      </c>
      <c r="L4386" s="952">
        <v>0.15</v>
      </c>
      <c r="M4386" s="952">
        <f>+L4386*1.12</f>
        <v>0.16800000000000001</v>
      </c>
      <c r="N4386" s="949" t="s">
        <v>2291</v>
      </c>
      <c r="O4386" s="949" t="s">
        <v>2292</v>
      </c>
      <c r="P4386" s="949" t="s">
        <v>1462</v>
      </c>
      <c r="Q4386" s="953" t="s">
        <v>1835</v>
      </c>
    </row>
    <row r="4387" spans="2:17" customFormat="1" ht="15.75" customHeight="1" x14ac:dyDescent="0.2">
      <c r="B4387" s="948" t="s">
        <v>2293</v>
      </c>
      <c r="C4387" s="949" t="s">
        <v>2030</v>
      </c>
      <c r="D4387" s="950">
        <v>100</v>
      </c>
      <c r="E4387" s="951">
        <f t="shared" ref="E4387:E4407" si="48">+D4387*1.12</f>
        <v>112.00000000000001</v>
      </c>
      <c r="F4387" s="950">
        <v>0.04</v>
      </c>
      <c r="G4387" s="968">
        <f t="shared" ref="G4387:G4407" si="49">+F4387*1.12</f>
        <v>4.4800000000000006E-2</v>
      </c>
      <c r="H4387" s="952">
        <v>0.08</v>
      </c>
      <c r="I4387" s="952">
        <f t="shared" ref="I4387:I4407" si="50">+H4387*1.12</f>
        <v>8.9600000000000013E-2</v>
      </c>
      <c r="J4387" s="952">
        <v>0.22</v>
      </c>
      <c r="K4387" s="952">
        <f t="shared" ref="K4387:K4407" si="51">+J4387*1.12</f>
        <v>0.24640000000000004</v>
      </c>
      <c r="L4387" s="952">
        <v>0.15</v>
      </c>
      <c r="M4387" s="952">
        <f t="shared" ref="M4387:M4407" si="52">+L4387*1.12</f>
        <v>0.16800000000000001</v>
      </c>
      <c r="N4387" s="949" t="s">
        <v>2294</v>
      </c>
      <c r="O4387" s="949" t="s">
        <v>2295</v>
      </c>
      <c r="P4387" s="949" t="s">
        <v>2296</v>
      </c>
      <c r="Q4387" s="953" t="s">
        <v>1835</v>
      </c>
    </row>
    <row r="4388" spans="2:17" customFormat="1" ht="15.75" customHeight="1" x14ac:dyDescent="0.2">
      <c r="B4388" s="948" t="s">
        <v>2297</v>
      </c>
      <c r="C4388" s="949" t="s">
        <v>2030</v>
      </c>
      <c r="D4388" s="950">
        <v>150</v>
      </c>
      <c r="E4388" s="951">
        <f t="shared" si="48"/>
        <v>168.00000000000003</v>
      </c>
      <c r="F4388" s="950">
        <v>0.04</v>
      </c>
      <c r="G4388" s="968">
        <f t="shared" si="49"/>
        <v>4.4800000000000006E-2</v>
      </c>
      <c r="H4388" s="952">
        <v>0.08</v>
      </c>
      <c r="I4388" s="952">
        <f t="shared" si="50"/>
        <v>8.9600000000000013E-2</v>
      </c>
      <c r="J4388" s="952">
        <v>0.22</v>
      </c>
      <c r="K4388" s="952">
        <f t="shared" si="51"/>
        <v>0.24640000000000004</v>
      </c>
      <c r="L4388" s="952">
        <v>0.15</v>
      </c>
      <c r="M4388" s="952">
        <f t="shared" si="52"/>
        <v>0.16800000000000001</v>
      </c>
      <c r="N4388" s="949" t="s">
        <v>2298</v>
      </c>
      <c r="O4388" s="949" t="s">
        <v>2299</v>
      </c>
      <c r="P4388" s="949" t="s">
        <v>2804</v>
      </c>
      <c r="Q4388" s="953" t="s">
        <v>1835</v>
      </c>
    </row>
    <row r="4389" spans="2:17" customFormat="1" ht="15.75" customHeight="1" x14ac:dyDescent="0.2">
      <c r="B4389" s="948" t="s">
        <v>2300</v>
      </c>
      <c r="C4389" s="949" t="s">
        <v>2030</v>
      </c>
      <c r="D4389" s="950">
        <v>200</v>
      </c>
      <c r="E4389" s="951">
        <f t="shared" si="48"/>
        <v>224.00000000000003</v>
      </c>
      <c r="F4389" s="950">
        <v>0.04</v>
      </c>
      <c r="G4389" s="968">
        <f t="shared" si="49"/>
        <v>4.4800000000000006E-2</v>
      </c>
      <c r="H4389" s="952">
        <v>0.08</v>
      </c>
      <c r="I4389" s="952">
        <f t="shared" si="50"/>
        <v>8.9600000000000013E-2</v>
      </c>
      <c r="J4389" s="952">
        <v>0.22</v>
      </c>
      <c r="K4389" s="952">
        <f t="shared" si="51"/>
        <v>0.24640000000000004</v>
      </c>
      <c r="L4389" s="952">
        <v>0.15</v>
      </c>
      <c r="M4389" s="952">
        <f t="shared" si="52"/>
        <v>0.16800000000000001</v>
      </c>
      <c r="N4389" s="949" t="s">
        <v>2301</v>
      </c>
      <c r="O4389" s="949" t="s">
        <v>2628</v>
      </c>
      <c r="P4389" s="949" t="s">
        <v>2811</v>
      </c>
      <c r="Q4389" s="953" t="s">
        <v>1835</v>
      </c>
    </row>
    <row r="4390" spans="2:17" customFormat="1" ht="15.75" customHeight="1" x14ac:dyDescent="0.2">
      <c r="B4390" s="948" t="s">
        <v>2302</v>
      </c>
      <c r="C4390" s="949" t="s">
        <v>2030</v>
      </c>
      <c r="D4390" s="950">
        <v>250</v>
      </c>
      <c r="E4390" s="951">
        <f t="shared" si="48"/>
        <v>280</v>
      </c>
      <c r="F4390" s="950">
        <v>0.04</v>
      </c>
      <c r="G4390" s="968">
        <f t="shared" si="49"/>
        <v>4.4800000000000006E-2</v>
      </c>
      <c r="H4390" s="952">
        <v>0.08</v>
      </c>
      <c r="I4390" s="952">
        <f t="shared" si="50"/>
        <v>8.9600000000000013E-2</v>
      </c>
      <c r="J4390" s="952">
        <v>0.22</v>
      </c>
      <c r="K4390" s="952">
        <f t="shared" si="51"/>
        <v>0.24640000000000004</v>
      </c>
      <c r="L4390" s="952">
        <v>0.15</v>
      </c>
      <c r="M4390" s="952">
        <f t="shared" si="52"/>
        <v>0.16800000000000001</v>
      </c>
      <c r="N4390" s="949" t="s">
        <v>2303</v>
      </c>
      <c r="O4390" s="949" t="s">
        <v>2304</v>
      </c>
      <c r="P4390" s="949" t="s">
        <v>2305</v>
      </c>
      <c r="Q4390" s="953" t="s">
        <v>1835</v>
      </c>
    </row>
    <row r="4391" spans="2:17" customFormat="1" ht="15.75" customHeight="1" x14ac:dyDescent="0.2">
      <c r="B4391" s="948" t="s">
        <v>2306</v>
      </c>
      <c r="C4391" s="949" t="s">
        <v>2030</v>
      </c>
      <c r="D4391" s="950">
        <v>300</v>
      </c>
      <c r="E4391" s="951">
        <f t="shared" si="48"/>
        <v>336.00000000000006</v>
      </c>
      <c r="F4391" s="950">
        <v>0.04</v>
      </c>
      <c r="G4391" s="968">
        <f t="shared" si="49"/>
        <v>4.4800000000000006E-2</v>
      </c>
      <c r="H4391" s="952">
        <v>0.08</v>
      </c>
      <c r="I4391" s="952">
        <f t="shared" si="50"/>
        <v>8.9600000000000013E-2</v>
      </c>
      <c r="J4391" s="952">
        <v>0.22</v>
      </c>
      <c r="K4391" s="952">
        <f t="shared" si="51"/>
        <v>0.24640000000000004</v>
      </c>
      <c r="L4391" s="952">
        <v>0.15</v>
      </c>
      <c r="M4391" s="952">
        <f t="shared" si="52"/>
        <v>0.16800000000000001</v>
      </c>
      <c r="N4391" s="949" t="s">
        <v>2307</v>
      </c>
      <c r="O4391" s="949" t="s">
        <v>2308</v>
      </c>
      <c r="P4391" s="949" t="s">
        <v>2825</v>
      </c>
      <c r="Q4391" s="953" t="s">
        <v>1835</v>
      </c>
    </row>
    <row r="4392" spans="2:17" customFormat="1" ht="15.75" customHeight="1" x14ac:dyDescent="0.2">
      <c r="B4392" s="948" t="s">
        <v>2309</v>
      </c>
      <c r="C4392" s="949" t="s">
        <v>2030</v>
      </c>
      <c r="D4392" s="950">
        <v>350</v>
      </c>
      <c r="E4392" s="951">
        <f t="shared" si="48"/>
        <v>392.00000000000006</v>
      </c>
      <c r="F4392" s="950">
        <v>0.04</v>
      </c>
      <c r="G4392" s="968">
        <f t="shared" si="49"/>
        <v>4.4800000000000006E-2</v>
      </c>
      <c r="H4392" s="952">
        <v>0.08</v>
      </c>
      <c r="I4392" s="952">
        <f t="shared" si="50"/>
        <v>8.9600000000000013E-2</v>
      </c>
      <c r="J4392" s="952">
        <v>0.22</v>
      </c>
      <c r="K4392" s="952">
        <f t="shared" si="51"/>
        <v>0.24640000000000004</v>
      </c>
      <c r="L4392" s="952">
        <v>0.15</v>
      </c>
      <c r="M4392" s="952">
        <f t="shared" si="52"/>
        <v>0.16800000000000001</v>
      </c>
      <c r="N4392" s="949" t="s">
        <v>2310</v>
      </c>
      <c r="O4392" s="949" t="s">
        <v>2311</v>
      </c>
      <c r="P4392" s="949" t="s">
        <v>2832</v>
      </c>
      <c r="Q4392" s="953" t="s">
        <v>1840</v>
      </c>
    </row>
    <row r="4393" spans="2:17" customFormat="1" ht="15.75" customHeight="1" x14ac:dyDescent="0.2">
      <c r="B4393" s="948" t="s">
        <v>2312</v>
      </c>
      <c r="C4393" s="949" t="s">
        <v>2030</v>
      </c>
      <c r="D4393" s="950">
        <v>400</v>
      </c>
      <c r="E4393" s="951">
        <f t="shared" si="48"/>
        <v>448.00000000000006</v>
      </c>
      <c r="F4393" s="950">
        <v>0.04</v>
      </c>
      <c r="G4393" s="968">
        <f t="shared" si="49"/>
        <v>4.4800000000000006E-2</v>
      </c>
      <c r="H4393" s="952">
        <v>0.08</v>
      </c>
      <c r="I4393" s="952">
        <f t="shared" si="50"/>
        <v>8.9600000000000013E-2</v>
      </c>
      <c r="J4393" s="952">
        <v>0.22</v>
      </c>
      <c r="K4393" s="952">
        <f t="shared" si="51"/>
        <v>0.24640000000000004</v>
      </c>
      <c r="L4393" s="952">
        <v>0.15</v>
      </c>
      <c r="M4393" s="952">
        <f t="shared" si="52"/>
        <v>0.16800000000000001</v>
      </c>
      <c r="N4393" s="949" t="s">
        <v>2313</v>
      </c>
      <c r="O4393" s="949" t="s">
        <v>496</v>
      </c>
      <c r="P4393" s="949" t="s">
        <v>2314</v>
      </c>
      <c r="Q4393" s="953" t="s">
        <v>1840</v>
      </c>
    </row>
    <row r="4394" spans="2:17" customFormat="1" ht="15.75" customHeight="1" x14ac:dyDescent="0.2">
      <c r="B4394" s="948" t="s">
        <v>2315</v>
      </c>
      <c r="C4394" s="949" t="s">
        <v>2030</v>
      </c>
      <c r="D4394" s="950">
        <v>450</v>
      </c>
      <c r="E4394" s="951">
        <f t="shared" si="48"/>
        <v>504.00000000000006</v>
      </c>
      <c r="F4394" s="950">
        <v>0.04</v>
      </c>
      <c r="G4394" s="968">
        <f t="shared" si="49"/>
        <v>4.4800000000000006E-2</v>
      </c>
      <c r="H4394" s="952">
        <v>0.08</v>
      </c>
      <c r="I4394" s="952">
        <f t="shared" si="50"/>
        <v>8.9600000000000013E-2</v>
      </c>
      <c r="J4394" s="952">
        <v>0.22</v>
      </c>
      <c r="K4394" s="952">
        <f t="shared" si="51"/>
        <v>0.24640000000000004</v>
      </c>
      <c r="L4394" s="952">
        <v>0.15</v>
      </c>
      <c r="M4394" s="952">
        <f t="shared" si="52"/>
        <v>0.16800000000000001</v>
      </c>
      <c r="N4394" s="949" t="s">
        <v>2316</v>
      </c>
      <c r="O4394" s="949" t="s">
        <v>2317</v>
      </c>
      <c r="P4394" s="949" t="s">
        <v>492</v>
      </c>
      <c r="Q4394" s="953" t="s">
        <v>1840</v>
      </c>
    </row>
    <row r="4395" spans="2:17" customFormat="1" ht="15.75" customHeight="1" x14ac:dyDescent="0.2">
      <c r="B4395" s="948" t="s">
        <v>2318</v>
      </c>
      <c r="C4395" s="949" t="s">
        <v>2030</v>
      </c>
      <c r="D4395" s="950">
        <v>500</v>
      </c>
      <c r="E4395" s="951">
        <f t="shared" si="48"/>
        <v>560</v>
      </c>
      <c r="F4395" s="950">
        <v>0.04</v>
      </c>
      <c r="G4395" s="968">
        <f t="shared" si="49"/>
        <v>4.4800000000000006E-2</v>
      </c>
      <c r="H4395" s="952">
        <v>0.08</v>
      </c>
      <c r="I4395" s="952">
        <f t="shared" si="50"/>
        <v>8.9600000000000013E-2</v>
      </c>
      <c r="J4395" s="952">
        <v>0.22</v>
      </c>
      <c r="K4395" s="952">
        <f t="shared" si="51"/>
        <v>0.24640000000000004</v>
      </c>
      <c r="L4395" s="952">
        <v>0.15</v>
      </c>
      <c r="M4395" s="952">
        <f t="shared" si="52"/>
        <v>0.16800000000000001</v>
      </c>
      <c r="N4395" s="949" t="s">
        <v>2319</v>
      </c>
      <c r="O4395" s="949" t="s">
        <v>2718</v>
      </c>
      <c r="P4395" s="949" t="s">
        <v>499</v>
      </c>
      <c r="Q4395" s="953" t="s">
        <v>1840</v>
      </c>
    </row>
    <row r="4396" spans="2:17" customFormat="1" ht="15.75" customHeight="1" x14ac:dyDescent="0.2">
      <c r="B4396" s="948" t="s">
        <v>2719</v>
      </c>
      <c r="C4396" s="949" t="s">
        <v>2030</v>
      </c>
      <c r="D4396" s="950">
        <v>550</v>
      </c>
      <c r="E4396" s="951">
        <f t="shared" si="48"/>
        <v>616.00000000000011</v>
      </c>
      <c r="F4396" s="950">
        <v>0.04</v>
      </c>
      <c r="G4396" s="968">
        <f t="shared" si="49"/>
        <v>4.4800000000000006E-2</v>
      </c>
      <c r="H4396" s="952">
        <v>0.08</v>
      </c>
      <c r="I4396" s="952">
        <f t="shared" si="50"/>
        <v>8.9600000000000013E-2</v>
      </c>
      <c r="J4396" s="952">
        <v>0.22</v>
      </c>
      <c r="K4396" s="952">
        <f t="shared" si="51"/>
        <v>0.24640000000000004</v>
      </c>
      <c r="L4396" s="952">
        <v>0.15</v>
      </c>
      <c r="M4396" s="952">
        <f t="shared" si="52"/>
        <v>0.16800000000000001</v>
      </c>
      <c r="N4396" s="949" t="s">
        <v>2720</v>
      </c>
      <c r="O4396" s="949" t="s">
        <v>2301</v>
      </c>
      <c r="P4396" s="949" t="s">
        <v>2721</v>
      </c>
      <c r="Q4396" s="953" t="s">
        <v>1840</v>
      </c>
    </row>
    <row r="4397" spans="2:17" customFormat="1" ht="15.75" customHeight="1" x14ac:dyDescent="0.2">
      <c r="B4397" s="948" t="s">
        <v>2722</v>
      </c>
      <c r="C4397" s="949" t="s">
        <v>2030</v>
      </c>
      <c r="D4397" s="950">
        <v>600</v>
      </c>
      <c r="E4397" s="951">
        <f t="shared" si="48"/>
        <v>672.00000000000011</v>
      </c>
      <c r="F4397" s="950">
        <v>0.04</v>
      </c>
      <c r="G4397" s="968">
        <f t="shared" si="49"/>
        <v>4.4800000000000006E-2</v>
      </c>
      <c r="H4397" s="952">
        <v>0.08</v>
      </c>
      <c r="I4397" s="952">
        <f t="shared" si="50"/>
        <v>8.9600000000000013E-2</v>
      </c>
      <c r="J4397" s="952">
        <v>0.22</v>
      </c>
      <c r="K4397" s="952">
        <f t="shared" si="51"/>
        <v>0.24640000000000004</v>
      </c>
      <c r="L4397" s="952">
        <v>0.15</v>
      </c>
      <c r="M4397" s="952">
        <f t="shared" si="52"/>
        <v>0.16800000000000001</v>
      </c>
      <c r="N4397" s="949" t="s">
        <v>2723</v>
      </c>
      <c r="O4397" s="949" t="s">
        <v>2724</v>
      </c>
      <c r="P4397" s="949" t="s">
        <v>2725</v>
      </c>
      <c r="Q4397" s="953" t="s">
        <v>1840</v>
      </c>
    </row>
    <row r="4398" spans="2:17" customFormat="1" ht="15.75" customHeight="1" x14ac:dyDescent="0.2">
      <c r="B4398" s="948" t="s">
        <v>2726</v>
      </c>
      <c r="C4398" s="949" t="s">
        <v>2030</v>
      </c>
      <c r="D4398" s="950">
        <v>650</v>
      </c>
      <c r="E4398" s="951">
        <f t="shared" si="48"/>
        <v>728.00000000000011</v>
      </c>
      <c r="F4398" s="950">
        <v>0.04</v>
      </c>
      <c r="G4398" s="968">
        <f t="shared" si="49"/>
        <v>4.4800000000000006E-2</v>
      </c>
      <c r="H4398" s="952">
        <v>0.08</v>
      </c>
      <c r="I4398" s="952">
        <f t="shared" si="50"/>
        <v>8.9600000000000013E-2</v>
      </c>
      <c r="J4398" s="952">
        <v>0.22</v>
      </c>
      <c r="K4398" s="952">
        <f t="shared" si="51"/>
        <v>0.24640000000000004</v>
      </c>
      <c r="L4398" s="952">
        <v>0.15</v>
      </c>
      <c r="M4398" s="952">
        <f t="shared" si="52"/>
        <v>0.16800000000000001</v>
      </c>
      <c r="N4398" s="949" t="s">
        <v>2727</v>
      </c>
      <c r="O4398" s="949" t="s">
        <v>2728</v>
      </c>
      <c r="P4398" s="949" t="s">
        <v>2729</v>
      </c>
      <c r="Q4398" s="953" t="s">
        <v>1840</v>
      </c>
    </row>
    <row r="4399" spans="2:17" customFormat="1" ht="15.75" customHeight="1" x14ac:dyDescent="0.2">
      <c r="B4399" s="948" t="s">
        <v>2730</v>
      </c>
      <c r="C4399" s="949" t="s">
        <v>2030</v>
      </c>
      <c r="D4399" s="950">
        <v>700</v>
      </c>
      <c r="E4399" s="951">
        <f t="shared" si="48"/>
        <v>784.00000000000011</v>
      </c>
      <c r="F4399" s="950">
        <v>0.04</v>
      </c>
      <c r="G4399" s="968">
        <f t="shared" si="49"/>
        <v>4.4800000000000006E-2</v>
      </c>
      <c r="H4399" s="952">
        <v>0.08</v>
      </c>
      <c r="I4399" s="952">
        <f t="shared" si="50"/>
        <v>8.9600000000000013E-2</v>
      </c>
      <c r="J4399" s="952">
        <v>0.22</v>
      </c>
      <c r="K4399" s="952">
        <f t="shared" si="51"/>
        <v>0.24640000000000004</v>
      </c>
      <c r="L4399" s="952">
        <v>0.15</v>
      </c>
      <c r="M4399" s="952">
        <f t="shared" si="52"/>
        <v>0.16800000000000001</v>
      </c>
      <c r="N4399" s="949" t="s">
        <v>2731</v>
      </c>
      <c r="O4399" s="949" t="s">
        <v>2732</v>
      </c>
      <c r="P4399" s="949" t="s">
        <v>2733</v>
      </c>
      <c r="Q4399" s="953" t="s">
        <v>1840</v>
      </c>
    </row>
    <row r="4400" spans="2:17" customFormat="1" ht="15.75" customHeight="1" x14ac:dyDescent="0.2">
      <c r="B4400" s="948" t="s">
        <v>2734</v>
      </c>
      <c r="C4400" s="949" t="s">
        <v>2030</v>
      </c>
      <c r="D4400" s="950">
        <v>750</v>
      </c>
      <c r="E4400" s="951">
        <f t="shared" si="48"/>
        <v>840.00000000000011</v>
      </c>
      <c r="F4400" s="950">
        <v>0.04</v>
      </c>
      <c r="G4400" s="968">
        <f t="shared" si="49"/>
        <v>4.4800000000000006E-2</v>
      </c>
      <c r="H4400" s="952">
        <v>0.08</v>
      </c>
      <c r="I4400" s="952">
        <f t="shared" si="50"/>
        <v>8.9600000000000013E-2</v>
      </c>
      <c r="J4400" s="952">
        <v>0.22</v>
      </c>
      <c r="K4400" s="952">
        <f t="shared" si="51"/>
        <v>0.24640000000000004</v>
      </c>
      <c r="L4400" s="952">
        <v>0.15</v>
      </c>
      <c r="M4400" s="952">
        <f t="shared" si="52"/>
        <v>0.16800000000000001</v>
      </c>
      <c r="N4400" s="949" t="s">
        <v>2735</v>
      </c>
      <c r="O4400" s="949" t="s">
        <v>2736</v>
      </c>
      <c r="P4400" s="949" t="s">
        <v>2313</v>
      </c>
      <c r="Q4400" s="953" t="s">
        <v>1840</v>
      </c>
    </row>
    <row r="4401" spans="2:19" customFormat="1" ht="15.75" customHeight="1" x14ac:dyDescent="0.2">
      <c r="B4401" s="948" t="s">
        <v>2737</v>
      </c>
      <c r="C4401" s="949" t="s">
        <v>2030</v>
      </c>
      <c r="D4401" s="950">
        <v>800</v>
      </c>
      <c r="E4401" s="951">
        <f t="shared" si="48"/>
        <v>896.00000000000011</v>
      </c>
      <c r="F4401" s="950">
        <v>0.04</v>
      </c>
      <c r="G4401" s="968">
        <f t="shared" si="49"/>
        <v>4.4800000000000006E-2</v>
      </c>
      <c r="H4401" s="952">
        <v>0.08</v>
      </c>
      <c r="I4401" s="952">
        <f t="shared" si="50"/>
        <v>8.9600000000000013E-2</v>
      </c>
      <c r="J4401" s="952">
        <v>0.22</v>
      </c>
      <c r="K4401" s="952">
        <f t="shared" si="51"/>
        <v>0.24640000000000004</v>
      </c>
      <c r="L4401" s="952">
        <v>0.15</v>
      </c>
      <c r="M4401" s="952">
        <f t="shared" si="52"/>
        <v>0.16800000000000001</v>
      </c>
      <c r="N4401" s="949" t="s">
        <v>2738</v>
      </c>
      <c r="O4401" s="949" t="s">
        <v>2739</v>
      </c>
      <c r="P4401" s="949" t="s">
        <v>2740</v>
      </c>
      <c r="Q4401" s="953" t="s">
        <v>1840</v>
      </c>
    </row>
    <row r="4402" spans="2:19" customFormat="1" ht="15.75" customHeight="1" x14ac:dyDescent="0.2">
      <c r="B4402" s="948" t="s">
        <v>2741</v>
      </c>
      <c r="C4402" s="949" t="s">
        <v>2030</v>
      </c>
      <c r="D4402" s="950">
        <v>850</v>
      </c>
      <c r="E4402" s="951">
        <f t="shared" si="48"/>
        <v>952.00000000000011</v>
      </c>
      <c r="F4402" s="950">
        <v>0.04</v>
      </c>
      <c r="G4402" s="968">
        <f t="shared" si="49"/>
        <v>4.4800000000000006E-2</v>
      </c>
      <c r="H4402" s="952">
        <v>0.08</v>
      </c>
      <c r="I4402" s="952">
        <f t="shared" si="50"/>
        <v>8.9600000000000013E-2</v>
      </c>
      <c r="J4402" s="952">
        <v>0.22</v>
      </c>
      <c r="K4402" s="952">
        <f t="shared" si="51"/>
        <v>0.24640000000000004</v>
      </c>
      <c r="L4402" s="952">
        <v>0.15</v>
      </c>
      <c r="M4402" s="952">
        <f t="shared" si="52"/>
        <v>0.16800000000000001</v>
      </c>
      <c r="N4402" s="949" t="s">
        <v>2742</v>
      </c>
      <c r="O4402" s="949" t="s">
        <v>2743</v>
      </c>
      <c r="P4402" s="949" t="s">
        <v>2744</v>
      </c>
      <c r="Q4402" s="953" t="s">
        <v>1840</v>
      </c>
    </row>
    <row r="4403" spans="2:19" customFormat="1" ht="15.75" customHeight="1" x14ac:dyDescent="0.2">
      <c r="B4403" s="948" t="s">
        <v>2745</v>
      </c>
      <c r="C4403" s="949" t="s">
        <v>2030</v>
      </c>
      <c r="D4403" s="950">
        <v>900</v>
      </c>
      <c r="E4403" s="951">
        <f t="shared" si="48"/>
        <v>1008.0000000000001</v>
      </c>
      <c r="F4403" s="950">
        <v>0.04</v>
      </c>
      <c r="G4403" s="968">
        <f t="shared" si="49"/>
        <v>4.4800000000000006E-2</v>
      </c>
      <c r="H4403" s="952">
        <v>0.08</v>
      </c>
      <c r="I4403" s="952">
        <f t="shared" si="50"/>
        <v>8.9600000000000013E-2</v>
      </c>
      <c r="J4403" s="952">
        <v>0.22</v>
      </c>
      <c r="K4403" s="952">
        <f t="shared" si="51"/>
        <v>0.24640000000000004</v>
      </c>
      <c r="L4403" s="952">
        <v>0.15</v>
      </c>
      <c r="M4403" s="952">
        <f t="shared" si="52"/>
        <v>0.16800000000000001</v>
      </c>
      <c r="N4403" s="949" t="s">
        <v>2746</v>
      </c>
      <c r="O4403" s="949" t="s">
        <v>2747</v>
      </c>
      <c r="P4403" s="949" t="s">
        <v>2748</v>
      </c>
      <c r="Q4403" s="953" t="s">
        <v>1840</v>
      </c>
    </row>
    <row r="4404" spans="2:19" customFormat="1" ht="15.75" customHeight="1" x14ac:dyDescent="0.2">
      <c r="B4404" s="948" t="s">
        <v>2749</v>
      </c>
      <c r="C4404" s="949" t="s">
        <v>2030</v>
      </c>
      <c r="D4404" s="950">
        <v>950</v>
      </c>
      <c r="E4404" s="951">
        <f t="shared" si="48"/>
        <v>1064</v>
      </c>
      <c r="F4404" s="950">
        <v>0.04</v>
      </c>
      <c r="G4404" s="968">
        <f t="shared" si="49"/>
        <v>4.4800000000000006E-2</v>
      </c>
      <c r="H4404" s="952">
        <v>0.08</v>
      </c>
      <c r="I4404" s="952">
        <f t="shared" si="50"/>
        <v>8.9600000000000013E-2</v>
      </c>
      <c r="J4404" s="952">
        <v>0.22</v>
      </c>
      <c r="K4404" s="952">
        <f t="shared" si="51"/>
        <v>0.24640000000000004</v>
      </c>
      <c r="L4404" s="952">
        <v>0.15</v>
      </c>
      <c r="M4404" s="952">
        <f t="shared" si="52"/>
        <v>0.16800000000000001</v>
      </c>
      <c r="N4404" s="949" t="s">
        <v>2750</v>
      </c>
      <c r="O4404" s="949" t="s">
        <v>2751</v>
      </c>
      <c r="P4404" s="949" t="s">
        <v>2752</v>
      </c>
      <c r="Q4404" s="953" t="s">
        <v>1840</v>
      </c>
    </row>
    <row r="4405" spans="2:19" customFormat="1" ht="15.75" customHeight="1" x14ac:dyDescent="0.2">
      <c r="B4405" s="948" t="s">
        <v>2753</v>
      </c>
      <c r="C4405" s="949" t="s">
        <v>2030</v>
      </c>
      <c r="D4405" s="950">
        <v>1000</v>
      </c>
      <c r="E4405" s="951">
        <f t="shared" si="48"/>
        <v>1120</v>
      </c>
      <c r="F4405" s="950">
        <v>0.04</v>
      </c>
      <c r="G4405" s="968">
        <f t="shared" si="49"/>
        <v>4.4800000000000006E-2</v>
      </c>
      <c r="H4405" s="952">
        <v>0.08</v>
      </c>
      <c r="I4405" s="952">
        <f t="shared" si="50"/>
        <v>8.9600000000000013E-2</v>
      </c>
      <c r="J4405" s="952">
        <v>0.22</v>
      </c>
      <c r="K4405" s="952">
        <f t="shared" si="51"/>
        <v>0.24640000000000004</v>
      </c>
      <c r="L4405" s="952">
        <v>0.15</v>
      </c>
      <c r="M4405" s="952">
        <f t="shared" si="52"/>
        <v>0.16800000000000001</v>
      </c>
      <c r="N4405" s="949" t="s">
        <v>2754</v>
      </c>
      <c r="O4405" s="949" t="s">
        <v>488</v>
      </c>
      <c r="P4405" s="949" t="s">
        <v>2755</v>
      </c>
      <c r="Q4405" s="953" t="s">
        <v>1840</v>
      </c>
    </row>
    <row r="4406" spans="2:19" customFormat="1" ht="15.75" customHeight="1" x14ac:dyDescent="0.2">
      <c r="B4406" s="948" t="s">
        <v>2756</v>
      </c>
      <c r="C4406" s="949" t="s">
        <v>2030</v>
      </c>
      <c r="D4406" s="950">
        <v>1500</v>
      </c>
      <c r="E4406" s="951">
        <f t="shared" si="48"/>
        <v>1680.0000000000002</v>
      </c>
      <c r="F4406" s="950">
        <v>0.04</v>
      </c>
      <c r="G4406" s="968">
        <f t="shared" si="49"/>
        <v>4.4800000000000006E-2</v>
      </c>
      <c r="H4406" s="952">
        <v>0.08</v>
      </c>
      <c r="I4406" s="952">
        <f t="shared" si="50"/>
        <v>8.9600000000000013E-2</v>
      </c>
      <c r="J4406" s="952">
        <v>0.22</v>
      </c>
      <c r="K4406" s="952">
        <f t="shared" si="51"/>
        <v>0.24640000000000004</v>
      </c>
      <c r="L4406" s="952">
        <v>0.15</v>
      </c>
      <c r="M4406" s="952">
        <f t="shared" si="52"/>
        <v>0.16800000000000001</v>
      </c>
      <c r="N4406" s="949" t="s">
        <v>2757</v>
      </c>
      <c r="O4406" s="949" t="s">
        <v>2758</v>
      </c>
      <c r="P4406" s="949" t="s">
        <v>2738</v>
      </c>
      <c r="Q4406" s="953" t="s">
        <v>1840</v>
      </c>
    </row>
    <row r="4407" spans="2:19" customFormat="1" ht="15.75" customHeight="1" x14ac:dyDescent="0.2">
      <c r="B4407" s="948" t="s">
        <v>2759</v>
      </c>
      <c r="C4407" s="949" t="s">
        <v>2030</v>
      </c>
      <c r="D4407" s="950">
        <v>2000</v>
      </c>
      <c r="E4407" s="951">
        <f t="shared" si="48"/>
        <v>2240</v>
      </c>
      <c r="F4407" s="950">
        <v>0.04</v>
      </c>
      <c r="G4407" s="968">
        <f t="shared" si="49"/>
        <v>4.4800000000000006E-2</v>
      </c>
      <c r="H4407" s="952">
        <v>0.08</v>
      </c>
      <c r="I4407" s="952">
        <f t="shared" si="50"/>
        <v>8.9600000000000013E-2</v>
      </c>
      <c r="J4407" s="952">
        <v>0.22</v>
      </c>
      <c r="K4407" s="952">
        <f t="shared" si="51"/>
        <v>0.24640000000000004</v>
      </c>
      <c r="L4407" s="952">
        <v>0.15</v>
      </c>
      <c r="M4407" s="952">
        <f t="shared" si="52"/>
        <v>0.16800000000000001</v>
      </c>
      <c r="N4407" s="949" t="s">
        <v>2760</v>
      </c>
      <c r="O4407" s="949" t="s">
        <v>2761</v>
      </c>
      <c r="P4407" s="949" t="s">
        <v>2762</v>
      </c>
      <c r="Q4407" s="953" t="s">
        <v>1840</v>
      </c>
    </row>
    <row r="4408" spans="2:19" customFormat="1" ht="15" customHeight="1" thickBot="1" x14ac:dyDescent="0.25">
      <c r="B4408" s="4203" t="s">
        <v>2763</v>
      </c>
      <c r="C4408" s="4204"/>
      <c r="D4408" s="4204"/>
      <c r="E4408" s="966"/>
      <c r="F4408" s="966"/>
      <c r="G4408" s="966"/>
      <c r="H4408" s="966"/>
      <c r="I4408" s="966"/>
      <c r="J4408" s="966"/>
      <c r="K4408" s="966"/>
      <c r="L4408" s="966"/>
      <c r="M4408" s="966"/>
      <c r="N4408" s="966"/>
      <c r="O4408" s="966"/>
      <c r="P4408" s="966"/>
      <c r="Q4408" s="967"/>
    </row>
    <row r="4409" spans="2:19" customFormat="1" ht="15.75" customHeight="1" x14ac:dyDescent="0.2">
      <c r="B4409" s="4187" t="str">
        <f>+B4358</f>
        <v>.</v>
      </c>
      <c r="C4409" s="4187"/>
      <c r="D4409" s="796"/>
    </row>
    <row r="4410" spans="2:19" customFormat="1" ht="15.75" customHeight="1" thickBot="1" x14ac:dyDescent="0.25">
      <c r="B4410" s="796"/>
      <c r="C4410" s="796"/>
      <c r="D4410" s="796"/>
    </row>
    <row r="4411" spans="2:19" customFormat="1" ht="15.75" customHeight="1" thickBot="1" x14ac:dyDescent="0.25">
      <c r="B4411" s="4184" t="s">
        <v>295</v>
      </c>
      <c r="C4411" s="4185"/>
      <c r="D4411" s="4185"/>
      <c r="E4411" s="4185"/>
      <c r="F4411" s="4185"/>
      <c r="G4411" s="4185"/>
      <c r="H4411" s="4185"/>
      <c r="I4411" s="4185"/>
      <c r="J4411" s="4185"/>
      <c r="K4411" s="4185"/>
      <c r="L4411" s="4185"/>
      <c r="M4411" s="4185"/>
      <c r="N4411" s="4185"/>
      <c r="O4411" s="4185"/>
      <c r="P4411" s="4185"/>
      <c r="Q4411" s="4185"/>
      <c r="R4411" s="4185"/>
      <c r="S4411" s="4186"/>
    </row>
    <row r="4412" spans="2:19" customFormat="1" ht="15.75" customHeight="1" x14ac:dyDescent="0.2">
      <c r="B4412" s="942"/>
      <c r="C4412" s="943"/>
      <c r="D4412" s="943"/>
      <c r="E4412" s="943"/>
      <c r="F4412" s="943"/>
      <c r="G4412" s="943"/>
      <c r="H4412" s="943"/>
      <c r="I4412" s="943"/>
      <c r="J4412" s="943"/>
      <c r="K4412" s="943"/>
      <c r="L4412" s="943"/>
      <c r="M4412" s="943"/>
      <c r="N4412" s="943"/>
      <c r="O4412" s="943"/>
      <c r="P4412" s="943"/>
      <c r="Q4412" s="943"/>
      <c r="R4412" s="943"/>
      <c r="S4412" s="944"/>
    </row>
    <row r="4413" spans="2:19" customFormat="1" ht="15.75" customHeight="1" x14ac:dyDescent="0.2">
      <c r="B4413" s="945" t="s">
        <v>995</v>
      </c>
      <c r="C4413" s="946" t="s">
        <v>296</v>
      </c>
      <c r="D4413" s="946" t="s">
        <v>1864</v>
      </c>
      <c r="E4413" s="946" t="s">
        <v>81</v>
      </c>
      <c r="F4413" s="946" t="s">
        <v>297</v>
      </c>
      <c r="G4413" s="946" t="s">
        <v>82</v>
      </c>
      <c r="H4413" s="946" t="s">
        <v>206</v>
      </c>
      <c r="I4413" s="946" t="s">
        <v>207</v>
      </c>
      <c r="J4413" s="946" t="s">
        <v>85</v>
      </c>
      <c r="K4413" s="946" t="s">
        <v>298</v>
      </c>
      <c r="L4413" s="946" t="s">
        <v>1812</v>
      </c>
      <c r="M4413" s="946" t="s">
        <v>299</v>
      </c>
      <c r="N4413" s="946" t="s">
        <v>300</v>
      </c>
      <c r="O4413" s="946" t="s">
        <v>301</v>
      </c>
      <c r="P4413" s="946" t="s">
        <v>302</v>
      </c>
      <c r="Q4413" s="946" t="s">
        <v>2280</v>
      </c>
      <c r="R4413" s="946" t="s">
        <v>2281</v>
      </c>
      <c r="S4413" s="947" t="s">
        <v>2282</v>
      </c>
    </row>
    <row r="4414" spans="2:19" customFormat="1" ht="15.75" customHeight="1" x14ac:dyDescent="0.2">
      <c r="B4414" s="948" t="s">
        <v>2283</v>
      </c>
      <c r="C4414" s="949" t="s">
        <v>783</v>
      </c>
      <c r="D4414" s="949" t="s">
        <v>2284</v>
      </c>
      <c r="E4414" s="950">
        <v>30</v>
      </c>
      <c r="F4414" s="951">
        <f>+E4414*1.12</f>
        <v>33.6</v>
      </c>
      <c r="G4414" s="950">
        <v>15</v>
      </c>
      <c r="H4414" s="950">
        <v>15</v>
      </c>
      <c r="I4414" s="949" t="s">
        <v>930</v>
      </c>
      <c r="J4414" s="952">
        <v>0.1</v>
      </c>
      <c r="K4414" s="952">
        <f>+J4414*1.12</f>
        <v>0.11200000000000002</v>
      </c>
      <c r="L4414" s="952">
        <v>0.22</v>
      </c>
      <c r="M4414" s="952">
        <f>+L4414*1.12</f>
        <v>0.24640000000000004</v>
      </c>
      <c r="N4414" s="952">
        <v>0.15</v>
      </c>
      <c r="O4414" s="952">
        <f>+N4414*1.12</f>
        <v>0.16800000000000001</v>
      </c>
      <c r="P4414" s="949" t="s">
        <v>1892</v>
      </c>
      <c r="Q4414" s="949" t="s">
        <v>2468</v>
      </c>
      <c r="R4414" s="949" t="s">
        <v>2172</v>
      </c>
      <c r="S4414" s="953" t="s">
        <v>763</v>
      </c>
    </row>
    <row r="4415" spans="2:19" customFormat="1" ht="15.75" customHeight="1" x14ac:dyDescent="0.2">
      <c r="B4415" s="954"/>
      <c r="C4415" s="955"/>
      <c r="D4415" s="955"/>
      <c r="E4415" s="956"/>
      <c r="F4415" s="955"/>
      <c r="G4415" s="956"/>
      <c r="H4415" s="956"/>
      <c r="I4415" s="955"/>
      <c r="J4415" s="957"/>
      <c r="K4415" s="957"/>
      <c r="L4415" s="957"/>
      <c r="M4415" s="957"/>
      <c r="N4415" s="957"/>
      <c r="O4415" s="957"/>
      <c r="P4415" s="955"/>
      <c r="Q4415" s="955"/>
      <c r="R4415" s="955"/>
      <c r="S4415" s="958"/>
    </row>
    <row r="4416" spans="2:19" customFormat="1" ht="15.75" customHeight="1" thickBot="1" x14ac:dyDescent="0.25">
      <c r="B4416" s="959" t="s">
        <v>2283</v>
      </c>
      <c r="C4416" s="960" t="s">
        <v>2030</v>
      </c>
      <c r="D4416" s="960" t="s">
        <v>2284</v>
      </c>
      <c r="E4416" s="961">
        <v>30</v>
      </c>
      <c r="F4416" s="962">
        <f>+E4416*1.12</f>
        <v>33.6</v>
      </c>
      <c r="G4416" s="961">
        <v>15</v>
      </c>
      <c r="H4416" s="961">
        <v>15</v>
      </c>
      <c r="I4416" s="960" t="s">
        <v>930</v>
      </c>
      <c r="J4416" s="963">
        <v>0.12</v>
      </c>
      <c r="K4416" s="963">
        <f>+J4416*1.12</f>
        <v>0.13440000000000002</v>
      </c>
      <c r="L4416" s="963">
        <v>0.22</v>
      </c>
      <c r="M4416" s="963">
        <f>+L4416*1.12</f>
        <v>0.24640000000000004</v>
      </c>
      <c r="N4416" s="963">
        <v>0.15</v>
      </c>
      <c r="O4416" s="963">
        <f>+N4416*1.12</f>
        <v>0.16800000000000001</v>
      </c>
      <c r="P4416" s="960" t="s">
        <v>1891</v>
      </c>
      <c r="Q4416" s="960" t="s">
        <v>2468</v>
      </c>
      <c r="R4416" s="960" t="s">
        <v>2172</v>
      </c>
      <c r="S4416" s="964" t="s">
        <v>763</v>
      </c>
    </row>
    <row r="4417" spans="2:19" customFormat="1" ht="15.75" customHeight="1" thickBot="1" x14ac:dyDescent="0.25">
      <c r="B4417" s="965" t="s">
        <v>1970</v>
      </c>
      <c r="C4417" s="966"/>
      <c r="D4417" s="966"/>
      <c r="E4417" s="966"/>
      <c r="F4417" s="966"/>
      <c r="G4417" s="966"/>
      <c r="H4417" s="966"/>
      <c r="I4417" s="966"/>
      <c r="J4417" s="966"/>
      <c r="K4417" s="966"/>
      <c r="L4417" s="966"/>
      <c r="M4417" s="966"/>
      <c r="N4417" s="966"/>
      <c r="O4417" s="966"/>
      <c r="P4417" s="966"/>
      <c r="Q4417" s="966"/>
      <c r="R4417" s="966"/>
      <c r="S4417" s="967"/>
    </row>
    <row r="4418" spans="2:19" customFormat="1" ht="15.75" customHeight="1" x14ac:dyDescent="0.2">
      <c r="B4418" s="4187" t="str">
        <f>+B4409</f>
        <v>.</v>
      </c>
      <c r="C4418" s="4187"/>
      <c r="D4418" s="796"/>
    </row>
    <row r="4419" spans="2:19" customFormat="1" ht="15.75" customHeight="1" thickBot="1" x14ac:dyDescent="0.25">
      <c r="B4419" s="796"/>
      <c r="C4419" s="796"/>
      <c r="D4419" s="796"/>
    </row>
    <row r="4420" spans="2:19" customFormat="1" ht="15.75" customHeight="1" thickTop="1" x14ac:dyDescent="0.2">
      <c r="B4420" s="4166" t="s">
        <v>282</v>
      </c>
      <c r="C4420" s="3843"/>
      <c r="D4420" s="3843"/>
      <c r="E4420" s="3843"/>
      <c r="F4420" s="3844"/>
    </row>
    <row r="4421" spans="2:19" customFormat="1" ht="15.75" customHeight="1" x14ac:dyDescent="0.2">
      <c r="B4421" s="4159" t="s">
        <v>283</v>
      </c>
      <c r="C4421" s="4160"/>
      <c r="D4421" s="4160"/>
      <c r="E4421" s="4160"/>
      <c r="F4421" s="4161"/>
    </row>
    <row r="4422" spans="2:19" customFormat="1" ht="15.75" customHeight="1" thickBot="1" x14ac:dyDescent="0.25">
      <c r="B4422" s="728"/>
      <c r="C4422" s="712"/>
      <c r="D4422" s="712"/>
      <c r="E4422" s="712"/>
      <c r="F4422" s="729"/>
    </row>
    <row r="4423" spans="2:19" customFormat="1" ht="15.75" customHeight="1" x14ac:dyDescent="0.2">
      <c r="B4423" s="853" t="s">
        <v>2213</v>
      </c>
      <c r="C4423" s="931" t="s">
        <v>284</v>
      </c>
      <c r="D4423" s="931" t="s">
        <v>285</v>
      </c>
      <c r="E4423" s="932" t="s">
        <v>286</v>
      </c>
      <c r="F4423" s="829" t="s">
        <v>287</v>
      </c>
    </row>
    <row r="4424" spans="2:19" customFormat="1" ht="15.75" customHeight="1" x14ac:dyDescent="0.2">
      <c r="B4424" s="933" t="s">
        <v>288</v>
      </c>
      <c r="C4424" s="934" t="s">
        <v>289</v>
      </c>
      <c r="D4424" s="935">
        <v>39.99</v>
      </c>
      <c r="E4424" s="935">
        <v>2</v>
      </c>
      <c r="F4424" s="936">
        <v>8</v>
      </c>
    </row>
    <row r="4425" spans="2:19" customFormat="1" ht="15.75" customHeight="1" x14ac:dyDescent="0.2">
      <c r="B4425" s="933" t="s">
        <v>290</v>
      </c>
      <c r="C4425" s="934" t="s">
        <v>291</v>
      </c>
      <c r="D4425" s="935">
        <v>99.99</v>
      </c>
      <c r="E4425" s="935">
        <v>1</v>
      </c>
      <c r="F4425" s="936">
        <v>8</v>
      </c>
    </row>
    <row r="4426" spans="2:19" customFormat="1" ht="15.75" customHeight="1" thickBot="1" x14ac:dyDescent="0.25">
      <c r="B4426" s="937" t="s">
        <v>292</v>
      </c>
      <c r="C4426" s="938" t="s">
        <v>293</v>
      </c>
      <c r="D4426" s="939">
        <v>199.99</v>
      </c>
      <c r="E4426" s="939">
        <v>1</v>
      </c>
      <c r="F4426" s="940">
        <v>8</v>
      </c>
    </row>
    <row r="4427" spans="2:19" customFormat="1" ht="15.75" customHeight="1" x14ac:dyDescent="0.2">
      <c r="B4427" s="2419" t="s">
        <v>2935</v>
      </c>
      <c r="C4427" s="772"/>
      <c r="D4427" s="772"/>
      <c r="E4427" s="772"/>
      <c r="F4427" s="941"/>
    </row>
    <row r="4428" spans="2:19" customFormat="1" ht="15.75" customHeight="1" thickBot="1" x14ac:dyDescent="0.25">
      <c r="B4428" s="698" t="s">
        <v>294</v>
      </c>
      <c r="C4428" s="699"/>
      <c r="D4428" s="699"/>
      <c r="E4428" s="699"/>
      <c r="F4428" s="700"/>
    </row>
    <row r="4429" spans="2:19" customFormat="1" ht="15.75" customHeight="1" thickTop="1" x14ac:dyDescent="0.2">
      <c r="B4429" s="3974" t="str">
        <f>+B4418</f>
        <v>.</v>
      </c>
      <c r="C4429" s="3974"/>
      <c r="D4429" s="796"/>
    </row>
    <row r="4430" spans="2:19" customFormat="1" ht="15.75" customHeight="1" thickBot="1" x14ac:dyDescent="0.25">
      <c r="B4430" s="796"/>
      <c r="C4430" s="796"/>
      <c r="D4430" s="796"/>
    </row>
    <row r="4431" spans="2:19" customFormat="1" ht="15.75" customHeight="1" thickTop="1" x14ac:dyDescent="0.2">
      <c r="B4431" s="4166" t="s">
        <v>271</v>
      </c>
      <c r="C4431" s="3843"/>
      <c r="D4431" s="3844"/>
    </row>
    <row r="4432" spans="2:19" customFormat="1" ht="15.75" customHeight="1" x14ac:dyDescent="0.2">
      <c r="B4432" s="914"/>
      <c r="C4432" s="915"/>
      <c r="D4432" s="916"/>
    </row>
    <row r="4433" spans="2:6" customFormat="1" ht="15.75" customHeight="1" x14ac:dyDescent="0.2">
      <c r="B4433" s="917" t="s">
        <v>272</v>
      </c>
      <c r="C4433" s="3890" t="s">
        <v>273</v>
      </c>
      <c r="D4433" s="3891"/>
    </row>
    <row r="4434" spans="2:6" customFormat="1" ht="15.75" customHeight="1" x14ac:dyDescent="0.2">
      <c r="B4434" s="917" t="s">
        <v>274</v>
      </c>
      <c r="C4434" s="918"/>
      <c r="D4434" s="919"/>
    </row>
    <row r="4435" spans="2:6" customFormat="1" ht="15.75" customHeight="1" thickBot="1" x14ac:dyDescent="0.25">
      <c r="B4435" s="4206" t="s">
        <v>275</v>
      </c>
      <c r="C4435" s="4207"/>
      <c r="D4435" s="4208"/>
    </row>
    <row r="4436" spans="2:6" customFormat="1" ht="30" customHeight="1" x14ac:dyDescent="0.2">
      <c r="B4436" s="701" t="s">
        <v>276</v>
      </c>
      <c r="C4436" s="920" t="s">
        <v>277</v>
      </c>
      <c r="D4436" s="829" t="s">
        <v>278</v>
      </c>
    </row>
    <row r="4437" spans="2:6" customFormat="1" ht="15.75" customHeight="1" x14ac:dyDescent="0.2">
      <c r="B4437" s="921">
        <v>651</v>
      </c>
      <c r="C4437" s="922">
        <v>5000</v>
      </c>
      <c r="D4437" s="923">
        <v>5.8000000000000003E-2</v>
      </c>
    </row>
    <row r="4438" spans="2:6" customFormat="1" ht="15.75" customHeight="1" x14ac:dyDescent="0.2">
      <c r="B4438" s="924">
        <v>5001</v>
      </c>
      <c r="C4438" s="922">
        <v>10000</v>
      </c>
      <c r="D4438" s="923">
        <v>5.5E-2</v>
      </c>
    </row>
    <row r="4439" spans="2:6" customFormat="1" ht="15.75" customHeight="1" x14ac:dyDescent="0.2">
      <c r="B4439" s="924">
        <v>10001</v>
      </c>
      <c r="C4439" s="922">
        <v>15000</v>
      </c>
      <c r="D4439" s="923">
        <v>5.1999999999999998E-2</v>
      </c>
    </row>
    <row r="4440" spans="2:6" customFormat="1" ht="15.75" customHeight="1" x14ac:dyDescent="0.2">
      <c r="B4440" s="924">
        <v>15001</v>
      </c>
      <c r="C4440" s="922">
        <v>30000</v>
      </c>
      <c r="D4440" s="923">
        <v>4.9000000000000002E-2</v>
      </c>
    </row>
    <row r="4441" spans="2:6" customFormat="1" ht="15.75" customHeight="1" x14ac:dyDescent="0.2">
      <c r="B4441" s="925">
        <v>30001</v>
      </c>
      <c r="C4441" s="926">
        <v>60000</v>
      </c>
      <c r="D4441" s="927">
        <v>4.5999999999999999E-2</v>
      </c>
    </row>
    <row r="4442" spans="2:6" customFormat="1" ht="15.75" customHeight="1" thickBot="1" x14ac:dyDescent="0.25">
      <c r="B4442" s="928">
        <v>60001</v>
      </c>
      <c r="C4442" s="929" t="s">
        <v>279</v>
      </c>
      <c r="D4442" s="930">
        <v>4.2999999999999997E-2</v>
      </c>
    </row>
    <row r="4443" spans="2:6" customFormat="1" ht="15.75" customHeight="1" x14ac:dyDescent="0.2">
      <c r="B4443" s="728" t="s">
        <v>280</v>
      </c>
      <c r="C4443" s="712"/>
      <c r="D4443" s="729"/>
    </row>
    <row r="4444" spans="2:6" customFormat="1" ht="15.75" customHeight="1" thickBot="1" x14ac:dyDescent="0.25">
      <c r="B4444" s="698" t="s">
        <v>281</v>
      </c>
      <c r="C4444" s="699"/>
      <c r="D4444" s="700"/>
    </row>
    <row r="4445" spans="2:6" customFormat="1" ht="15.75" customHeight="1" thickTop="1" x14ac:dyDescent="0.2">
      <c r="B4445" s="3974" t="str">
        <f>+B4429</f>
        <v>.</v>
      </c>
      <c r="C4445" s="3974"/>
      <c r="D4445" s="796"/>
    </row>
    <row r="4446" spans="2:6" customFormat="1" ht="15.75" customHeight="1" thickBot="1" x14ac:dyDescent="0.25">
      <c r="B4446" s="796"/>
      <c r="C4446" s="796"/>
      <c r="D4446" s="796"/>
    </row>
    <row r="4447" spans="2:6" customFormat="1" ht="15.75" customHeight="1" thickTop="1" thickBot="1" x14ac:dyDescent="0.25">
      <c r="B4447" s="3961" t="s">
        <v>1226</v>
      </c>
      <c r="C4447" s="3962"/>
      <c r="D4447" s="3962"/>
      <c r="E4447" s="3962"/>
      <c r="F4447" s="3963"/>
    </row>
    <row r="4448" spans="2:6" customFormat="1" ht="15.75" customHeight="1" thickTop="1" thickBot="1" x14ac:dyDescent="0.25">
      <c r="B4448" s="3964" t="s">
        <v>1227</v>
      </c>
      <c r="C4448" s="3965"/>
      <c r="D4448" s="3965"/>
      <c r="E4448" s="3965"/>
      <c r="F4448" s="3966"/>
    </row>
    <row r="4449" spans="2:6" customFormat="1" ht="15.75" customHeight="1" x14ac:dyDescent="0.2">
      <c r="B4449" s="905" t="s">
        <v>381</v>
      </c>
      <c r="C4449" s="906" t="s">
        <v>215</v>
      </c>
      <c r="D4449" s="907" t="s">
        <v>217</v>
      </c>
      <c r="E4449" s="906" t="s">
        <v>1228</v>
      </c>
      <c r="F4449" s="908" t="s">
        <v>1229</v>
      </c>
    </row>
    <row r="4450" spans="2:6" customFormat="1" ht="15.75" customHeight="1" x14ac:dyDescent="0.2">
      <c r="B4450" s="824"/>
      <c r="C4450" s="757"/>
      <c r="D4450" s="757"/>
      <c r="E4450" s="909"/>
      <c r="F4450" s="864"/>
    </row>
    <row r="4451" spans="2:6" customFormat="1" ht="27" customHeight="1" x14ac:dyDescent="0.2">
      <c r="B4451" s="910" t="s">
        <v>268</v>
      </c>
      <c r="C4451" s="756">
        <v>19</v>
      </c>
      <c r="D4451" s="757">
        <v>1000</v>
      </c>
      <c r="E4451" s="911">
        <v>1.9E-2</v>
      </c>
      <c r="F4451" s="912">
        <v>0.1</v>
      </c>
    </row>
    <row r="4452" spans="2:6" customFormat="1" ht="27.75" customHeight="1" x14ac:dyDescent="0.2">
      <c r="B4452" s="910" t="s">
        <v>269</v>
      </c>
      <c r="C4452" s="756">
        <v>29</v>
      </c>
      <c r="D4452" s="757">
        <v>2000</v>
      </c>
      <c r="E4452" s="911">
        <v>1.4999999999999999E-2</v>
      </c>
      <c r="F4452" s="912">
        <v>0.1</v>
      </c>
    </row>
    <row r="4453" spans="2:6" customFormat="1" ht="29.25" customHeight="1" x14ac:dyDescent="0.2">
      <c r="B4453" s="910" t="s">
        <v>270</v>
      </c>
      <c r="C4453" s="756">
        <v>49</v>
      </c>
      <c r="D4453" s="757">
        <v>5000</v>
      </c>
      <c r="E4453" s="911">
        <v>0.01</v>
      </c>
      <c r="F4453" s="912">
        <v>0.1</v>
      </c>
    </row>
    <row r="4454" spans="2:6" customFormat="1" ht="15.75" customHeight="1" thickBot="1" x14ac:dyDescent="0.25">
      <c r="B4454" s="710"/>
      <c r="C4454" s="714"/>
      <c r="D4454" s="714"/>
      <c r="E4454" s="913"/>
      <c r="F4454" s="827"/>
    </row>
    <row r="4455" spans="2:6" customFormat="1" ht="15.75" customHeight="1" thickBot="1" x14ac:dyDescent="0.25">
      <c r="B4455" s="698" t="s">
        <v>1970</v>
      </c>
      <c r="C4455" s="699"/>
      <c r="D4455" s="699"/>
      <c r="E4455" s="699"/>
      <c r="F4455" s="700"/>
    </row>
    <row r="4456" spans="2:6" customFormat="1" ht="15.75" customHeight="1" thickTop="1" x14ac:dyDescent="0.2">
      <c r="B4456" s="3974" t="str">
        <f>+B4445</f>
        <v>.</v>
      </c>
      <c r="C4456" s="3974"/>
      <c r="D4456" s="796"/>
    </row>
    <row r="4457" spans="2:6" customFormat="1" ht="15.75" customHeight="1" thickBot="1" x14ac:dyDescent="0.25">
      <c r="B4457" s="796"/>
      <c r="C4457" s="796"/>
      <c r="D4457" s="796"/>
    </row>
    <row r="4458" spans="2:6" customFormat="1" ht="15.75" customHeight="1" thickTop="1" x14ac:dyDescent="0.2">
      <c r="B4458" s="4166" t="s">
        <v>1222</v>
      </c>
      <c r="C4458" s="3844"/>
      <c r="D4458" s="796"/>
    </row>
    <row r="4459" spans="2:6" customFormat="1" ht="15.75" customHeight="1" x14ac:dyDescent="0.2">
      <c r="B4459" s="824"/>
      <c r="C4459" s="904" t="s">
        <v>1223</v>
      </c>
      <c r="D4459" s="796"/>
    </row>
    <row r="4460" spans="2:6" customFormat="1" ht="29.25" customHeight="1" x14ac:dyDescent="0.2">
      <c r="B4460" s="933" t="s">
        <v>1224</v>
      </c>
      <c r="C4460" s="864">
        <v>0.15</v>
      </c>
      <c r="D4460" s="796"/>
    </row>
    <row r="4461" spans="2:6" customFormat="1" ht="15.75" customHeight="1" x14ac:dyDescent="0.2">
      <c r="B4461" s="824" t="s">
        <v>1970</v>
      </c>
      <c r="C4461" s="864"/>
      <c r="D4461" s="796"/>
    </row>
    <row r="4462" spans="2:6" customFormat="1" ht="15.75" customHeight="1" x14ac:dyDescent="0.2">
      <c r="B4462" s="728"/>
      <c r="C4462" s="729"/>
      <c r="D4462" s="796"/>
    </row>
    <row r="4463" spans="2:6" customFormat="1" ht="37.5" customHeight="1" x14ac:dyDescent="0.2">
      <c r="B4463" s="3948" t="s">
        <v>1225</v>
      </c>
      <c r="C4463" s="3885"/>
      <c r="D4463" s="796"/>
    </row>
    <row r="4464" spans="2:6" customFormat="1" ht="15.75" customHeight="1" thickBot="1" x14ac:dyDescent="0.25">
      <c r="B4464" s="698"/>
      <c r="C4464" s="700"/>
    </row>
    <row r="4465" spans="2:15" customFormat="1" ht="15.75" customHeight="1" thickTop="1" x14ac:dyDescent="0.2">
      <c r="B4465" s="4127" t="str">
        <f>+B4456</f>
        <v>.</v>
      </c>
      <c r="C4465" s="4127"/>
    </row>
    <row r="4466" spans="2:15" customFormat="1" ht="15.75" customHeight="1" thickBot="1" x14ac:dyDescent="0.25"/>
    <row r="4467" spans="2:15" customFormat="1" ht="15.75" customHeight="1" thickTop="1" x14ac:dyDescent="0.2">
      <c r="B4467" s="4171" t="s">
        <v>926</v>
      </c>
      <c r="C4467" s="4172"/>
      <c r="D4467" s="4172"/>
      <c r="E4467" s="4172"/>
      <c r="F4467" s="4172"/>
      <c r="G4467" s="4172"/>
      <c r="H4467" s="4172"/>
      <c r="I4467" s="4172"/>
      <c r="J4467" s="4172"/>
      <c r="K4467" s="4172"/>
      <c r="L4467" s="4172"/>
      <c r="M4467" s="4172"/>
      <c r="N4467" s="4172"/>
      <c r="O4467" s="4173"/>
    </row>
    <row r="4468" spans="2:15" customFormat="1" ht="15.75" customHeight="1" thickBot="1" x14ac:dyDescent="0.25">
      <c r="B4468" s="728"/>
      <c r="C4468" s="712"/>
      <c r="D4468" s="712"/>
      <c r="E4468" s="712"/>
      <c r="F4468" s="712"/>
      <c r="G4468" s="712"/>
      <c r="H4468" s="712"/>
      <c r="I4468" s="712"/>
      <c r="J4468" s="712"/>
      <c r="K4468" s="712"/>
      <c r="L4468" s="712"/>
      <c r="M4468" s="712"/>
      <c r="N4468" s="712"/>
      <c r="O4468" s="729"/>
    </row>
    <row r="4469" spans="2:15" customFormat="1" ht="15.75" customHeight="1" thickBot="1" x14ac:dyDescent="0.25">
      <c r="B4469" s="853" t="s">
        <v>64</v>
      </c>
      <c r="C4469" s="854" t="s">
        <v>1218</v>
      </c>
      <c r="D4469" s="854" t="s">
        <v>1864</v>
      </c>
      <c r="E4469" s="833" t="s">
        <v>927</v>
      </c>
      <c r="F4469" s="833" t="s">
        <v>205</v>
      </c>
      <c r="G4469" s="833" t="s">
        <v>206</v>
      </c>
      <c r="H4469" s="855" t="s">
        <v>207</v>
      </c>
      <c r="I4469" s="855" t="s">
        <v>255</v>
      </c>
      <c r="J4469" s="855" t="s">
        <v>1812</v>
      </c>
      <c r="K4469" s="855" t="s">
        <v>2023</v>
      </c>
      <c r="L4469" s="856" t="s">
        <v>2024</v>
      </c>
      <c r="M4469" s="855" t="s">
        <v>2477</v>
      </c>
      <c r="N4469" s="855" t="s">
        <v>2478</v>
      </c>
      <c r="O4469" s="702" t="s">
        <v>2028</v>
      </c>
    </row>
    <row r="4470" spans="2:15" customFormat="1" ht="15.75" customHeight="1" x14ac:dyDescent="0.2">
      <c r="B4470" s="706" t="s">
        <v>928</v>
      </c>
      <c r="C4470" s="857" t="s">
        <v>783</v>
      </c>
      <c r="D4470" s="857" t="s">
        <v>929</v>
      </c>
      <c r="E4470" s="858">
        <v>49</v>
      </c>
      <c r="F4470" s="858">
        <v>34</v>
      </c>
      <c r="G4470" s="858">
        <v>15</v>
      </c>
      <c r="H4470" s="858" t="s">
        <v>930</v>
      </c>
      <c r="I4470" s="859">
        <v>9.8000000000000004E-2</v>
      </c>
      <c r="J4470" s="859">
        <v>0.22</v>
      </c>
      <c r="K4470" s="859">
        <v>0.15</v>
      </c>
      <c r="L4470" s="857" t="s">
        <v>2480</v>
      </c>
      <c r="M4470" s="857" t="s">
        <v>2085</v>
      </c>
      <c r="N4470" s="857" t="s">
        <v>2185</v>
      </c>
      <c r="O4470" s="860" t="s">
        <v>763</v>
      </c>
    </row>
    <row r="4471" spans="2:15" customFormat="1" ht="15.75" customHeight="1" x14ac:dyDescent="0.2">
      <c r="B4471" s="824" t="s">
        <v>931</v>
      </c>
      <c r="C4471" s="861" t="s">
        <v>783</v>
      </c>
      <c r="D4471" s="861" t="s">
        <v>929</v>
      </c>
      <c r="E4471" s="862">
        <v>59</v>
      </c>
      <c r="F4471" s="862">
        <v>39</v>
      </c>
      <c r="G4471" s="862">
        <v>20</v>
      </c>
      <c r="H4471" s="862" t="s">
        <v>930</v>
      </c>
      <c r="I4471" s="863">
        <v>9.8000000000000004E-2</v>
      </c>
      <c r="J4471" s="863">
        <v>0.22</v>
      </c>
      <c r="K4471" s="863">
        <v>0.15</v>
      </c>
      <c r="L4471" s="861" t="s">
        <v>100</v>
      </c>
      <c r="M4471" s="861" t="s">
        <v>101</v>
      </c>
      <c r="N4471" s="861" t="s">
        <v>102</v>
      </c>
      <c r="O4471" s="864" t="s">
        <v>390</v>
      </c>
    </row>
    <row r="4472" spans="2:15" customFormat="1" ht="15.75" customHeight="1" x14ac:dyDescent="0.2">
      <c r="B4472" s="865"/>
      <c r="C4472" s="866"/>
      <c r="D4472" s="866"/>
      <c r="E4472" s="867"/>
      <c r="F4472" s="867"/>
      <c r="G4472" s="867"/>
      <c r="H4472" s="867"/>
      <c r="I4472" s="868"/>
      <c r="J4472" s="869"/>
      <c r="K4472" s="869"/>
      <c r="L4472" s="866"/>
      <c r="M4472" s="866"/>
      <c r="N4472" s="866"/>
      <c r="O4472" s="870"/>
    </row>
    <row r="4473" spans="2:15" customFormat="1" ht="15.75" customHeight="1" x14ac:dyDescent="0.2">
      <c r="B4473" s="824" t="s">
        <v>928</v>
      </c>
      <c r="C4473" s="871" t="s">
        <v>2030</v>
      </c>
      <c r="D4473" s="871" t="s">
        <v>929</v>
      </c>
      <c r="E4473" s="872">
        <v>49</v>
      </c>
      <c r="F4473" s="872">
        <v>34</v>
      </c>
      <c r="G4473" s="872">
        <v>15</v>
      </c>
      <c r="H4473" s="872" t="s">
        <v>930</v>
      </c>
      <c r="I4473" s="873">
        <v>0.108</v>
      </c>
      <c r="J4473" s="863">
        <v>0.22</v>
      </c>
      <c r="K4473" s="863">
        <v>0.15</v>
      </c>
      <c r="L4473" s="871" t="s">
        <v>1959</v>
      </c>
      <c r="M4473" s="871" t="s">
        <v>2085</v>
      </c>
      <c r="N4473" s="861" t="s">
        <v>2185</v>
      </c>
      <c r="O4473" s="864" t="s">
        <v>763</v>
      </c>
    </row>
    <row r="4474" spans="2:15" customFormat="1" ht="15.75" customHeight="1" x14ac:dyDescent="0.2">
      <c r="B4474" s="824" t="s">
        <v>931</v>
      </c>
      <c r="C4474" s="861" t="s">
        <v>2030</v>
      </c>
      <c r="D4474" s="861" t="s">
        <v>929</v>
      </c>
      <c r="E4474" s="862">
        <v>59</v>
      </c>
      <c r="F4474" s="862">
        <v>39</v>
      </c>
      <c r="G4474" s="862">
        <v>20</v>
      </c>
      <c r="H4474" s="862" t="s">
        <v>930</v>
      </c>
      <c r="I4474" s="874">
        <v>9.8000000000000004E-2</v>
      </c>
      <c r="J4474" s="863">
        <v>0.22</v>
      </c>
      <c r="K4474" s="863">
        <v>0.15</v>
      </c>
      <c r="L4474" s="861" t="s">
        <v>100</v>
      </c>
      <c r="M4474" s="861" t="s">
        <v>101</v>
      </c>
      <c r="N4474" s="861" t="s">
        <v>102</v>
      </c>
      <c r="O4474" s="864" t="s">
        <v>390</v>
      </c>
    </row>
    <row r="4475" spans="2:15" customFormat="1" ht="15.75" customHeight="1" thickBot="1" x14ac:dyDescent="0.25">
      <c r="B4475" s="875" t="s">
        <v>932</v>
      </c>
      <c r="C4475" s="699"/>
      <c r="D4475" s="699"/>
      <c r="E4475" s="699"/>
      <c r="F4475" s="699"/>
      <c r="G4475" s="699"/>
      <c r="H4475" s="699"/>
      <c r="I4475" s="699"/>
      <c r="J4475" s="699"/>
      <c r="K4475" s="699"/>
      <c r="L4475" s="699"/>
      <c r="M4475" s="699"/>
      <c r="N4475" s="699"/>
      <c r="O4475" s="700"/>
    </row>
    <row r="4476" spans="2:15" customFormat="1" ht="15.75" customHeight="1" thickTop="1" x14ac:dyDescent="0.2">
      <c r="B4476" s="4127" t="str">
        <f>+B4465</f>
        <v>.</v>
      </c>
      <c r="C4476" s="4127"/>
    </row>
    <row r="4477" spans="2:15" ht="15.75" customHeight="1" thickBot="1" x14ac:dyDescent="0.25">
      <c r="B4477" s="796"/>
      <c r="C4477" s="796"/>
      <c r="D4477" s="796"/>
      <c r="G4477" s="2"/>
    </row>
    <row r="4478" spans="2:15" ht="15.75" customHeight="1" thickTop="1" x14ac:dyDescent="0.2">
      <c r="B4478" s="4181" t="s">
        <v>213</v>
      </c>
      <c r="C4478" s="4182"/>
      <c r="D4478" s="4182"/>
      <c r="E4478" s="4182"/>
      <c r="F4478" s="4183"/>
      <c r="G4478" s="2"/>
    </row>
    <row r="4479" spans="2:15" ht="15.75" customHeight="1" thickBot="1" x14ac:dyDescent="0.25">
      <c r="B4479" s="4176" t="s">
        <v>214</v>
      </c>
      <c r="C4479" s="4177"/>
      <c r="D4479" s="4177"/>
      <c r="E4479" s="4177"/>
      <c r="F4479" s="4178"/>
      <c r="G4479" s="2"/>
    </row>
    <row r="4480" spans="2:15" ht="15.75" customHeight="1" thickBot="1" x14ac:dyDescent="0.25">
      <c r="B4480" s="817" t="s">
        <v>448</v>
      </c>
      <c r="C4480" s="818" t="s">
        <v>215</v>
      </c>
      <c r="D4480" s="819" t="s">
        <v>216</v>
      </c>
      <c r="E4480" s="818" t="s">
        <v>217</v>
      </c>
      <c r="F4480" s="820" t="s">
        <v>218</v>
      </c>
      <c r="G4480" s="2"/>
    </row>
    <row r="4481" spans="2:15" ht="15.75" customHeight="1" x14ac:dyDescent="0.2">
      <c r="B4481" s="739" t="s">
        <v>219</v>
      </c>
      <c r="C4481" s="821">
        <v>69</v>
      </c>
      <c r="D4481" s="821">
        <v>0.1</v>
      </c>
      <c r="E4481" s="822" t="s">
        <v>220</v>
      </c>
      <c r="F4481" s="823" t="s">
        <v>210</v>
      </c>
      <c r="G4481" s="2"/>
    </row>
    <row r="4482" spans="2:15" ht="15.75" customHeight="1" x14ac:dyDescent="0.2">
      <c r="B4482" s="824" t="s">
        <v>1164</v>
      </c>
      <c r="C4482" s="756">
        <v>59</v>
      </c>
      <c r="D4482" s="756">
        <v>0.1</v>
      </c>
      <c r="E4482" s="825" t="s">
        <v>220</v>
      </c>
      <c r="F4482" s="826" t="s">
        <v>210</v>
      </c>
      <c r="G4482" s="2"/>
    </row>
    <row r="4483" spans="2:15" ht="15.75" customHeight="1" x14ac:dyDescent="0.2">
      <c r="B4483" s="824" t="s">
        <v>221</v>
      </c>
      <c r="C4483" s="756">
        <v>89</v>
      </c>
      <c r="D4483" s="756">
        <v>0.1</v>
      </c>
      <c r="E4483" s="825" t="s">
        <v>222</v>
      </c>
      <c r="F4483" s="826" t="s">
        <v>210</v>
      </c>
      <c r="G4483" s="2"/>
    </row>
    <row r="4484" spans="2:15" ht="15.75" customHeight="1" x14ac:dyDescent="0.2">
      <c r="B4484" s="824" t="s">
        <v>1165</v>
      </c>
      <c r="C4484" s="756">
        <v>79</v>
      </c>
      <c r="D4484" s="756">
        <v>0.1</v>
      </c>
      <c r="E4484" s="825" t="s">
        <v>222</v>
      </c>
      <c r="F4484" s="826" t="s">
        <v>210</v>
      </c>
      <c r="G4484" s="2"/>
    </row>
    <row r="4485" spans="2:15" ht="15.75" customHeight="1" thickBot="1" x14ac:dyDescent="0.25">
      <c r="B4485" s="710"/>
      <c r="C4485" s="714"/>
      <c r="D4485" s="714"/>
      <c r="E4485" s="714"/>
      <c r="F4485" s="827"/>
      <c r="G4485" s="2"/>
    </row>
    <row r="4486" spans="2:15" ht="15.75" customHeight="1" thickBot="1" x14ac:dyDescent="0.25">
      <c r="B4486" s="698" t="s">
        <v>223</v>
      </c>
      <c r="C4486" s="699"/>
      <c r="D4486" s="699"/>
      <c r="E4486" s="699"/>
      <c r="F4486" s="700"/>
      <c r="G4486" s="2"/>
    </row>
    <row r="4487" spans="2:15" ht="15.75" customHeight="1" thickTop="1" x14ac:dyDescent="0.2">
      <c r="B4487" s="3974" t="str">
        <f>+B4476</f>
        <v>.</v>
      </c>
      <c r="C4487" s="3974"/>
      <c r="D4487" s="3974"/>
      <c r="G4487" s="2"/>
    </row>
    <row r="4488" spans="2:15" ht="15.75" customHeight="1" thickBot="1" x14ac:dyDescent="0.25">
      <c r="B4488" s="796"/>
      <c r="C4488" s="796"/>
      <c r="D4488" s="796"/>
      <c r="G4488" s="2"/>
    </row>
    <row r="4489" spans="2:15" ht="15.75" customHeight="1" thickTop="1" x14ac:dyDescent="0.2">
      <c r="B4489" s="100" t="s">
        <v>2475</v>
      </c>
      <c r="C4489" s="178"/>
      <c r="D4489" s="178"/>
      <c r="E4489" s="114"/>
      <c r="F4489" s="114"/>
      <c r="G4489" s="114"/>
      <c r="H4489" s="114"/>
      <c r="I4489" s="114"/>
      <c r="J4489" s="114"/>
      <c r="K4489" s="114"/>
      <c r="L4489" s="115"/>
      <c r="M4489" s="115"/>
      <c r="N4489" s="115"/>
      <c r="O4489" s="122"/>
    </row>
    <row r="4490" spans="2:15" ht="38.25" customHeight="1" x14ac:dyDescent="0.2">
      <c r="B4490" s="405" t="s">
        <v>64</v>
      </c>
      <c r="C4490" s="396" t="s">
        <v>1218</v>
      </c>
      <c r="D4490" s="397" t="s">
        <v>205</v>
      </c>
      <c r="E4490" s="397" t="s">
        <v>65</v>
      </c>
      <c r="F4490" s="397" t="s">
        <v>206</v>
      </c>
      <c r="G4490" s="397" t="s">
        <v>207</v>
      </c>
      <c r="H4490" s="359" t="s">
        <v>255</v>
      </c>
      <c r="I4490" s="359" t="s">
        <v>1812</v>
      </c>
      <c r="J4490" s="359" t="s">
        <v>2023</v>
      </c>
      <c r="K4490" s="359" t="s">
        <v>2024</v>
      </c>
      <c r="L4490" s="359" t="s">
        <v>2477</v>
      </c>
      <c r="M4490" s="359" t="s">
        <v>2478</v>
      </c>
      <c r="N4490" s="359" t="s">
        <v>2028</v>
      </c>
      <c r="O4490" s="406" t="s">
        <v>208</v>
      </c>
    </row>
    <row r="4491" spans="2:15" ht="15.75" customHeight="1" x14ac:dyDescent="0.2">
      <c r="B4491" s="799" t="s">
        <v>87</v>
      </c>
      <c r="C4491" s="800" t="s">
        <v>783</v>
      </c>
      <c r="D4491" s="801">
        <v>25</v>
      </c>
      <c r="E4491" s="801">
        <v>15.01</v>
      </c>
      <c r="F4491" s="801">
        <v>9.99</v>
      </c>
      <c r="G4491" s="802" t="s">
        <v>209</v>
      </c>
      <c r="H4491" s="779">
        <v>0.1</v>
      </c>
      <c r="I4491" s="779">
        <v>0.22</v>
      </c>
      <c r="J4491" s="779">
        <v>0.15</v>
      </c>
      <c r="K4491" s="800" t="s">
        <v>1892</v>
      </c>
      <c r="L4491" s="800" t="s">
        <v>2083</v>
      </c>
      <c r="M4491" s="803" t="s">
        <v>2182</v>
      </c>
      <c r="N4491" s="803" t="s">
        <v>2034</v>
      </c>
      <c r="O4491" s="804" t="s">
        <v>210</v>
      </c>
    </row>
    <row r="4492" spans="2:15" ht="15.75" customHeight="1" x14ac:dyDescent="0.2">
      <c r="B4492" s="799" t="s">
        <v>211</v>
      </c>
      <c r="C4492" s="800" t="s">
        <v>783</v>
      </c>
      <c r="D4492" s="801">
        <v>25</v>
      </c>
      <c r="E4492" s="801">
        <v>15.01</v>
      </c>
      <c r="F4492" s="801">
        <v>9.99</v>
      </c>
      <c r="G4492" s="802" t="s">
        <v>212</v>
      </c>
      <c r="H4492" s="779">
        <v>0.1</v>
      </c>
      <c r="I4492" s="779">
        <v>0.22</v>
      </c>
      <c r="J4492" s="779">
        <v>0.15</v>
      </c>
      <c r="K4492" s="800" t="s">
        <v>1892</v>
      </c>
      <c r="L4492" s="800" t="s">
        <v>2083</v>
      </c>
      <c r="M4492" s="803" t="s">
        <v>2182</v>
      </c>
      <c r="N4492" s="803" t="s">
        <v>2034</v>
      </c>
      <c r="O4492" s="804" t="s">
        <v>210</v>
      </c>
    </row>
    <row r="4493" spans="2:15" ht="15.75" customHeight="1" x14ac:dyDescent="0.2">
      <c r="B4493" s="805"/>
      <c r="C4493" s="806"/>
      <c r="D4493" s="807"/>
      <c r="E4493" s="807"/>
      <c r="F4493" s="807"/>
      <c r="G4493" s="808"/>
      <c r="H4493" s="809"/>
      <c r="I4493" s="810"/>
      <c r="J4493" s="810"/>
      <c r="K4493" s="806"/>
      <c r="L4493" s="806"/>
      <c r="M4493" s="811"/>
      <c r="N4493" s="812"/>
      <c r="O4493" s="813"/>
    </row>
    <row r="4494" spans="2:15" ht="15.75" customHeight="1" x14ac:dyDescent="0.2">
      <c r="B4494" s="799" t="s">
        <v>211</v>
      </c>
      <c r="C4494" s="800" t="s">
        <v>2030</v>
      </c>
      <c r="D4494" s="801">
        <v>25</v>
      </c>
      <c r="E4494" s="801">
        <v>15.01</v>
      </c>
      <c r="F4494" s="801">
        <v>9.99</v>
      </c>
      <c r="G4494" s="802" t="s">
        <v>212</v>
      </c>
      <c r="H4494" s="779">
        <v>0.1</v>
      </c>
      <c r="I4494" s="779">
        <v>0.22</v>
      </c>
      <c r="J4494" s="779">
        <v>0.15</v>
      </c>
      <c r="K4494" s="800" t="s">
        <v>1892</v>
      </c>
      <c r="L4494" s="800" t="s">
        <v>2083</v>
      </c>
      <c r="M4494" s="803" t="s">
        <v>2182</v>
      </c>
      <c r="N4494" s="803" t="s">
        <v>2034</v>
      </c>
      <c r="O4494" s="804" t="s">
        <v>210</v>
      </c>
    </row>
    <row r="4495" spans="2:15" ht="15" customHeight="1" thickBot="1" x14ac:dyDescent="0.25">
      <c r="B4495" s="4179" t="s">
        <v>1517</v>
      </c>
      <c r="C4495" s="4180"/>
      <c r="D4495" s="814"/>
      <c r="E4495" s="814"/>
      <c r="F4495" s="814"/>
      <c r="G4495" s="814"/>
      <c r="H4495" s="815"/>
      <c r="I4495" s="815"/>
      <c r="J4495" s="815"/>
      <c r="K4495" s="815"/>
      <c r="L4495" s="815"/>
      <c r="M4495" s="815"/>
      <c r="N4495" s="815"/>
      <c r="O4495" s="816"/>
    </row>
    <row r="4496" spans="2:15" ht="15.75" customHeight="1" thickTop="1" x14ac:dyDescent="0.2">
      <c r="B4496" s="3974" t="str">
        <f>+B4487</f>
        <v>.</v>
      </c>
      <c r="C4496" s="3974"/>
      <c r="D4496" s="3974"/>
      <c r="G4496" s="2"/>
    </row>
    <row r="4497" spans="2:13" ht="15.75" customHeight="1" thickBot="1" x14ac:dyDescent="0.25">
      <c r="G4497" s="2"/>
    </row>
    <row r="4498" spans="2:13" ht="15.75" customHeight="1" thickTop="1" x14ac:dyDescent="0.2">
      <c r="B4498" s="100" t="s">
        <v>2475</v>
      </c>
      <c r="C4498" s="178"/>
      <c r="D4498" s="178"/>
      <c r="E4498" s="114"/>
      <c r="F4498" s="114"/>
      <c r="G4498" s="114"/>
      <c r="H4498" s="114"/>
      <c r="I4498" s="114"/>
      <c r="J4498" s="115"/>
      <c r="K4498" s="115"/>
      <c r="L4498" s="115"/>
      <c r="M4498" s="122"/>
    </row>
    <row r="4499" spans="2:13" ht="32.25" customHeight="1" x14ac:dyDescent="0.2">
      <c r="B4499" s="405" t="s">
        <v>64</v>
      </c>
      <c r="C4499" s="396" t="s">
        <v>1218</v>
      </c>
      <c r="D4499" s="767" t="s">
        <v>93</v>
      </c>
      <c r="E4499" s="397" t="s">
        <v>94</v>
      </c>
      <c r="F4499" s="397" t="s">
        <v>95</v>
      </c>
      <c r="G4499" s="359" t="s">
        <v>255</v>
      </c>
      <c r="H4499" s="359" t="s">
        <v>2024</v>
      </c>
      <c r="I4499" s="359" t="s">
        <v>1812</v>
      </c>
      <c r="J4499" s="359" t="s">
        <v>2477</v>
      </c>
      <c r="K4499" s="359" t="s">
        <v>2023</v>
      </c>
      <c r="L4499" s="359" t="s">
        <v>2478</v>
      </c>
      <c r="M4499" s="398" t="s">
        <v>2028</v>
      </c>
    </row>
    <row r="4500" spans="2:13" ht="15.75" customHeight="1" x14ac:dyDescent="0.2">
      <c r="B4500" s="14" t="s">
        <v>96</v>
      </c>
      <c r="C4500" s="38" t="s">
        <v>783</v>
      </c>
      <c r="D4500" s="768">
        <v>20</v>
      </c>
      <c r="E4500" s="47">
        <v>19</v>
      </c>
      <c r="F4500" s="47"/>
      <c r="G4500" s="441">
        <v>0.1</v>
      </c>
      <c r="H4500" s="38" t="s">
        <v>2033</v>
      </c>
      <c r="I4500" s="441">
        <v>0.22</v>
      </c>
      <c r="J4500" s="38" t="s">
        <v>97</v>
      </c>
      <c r="K4500" s="441">
        <v>0.15</v>
      </c>
      <c r="L4500" s="87" t="s">
        <v>2472</v>
      </c>
      <c r="M4500" s="371" t="s">
        <v>763</v>
      </c>
    </row>
    <row r="4501" spans="2:13" ht="15.75" customHeight="1" x14ac:dyDescent="0.2">
      <c r="B4501" s="14" t="s">
        <v>98</v>
      </c>
      <c r="C4501" s="38" t="s">
        <v>783</v>
      </c>
      <c r="D4501" s="768">
        <v>20</v>
      </c>
      <c r="E4501" s="47">
        <v>19</v>
      </c>
      <c r="F4501" s="47"/>
      <c r="G4501" s="441">
        <v>0.1</v>
      </c>
      <c r="H4501" s="38" t="s">
        <v>2033</v>
      </c>
      <c r="I4501" s="441">
        <v>0.22</v>
      </c>
      <c r="J4501" s="38" t="s">
        <v>97</v>
      </c>
      <c r="K4501" s="441">
        <v>0.15</v>
      </c>
      <c r="L4501" s="87" t="s">
        <v>2472</v>
      </c>
      <c r="M4501" s="371" t="s">
        <v>763</v>
      </c>
    </row>
    <row r="4502" spans="2:13" ht="15.75" customHeight="1" x14ac:dyDescent="0.2">
      <c r="B4502" s="14" t="s">
        <v>99</v>
      </c>
      <c r="C4502" s="38" t="s">
        <v>783</v>
      </c>
      <c r="D4502" s="768">
        <v>39</v>
      </c>
      <c r="E4502" s="47">
        <v>20</v>
      </c>
      <c r="F4502" s="47"/>
      <c r="G4502" s="441">
        <v>9.8000000000000004E-2</v>
      </c>
      <c r="H4502" s="38" t="s">
        <v>100</v>
      </c>
      <c r="I4502" s="441">
        <v>0.22</v>
      </c>
      <c r="J4502" s="38" t="s">
        <v>101</v>
      </c>
      <c r="K4502" s="441">
        <v>0.15</v>
      </c>
      <c r="L4502" s="87" t="s">
        <v>102</v>
      </c>
      <c r="M4502" s="371" t="s">
        <v>390</v>
      </c>
    </row>
    <row r="4503" spans="2:13" ht="15.75" customHeight="1" x14ac:dyDescent="0.2">
      <c r="B4503" s="14" t="s">
        <v>103</v>
      </c>
      <c r="C4503" s="38" t="s">
        <v>783</v>
      </c>
      <c r="D4503" s="768">
        <v>44</v>
      </c>
      <c r="E4503" s="47">
        <v>15</v>
      </c>
      <c r="F4503" s="47"/>
      <c r="G4503" s="441">
        <v>9.8000000000000004E-2</v>
      </c>
      <c r="H4503" s="38" t="s">
        <v>104</v>
      </c>
      <c r="I4503" s="441">
        <v>0.22</v>
      </c>
      <c r="J4503" s="38" t="s">
        <v>2033</v>
      </c>
      <c r="K4503" s="441">
        <v>0.15</v>
      </c>
      <c r="L4503" s="87" t="s">
        <v>105</v>
      </c>
      <c r="M4503" s="371" t="s">
        <v>390</v>
      </c>
    </row>
    <row r="4504" spans="2:13" ht="15.75" customHeight="1" x14ac:dyDescent="0.2">
      <c r="B4504" s="42" t="s">
        <v>106</v>
      </c>
      <c r="C4504" s="43" t="s">
        <v>783</v>
      </c>
      <c r="D4504" s="768">
        <v>59</v>
      </c>
      <c r="E4504" s="775">
        <v>20</v>
      </c>
      <c r="F4504" s="775"/>
      <c r="G4504" s="441">
        <v>0.09</v>
      </c>
      <c r="H4504" s="43" t="s">
        <v>107</v>
      </c>
      <c r="I4504" s="441">
        <v>0.22</v>
      </c>
      <c r="J4504" s="38" t="s">
        <v>2595</v>
      </c>
      <c r="K4504" s="441">
        <v>0.15</v>
      </c>
      <c r="L4504" s="179" t="s">
        <v>580</v>
      </c>
      <c r="M4504" s="371" t="s">
        <v>390</v>
      </c>
    </row>
    <row r="4505" spans="2:13" ht="15.75" customHeight="1" x14ac:dyDescent="0.2">
      <c r="B4505" s="14" t="s">
        <v>108</v>
      </c>
      <c r="C4505" s="43" t="s">
        <v>783</v>
      </c>
      <c r="D4505" s="768">
        <v>64</v>
      </c>
      <c r="E4505" s="775">
        <v>15</v>
      </c>
      <c r="F4505" s="775"/>
      <c r="G4505" s="441">
        <v>0.09</v>
      </c>
      <c r="H4505" s="43" t="s">
        <v>109</v>
      </c>
      <c r="I4505" s="441">
        <v>0.22</v>
      </c>
      <c r="J4505" s="38" t="s">
        <v>110</v>
      </c>
      <c r="K4505" s="441">
        <v>0.15</v>
      </c>
      <c r="L4505" s="179" t="s">
        <v>1755</v>
      </c>
      <c r="M4505" s="371" t="s">
        <v>390</v>
      </c>
    </row>
    <row r="4506" spans="2:13" ht="15.75" customHeight="1" x14ac:dyDescent="0.2">
      <c r="B4506" s="42" t="s">
        <v>1756</v>
      </c>
      <c r="C4506" s="43" t="s">
        <v>783</v>
      </c>
      <c r="D4506" s="768">
        <v>84</v>
      </c>
      <c r="E4506" s="775">
        <v>15</v>
      </c>
      <c r="F4506" s="775"/>
      <c r="G4506" s="441">
        <v>8.5999999999999993E-2</v>
      </c>
      <c r="H4506" s="43" t="s">
        <v>1757</v>
      </c>
      <c r="I4506" s="441">
        <v>0.22</v>
      </c>
      <c r="J4506" s="38" t="s">
        <v>1758</v>
      </c>
      <c r="K4506" s="441">
        <v>0.15</v>
      </c>
      <c r="L4506" s="179" t="s">
        <v>1759</v>
      </c>
      <c r="M4506" s="371" t="s">
        <v>390</v>
      </c>
    </row>
    <row r="4507" spans="2:13" ht="15.75" customHeight="1" x14ac:dyDescent="0.2">
      <c r="B4507" s="14" t="s">
        <v>1760</v>
      </c>
      <c r="C4507" s="43" t="s">
        <v>783</v>
      </c>
      <c r="D4507" s="768">
        <v>84</v>
      </c>
      <c r="E4507" s="775">
        <v>15</v>
      </c>
      <c r="F4507" s="775"/>
      <c r="G4507" s="441">
        <v>8.5999999999999993E-2</v>
      </c>
      <c r="H4507" s="43" t="s">
        <v>1757</v>
      </c>
      <c r="I4507" s="441">
        <v>0.22</v>
      </c>
      <c r="J4507" s="38" t="s">
        <v>1758</v>
      </c>
      <c r="K4507" s="441">
        <v>0.15</v>
      </c>
      <c r="L4507" s="179" t="s">
        <v>1759</v>
      </c>
      <c r="M4507" s="371" t="s">
        <v>390</v>
      </c>
    </row>
    <row r="4508" spans="2:13" ht="15.75" customHeight="1" x14ac:dyDescent="0.2">
      <c r="B4508" s="42" t="s">
        <v>1761</v>
      </c>
      <c r="C4508" s="43" t="s">
        <v>783</v>
      </c>
      <c r="D4508" s="768">
        <v>20</v>
      </c>
      <c r="E4508" s="775">
        <v>19</v>
      </c>
      <c r="F4508" s="775"/>
      <c r="G4508" s="441">
        <v>0.1</v>
      </c>
      <c r="H4508" s="43" t="s">
        <v>2033</v>
      </c>
      <c r="I4508" s="441">
        <v>0.22</v>
      </c>
      <c r="J4508" s="38" t="s">
        <v>97</v>
      </c>
      <c r="K4508" s="441">
        <v>0.15</v>
      </c>
      <c r="L4508" s="179" t="s">
        <v>2472</v>
      </c>
      <c r="M4508" s="371" t="s">
        <v>763</v>
      </c>
    </row>
    <row r="4509" spans="2:13" ht="15.75" customHeight="1" x14ac:dyDescent="0.2">
      <c r="B4509" s="42" t="s">
        <v>1762</v>
      </c>
      <c r="C4509" s="43" t="s">
        <v>783</v>
      </c>
      <c r="D4509" s="768">
        <v>34</v>
      </c>
      <c r="E4509" s="775">
        <v>15</v>
      </c>
      <c r="F4509" s="775"/>
      <c r="G4509" s="441">
        <v>9.8000000000000004E-2</v>
      </c>
      <c r="H4509" s="43" t="s">
        <v>2480</v>
      </c>
      <c r="I4509" s="441">
        <v>0.22</v>
      </c>
      <c r="J4509" s="38" t="s">
        <v>2085</v>
      </c>
      <c r="K4509" s="441">
        <v>0.15</v>
      </c>
      <c r="L4509" s="179" t="s">
        <v>2185</v>
      </c>
      <c r="M4509" s="371" t="s">
        <v>763</v>
      </c>
    </row>
    <row r="4510" spans="2:13" ht="15.75" customHeight="1" x14ac:dyDescent="0.2">
      <c r="B4510" s="42" t="s">
        <v>1763</v>
      </c>
      <c r="C4510" s="43" t="s">
        <v>783</v>
      </c>
      <c r="D4510" s="768">
        <v>44</v>
      </c>
      <c r="E4510" s="775">
        <v>15</v>
      </c>
      <c r="F4510" s="775"/>
      <c r="G4510" s="441">
        <v>9.8000000000000004E-2</v>
      </c>
      <c r="H4510" s="43" t="s">
        <v>104</v>
      </c>
      <c r="I4510" s="441">
        <v>0.22</v>
      </c>
      <c r="J4510" s="38" t="s">
        <v>2033</v>
      </c>
      <c r="K4510" s="441">
        <v>0.15</v>
      </c>
      <c r="L4510" s="179" t="s">
        <v>105</v>
      </c>
      <c r="M4510" s="371" t="s">
        <v>390</v>
      </c>
    </row>
    <row r="4511" spans="2:13" ht="15.75" customHeight="1" x14ac:dyDescent="0.2">
      <c r="B4511" s="42" t="s">
        <v>1764</v>
      </c>
      <c r="C4511" s="43" t="s">
        <v>783</v>
      </c>
      <c r="D4511" s="768">
        <v>54</v>
      </c>
      <c r="E4511" s="775">
        <v>15</v>
      </c>
      <c r="F4511" s="775"/>
      <c r="G4511" s="441">
        <v>9.6000000000000002E-2</v>
      </c>
      <c r="H4511" s="43" t="s">
        <v>2189</v>
      </c>
      <c r="I4511" s="441">
        <v>0.22</v>
      </c>
      <c r="J4511" s="38" t="s">
        <v>92</v>
      </c>
      <c r="K4511" s="441">
        <v>0.15</v>
      </c>
      <c r="L4511" s="179" t="s">
        <v>2593</v>
      </c>
      <c r="M4511" s="371" t="s">
        <v>390</v>
      </c>
    </row>
    <row r="4512" spans="2:13" ht="15.75" customHeight="1" x14ac:dyDescent="0.2">
      <c r="B4512" s="42" t="s">
        <v>1765</v>
      </c>
      <c r="C4512" s="43" t="s">
        <v>783</v>
      </c>
      <c r="D4512" s="768">
        <v>64</v>
      </c>
      <c r="E4512" s="775">
        <v>15</v>
      </c>
      <c r="F4512" s="775"/>
      <c r="G4512" s="441">
        <v>0.09</v>
      </c>
      <c r="H4512" s="43" t="s">
        <v>109</v>
      </c>
      <c r="I4512" s="441">
        <v>0.22</v>
      </c>
      <c r="J4512" s="38" t="s">
        <v>110</v>
      </c>
      <c r="K4512" s="441">
        <v>0.15</v>
      </c>
      <c r="L4512" s="179" t="s">
        <v>1755</v>
      </c>
      <c r="M4512" s="371" t="s">
        <v>390</v>
      </c>
    </row>
    <row r="4513" spans="2:13" ht="15.75" customHeight="1" x14ac:dyDescent="0.2">
      <c r="B4513" s="42" t="s">
        <v>1766</v>
      </c>
      <c r="C4513" s="43" t="s">
        <v>783</v>
      </c>
      <c r="D4513" s="768">
        <v>84</v>
      </c>
      <c r="E4513" s="775">
        <v>15</v>
      </c>
      <c r="F4513" s="775"/>
      <c r="G4513" s="441">
        <v>8.5999999999999993E-2</v>
      </c>
      <c r="H4513" s="43" t="s">
        <v>1757</v>
      </c>
      <c r="I4513" s="441">
        <v>0.22</v>
      </c>
      <c r="J4513" s="38" t="s">
        <v>1758</v>
      </c>
      <c r="K4513" s="441">
        <v>0.15</v>
      </c>
      <c r="L4513" s="179" t="s">
        <v>1759</v>
      </c>
      <c r="M4513" s="371" t="s">
        <v>390</v>
      </c>
    </row>
    <row r="4514" spans="2:13" ht="15.75" customHeight="1" x14ac:dyDescent="0.2">
      <c r="B4514" s="137"/>
      <c r="C4514" s="138"/>
      <c r="D4514" s="138"/>
      <c r="E4514" s="182"/>
      <c r="F4514" s="182"/>
      <c r="G4514" s="119"/>
      <c r="H4514" s="138"/>
      <c r="I4514" s="120"/>
      <c r="J4514" s="138"/>
      <c r="K4514" s="120"/>
      <c r="L4514" s="181"/>
      <c r="M4514" s="444"/>
    </row>
    <row r="4515" spans="2:13" ht="15.75" customHeight="1" x14ac:dyDescent="0.2">
      <c r="B4515" s="14" t="s">
        <v>96</v>
      </c>
      <c r="C4515" s="38" t="s">
        <v>2030</v>
      </c>
      <c r="D4515" s="768">
        <v>20</v>
      </c>
      <c r="E4515" s="47">
        <v>19</v>
      </c>
      <c r="F4515" s="47"/>
      <c r="G4515" s="441">
        <v>0.11</v>
      </c>
      <c r="H4515" s="38" t="s">
        <v>1767</v>
      </c>
      <c r="I4515" s="441">
        <v>0.22</v>
      </c>
      <c r="J4515" s="38" t="s">
        <v>97</v>
      </c>
      <c r="K4515" s="441">
        <v>0.15</v>
      </c>
      <c r="L4515" s="87" t="s">
        <v>2472</v>
      </c>
      <c r="M4515" s="371" t="s">
        <v>763</v>
      </c>
    </row>
    <row r="4516" spans="2:13" ht="15.75" customHeight="1" x14ac:dyDescent="0.2">
      <c r="B4516" s="14" t="s">
        <v>98</v>
      </c>
      <c r="C4516" s="38" t="s">
        <v>2030</v>
      </c>
      <c r="D4516" s="768">
        <v>20</v>
      </c>
      <c r="E4516" s="47">
        <v>19</v>
      </c>
      <c r="F4516" s="47"/>
      <c r="G4516" s="441">
        <v>0.11</v>
      </c>
      <c r="H4516" s="38" t="s">
        <v>1767</v>
      </c>
      <c r="I4516" s="441">
        <v>0.22</v>
      </c>
      <c r="J4516" s="38" t="s">
        <v>97</v>
      </c>
      <c r="K4516" s="441">
        <v>0.15</v>
      </c>
      <c r="L4516" s="87" t="s">
        <v>2472</v>
      </c>
      <c r="M4516" s="371" t="s">
        <v>763</v>
      </c>
    </row>
    <row r="4517" spans="2:13" ht="15.75" customHeight="1" x14ac:dyDescent="0.2">
      <c r="B4517" s="14" t="s">
        <v>99</v>
      </c>
      <c r="C4517" s="43" t="s">
        <v>2030</v>
      </c>
      <c r="D4517" s="768">
        <v>39</v>
      </c>
      <c r="E4517" s="775">
        <v>20</v>
      </c>
      <c r="F4517" s="775"/>
      <c r="G4517" s="441">
        <v>9.8000000000000004E-2</v>
      </c>
      <c r="H4517" s="43" t="s">
        <v>100</v>
      </c>
      <c r="I4517" s="441">
        <v>0.22</v>
      </c>
      <c r="J4517" s="38" t="s">
        <v>101</v>
      </c>
      <c r="K4517" s="441">
        <v>0.15</v>
      </c>
      <c r="L4517" s="87" t="s">
        <v>102</v>
      </c>
      <c r="M4517" s="371" t="s">
        <v>390</v>
      </c>
    </row>
    <row r="4518" spans="2:13" ht="15.75" customHeight="1" x14ac:dyDescent="0.2">
      <c r="B4518" s="14" t="s">
        <v>103</v>
      </c>
      <c r="C4518" s="43" t="s">
        <v>2030</v>
      </c>
      <c r="D4518" s="768">
        <v>44</v>
      </c>
      <c r="E4518" s="775">
        <v>15</v>
      </c>
      <c r="F4518" s="775"/>
      <c r="G4518" s="441">
        <v>9.8000000000000004E-2</v>
      </c>
      <c r="H4518" s="43" t="s">
        <v>104</v>
      </c>
      <c r="I4518" s="441">
        <v>0.22</v>
      </c>
      <c r="J4518" s="38" t="s">
        <v>2033</v>
      </c>
      <c r="K4518" s="441">
        <v>0.15</v>
      </c>
      <c r="L4518" s="87" t="s">
        <v>105</v>
      </c>
      <c r="M4518" s="371" t="s">
        <v>390</v>
      </c>
    </row>
    <row r="4519" spans="2:13" ht="15.75" customHeight="1" x14ac:dyDescent="0.2">
      <c r="B4519" s="42" t="s">
        <v>106</v>
      </c>
      <c r="C4519" s="43" t="s">
        <v>2030</v>
      </c>
      <c r="D4519" s="768">
        <v>59</v>
      </c>
      <c r="E4519" s="775">
        <v>20</v>
      </c>
      <c r="F4519" s="775"/>
      <c r="G4519" s="441">
        <v>0.09</v>
      </c>
      <c r="H4519" s="43" t="s">
        <v>107</v>
      </c>
      <c r="I4519" s="441">
        <v>0.22</v>
      </c>
      <c r="J4519" s="38" t="s">
        <v>2595</v>
      </c>
      <c r="K4519" s="441">
        <v>0.15</v>
      </c>
      <c r="L4519" s="179" t="s">
        <v>580</v>
      </c>
      <c r="M4519" s="371" t="s">
        <v>390</v>
      </c>
    </row>
    <row r="4520" spans="2:13" ht="15.75" customHeight="1" x14ac:dyDescent="0.2">
      <c r="B4520" s="14" t="s">
        <v>108</v>
      </c>
      <c r="C4520" s="43" t="s">
        <v>2030</v>
      </c>
      <c r="D4520" s="768">
        <v>64</v>
      </c>
      <c r="E4520" s="775">
        <v>15</v>
      </c>
      <c r="F4520" s="775"/>
      <c r="G4520" s="441">
        <v>0.09</v>
      </c>
      <c r="H4520" s="43" t="s">
        <v>109</v>
      </c>
      <c r="I4520" s="441">
        <v>0.22</v>
      </c>
      <c r="J4520" s="38" t="s">
        <v>110</v>
      </c>
      <c r="K4520" s="441">
        <v>0.15</v>
      </c>
      <c r="L4520" s="179" t="s">
        <v>1755</v>
      </c>
      <c r="M4520" s="371" t="s">
        <v>390</v>
      </c>
    </row>
    <row r="4521" spans="2:13" ht="15.75" customHeight="1" x14ac:dyDescent="0.2">
      <c r="B4521" s="42" t="s">
        <v>1756</v>
      </c>
      <c r="C4521" s="43" t="s">
        <v>2030</v>
      </c>
      <c r="D4521" s="768">
        <v>84</v>
      </c>
      <c r="E4521" s="775">
        <v>15</v>
      </c>
      <c r="F4521" s="775"/>
      <c r="G4521" s="441">
        <v>8.5999999999999993E-2</v>
      </c>
      <c r="H4521" s="43" t="s">
        <v>1757</v>
      </c>
      <c r="I4521" s="441">
        <v>0.22</v>
      </c>
      <c r="J4521" s="38" t="s">
        <v>1758</v>
      </c>
      <c r="K4521" s="441">
        <v>0.15</v>
      </c>
      <c r="L4521" s="179" t="s">
        <v>1759</v>
      </c>
      <c r="M4521" s="371" t="s">
        <v>390</v>
      </c>
    </row>
    <row r="4522" spans="2:13" ht="15.75" customHeight="1" x14ac:dyDescent="0.2">
      <c r="B4522" s="14" t="s">
        <v>1760</v>
      </c>
      <c r="C4522" s="43" t="s">
        <v>2030</v>
      </c>
      <c r="D4522" s="768">
        <v>84</v>
      </c>
      <c r="E4522" s="775">
        <v>15</v>
      </c>
      <c r="F4522" s="775"/>
      <c r="G4522" s="441">
        <v>8.5999999999999993E-2</v>
      </c>
      <c r="H4522" s="43" t="s">
        <v>1757</v>
      </c>
      <c r="I4522" s="441">
        <v>0.22</v>
      </c>
      <c r="J4522" s="38" t="s">
        <v>1758</v>
      </c>
      <c r="K4522" s="441">
        <v>0.15</v>
      </c>
      <c r="L4522" s="179" t="s">
        <v>1759</v>
      </c>
      <c r="M4522" s="371" t="s">
        <v>390</v>
      </c>
    </row>
    <row r="4523" spans="2:13" ht="15.75" customHeight="1" x14ac:dyDescent="0.2">
      <c r="B4523" s="14" t="s">
        <v>1768</v>
      </c>
      <c r="C4523" s="43" t="s">
        <v>2030</v>
      </c>
      <c r="D4523" s="768">
        <v>10</v>
      </c>
      <c r="E4523" s="775">
        <v>2</v>
      </c>
      <c r="F4523" s="777">
        <v>300</v>
      </c>
      <c r="G4523" s="441">
        <v>0.12</v>
      </c>
      <c r="H4523" s="43" t="s">
        <v>1769</v>
      </c>
      <c r="I4523" s="441">
        <v>0.22</v>
      </c>
      <c r="J4523" s="38" t="s">
        <v>1770</v>
      </c>
      <c r="K4523" s="441">
        <v>0.15</v>
      </c>
      <c r="L4523" s="179" t="s">
        <v>1771</v>
      </c>
      <c r="M4523" s="371" t="s">
        <v>2034</v>
      </c>
    </row>
    <row r="4524" spans="2:13" ht="15.75" customHeight="1" x14ac:dyDescent="0.2">
      <c r="B4524" s="134" t="s">
        <v>1761</v>
      </c>
      <c r="C4524" s="43" t="s">
        <v>2030</v>
      </c>
      <c r="D4524" s="768">
        <v>20</v>
      </c>
      <c r="E4524" s="775">
        <v>19</v>
      </c>
      <c r="F4524" s="775"/>
      <c r="G4524" s="441">
        <v>0.11</v>
      </c>
      <c r="H4524" s="43" t="s">
        <v>1767</v>
      </c>
      <c r="I4524" s="441">
        <v>0.22</v>
      </c>
      <c r="J4524" s="38" t="s">
        <v>97</v>
      </c>
      <c r="K4524" s="441">
        <v>0.15</v>
      </c>
      <c r="L4524" s="179" t="s">
        <v>2472</v>
      </c>
      <c r="M4524" s="371" t="s">
        <v>763</v>
      </c>
    </row>
    <row r="4525" spans="2:13" ht="15.75" customHeight="1" x14ac:dyDescent="0.2">
      <c r="B4525" s="42" t="s">
        <v>1762</v>
      </c>
      <c r="C4525" s="43" t="s">
        <v>2030</v>
      </c>
      <c r="D4525" s="768">
        <v>34</v>
      </c>
      <c r="E4525" s="775">
        <v>15</v>
      </c>
      <c r="F4525" s="775"/>
      <c r="G4525" s="441">
        <v>0.108</v>
      </c>
      <c r="H4525" s="43" t="s">
        <v>1959</v>
      </c>
      <c r="I4525" s="441">
        <v>0.22</v>
      </c>
      <c r="J4525" s="38" t="s">
        <v>2085</v>
      </c>
      <c r="K4525" s="441">
        <v>0.15</v>
      </c>
      <c r="L4525" s="179" t="s">
        <v>2185</v>
      </c>
      <c r="M4525" s="371" t="s">
        <v>763</v>
      </c>
    </row>
    <row r="4526" spans="2:13" ht="15.75" customHeight="1" x14ac:dyDescent="0.2">
      <c r="B4526" s="42" t="s">
        <v>1763</v>
      </c>
      <c r="C4526" s="43" t="s">
        <v>2030</v>
      </c>
      <c r="D4526" s="768">
        <v>44</v>
      </c>
      <c r="E4526" s="775">
        <v>15</v>
      </c>
      <c r="F4526" s="775"/>
      <c r="G4526" s="441">
        <v>9.8000000000000004E-2</v>
      </c>
      <c r="H4526" s="43" t="s">
        <v>104</v>
      </c>
      <c r="I4526" s="441">
        <v>0.22</v>
      </c>
      <c r="J4526" s="38" t="s">
        <v>2033</v>
      </c>
      <c r="K4526" s="441">
        <v>0.15</v>
      </c>
      <c r="L4526" s="179" t="s">
        <v>105</v>
      </c>
      <c r="M4526" s="371" t="s">
        <v>390</v>
      </c>
    </row>
    <row r="4527" spans="2:13" ht="15.75" customHeight="1" x14ac:dyDescent="0.2">
      <c r="B4527" s="42" t="s">
        <v>1764</v>
      </c>
      <c r="C4527" s="43" t="s">
        <v>2030</v>
      </c>
      <c r="D4527" s="768">
        <v>54</v>
      </c>
      <c r="E4527" s="775">
        <v>15</v>
      </c>
      <c r="F4527" s="775"/>
      <c r="G4527" s="441">
        <v>9.6000000000000002E-2</v>
      </c>
      <c r="H4527" s="43" t="s">
        <v>2189</v>
      </c>
      <c r="I4527" s="441">
        <v>0.22</v>
      </c>
      <c r="J4527" s="38" t="s">
        <v>92</v>
      </c>
      <c r="K4527" s="441">
        <v>0.15</v>
      </c>
      <c r="L4527" s="179" t="s">
        <v>2593</v>
      </c>
      <c r="M4527" s="371" t="s">
        <v>390</v>
      </c>
    </row>
    <row r="4528" spans="2:13" ht="15.75" customHeight="1" x14ac:dyDescent="0.2">
      <c r="B4528" s="42" t="s">
        <v>1765</v>
      </c>
      <c r="C4528" s="43" t="s">
        <v>2030</v>
      </c>
      <c r="D4528" s="768">
        <v>64</v>
      </c>
      <c r="E4528" s="775">
        <v>15</v>
      </c>
      <c r="F4528" s="775"/>
      <c r="G4528" s="441">
        <v>0.09</v>
      </c>
      <c r="H4528" s="43" t="s">
        <v>109</v>
      </c>
      <c r="I4528" s="441">
        <v>0.22</v>
      </c>
      <c r="J4528" s="38" t="s">
        <v>110</v>
      </c>
      <c r="K4528" s="441">
        <v>0.15</v>
      </c>
      <c r="L4528" s="179" t="s">
        <v>1755</v>
      </c>
      <c r="M4528" s="371" t="s">
        <v>390</v>
      </c>
    </row>
    <row r="4529" spans="2:13" ht="15.75" customHeight="1" x14ac:dyDescent="0.2">
      <c r="B4529" s="42" t="s">
        <v>1766</v>
      </c>
      <c r="C4529" s="43" t="s">
        <v>2030</v>
      </c>
      <c r="D4529" s="768">
        <v>84</v>
      </c>
      <c r="E4529" s="775">
        <v>15</v>
      </c>
      <c r="F4529" s="775"/>
      <c r="G4529" s="441">
        <v>8.5999999999999993E-2</v>
      </c>
      <c r="H4529" s="43" t="s">
        <v>1757</v>
      </c>
      <c r="I4529" s="441">
        <v>0.22</v>
      </c>
      <c r="J4529" s="38" t="s">
        <v>1758</v>
      </c>
      <c r="K4529" s="441">
        <v>0.15</v>
      </c>
      <c r="L4529" s="179" t="s">
        <v>1759</v>
      </c>
      <c r="M4529" s="371" t="s">
        <v>390</v>
      </c>
    </row>
    <row r="4530" spans="2:13" ht="15.75" customHeight="1" x14ac:dyDescent="0.2">
      <c r="B4530" s="3957" t="s">
        <v>1985</v>
      </c>
      <c r="C4530" s="3958"/>
      <c r="D4530" s="770"/>
      <c r="E4530" s="772"/>
      <c r="F4530" s="772"/>
      <c r="G4530" s="712"/>
      <c r="H4530" s="712"/>
      <c r="I4530" s="712"/>
      <c r="J4530" s="712"/>
      <c r="K4530" s="712"/>
      <c r="L4530" s="712"/>
      <c r="M4530" s="729"/>
    </row>
    <row r="4531" spans="2:13" ht="15.75" customHeight="1" thickBot="1" x14ac:dyDescent="0.25">
      <c r="B4531" s="698"/>
      <c r="C4531" s="699"/>
      <c r="D4531" s="773"/>
      <c r="E4531" s="776"/>
      <c r="F4531" s="776"/>
      <c r="G4531" s="699"/>
      <c r="H4531" s="699"/>
      <c r="I4531" s="699"/>
      <c r="J4531" s="699"/>
      <c r="K4531" s="699"/>
      <c r="L4531" s="699"/>
      <c r="M4531" s="700"/>
    </row>
    <row r="4532" spans="2:13" ht="15.75" customHeight="1" thickTop="1" x14ac:dyDescent="0.2">
      <c r="B4532" s="3974" t="str">
        <f>+B4496</f>
        <v>.</v>
      </c>
      <c r="C4532" s="3974"/>
      <c r="D4532" s="3974"/>
      <c r="G4532" s="2"/>
    </row>
    <row r="4533" spans="2:13" ht="15.75" customHeight="1" thickBot="1" x14ac:dyDescent="0.25">
      <c r="G4533" s="2"/>
    </row>
    <row r="4534" spans="2:13" ht="15.75" customHeight="1" thickTop="1" x14ac:dyDescent="0.2">
      <c r="B4534" s="100" t="s">
        <v>895</v>
      </c>
      <c r="C4534" s="100"/>
      <c r="D4534" s="100"/>
      <c r="E4534" s="100"/>
      <c r="F4534" s="100"/>
      <c r="G4534" s="114"/>
      <c r="H4534" s="114"/>
      <c r="I4534" s="114"/>
      <c r="J4534" s="115"/>
      <c r="K4534" s="115"/>
      <c r="L4534" s="115"/>
      <c r="M4534" s="109"/>
    </row>
    <row r="4535" spans="2:13" ht="30.75" customHeight="1" x14ac:dyDescent="0.2">
      <c r="B4535" s="395" t="s">
        <v>381</v>
      </c>
      <c r="C4535" s="396" t="s">
        <v>1218</v>
      </c>
      <c r="D4535" s="359" t="s">
        <v>1772</v>
      </c>
      <c r="E4535" s="359" t="s">
        <v>1773</v>
      </c>
      <c r="F4535" s="359" t="s">
        <v>84</v>
      </c>
      <c r="G4535" s="359" t="s">
        <v>255</v>
      </c>
      <c r="H4535" s="431" t="s">
        <v>2024</v>
      </c>
      <c r="I4535" s="359" t="s">
        <v>1812</v>
      </c>
      <c r="J4535" s="431" t="s">
        <v>2025</v>
      </c>
      <c r="K4535" s="359" t="s">
        <v>2023</v>
      </c>
      <c r="L4535" s="397" t="s">
        <v>781</v>
      </c>
      <c r="M4535" s="398" t="s">
        <v>2028</v>
      </c>
    </row>
    <row r="4536" spans="2:13" ht="15.75" customHeight="1" x14ac:dyDescent="0.2">
      <c r="B4536" s="42" t="s">
        <v>1774</v>
      </c>
      <c r="C4536" s="396" t="s">
        <v>783</v>
      </c>
      <c r="D4536" s="39">
        <v>20</v>
      </c>
      <c r="E4536" s="39">
        <v>10</v>
      </c>
      <c r="F4536" s="778">
        <v>3000</v>
      </c>
      <c r="G4536" s="779">
        <v>0.1</v>
      </c>
      <c r="H4536" s="38" t="s">
        <v>2033</v>
      </c>
      <c r="I4536" s="779">
        <v>0.22</v>
      </c>
      <c r="J4536" s="38" t="s">
        <v>97</v>
      </c>
      <c r="K4536" s="779">
        <v>0.15</v>
      </c>
      <c r="L4536" s="87" t="s">
        <v>2472</v>
      </c>
      <c r="M4536" s="371" t="s">
        <v>763</v>
      </c>
    </row>
    <row r="4537" spans="2:13" ht="15.75" customHeight="1" x14ac:dyDescent="0.2">
      <c r="B4537" s="780"/>
      <c r="C4537" s="781"/>
      <c r="D4537" s="782"/>
      <c r="E4537" s="782"/>
      <c r="F4537" s="783"/>
      <c r="G4537" s="782"/>
      <c r="H4537" s="784"/>
      <c r="I4537" s="782"/>
      <c r="J4537" s="784"/>
      <c r="K4537" s="782"/>
      <c r="L4537" s="782"/>
      <c r="M4537" s="785"/>
    </row>
    <row r="4538" spans="2:13" ht="15.75" customHeight="1" x14ac:dyDescent="0.2">
      <c r="B4538" s="14" t="s">
        <v>897</v>
      </c>
      <c r="C4538" s="38" t="s">
        <v>2030</v>
      </c>
      <c r="D4538" s="39">
        <v>12.64</v>
      </c>
      <c r="E4538" s="39">
        <v>2.36</v>
      </c>
      <c r="F4538" s="786">
        <v>300</v>
      </c>
      <c r="G4538" s="779">
        <v>0.12</v>
      </c>
      <c r="H4538" s="38" t="s">
        <v>2031</v>
      </c>
      <c r="I4538" s="779">
        <v>0.22</v>
      </c>
      <c r="J4538" s="38" t="s">
        <v>1775</v>
      </c>
      <c r="K4538" s="779">
        <v>0.15</v>
      </c>
      <c r="L4538" s="87" t="s">
        <v>898</v>
      </c>
      <c r="M4538" s="371" t="s">
        <v>2034</v>
      </c>
    </row>
    <row r="4539" spans="2:13" ht="15.75" customHeight="1" x14ac:dyDescent="0.2">
      <c r="B4539" s="14" t="s">
        <v>900</v>
      </c>
      <c r="C4539" s="38" t="s">
        <v>2030</v>
      </c>
      <c r="D4539" s="39">
        <v>14.07</v>
      </c>
      <c r="E4539" s="39">
        <v>3.93</v>
      </c>
      <c r="F4539" s="786">
        <v>500</v>
      </c>
      <c r="G4539" s="779">
        <v>0.12</v>
      </c>
      <c r="H4539" s="38" t="s">
        <v>1776</v>
      </c>
      <c r="I4539" s="779">
        <v>0.22</v>
      </c>
      <c r="J4539" s="38" t="s">
        <v>1777</v>
      </c>
      <c r="K4539" s="779">
        <v>0.15</v>
      </c>
      <c r="L4539" s="87" t="s">
        <v>2463</v>
      </c>
      <c r="M4539" s="371" t="s">
        <v>2034</v>
      </c>
    </row>
    <row r="4540" spans="2:13" ht="15.75" customHeight="1" x14ac:dyDescent="0.2">
      <c r="B4540" s="42" t="s">
        <v>2464</v>
      </c>
      <c r="C4540" s="43" t="s">
        <v>2030</v>
      </c>
      <c r="D4540" s="44">
        <v>12.13</v>
      </c>
      <c r="E4540" s="44">
        <v>7.87</v>
      </c>
      <c r="F4540" s="787">
        <v>1000</v>
      </c>
      <c r="G4540" s="779">
        <v>0.12</v>
      </c>
      <c r="H4540" s="43" t="s">
        <v>1778</v>
      </c>
      <c r="I4540" s="779">
        <v>0.22</v>
      </c>
      <c r="J4540" s="43" t="s">
        <v>1779</v>
      </c>
      <c r="K4540" s="779">
        <v>0.15</v>
      </c>
      <c r="L4540" s="179" t="s">
        <v>2037</v>
      </c>
      <c r="M4540" s="371" t="s">
        <v>2034</v>
      </c>
    </row>
    <row r="4541" spans="2:13" ht="15.75" customHeight="1" x14ac:dyDescent="0.2">
      <c r="B4541" s="42" t="s">
        <v>2467</v>
      </c>
      <c r="C4541" s="43" t="s">
        <v>2030</v>
      </c>
      <c r="D4541" s="44">
        <v>10.199999999999999</v>
      </c>
      <c r="E4541" s="44">
        <v>11.8</v>
      </c>
      <c r="F4541" s="787">
        <v>1500</v>
      </c>
      <c r="G4541" s="779">
        <v>0.12</v>
      </c>
      <c r="H4541" s="43" t="s">
        <v>1780</v>
      </c>
      <c r="I4541" s="779">
        <v>0.22</v>
      </c>
      <c r="J4541" s="43" t="s">
        <v>1781</v>
      </c>
      <c r="K4541" s="779">
        <v>0.15</v>
      </c>
      <c r="L4541" s="179" t="s">
        <v>2468</v>
      </c>
      <c r="M4541" s="371" t="s">
        <v>2034</v>
      </c>
    </row>
    <row r="4542" spans="2:13" ht="15.75" customHeight="1" x14ac:dyDescent="0.2">
      <c r="B4542" s="42" t="s">
        <v>1782</v>
      </c>
      <c r="C4542" s="43" t="s">
        <v>2030</v>
      </c>
      <c r="D4542" s="44">
        <v>20</v>
      </c>
      <c r="E4542" s="44">
        <v>10</v>
      </c>
      <c r="F4542" s="787">
        <v>3000</v>
      </c>
      <c r="G4542" s="779">
        <v>0.11</v>
      </c>
      <c r="H4542" s="43" t="s">
        <v>1767</v>
      </c>
      <c r="I4542" s="779">
        <v>0.22</v>
      </c>
      <c r="J4542" s="43" t="s">
        <v>97</v>
      </c>
      <c r="K4542" s="779">
        <v>0.15</v>
      </c>
      <c r="L4542" s="179" t="s">
        <v>2472</v>
      </c>
      <c r="M4542" s="371" t="s">
        <v>763</v>
      </c>
    </row>
    <row r="4543" spans="2:13" ht="15.75" customHeight="1" thickBot="1" x14ac:dyDescent="0.25">
      <c r="B4543" s="3" t="s">
        <v>52</v>
      </c>
      <c r="C4543" s="4"/>
      <c r="D4543" s="4"/>
      <c r="E4543" s="4"/>
      <c r="F4543" s="4"/>
      <c r="G4543" s="4"/>
      <c r="H4543" s="4"/>
      <c r="I4543" s="4"/>
      <c r="J4543" s="4"/>
      <c r="K4543" s="4"/>
      <c r="L4543" s="4"/>
      <c r="M4543" s="5"/>
    </row>
    <row r="4544" spans="2:13" ht="15.75" customHeight="1" thickTop="1" x14ac:dyDescent="0.2">
      <c r="B4544" s="3974" t="str">
        <f>+B4532</f>
        <v>.</v>
      </c>
      <c r="C4544" s="3974"/>
      <c r="D4544" s="3974"/>
      <c r="G4544" s="2"/>
    </row>
    <row r="4545" spans="2:13" ht="15.75" customHeight="1" thickBot="1" x14ac:dyDescent="0.25">
      <c r="G4545" s="2"/>
    </row>
    <row r="4546" spans="2:13" ht="15.75" customHeight="1" thickTop="1" x14ac:dyDescent="0.2">
      <c r="B4546" s="100" t="s">
        <v>2475</v>
      </c>
      <c r="C4546" s="178"/>
      <c r="D4546" s="178"/>
      <c r="E4546" s="114"/>
      <c r="F4546" s="114"/>
      <c r="G4546" s="114"/>
      <c r="H4546" s="114"/>
      <c r="I4546" s="115"/>
      <c r="J4546" s="115"/>
      <c r="K4546" s="115"/>
      <c r="L4546" s="122"/>
      <c r="M4546" s="1"/>
    </row>
    <row r="4547" spans="2:13" ht="45.75" customHeight="1" x14ac:dyDescent="0.2">
      <c r="B4547" s="405" t="s">
        <v>64</v>
      </c>
      <c r="C4547" s="396" t="s">
        <v>1218</v>
      </c>
      <c r="D4547" s="397" t="s">
        <v>65</v>
      </c>
      <c r="E4547" s="397" t="s">
        <v>2476</v>
      </c>
      <c r="F4547" s="359" t="s">
        <v>255</v>
      </c>
      <c r="G4547" s="359" t="s">
        <v>2024</v>
      </c>
      <c r="H4547" s="359" t="s">
        <v>1812</v>
      </c>
      <c r="I4547" s="359" t="s">
        <v>2477</v>
      </c>
      <c r="J4547" s="359" t="s">
        <v>2023</v>
      </c>
      <c r="K4547" s="359" t="s">
        <v>2478</v>
      </c>
      <c r="L4547" s="398" t="s">
        <v>2028</v>
      </c>
      <c r="M4547" s="254"/>
    </row>
    <row r="4548" spans="2:13" ht="15.75" customHeight="1" x14ac:dyDescent="0.2">
      <c r="B4548" s="14" t="s">
        <v>2479</v>
      </c>
      <c r="C4548" s="38" t="s">
        <v>783</v>
      </c>
      <c r="D4548" s="47">
        <v>34</v>
      </c>
      <c r="E4548" s="47">
        <v>15</v>
      </c>
      <c r="F4548" s="441">
        <v>9.8000000000000004E-2</v>
      </c>
      <c r="G4548" s="38" t="s">
        <v>2480</v>
      </c>
      <c r="H4548" s="441">
        <v>0.22</v>
      </c>
      <c r="I4548" s="38" t="s">
        <v>2085</v>
      </c>
      <c r="J4548" s="441">
        <v>0.15</v>
      </c>
      <c r="K4548" s="87" t="s">
        <v>2185</v>
      </c>
      <c r="L4548" s="371" t="s">
        <v>763</v>
      </c>
      <c r="M4548" s="1"/>
    </row>
    <row r="4549" spans="2:13" ht="15.75" customHeight="1" x14ac:dyDescent="0.2">
      <c r="B4549" s="14" t="s">
        <v>1956</v>
      </c>
      <c r="C4549" s="38" t="s">
        <v>783</v>
      </c>
      <c r="D4549" s="47">
        <v>34</v>
      </c>
      <c r="E4549" s="47">
        <v>15</v>
      </c>
      <c r="F4549" s="441">
        <v>9.8000000000000004E-2</v>
      </c>
      <c r="G4549" s="38" t="s">
        <v>2480</v>
      </c>
      <c r="H4549" s="441">
        <v>0.22</v>
      </c>
      <c r="I4549" s="38" t="s">
        <v>2085</v>
      </c>
      <c r="J4549" s="441">
        <v>0.15</v>
      </c>
      <c r="K4549" s="87" t="s">
        <v>2185</v>
      </c>
      <c r="L4549" s="371" t="s">
        <v>763</v>
      </c>
      <c r="M4549" s="1"/>
    </row>
    <row r="4550" spans="2:13" ht="15.75" customHeight="1" x14ac:dyDescent="0.2">
      <c r="B4550" s="42" t="s">
        <v>1957</v>
      </c>
      <c r="C4550" s="43" t="s">
        <v>783</v>
      </c>
      <c r="D4550" s="775">
        <v>34</v>
      </c>
      <c r="E4550" s="775">
        <v>15</v>
      </c>
      <c r="F4550" s="441">
        <v>9.8000000000000004E-2</v>
      </c>
      <c r="G4550" s="43" t="s">
        <v>2480</v>
      </c>
      <c r="H4550" s="441">
        <v>0.22</v>
      </c>
      <c r="I4550" s="38" t="s">
        <v>2085</v>
      </c>
      <c r="J4550" s="441">
        <v>0.15</v>
      </c>
      <c r="K4550" s="179" t="s">
        <v>2185</v>
      </c>
      <c r="L4550" s="371" t="s">
        <v>763</v>
      </c>
      <c r="M4550" s="1"/>
    </row>
    <row r="4551" spans="2:13" ht="15.75" customHeight="1" x14ac:dyDescent="0.2">
      <c r="B4551" s="42" t="s">
        <v>91</v>
      </c>
      <c r="C4551" s="43" t="s">
        <v>783</v>
      </c>
      <c r="D4551" s="775">
        <v>54</v>
      </c>
      <c r="E4551" s="775">
        <v>15</v>
      </c>
      <c r="F4551" s="441">
        <v>9.6000000000000002E-2</v>
      </c>
      <c r="G4551" s="43" t="s">
        <v>2189</v>
      </c>
      <c r="H4551" s="441">
        <v>0.22</v>
      </c>
      <c r="I4551" s="38" t="s">
        <v>92</v>
      </c>
      <c r="J4551" s="441">
        <v>0.15</v>
      </c>
      <c r="K4551" s="179" t="s">
        <v>2593</v>
      </c>
      <c r="L4551" s="371" t="s">
        <v>390</v>
      </c>
      <c r="M4551" s="1"/>
    </row>
    <row r="4552" spans="2:13" ht="15.75" customHeight="1" x14ac:dyDescent="0.2">
      <c r="B4552" s="14" t="s">
        <v>1961</v>
      </c>
      <c r="C4552" s="43" t="s">
        <v>783</v>
      </c>
      <c r="D4552" s="775">
        <v>54</v>
      </c>
      <c r="E4552" s="775">
        <v>15</v>
      </c>
      <c r="F4552" s="441">
        <v>9.6000000000000002E-2</v>
      </c>
      <c r="G4552" s="43" t="s">
        <v>2189</v>
      </c>
      <c r="H4552" s="441">
        <v>0.22</v>
      </c>
      <c r="I4552" s="38" t="s">
        <v>92</v>
      </c>
      <c r="J4552" s="441">
        <v>0.15</v>
      </c>
      <c r="K4552" s="179" t="s">
        <v>2593</v>
      </c>
      <c r="L4552" s="371" t="s">
        <v>390</v>
      </c>
      <c r="M4552" s="1"/>
    </row>
    <row r="4553" spans="2:13" ht="15.75" customHeight="1" x14ac:dyDescent="0.2">
      <c r="B4553" s="42" t="s">
        <v>1962</v>
      </c>
      <c r="C4553" s="43" t="s">
        <v>783</v>
      </c>
      <c r="D4553" s="775">
        <v>54</v>
      </c>
      <c r="E4553" s="775">
        <v>15</v>
      </c>
      <c r="F4553" s="441">
        <v>9.6000000000000002E-2</v>
      </c>
      <c r="G4553" s="43" t="s">
        <v>2189</v>
      </c>
      <c r="H4553" s="441">
        <v>0.22</v>
      </c>
      <c r="I4553" s="38" t="s">
        <v>92</v>
      </c>
      <c r="J4553" s="441">
        <v>0.15</v>
      </c>
      <c r="K4553" s="179" t="s">
        <v>2593</v>
      </c>
      <c r="L4553" s="371" t="s">
        <v>390</v>
      </c>
      <c r="M4553" s="1"/>
    </row>
    <row r="4554" spans="2:13" ht="15.75" customHeight="1" x14ac:dyDescent="0.2">
      <c r="B4554" s="137"/>
      <c r="C4554" s="138"/>
      <c r="D4554" s="182"/>
      <c r="E4554" s="182"/>
      <c r="F4554" s="119"/>
      <c r="G4554" s="138"/>
      <c r="H4554" s="120"/>
      <c r="I4554" s="138"/>
      <c r="J4554" s="120"/>
      <c r="K4554" s="181"/>
      <c r="L4554" s="444"/>
      <c r="M4554" s="1"/>
    </row>
    <row r="4555" spans="2:13" ht="15.75" customHeight="1" x14ac:dyDescent="0.2">
      <c r="B4555" s="14" t="s">
        <v>2479</v>
      </c>
      <c r="C4555" s="38" t="s">
        <v>2030</v>
      </c>
      <c r="D4555" s="47">
        <v>34</v>
      </c>
      <c r="E4555" s="47">
        <v>15</v>
      </c>
      <c r="F4555" s="441">
        <v>0.108</v>
      </c>
      <c r="G4555" s="38" t="s">
        <v>1959</v>
      </c>
      <c r="H4555" s="441">
        <v>0.22</v>
      </c>
      <c r="I4555" s="38" t="s">
        <v>2085</v>
      </c>
      <c r="J4555" s="441">
        <v>0.15</v>
      </c>
      <c r="K4555" s="87" t="s">
        <v>2185</v>
      </c>
      <c r="L4555" s="371" t="s">
        <v>763</v>
      </c>
      <c r="M4555" s="1"/>
    </row>
    <row r="4556" spans="2:13" ht="15.75" customHeight="1" x14ac:dyDescent="0.2">
      <c r="B4556" s="14" t="s">
        <v>1956</v>
      </c>
      <c r="C4556" s="38" t="s">
        <v>2030</v>
      </c>
      <c r="D4556" s="47">
        <v>34</v>
      </c>
      <c r="E4556" s="47">
        <v>15</v>
      </c>
      <c r="F4556" s="441">
        <v>0.108</v>
      </c>
      <c r="G4556" s="38" t="s">
        <v>1959</v>
      </c>
      <c r="H4556" s="441">
        <v>0.22</v>
      </c>
      <c r="I4556" s="38" t="s">
        <v>2085</v>
      </c>
      <c r="J4556" s="441">
        <v>0.15</v>
      </c>
      <c r="K4556" s="87" t="s">
        <v>2185</v>
      </c>
      <c r="L4556" s="371" t="s">
        <v>763</v>
      </c>
      <c r="M4556" s="1"/>
    </row>
    <row r="4557" spans="2:13" ht="15.75" customHeight="1" x14ac:dyDescent="0.2">
      <c r="B4557" s="42" t="s">
        <v>1957</v>
      </c>
      <c r="C4557" s="43" t="s">
        <v>2030</v>
      </c>
      <c r="D4557" s="775">
        <v>34</v>
      </c>
      <c r="E4557" s="775">
        <v>15</v>
      </c>
      <c r="F4557" s="441">
        <v>0.108</v>
      </c>
      <c r="G4557" s="43" t="s">
        <v>1959</v>
      </c>
      <c r="H4557" s="441">
        <v>0.22</v>
      </c>
      <c r="I4557" s="38" t="s">
        <v>2085</v>
      </c>
      <c r="J4557" s="441">
        <v>0.15</v>
      </c>
      <c r="K4557" s="179" t="s">
        <v>2185</v>
      </c>
      <c r="L4557" s="371" t="s">
        <v>763</v>
      </c>
      <c r="M4557" s="1"/>
    </row>
    <row r="4558" spans="2:13" ht="15.75" customHeight="1" x14ac:dyDescent="0.2">
      <c r="B4558" s="42" t="s">
        <v>91</v>
      </c>
      <c r="C4558" s="43" t="s">
        <v>2030</v>
      </c>
      <c r="D4558" s="775">
        <v>54</v>
      </c>
      <c r="E4558" s="775">
        <v>15</v>
      </c>
      <c r="F4558" s="441">
        <v>9.6000000000000002E-2</v>
      </c>
      <c r="G4558" s="43" t="s">
        <v>2189</v>
      </c>
      <c r="H4558" s="441">
        <v>0.22</v>
      </c>
      <c r="I4558" s="38" t="s">
        <v>92</v>
      </c>
      <c r="J4558" s="441">
        <v>0.15</v>
      </c>
      <c r="K4558" s="179" t="s">
        <v>2593</v>
      </c>
      <c r="L4558" s="371" t="s">
        <v>390</v>
      </c>
      <c r="M4558" s="1"/>
    </row>
    <row r="4559" spans="2:13" ht="15.75" customHeight="1" x14ac:dyDescent="0.2">
      <c r="B4559" s="14" t="s">
        <v>1961</v>
      </c>
      <c r="C4559" s="43" t="s">
        <v>2030</v>
      </c>
      <c r="D4559" s="775">
        <v>54</v>
      </c>
      <c r="E4559" s="775">
        <v>15</v>
      </c>
      <c r="F4559" s="441">
        <v>9.6000000000000002E-2</v>
      </c>
      <c r="G4559" s="43" t="s">
        <v>2189</v>
      </c>
      <c r="H4559" s="441">
        <v>0.22</v>
      </c>
      <c r="I4559" s="38" t="s">
        <v>92</v>
      </c>
      <c r="J4559" s="441">
        <v>0.15</v>
      </c>
      <c r="K4559" s="179" t="s">
        <v>2593</v>
      </c>
      <c r="L4559" s="371" t="s">
        <v>390</v>
      </c>
      <c r="M4559"/>
    </row>
    <row r="4560" spans="2:13" ht="15.75" customHeight="1" x14ac:dyDescent="0.2">
      <c r="B4560" s="42" t="s">
        <v>1962</v>
      </c>
      <c r="C4560" s="43" t="s">
        <v>2030</v>
      </c>
      <c r="D4560" s="775">
        <v>54</v>
      </c>
      <c r="E4560" s="775">
        <v>15</v>
      </c>
      <c r="F4560" s="441">
        <v>9.6000000000000002E-2</v>
      </c>
      <c r="G4560" s="43" t="s">
        <v>2189</v>
      </c>
      <c r="H4560" s="441">
        <v>0.22</v>
      </c>
      <c r="I4560" s="38" t="s">
        <v>92</v>
      </c>
      <c r="J4560" s="441">
        <v>0.15</v>
      </c>
      <c r="K4560" s="179" t="s">
        <v>2593</v>
      </c>
      <c r="L4560" s="371" t="s">
        <v>390</v>
      </c>
      <c r="M4560"/>
    </row>
    <row r="4561" spans="2:15" ht="15.75" customHeight="1" thickBot="1" x14ac:dyDescent="0.25">
      <c r="B4561" s="4174" t="s">
        <v>1517</v>
      </c>
      <c r="C4561" s="4175"/>
      <c r="D4561" s="776"/>
      <c r="E4561" s="776"/>
      <c r="F4561" s="699"/>
      <c r="G4561" s="699"/>
      <c r="H4561" s="699"/>
      <c r="I4561" s="699"/>
      <c r="J4561" s="699"/>
      <c r="K4561" s="699"/>
      <c r="L4561" s="700"/>
      <c r="M4561"/>
    </row>
    <row r="4562" spans="2:15" ht="15.75" customHeight="1" thickTop="1" x14ac:dyDescent="0.2">
      <c r="B4562" s="3974" t="str">
        <f>+B4544</f>
        <v>.</v>
      </c>
      <c r="C4562" s="3974"/>
      <c r="D4562" s="3974"/>
      <c r="G4562" s="2"/>
    </row>
    <row r="4563" spans="2:15" ht="15.75" customHeight="1" thickBot="1" x14ac:dyDescent="0.25">
      <c r="G4563" s="2"/>
    </row>
    <row r="4564" spans="2:15" ht="15.75" customHeight="1" thickTop="1" x14ac:dyDescent="0.2">
      <c r="B4564" s="100" t="s">
        <v>2475</v>
      </c>
      <c r="C4564" s="178"/>
      <c r="D4564" s="178"/>
      <c r="E4564" s="178"/>
      <c r="F4564" s="114"/>
      <c r="G4564" s="114"/>
      <c r="H4564" s="114"/>
      <c r="I4564" s="114"/>
      <c r="J4564" s="114"/>
      <c r="K4564" s="115"/>
      <c r="L4564" s="115"/>
      <c r="M4564" s="115"/>
      <c r="N4564" s="115"/>
      <c r="O4564" s="122"/>
    </row>
    <row r="4565" spans="2:15" ht="39" customHeight="1" x14ac:dyDescent="0.2">
      <c r="B4565" s="405" t="s">
        <v>995</v>
      </c>
      <c r="C4565" s="359" t="s">
        <v>80</v>
      </c>
      <c r="D4565" s="359" t="s">
        <v>1864</v>
      </c>
      <c r="E4565" s="767" t="s">
        <v>81</v>
      </c>
      <c r="F4565" s="767" t="s">
        <v>82</v>
      </c>
      <c r="G4565" s="397" t="s">
        <v>83</v>
      </c>
      <c r="H4565" s="359" t="s">
        <v>84</v>
      </c>
      <c r="I4565" s="359" t="s">
        <v>85</v>
      </c>
      <c r="J4565" s="359" t="s">
        <v>1812</v>
      </c>
      <c r="K4565" s="359" t="s">
        <v>86</v>
      </c>
      <c r="L4565" s="359" t="s">
        <v>2024</v>
      </c>
      <c r="M4565" s="359" t="s">
        <v>2477</v>
      </c>
      <c r="N4565" s="359" t="s">
        <v>2478</v>
      </c>
      <c r="O4565" s="398" t="s">
        <v>2028</v>
      </c>
    </row>
    <row r="4566" spans="2:15" ht="15.75" customHeight="1" x14ac:dyDescent="0.2">
      <c r="B4566" s="14" t="s">
        <v>87</v>
      </c>
      <c r="C4566" s="38" t="s">
        <v>2030</v>
      </c>
      <c r="D4566" s="38" t="s">
        <v>88</v>
      </c>
      <c r="E4566" s="768">
        <v>25</v>
      </c>
      <c r="F4566" s="768">
        <v>15.01</v>
      </c>
      <c r="G4566" s="47">
        <v>9.99</v>
      </c>
      <c r="H4566" s="769">
        <v>0</v>
      </c>
      <c r="I4566" s="441">
        <v>0.12</v>
      </c>
      <c r="J4566" s="441">
        <v>0.22</v>
      </c>
      <c r="K4566" s="441">
        <v>0.15</v>
      </c>
      <c r="L4566" s="87" t="s">
        <v>89</v>
      </c>
      <c r="M4566" s="87" t="s">
        <v>2468</v>
      </c>
      <c r="N4566" s="87" t="s">
        <v>2172</v>
      </c>
      <c r="O4566" s="371" t="s">
        <v>2034</v>
      </c>
    </row>
    <row r="4567" spans="2:15" ht="15.75" customHeight="1" x14ac:dyDescent="0.2">
      <c r="B4567" s="728" t="s">
        <v>90</v>
      </c>
      <c r="C4567" s="712"/>
      <c r="D4567" s="712"/>
      <c r="E4567" s="770"/>
      <c r="F4567" s="771"/>
      <c r="G4567" s="772"/>
      <c r="H4567" s="712"/>
      <c r="I4567" s="712"/>
      <c r="J4567" s="712"/>
      <c r="K4567" s="712"/>
      <c r="L4567" s="712"/>
      <c r="M4567" s="712"/>
      <c r="N4567" s="712"/>
      <c r="O4567" s="729"/>
    </row>
    <row r="4568" spans="2:15" ht="15.75" customHeight="1" thickBot="1" x14ac:dyDescent="0.25">
      <c r="B4568" s="698"/>
      <c r="C4568" s="699"/>
      <c r="D4568" s="699"/>
      <c r="E4568" s="773"/>
      <c r="F4568" s="774"/>
      <c r="G4568" s="773"/>
      <c r="H4568" s="699"/>
      <c r="I4568" s="699"/>
      <c r="J4568" s="699"/>
      <c r="K4568" s="699"/>
      <c r="L4568" s="699"/>
      <c r="M4568" s="699"/>
      <c r="N4568" s="699"/>
      <c r="O4568" s="700"/>
    </row>
    <row r="4569" spans="2:15" ht="15.75" customHeight="1" thickTop="1" x14ac:dyDescent="0.2">
      <c r="B4569" s="3974" t="str">
        <f>+B4562</f>
        <v>.</v>
      </c>
      <c r="C4569" s="3974"/>
      <c r="D4569" s="3974"/>
      <c r="G4569" s="2"/>
    </row>
    <row r="4570" spans="2:15" ht="15.75" customHeight="1" thickBot="1" x14ac:dyDescent="0.25">
      <c r="G4570" s="2"/>
    </row>
    <row r="4571" spans="2:15" ht="15.75" customHeight="1" thickTop="1" x14ac:dyDescent="0.2">
      <c r="B4571" s="100" t="s">
        <v>2132</v>
      </c>
      <c r="C4571" s="113"/>
      <c r="D4571" s="113"/>
      <c r="E4571" s="113"/>
      <c r="F4571" s="114"/>
      <c r="G4571" s="115"/>
      <c r="H4571" s="115"/>
      <c r="I4571" s="115"/>
      <c r="J4571" s="122"/>
    </row>
    <row r="4572" spans="2:15" ht="40.5" customHeight="1" x14ac:dyDescent="0.2">
      <c r="B4572" s="405" t="s">
        <v>2133</v>
      </c>
      <c r="C4572" s="396" t="s">
        <v>1218</v>
      </c>
      <c r="D4572" s="359" t="s">
        <v>2134</v>
      </c>
      <c r="E4572" s="359" t="s">
        <v>2024</v>
      </c>
      <c r="F4572" s="359" t="s">
        <v>1812</v>
      </c>
      <c r="G4572" s="359" t="s">
        <v>451</v>
      </c>
      <c r="H4572" s="359" t="s">
        <v>2023</v>
      </c>
      <c r="I4572" s="359" t="s">
        <v>1456</v>
      </c>
      <c r="J4572" s="398" t="s">
        <v>2028</v>
      </c>
    </row>
    <row r="4573" spans="2:15" ht="15.75" customHeight="1" x14ac:dyDescent="0.2">
      <c r="B4573" s="14" t="s">
        <v>2135</v>
      </c>
      <c r="C4573" s="38" t="s">
        <v>783</v>
      </c>
      <c r="D4573" s="441">
        <v>0.1</v>
      </c>
      <c r="E4573" s="116" t="s">
        <v>2136</v>
      </c>
      <c r="F4573" s="441">
        <v>0.22</v>
      </c>
      <c r="G4573" s="116" t="s">
        <v>2141</v>
      </c>
      <c r="H4573" s="441">
        <v>0.15</v>
      </c>
      <c r="I4573" s="116" t="s">
        <v>2138</v>
      </c>
      <c r="J4573" s="169" t="s">
        <v>2034</v>
      </c>
    </row>
    <row r="4574" spans="2:15" ht="15.75" customHeight="1" x14ac:dyDescent="0.2">
      <c r="B4574" s="42" t="s">
        <v>2139</v>
      </c>
      <c r="C4574" s="43" t="s">
        <v>783</v>
      </c>
      <c r="D4574" s="441">
        <v>0.1</v>
      </c>
      <c r="E4574" s="117" t="s">
        <v>2140</v>
      </c>
      <c r="F4574" s="441">
        <v>0.22</v>
      </c>
      <c r="G4574" s="117" t="s">
        <v>1884</v>
      </c>
      <c r="H4574" s="441">
        <v>0.15</v>
      </c>
      <c r="I4574" s="117" t="s">
        <v>2142</v>
      </c>
      <c r="J4574" s="168" t="s">
        <v>2034</v>
      </c>
    </row>
    <row r="4575" spans="2:15" ht="15.75" customHeight="1" x14ac:dyDescent="0.2">
      <c r="B4575" s="14" t="s">
        <v>2143</v>
      </c>
      <c r="C4575" s="38" t="s">
        <v>783</v>
      </c>
      <c r="D4575" s="441">
        <v>0.1</v>
      </c>
      <c r="E4575" s="116" t="s">
        <v>2144</v>
      </c>
      <c r="F4575" s="441">
        <v>0.22</v>
      </c>
      <c r="G4575" s="116" t="s">
        <v>1885</v>
      </c>
      <c r="H4575" s="441">
        <v>0.15</v>
      </c>
      <c r="I4575" s="116" t="s">
        <v>2146</v>
      </c>
      <c r="J4575" s="169" t="s">
        <v>763</v>
      </c>
    </row>
    <row r="4576" spans="2:15" ht="15.75" customHeight="1" x14ac:dyDescent="0.2">
      <c r="B4576" s="14" t="s">
        <v>2147</v>
      </c>
      <c r="C4576" s="38" t="s">
        <v>783</v>
      </c>
      <c r="D4576" s="441">
        <v>9.8000000000000004E-2</v>
      </c>
      <c r="E4576" s="116" t="s">
        <v>2148</v>
      </c>
      <c r="F4576" s="441">
        <v>0.22</v>
      </c>
      <c r="G4576" s="116" t="s">
        <v>1886</v>
      </c>
      <c r="H4576" s="441">
        <v>0.15</v>
      </c>
      <c r="I4576" s="116" t="s">
        <v>2150</v>
      </c>
      <c r="J4576" s="169" t="s">
        <v>763</v>
      </c>
    </row>
    <row r="4577" spans="2:10" ht="15.75" customHeight="1" x14ac:dyDescent="0.2">
      <c r="B4577" s="14" t="s">
        <v>2151</v>
      </c>
      <c r="C4577" s="38" t="s">
        <v>783</v>
      </c>
      <c r="D4577" s="441">
        <v>9.6000000000000002E-2</v>
      </c>
      <c r="E4577" s="116" t="s">
        <v>2152</v>
      </c>
      <c r="F4577" s="441">
        <v>0.22</v>
      </c>
      <c r="G4577" s="116" t="s">
        <v>1887</v>
      </c>
      <c r="H4577" s="441">
        <v>0.15</v>
      </c>
      <c r="I4577" s="116" t="s">
        <v>2154</v>
      </c>
      <c r="J4577" s="169" t="s">
        <v>763</v>
      </c>
    </row>
    <row r="4578" spans="2:10" ht="15.75" customHeight="1" x14ac:dyDescent="0.2">
      <c r="B4578" s="14" t="s">
        <v>2159</v>
      </c>
      <c r="C4578" s="38" t="s">
        <v>783</v>
      </c>
      <c r="D4578" s="441">
        <v>8.7999999999999995E-2</v>
      </c>
      <c r="E4578" s="116" t="s">
        <v>2160</v>
      </c>
      <c r="F4578" s="441">
        <v>0.22</v>
      </c>
      <c r="G4578" s="116" t="s">
        <v>1888</v>
      </c>
      <c r="H4578" s="441">
        <v>0.15</v>
      </c>
      <c r="I4578" s="116" t="s">
        <v>2162</v>
      </c>
      <c r="J4578" s="169" t="s">
        <v>390</v>
      </c>
    </row>
    <row r="4579" spans="2:10" ht="15.75" customHeight="1" x14ac:dyDescent="0.2">
      <c r="B4579" s="14" t="s">
        <v>2163</v>
      </c>
      <c r="C4579" s="38" t="s">
        <v>783</v>
      </c>
      <c r="D4579" s="441">
        <v>8.5999999999999993E-2</v>
      </c>
      <c r="E4579" s="116" t="s">
        <v>2164</v>
      </c>
      <c r="F4579" s="441">
        <v>0.22</v>
      </c>
      <c r="G4579" s="116" t="s">
        <v>1889</v>
      </c>
      <c r="H4579" s="441">
        <v>0.15</v>
      </c>
      <c r="I4579" s="116" t="s">
        <v>2166</v>
      </c>
      <c r="J4579" s="169" t="s">
        <v>390</v>
      </c>
    </row>
    <row r="4580" spans="2:10" ht="15.75" customHeight="1" x14ac:dyDescent="0.2">
      <c r="B4580" s="14" t="s">
        <v>2167</v>
      </c>
      <c r="C4580" s="38" t="s">
        <v>783</v>
      </c>
      <c r="D4580" s="441">
        <v>8.4000000000000005E-2</v>
      </c>
      <c r="E4580" s="116" t="s">
        <v>2168</v>
      </c>
      <c r="F4580" s="441">
        <v>0.22</v>
      </c>
      <c r="G4580" s="116" t="s">
        <v>1890</v>
      </c>
      <c r="H4580" s="441">
        <v>0.15</v>
      </c>
      <c r="I4580" s="116" t="s">
        <v>2170</v>
      </c>
      <c r="J4580" s="169" t="s">
        <v>390</v>
      </c>
    </row>
    <row r="4581" spans="2:10" ht="15.75" customHeight="1" x14ac:dyDescent="0.2">
      <c r="B4581" s="170"/>
      <c r="C4581" s="121"/>
      <c r="D4581" s="120"/>
      <c r="E4581" s="120"/>
      <c r="F4581" s="120"/>
      <c r="G4581" s="120"/>
      <c r="H4581" s="120"/>
      <c r="I4581" s="120"/>
      <c r="J4581" s="171"/>
    </row>
    <row r="4582" spans="2:10" ht="15.75" customHeight="1" x14ac:dyDescent="0.2">
      <c r="B4582" s="14" t="s">
        <v>2171</v>
      </c>
      <c r="C4582" s="38" t="s">
        <v>2030</v>
      </c>
      <c r="D4582" s="441">
        <v>0.12</v>
      </c>
      <c r="E4582" s="116" t="s">
        <v>1891</v>
      </c>
      <c r="F4582" s="441">
        <v>0.22</v>
      </c>
      <c r="G4582" s="116" t="s">
        <v>2468</v>
      </c>
      <c r="H4582" s="441">
        <v>0.15</v>
      </c>
      <c r="I4582" s="116" t="s">
        <v>2172</v>
      </c>
      <c r="J4582" s="169" t="s">
        <v>2034</v>
      </c>
    </row>
    <row r="4583" spans="2:10" ht="15.75" customHeight="1" x14ac:dyDescent="0.2">
      <c r="B4583" s="14" t="s">
        <v>2174</v>
      </c>
      <c r="C4583" s="38" t="s">
        <v>2030</v>
      </c>
      <c r="D4583" s="441">
        <v>0.12</v>
      </c>
      <c r="E4583" s="116" t="s">
        <v>1892</v>
      </c>
      <c r="F4583" s="441">
        <v>0.22</v>
      </c>
      <c r="G4583" s="116" t="s">
        <v>2080</v>
      </c>
      <c r="H4583" s="441">
        <v>0.15</v>
      </c>
      <c r="I4583" s="116" t="s">
        <v>2041</v>
      </c>
      <c r="J4583" s="169" t="s">
        <v>2034</v>
      </c>
    </row>
    <row r="4584" spans="2:10" ht="15.75" customHeight="1" x14ac:dyDescent="0.2">
      <c r="B4584" s="14" t="s">
        <v>2177</v>
      </c>
      <c r="C4584" s="38" t="s">
        <v>2030</v>
      </c>
      <c r="D4584" s="441">
        <v>0.12</v>
      </c>
      <c r="E4584" s="116" t="s">
        <v>2081</v>
      </c>
      <c r="F4584" s="441">
        <v>0.22</v>
      </c>
      <c r="G4584" s="116" t="s">
        <v>2172</v>
      </c>
      <c r="H4584" s="441">
        <v>0.15</v>
      </c>
      <c r="I4584" s="116" t="s">
        <v>2178</v>
      </c>
      <c r="J4584" s="169" t="s">
        <v>2034</v>
      </c>
    </row>
    <row r="4585" spans="2:10" ht="15.75" customHeight="1" x14ac:dyDescent="0.2">
      <c r="B4585" s="14" t="s">
        <v>2135</v>
      </c>
      <c r="C4585" s="38" t="s">
        <v>2030</v>
      </c>
      <c r="D4585" s="441">
        <v>0.12</v>
      </c>
      <c r="E4585" s="116" t="s">
        <v>2081</v>
      </c>
      <c r="F4585" s="441">
        <v>0.22</v>
      </c>
      <c r="G4585" s="116" t="s">
        <v>2172</v>
      </c>
      <c r="H4585" s="441">
        <v>0.15</v>
      </c>
      <c r="I4585" s="116" t="s">
        <v>2178</v>
      </c>
      <c r="J4585" s="169" t="s">
        <v>2034</v>
      </c>
    </row>
    <row r="4586" spans="2:10" ht="15.75" customHeight="1" x14ac:dyDescent="0.2">
      <c r="B4586" s="14" t="s">
        <v>2139</v>
      </c>
      <c r="C4586" s="38" t="s">
        <v>2030</v>
      </c>
      <c r="D4586" s="441">
        <v>0.12</v>
      </c>
      <c r="E4586" s="116" t="s">
        <v>2082</v>
      </c>
      <c r="F4586" s="441">
        <v>0.22</v>
      </c>
      <c r="G4586" s="116" t="s">
        <v>2083</v>
      </c>
      <c r="H4586" s="441">
        <v>0.15</v>
      </c>
      <c r="I4586" s="116" t="s">
        <v>2182</v>
      </c>
      <c r="J4586" s="169" t="s">
        <v>2034</v>
      </c>
    </row>
    <row r="4587" spans="2:10" ht="15.75" customHeight="1" x14ac:dyDescent="0.2">
      <c r="B4587" s="14" t="s">
        <v>2143</v>
      </c>
      <c r="C4587" s="38" t="s">
        <v>2030</v>
      </c>
      <c r="D4587" s="441">
        <v>0.11</v>
      </c>
      <c r="E4587" s="116" t="s">
        <v>2084</v>
      </c>
      <c r="F4587" s="441">
        <v>0.22</v>
      </c>
      <c r="G4587" s="116" t="s">
        <v>2085</v>
      </c>
      <c r="H4587" s="441">
        <v>0.15</v>
      </c>
      <c r="I4587" s="116" t="s">
        <v>2185</v>
      </c>
      <c r="J4587" s="169" t="s">
        <v>763</v>
      </c>
    </row>
    <row r="4588" spans="2:10" ht="15.75" customHeight="1" x14ac:dyDescent="0.2">
      <c r="B4588" s="14" t="s">
        <v>2147</v>
      </c>
      <c r="C4588" s="38" t="s">
        <v>2030</v>
      </c>
      <c r="D4588" s="441">
        <v>0.108</v>
      </c>
      <c r="E4588" s="116" t="s">
        <v>2186</v>
      </c>
      <c r="F4588" s="441">
        <v>0.22</v>
      </c>
      <c r="G4588" s="116" t="s">
        <v>2086</v>
      </c>
      <c r="H4588" s="441">
        <v>0.15</v>
      </c>
      <c r="I4588" s="116" t="s">
        <v>2188</v>
      </c>
      <c r="J4588" s="169" t="s">
        <v>763</v>
      </c>
    </row>
    <row r="4589" spans="2:10" ht="15.75" customHeight="1" x14ac:dyDescent="0.2">
      <c r="B4589" s="14" t="s">
        <v>2151</v>
      </c>
      <c r="C4589" s="38" t="s">
        <v>2030</v>
      </c>
      <c r="D4589" s="441">
        <v>9.6000000000000002E-2</v>
      </c>
      <c r="E4589" s="116" t="s">
        <v>2189</v>
      </c>
      <c r="F4589" s="441">
        <v>0.22</v>
      </c>
      <c r="G4589" s="116" t="s">
        <v>2087</v>
      </c>
      <c r="H4589" s="441">
        <v>0.15</v>
      </c>
      <c r="I4589" s="116" t="s">
        <v>2593</v>
      </c>
      <c r="J4589" s="169" t="s">
        <v>763</v>
      </c>
    </row>
    <row r="4590" spans="2:10" ht="15.75" customHeight="1" thickBot="1" x14ac:dyDescent="0.25">
      <c r="B4590" s="3" t="s">
        <v>52</v>
      </c>
      <c r="C4590" s="4"/>
      <c r="D4590" s="4"/>
      <c r="E4590" s="4"/>
      <c r="F4590" s="4"/>
      <c r="G4590" s="4"/>
      <c r="H4590" s="4"/>
      <c r="I4590" s="4"/>
      <c r="J4590" s="5"/>
    </row>
    <row r="4591" spans="2:10" ht="15.75" customHeight="1" thickTop="1" x14ac:dyDescent="0.2">
      <c r="B4591" s="3974" t="str">
        <f>+B4569</f>
        <v>.</v>
      </c>
      <c r="C4591" s="3974"/>
      <c r="D4591" s="3974"/>
      <c r="G4591" s="2"/>
    </row>
    <row r="4592" spans="2:10" ht="15.75" customHeight="1" thickBot="1" x14ac:dyDescent="0.25">
      <c r="G4592" s="2"/>
    </row>
    <row r="4593" spans="2:7" ht="12.75" customHeight="1" thickTop="1" x14ac:dyDescent="0.2">
      <c r="B4593" s="742"/>
      <c r="C4593" s="734"/>
      <c r="G4593" s="2"/>
    </row>
    <row r="4594" spans="2:7" ht="15.75" customHeight="1" thickBot="1" x14ac:dyDescent="0.25">
      <c r="B4594" s="727" t="s">
        <v>1881</v>
      </c>
      <c r="C4594" s="729"/>
      <c r="G4594" s="2"/>
    </row>
    <row r="4595" spans="2:7" ht="15.75" customHeight="1" thickTop="1" x14ac:dyDescent="0.2">
      <c r="B4595" s="4166" t="s">
        <v>1882</v>
      </c>
      <c r="C4595" s="3844"/>
      <c r="G4595" s="2"/>
    </row>
    <row r="4596" spans="2:7" ht="15.75" customHeight="1" thickBot="1" x14ac:dyDescent="0.25">
      <c r="B4596" s="728"/>
      <c r="C4596" s="729"/>
      <c r="G4596" s="2"/>
    </row>
    <row r="4597" spans="2:7" ht="15.75" customHeight="1" x14ac:dyDescent="0.2">
      <c r="B4597" s="701" t="s">
        <v>1153</v>
      </c>
      <c r="C4597" s="702" t="s">
        <v>2555</v>
      </c>
      <c r="G4597" s="2"/>
    </row>
    <row r="4598" spans="2:7" ht="15.75" customHeight="1" x14ac:dyDescent="0.2">
      <c r="B4598" s="708" t="s">
        <v>1876</v>
      </c>
      <c r="C4598" s="731">
        <v>0.22</v>
      </c>
      <c r="G4598" s="2"/>
    </row>
    <row r="4599" spans="2:7" ht="15.75" customHeight="1" thickBot="1" x14ac:dyDescent="0.25">
      <c r="B4599" s="710" t="s">
        <v>1877</v>
      </c>
      <c r="C4599" s="732">
        <v>0.22</v>
      </c>
      <c r="G4599" s="2"/>
    </row>
    <row r="4600" spans="2:7" ht="15.75" customHeight="1" thickBot="1" x14ac:dyDescent="0.25">
      <c r="B4600" s="698" t="s">
        <v>1970</v>
      </c>
      <c r="C4600" s="700"/>
      <c r="G4600" s="2"/>
    </row>
    <row r="4601" spans="2:7" ht="15.75" customHeight="1" thickTop="1" x14ac:dyDescent="0.2">
      <c r="B4601" s="728"/>
      <c r="C4601" s="729"/>
      <c r="G4601" s="2"/>
    </row>
    <row r="4602" spans="2:7" ht="15.75" customHeight="1" thickBot="1" x14ac:dyDescent="0.25">
      <c r="B4602" s="727" t="s">
        <v>1883</v>
      </c>
      <c r="C4602" s="729"/>
      <c r="G4602" s="2"/>
    </row>
    <row r="4603" spans="2:7" ht="15.75" customHeight="1" thickTop="1" x14ac:dyDescent="0.2">
      <c r="B4603" s="4166" t="s">
        <v>1882</v>
      </c>
      <c r="C4603" s="3844"/>
      <c r="G4603" s="2"/>
    </row>
    <row r="4604" spans="2:7" ht="15.75" customHeight="1" thickBot="1" x14ac:dyDescent="0.25">
      <c r="B4604" s="728"/>
      <c r="C4604" s="729"/>
      <c r="G4604" s="2"/>
    </row>
    <row r="4605" spans="2:7" ht="15.75" customHeight="1" x14ac:dyDescent="0.2">
      <c r="B4605" s="701" t="s">
        <v>1153</v>
      </c>
      <c r="C4605" s="702" t="s">
        <v>2555</v>
      </c>
      <c r="G4605" s="2"/>
    </row>
    <row r="4606" spans="2:7" ht="15.75" customHeight="1" x14ac:dyDescent="0.2">
      <c r="B4606" s="708" t="s">
        <v>1876</v>
      </c>
      <c r="C4606" s="731">
        <v>0.22</v>
      </c>
      <c r="G4606" s="2"/>
    </row>
    <row r="4607" spans="2:7" ht="15.75" customHeight="1" thickBot="1" x14ac:dyDescent="0.25">
      <c r="B4607" s="710" t="s">
        <v>1877</v>
      </c>
      <c r="C4607" s="732">
        <v>0.22</v>
      </c>
      <c r="G4607" s="2"/>
    </row>
    <row r="4608" spans="2:7" ht="15.75" customHeight="1" thickBot="1" x14ac:dyDescent="0.25">
      <c r="B4608" s="743" t="str">
        <f>+B4600</f>
        <v>Tarifas más impuestos de Ley</v>
      </c>
      <c r="C4608" s="744"/>
      <c r="G4608" s="2"/>
    </row>
    <row r="4609" spans="2:7" ht="15.75" customHeight="1" thickBot="1" x14ac:dyDescent="0.25">
      <c r="B4609" s="797"/>
      <c r="C4609" s="798"/>
      <c r="G4609" s="2"/>
    </row>
    <row r="4610" spans="2:7" ht="15.75" customHeight="1" thickTop="1" x14ac:dyDescent="0.2">
      <c r="B4610" s="3973" t="str">
        <f>+B4591</f>
        <v>.</v>
      </c>
      <c r="C4610" s="3973"/>
      <c r="D4610" s="3973"/>
      <c r="G4610" s="2"/>
    </row>
    <row r="4611" spans="2:7" ht="15.75" customHeight="1" thickBot="1" x14ac:dyDescent="0.25">
      <c r="G4611" s="2"/>
    </row>
    <row r="4612" spans="2:7" ht="15.75" customHeight="1" thickTop="1" x14ac:dyDescent="0.2">
      <c r="B4612" s="733" t="s">
        <v>1880</v>
      </c>
      <c r="C4612" s="734"/>
      <c r="G4612" s="2"/>
    </row>
    <row r="4613" spans="2:7" ht="15.75" customHeight="1" thickBot="1" x14ac:dyDescent="0.25">
      <c r="B4613" s="728"/>
      <c r="C4613" s="729"/>
      <c r="G4613" s="2"/>
    </row>
    <row r="4614" spans="2:7" ht="15.75" customHeight="1" thickTop="1" x14ac:dyDescent="0.2">
      <c r="B4614" s="4166" t="s">
        <v>1879</v>
      </c>
      <c r="C4614" s="3844"/>
      <c r="G4614" s="2"/>
    </row>
    <row r="4615" spans="2:7" ht="15.75" customHeight="1" thickBot="1" x14ac:dyDescent="0.25">
      <c r="B4615" s="728"/>
      <c r="C4615" s="729"/>
      <c r="G4615" s="2"/>
    </row>
    <row r="4616" spans="2:7" ht="15.75" customHeight="1" x14ac:dyDescent="0.2">
      <c r="B4616" s="701" t="s">
        <v>1153</v>
      </c>
      <c r="C4616" s="702" t="s">
        <v>2555</v>
      </c>
      <c r="G4616" s="2"/>
    </row>
    <row r="4617" spans="2:7" ht="15.75" customHeight="1" x14ac:dyDescent="0.2">
      <c r="B4617" s="739" t="s">
        <v>361</v>
      </c>
      <c r="C4617" s="740">
        <v>0.05</v>
      </c>
      <c r="G4617" s="2"/>
    </row>
    <row r="4618" spans="2:7" ht="15.75" customHeight="1" x14ac:dyDescent="0.2">
      <c r="B4618" s="708" t="s">
        <v>363</v>
      </c>
      <c r="C4618" s="731">
        <v>0.16</v>
      </c>
      <c r="G4618" s="2"/>
    </row>
    <row r="4619" spans="2:7" ht="15.75" customHeight="1" x14ac:dyDescent="0.2">
      <c r="B4619" s="708" t="s">
        <v>1876</v>
      </c>
      <c r="C4619" s="731">
        <v>0.22</v>
      </c>
      <c r="G4619" s="2"/>
    </row>
    <row r="4620" spans="2:7" ht="15.75" customHeight="1" thickBot="1" x14ac:dyDescent="0.25">
      <c r="B4620" s="710" t="s">
        <v>1877</v>
      </c>
      <c r="C4620" s="732">
        <v>0.22</v>
      </c>
      <c r="G4620" s="2"/>
    </row>
    <row r="4621" spans="2:7" ht="15.75" customHeight="1" x14ac:dyDescent="0.2">
      <c r="B4621" s="728"/>
      <c r="C4621" s="729"/>
      <c r="G4621" s="2"/>
    </row>
    <row r="4622" spans="2:7" ht="15.75" customHeight="1" thickBot="1" x14ac:dyDescent="0.25">
      <c r="B4622" s="727" t="s">
        <v>1880</v>
      </c>
      <c r="C4622" s="729"/>
      <c r="G4622" s="2"/>
    </row>
    <row r="4623" spans="2:7" ht="15.75" customHeight="1" thickTop="1" x14ac:dyDescent="0.2">
      <c r="B4623" s="4166" t="s">
        <v>1875</v>
      </c>
      <c r="C4623" s="3844"/>
      <c r="G4623" s="2"/>
    </row>
    <row r="4624" spans="2:7" ht="15.75" customHeight="1" thickBot="1" x14ac:dyDescent="0.25">
      <c r="B4624" s="728"/>
      <c r="C4624" s="729"/>
      <c r="G4624" s="2"/>
    </row>
    <row r="4625" spans="2:7" ht="15.75" customHeight="1" x14ac:dyDescent="0.2">
      <c r="B4625" s="701" t="s">
        <v>1153</v>
      </c>
      <c r="C4625" s="702" t="s">
        <v>2555</v>
      </c>
      <c r="G4625" s="2"/>
    </row>
    <row r="4626" spans="2:7" ht="15.75" customHeight="1" x14ac:dyDescent="0.2">
      <c r="B4626" s="739" t="s">
        <v>361</v>
      </c>
      <c r="C4626" s="740">
        <v>0.05</v>
      </c>
      <c r="G4626" s="2"/>
    </row>
    <row r="4627" spans="2:7" ht="15.75" customHeight="1" x14ac:dyDescent="0.2">
      <c r="B4627" s="708" t="s">
        <v>363</v>
      </c>
      <c r="C4627" s="731">
        <v>0.1</v>
      </c>
      <c r="G4627" s="2"/>
    </row>
    <row r="4628" spans="2:7" ht="15.75" customHeight="1" x14ac:dyDescent="0.2">
      <c r="B4628" s="708" t="s">
        <v>1876</v>
      </c>
      <c r="C4628" s="731">
        <v>0.16</v>
      </c>
      <c r="G4628" s="2"/>
    </row>
    <row r="4629" spans="2:7" ht="15.75" customHeight="1" thickBot="1" x14ac:dyDescent="0.25">
      <c r="B4629" s="710" t="s">
        <v>1877</v>
      </c>
      <c r="C4629" s="732">
        <v>0.25</v>
      </c>
      <c r="G4629" s="2"/>
    </row>
    <row r="4630" spans="2:7" ht="15.75" customHeight="1" thickBot="1" x14ac:dyDescent="0.25">
      <c r="B4630" s="1462"/>
      <c r="C4630" s="798"/>
      <c r="D4630" s="258"/>
      <c r="G4630" s="2"/>
    </row>
    <row r="4631" spans="2:7" ht="15.75" customHeight="1" thickTop="1" x14ac:dyDescent="0.2">
      <c r="B4631" s="3974" t="str">
        <f>+B4610</f>
        <v>.</v>
      </c>
      <c r="C4631" s="3974"/>
      <c r="D4631" s="3973"/>
      <c r="G4631" s="2"/>
    </row>
    <row r="4632" spans="2:7" ht="15.75" customHeight="1" thickBot="1" x14ac:dyDescent="0.25">
      <c r="G4632" s="2"/>
    </row>
    <row r="4633" spans="2:7" ht="15.75" customHeight="1" thickTop="1" x14ac:dyDescent="0.2">
      <c r="B4633" s="733" t="s">
        <v>1878</v>
      </c>
      <c r="C4633" s="734"/>
      <c r="G4633" s="2"/>
    </row>
    <row r="4634" spans="2:7" ht="15.75" customHeight="1" thickBot="1" x14ac:dyDescent="0.25">
      <c r="B4634" s="728"/>
      <c r="C4634" s="729"/>
      <c r="G4634" s="2"/>
    </row>
    <row r="4635" spans="2:7" ht="15.75" customHeight="1" thickTop="1" x14ac:dyDescent="0.2">
      <c r="B4635" s="4166" t="s">
        <v>1879</v>
      </c>
      <c r="C4635" s="3844"/>
      <c r="G4635" s="2"/>
    </row>
    <row r="4636" spans="2:7" ht="15.75" customHeight="1" thickBot="1" x14ac:dyDescent="0.25">
      <c r="B4636" s="728"/>
      <c r="C4636" s="729"/>
      <c r="G4636" s="2"/>
    </row>
    <row r="4637" spans="2:7" ht="15.75" customHeight="1" thickBot="1" x14ac:dyDescent="0.25">
      <c r="B4637" s="701" t="s">
        <v>1153</v>
      </c>
      <c r="C4637" s="702" t="s">
        <v>2555</v>
      </c>
      <c r="G4637" s="2"/>
    </row>
    <row r="4638" spans="2:7" ht="15.75" customHeight="1" x14ac:dyDescent="0.2">
      <c r="B4638" s="706" t="s">
        <v>361</v>
      </c>
      <c r="C4638" s="730">
        <v>0.05</v>
      </c>
      <c r="G4638" s="2"/>
    </row>
    <row r="4639" spans="2:7" ht="15.75" customHeight="1" x14ac:dyDescent="0.2">
      <c r="B4639" s="708" t="s">
        <v>363</v>
      </c>
      <c r="C4639" s="731">
        <v>0.16</v>
      </c>
      <c r="G4639" s="2"/>
    </row>
    <row r="4640" spans="2:7" ht="15.75" customHeight="1" x14ac:dyDescent="0.2">
      <c r="B4640" s="708" t="s">
        <v>1876</v>
      </c>
      <c r="C4640" s="731">
        <v>0.22</v>
      </c>
      <c r="G4640" s="2"/>
    </row>
    <row r="4641" spans="2:7" ht="15.75" customHeight="1" thickBot="1" x14ac:dyDescent="0.25">
      <c r="B4641" s="710" t="s">
        <v>1877</v>
      </c>
      <c r="C4641" s="732">
        <v>0.22</v>
      </c>
      <c r="G4641" s="2"/>
    </row>
    <row r="4642" spans="2:7" ht="15.75" customHeight="1" x14ac:dyDescent="0.2">
      <c r="B4642" s="735"/>
      <c r="C4642" s="736"/>
      <c r="G4642" s="2"/>
    </row>
    <row r="4643" spans="2:7" ht="15.75" customHeight="1" thickBot="1" x14ac:dyDescent="0.25">
      <c r="B4643" s="727" t="s">
        <v>1874</v>
      </c>
      <c r="C4643" s="729"/>
      <c r="G4643" s="2"/>
    </row>
    <row r="4644" spans="2:7" ht="15.75" customHeight="1" thickTop="1" x14ac:dyDescent="0.2">
      <c r="B4644" s="4166" t="s">
        <v>1879</v>
      </c>
      <c r="C4644" s="3844"/>
      <c r="G4644" s="2"/>
    </row>
    <row r="4645" spans="2:7" ht="15.75" customHeight="1" thickBot="1" x14ac:dyDescent="0.25">
      <c r="B4645" s="728"/>
      <c r="C4645" s="729"/>
      <c r="G4645" s="2"/>
    </row>
    <row r="4646" spans="2:7" ht="15.75" customHeight="1" thickBot="1" x14ac:dyDescent="0.25">
      <c r="B4646" s="701" t="s">
        <v>1153</v>
      </c>
      <c r="C4646" s="702" t="s">
        <v>2555</v>
      </c>
      <c r="G4646" s="2"/>
    </row>
    <row r="4647" spans="2:7" ht="15.75" customHeight="1" x14ac:dyDescent="0.2">
      <c r="B4647" s="706" t="s">
        <v>361</v>
      </c>
      <c r="C4647" s="730">
        <v>0.05</v>
      </c>
      <c r="G4647" s="2"/>
    </row>
    <row r="4648" spans="2:7" ht="15.75" customHeight="1" x14ac:dyDescent="0.2">
      <c r="B4648" s="708" t="s">
        <v>363</v>
      </c>
      <c r="C4648" s="731">
        <v>0.2</v>
      </c>
      <c r="G4648" s="2"/>
    </row>
    <row r="4649" spans="2:7" ht="15.75" customHeight="1" x14ac:dyDescent="0.2">
      <c r="B4649" s="708" t="s">
        <v>1876</v>
      </c>
      <c r="C4649" s="731">
        <v>0.22</v>
      </c>
      <c r="G4649" s="2"/>
    </row>
    <row r="4650" spans="2:7" ht="15.75" customHeight="1" thickBot="1" x14ac:dyDescent="0.25">
      <c r="B4650" s="710" t="s">
        <v>1877</v>
      </c>
      <c r="C4650" s="732">
        <v>0.25</v>
      </c>
      <c r="G4650" s="2"/>
    </row>
    <row r="4651" spans="2:7" ht="15.75" customHeight="1" x14ac:dyDescent="0.2">
      <c r="B4651" s="735"/>
      <c r="C4651" s="736"/>
      <c r="G4651" s="2"/>
    </row>
    <row r="4652" spans="2:7" ht="15.75" customHeight="1" thickBot="1" x14ac:dyDescent="0.25">
      <c r="B4652" s="727" t="s">
        <v>1878</v>
      </c>
      <c r="C4652" s="729"/>
      <c r="G4652" s="2"/>
    </row>
    <row r="4653" spans="2:7" ht="15.75" customHeight="1" thickTop="1" x14ac:dyDescent="0.2">
      <c r="B4653" s="4166" t="s">
        <v>1875</v>
      </c>
      <c r="C4653" s="3844"/>
      <c r="G4653" s="2"/>
    </row>
    <row r="4654" spans="2:7" ht="15.75" customHeight="1" thickBot="1" x14ac:dyDescent="0.25">
      <c r="B4654" s="728"/>
      <c r="C4654" s="729"/>
      <c r="G4654" s="2"/>
    </row>
    <row r="4655" spans="2:7" ht="15.75" customHeight="1" thickBot="1" x14ac:dyDescent="0.25">
      <c r="B4655" s="701" t="s">
        <v>1153</v>
      </c>
      <c r="C4655" s="702" t="s">
        <v>2555</v>
      </c>
      <c r="G4655" s="2"/>
    </row>
    <row r="4656" spans="2:7" ht="15.75" customHeight="1" x14ac:dyDescent="0.2">
      <c r="B4656" s="706" t="s">
        <v>361</v>
      </c>
      <c r="C4656" s="730">
        <v>0.05</v>
      </c>
      <c r="G4656" s="2"/>
    </row>
    <row r="4657" spans="2:7" ht="15.75" customHeight="1" x14ac:dyDescent="0.2">
      <c r="B4657" s="708" t="s">
        <v>363</v>
      </c>
      <c r="C4657" s="731">
        <v>0.1</v>
      </c>
      <c r="G4657" s="2"/>
    </row>
    <row r="4658" spans="2:7" ht="15.75" customHeight="1" x14ac:dyDescent="0.2">
      <c r="B4658" s="708" t="s">
        <v>1876</v>
      </c>
      <c r="C4658" s="731">
        <v>0.16</v>
      </c>
      <c r="G4658" s="2"/>
    </row>
    <row r="4659" spans="2:7" ht="15.75" customHeight="1" thickBot="1" x14ac:dyDescent="0.25">
      <c r="B4659" s="710" t="s">
        <v>1877</v>
      </c>
      <c r="C4659" s="732">
        <v>0.25</v>
      </c>
      <c r="G4659" s="2"/>
    </row>
    <row r="4660" spans="2:7" ht="15.75" customHeight="1" x14ac:dyDescent="0.2">
      <c r="B4660" s="735"/>
      <c r="C4660" s="736"/>
      <c r="G4660" s="2"/>
    </row>
    <row r="4661" spans="2:7" ht="15.75" customHeight="1" thickBot="1" x14ac:dyDescent="0.25">
      <c r="B4661" s="727" t="s">
        <v>1874</v>
      </c>
      <c r="C4661" s="729"/>
      <c r="G4661" s="2"/>
    </row>
    <row r="4662" spans="2:7" ht="15.75" customHeight="1" thickTop="1" x14ac:dyDescent="0.2">
      <c r="B4662" s="4166" t="s">
        <v>1875</v>
      </c>
      <c r="C4662" s="3844"/>
      <c r="G4662" s="2"/>
    </row>
    <row r="4663" spans="2:7" ht="15.75" customHeight="1" thickBot="1" x14ac:dyDescent="0.25">
      <c r="B4663" s="728"/>
      <c r="C4663" s="729"/>
      <c r="G4663" s="2"/>
    </row>
    <row r="4664" spans="2:7" ht="15.75" customHeight="1" thickBot="1" x14ac:dyDescent="0.25">
      <c r="B4664" s="701" t="s">
        <v>1153</v>
      </c>
      <c r="C4664" s="702" t="s">
        <v>2555</v>
      </c>
      <c r="G4664" s="2"/>
    </row>
    <row r="4665" spans="2:7" ht="15.75" customHeight="1" x14ac:dyDescent="0.2">
      <c r="B4665" s="706" t="s">
        <v>361</v>
      </c>
      <c r="C4665" s="730">
        <v>0.05</v>
      </c>
      <c r="G4665" s="2"/>
    </row>
    <row r="4666" spans="2:7" ht="15.75" customHeight="1" x14ac:dyDescent="0.2">
      <c r="B4666" s="708" t="s">
        <v>363</v>
      </c>
      <c r="C4666" s="731">
        <v>0.2</v>
      </c>
      <c r="G4666" s="2"/>
    </row>
    <row r="4667" spans="2:7" ht="15.75" customHeight="1" x14ac:dyDescent="0.2">
      <c r="B4667" s="708" t="s">
        <v>1876</v>
      </c>
      <c r="C4667" s="731">
        <v>0.22</v>
      </c>
      <c r="G4667" s="2"/>
    </row>
    <row r="4668" spans="2:7" ht="15.75" customHeight="1" thickBot="1" x14ac:dyDescent="0.25">
      <c r="B4668" s="737" t="s">
        <v>1877</v>
      </c>
      <c r="C4668" s="738">
        <v>0.25</v>
      </c>
      <c r="D4668" s="258"/>
      <c r="G4668" s="2"/>
    </row>
    <row r="4669" spans="2:7" ht="15.75" customHeight="1" thickTop="1" x14ac:dyDescent="0.2">
      <c r="B4669" s="3974" t="str">
        <f>+B4631</f>
        <v>.</v>
      </c>
      <c r="C4669" s="3974"/>
      <c r="D4669" s="3973"/>
      <c r="G4669" s="2"/>
    </row>
    <row r="4670" spans="2:7" ht="15.75" customHeight="1" thickBot="1" x14ac:dyDescent="0.25">
      <c r="G4670" s="2"/>
    </row>
    <row r="4671" spans="2:7" ht="15.75" customHeight="1" thickTop="1" thickBot="1" x14ac:dyDescent="0.25">
      <c r="B4671" s="4166" t="s">
        <v>2692</v>
      </c>
      <c r="C4671" s="3843"/>
      <c r="D4671" s="3844"/>
      <c r="G4671" s="2"/>
    </row>
    <row r="4672" spans="2:7" ht="15.75" customHeight="1" thickTop="1" thickBot="1" x14ac:dyDescent="0.25">
      <c r="B4672" s="695"/>
      <c r="C4672" s="696"/>
      <c r="D4672" s="697"/>
      <c r="G4672" s="2"/>
    </row>
    <row r="4673" spans="2:7" ht="15.75" customHeight="1" thickBot="1" x14ac:dyDescent="0.25">
      <c r="B4673" s="701" t="s">
        <v>1810</v>
      </c>
      <c r="C4673" s="702" t="s">
        <v>2693</v>
      </c>
      <c r="D4673" s="702" t="s">
        <v>1218</v>
      </c>
      <c r="G4673" s="2"/>
    </row>
    <row r="4674" spans="2:7" ht="26.25" customHeight="1" thickBot="1" x14ac:dyDescent="0.25">
      <c r="B4674" s="703" t="s">
        <v>2694</v>
      </c>
      <c r="C4674" s="704">
        <v>19.989999999999998</v>
      </c>
      <c r="D4674" s="705" t="s">
        <v>2695</v>
      </c>
      <c r="G4674" s="2"/>
    </row>
    <row r="4675" spans="2:7" ht="42" customHeight="1" x14ac:dyDescent="0.2">
      <c r="B4675" s="4167" t="s">
        <v>2696</v>
      </c>
      <c r="C4675" s="4168"/>
      <c r="D4675" s="4169"/>
      <c r="G4675" s="2"/>
    </row>
    <row r="4676" spans="2:7" ht="15.75" customHeight="1" x14ac:dyDescent="0.2">
      <c r="B4676" s="4170" t="s">
        <v>2697</v>
      </c>
      <c r="C4676" s="3952"/>
      <c r="D4676" s="3953"/>
      <c r="G4676" s="2"/>
    </row>
    <row r="4677" spans="2:7" ht="15.75" customHeight="1" thickBot="1" x14ac:dyDescent="0.25">
      <c r="B4677" s="698" t="s">
        <v>1970</v>
      </c>
      <c r="C4677" s="699"/>
      <c r="D4677" s="700"/>
      <c r="G4677" s="2"/>
    </row>
    <row r="4678" spans="2:7" ht="15.75" customHeight="1" thickTop="1" x14ac:dyDescent="0.2">
      <c r="B4678" s="3974" t="str">
        <f>+B4669</f>
        <v>.</v>
      </c>
      <c r="C4678" s="3974"/>
      <c r="D4678" s="3974"/>
      <c r="G4678" s="2"/>
    </row>
    <row r="4679" spans="2:7" ht="16.5" customHeight="1" thickBot="1" x14ac:dyDescent="0.35">
      <c r="B4679" s="483"/>
      <c r="C4679" s="483"/>
      <c r="D4679" s="483"/>
      <c r="E4679" s="483"/>
      <c r="F4679" s="483"/>
      <c r="G4679" s="2"/>
    </row>
    <row r="4680" spans="2:7" ht="16.5" customHeight="1" thickTop="1" thickBot="1" x14ac:dyDescent="0.35">
      <c r="B4680" s="4164" t="s">
        <v>519</v>
      </c>
      <c r="C4680" s="4165"/>
      <c r="D4680" s="483"/>
      <c r="E4680" s="483"/>
      <c r="F4680" s="483"/>
      <c r="G4680" s="2"/>
    </row>
    <row r="4681" spans="2:7" ht="16.5" customHeight="1" thickBot="1" x14ac:dyDescent="0.35">
      <c r="B4681" s="701" t="s">
        <v>1153</v>
      </c>
      <c r="C4681" s="702" t="s">
        <v>2555</v>
      </c>
      <c r="D4681" s="483"/>
      <c r="E4681" s="483"/>
      <c r="F4681" s="483"/>
      <c r="G4681" s="2"/>
    </row>
    <row r="4682" spans="2:7" ht="16.5" customHeight="1" x14ac:dyDescent="0.3">
      <c r="B4682" s="706" t="s">
        <v>175</v>
      </c>
      <c r="C4682" s="707">
        <v>8.8999999999999996E-2</v>
      </c>
      <c r="D4682" s="483"/>
      <c r="E4682" s="483"/>
      <c r="F4682" s="483"/>
      <c r="G4682" s="2"/>
    </row>
    <row r="4683" spans="2:7" ht="16.5" customHeight="1" x14ac:dyDescent="0.3">
      <c r="B4683" s="708" t="s">
        <v>1596</v>
      </c>
      <c r="C4683" s="709">
        <v>9.7000000000000003E-2</v>
      </c>
      <c r="D4683" s="483"/>
      <c r="E4683" s="483"/>
      <c r="F4683" s="483"/>
      <c r="G4683" s="2"/>
    </row>
    <row r="4684" spans="2:7" ht="16.5" customHeight="1" x14ac:dyDescent="0.3">
      <c r="B4684" s="708" t="s">
        <v>176</v>
      </c>
      <c r="C4684" s="709">
        <v>8.8999999999999996E-2</v>
      </c>
      <c r="D4684" s="483"/>
      <c r="E4684" s="483"/>
      <c r="F4684" s="483"/>
      <c r="G4684" s="2"/>
    </row>
    <row r="4685" spans="2:7" ht="16.5" customHeight="1" x14ac:dyDescent="0.3">
      <c r="B4685" s="708" t="s">
        <v>2455</v>
      </c>
      <c r="C4685" s="709">
        <v>8.8999999999999996E-2</v>
      </c>
      <c r="D4685" s="483"/>
      <c r="E4685" s="483"/>
      <c r="F4685" s="483"/>
      <c r="G4685" s="2"/>
    </row>
    <row r="4686" spans="2:7" ht="16.5" customHeight="1" x14ac:dyDescent="0.3">
      <c r="B4686" s="708" t="s">
        <v>520</v>
      </c>
      <c r="C4686" s="709">
        <v>0.28899999999999998</v>
      </c>
      <c r="D4686" s="483"/>
      <c r="E4686" s="483"/>
      <c r="F4686" s="483"/>
      <c r="G4686" s="2"/>
    </row>
    <row r="4687" spans="2:7" ht="16.5" customHeight="1" x14ac:dyDescent="0.3">
      <c r="B4687" s="708" t="s">
        <v>521</v>
      </c>
      <c r="C4687" s="709">
        <v>0.28899999999999998</v>
      </c>
      <c r="D4687" s="483"/>
      <c r="E4687" s="483"/>
      <c r="F4687" s="483"/>
      <c r="G4687" s="2"/>
    </row>
    <row r="4688" spans="2:7" ht="16.5" customHeight="1" x14ac:dyDescent="0.3">
      <c r="B4688" s="708" t="s">
        <v>522</v>
      </c>
      <c r="C4688" s="709">
        <v>0.28899999999999998</v>
      </c>
      <c r="D4688" s="483"/>
      <c r="E4688" s="483"/>
      <c r="F4688" s="483"/>
      <c r="G4688" s="2"/>
    </row>
    <row r="4689" spans="2:7" ht="16.5" customHeight="1" x14ac:dyDescent="0.3">
      <c r="B4689" s="708" t="s">
        <v>523</v>
      </c>
      <c r="C4689" s="709">
        <v>0.28899999999999998</v>
      </c>
      <c r="D4689" s="483"/>
      <c r="E4689" s="483"/>
      <c r="F4689" s="483"/>
      <c r="G4689" s="2"/>
    </row>
    <row r="4690" spans="2:7" ht="16.5" customHeight="1" x14ac:dyDescent="0.3">
      <c r="B4690" s="708" t="s">
        <v>524</v>
      </c>
      <c r="C4690" s="709">
        <v>0.26800000000000002</v>
      </c>
      <c r="D4690" s="483"/>
      <c r="E4690" s="483"/>
      <c r="F4690" s="483"/>
      <c r="G4690" s="2"/>
    </row>
    <row r="4691" spans="2:7" ht="16.5" customHeight="1" x14ac:dyDescent="0.3">
      <c r="B4691" s="708" t="s">
        <v>525</v>
      </c>
      <c r="C4691" s="709">
        <v>0.26800000000000002</v>
      </c>
      <c r="D4691" s="483"/>
      <c r="E4691" s="483"/>
      <c r="F4691" s="483"/>
      <c r="G4691" s="2"/>
    </row>
    <row r="4692" spans="2:7" ht="16.5" customHeight="1" x14ac:dyDescent="0.3">
      <c r="B4692" s="708" t="s">
        <v>526</v>
      </c>
      <c r="C4692" s="709">
        <v>0.28899999999999998</v>
      </c>
      <c r="D4692" s="483"/>
      <c r="E4692" s="483"/>
      <c r="F4692" s="483"/>
      <c r="G4692" s="2"/>
    </row>
    <row r="4693" spans="2:7" ht="16.5" customHeight="1" x14ac:dyDescent="0.3">
      <c r="B4693" s="708" t="s">
        <v>527</v>
      </c>
      <c r="C4693" s="709">
        <v>0.28899999999999998</v>
      </c>
      <c r="D4693" s="483"/>
      <c r="E4693" s="483"/>
      <c r="F4693" s="483"/>
      <c r="G4693" s="2"/>
    </row>
    <row r="4694" spans="2:7" ht="16.5" customHeight="1" x14ac:dyDescent="0.3">
      <c r="B4694" s="708" t="s">
        <v>1605</v>
      </c>
      <c r="C4694" s="709">
        <v>0.28899999999999998</v>
      </c>
      <c r="D4694" s="483"/>
      <c r="E4694" s="483"/>
      <c r="F4694" s="483"/>
      <c r="G4694" s="2"/>
    </row>
    <row r="4695" spans="2:7" ht="16.5" customHeight="1" x14ac:dyDescent="0.3">
      <c r="B4695" s="708" t="s">
        <v>528</v>
      </c>
      <c r="C4695" s="709">
        <v>0.23699999999999999</v>
      </c>
      <c r="D4695" s="483"/>
      <c r="E4695" s="483"/>
      <c r="F4695" s="483"/>
      <c r="G4695" s="2"/>
    </row>
    <row r="4696" spans="2:7" ht="16.5" customHeight="1" x14ac:dyDescent="0.3">
      <c r="B4696" s="708" t="s">
        <v>388</v>
      </c>
      <c r="C4696" s="709">
        <v>0.23699999999999999</v>
      </c>
      <c r="D4696" s="483"/>
      <c r="E4696" s="483"/>
      <c r="F4696" s="483"/>
      <c r="G4696" s="2"/>
    </row>
    <row r="4697" spans="2:7" ht="16.5" customHeight="1" x14ac:dyDescent="0.3">
      <c r="B4697" s="708" t="s">
        <v>1614</v>
      </c>
      <c r="C4697" s="709">
        <v>0.5</v>
      </c>
      <c r="D4697" s="483"/>
      <c r="E4697" s="483"/>
      <c r="F4697" s="483"/>
      <c r="G4697" s="2"/>
    </row>
    <row r="4698" spans="2:7" ht="16.5" customHeight="1" x14ac:dyDescent="0.3">
      <c r="B4698" s="708" t="s">
        <v>389</v>
      </c>
      <c r="C4698" s="709">
        <v>0.5</v>
      </c>
      <c r="D4698" s="483"/>
      <c r="E4698" s="483"/>
      <c r="F4698" s="483"/>
      <c r="G4698" s="2"/>
    </row>
    <row r="4699" spans="2:7" ht="16.5" customHeight="1" thickBot="1" x14ac:dyDescent="0.35">
      <c r="B4699" s="710" t="s">
        <v>1604</v>
      </c>
      <c r="C4699" s="711">
        <v>0.95</v>
      </c>
      <c r="D4699" s="483"/>
      <c r="E4699" s="483"/>
      <c r="F4699" s="483"/>
      <c r="G4699" s="2"/>
    </row>
    <row r="4700" spans="2:7" ht="16.5" customHeight="1" x14ac:dyDescent="0.3">
      <c r="B4700" s="4128" t="s">
        <v>1861</v>
      </c>
      <c r="C4700" s="4129"/>
      <c r="D4700" s="483"/>
      <c r="E4700" s="483"/>
      <c r="F4700" s="483"/>
      <c r="G4700" s="2"/>
    </row>
    <row r="4701" spans="2:7" ht="16.5" customHeight="1" thickBot="1" x14ac:dyDescent="0.35">
      <c r="B4701" s="4130" t="s">
        <v>1862</v>
      </c>
      <c r="C4701" s="4131"/>
      <c r="D4701" s="483"/>
      <c r="E4701" s="483"/>
      <c r="F4701" s="483"/>
      <c r="G4701" s="2"/>
    </row>
    <row r="4702" spans="2:7" ht="16.5" customHeight="1" thickTop="1" x14ac:dyDescent="0.3">
      <c r="B4702" s="3974" t="str">
        <f>+B4678</f>
        <v>.</v>
      </c>
      <c r="C4702" s="3974"/>
      <c r="D4702" s="3973"/>
      <c r="E4702" s="483"/>
      <c r="F4702" s="483"/>
      <c r="G4702" s="2"/>
    </row>
    <row r="4703" spans="2:7" ht="16.5" customHeight="1" thickBot="1" x14ac:dyDescent="0.35">
      <c r="B4703" s="483"/>
      <c r="C4703" s="483"/>
      <c r="D4703" s="483"/>
      <c r="E4703" s="483"/>
      <c r="F4703" s="483"/>
      <c r="G4703" s="2"/>
    </row>
    <row r="4704" spans="2:7" ht="16.5" customHeight="1" thickTop="1" x14ac:dyDescent="0.3">
      <c r="B4704" s="4097" t="s">
        <v>1697</v>
      </c>
      <c r="C4704" s="4098"/>
      <c r="D4704" s="483"/>
      <c r="E4704" s="483"/>
      <c r="F4704" s="483"/>
      <c r="G4704" s="2"/>
    </row>
    <row r="4705" spans="2:7" ht="16.5" customHeight="1" thickBot="1" x14ac:dyDescent="0.35">
      <c r="B4705" s="484"/>
      <c r="C4705" s="485"/>
      <c r="D4705" s="483"/>
      <c r="E4705" s="483"/>
      <c r="F4705" s="483"/>
      <c r="G4705" s="2"/>
    </row>
    <row r="4706" spans="2:7" ht="16.5" customHeight="1" thickBot="1" x14ac:dyDescent="0.35">
      <c r="B4706" s="577"/>
      <c r="C4706" s="578" t="s">
        <v>1979</v>
      </c>
      <c r="D4706" s="483"/>
      <c r="E4706" s="483"/>
      <c r="F4706" s="483"/>
      <c r="G4706" s="2"/>
    </row>
    <row r="4707" spans="2:7" ht="16.5" customHeight="1" x14ac:dyDescent="0.3">
      <c r="B4707" s="492" t="s">
        <v>1697</v>
      </c>
      <c r="C4707" s="693">
        <v>0.04</v>
      </c>
      <c r="D4707" s="483"/>
      <c r="E4707" s="483"/>
      <c r="F4707" s="483"/>
      <c r="G4707" s="2"/>
    </row>
    <row r="4708" spans="2:7" ht="16.5" customHeight="1" x14ac:dyDescent="0.3">
      <c r="B4708" s="484"/>
      <c r="C4708" s="694"/>
      <c r="D4708" s="483"/>
      <c r="E4708" s="483"/>
      <c r="F4708" s="483"/>
      <c r="G4708" s="2"/>
    </row>
    <row r="4709" spans="2:7" ht="39" customHeight="1" x14ac:dyDescent="0.3">
      <c r="B4709" s="4116" t="s">
        <v>1698</v>
      </c>
      <c r="C4709" s="4117"/>
      <c r="D4709" s="483"/>
      <c r="E4709" s="483"/>
      <c r="F4709" s="483"/>
      <c r="G4709" s="2"/>
    </row>
    <row r="4710" spans="2:7" ht="43.5" customHeight="1" x14ac:dyDescent="0.3">
      <c r="B4710" s="4116" t="s">
        <v>2237</v>
      </c>
      <c r="C4710" s="4117"/>
      <c r="D4710" s="483"/>
      <c r="E4710" s="483"/>
      <c r="F4710" s="483"/>
      <c r="G4710" s="2"/>
    </row>
    <row r="4711" spans="2:7" ht="16.5" customHeight="1" thickBot="1" x14ac:dyDescent="0.35">
      <c r="B4711" s="488" t="s">
        <v>1980</v>
      </c>
      <c r="C4711" s="489"/>
      <c r="D4711" s="483"/>
      <c r="E4711" s="483"/>
      <c r="F4711" s="483"/>
      <c r="G4711" s="2"/>
    </row>
    <row r="4712" spans="2:7" ht="16.5" customHeight="1" thickTop="1" x14ac:dyDescent="0.3">
      <c r="B4712" s="1029" t="str">
        <f>+B4702</f>
        <v>.</v>
      </c>
      <c r="C4712" s="483"/>
      <c r="D4712" s="483"/>
      <c r="E4712" s="483"/>
      <c r="F4712" s="483"/>
      <c r="G4712" s="2"/>
    </row>
    <row r="4713" spans="2:7" ht="16.5" customHeight="1" thickBot="1" x14ac:dyDescent="0.35">
      <c r="B4713" s="483"/>
      <c r="C4713" s="483"/>
      <c r="D4713" s="483"/>
      <c r="E4713" s="483"/>
      <c r="F4713" s="483"/>
      <c r="G4713" s="2"/>
    </row>
    <row r="4714" spans="2:7" ht="16.5" customHeight="1" thickTop="1" x14ac:dyDescent="0.3">
      <c r="B4714" s="4097" t="s">
        <v>519</v>
      </c>
      <c r="C4714" s="4098"/>
      <c r="D4714" s="483"/>
      <c r="E4714" s="483"/>
      <c r="F4714" s="483"/>
      <c r="G4714" s="2"/>
    </row>
    <row r="4715" spans="2:7" ht="16.5" customHeight="1" thickBot="1" x14ac:dyDescent="0.35">
      <c r="B4715" s="334"/>
      <c r="C4715" s="330"/>
      <c r="D4715" s="483"/>
      <c r="E4715" s="483"/>
      <c r="F4715" s="483"/>
      <c r="G4715" s="2"/>
    </row>
    <row r="4716" spans="2:7" ht="16.5" customHeight="1" thickBot="1" x14ac:dyDescent="0.35">
      <c r="B4716" s="577" t="s">
        <v>1153</v>
      </c>
      <c r="C4716" s="578" t="s">
        <v>1516</v>
      </c>
      <c r="D4716" s="483"/>
      <c r="E4716" s="483"/>
      <c r="F4716" s="483"/>
      <c r="G4716" s="2"/>
    </row>
    <row r="4717" spans="2:7" ht="16.5" customHeight="1" x14ac:dyDescent="0.3">
      <c r="B4717" s="579" t="s">
        <v>175</v>
      </c>
      <c r="C4717" s="580">
        <v>8.9300000000000004E-2</v>
      </c>
      <c r="D4717" s="483"/>
      <c r="E4717" s="483"/>
      <c r="F4717" s="483"/>
      <c r="G4717" s="2"/>
    </row>
    <row r="4718" spans="2:7" ht="16.5" customHeight="1" thickBot="1" x14ac:dyDescent="0.35">
      <c r="B4718" s="335" t="s">
        <v>1517</v>
      </c>
      <c r="C4718" s="336"/>
      <c r="D4718" s="483"/>
      <c r="E4718" s="483"/>
      <c r="F4718" s="483"/>
      <c r="G4718" s="2"/>
    </row>
    <row r="4719" spans="2:7" ht="16.5" customHeight="1" thickTop="1" x14ac:dyDescent="0.3">
      <c r="B4719" s="3974" t="str">
        <f>+B4712</f>
        <v>.</v>
      </c>
      <c r="C4719" s="3974"/>
      <c r="D4719" s="483"/>
      <c r="E4719" s="483"/>
      <c r="F4719" s="483"/>
      <c r="G4719" s="2"/>
    </row>
    <row r="4720" spans="2:7" ht="16.5" customHeight="1" thickBot="1" x14ac:dyDescent="0.35">
      <c r="B4720" s="483"/>
      <c r="C4720" s="483"/>
      <c r="D4720" s="483"/>
      <c r="E4720" s="483"/>
      <c r="F4720" s="483"/>
      <c r="G4720" s="2"/>
    </row>
    <row r="4721" spans="2:7" ht="16.5" customHeight="1" thickTop="1" x14ac:dyDescent="0.3">
      <c r="B4721" s="4097" t="s">
        <v>2558</v>
      </c>
      <c r="C4721" s="4098"/>
      <c r="D4721" s="483"/>
      <c r="E4721" s="483"/>
      <c r="F4721" s="483"/>
      <c r="G4721" s="2"/>
    </row>
    <row r="4722" spans="2:7" ht="16.5" customHeight="1" thickBot="1" x14ac:dyDescent="0.35">
      <c r="B4722" s="334"/>
      <c r="C4722" s="330"/>
      <c r="D4722" s="483"/>
      <c r="E4722" s="483"/>
      <c r="F4722" s="483"/>
      <c r="G4722" s="2"/>
    </row>
    <row r="4723" spans="2:7" ht="16.5" customHeight="1" thickBot="1" x14ac:dyDescent="0.35">
      <c r="B4723" s="577" t="s">
        <v>1153</v>
      </c>
      <c r="C4723" s="578" t="s">
        <v>2552</v>
      </c>
      <c r="D4723" s="483"/>
      <c r="E4723" s="483"/>
      <c r="F4723" s="483"/>
      <c r="G4723" s="2"/>
    </row>
    <row r="4724" spans="2:7" ht="16.5" customHeight="1" x14ac:dyDescent="0.3">
      <c r="B4724" s="579" t="s">
        <v>361</v>
      </c>
      <c r="C4724" s="581">
        <v>0.05</v>
      </c>
      <c r="D4724" s="483"/>
      <c r="E4724" s="483"/>
      <c r="F4724" s="483"/>
      <c r="G4724" s="2"/>
    </row>
    <row r="4725" spans="2:7" ht="16.5" customHeight="1" x14ac:dyDescent="0.3">
      <c r="B4725" s="582" t="s">
        <v>1518</v>
      </c>
      <c r="C4725" s="583">
        <v>0.16</v>
      </c>
      <c r="D4725" s="483"/>
      <c r="E4725" s="483"/>
      <c r="F4725" s="483"/>
      <c r="G4725" s="2"/>
    </row>
    <row r="4726" spans="2:7" ht="16.5" customHeight="1" x14ac:dyDescent="0.3">
      <c r="B4726" s="582" t="s">
        <v>363</v>
      </c>
      <c r="C4726" s="583">
        <v>0.1</v>
      </c>
      <c r="D4726" s="483"/>
      <c r="E4726" s="483"/>
      <c r="F4726" s="483"/>
      <c r="G4726" s="2"/>
    </row>
    <row r="4727" spans="2:7" ht="16.5" customHeight="1" thickBot="1" x14ac:dyDescent="0.35">
      <c r="B4727" s="584" t="s">
        <v>364</v>
      </c>
      <c r="C4727" s="585">
        <v>0.3</v>
      </c>
      <c r="D4727" s="483"/>
      <c r="E4727" s="483"/>
      <c r="F4727" s="483"/>
      <c r="G4727" s="2"/>
    </row>
    <row r="4728" spans="2:7" ht="16.5" customHeight="1" x14ac:dyDescent="0.3">
      <c r="B4728" s="334" t="s">
        <v>1519</v>
      </c>
      <c r="C4728" s="586"/>
      <c r="D4728" s="483"/>
      <c r="E4728" s="483"/>
      <c r="F4728" s="483"/>
      <c r="G4728" s="2"/>
    </row>
    <row r="4729" spans="2:7" ht="16.5" customHeight="1" thickBot="1" x14ac:dyDescent="0.35">
      <c r="B4729" s="335" t="s">
        <v>1517</v>
      </c>
      <c r="C4729" s="336"/>
      <c r="D4729" s="483"/>
      <c r="E4729" s="483"/>
      <c r="F4729" s="483"/>
      <c r="G4729" s="2"/>
    </row>
    <row r="4730" spans="2:7" ht="16.5" customHeight="1" thickTop="1" x14ac:dyDescent="0.3">
      <c r="B4730" s="3974" t="str">
        <f>+B4719</f>
        <v>.</v>
      </c>
      <c r="C4730" s="3974"/>
      <c r="D4730" s="483"/>
      <c r="E4730" s="483"/>
      <c r="F4730" s="483"/>
      <c r="G4730" s="2"/>
    </row>
    <row r="4731" spans="2:7" ht="16.5" customHeight="1" thickBot="1" x14ac:dyDescent="0.35">
      <c r="B4731" s="483"/>
      <c r="C4731" s="483"/>
      <c r="D4731" s="483"/>
      <c r="E4731" s="483"/>
      <c r="F4731" s="483"/>
      <c r="G4731" s="2"/>
    </row>
    <row r="4732" spans="2:7" ht="16.5" customHeight="1" thickTop="1" x14ac:dyDescent="0.3">
      <c r="B4732" s="4097" t="s">
        <v>988</v>
      </c>
      <c r="C4732" s="4098"/>
      <c r="D4732" s="483"/>
      <c r="E4732" s="483"/>
      <c r="F4732" s="483"/>
      <c r="G4732" s="2"/>
    </row>
    <row r="4733" spans="2:7" ht="16.5" customHeight="1" thickBot="1" x14ac:dyDescent="0.35">
      <c r="B4733" s="334"/>
      <c r="C4733" s="330"/>
      <c r="D4733" s="483"/>
      <c r="E4733" s="483"/>
      <c r="F4733" s="483"/>
      <c r="G4733" s="2"/>
    </row>
    <row r="4734" spans="2:7" ht="16.5" customHeight="1" x14ac:dyDescent="0.3">
      <c r="B4734" s="577" t="s">
        <v>1153</v>
      </c>
      <c r="C4734" s="578" t="s">
        <v>1516</v>
      </c>
      <c r="D4734" s="483"/>
      <c r="E4734" s="483"/>
      <c r="F4734" s="483"/>
      <c r="G4734" s="2"/>
    </row>
    <row r="4735" spans="2:7" ht="16.5" customHeight="1" x14ac:dyDescent="0.3">
      <c r="B4735" s="582" t="s">
        <v>989</v>
      </c>
      <c r="C4735" s="588">
        <v>0.16</v>
      </c>
      <c r="D4735" s="483"/>
      <c r="E4735" s="483"/>
      <c r="F4735" s="483"/>
      <c r="G4735" s="2"/>
    </row>
    <row r="4736" spans="2:7" ht="16.5" customHeight="1" x14ac:dyDescent="0.3">
      <c r="B4736" s="582" t="s">
        <v>990</v>
      </c>
      <c r="C4736" s="588">
        <v>0.16</v>
      </c>
      <c r="D4736" s="483"/>
      <c r="E4736" s="483"/>
      <c r="F4736" s="483"/>
      <c r="G4736" s="2"/>
    </row>
    <row r="4737" spans="2:7" ht="16.5" customHeight="1" thickBot="1" x14ac:dyDescent="0.35">
      <c r="B4737" s="584"/>
      <c r="C4737" s="589"/>
      <c r="D4737" s="483"/>
      <c r="E4737" s="483"/>
      <c r="F4737" s="483"/>
      <c r="G4737" s="2"/>
    </row>
    <row r="4738" spans="2:7" ht="16.5" customHeight="1" x14ac:dyDescent="0.3">
      <c r="B4738" s="334" t="s">
        <v>991</v>
      </c>
      <c r="C4738" s="586"/>
      <c r="D4738" s="483"/>
      <c r="E4738" s="483"/>
      <c r="F4738" s="483"/>
      <c r="G4738" s="2"/>
    </row>
    <row r="4739" spans="2:7" ht="16.5" customHeight="1" thickBot="1" x14ac:dyDescent="0.35">
      <c r="B4739" s="335" t="s">
        <v>992</v>
      </c>
      <c r="C4739" s="336"/>
      <c r="D4739" s="483"/>
      <c r="E4739" s="483"/>
      <c r="F4739" s="483"/>
      <c r="G4739" s="2"/>
    </row>
    <row r="4740" spans="2:7" ht="16.5" customHeight="1" thickTop="1" x14ac:dyDescent="0.3">
      <c r="B4740" s="3920" t="str">
        <f>+B4730</f>
        <v>.</v>
      </c>
      <c r="C4740" s="3920"/>
      <c r="D4740" s="483"/>
      <c r="E4740" s="483"/>
      <c r="F4740" s="483"/>
      <c r="G4740" s="2"/>
    </row>
    <row r="4741" spans="2:7" ht="16.5" customHeight="1" thickBot="1" x14ac:dyDescent="0.35">
      <c r="B4741" s="483"/>
      <c r="C4741" s="483"/>
      <c r="D4741" s="483"/>
      <c r="E4741" s="483"/>
      <c r="F4741" s="483"/>
      <c r="G4741" s="2"/>
    </row>
    <row r="4742" spans="2:7" ht="16.5" customHeight="1" thickTop="1" x14ac:dyDescent="0.3">
      <c r="B4742" s="4097" t="s">
        <v>519</v>
      </c>
      <c r="C4742" s="4098"/>
      <c r="D4742" s="483"/>
      <c r="E4742" s="483"/>
      <c r="F4742" s="483"/>
      <c r="G4742" s="2"/>
    </row>
    <row r="4743" spans="2:7" ht="16.5" customHeight="1" thickBot="1" x14ac:dyDescent="0.35">
      <c r="B4743" s="334"/>
      <c r="C4743" s="330"/>
      <c r="D4743" s="483"/>
      <c r="E4743" s="483"/>
      <c r="F4743" s="483"/>
      <c r="G4743" s="2"/>
    </row>
    <row r="4744" spans="2:7" ht="16.5" customHeight="1" thickBot="1" x14ac:dyDescent="0.35">
      <c r="B4744" s="577" t="s">
        <v>1153</v>
      </c>
      <c r="C4744" s="578" t="s">
        <v>1612</v>
      </c>
      <c r="D4744" s="483"/>
      <c r="E4744" s="483"/>
      <c r="F4744" s="483"/>
      <c r="G4744" s="2"/>
    </row>
    <row r="4745" spans="2:7" ht="16.5" customHeight="1" x14ac:dyDescent="0.3">
      <c r="B4745" s="590" t="s">
        <v>520</v>
      </c>
      <c r="C4745" s="580">
        <v>0.16</v>
      </c>
      <c r="D4745" s="483"/>
      <c r="E4745" s="483"/>
      <c r="F4745" s="483"/>
      <c r="G4745" s="2"/>
    </row>
    <row r="4746" spans="2:7" ht="16.5" customHeight="1" x14ac:dyDescent="0.3">
      <c r="B4746" s="337" t="s">
        <v>521</v>
      </c>
      <c r="C4746" s="591">
        <v>0.16</v>
      </c>
      <c r="D4746" s="483"/>
      <c r="E4746" s="483"/>
      <c r="F4746" s="483"/>
      <c r="G4746" s="2"/>
    </row>
    <row r="4747" spans="2:7" ht="16.5" customHeight="1" x14ac:dyDescent="0.3">
      <c r="B4747" s="337" t="s">
        <v>522</v>
      </c>
      <c r="C4747" s="591">
        <v>0.16</v>
      </c>
      <c r="D4747" s="483"/>
      <c r="E4747" s="483"/>
      <c r="F4747" s="483"/>
      <c r="G4747" s="2"/>
    </row>
    <row r="4748" spans="2:7" ht="16.5" customHeight="1" x14ac:dyDescent="0.3">
      <c r="B4748" s="337" t="s">
        <v>523</v>
      </c>
      <c r="C4748" s="591">
        <v>0.16</v>
      </c>
      <c r="D4748" s="483"/>
      <c r="E4748" s="483"/>
      <c r="F4748" s="483"/>
      <c r="G4748" s="2"/>
    </row>
    <row r="4749" spans="2:7" ht="16.5" customHeight="1" x14ac:dyDescent="0.3">
      <c r="B4749" s="337" t="s">
        <v>524</v>
      </c>
      <c r="C4749" s="591">
        <v>0.16</v>
      </c>
      <c r="D4749" s="483"/>
      <c r="E4749" s="483"/>
      <c r="F4749" s="483"/>
      <c r="G4749" s="2"/>
    </row>
    <row r="4750" spans="2:7" ht="16.5" customHeight="1" x14ac:dyDescent="0.3">
      <c r="B4750" s="337" t="s">
        <v>525</v>
      </c>
      <c r="C4750" s="591">
        <v>0.16</v>
      </c>
      <c r="D4750" s="483"/>
      <c r="E4750" s="483"/>
      <c r="F4750" s="483"/>
      <c r="G4750" s="2"/>
    </row>
    <row r="4751" spans="2:7" ht="16.5" customHeight="1" x14ac:dyDescent="0.3">
      <c r="B4751" s="337" t="s">
        <v>528</v>
      </c>
      <c r="C4751" s="591">
        <v>0.16</v>
      </c>
      <c r="D4751" s="483"/>
      <c r="E4751" s="483"/>
      <c r="F4751" s="483"/>
      <c r="G4751" s="2"/>
    </row>
    <row r="4752" spans="2:7" ht="16.5" customHeight="1" x14ac:dyDescent="0.3">
      <c r="B4752" s="337" t="s">
        <v>388</v>
      </c>
      <c r="C4752" s="591">
        <v>0.16</v>
      </c>
      <c r="D4752" s="483"/>
      <c r="E4752" s="483"/>
      <c r="F4752" s="483"/>
      <c r="G4752" s="2"/>
    </row>
    <row r="4753" spans="2:7" ht="16.5" customHeight="1" thickBot="1" x14ac:dyDescent="0.35">
      <c r="B4753" s="584"/>
      <c r="C4753" s="592"/>
      <c r="D4753" s="483"/>
      <c r="E4753" s="483"/>
      <c r="F4753" s="483"/>
      <c r="G4753" s="2"/>
    </row>
    <row r="4754" spans="2:7" ht="16.5" customHeight="1" thickBot="1" x14ac:dyDescent="0.35">
      <c r="B4754" s="334" t="s">
        <v>993</v>
      </c>
      <c r="C4754" s="593"/>
      <c r="D4754" s="483"/>
      <c r="E4754" s="483"/>
      <c r="F4754" s="483"/>
      <c r="G4754" s="2"/>
    </row>
    <row r="4755" spans="2:7" ht="16.5" customHeight="1" thickTop="1" x14ac:dyDescent="0.3">
      <c r="B4755" s="3974" t="str">
        <f>+B4740</f>
        <v>.</v>
      </c>
      <c r="C4755" s="3974"/>
      <c r="D4755" s="483"/>
      <c r="E4755" s="483"/>
      <c r="F4755" s="483"/>
      <c r="G4755" s="2"/>
    </row>
    <row r="4756" spans="2:7" ht="16.5" customHeight="1" thickBot="1" x14ac:dyDescent="0.35">
      <c r="B4756" s="483"/>
      <c r="C4756" s="483"/>
      <c r="D4756" s="483"/>
      <c r="E4756" s="483"/>
      <c r="F4756" s="483"/>
      <c r="G4756" s="2"/>
    </row>
    <row r="4757" spans="2:7" ht="16.5" customHeight="1" thickTop="1" x14ac:dyDescent="0.3">
      <c r="B4757" s="4097" t="s">
        <v>1981</v>
      </c>
      <c r="C4757" s="4099"/>
      <c r="D4757" s="4099"/>
      <c r="E4757" s="4098"/>
      <c r="F4757" s="483"/>
      <c r="G4757" s="2"/>
    </row>
    <row r="4758" spans="2:7" ht="16.5" customHeight="1" thickBot="1" x14ac:dyDescent="0.35">
      <c r="B4758" s="4107" t="s">
        <v>2250</v>
      </c>
      <c r="C4758" s="4108"/>
      <c r="D4758" s="4108"/>
      <c r="E4758" s="4109"/>
      <c r="F4758" s="483"/>
      <c r="G4758" s="2"/>
    </row>
    <row r="4759" spans="2:7" ht="16.5" customHeight="1" x14ac:dyDescent="0.3">
      <c r="B4759" s="523" t="s">
        <v>1218</v>
      </c>
      <c r="C4759" s="524" t="s">
        <v>1154</v>
      </c>
      <c r="D4759" s="525" t="s">
        <v>1160</v>
      </c>
      <c r="E4759" s="526" t="s">
        <v>1155</v>
      </c>
      <c r="F4759" s="483"/>
      <c r="G4759" s="2"/>
    </row>
    <row r="4760" spans="2:7" ht="16.5" customHeight="1" x14ac:dyDescent="0.3">
      <c r="B4760" s="527"/>
      <c r="C4760" s="528"/>
      <c r="D4760" s="528"/>
      <c r="E4760" s="529"/>
      <c r="F4760" s="483"/>
      <c r="G4760" s="2"/>
    </row>
    <row r="4761" spans="2:7" ht="16.5" customHeight="1" x14ac:dyDescent="0.3">
      <c r="B4761" s="530" t="s">
        <v>1982</v>
      </c>
      <c r="C4761" s="531" t="s">
        <v>1983</v>
      </c>
      <c r="D4761" s="532">
        <v>0.5</v>
      </c>
      <c r="E4761" s="533" t="s">
        <v>1984</v>
      </c>
      <c r="F4761" s="483"/>
      <c r="G4761" s="2"/>
    </row>
    <row r="4762" spans="2:7" ht="16.5" customHeight="1" x14ac:dyDescent="0.3">
      <c r="B4762" s="484" t="s">
        <v>1985</v>
      </c>
      <c r="C4762" s="496"/>
      <c r="D4762" s="496"/>
      <c r="E4762" s="485"/>
      <c r="F4762" s="483"/>
      <c r="G4762" s="2"/>
    </row>
    <row r="4763" spans="2:7" ht="16.5" customHeight="1" thickBot="1" x14ac:dyDescent="0.35">
      <c r="B4763" s="488"/>
      <c r="C4763" s="507"/>
      <c r="D4763" s="507"/>
      <c r="E4763" s="489"/>
      <c r="F4763" s="483"/>
      <c r="G4763" s="2"/>
    </row>
    <row r="4764" spans="2:7" ht="16.5" customHeight="1" thickTop="1" x14ac:dyDescent="0.3">
      <c r="B4764" s="1029" t="str">
        <f>+B4755</f>
        <v>.</v>
      </c>
      <c r="C4764" s="483"/>
      <c r="D4764" s="483"/>
      <c r="E4764" s="483"/>
      <c r="F4764" s="483"/>
      <c r="G4764" s="2"/>
    </row>
    <row r="4765" spans="2:7" ht="16.5" customHeight="1" thickBot="1" x14ac:dyDescent="0.35">
      <c r="B4765" s="483"/>
      <c r="C4765" s="483"/>
      <c r="D4765" s="483"/>
      <c r="E4765" s="483"/>
      <c r="F4765" s="483"/>
      <c r="G4765" s="2"/>
    </row>
    <row r="4766" spans="2:7" ht="16.5" customHeight="1" thickTop="1" x14ac:dyDescent="0.3">
      <c r="B4766" s="4097" t="s">
        <v>1971</v>
      </c>
      <c r="C4766" s="4099"/>
      <c r="D4766" s="4099"/>
      <c r="E4766" s="4098"/>
      <c r="F4766" s="483"/>
      <c r="G4766" s="2"/>
    </row>
    <row r="4767" spans="2:7" ht="16.5" customHeight="1" thickBot="1" x14ac:dyDescent="0.35">
      <c r="B4767" s="332"/>
      <c r="C4767" s="347"/>
      <c r="D4767" s="347"/>
      <c r="E4767" s="333"/>
      <c r="F4767" s="483"/>
      <c r="G4767" s="2"/>
    </row>
    <row r="4768" spans="2:7" ht="16.5" customHeight="1" x14ac:dyDescent="0.3">
      <c r="B4768" s="4101" t="s">
        <v>1972</v>
      </c>
      <c r="C4768" s="4102"/>
      <c r="D4768" s="508" t="s">
        <v>1973</v>
      </c>
      <c r="E4768" s="485"/>
      <c r="F4768" s="483"/>
      <c r="G4768" s="2"/>
    </row>
    <row r="4769" spans="2:7" ht="16.5" customHeight="1" thickBot="1" x14ac:dyDescent="0.35">
      <c r="B4769" s="509" t="s">
        <v>1974</v>
      </c>
      <c r="C4769" s="510" t="s">
        <v>1975</v>
      </c>
      <c r="D4769" s="511" t="s">
        <v>1976</v>
      </c>
      <c r="E4769" s="485"/>
      <c r="F4769" s="483"/>
      <c r="G4769" s="2"/>
    </row>
    <row r="4770" spans="2:7" ht="16.5" customHeight="1" x14ac:dyDescent="0.3">
      <c r="B4770" s="512">
        <v>1</v>
      </c>
      <c r="C4770" s="513">
        <v>24</v>
      </c>
      <c r="D4770" s="514">
        <v>3.99</v>
      </c>
      <c r="E4770" s="485"/>
      <c r="F4770" s="483"/>
      <c r="G4770" s="2"/>
    </row>
    <row r="4771" spans="2:7" ht="16.5" customHeight="1" x14ac:dyDescent="0.3">
      <c r="B4771" s="515">
        <v>25</v>
      </c>
      <c r="C4771" s="516">
        <v>50</v>
      </c>
      <c r="D4771" s="517">
        <v>3.49</v>
      </c>
      <c r="E4771" s="485"/>
      <c r="F4771" s="483"/>
      <c r="G4771" s="2"/>
    </row>
    <row r="4772" spans="2:7" ht="16.5" customHeight="1" x14ac:dyDescent="0.3">
      <c r="B4772" s="515">
        <v>51</v>
      </c>
      <c r="C4772" s="516">
        <v>100</v>
      </c>
      <c r="D4772" s="517">
        <v>2.99</v>
      </c>
      <c r="E4772" s="485"/>
      <c r="F4772" s="483"/>
      <c r="G4772" s="2"/>
    </row>
    <row r="4773" spans="2:7" ht="16.5" customHeight="1" x14ac:dyDescent="0.3">
      <c r="B4773" s="515">
        <v>101</v>
      </c>
      <c r="C4773" s="516">
        <v>150</v>
      </c>
      <c r="D4773" s="517">
        <v>2.4900000000000002</v>
      </c>
      <c r="E4773" s="485"/>
      <c r="F4773" s="483"/>
      <c r="G4773" s="2"/>
    </row>
    <row r="4774" spans="2:7" ht="16.5" customHeight="1" thickBot="1" x14ac:dyDescent="0.35">
      <c r="B4774" s="4123" t="s">
        <v>1977</v>
      </c>
      <c r="C4774" s="4124"/>
      <c r="D4774" s="518">
        <v>1.99</v>
      </c>
      <c r="E4774" s="485"/>
      <c r="F4774" s="483"/>
      <c r="G4774" s="2"/>
    </row>
    <row r="4775" spans="2:7" ht="16.5" customHeight="1" x14ac:dyDescent="0.3">
      <c r="B4775" s="4125" t="s">
        <v>1978</v>
      </c>
      <c r="C4775" s="4126"/>
      <c r="D4775" s="519"/>
      <c r="E4775" s="485"/>
      <c r="F4775" s="483"/>
      <c r="G4775" s="2"/>
    </row>
    <row r="4776" spans="2:7" ht="16.5" customHeight="1" thickBot="1" x14ac:dyDescent="0.35">
      <c r="B4776" s="520" t="s">
        <v>1178</v>
      </c>
      <c r="C4776" s="521"/>
      <c r="D4776" s="522"/>
      <c r="E4776" s="485"/>
      <c r="F4776" s="483"/>
      <c r="G4776" s="2"/>
    </row>
    <row r="4777" spans="2:7" ht="16.5" customHeight="1" thickBot="1" x14ac:dyDescent="0.35">
      <c r="B4777" s="488"/>
      <c r="C4777" s="507"/>
      <c r="D4777" s="507"/>
      <c r="E4777" s="489"/>
      <c r="F4777" s="483"/>
      <c r="G4777" s="2"/>
    </row>
    <row r="4778" spans="2:7" ht="16.5" customHeight="1" thickTop="1" x14ac:dyDescent="0.3">
      <c r="B4778" s="1029" t="str">
        <f>+B4764</f>
        <v>.</v>
      </c>
      <c r="C4778" s="496"/>
      <c r="D4778" s="496"/>
      <c r="E4778" s="496"/>
      <c r="F4778" s="483"/>
      <c r="G4778" s="2"/>
    </row>
    <row r="4779" spans="2:7" ht="16.5" customHeight="1" thickBot="1" x14ac:dyDescent="0.35">
      <c r="B4779" s="483"/>
      <c r="C4779" s="483"/>
      <c r="D4779" s="483"/>
      <c r="E4779" s="483"/>
      <c r="F4779" s="483"/>
      <c r="G4779" s="2"/>
    </row>
    <row r="4780" spans="2:7" ht="16.5" customHeight="1" thickTop="1" thickBot="1" x14ac:dyDescent="0.35">
      <c r="B4780" s="4097" t="s">
        <v>830</v>
      </c>
      <c r="C4780" s="4098"/>
      <c r="D4780" s="483"/>
      <c r="E4780" s="483"/>
      <c r="F4780" s="483"/>
      <c r="G4780" s="2"/>
    </row>
    <row r="4781" spans="2:7" ht="16.5" customHeight="1" thickBot="1" x14ac:dyDescent="0.35">
      <c r="B4781" s="490" t="s">
        <v>1810</v>
      </c>
      <c r="C4781" s="491" t="s">
        <v>826</v>
      </c>
      <c r="D4781" s="483"/>
      <c r="E4781" s="483"/>
      <c r="F4781" s="483"/>
      <c r="G4781" s="2"/>
    </row>
    <row r="4782" spans="2:7" ht="16.5" customHeight="1" x14ac:dyDescent="0.3">
      <c r="B4782" s="492" t="s">
        <v>831</v>
      </c>
      <c r="C4782" s="493">
        <v>1.42</v>
      </c>
      <c r="D4782" s="483"/>
      <c r="E4782" s="483"/>
      <c r="F4782" s="483"/>
      <c r="G4782" s="2"/>
    </row>
    <row r="4783" spans="2:7" ht="16.5" customHeight="1" thickBot="1" x14ac:dyDescent="0.35">
      <c r="B4783" s="494"/>
      <c r="C4783" s="495"/>
      <c r="D4783" s="483"/>
      <c r="E4783" s="483"/>
      <c r="F4783" s="483"/>
      <c r="G4783" s="2"/>
    </row>
    <row r="4784" spans="2:7" ht="27" customHeight="1" x14ac:dyDescent="0.3">
      <c r="B4784" s="4116" t="s">
        <v>832</v>
      </c>
      <c r="C4784" s="4117"/>
      <c r="D4784" s="483"/>
      <c r="E4784" s="483"/>
      <c r="F4784" s="483"/>
      <c r="G4784" s="2"/>
    </row>
    <row r="4785" spans="1:7" ht="16.5" customHeight="1" x14ac:dyDescent="0.3">
      <c r="B4785" s="4116" t="s">
        <v>833</v>
      </c>
      <c r="C4785" s="4117"/>
      <c r="D4785" s="483"/>
      <c r="E4785" s="483"/>
      <c r="F4785" s="483"/>
      <c r="G4785" s="2"/>
    </row>
    <row r="4786" spans="1:7" ht="16.5" customHeight="1" x14ac:dyDescent="0.3">
      <c r="B4786" s="486" t="s">
        <v>829</v>
      </c>
      <c r="C4786" s="487"/>
      <c r="D4786" s="483"/>
      <c r="E4786" s="483"/>
      <c r="F4786" s="483"/>
      <c r="G4786" s="2"/>
    </row>
    <row r="4787" spans="1:7" ht="16.5" customHeight="1" thickBot="1" x14ac:dyDescent="0.35">
      <c r="B4787" s="488"/>
      <c r="C4787" s="489"/>
      <c r="D4787" s="483"/>
      <c r="E4787" s="483"/>
      <c r="F4787" s="483"/>
      <c r="G4787" s="2"/>
    </row>
    <row r="4788" spans="1:7" ht="16.5" customHeight="1" thickTop="1" x14ac:dyDescent="0.3">
      <c r="B4788" s="4015" t="str">
        <f>+B4778</f>
        <v>.</v>
      </c>
      <c r="C4788" s="4015"/>
      <c r="D4788" s="483"/>
      <c r="E4788" s="483"/>
      <c r="F4788" s="483"/>
      <c r="G4788" s="2"/>
    </row>
    <row r="4789" spans="1:7" ht="13.5" customHeight="1" thickBot="1" x14ac:dyDescent="0.35">
      <c r="B4789" s="483"/>
      <c r="C4789" s="483"/>
      <c r="D4789" s="483"/>
      <c r="E4789" s="483"/>
      <c r="F4789" s="483"/>
      <c r="G4789" s="2"/>
    </row>
    <row r="4790" spans="1:7" ht="15.75" customHeight="1" thickTop="1" thickBot="1" x14ac:dyDescent="0.35">
      <c r="B4790" s="4097" t="s">
        <v>825</v>
      </c>
      <c r="C4790" s="4098"/>
      <c r="D4790" s="483"/>
      <c r="E4790" s="483"/>
      <c r="F4790" s="483"/>
      <c r="G4790" s="2"/>
    </row>
    <row r="4791" spans="1:7" ht="22.5" customHeight="1" thickBot="1" x14ac:dyDescent="0.35">
      <c r="B4791" s="490" t="s">
        <v>1810</v>
      </c>
      <c r="C4791" s="491" t="s">
        <v>826</v>
      </c>
      <c r="D4791" s="483"/>
      <c r="E4791" s="483"/>
      <c r="F4791" s="483"/>
      <c r="G4791" s="2"/>
    </row>
    <row r="4792" spans="1:7" ht="15.75" customHeight="1" x14ac:dyDescent="0.3">
      <c r="B4792" s="492" t="s">
        <v>827</v>
      </c>
      <c r="C4792" s="493">
        <v>29.99</v>
      </c>
      <c r="D4792" s="483"/>
      <c r="E4792" s="483"/>
      <c r="F4792" s="483"/>
      <c r="G4792" s="2"/>
    </row>
    <row r="4793" spans="1:7" ht="15.75" customHeight="1" thickBot="1" x14ac:dyDescent="0.35">
      <c r="B4793" s="494"/>
      <c r="C4793" s="495"/>
      <c r="D4793" s="483"/>
      <c r="E4793" s="483"/>
      <c r="F4793" s="483"/>
      <c r="G4793" s="2"/>
    </row>
    <row r="4794" spans="1:7" ht="15.75" customHeight="1" x14ac:dyDescent="0.3">
      <c r="B4794" s="484" t="s">
        <v>828</v>
      </c>
      <c r="C4794" s="485"/>
      <c r="D4794" s="483"/>
      <c r="E4794" s="483"/>
      <c r="F4794" s="483"/>
      <c r="G4794" s="2"/>
    </row>
    <row r="4795" spans="1:7" ht="15.75" customHeight="1" x14ac:dyDescent="0.3">
      <c r="B4795" s="486" t="s">
        <v>829</v>
      </c>
      <c r="C4795" s="487"/>
      <c r="D4795" s="483"/>
      <c r="E4795" s="483"/>
      <c r="F4795" s="483"/>
      <c r="G4795" s="2"/>
    </row>
    <row r="4796" spans="1:7" ht="15.75" customHeight="1" thickBot="1" x14ac:dyDescent="0.35">
      <c r="B4796" s="488"/>
      <c r="C4796" s="489"/>
      <c r="D4796" s="483"/>
      <c r="E4796" s="483"/>
      <c r="F4796" s="483"/>
      <c r="G4796" s="2"/>
    </row>
    <row r="4797" spans="1:7" ht="15.75" customHeight="1" thickTop="1" x14ac:dyDescent="0.3">
      <c r="B4797" s="4015" t="str">
        <f>+B4788</f>
        <v>.</v>
      </c>
      <c r="C4797" s="4015"/>
      <c r="D4797" s="483"/>
      <c r="E4797" s="483"/>
      <c r="F4797" s="483"/>
      <c r="G4797" s="2"/>
    </row>
    <row r="4798" spans="1:7" ht="13.5" thickBot="1" x14ac:dyDescent="0.25">
      <c r="A4798" s="4100"/>
      <c r="B4798" s="4100"/>
      <c r="C4798" s="4100"/>
      <c r="D4798" s="4100"/>
      <c r="E4798" s="4100"/>
      <c r="F4798" s="4100"/>
      <c r="G4798" s="2"/>
    </row>
    <row r="4799" spans="1:7" ht="13.5" thickTop="1" x14ac:dyDescent="0.2">
      <c r="B4799" s="4097" t="s">
        <v>1176</v>
      </c>
      <c r="C4799" s="4099"/>
      <c r="D4799" s="4098"/>
      <c r="E4799" s="2"/>
      <c r="F4799" s="2"/>
      <c r="G4799" s="2"/>
    </row>
    <row r="4800" spans="1:7" x14ac:dyDescent="0.2">
      <c r="B4800" s="380" t="s">
        <v>1154</v>
      </c>
      <c r="C4800" s="381" t="s">
        <v>2020</v>
      </c>
      <c r="D4800" s="330"/>
      <c r="E4800" s="2"/>
      <c r="F4800" s="2"/>
      <c r="G4800" s="2"/>
    </row>
    <row r="4801" spans="2:7" x14ac:dyDescent="0.2">
      <c r="B4801" s="343" t="s">
        <v>1177</v>
      </c>
      <c r="C4801" s="320">
        <v>49</v>
      </c>
      <c r="D4801" s="330"/>
      <c r="E4801" s="2"/>
      <c r="F4801" s="2"/>
      <c r="G4801" s="2"/>
    </row>
    <row r="4802" spans="2:7" x14ac:dyDescent="0.2">
      <c r="B4802" s="379"/>
      <c r="C4802" s="354"/>
      <c r="D4802" s="330"/>
      <c r="E4802" s="2"/>
      <c r="F4802" s="2"/>
      <c r="G4802" s="2"/>
    </row>
    <row r="4803" spans="2:7" x14ac:dyDescent="0.2">
      <c r="B4803" s="334" t="s">
        <v>1449</v>
      </c>
      <c r="C4803" s="280"/>
      <c r="D4803" s="330"/>
      <c r="E4803" s="2"/>
      <c r="F4803" s="2"/>
      <c r="G4803" s="2"/>
    </row>
    <row r="4804" spans="2:7" ht="13.5" thickBot="1" x14ac:dyDescent="0.25">
      <c r="B4804" s="335" t="s">
        <v>1178</v>
      </c>
      <c r="C4804" s="345"/>
      <c r="D4804" s="336"/>
      <c r="E4804" s="2"/>
      <c r="F4804" s="2"/>
      <c r="G4804" s="2"/>
    </row>
    <row r="4805" spans="2:7" ht="13.5" thickTop="1" x14ac:dyDescent="0.2">
      <c r="B4805" s="4015" t="str">
        <f>+B4797</f>
        <v>.</v>
      </c>
      <c r="C4805" s="4015"/>
      <c r="D4805" s="2"/>
      <c r="E4805" s="2"/>
      <c r="F4805" s="2"/>
      <c r="G4805" s="2"/>
    </row>
    <row r="4806" spans="2:7" ht="13.5" thickBot="1" x14ac:dyDescent="0.25">
      <c r="B4806" s="2"/>
      <c r="C4806" s="2"/>
      <c r="D4806" s="2"/>
      <c r="E4806" s="2"/>
      <c r="F4806" s="2"/>
      <c r="G4806" s="2"/>
    </row>
    <row r="4807" spans="2:7" ht="13.5" thickTop="1" x14ac:dyDescent="0.2">
      <c r="B4807" s="4113" t="s">
        <v>1170</v>
      </c>
      <c r="C4807" s="4114"/>
      <c r="D4807" s="4114"/>
      <c r="E4807" s="4114"/>
      <c r="F4807" s="4115"/>
      <c r="G4807" s="2"/>
    </row>
    <row r="4808" spans="2:7" x14ac:dyDescent="0.2">
      <c r="B4808" s="380" t="s">
        <v>1727</v>
      </c>
      <c r="C4808" s="385" t="s">
        <v>1171</v>
      </c>
      <c r="D4808" s="381" t="s">
        <v>1220</v>
      </c>
      <c r="E4808" s="385" t="s">
        <v>1172</v>
      </c>
      <c r="F4808" s="386" t="s">
        <v>1218</v>
      </c>
      <c r="G4808" s="2"/>
    </row>
    <row r="4809" spans="2:7" x14ac:dyDescent="0.2">
      <c r="B4809" s="361" t="s">
        <v>1173</v>
      </c>
      <c r="C4809" s="382">
        <v>400</v>
      </c>
      <c r="D4809" s="383" t="s">
        <v>1174</v>
      </c>
      <c r="E4809" s="384">
        <v>1E-4</v>
      </c>
      <c r="F4809" s="4118" t="s">
        <v>1175</v>
      </c>
      <c r="G4809" s="2"/>
    </row>
    <row r="4810" spans="2:7" x14ac:dyDescent="0.2">
      <c r="B4810" s="343"/>
      <c r="C4810" s="355"/>
      <c r="D4810" s="308"/>
      <c r="E4810" s="356"/>
      <c r="F4810" s="4119"/>
      <c r="G4810" s="2"/>
    </row>
    <row r="4811" spans="2:7" x14ac:dyDescent="0.2">
      <c r="B4811" s="334" t="s">
        <v>1450</v>
      </c>
      <c r="C4811" s="280"/>
      <c r="D4811" s="280"/>
      <c r="E4811" s="280"/>
      <c r="F4811" s="330"/>
      <c r="G4811" s="2"/>
    </row>
    <row r="4812" spans="2:7" ht="13.5" thickBot="1" x14ac:dyDescent="0.25">
      <c r="B4812" s="335"/>
      <c r="C4812" s="345"/>
      <c r="D4812" s="345"/>
      <c r="E4812" s="345"/>
      <c r="F4812" s="336"/>
      <c r="G4812" s="2"/>
    </row>
    <row r="4813" spans="2:7" ht="13.5" thickTop="1" x14ac:dyDescent="0.2">
      <c r="B4813" s="1029" t="str">
        <f>+B4805</f>
        <v>.</v>
      </c>
      <c r="C4813" s="2"/>
      <c r="D4813" s="2"/>
      <c r="E4813" s="2"/>
      <c r="F4813" s="2"/>
      <c r="G4813" s="2"/>
    </row>
    <row r="4814" spans="2:7" ht="13.5" thickBot="1" x14ac:dyDescent="0.25">
      <c r="B4814" s="2"/>
      <c r="C4814" s="2"/>
      <c r="D4814" s="2"/>
      <c r="E4814" s="2"/>
      <c r="F4814" s="2"/>
      <c r="G4814" s="2"/>
    </row>
    <row r="4815" spans="2:7" ht="13.5" thickTop="1" x14ac:dyDescent="0.2">
      <c r="B4815" s="4097" t="s">
        <v>169</v>
      </c>
      <c r="C4815" s="4099"/>
      <c r="D4815" s="4099"/>
      <c r="E4815" s="4098"/>
      <c r="F4815" s="2"/>
      <c r="G4815" s="2"/>
    </row>
    <row r="4816" spans="2:7" x14ac:dyDescent="0.2">
      <c r="B4816" s="346" t="s">
        <v>1164</v>
      </c>
      <c r="C4816" s="347"/>
      <c r="D4816" s="347"/>
      <c r="E4816" s="333"/>
      <c r="F4816" s="2"/>
      <c r="G4816" s="2"/>
    </row>
    <row r="4817" spans="2:7" x14ac:dyDescent="0.2">
      <c r="B4817" s="348"/>
      <c r="C4817" s="300"/>
      <c r="D4817" s="300"/>
      <c r="E4817" s="339"/>
      <c r="F4817" s="2"/>
      <c r="G4817" s="2"/>
    </row>
    <row r="4818" spans="2:7" x14ac:dyDescent="0.2">
      <c r="B4818" s="349" t="s">
        <v>173</v>
      </c>
      <c r="C4818" s="300"/>
      <c r="D4818" s="300"/>
      <c r="E4818" s="339"/>
      <c r="F4818" s="2"/>
      <c r="G4818" s="2"/>
    </row>
    <row r="4819" spans="2:7" x14ac:dyDescent="0.2">
      <c r="B4819" s="350" t="s">
        <v>2020</v>
      </c>
      <c r="C4819" s="351">
        <v>69</v>
      </c>
      <c r="D4819" s="300"/>
      <c r="E4819" s="339"/>
      <c r="F4819" s="2"/>
      <c r="G4819" s="2"/>
    </row>
    <row r="4820" spans="2:7" x14ac:dyDescent="0.2">
      <c r="B4820" s="338" t="s">
        <v>1169</v>
      </c>
      <c r="C4820" s="351"/>
      <c r="D4820" s="300"/>
      <c r="E4820" s="339"/>
      <c r="F4820" s="2"/>
      <c r="G4820" s="2"/>
    </row>
    <row r="4821" spans="2:7" ht="12.75" customHeight="1" x14ac:dyDescent="0.2">
      <c r="B4821" s="4135" t="s">
        <v>2850</v>
      </c>
      <c r="C4821" s="4136"/>
      <c r="D4821" s="4136"/>
      <c r="E4821" s="4137"/>
      <c r="F4821" s="2"/>
      <c r="G4821" s="2"/>
    </row>
    <row r="4822" spans="2:7" x14ac:dyDescent="0.2">
      <c r="B4822" s="334"/>
      <c r="C4822" s="280"/>
      <c r="D4822" s="280"/>
      <c r="E4822" s="330"/>
      <c r="F4822" s="2"/>
      <c r="G4822" s="2"/>
    </row>
    <row r="4823" spans="2:7" x14ac:dyDescent="0.2">
      <c r="B4823" s="352" t="s">
        <v>1165</v>
      </c>
      <c r="C4823" s="280"/>
      <c r="D4823" s="280"/>
      <c r="E4823" s="330"/>
      <c r="F4823" s="2"/>
      <c r="G4823" s="2"/>
    </row>
    <row r="4824" spans="2:7" x14ac:dyDescent="0.2">
      <c r="B4824" s="352"/>
      <c r="C4824" s="280"/>
      <c r="D4824" s="280"/>
      <c r="E4824" s="330"/>
      <c r="F4824" s="2"/>
      <c r="G4824" s="2"/>
    </row>
    <row r="4825" spans="2:7" ht="12.75" customHeight="1" x14ac:dyDescent="0.2">
      <c r="B4825" s="4138" t="s">
        <v>1166</v>
      </c>
      <c r="C4825" s="4139"/>
      <c r="D4825" s="4139"/>
      <c r="E4825" s="4140"/>
      <c r="F4825" s="2"/>
      <c r="G4825" s="2"/>
    </row>
    <row r="4826" spans="2:7" x14ac:dyDescent="0.2">
      <c r="B4826" s="353" t="s">
        <v>2020</v>
      </c>
      <c r="C4826" s="354">
        <v>89</v>
      </c>
      <c r="D4826" s="280"/>
      <c r="E4826" s="330"/>
      <c r="F4826" s="2"/>
      <c r="G4826" s="2"/>
    </row>
    <row r="4827" spans="2:7" x14ac:dyDescent="0.2">
      <c r="B4827" s="334" t="str">
        <f>+B4820</f>
        <v xml:space="preserve">Valor no incluye impuestos </v>
      </c>
      <c r="C4827" s="354"/>
      <c r="D4827" s="280"/>
      <c r="E4827" s="330"/>
      <c r="F4827" s="2"/>
      <c r="G4827" s="2"/>
    </row>
    <row r="4828" spans="2:7" ht="12.75" customHeight="1" x14ac:dyDescent="0.2">
      <c r="B4828" s="4132" t="s">
        <v>1167</v>
      </c>
      <c r="C4828" s="4133"/>
      <c r="D4828" s="4133"/>
      <c r="E4828" s="4134"/>
      <c r="F4828" s="2"/>
      <c r="G4828" s="2"/>
    </row>
    <row r="4829" spans="2:7" ht="12.75" customHeight="1" x14ac:dyDescent="0.2">
      <c r="B4829" s="4059" t="s">
        <v>2851</v>
      </c>
      <c r="C4829" s="4060"/>
      <c r="D4829" s="4060"/>
      <c r="E4829" s="4061"/>
      <c r="F4829" s="2"/>
      <c r="G4829" s="2"/>
    </row>
    <row r="4830" spans="2:7" ht="13.5" thickBot="1" x14ac:dyDescent="0.25">
      <c r="B4830" s="335" t="s">
        <v>1168</v>
      </c>
      <c r="C4830" s="345"/>
      <c r="D4830" s="345"/>
      <c r="E4830" s="336"/>
      <c r="F4830" s="2"/>
      <c r="G4830" s="2"/>
    </row>
    <row r="4831" spans="2:7" ht="13.5" thickTop="1" x14ac:dyDescent="0.2">
      <c r="B4831" s="4015" t="str">
        <f>+B4813</f>
        <v>.</v>
      </c>
      <c r="C4831" s="4015"/>
      <c r="D4831" s="2"/>
      <c r="E4831" s="2"/>
      <c r="F4831" s="2"/>
      <c r="G4831" s="2"/>
    </row>
    <row r="4832" spans="2:7" ht="13.5" thickBot="1" x14ac:dyDescent="0.25">
      <c r="B4832" s="2"/>
      <c r="C4832" s="2"/>
      <c r="D4832" s="2"/>
      <c r="E4832" s="2"/>
      <c r="F4832" s="2"/>
      <c r="G4832" s="2"/>
    </row>
    <row r="4833" spans="2:7" ht="13.5" thickTop="1" x14ac:dyDescent="0.2">
      <c r="B4833" s="4097" t="s">
        <v>2249</v>
      </c>
      <c r="C4833" s="4099"/>
      <c r="D4833" s="4099"/>
      <c r="E4833" s="4099"/>
      <c r="F4833" s="4098"/>
      <c r="G4833" s="2"/>
    </row>
    <row r="4834" spans="2:7" x14ac:dyDescent="0.2">
      <c r="B4834" s="340"/>
      <c r="C4834" s="341"/>
      <c r="D4834" s="341"/>
      <c r="E4834" s="341"/>
      <c r="F4834" s="342"/>
      <c r="G4834" s="2"/>
    </row>
    <row r="4835" spans="2:7" x14ac:dyDescent="0.2">
      <c r="B4835" s="4141" t="s">
        <v>2250</v>
      </c>
      <c r="C4835" s="4142"/>
      <c r="D4835" s="4142"/>
      <c r="E4835" s="4142"/>
      <c r="F4835" s="4143"/>
      <c r="G4835" s="2"/>
    </row>
    <row r="4836" spans="2:7" ht="25.5" x14ac:dyDescent="0.2">
      <c r="B4836" s="387" t="s">
        <v>1218</v>
      </c>
      <c r="C4836" s="388" t="s">
        <v>1154</v>
      </c>
      <c r="D4836" s="389" t="s">
        <v>1160</v>
      </c>
      <c r="E4836" s="388" t="s">
        <v>1161</v>
      </c>
      <c r="F4836" s="390" t="s">
        <v>1155</v>
      </c>
      <c r="G4836" s="2"/>
    </row>
    <row r="4837" spans="2:7" x14ac:dyDescent="0.2">
      <c r="B4837" s="343" t="s">
        <v>1162</v>
      </c>
      <c r="C4837" s="344" t="s">
        <v>1163</v>
      </c>
      <c r="D4837" s="320">
        <v>0.15</v>
      </c>
      <c r="E4837" s="344" t="s">
        <v>2505</v>
      </c>
      <c r="F4837" s="362" t="s">
        <v>1158</v>
      </c>
      <c r="G4837" s="2"/>
    </row>
    <row r="4838" spans="2:7" x14ac:dyDescent="0.2">
      <c r="B4838" s="334" t="s">
        <v>1159</v>
      </c>
      <c r="C4838" s="280"/>
      <c r="D4838" s="280"/>
      <c r="E4838" s="280"/>
      <c r="F4838" s="330"/>
      <c r="G4838" s="2"/>
    </row>
    <row r="4839" spans="2:7" ht="13.5" thickBot="1" x14ac:dyDescent="0.25">
      <c r="B4839" s="335"/>
      <c r="C4839" s="345"/>
      <c r="D4839" s="345"/>
      <c r="E4839" s="345"/>
      <c r="F4839" s="336"/>
      <c r="G4839" s="2"/>
    </row>
    <row r="4840" spans="2:7" ht="13.5" thickTop="1" x14ac:dyDescent="0.2">
      <c r="B4840" s="4113" t="s">
        <v>2250</v>
      </c>
      <c r="C4840" s="4114"/>
      <c r="D4840" s="4114"/>
      <c r="E4840" s="4114"/>
      <c r="F4840" s="4115"/>
      <c r="G4840" s="2"/>
    </row>
    <row r="4841" spans="2:7" x14ac:dyDescent="0.2">
      <c r="B4841" s="391" t="s">
        <v>1810</v>
      </c>
      <c r="C4841" s="381" t="s">
        <v>1154</v>
      </c>
      <c r="D4841" s="381" t="s">
        <v>1152</v>
      </c>
      <c r="E4841" s="381" t="s">
        <v>1220</v>
      </c>
      <c r="F4841" s="386" t="s">
        <v>1155</v>
      </c>
      <c r="G4841" s="2"/>
    </row>
    <row r="4842" spans="2:7" x14ac:dyDescent="0.2">
      <c r="B4842" s="363" t="s">
        <v>1156</v>
      </c>
      <c r="C4842" s="344" t="s">
        <v>1157</v>
      </c>
      <c r="D4842" s="320">
        <v>0.2</v>
      </c>
      <c r="E4842" s="344" t="s">
        <v>2482</v>
      </c>
      <c r="F4842" s="362" t="s">
        <v>1158</v>
      </c>
      <c r="G4842" s="2"/>
    </row>
    <row r="4843" spans="2:7" x14ac:dyDescent="0.2">
      <c r="B4843" s="334"/>
      <c r="C4843" s="280"/>
      <c r="D4843" s="280"/>
      <c r="E4843" s="280"/>
      <c r="F4843" s="330"/>
      <c r="G4843" s="2"/>
    </row>
    <row r="4844" spans="2:7" ht="13.5" thickBot="1" x14ac:dyDescent="0.25">
      <c r="B4844" s="335" t="s">
        <v>1450</v>
      </c>
      <c r="C4844" s="345"/>
      <c r="D4844" s="345"/>
      <c r="E4844" s="345"/>
      <c r="F4844" s="336"/>
      <c r="G4844" s="2"/>
    </row>
    <row r="4845" spans="2:7" ht="13.5" thickTop="1" x14ac:dyDescent="0.2">
      <c r="B4845" s="4015" t="str">
        <f>+B4831</f>
        <v>.</v>
      </c>
      <c r="C4845" s="4015"/>
      <c r="D4845" s="2"/>
      <c r="E4845" s="2"/>
      <c r="F4845" s="2"/>
      <c r="G4845" s="2"/>
    </row>
    <row r="4846" spans="2:7" ht="13.5" thickBot="1" x14ac:dyDescent="0.25">
      <c r="B4846" s="2"/>
      <c r="C4846" s="2"/>
      <c r="D4846" s="2"/>
      <c r="E4846" s="2"/>
      <c r="F4846" s="2"/>
      <c r="G4846" s="2"/>
    </row>
    <row r="4847" spans="2:7" ht="13.5" thickTop="1" x14ac:dyDescent="0.2">
      <c r="B4847" s="4097" t="s">
        <v>2123</v>
      </c>
      <c r="C4847" s="4098"/>
      <c r="D4847"/>
      <c r="E4847"/>
      <c r="F4847"/>
      <c r="G4847" s="2"/>
    </row>
    <row r="4848" spans="2:7" x14ac:dyDescent="0.2">
      <c r="B4848" s="334"/>
      <c r="C4848" s="330"/>
      <c r="D4848"/>
      <c r="E4848"/>
      <c r="F4848"/>
      <c r="G4848" s="2"/>
    </row>
    <row r="4849" spans="1:12" x14ac:dyDescent="0.2">
      <c r="B4849" s="393" t="s">
        <v>1153</v>
      </c>
      <c r="C4849" s="394" t="s">
        <v>2124</v>
      </c>
      <c r="D4849"/>
      <c r="E4849"/>
      <c r="F4849"/>
      <c r="G4849" s="2"/>
    </row>
    <row r="4850" spans="1:12" x14ac:dyDescent="0.2">
      <c r="B4850" s="392" t="s">
        <v>361</v>
      </c>
      <c r="C4850" s="366">
        <v>0.05</v>
      </c>
      <c r="D4850"/>
      <c r="E4850"/>
      <c r="F4850"/>
      <c r="G4850" s="2"/>
    </row>
    <row r="4851" spans="1:12" x14ac:dyDescent="0.2">
      <c r="B4851" s="337" t="s">
        <v>363</v>
      </c>
      <c r="C4851" s="366">
        <v>0.2</v>
      </c>
      <c r="D4851"/>
      <c r="E4851"/>
      <c r="F4851"/>
      <c r="G4851" s="2"/>
    </row>
    <row r="4852" spans="1:12" x14ac:dyDescent="0.2">
      <c r="B4852" s="337" t="s">
        <v>2125</v>
      </c>
      <c r="C4852" s="367">
        <v>0.2</v>
      </c>
      <c r="D4852"/>
      <c r="E4852"/>
      <c r="F4852"/>
      <c r="G4852" s="2"/>
    </row>
    <row r="4853" spans="1:12" x14ac:dyDescent="0.2">
      <c r="B4853" s="337" t="s">
        <v>363</v>
      </c>
      <c r="C4853" s="367">
        <v>0.1</v>
      </c>
      <c r="D4853"/>
      <c r="E4853"/>
      <c r="F4853"/>
      <c r="G4853" s="2"/>
    </row>
    <row r="4854" spans="1:12" x14ac:dyDescent="0.2">
      <c r="B4854" s="337" t="s">
        <v>2126</v>
      </c>
      <c r="C4854" s="367">
        <v>0.3</v>
      </c>
      <c r="D4854"/>
      <c r="E4854"/>
      <c r="F4854"/>
      <c r="G4854" s="2"/>
    </row>
    <row r="4855" spans="1:12" x14ac:dyDescent="0.2">
      <c r="B4855" s="338" t="s">
        <v>365</v>
      </c>
      <c r="C4855" s="339"/>
      <c r="D4855"/>
      <c r="E4855"/>
      <c r="F4855"/>
      <c r="G4855" s="2"/>
    </row>
    <row r="4856" spans="1:12" ht="13.5" thickBot="1" x14ac:dyDescent="0.25">
      <c r="B4856" s="364" t="s">
        <v>1450</v>
      </c>
      <c r="C4856" s="365"/>
      <c r="D4856"/>
      <c r="E4856"/>
      <c r="F4856"/>
      <c r="G4856" s="2"/>
    </row>
    <row r="4857" spans="1:12" ht="13.5" thickTop="1" x14ac:dyDescent="0.2">
      <c r="B4857" s="4015" t="str">
        <f>+B4845</f>
        <v>.</v>
      </c>
      <c r="C4857" s="4015"/>
      <c r="D4857"/>
      <c r="E4857"/>
      <c r="F4857"/>
      <c r="G4857" s="2"/>
    </row>
    <row r="4858" spans="1:12" ht="13.5" thickBot="1" x14ac:dyDescent="0.25"/>
    <row r="4859" spans="1:12" ht="13.5" thickTop="1" x14ac:dyDescent="0.2">
      <c r="B4859" s="3954" t="s">
        <v>2017</v>
      </c>
      <c r="C4859" s="3955"/>
      <c r="D4859" s="3955"/>
      <c r="E4859" s="3955"/>
      <c r="F4859" s="3955"/>
      <c r="G4859" s="3955"/>
      <c r="H4859" s="3955"/>
      <c r="I4859" s="3955"/>
      <c r="J4859" s="3955"/>
      <c r="K4859" s="3955"/>
      <c r="L4859" s="3956"/>
    </row>
    <row r="4860" spans="1:12" ht="51" x14ac:dyDescent="0.2">
      <c r="A4860" s="256"/>
      <c r="B4860" s="395" t="s">
        <v>2018</v>
      </c>
      <c r="C4860" s="396" t="s">
        <v>2019</v>
      </c>
      <c r="D4860" s="359" t="s">
        <v>2020</v>
      </c>
      <c r="E4860" s="359" t="s">
        <v>2021</v>
      </c>
      <c r="F4860" s="359" t="s">
        <v>2022</v>
      </c>
      <c r="G4860" s="359" t="s">
        <v>2023</v>
      </c>
      <c r="H4860" s="359" t="s">
        <v>2024</v>
      </c>
      <c r="I4860" s="359" t="s">
        <v>2025</v>
      </c>
      <c r="J4860" s="397" t="s">
        <v>2026</v>
      </c>
      <c r="K4860" s="359" t="s">
        <v>2027</v>
      </c>
      <c r="L4860" s="398" t="s">
        <v>2028</v>
      </c>
    </row>
    <row r="4861" spans="1:12" x14ac:dyDescent="0.2">
      <c r="A4861" s="256"/>
      <c r="B4861" s="277" t="s">
        <v>2029</v>
      </c>
      <c r="C4861" s="372" t="s">
        <v>2030</v>
      </c>
      <c r="D4861" s="370">
        <v>10</v>
      </c>
      <c r="E4861" s="369">
        <v>9.5000000000000001E-2</v>
      </c>
      <c r="F4861" s="370">
        <v>0.25</v>
      </c>
      <c r="G4861" s="370">
        <v>0.05</v>
      </c>
      <c r="H4861" s="273" t="s">
        <v>2031</v>
      </c>
      <c r="I4861" s="273" t="s">
        <v>2032</v>
      </c>
      <c r="J4861" s="273" t="s">
        <v>2033</v>
      </c>
      <c r="K4861" s="46">
        <v>20</v>
      </c>
      <c r="L4861" s="271" t="s">
        <v>2034</v>
      </c>
    </row>
    <row r="4862" spans="1:12" x14ac:dyDescent="0.2">
      <c r="B4862" s="42" t="s">
        <v>2035</v>
      </c>
      <c r="C4862" s="43" t="s">
        <v>2030</v>
      </c>
      <c r="D4862" s="368">
        <v>20</v>
      </c>
      <c r="E4862" s="369">
        <v>0.09</v>
      </c>
      <c r="F4862" s="370">
        <v>0.25</v>
      </c>
      <c r="G4862" s="370">
        <v>0.05</v>
      </c>
      <c r="H4862" s="179" t="s">
        <v>2036</v>
      </c>
      <c r="I4862" s="179" t="s">
        <v>2037</v>
      </c>
      <c r="J4862" s="179" t="s">
        <v>2038</v>
      </c>
      <c r="K4862" s="46">
        <v>50</v>
      </c>
      <c r="L4862" s="371" t="s">
        <v>2034</v>
      </c>
    </row>
    <row r="4863" spans="1:12" x14ac:dyDescent="0.2">
      <c r="B4863" s="42" t="s">
        <v>2039</v>
      </c>
      <c r="C4863" s="43" t="s">
        <v>2030</v>
      </c>
      <c r="D4863" s="368">
        <v>30</v>
      </c>
      <c r="E4863" s="369">
        <v>0.08</v>
      </c>
      <c r="F4863" s="370">
        <v>0.25</v>
      </c>
      <c r="G4863" s="370">
        <v>0.05</v>
      </c>
      <c r="H4863" s="179" t="s">
        <v>2040</v>
      </c>
      <c r="I4863" s="179" t="s">
        <v>2041</v>
      </c>
      <c r="J4863" s="179" t="s">
        <v>2042</v>
      </c>
      <c r="K4863" s="46">
        <v>70</v>
      </c>
      <c r="L4863" s="371" t="s">
        <v>2034</v>
      </c>
    </row>
    <row r="4864" spans="1:12" x14ac:dyDescent="0.2">
      <c r="B4864" s="7"/>
      <c r="C4864" s="1"/>
      <c r="D4864" s="1"/>
      <c r="E4864" s="1"/>
      <c r="F4864" s="1"/>
      <c r="G4864" s="1"/>
      <c r="H4864" s="1"/>
      <c r="I4864" s="1"/>
      <c r="J4864" s="1"/>
      <c r="K4864" s="1"/>
      <c r="L4864" s="8"/>
    </row>
    <row r="4865" spans="1:12" ht="12" customHeight="1" thickBot="1" x14ac:dyDescent="0.25">
      <c r="B4865" s="3" t="s">
        <v>1450</v>
      </c>
      <c r="C4865" s="4"/>
      <c r="D4865" s="4"/>
      <c r="E4865" s="4"/>
      <c r="F4865" s="4"/>
      <c r="G4865" s="4"/>
      <c r="H4865" s="4"/>
      <c r="I4865" s="4"/>
      <c r="J4865" s="4"/>
      <c r="K4865" s="4"/>
      <c r="L4865" s="5"/>
    </row>
    <row r="4866" spans="1:12" ht="13.5" thickTop="1" x14ac:dyDescent="0.2">
      <c r="B4866" s="4015" t="str">
        <f>+B4857</f>
        <v>.</v>
      </c>
      <c r="C4866" s="4015"/>
    </row>
    <row r="4867" spans="1:12" ht="13.5" thickBot="1" x14ac:dyDescent="0.25"/>
    <row r="4868" spans="1:12" ht="13.5" thickTop="1" x14ac:dyDescent="0.2">
      <c r="B4868" s="3991" t="s">
        <v>2043</v>
      </c>
      <c r="C4868" s="3992"/>
      <c r="D4868" s="3993"/>
    </row>
    <row r="4869" spans="1:12" x14ac:dyDescent="0.2">
      <c r="B4869" s="402" t="s">
        <v>1153</v>
      </c>
      <c r="C4869" s="403" t="s">
        <v>2552</v>
      </c>
      <c r="D4869" s="404" t="s">
        <v>2553</v>
      </c>
    </row>
    <row r="4870" spans="1:12" x14ac:dyDescent="0.2">
      <c r="B4870" s="399" t="s">
        <v>361</v>
      </c>
      <c r="C4870" s="400">
        <v>0.05</v>
      </c>
      <c r="D4870" s="401">
        <f>+C4870*1.12</f>
        <v>5.6000000000000008E-2</v>
      </c>
    </row>
    <row r="4871" spans="1:12" x14ac:dyDescent="0.2">
      <c r="B4871" s="15" t="s">
        <v>362</v>
      </c>
      <c r="C4871" s="373">
        <v>0.05</v>
      </c>
      <c r="D4871" s="376">
        <f>+C4871*1.12</f>
        <v>5.6000000000000008E-2</v>
      </c>
    </row>
    <row r="4872" spans="1:12" x14ac:dyDescent="0.2">
      <c r="B4872" s="15" t="s">
        <v>363</v>
      </c>
      <c r="C4872" s="373">
        <v>0.1</v>
      </c>
      <c r="D4872" s="376">
        <f>+C4872*1.12</f>
        <v>0.11200000000000002</v>
      </c>
    </row>
    <row r="4873" spans="1:12" x14ac:dyDescent="0.2">
      <c r="B4873" s="15" t="s">
        <v>364</v>
      </c>
      <c r="C4873" s="373">
        <v>0.3</v>
      </c>
      <c r="D4873" s="376">
        <f>+C4873*1.12</f>
        <v>0.33600000000000002</v>
      </c>
    </row>
    <row r="4874" spans="1:12" ht="17.25" customHeight="1" x14ac:dyDescent="0.2">
      <c r="B4874" s="18" t="s">
        <v>365</v>
      </c>
      <c r="C4874" s="24"/>
      <c r="D4874" s="23"/>
    </row>
    <row r="4875" spans="1:12" ht="13.5" thickBot="1" x14ac:dyDescent="0.25">
      <c r="B4875" s="374" t="s">
        <v>1450</v>
      </c>
      <c r="C4875" s="154"/>
      <c r="D4875" s="155"/>
    </row>
    <row r="4876" spans="1:12" ht="13.5" thickTop="1" x14ac:dyDescent="0.2">
      <c r="A4876" s="258"/>
      <c r="B4876" s="4106" t="str">
        <f>+B4866</f>
        <v>.</v>
      </c>
      <c r="C4876" s="4106"/>
    </row>
    <row r="4877" spans="1:12" ht="13.5" thickBot="1" x14ac:dyDescent="0.25"/>
    <row r="4878" spans="1:12" ht="13.5" thickTop="1" x14ac:dyDescent="0.2">
      <c r="B4878" s="3991" t="s">
        <v>1730</v>
      </c>
      <c r="C4878" s="3993"/>
      <c r="D4878"/>
      <c r="E4878" s="97"/>
      <c r="F4878"/>
    </row>
    <row r="4879" spans="1:12" x14ac:dyDescent="0.2">
      <c r="B4879" s="274" t="s">
        <v>1731</v>
      </c>
      <c r="C4879" s="407" t="s">
        <v>1612</v>
      </c>
      <c r="D4879"/>
      <c r="E4879"/>
      <c r="F4879"/>
    </row>
    <row r="4880" spans="1:12" x14ac:dyDescent="0.2">
      <c r="B4880" s="42" t="s">
        <v>141</v>
      </c>
      <c r="C4880" s="375">
        <v>125</v>
      </c>
      <c r="D4880"/>
      <c r="E4880" s="97"/>
      <c r="F4880"/>
    </row>
    <row r="4881" spans="2:6" ht="25.5" x14ac:dyDescent="0.2">
      <c r="B4881" s="42" t="s">
        <v>142</v>
      </c>
      <c r="C4881" s="375">
        <v>35</v>
      </c>
      <c r="D4881"/>
      <c r="E4881"/>
      <c r="F4881"/>
    </row>
    <row r="4882" spans="2:6" x14ac:dyDescent="0.2">
      <c r="B4882" s="42" t="s">
        <v>143</v>
      </c>
      <c r="C4882" s="375">
        <v>87</v>
      </c>
      <c r="D4882"/>
      <c r="E4882"/>
      <c r="F4882"/>
    </row>
    <row r="4883" spans="2:6" x14ac:dyDescent="0.2">
      <c r="B4883" s="42" t="s">
        <v>144</v>
      </c>
      <c r="C4883" s="375">
        <v>3</v>
      </c>
      <c r="D4883"/>
      <c r="E4883"/>
      <c r="F4883"/>
    </row>
    <row r="4884" spans="2:6" x14ac:dyDescent="0.2">
      <c r="B4884" s="42" t="s">
        <v>145</v>
      </c>
      <c r="C4884" s="375">
        <v>0.1</v>
      </c>
      <c r="D4884"/>
      <c r="E4884"/>
      <c r="F4884"/>
    </row>
    <row r="4885" spans="2:6" x14ac:dyDescent="0.2">
      <c r="B4885" s="42" t="s">
        <v>146</v>
      </c>
      <c r="C4885" s="375">
        <v>0.25</v>
      </c>
      <c r="D4885"/>
      <c r="E4885"/>
      <c r="F4885"/>
    </row>
    <row r="4886" spans="2:6" x14ac:dyDescent="0.2">
      <c r="B4886" s="42" t="s">
        <v>147</v>
      </c>
      <c r="C4886" s="375">
        <v>0.15</v>
      </c>
      <c r="D4886"/>
      <c r="E4886"/>
      <c r="F4886"/>
    </row>
    <row r="4887" spans="2:6" x14ac:dyDescent="0.2">
      <c r="B4887" s="10"/>
      <c r="C4887" s="96"/>
      <c r="D4887"/>
      <c r="E4887"/>
      <c r="F4887"/>
    </row>
    <row r="4888" spans="2:6" ht="17.25" customHeight="1" thickBot="1" x14ac:dyDescent="0.25">
      <c r="B4888" s="4078" t="s">
        <v>1450</v>
      </c>
      <c r="C4888" s="4079"/>
      <c r="D4888"/>
      <c r="E4888"/>
      <c r="F4888"/>
    </row>
    <row r="4889" spans="2:6" ht="13.5" thickTop="1" x14ac:dyDescent="0.2">
      <c r="B4889" s="4015" t="str">
        <f>+B4876</f>
        <v>.</v>
      </c>
      <c r="C4889" s="4015"/>
      <c r="D4889"/>
      <c r="E4889"/>
      <c r="F4889"/>
    </row>
    <row r="4890" spans="2:6" ht="13.5" thickBot="1" x14ac:dyDescent="0.25"/>
    <row r="4891" spans="2:6" ht="13.5" thickTop="1" x14ac:dyDescent="0.2">
      <c r="B4891" s="3954" t="s">
        <v>148</v>
      </c>
      <c r="C4891" s="3955"/>
      <c r="D4891" s="3955"/>
      <c r="E4891" s="3955"/>
      <c r="F4891" s="3956"/>
    </row>
    <row r="4892" spans="2:6" x14ac:dyDescent="0.2">
      <c r="B4892" s="408"/>
      <c r="C4892" s="157"/>
      <c r="D4892" s="4006" t="s">
        <v>1613</v>
      </c>
      <c r="E4892" s="4007"/>
      <c r="F4892" s="4008"/>
    </row>
    <row r="4893" spans="2:6" ht="25.5" x14ac:dyDescent="0.2">
      <c r="B4893" s="409" t="s">
        <v>149</v>
      </c>
      <c r="C4893" s="359" t="s">
        <v>1699</v>
      </c>
      <c r="D4893" s="359" t="s">
        <v>150</v>
      </c>
      <c r="E4893" s="359" t="s">
        <v>151</v>
      </c>
      <c r="F4893" s="406" t="s">
        <v>152</v>
      </c>
    </row>
    <row r="4894" spans="2:6" x14ac:dyDescent="0.2">
      <c r="B4894" s="378">
        <v>10</v>
      </c>
      <c r="C4894" s="368">
        <v>5</v>
      </c>
      <c r="D4894" s="377">
        <v>50</v>
      </c>
      <c r="E4894" s="98">
        <v>10</v>
      </c>
      <c r="F4894" s="410">
        <v>1</v>
      </c>
    </row>
    <row r="4895" spans="2:6" x14ac:dyDescent="0.2">
      <c r="B4895" s="378">
        <v>20</v>
      </c>
      <c r="C4895" s="368">
        <v>5</v>
      </c>
      <c r="D4895" s="377">
        <v>50</v>
      </c>
      <c r="E4895" s="98">
        <v>10</v>
      </c>
      <c r="F4895" s="410">
        <v>1</v>
      </c>
    </row>
    <row r="4896" spans="2:6" x14ac:dyDescent="0.2">
      <c r="B4896" s="378">
        <v>30</v>
      </c>
      <c r="C4896" s="368">
        <v>5</v>
      </c>
      <c r="D4896" s="377">
        <v>50</v>
      </c>
      <c r="E4896" s="98">
        <v>10</v>
      </c>
      <c r="F4896" s="410">
        <v>1</v>
      </c>
    </row>
    <row r="4897" spans="2:6" ht="12.75" customHeight="1" x14ac:dyDescent="0.2">
      <c r="B4897" s="4009" t="s">
        <v>153</v>
      </c>
      <c r="C4897" s="4010"/>
      <c r="D4897" s="4010"/>
      <c r="E4897" s="4010"/>
      <c r="F4897" s="4011"/>
    </row>
    <row r="4898" spans="2:6" ht="12.75" customHeight="1" x14ac:dyDescent="0.2">
      <c r="B4898" s="4003" t="s">
        <v>154</v>
      </c>
      <c r="C4898" s="4004"/>
      <c r="D4898" s="4004"/>
      <c r="E4898" s="4004"/>
      <c r="F4898" s="4005"/>
    </row>
    <row r="4899" spans="2:6" ht="12.75" customHeight="1" x14ac:dyDescent="0.2">
      <c r="B4899" s="4003" t="s">
        <v>155</v>
      </c>
      <c r="C4899" s="4004"/>
      <c r="D4899" s="4004"/>
      <c r="E4899" s="4004"/>
      <c r="F4899" s="4005"/>
    </row>
    <row r="4900" spans="2:6" ht="12.75" customHeight="1" x14ac:dyDescent="0.2">
      <c r="B4900" s="4003" t="s">
        <v>156</v>
      </c>
      <c r="C4900" s="4004"/>
      <c r="D4900" s="4004"/>
      <c r="E4900" s="4004"/>
      <c r="F4900" s="4005"/>
    </row>
    <row r="4901" spans="2:6" ht="13.5" customHeight="1" thickBot="1" x14ac:dyDescent="0.25">
      <c r="B4901" s="4078" t="s">
        <v>52</v>
      </c>
      <c r="C4901" s="4104"/>
      <c r="D4901" s="4104"/>
      <c r="E4901" s="4104"/>
      <c r="F4901" s="4105"/>
    </row>
    <row r="4902" spans="2:6" ht="13.5" thickTop="1" x14ac:dyDescent="0.2">
      <c r="B4902" s="4019" t="str">
        <f>+B4889</f>
        <v>.</v>
      </c>
      <c r="C4902" s="4019"/>
    </row>
    <row r="4903" spans="2:6" ht="13.5" thickBot="1" x14ac:dyDescent="0.25"/>
    <row r="4904" spans="2:6" ht="13.5" thickTop="1" x14ac:dyDescent="0.2">
      <c r="B4904" s="3991" t="s">
        <v>166</v>
      </c>
      <c r="C4904" s="3993"/>
    </row>
    <row r="4905" spans="2:6" x14ac:dyDescent="0.2">
      <c r="B4905" s="7" t="s">
        <v>368</v>
      </c>
      <c r="C4905" s="8"/>
    </row>
    <row r="4906" spans="2:6" x14ac:dyDescent="0.2">
      <c r="B4906" s="274" t="s">
        <v>369</v>
      </c>
      <c r="C4906" s="276" t="s">
        <v>1611</v>
      </c>
    </row>
    <row r="4907" spans="2:6" x14ac:dyDescent="0.2">
      <c r="B4907" s="411" t="s">
        <v>371</v>
      </c>
      <c r="C4907" s="375">
        <v>14.99</v>
      </c>
    </row>
    <row r="4908" spans="2:6" x14ac:dyDescent="0.2">
      <c r="B4908" s="411" t="s">
        <v>372</v>
      </c>
      <c r="C4908" s="375">
        <v>19.989999999999998</v>
      </c>
    </row>
    <row r="4909" spans="2:6" x14ac:dyDescent="0.2">
      <c r="B4909" s="411" t="s">
        <v>167</v>
      </c>
      <c r="C4909" s="375">
        <v>29.99</v>
      </c>
    </row>
    <row r="4910" spans="2:6" x14ac:dyDescent="0.2">
      <c r="B4910" s="18" t="s">
        <v>52</v>
      </c>
      <c r="C4910" s="8"/>
    </row>
    <row r="4911" spans="2:6" ht="15.75" customHeight="1" thickBot="1" x14ac:dyDescent="0.25">
      <c r="B4911" s="3" t="s">
        <v>168</v>
      </c>
      <c r="C4911" s="5"/>
    </row>
    <row r="4912" spans="2:6" ht="13.5" thickTop="1" x14ac:dyDescent="0.2">
      <c r="B4912" s="4015" t="str">
        <f>+B4902</f>
        <v>.</v>
      </c>
      <c r="C4912" s="4015"/>
    </row>
    <row r="4913" spans="2:5" ht="13.5" thickBot="1" x14ac:dyDescent="0.25"/>
    <row r="4914" spans="2:5" ht="13.5" thickTop="1" x14ac:dyDescent="0.2">
      <c r="B4914" s="3991" t="s">
        <v>169</v>
      </c>
      <c r="C4914" s="3992"/>
      <c r="D4914" s="3992"/>
      <c r="E4914" s="3993"/>
    </row>
    <row r="4915" spans="2:5" x14ac:dyDescent="0.2">
      <c r="B4915" s="91" t="s">
        <v>170</v>
      </c>
      <c r="C4915" s="35"/>
      <c r="D4915" s="35"/>
      <c r="E4915" s="9"/>
    </row>
    <row r="4916" spans="2:5" x14ac:dyDescent="0.2">
      <c r="B4916" s="104" t="s">
        <v>2020</v>
      </c>
      <c r="C4916" s="102">
        <v>79</v>
      </c>
      <c r="D4916" s="24"/>
      <c r="E4916" s="23"/>
    </row>
    <row r="4917" spans="2:5" x14ac:dyDescent="0.2">
      <c r="B4917" s="18" t="s">
        <v>164</v>
      </c>
      <c r="C4917" s="102"/>
      <c r="D4917" s="24"/>
      <c r="E4917" s="23"/>
    </row>
    <row r="4918" spans="2:5" x14ac:dyDescent="0.2">
      <c r="B4918" s="18" t="s">
        <v>171</v>
      </c>
      <c r="C4918" s="24"/>
      <c r="D4918" s="24"/>
      <c r="E4918" s="23"/>
    </row>
    <row r="4919" spans="2:5" x14ac:dyDescent="0.2">
      <c r="B4919" s="22" t="s">
        <v>172</v>
      </c>
      <c r="C4919" s="24"/>
      <c r="D4919" s="24"/>
      <c r="E4919" s="23"/>
    </row>
    <row r="4920" spans="2:5" x14ac:dyDescent="0.2">
      <c r="B4920" s="105" t="s">
        <v>173</v>
      </c>
      <c r="C4920" s="24"/>
      <c r="D4920" s="24"/>
      <c r="E4920" s="23"/>
    </row>
    <row r="4921" spans="2:5" x14ac:dyDescent="0.2">
      <c r="B4921" s="104" t="s">
        <v>2020</v>
      </c>
      <c r="C4921" s="102">
        <v>69</v>
      </c>
      <c r="D4921" s="24"/>
      <c r="E4921" s="23"/>
    </row>
    <row r="4922" spans="2:5" x14ac:dyDescent="0.2">
      <c r="B4922" s="18" t="s">
        <v>367</v>
      </c>
      <c r="C4922" s="102"/>
      <c r="D4922" s="24"/>
      <c r="E4922" s="23"/>
    </row>
    <row r="4923" spans="2:5" ht="12.75" customHeight="1" x14ac:dyDescent="0.2">
      <c r="B4923" s="4012" t="s">
        <v>1616</v>
      </c>
      <c r="C4923" s="4013"/>
      <c r="D4923" s="4013"/>
      <c r="E4923" s="4014"/>
    </row>
    <row r="4924" spans="2:5" x14ac:dyDescent="0.2">
      <c r="B4924" s="105" t="s">
        <v>1617</v>
      </c>
      <c r="C4924" s="24"/>
      <c r="D4924" s="24"/>
      <c r="E4924" s="23"/>
    </row>
    <row r="4925" spans="2:5" x14ac:dyDescent="0.2">
      <c r="B4925" s="104" t="s">
        <v>2020</v>
      </c>
      <c r="C4925" s="102">
        <v>10</v>
      </c>
      <c r="D4925" s="24"/>
      <c r="E4925" s="23"/>
    </row>
    <row r="4926" spans="2:5" x14ac:dyDescent="0.2">
      <c r="B4926" s="18" t="s">
        <v>367</v>
      </c>
      <c r="C4926" s="24"/>
      <c r="D4926" s="24"/>
      <c r="E4926" s="23"/>
    </row>
    <row r="4927" spans="2:5" ht="12.75" customHeight="1" x14ac:dyDescent="0.2">
      <c r="B4927" s="4016" t="s">
        <v>599</v>
      </c>
      <c r="C4927" s="4017"/>
      <c r="D4927" s="4017"/>
      <c r="E4927" s="4018"/>
    </row>
    <row r="4928" spans="2:5" x14ac:dyDescent="0.2">
      <c r="B4928" s="7"/>
      <c r="C4928" s="1"/>
      <c r="D4928" s="1"/>
      <c r="E4928" s="8"/>
    </row>
    <row r="4929" spans="2:5" x14ac:dyDescent="0.2">
      <c r="B4929" s="274" t="s">
        <v>1153</v>
      </c>
      <c r="C4929" s="275" t="s">
        <v>174</v>
      </c>
      <c r="D4929" s="1"/>
      <c r="E4929" s="8"/>
    </row>
    <row r="4930" spans="2:5" x14ac:dyDescent="0.2">
      <c r="B4930" s="14" t="s">
        <v>175</v>
      </c>
      <c r="C4930" s="368">
        <v>0.13439999999999999</v>
      </c>
      <c r="D4930" s="1"/>
      <c r="E4930" s="106"/>
    </row>
    <row r="4931" spans="2:5" x14ac:dyDescent="0.2">
      <c r="B4931" s="14" t="s">
        <v>176</v>
      </c>
      <c r="C4931" s="368">
        <v>0.28000000000000003</v>
      </c>
      <c r="D4931" s="1"/>
      <c r="E4931" s="106"/>
    </row>
    <row r="4932" spans="2:5" x14ac:dyDescent="0.2">
      <c r="B4932" s="14" t="s">
        <v>2455</v>
      </c>
      <c r="C4932" s="368">
        <v>0.28000000000000003</v>
      </c>
      <c r="D4932" s="1"/>
      <c r="E4932" s="106"/>
    </row>
    <row r="4933" spans="2:5" x14ac:dyDescent="0.2">
      <c r="B4933" s="14" t="s">
        <v>177</v>
      </c>
      <c r="C4933" s="368">
        <v>0.16800000000000001</v>
      </c>
      <c r="D4933" s="1"/>
      <c r="E4933" s="106"/>
    </row>
    <row r="4934" spans="2:5" x14ac:dyDescent="0.2">
      <c r="B4934" s="14" t="s">
        <v>1602</v>
      </c>
      <c r="C4934" s="368">
        <v>0.3674</v>
      </c>
      <c r="D4934" s="1"/>
      <c r="E4934" s="106"/>
    </row>
    <row r="4935" spans="2:5" x14ac:dyDescent="0.2">
      <c r="B4935" s="14" t="s">
        <v>1604</v>
      </c>
      <c r="C4935" s="368">
        <v>1.0640000000000001</v>
      </c>
      <c r="D4935" s="1"/>
      <c r="E4935" s="106"/>
    </row>
    <row r="4936" spans="2:5" x14ac:dyDescent="0.2">
      <c r="B4936" s="14" t="s">
        <v>178</v>
      </c>
      <c r="C4936" s="368">
        <v>0.42559999999999998</v>
      </c>
      <c r="D4936" s="1"/>
      <c r="E4936" s="106"/>
    </row>
    <row r="4937" spans="2:5" x14ac:dyDescent="0.2">
      <c r="B4937" s="14" t="s">
        <v>179</v>
      </c>
      <c r="C4937" s="368">
        <v>0.30020000000000002</v>
      </c>
      <c r="D4937" s="1"/>
      <c r="E4937" s="106"/>
    </row>
    <row r="4938" spans="2:5" x14ac:dyDescent="0.2">
      <c r="B4938" s="14" t="s">
        <v>1149</v>
      </c>
      <c r="C4938" s="368">
        <v>0.42559999999999998</v>
      </c>
      <c r="D4938" s="1"/>
      <c r="E4938" s="106"/>
    </row>
    <row r="4939" spans="2:5" x14ac:dyDescent="0.2">
      <c r="B4939" s="14" t="s">
        <v>1606</v>
      </c>
      <c r="C4939" s="368">
        <v>0.42559999999999998</v>
      </c>
      <c r="D4939" s="1"/>
      <c r="E4939" s="106"/>
    </row>
    <row r="4940" spans="2:5" x14ac:dyDescent="0.2">
      <c r="B4940" s="14" t="s">
        <v>180</v>
      </c>
      <c r="C4940" s="368">
        <v>5.0288000000000004</v>
      </c>
      <c r="D4940" s="1"/>
      <c r="E4940" s="106"/>
    </row>
    <row r="4941" spans="2:5" x14ac:dyDescent="0.2">
      <c r="B4941" s="14" t="s">
        <v>181</v>
      </c>
      <c r="C4941" s="368">
        <v>0.54659999999999997</v>
      </c>
      <c r="D4941" s="1"/>
      <c r="E4941" s="106"/>
    </row>
    <row r="4942" spans="2:5" x14ac:dyDescent="0.2">
      <c r="B4942" s="14" t="s">
        <v>1603</v>
      </c>
      <c r="C4942" s="368">
        <v>0.3674</v>
      </c>
      <c r="D4942" s="1"/>
      <c r="E4942" s="106"/>
    </row>
    <row r="4943" spans="2:5" x14ac:dyDescent="0.2">
      <c r="B4943" s="14" t="s">
        <v>1605</v>
      </c>
      <c r="C4943" s="368">
        <v>0.4032</v>
      </c>
      <c r="D4943" s="1"/>
      <c r="E4943" s="106"/>
    </row>
    <row r="4944" spans="2:5" x14ac:dyDescent="0.2">
      <c r="B4944" s="14" t="s">
        <v>1150</v>
      </c>
      <c r="C4944" s="368">
        <v>0.42559999999999998</v>
      </c>
      <c r="D4944" s="1"/>
      <c r="E4944" s="106"/>
    </row>
    <row r="4945" spans="2:5" x14ac:dyDescent="0.2">
      <c r="B4945" s="7"/>
      <c r="C4945" s="1"/>
      <c r="D4945" s="1"/>
      <c r="E4945" s="8"/>
    </row>
    <row r="4946" spans="2:5" ht="12.75" customHeight="1" x14ac:dyDescent="0.2">
      <c r="B4946" s="4003" t="s">
        <v>2118</v>
      </c>
      <c r="C4946" s="4004"/>
      <c r="D4946" s="4004"/>
      <c r="E4946" s="4005"/>
    </row>
    <row r="4947" spans="2:5" ht="13.5" thickBot="1" x14ac:dyDescent="0.25">
      <c r="B4947" s="3"/>
      <c r="C4947" s="4"/>
      <c r="D4947" s="4"/>
      <c r="E4947" s="5"/>
    </row>
    <row r="4948" spans="2:5" ht="13.5" thickTop="1" x14ac:dyDescent="0.2">
      <c r="B4948" s="7"/>
      <c r="C4948" s="1"/>
      <c r="D4948" s="1"/>
      <c r="E4948" s="8"/>
    </row>
    <row r="4949" spans="2:5" x14ac:dyDescent="0.2">
      <c r="B4949" s="83" t="s">
        <v>2119</v>
      </c>
      <c r="C4949" s="35"/>
      <c r="D4949" s="35"/>
      <c r="E4949" s="9"/>
    </row>
    <row r="4950" spans="2:5" x14ac:dyDescent="0.2">
      <c r="B4950" s="107" t="s">
        <v>2020</v>
      </c>
      <c r="C4950" s="64">
        <v>99</v>
      </c>
      <c r="D4950" s="1"/>
      <c r="E4950" s="8"/>
    </row>
    <row r="4951" spans="2:5" x14ac:dyDescent="0.2">
      <c r="B4951" s="7" t="s">
        <v>366</v>
      </c>
      <c r="C4951" s="64"/>
      <c r="D4951" s="1"/>
      <c r="E4951" s="8"/>
    </row>
    <row r="4952" spans="2:5" x14ac:dyDescent="0.2">
      <c r="B4952" s="7" t="s">
        <v>171</v>
      </c>
      <c r="C4952" s="1"/>
      <c r="D4952" s="1"/>
      <c r="E4952" s="8"/>
    </row>
    <row r="4953" spans="2:5" ht="12.75" customHeight="1" x14ac:dyDescent="0.2">
      <c r="B4953" s="3997" t="s">
        <v>2120</v>
      </c>
      <c r="C4953" s="3998"/>
      <c r="D4953" s="3998"/>
      <c r="E4953" s="3999"/>
    </row>
    <row r="4954" spans="2:5" x14ac:dyDescent="0.2">
      <c r="B4954" s="107" t="s">
        <v>2020</v>
      </c>
      <c r="C4954" s="64">
        <v>89</v>
      </c>
      <c r="D4954" s="1"/>
      <c r="E4954" s="8"/>
    </row>
    <row r="4955" spans="2:5" x14ac:dyDescent="0.2">
      <c r="B4955" s="7" t="s">
        <v>366</v>
      </c>
      <c r="C4955" s="64"/>
      <c r="D4955" s="1"/>
      <c r="E4955" s="8"/>
    </row>
    <row r="4956" spans="2:5" ht="12.75" customHeight="1" x14ac:dyDescent="0.2">
      <c r="B4956" s="4000" t="s">
        <v>2850</v>
      </c>
      <c r="C4956" s="4001"/>
      <c r="D4956" s="4001"/>
      <c r="E4956" s="4002"/>
    </row>
    <row r="4957" spans="2:5" ht="12.75" customHeight="1" x14ac:dyDescent="0.2">
      <c r="B4957" s="4016" t="s">
        <v>2851</v>
      </c>
      <c r="C4957" s="4017"/>
      <c r="D4957" s="4017"/>
      <c r="E4957" s="4018"/>
    </row>
    <row r="4958" spans="2:5" x14ac:dyDescent="0.2">
      <c r="B4958" s="17" t="s">
        <v>600</v>
      </c>
      <c r="C4958" s="1"/>
      <c r="D4958" s="1"/>
      <c r="E4958" s="8"/>
    </row>
    <row r="4959" spans="2:5" x14ac:dyDescent="0.2">
      <c r="B4959" s="107" t="s">
        <v>2020</v>
      </c>
      <c r="C4959" s="64">
        <v>10</v>
      </c>
      <c r="D4959" s="1"/>
      <c r="E4959" s="8"/>
    </row>
    <row r="4960" spans="2:5" x14ac:dyDescent="0.2">
      <c r="B4960" s="107" t="s">
        <v>52</v>
      </c>
      <c r="C4960" s="1"/>
      <c r="D4960" s="1"/>
      <c r="E4960" s="8"/>
    </row>
    <row r="4961" spans="2:5" x14ac:dyDescent="0.2">
      <c r="B4961" s="7" t="s">
        <v>1368</v>
      </c>
      <c r="C4961" s="1"/>
      <c r="D4961" s="1"/>
      <c r="E4961" s="8"/>
    </row>
    <row r="4962" spans="2:5" x14ac:dyDescent="0.2">
      <c r="B4962" s="7"/>
      <c r="C4962" s="1"/>
      <c r="D4962" s="1"/>
      <c r="E4962" s="8"/>
    </row>
    <row r="4963" spans="2:5" x14ac:dyDescent="0.2">
      <c r="B4963" s="274" t="s">
        <v>1153</v>
      </c>
      <c r="C4963" s="275" t="s">
        <v>174</v>
      </c>
      <c r="D4963" s="1"/>
      <c r="E4963" s="8"/>
    </row>
    <row r="4964" spans="2:5" x14ac:dyDescent="0.2">
      <c r="B4964" s="14" t="s">
        <v>175</v>
      </c>
      <c r="C4964" s="368">
        <v>0.10639999999999999</v>
      </c>
      <c r="D4964" s="1"/>
      <c r="E4964" s="106"/>
    </row>
    <row r="4965" spans="2:5" x14ac:dyDescent="0.2">
      <c r="B4965" s="14" t="s">
        <v>176</v>
      </c>
      <c r="C4965" s="368">
        <v>0.28000000000000003</v>
      </c>
      <c r="D4965" s="1"/>
      <c r="E4965" s="106"/>
    </row>
    <row r="4966" spans="2:5" x14ac:dyDescent="0.2">
      <c r="B4966" s="14" t="s">
        <v>2455</v>
      </c>
      <c r="C4966" s="368">
        <v>0.28000000000000003</v>
      </c>
      <c r="D4966" s="1"/>
      <c r="E4966" s="106"/>
    </row>
    <row r="4967" spans="2:5" x14ac:dyDescent="0.2">
      <c r="B4967" s="14" t="s">
        <v>177</v>
      </c>
      <c r="C4967" s="368">
        <v>0.16800000000000001</v>
      </c>
      <c r="D4967" s="1"/>
      <c r="E4967" s="106"/>
    </row>
    <row r="4968" spans="2:5" x14ac:dyDescent="0.2">
      <c r="B4968" s="14" t="s">
        <v>1602</v>
      </c>
      <c r="C4968" s="368">
        <v>0.3674</v>
      </c>
      <c r="D4968" s="1"/>
      <c r="E4968" s="106"/>
    </row>
    <row r="4969" spans="2:5" x14ac:dyDescent="0.2">
      <c r="B4969" s="14" t="s">
        <v>1604</v>
      </c>
      <c r="C4969" s="368">
        <v>1.0640000000000001</v>
      </c>
      <c r="D4969" s="1"/>
      <c r="E4969" s="106"/>
    </row>
    <row r="4970" spans="2:5" x14ac:dyDescent="0.2">
      <c r="B4970" s="14" t="s">
        <v>178</v>
      </c>
      <c r="C4970" s="368">
        <v>0.42559999999999998</v>
      </c>
      <c r="D4970" s="1"/>
      <c r="E4970" s="106"/>
    </row>
    <row r="4971" spans="2:5" x14ac:dyDescent="0.2">
      <c r="B4971" s="14" t="s">
        <v>179</v>
      </c>
      <c r="C4971" s="368">
        <v>0.30020000000000002</v>
      </c>
      <c r="D4971" s="1"/>
      <c r="E4971" s="106"/>
    </row>
    <row r="4972" spans="2:5" x14ac:dyDescent="0.2">
      <c r="B4972" s="14" t="s">
        <v>1149</v>
      </c>
      <c r="C4972" s="368">
        <v>0.42559999999999998</v>
      </c>
      <c r="D4972" s="1"/>
      <c r="E4972" s="106"/>
    </row>
    <row r="4973" spans="2:5" x14ac:dyDescent="0.2">
      <c r="B4973" s="14" t="s">
        <v>1606</v>
      </c>
      <c r="C4973" s="368">
        <v>0.42559999999999998</v>
      </c>
      <c r="D4973" s="1"/>
      <c r="E4973" s="106"/>
    </row>
    <row r="4974" spans="2:5" x14ac:dyDescent="0.2">
      <c r="B4974" s="14" t="s">
        <v>180</v>
      </c>
      <c r="C4974" s="368">
        <v>5.0288000000000004</v>
      </c>
      <c r="D4974" s="1"/>
      <c r="E4974" s="106"/>
    </row>
    <row r="4975" spans="2:5" x14ac:dyDescent="0.2">
      <c r="B4975" s="14" t="s">
        <v>181</v>
      </c>
      <c r="C4975" s="368">
        <v>0.54659999999999997</v>
      </c>
      <c r="D4975" s="1"/>
      <c r="E4975" s="106"/>
    </row>
    <row r="4976" spans="2:5" x14ac:dyDescent="0.2">
      <c r="B4976" s="14" t="s">
        <v>1603</v>
      </c>
      <c r="C4976" s="368">
        <v>0.3674</v>
      </c>
      <c r="D4976" s="1"/>
      <c r="E4976" s="106"/>
    </row>
    <row r="4977" spans="1:5" x14ac:dyDescent="0.2">
      <c r="B4977" s="14" t="s">
        <v>1615</v>
      </c>
      <c r="C4977" s="368">
        <v>0.3674</v>
      </c>
      <c r="D4977" s="1"/>
      <c r="E4977" s="106"/>
    </row>
    <row r="4978" spans="1:5" x14ac:dyDescent="0.2">
      <c r="B4978" s="14" t="s">
        <v>1605</v>
      </c>
      <c r="C4978" s="368">
        <v>0.4032</v>
      </c>
      <c r="D4978" s="1"/>
      <c r="E4978" s="106"/>
    </row>
    <row r="4979" spans="1:5" x14ac:dyDescent="0.2">
      <c r="B4979" s="14" t="s">
        <v>1150</v>
      </c>
      <c r="C4979" s="368">
        <v>0.42559999999999998</v>
      </c>
      <c r="D4979" s="1"/>
      <c r="E4979" s="106"/>
    </row>
    <row r="4980" spans="1:5" x14ac:dyDescent="0.2">
      <c r="B4980" s="7"/>
      <c r="C4980" s="1"/>
      <c r="D4980" s="1"/>
      <c r="E4980" s="8"/>
    </row>
    <row r="4981" spans="1:5" ht="13.5" thickBot="1" x14ac:dyDescent="0.25">
      <c r="B4981" s="3" t="s">
        <v>601</v>
      </c>
      <c r="C4981" s="4"/>
      <c r="D4981" s="4"/>
      <c r="E4981" s="5"/>
    </row>
    <row r="4982" spans="1:5" ht="13.5" thickTop="1" x14ac:dyDescent="0.2">
      <c r="A4982" s="258"/>
      <c r="B4982" s="3593" t="str">
        <f>+B4912</f>
        <v>.</v>
      </c>
    </row>
    <row r="4983" spans="1:5" ht="13.5" thickBot="1" x14ac:dyDescent="0.25"/>
    <row r="4984" spans="1:5" ht="13.5" thickTop="1" x14ac:dyDescent="0.2">
      <c r="B4984" s="3991" t="s">
        <v>1369</v>
      </c>
      <c r="C4984" s="3992"/>
      <c r="D4984" s="3992"/>
      <c r="E4984" s="3993"/>
    </row>
    <row r="4985" spans="1:5" x14ac:dyDescent="0.2">
      <c r="B4985" s="91" t="s">
        <v>1370</v>
      </c>
      <c r="C4985" s="35"/>
      <c r="D4985" s="35"/>
      <c r="E4985" s="9"/>
    </row>
    <row r="4986" spans="1:5" x14ac:dyDescent="0.2">
      <c r="B4986" s="107" t="s">
        <v>2020</v>
      </c>
      <c r="C4986" s="64">
        <v>169</v>
      </c>
      <c r="D4986" s="1"/>
      <c r="E4986" s="8"/>
    </row>
    <row r="4987" spans="1:5" x14ac:dyDescent="0.2">
      <c r="B4987" s="7" t="s">
        <v>366</v>
      </c>
      <c r="C4987" s="64"/>
      <c r="D4987" s="1"/>
      <c r="E4987" s="8"/>
    </row>
    <row r="4988" spans="1:5" x14ac:dyDescent="0.2">
      <c r="B4988" s="7" t="s">
        <v>171</v>
      </c>
      <c r="C4988" s="1"/>
      <c r="D4988" s="1"/>
      <c r="E4988" s="8"/>
    </row>
    <row r="4989" spans="1:5" x14ac:dyDescent="0.2">
      <c r="B4989" s="17" t="s">
        <v>172</v>
      </c>
      <c r="C4989" s="1"/>
      <c r="D4989" s="1"/>
      <c r="E4989" s="8"/>
    </row>
    <row r="4990" spans="1:5" x14ac:dyDescent="0.2">
      <c r="B4990" s="108" t="s">
        <v>1371</v>
      </c>
      <c r="C4990" s="1"/>
      <c r="D4990" s="1"/>
      <c r="E4990" s="8"/>
    </row>
    <row r="4991" spans="1:5" x14ac:dyDescent="0.2">
      <c r="B4991" s="107" t="s">
        <v>2020</v>
      </c>
      <c r="C4991" s="64">
        <v>69</v>
      </c>
      <c r="D4991" s="1"/>
      <c r="E4991" s="8"/>
    </row>
    <row r="4992" spans="1:5" x14ac:dyDescent="0.2">
      <c r="B4992" s="7" t="s">
        <v>366</v>
      </c>
      <c r="C4992" s="64"/>
      <c r="D4992" s="1"/>
      <c r="E4992" s="8"/>
    </row>
    <row r="4993" spans="2:5" x14ac:dyDescent="0.2">
      <c r="B4993" s="108" t="s">
        <v>1372</v>
      </c>
      <c r="C4993" s="1"/>
      <c r="D4993" s="1"/>
      <c r="E4993" s="8"/>
    </row>
    <row r="4994" spans="2:5" x14ac:dyDescent="0.2">
      <c r="B4994" s="107" t="s">
        <v>2020</v>
      </c>
      <c r="C4994" s="64">
        <v>56</v>
      </c>
      <c r="D4994" s="1"/>
      <c r="E4994" s="8"/>
    </row>
    <row r="4995" spans="2:5" x14ac:dyDescent="0.2">
      <c r="B4995" s="7" t="s">
        <v>164</v>
      </c>
      <c r="C4995" s="1"/>
      <c r="D4995" s="1"/>
      <c r="E4995" s="8"/>
    </row>
    <row r="4996" spans="2:5" x14ac:dyDescent="0.2">
      <c r="B4996" s="108" t="s">
        <v>1373</v>
      </c>
      <c r="C4996" s="1"/>
      <c r="D4996" s="1"/>
      <c r="E4996" s="8"/>
    </row>
    <row r="4997" spans="2:5" x14ac:dyDescent="0.2">
      <c r="B4997" s="107" t="s">
        <v>2020</v>
      </c>
      <c r="C4997" s="64">
        <v>25</v>
      </c>
      <c r="D4997" s="1"/>
      <c r="E4997" s="8"/>
    </row>
    <row r="4998" spans="2:5" x14ac:dyDescent="0.2">
      <c r="B4998" s="107" t="s">
        <v>52</v>
      </c>
      <c r="C4998" s="1"/>
      <c r="D4998" s="1"/>
      <c r="E4998" s="8"/>
    </row>
    <row r="4999" spans="2:5" ht="12.75" customHeight="1" x14ac:dyDescent="0.2">
      <c r="B4999" s="3997" t="s">
        <v>1374</v>
      </c>
      <c r="C4999" s="3998"/>
      <c r="D4999" s="3998"/>
      <c r="E4999" s="3999"/>
    </row>
    <row r="5000" spans="2:5" x14ac:dyDescent="0.2">
      <c r="B5000" s="7"/>
      <c r="C5000" s="1"/>
      <c r="D5000" s="1"/>
      <c r="E5000" s="8"/>
    </row>
    <row r="5001" spans="2:5" ht="51" x14ac:dyDescent="0.2">
      <c r="B5001" s="395" t="s">
        <v>1153</v>
      </c>
      <c r="C5001" s="359" t="s">
        <v>1375</v>
      </c>
      <c r="D5001" s="359" t="s">
        <v>1376</v>
      </c>
      <c r="E5001" s="8"/>
    </row>
    <row r="5002" spans="2:5" x14ac:dyDescent="0.2">
      <c r="B5002" s="14" t="s">
        <v>175</v>
      </c>
      <c r="C5002" s="368">
        <v>0.112</v>
      </c>
      <c r="D5002" s="368">
        <v>0.1075</v>
      </c>
      <c r="E5002" s="106"/>
    </row>
    <row r="5003" spans="2:5" x14ac:dyDescent="0.2">
      <c r="B5003" s="14" t="s">
        <v>177</v>
      </c>
      <c r="C5003" s="368">
        <v>0.112</v>
      </c>
      <c r="D5003" s="368">
        <v>0.16800000000000001</v>
      </c>
      <c r="E5003" s="106"/>
    </row>
    <row r="5004" spans="2:5" x14ac:dyDescent="0.2">
      <c r="B5004" s="14" t="s">
        <v>176</v>
      </c>
      <c r="C5004" s="368">
        <v>0.31359999999999999</v>
      </c>
      <c r="D5004" s="368">
        <v>0.24859999999999999</v>
      </c>
      <c r="E5004" s="106"/>
    </row>
    <row r="5005" spans="2:5" x14ac:dyDescent="0.2">
      <c r="B5005" s="14" t="s">
        <v>2455</v>
      </c>
      <c r="C5005" s="368">
        <v>0.31359999999999999</v>
      </c>
      <c r="D5005" s="368">
        <v>0.2883</v>
      </c>
      <c r="E5005" s="106"/>
    </row>
    <row r="5006" spans="2:5" ht="39" customHeight="1" x14ac:dyDescent="0.2">
      <c r="B5006" s="42" t="s">
        <v>1377</v>
      </c>
      <c r="C5006" s="412">
        <v>0.24640000000000001</v>
      </c>
      <c r="D5006" s="412">
        <v>0.39539999999999997</v>
      </c>
      <c r="E5006" s="106"/>
    </row>
    <row r="5007" spans="2:5" x14ac:dyDescent="0.2">
      <c r="B5007" s="14" t="s">
        <v>1602</v>
      </c>
      <c r="C5007" s="368">
        <v>0.47039999999999998</v>
      </c>
      <c r="D5007" s="368">
        <v>0.39539999999999997</v>
      </c>
      <c r="E5007" s="106"/>
    </row>
    <row r="5008" spans="2:5" x14ac:dyDescent="0.2">
      <c r="B5008" s="14" t="s">
        <v>1603</v>
      </c>
      <c r="C5008" s="368">
        <v>0.47039999999999998</v>
      </c>
      <c r="D5008" s="368">
        <v>0.4178</v>
      </c>
      <c r="E5008" s="106"/>
    </row>
    <row r="5009" spans="2:17" x14ac:dyDescent="0.2">
      <c r="B5009" s="14" t="s">
        <v>181</v>
      </c>
      <c r="C5009" s="368">
        <v>0.56000000000000005</v>
      </c>
      <c r="D5009" s="368">
        <v>0.56000000000000005</v>
      </c>
      <c r="E5009" s="106"/>
    </row>
    <row r="5010" spans="2:17" x14ac:dyDescent="0.2">
      <c r="B5010" s="14" t="s">
        <v>1378</v>
      </c>
      <c r="C5010" s="368">
        <v>0.24640000000000001</v>
      </c>
      <c r="D5010" s="368">
        <v>0.35060000000000002</v>
      </c>
      <c r="E5010" s="106"/>
    </row>
    <row r="5011" spans="2:17" x14ac:dyDescent="0.2">
      <c r="B5011" s="14" t="s">
        <v>1605</v>
      </c>
      <c r="C5011" s="368">
        <v>0.47039999999999998</v>
      </c>
      <c r="D5011" s="368">
        <v>0.42559999999999998</v>
      </c>
      <c r="E5011" s="106"/>
    </row>
    <row r="5012" spans="2:17" x14ac:dyDescent="0.2">
      <c r="B5012" s="14" t="s">
        <v>1379</v>
      </c>
      <c r="C5012" s="368">
        <v>0.24640000000000001</v>
      </c>
      <c r="D5012" s="368">
        <v>0.44800000000000001</v>
      </c>
      <c r="E5012" s="106"/>
    </row>
    <row r="5013" spans="2:17" x14ac:dyDescent="0.2">
      <c r="B5013" s="14" t="s">
        <v>1149</v>
      </c>
      <c r="C5013" s="368">
        <v>0.47039999999999998</v>
      </c>
      <c r="D5013" s="368">
        <v>0.44800000000000001</v>
      </c>
      <c r="E5013" s="106"/>
    </row>
    <row r="5014" spans="2:17" x14ac:dyDescent="0.2">
      <c r="B5014" s="14" t="s">
        <v>1606</v>
      </c>
      <c r="C5014" s="368">
        <v>0.47039999999999998</v>
      </c>
      <c r="D5014" s="368">
        <v>0.44800000000000001</v>
      </c>
      <c r="E5014" s="106"/>
    </row>
    <row r="5015" spans="2:17" x14ac:dyDescent="0.2">
      <c r="B5015" s="14" t="s">
        <v>1150</v>
      </c>
      <c r="C5015" s="368">
        <v>0.47039999999999998</v>
      </c>
      <c r="D5015" s="368">
        <v>0.44800000000000001</v>
      </c>
      <c r="E5015" s="106"/>
    </row>
    <row r="5016" spans="2:17" x14ac:dyDescent="0.2">
      <c r="B5016" s="14" t="s">
        <v>180</v>
      </c>
      <c r="C5016" s="368">
        <v>5.0288000000000004</v>
      </c>
      <c r="D5016" s="368">
        <v>5.0288000000000004</v>
      </c>
      <c r="E5016" s="106"/>
    </row>
    <row r="5017" spans="2:17" x14ac:dyDescent="0.2">
      <c r="B5017" s="14" t="s">
        <v>1604</v>
      </c>
      <c r="C5017" s="368">
        <v>1.0640000000000001</v>
      </c>
      <c r="D5017" s="368">
        <v>1.0640000000000001</v>
      </c>
      <c r="E5017" s="8"/>
    </row>
    <row r="5018" spans="2:17" x14ac:dyDescent="0.2">
      <c r="B5018" s="7"/>
      <c r="C5018" s="103"/>
      <c r="D5018" s="103"/>
      <c r="E5018" s="8"/>
    </row>
    <row r="5019" spans="2:17" x14ac:dyDescent="0.2">
      <c r="B5019" s="22" t="s">
        <v>1380</v>
      </c>
      <c r="C5019" s="103"/>
      <c r="D5019" s="103"/>
      <c r="E5019" s="8"/>
    </row>
    <row r="5020" spans="2:17" x14ac:dyDescent="0.2">
      <c r="B5020" s="18" t="s">
        <v>1381</v>
      </c>
      <c r="C5020" s="103"/>
      <c r="D5020" s="103"/>
      <c r="E5020" s="8"/>
    </row>
    <row r="5021" spans="2:17" x14ac:dyDescent="0.2">
      <c r="B5021" s="107" t="s">
        <v>2020</v>
      </c>
      <c r="C5021" s="102">
        <v>19</v>
      </c>
      <c r="D5021" s="103"/>
      <c r="E5021" s="8"/>
    </row>
    <row r="5022" spans="2:17" ht="13.5" thickBot="1" x14ac:dyDescent="0.25">
      <c r="B5022" s="413" t="s">
        <v>52</v>
      </c>
      <c r="C5022" s="414"/>
      <c r="D5022" s="414"/>
      <c r="E5022" s="5"/>
    </row>
    <row r="5023" spans="2:17" ht="13.5" thickTop="1" x14ac:dyDescent="0.2">
      <c r="B5023" s="249" t="str">
        <f>+B4982</f>
        <v>.</v>
      </c>
    </row>
    <row r="5024" spans="2:17" ht="13.5" thickBot="1" x14ac:dyDescent="0.25">
      <c r="B5024"/>
      <c r="C5024"/>
      <c r="D5024"/>
      <c r="E5024"/>
      <c r="F5024"/>
      <c r="G5024"/>
      <c r="H5024"/>
      <c r="I5024"/>
      <c r="J5024"/>
      <c r="K5024"/>
      <c r="L5024"/>
      <c r="M5024"/>
      <c r="N5024"/>
      <c r="O5024"/>
      <c r="P5024"/>
      <c r="Q5024"/>
    </row>
    <row r="5025" spans="2:17" ht="13.5" thickTop="1" x14ac:dyDescent="0.2">
      <c r="B5025" s="100" t="s">
        <v>63</v>
      </c>
      <c r="C5025" s="113"/>
      <c r="D5025" s="113"/>
      <c r="E5025" s="113"/>
      <c r="F5025" s="114"/>
      <c r="G5025" s="114"/>
      <c r="H5025" s="115"/>
      <c r="I5025" s="115"/>
      <c r="J5025" s="115"/>
      <c r="K5025" s="115"/>
      <c r="L5025" s="115"/>
      <c r="M5025" s="110"/>
      <c r="N5025" s="110"/>
      <c r="O5025" s="110"/>
      <c r="P5025" s="110"/>
      <c r="Q5025" s="109"/>
    </row>
    <row r="5026" spans="2:17" ht="51" x14ac:dyDescent="0.2">
      <c r="B5026" s="395" t="s">
        <v>64</v>
      </c>
      <c r="C5026" s="396" t="s">
        <v>1218</v>
      </c>
      <c r="D5026" s="359" t="s">
        <v>65</v>
      </c>
      <c r="E5026" s="359" t="s">
        <v>66</v>
      </c>
      <c r="F5026" s="359" t="s">
        <v>67</v>
      </c>
      <c r="G5026" s="359" t="s">
        <v>68</v>
      </c>
      <c r="H5026" s="359" t="s">
        <v>69</v>
      </c>
      <c r="I5026" s="359" t="s">
        <v>70</v>
      </c>
      <c r="J5026" s="359" t="s">
        <v>71</v>
      </c>
      <c r="K5026" s="359" t="s">
        <v>72</v>
      </c>
      <c r="L5026" s="359" t="s">
        <v>73</v>
      </c>
      <c r="M5026" s="359" t="s">
        <v>255</v>
      </c>
      <c r="N5026" s="359" t="s">
        <v>2024</v>
      </c>
      <c r="O5026" s="359" t="s">
        <v>256</v>
      </c>
      <c r="P5026" s="359" t="s">
        <v>257</v>
      </c>
      <c r="Q5026" s="398" t="s">
        <v>2028</v>
      </c>
    </row>
    <row r="5027" spans="2:17" ht="25.5" x14ac:dyDescent="0.2">
      <c r="B5027" s="277" t="s">
        <v>258</v>
      </c>
      <c r="C5027" s="372" t="s">
        <v>2030</v>
      </c>
      <c r="D5027" s="412">
        <v>19</v>
      </c>
      <c r="E5027" s="412">
        <v>4.3099999999999996</v>
      </c>
      <c r="F5027" s="46">
        <v>300</v>
      </c>
      <c r="G5027" s="412">
        <v>5</v>
      </c>
      <c r="H5027" s="46" t="s">
        <v>259</v>
      </c>
      <c r="I5027" s="412">
        <v>1.7</v>
      </c>
      <c r="J5027" s="46" t="s">
        <v>260</v>
      </c>
      <c r="K5027" s="45">
        <v>4.99</v>
      </c>
      <c r="L5027" s="417" t="s">
        <v>261</v>
      </c>
      <c r="M5027" s="117">
        <v>0.126</v>
      </c>
      <c r="N5027" s="180" t="s">
        <v>262</v>
      </c>
      <c r="O5027" s="180" t="s">
        <v>263</v>
      </c>
      <c r="P5027" s="180" t="s">
        <v>762</v>
      </c>
      <c r="Q5027" s="272" t="s">
        <v>763</v>
      </c>
    </row>
    <row r="5028" spans="2:17" ht="25.5" x14ac:dyDescent="0.2">
      <c r="B5028" s="277" t="s">
        <v>764</v>
      </c>
      <c r="C5028" s="372" t="s">
        <v>2030</v>
      </c>
      <c r="D5028" s="412">
        <v>31.75</v>
      </c>
      <c r="E5028" s="412">
        <v>5.0599999999999996</v>
      </c>
      <c r="F5028" s="46">
        <v>400</v>
      </c>
      <c r="G5028" s="412">
        <v>7.5</v>
      </c>
      <c r="H5028" s="46" t="s">
        <v>765</v>
      </c>
      <c r="I5028" s="412">
        <v>1.7</v>
      </c>
      <c r="J5028" s="46" t="s">
        <v>260</v>
      </c>
      <c r="K5028" s="45">
        <v>8.99</v>
      </c>
      <c r="L5028" s="417" t="s">
        <v>766</v>
      </c>
      <c r="M5028" s="117">
        <v>9.6000000000000002E-2</v>
      </c>
      <c r="N5028" s="180" t="s">
        <v>767</v>
      </c>
      <c r="O5028" s="180" t="s">
        <v>762</v>
      </c>
      <c r="P5028" s="180" t="s">
        <v>768</v>
      </c>
      <c r="Q5028" s="272" t="s">
        <v>763</v>
      </c>
    </row>
    <row r="5029" spans="2:17" ht="25.5" x14ac:dyDescent="0.2">
      <c r="B5029" s="50" t="s">
        <v>769</v>
      </c>
      <c r="C5029" s="89" t="s">
        <v>2030</v>
      </c>
      <c r="D5029" s="412">
        <v>19</v>
      </c>
      <c r="E5029" s="412">
        <v>4.3099999999999996</v>
      </c>
      <c r="F5029" s="46">
        <v>300</v>
      </c>
      <c r="G5029" s="412">
        <v>5</v>
      </c>
      <c r="H5029" s="418" t="s">
        <v>259</v>
      </c>
      <c r="I5029" s="412">
        <v>1.7</v>
      </c>
      <c r="J5029" s="418" t="s">
        <v>260</v>
      </c>
      <c r="K5029" s="417">
        <v>4.99</v>
      </c>
      <c r="L5029" s="417" t="s">
        <v>261</v>
      </c>
      <c r="M5029" s="117">
        <v>0.126</v>
      </c>
      <c r="N5029" s="180" t="s">
        <v>262</v>
      </c>
      <c r="O5029" s="180" t="s">
        <v>263</v>
      </c>
      <c r="P5029" s="180" t="s">
        <v>762</v>
      </c>
      <c r="Q5029" s="272" t="s">
        <v>763</v>
      </c>
    </row>
    <row r="5030" spans="2:17" ht="25.5" x14ac:dyDescent="0.2">
      <c r="B5030" s="50" t="s">
        <v>770</v>
      </c>
      <c r="C5030" s="89" t="s">
        <v>2030</v>
      </c>
      <c r="D5030" s="412">
        <v>31.75</v>
      </c>
      <c r="E5030" s="412">
        <v>5.0599999999999996</v>
      </c>
      <c r="F5030" s="46">
        <v>400</v>
      </c>
      <c r="G5030" s="412">
        <v>7.5</v>
      </c>
      <c r="H5030" s="418" t="s">
        <v>765</v>
      </c>
      <c r="I5030" s="412">
        <v>1.7</v>
      </c>
      <c r="J5030" s="418" t="s">
        <v>260</v>
      </c>
      <c r="K5030" s="417">
        <v>8.99</v>
      </c>
      <c r="L5030" s="417" t="s">
        <v>766</v>
      </c>
      <c r="M5030" s="415">
        <v>9.6000000000000002E-2</v>
      </c>
      <c r="N5030" s="180" t="s">
        <v>767</v>
      </c>
      <c r="O5030" s="180" t="s">
        <v>762</v>
      </c>
      <c r="P5030" s="180" t="s">
        <v>768</v>
      </c>
      <c r="Q5030" s="272" t="s">
        <v>763</v>
      </c>
    </row>
    <row r="5031" spans="2:17" ht="13.5" thickBot="1" x14ac:dyDescent="0.25">
      <c r="B5031" s="3" t="s">
        <v>1610</v>
      </c>
      <c r="C5031" s="4"/>
      <c r="D5031" s="4"/>
      <c r="E5031" s="118"/>
      <c r="F5031" s="4"/>
      <c r="G5031" s="4"/>
      <c r="H5031" s="4"/>
      <c r="I5031" s="4"/>
      <c r="J5031" s="4"/>
      <c r="K5031" s="4"/>
      <c r="L5031" s="4"/>
      <c r="M5031" s="4"/>
      <c r="N5031" s="4"/>
      <c r="O5031" s="4"/>
      <c r="P5031" s="4"/>
      <c r="Q5031" s="5"/>
    </row>
    <row r="5032" spans="2:17" ht="13.5" thickTop="1" x14ac:dyDescent="0.2">
      <c r="B5032" s="249" t="str">
        <f>+B5023</f>
        <v>.</v>
      </c>
      <c r="C5032"/>
      <c r="D5032"/>
      <c r="E5032"/>
      <c r="F5032"/>
      <c r="G5032"/>
      <c r="H5032"/>
      <c r="I5032"/>
      <c r="J5032"/>
      <c r="K5032"/>
      <c r="L5032"/>
      <c r="M5032"/>
      <c r="N5032"/>
      <c r="O5032"/>
      <c r="P5032"/>
      <c r="Q5032"/>
    </row>
    <row r="5033" spans="2:17" ht="13.5" thickBot="1" x14ac:dyDescent="0.25">
      <c r="B5033"/>
      <c r="C5033"/>
      <c r="D5033"/>
      <c r="E5033"/>
      <c r="F5033"/>
      <c r="G5033"/>
      <c r="H5033"/>
      <c r="I5033"/>
      <c r="J5033"/>
      <c r="K5033"/>
      <c r="L5033"/>
      <c r="M5033"/>
      <c r="N5033"/>
      <c r="O5033"/>
      <c r="P5033"/>
      <c r="Q5033"/>
    </row>
    <row r="5034" spans="2:17" ht="14.25" thickTop="1" thickBot="1" x14ac:dyDescent="0.25">
      <c r="B5034" s="100" t="s">
        <v>771</v>
      </c>
      <c r="C5034" s="100"/>
      <c r="D5034" s="100"/>
      <c r="E5034" s="100"/>
      <c r="F5034" s="113"/>
      <c r="G5034" s="114"/>
      <c r="H5034" s="114"/>
      <c r="I5034" s="114"/>
      <c r="J5034" s="115"/>
      <c r="K5034" s="115"/>
      <c r="L5034" s="115"/>
      <c r="M5034" s="110"/>
      <c r="N5034" s="110"/>
      <c r="O5034" s="110"/>
      <c r="P5034" s="110"/>
      <c r="Q5034" s="109"/>
    </row>
    <row r="5035" spans="2:17" ht="38.25" x14ac:dyDescent="0.2">
      <c r="B5035" s="253" t="s">
        <v>381</v>
      </c>
      <c r="C5035" s="251" t="s">
        <v>772</v>
      </c>
      <c r="D5035" s="252" t="s">
        <v>773</v>
      </c>
      <c r="E5035" s="252" t="s">
        <v>774</v>
      </c>
      <c r="F5035" s="252" t="s">
        <v>775</v>
      </c>
      <c r="G5035" s="3996" t="s">
        <v>2024</v>
      </c>
      <c r="H5035" s="3996"/>
      <c r="I5035" s="252" t="s">
        <v>776</v>
      </c>
      <c r="J5035" s="3996" t="s">
        <v>777</v>
      </c>
      <c r="K5035" s="3996"/>
      <c r="L5035" s="252" t="s">
        <v>778</v>
      </c>
      <c r="M5035" s="3996" t="s">
        <v>779</v>
      </c>
      <c r="N5035" s="3996"/>
      <c r="O5035" s="252" t="s">
        <v>780</v>
      </c>
      <c r="P5035" s="3994" t="s">
        <v>781</v>
      </c>
      <c r="Q5035" s="3995"/>
    </row>
    <row r="5036" spans="2:17" x14ac:dyDescent="0.2">
      <c r="B5036" s="427" t="s">
        <v>782</v>
      </c>
      <c r="C5036" s="419" t="s">
        <v>783</v>
      </c>
      <c r="D5036" s="420">
        <v>600</v>
      </c>
      <c r="E5036" s="434">
        <v>7.0000000000000007E-2</v>
      </c>
      <c r="F5036" s="434">
        <v>7.0000000000000007E-2</v>
      </c>
      <c r="G5036" s="421" t="s">
        <v>784</v>
      </c>
      <c r="H5036" s="372" t="s">
        <v>785</v>
      </c>
      <c r="I5036" s="163">
        <v>0.2087</v>
      </c>
      <c r="J5036" s="421" t="s">
        <v>786</v>
      </c>
      <c r="K5036" s="372" t="s">
        <v>787</v>
      </c>
      <c r="L5036" s="434">
        <v>0.22</v>
      </c>
      <c r="M5036" s="421" t="s">
        <v>788</v>
      </c>
      <c r="N5036" s="372" t="s">
        <v>789</v>
      </c>
      <c r="O5036" s="434">
        <v>0.13619999999999999</v>
      </c>
      <c r="P5036" s="421" t="s">
        <v>790</v>
      </c>
      <c r="Q5036" s="272" t="s">
        <v>791</v>
      </c>
    </row>
    <row r="5037" spans="2:17" x14ac:dyDescent="0.2">
      <c r="B5037" s="427" t="s">
        <v>792</v>
      </c>
      <c r="C5037" s="419" t="s">
        <v>783</v>
      </c>
      <c r="D5037" s="420">
        <v>2000</v>
      </c>
      <c r="E5037" s="434">
        <v>6.5000000000000002E-2</v>
      </c>
      <c r="F5037" s="434">
        <v>7.0000000000000007E-2</v>
      </c>
      <c r="G5037" s="421" t="s">
        <v>793</v>
      </c>
      <c r="H5037" s="372" t="s">
        <v>794</v>
      </c>
      <c r="I5037" s="163">
        <v>0.20469999999999999</v>
      </c>
      <c r="J5037" s="421" t="s">
        <v>795</v>
      </c>
      <c r="K5037" s="372" t="s">
        <v>796</v>
      </c>
      <c r="L5037" s="434">
        <v>0.22</v>
      </c>
      <c r="M5037" s="421" t="s">
        <v>797</v>
      </c>
      <c r="N5037" s="372" t="s">
        <v>798</v>
      </c>
      <c r="O5037" s="434">
        <v>0.13619999999999999</v>
      </c>
      <c r="P5037" s="421" t="s">
        <v>799</v>
      </c>
      <c r="Q5037" s="272" t="s">
        <v>800</v>
      </c>
    </row>
    <row r="5038" spans="2:17" x14ac:dyDescent="0.2">
      <c r="B5038" s="428" t="s">
        <v>801</v>
      </c>
      <c r="C5038" s="422" t="s">
        <v>783</v>
      </c>
      <c r="D5038" s="423">
        <v>5000</v>
      </c>
      <c r="E5038" s="434">
        <v>0.06</v>
      </c>
      <c r="F5038" s="434">
        <v>7.0000000000000007E-2</v>
      </c>
      <c r="G5038" s="421" t="s">
        <v>802</v>
      </c>
      <c r="H5038" s="372" t="s">
        <v>803</v>
      </c>
      <c r="I5038" s="163">
        <v>0.19969999999999999</v>
      </c>
      <c r="J5038" s="421" t="s">
        <v>804</v>
      </c>
      <c r="K5038" s="372" t="s">
        <v>805</v>
      </c>
      <c r="L5038" s="434">
        <v>0.22</v>
      </c>
      <c r="M5038" s="421" t="s">
        <v>806</v>
      </c>
      <c r="N5038" s="372" t="s">
        <v>807</v>
      </c>
      <c r="O5038" s="434">
        <v>0.1212</v>
      </c>
      <c r="P5038" s="421" t="s">
        <v>808</v>
      </c>
      <c r="Q5038" s="272" t="s">
        <v>809</v>
      </c>
    </row>
    <row r="5039" spans="2:17" x14ac:dyDescent="0.2">
      <c r="B5039" s="428" t="s">
        <v>810</v>
      </c>
      <c r="C5039" s="422" t="s">
        <v>783</v>
      </c>
      <c r="D5039" s="423">
        <v>10000</v>
      </c>
      <c r="E5039" s="434">
        <v>0.05</v>
      </c>
      <c r="F5039" s="434">
        <v>7.0000000000000007E-2</v>
      </c>
      <c r="G5039" s="421" t="s">
        <v>811</v>
      </c>
      <c r="H5039" s="372" t="s">
        <v>812</v>
      </c>
      <c r="I5039" s="163">
        <v>0.19370000000000001</v>
      </c>
      <c r="J5039" s="421" t="s">
        <v>813</v>
      </c>
      <c r="K5039" s="372" t="s">
        <v>814</v>
      </c>
      <c r="L5039" s="434">
        <v>0.22</v>
      </c>
      <c r="M5039" s="421" t="s">
        <v>815</v>
      </c>
      <c r="N5039" s="372" t="s">
        <v>816</v>
      </c>
      <c r="O5039" s="434">
        <v>0.1212</v>
      </c>
      <c r="P5039" s="421" t="s">
        <v>817</v>
      </c>
      <c r="Q5039" s="272" t="s">
        <v>818</v>
      </c>
    </row>
    <row r="5040" spans="2:17" x14ac:dyDescent="0.2">
      <c r="B5040" s="429"/>
      <c r="C5040" s="424"/>
      <c r="D5040" s="425"/>
      <c r="E5040" s="119"/>
      <c r="F5040" s="119"/>
      <c r="G5040" s="119"/>
      <c r="H5040" s="426"/>
      <c r="I5040" s="119"/>
      <c r="J5040" s="119"/>
      <c r="K5040" s="426"/>
      <c r="L5040" s="119"/>
      <c r="M5040" s="119"/>
      <c r="N5040" s="426"/>
      <c r="O5040" s="119"/>
      <c r="P5040" s="119"/>
      <c r="Q5040" s="430"/>
    </row>
    <row r="5041" spans="2:17" x14ac:dyDescent="0.2">
      <c r="B5041" s="427" t="s">
        <v>782</v>
      </c>
      <c r="C5041" s="419" t="s">
        <v>2030</v>
      </c>
      <c r="D5041" s="420">
        <v>600</v>
      </c>
      <c r="E5041" s="434">
        <v>7.0000000000000007E-2</v>
      </c>
      <c r="F5041" s="434">
        <v>7.0000000000000007E-2</v>
      </c>
      <c r="G5041" s="421" t="s">
        <v>784</v>
      </c>
      <c r="H5041" s="372" t="s">
        <v>785</v>
      </c>
      <c r="I5041" s="163">
        <v>0.2087</v>
      </c>
      <c r="J5041" s="421" t="s">
        <v>786</v>
      </c>
      <c r="K5041" s="372" t="s">
        <v>787</v>
      </c>
      <c r="L5041" s="434">
        <v>0.22</v>
      </c>
      <c r="M5041" s="421" t="s">
        <v>788</v>
      </c>
      <c r="N5041" s="372" t="s">
        <v>789</v>
      </c>
      <c r="O5041" s="434">
        <v>0.13619999999999999</v>
      </c>
      <c r="P5041" s="421" t="s">
        <v>790</v>
      </c>
      <c r="Q5041" s="272" t="s">
        <v>819</v>
      </c>
    </row>
    <row r="5042" spans="2:17" x14ac:dyDescent="0.2">
      <c r="B5042" s="427" t="s">
        <v>792</v>
      </c>
      <c r="C5042" s="419" t="s">
        <v>2030</v>
      </c>
      <c r="D5042" s="420">
        <v>2000</v>
      </c>
      <c r="E5042" s="434">
        <v>6.5000000000000002E-2</v>
      </c>
      <c r="F5042" s="434">
        <v>7.0000000000000007E-2</v>
      </c>
      <c r="G5042" s="421" t="s">
        <v>793</v>
      </c>
      <c r="H5042" s="372" t="s">
        <v>794</v>
      </c>
      <c r="I5042" s="163">
        <v>0.20469999999999999</v>
      </c>
      <c r="J5042" s="421" t="s">
        <v>795</v>
      </c>
      <c r="K5042" s="372" t="s">
        <v>796</v>
      </c>
      <c r="L5042" s="434">
        <v>0.22</v>
      </c>
      <c r="M5042" s="421" t="s">
        <v>797</v>
      </c>
      <c r="N5042" s="372" t="s">
        <v>798</v>
      </c>
      <c r="O5042" s="434">
        <v>0.13619999999999999</v>
      </c>
      <c r="P5042" s="421" t="s">
        <v>799</v>
      </c>
      <c r="Q5042" s="272" t="s">
        <v>800</v>
      </c>
    </row>
    <row r="5043" spans="2:17" x14ac:dyDescent="0.2">
      <c r="B5043" s="428" t="s">
        <v>801</v>
      </c>
      <c r="C5043" s="422" t="s">
        <v>2030</v>
      </c>
      <c r="D5043" s="423">
        <v>5000</v>
      </c>
      <c r="E5043" s="434">
        <v>0.06</v>
      </c>
      <c r="F5043" s="434">
        <v>7.0000000000000007E-2</v>
      </c>
      <c r="G5043" s="421" t="s">
        <v>802</v>
      </c>
      <c r="H5043" s="372" t="s">
        <v>803</v>
      </c>
      <c r="I5043" s="163">
        <v>0.19969999999999999</v>
      </c>
      <c r="J5043" s="421" t="s">
        <v>804</v>
      </c>
      <c r="K5043" s="372" t="s">
        <v>805</v>
      </c>
      <c r="L5043" s="434">
        <v>0.22</v>
      </c>
      <c r="M5043" s="421" t="s">
        <v>806</v>
      </c>
      <c r="N5043" s="372" t="s">
        <v>807</v>
      </c>
      <c r="O5043" s="434">
        <v>0.1212</v>
      </c>
      <c r="P5043" s="421" t="s">
        <v>808</v>
      </c>
      <c r="Q5043" s="272" t="s">
        <v>809</v>
      </c>
    </row>
    <row r="5044" spans="2:17" x14ac:dyDescent="0.2">
      <c r="B5044" s="428" t="s">
        <v>810</v>
      </c>
      <c r="C5044" s="422" t="s">
        <v>2030</v>
      </c>
      <c r="D5044" s="423">
        <v>10000</v>
      </c>
      <c r="E5044" s="434">
        <v>0.05</v>
      </c>
      <c r="F5044" s="434">
        <v>7.0000000000000007E-2</v>
      </c>
      <c r="G5044" s="421" t="s">
        <v>811</v>
      </c>
      <c r="H5044" s="372" t="s">
        <v>812</v>
      </c>
      <c r="I5044" s="163">
        <v>0.19370000000000001</v>
      </c>
      <c r="J5044" s="421" t="s">
        <v>813</v>
      </c>
      <c r="K5044" s="372" t="s">
        <v>814</v>
      </c>
      <c r="L5044" s="434">
        <v>0.22</v>
      </c>
      <c r="M5044" s="421" t="s">
        <v>815</v>
      </c>
      <c r="N5044" s="372" t="s">
        <v>816</v>
      </c>
      <c r="O5044" s="434">
        <v>0.1212</v>
      </c>
      <c r="P5044" s="421" t="s">
        <v>817</v>
      </c>
      <c r="Q5044" s="272" t="s">
        <v>818</v>
      </c>
    </row>
    <row r="5045" spans="2:17" x14ac:dyDescent="0.2">
      <c r="B5045" s="107" t="s">
        <v>2438</v>
      </c>
      <c r="C5045" s="1"/>
      <c r="D5045" s="1"/>
      <c r="E5045" s="1"/>
      <c r="F5045" s="1"/>
      <c r="G5045" s="1"/>
      <c r="H5045" s="1"/>
      <c r="I5045" s="1"/>
      <c r="J5045" s="1"/>
      <c r="K5045" s="1"/>
      <c r="L5045" s="1"/>
      <c r="M5045" s="1"/>
      <c r="N5045" s="1"/>
      <c r="O5045" s="1"/>
      <c r="P5045" s="1"/>
      <c r="Q5045" s="8"/>
    </row>
    <row r="5046" spans="2:17" ht="13.5" thickBot="1" x14ac:dyDescent="0.25">
      <c r="B5046" s="3" t="s">
        <v>52</v>
      </c>
      <c r="C5046" s="4"/>
      <c r="D5046" s="4"/>
      <c r="E5046" s="4"/>
      <c r="F5046" s="4"/>
      <c r="G5046" s="4"/>
      <c r="H5046" s="4"/>
      <c r="I5046" s="4"/>
      <c r="J5046" s="4"/>
      <c r="K5046" s="4"/>
      <c r="L5046" s="4"/>
      <c r="M5046" s="4"/>
      <c r="N5046" s="4"/>
      <c r="O5046" s="4"/>
      <c r="P5046" s="4"/>
      <c r="Q5046" s="5"/>
    </row>
    <row r="5047" spans="2:17" ht="13.5" thickTop="1" x14ac:dyDescent="0.2">
      <c r="B5047" s="249" t="str">
        <f>+B5032</f>
        <v>.</v>
      </c>
      <c r="C5047"/>
      <c r="D5047"/>
      <c r="E5047"/>
      <c r="F5047"/>
      <c r="G5047"/>
      <c r="H5047"/>
      <c r="I5047"/>
      <c r="J5047"/>
      <c r="K5047"/>
      <c r="L5047"/>
      <c r="M5047"/>
      <c r="N5047"/>
      <c r="O5047"/>
      <c r="P5047"/>
      <c r="Q5047"/>
    </row>
    <row r="5048" spans="2:17" ht="13.5" thickBot="1" x14ac:dyDescent="0.25">
      <c r="B5048"/>
      <c r="C5048"/>
      <c r="D5048"/>
      <c r="E5048"/>
      <c r="F5048"/>
      <c r="G5048"/>
      <c r="H5048"/>
      <c r="I5048"/>
      <c r="J5048"/>
      <c r="K5048"/>
      <c r="L5048"/>
      <c r="M5048"/>
      <c r="N5048"/>
      <c r="O5048"/>
      <c r="P5048"/>
      <c r="Q5048"/>
    </row>
    <row r="5049" spans="2:17" ht="13.5" thickTop="1" x14ac:dyDescent="0.2">
      <c r="B5049" s="100" t="s">
        <v>2439</v>
      </c>
      <c r="C5049" s="100"/>
      <c r="D5049" s="100"/>
      <c r="E5049" s="100"/>
      <c r="F5049" s="113"/>
      <c r="G5049" s="114"/>
      <c r="H5049" s="114"/>
      <c r="I5049" s="115"/>
      <c r="J5049" s="122"/>
      <c r="K5049" s="123"/>
      <c r="L5049" s="123"/>
      <c r="M5049" s="1"/>
      <c r="N5049" s="1"/>
      <c r="O5049" s="1"/>
      <c r="P5049" s="1"/>
      <c r="Q5049" s="1"/>
    </row>
    <row r="5050" spans="2:17" ht="51" x14ac:dyDescent="0.2">
      <c r="B5050" s="432" t="s">
        <v>1811</v>
      </c>
      <c r="C5050" s="396" t="s">
        <v>772</v>
      </c>
      <c r="D5050" s="359" t="s">
        <v>773</v>
      </c>
      <c r="E5050" s="359" t="s">
        <v>255</v>
      </c>
      <c r="F5050" s="359" t="s">
        <v>2024</v>
      </c>
      <c r="G5050" s="359" t="s">
        <v>1812</v>
      </c>
      <c r="H5050" s="359" t="s">
        <v>2025</v>
      </c>
      <c r="I5050" s="359" t="s">
        <v>2023</v>
      </c>
      <c r="J5050" s="433" t="s">
        <v>781</v>
      </c>
      <c r="K5050" s="84"/>
      <c r="L5050" s="84"/>
      <c r="M5050" s="24"/>
      <c r="N5050" s="124"/>
      <c r="O5050" s="124"/>
      <c r="P5050" s="124"/>
      <c r="Q5050" s="124"/>
    </row>
    <row r="5051" spans="2:17" x14ac:dyDescent="0.2">
      <c r="B5051" s="14" t="s">
        <v>1813</v>
      </c>
      <c r="C5051" s="38" t="s">
        <v>783</v>
      </c>
      <c r="D5051" s="125">
        <v>600</v>
      </c>
      <c r="E5051" s="434">
        <v>7.0000000000000007E-2</v>
      </c>
      <c r="F5051" s="38" t="s">
        <v>1814</v>
      </c>
      <c r="G5051" s="434">
        <v>0.23300000000000001</v>
      </c>
      <c r="H5051" s="38" t="s">
        <v>1815</v>
      </c>
      <c r="I5051" s="434">
        <v>0.14000000000000001</v>
      </c>
      <c r="J5051" s="41" t="s">
        <v>1816</v>
      </c>
      <c r="K5051" s="24"/>
      <c r="L5051" s="24"/>
      <c r="M5051" s="24"/>
      <c r="N5051" s="126"/>
      <c r="O5051" s="126"/>
      <c r="P5051" s="126"/>
      <c r="Q5051" s="127"/>
    </row>
    <row r="5052" spans="2:17" x14ac:dyDescent="0.2">
      <c r="B5052" s="42" t="s">
        <v>1817</v>
      </c>
      <c r="C5052" s="43" t="s">
        <v>783</v>
      </c>
      <c r="D5052" s="128">
        <v>600</v>
      </c>
      <c r="E5052" s="434">
        <v>0.08</v>
      </c>
      <c r="F5052" s="43" t="s">
        <v>1818</v>
      </c>
      <c r="G5052" s="434">
        <v>0.23300000000000001</v>
      </c>
      <c r="H5052" s="43" t="s">
        <v>1819</v>
      </c>
      <c r="I5052" s="434">
        <v>0.14000000000000001</v>
      </c>
      <c r="J5052" s="129" t="s">
        <v>1816</v>
      </c>
      <c r="K5052" s="34"/>
      <c r="L5052" s="34"/>
      <c r="M5052" s="24"/>
      <c r="N5052" s="130"/>
      <c r="O5052" s="130"/>
      <c r="P5052" s="130"/>
      <c r="Q5052" s="131"/>
    </row>
    <row r="5053" spans="2:17" x14ac:dyDescent="0.2">
      <c r="B5053" s="42" t="s">
        <v>1817</v>
      </c>
      <c r="C5053" s="43" t="s">
        <v>783</v>
      </c>
      <c r="D5053" s="128">
        <v>2000</v>
      </c>
      <c r="E5053" s="434">
        <v>0.08</v>
      </c>
      <c r="F5053" s="43" t="s">
        <v>1820</v>
      </c>
      <c r="G5053" s="434">
        <v>0.23300000000000001</v>
      </c>
      <c r="H5053" s="132" t="s">
        <v>1821</v>
      </c>
      <c r="I5053" s="434">
        <v>0.14000000000000001</v>
      </c>
      <c r="J5053" s="129" t="s">
        <v>1822</v>
      </c>
      <c r="K5053" s="34"/>
      <c r="L5053" s="34"/>
      <c r="M5053" s="24"/>
      <c r="N5053" s="130"/>
      <c r="O5053" s="130"/>
      <c r="P5053" s="130"/>
      <c r="Q5053" s="131"/>
    </row>
    <row r="5054" spans="2:17" x14ac:dyDescent="0.2">
      <c r="B5054" s="42" t="s">
        <v>1817</v>
      </c>
      <c r="C5054" s="43" t="s">
        <v>783</v>
      </c>
      <c r="D5054" s="128">
        <v>5000</v>
      </c>
      <c r="E5054" s="434">
        <v>0.08</v>
      </c>
      <c r="F5054" s="43" t="s">
        <v>1823</v>
      </c>
      <c r="G5054" s="434">
        <v>0.23300000000000001</v>
      </c>
      <c r="H5054" s="132" t="s">
        <v>1824</v>
      </c>
      <c r="I5054" s="434">
        <v>0.14000000000000001</v>
      </c>
      <c r="J5054" s="129" t="s">
        <v>1825</v>
      </c>
      <c r="K5054" s="34"/>
      <c r="L5054" s="34"/>
      <c r="M5054" s="24"/>
      <c r="N5054" s="130"/>
      <c r="O5054" s="130"/>
      <c r="P5054" s="130"/>
      <c r="Q5054" s="133"/>
    </row>
    <row r="5055" spans="2:17" x14ac:dyDescent="0.2">
      <c r="B5055" s="134" t="s">
        <v>1817</v>
      </c>
      <c r="C5055" s="132" t="s">
        <v>783</v>
      </c>
      <c r="D5055" s="135">
        <v>10000</v>
      </c>
      <c r="E5055" s="434">
        <v>0.08</v>
      </c>
      <c r="F5055" s="43" t="s">
        <v>1826</v>
      </c>
      <c r="G5055" s="434">
        <v>0.23300000000000001</v>
      </c>
      <c r="H5055" s="132" t="s">
        <v>1827</v>
      </c>
      <c r="I5055" s="434">
        <v>0.14000000000000001</v>
      </c>
      <c r="J5055" s="136" t="s">
        <v>1828</v>
      </c>
      <c r="K5055" s="34"/>
      <c r="L5055" s="34"/>
      <c r="M5055" s="24"/>
      <c r="N5055" s="126"/>
      <c r="O5055" s="126"/>
      <c r="P5055" s="126"/>
      <c r="Q5055" s="24"/>
    </row>
    <row r="5056" spans="2:17" ht="6" customHeight="1" x14ac:dyDescent="0.2">
      <c r="B5056" s="137"/>
      <c r="C5056" s="138"/>
      <c r="D5056" s="139"/>
      <c r="E5056" s="139"/>
      <c r="F5056" s="138"/>
      <c r="G5056" s="139"/>
      <c r="H5056" s="138"/>
      <c r="I5056" s="139"/>
      <c r="J5056" s="140"/>
      <c r="K5056" s="34"/>
      <c r="L5056" s="34"/>
      <c r="M5056" s="24"/>
      <c r="N5056" s="24"/>
      <c r="O5056" s="24"/>
      <c r="P5056" s="24"/>
      <c r="Q5056" s="24"/>
    </row>
    <row r="5057" spans="2:17" x14ac:dyDescent="0.2">
      <c r="B5057" s="14" t="s">
        <v>1813</v>
      </c>
      <c r="C5057" s="38" t="s">
        <v>2030</v>
      </c>
      <c r="D5057" s="125">
        <v>600</v>
      </c>
      <c r="E5057" s="434">
        <v>7.0000000000000007E-2</v>
      </c>
      <c r="F5057" s="38" t="s">
        <v>1814</v>
      </c>
      <c r="G5057" s="434">
        <v>0.23300000000000001</v>
      </c>
      <c r="H5057" s="38" t="s">
        <v>1829</v>
      </c>
      <c r="I5057" s="434">
        <v>0.14000000000000001</v>
      </c>
      <c r="J5057" s="41" t="s">
        <v>1816</v>
      </c>
      <c r="K5057" s="24"/>
      <c r="L5057" s="24"/>
      <c r="M5057" s="24"/>
      <c r="N5057" s="126"/>
      <c r="O5057" s="126"/>
      <c r="P5057" s="126"/>
      <c r="Q5057" s="24"/>
    </row>
    <row r="5058" spans="2:17" x14ac:dyDescent="0.2">
      <c r="B5058" s="42" t="s">
        <v>1817</v>
      </c>
      <c r="C5058" s="43" t="s">
        <v>2030</v>
      </c>
      <c r="D5058" s="128">
        <v>600</v>
      </c>
      <c r="E5058" s="434">
        <v>0.08</v>
      </c>
      <c r="F5058" s="43" t="s">
        <v>1830</v>
      </c>
      <c r="G5058" s="434">
        <v>0.23300000000000001</v>
      </c>
      <c r="H5058" s="43" t="s">
        <v>1829</v>
      </c>
      <c r="I5058" s="434">
        <v>0.14000000000000001</v>
      </c>
      <c r="J5058" s="129" t="s">
        <v>1816</v>
      </c>
      <c r="K5058" s="34"/>
      <c r="L5058" s="34"/>
      <c r="M5058" s="24"/>
      <c r="N5058" s="126"/>
      <c r="O5058" s="126"/>
      <c r="P5058" s="126"/>
      <c r="Q5058" s="24"/>
    </row>
    <row r="5059" spans="2:17" x14ac:dyDescent="0.2">
      <c r="B5059" s="7"/>
      <c r="C5059" s="1"/>
      <c r="D5059" s="1"/>
      <c r="E5059" s="1"/>
      <c r="F5059" s="1"/>
      <c r="G5059" s="1"/>
      <c r="H5059" s="1"/>
      <c r="I5059" s="1"/>
      <c r="J5059" s="8"/>
      <c r="K5059" s="1"/>
      <c r="L5059" s="1"/>
      <c r="M5059" s="1"/>
      <c r="N5059" s="1"/>
      <c r="O5059" s="1"/>
      <c r="P5059" s="24"/>
      <c r="Q5059" s="24"/>
    </row>
    <row r="5060" spans="2:17" ht="51" x14ac:dyDescent="0.2">
      <c r="B5060" s="395" t="s">
        <v>1831</v>
      </c>
      <c r="C5060" s="396" t="s">
        <v>772</v>
      </c>
      <c r="D5060" s="359" t="s">
        <v>773</v>
      </c>
      <c r="E5060" s="359" t="s">
        <v>255</v>
      </c>
      <c r="F5060" s="359" t="s">
        <v>2024</v>
      </c>
      <c r="G5060" s="359" t="s">
        <v>1812</v>
      </c>
      <c r="H5060" s="359" t="s">
        <v>2025</v>
      </c>
      <c r="I5060" s="359" t="s">
        <v>2023</v>
      </c>
      <c r="J5060" s="433" t="s">
        <v>781</v>
      </c>
      <c r="K5060" s="59"/>
      <c r="L5060" s="59"/>
      <c r="M5060"/>
      <c r="N5060" s="124"/>
      <c r="O5060" s="124"/>
      <c r="P5060" s="124"/>
      <c r="Q5060" s="141"/>
    </row>
    <row r="5061" spans="2:17" x14ac:dyDescent="0.2">
      <c r="B5061" s="15" t="s">
        <v>1832</v>
      </c>
      <c r="C5061" s="90" t="s">
        <v>783</v>
      </c>
      <c r="D5061" s="142">
        <v>600</v>
      </c>
      <c r="E5061" s="434">
        <v>7.0000000000000007E-2</v>
      </c>
      <c r="F5061" s="90" t="s">
        <v>1833</v>
      </c>
      <c r="G5061" s="434">
        <v>0.23300000000000001</v>
      </c>
      <c r="H5061" s="90" t="s">
        <v>1815</v>
      </c>
      <c r="I5061" s="434">
        <v>0.14000000000000001</v>
      </c>
      <c r="J5061" s="143" t="s">
        <v>434</v>
      </c>
      <c r="K5061" s="24"/>
      <c r="L5061" s="24"/>
      <c r="M5061"/>
      <c r="N5061" s="126"/>
      <c r="O5061" s="126"/>
      <c r="P5061" s="126"/>
      <c r="Q5061" s="144"/>
    </row>
    <row r="5062" spans="2:17" x14ac:dyDescent="0.2">
      <c r="B5062" s="134" t="s">
        <v>435</v>
      </c>
      <c r="C5062" s="132" t="s">
        <v>783</v>
      </c>
      <c r="D5062" s="135">
        <v>2000</v>
      </c>
      <c r="E5062" s="434">
        <v>6.7000000000000004E-2</v>
      </c>
      <c r="F5062" s="132" t="s">
        <v>436</v>
      </c>
      <c r="G5062" s="434">
        <v>0.22900000000000001</v>
      </c>
      <c r="H5062" s="132" t="s">
        <v>437</v>
      </c>
      <c r="I5062" s="434">
        <v>0.13600000000000001</v>
      </c>
      <c r="J5062" s="136" t="s">
        <v>438</v>
      </c>
      <c r="K5062" s="34"/>
      <c r="L5062" s="34"/>
      <c r="M5062"/>
      <c r="N5062" s="130"/>
      <c r="O5062" s="130"/>
      <c r="P5062" s="130"/>
      <c r="Q5062" s="145"/>
    </row>
    <row r="5063" spans="2:17" x14ac:dyDescent="0.2">
      <c r="B5063" s="134" t="s">
        <v>439</v>
      </c>
      <c r="C5063" s="132" t="s">
        <v>783</v>
      </c>
      <c r="D5063" s="135">
        <v>5000</v>
      </c>
      <c r="E5063" s="434">
        <v>6.4000000000000001E-2</v>
      </c>
      <c r="F5063" s="132" t="s">
        <v>440</v>
      </c>
      <c r="G5063" s="434">
        <v>0.224</v>
      </c>
      <c r="H5063" s="132" t="s">
        <v>441</v>
      </c>
      <c r="I5063" s="434">
        <v>0.13100000000000001</v>
      </c>
      <c r="J5063" s="136" t="s">
        <v>442</v>
      </c>
      <c r="K5063" s="34"/>
      <c r="L5063" s="34"/>
      <c r="M5063"/>
      <c r="N5063" s="130"/>
      <c r="O5063" s="130"/>
      <c r="P5063" s="130"/>
      <c r="Q5063" s="145"/>
    </row>
    <row r="5064" spans="2:17" x14ac:dyDescent="0.2">
      <c r="B5064" s="134" t="s">
        <v>443</v>
      </c>
      <c r="C5064" s="132" t="s">
        <v>783</v>
      </c>
      <c r="D5064" s="135">
        <v>10000</v>
      </c>
      <c r="E5064" s="434">
        <v>0.06</v>
      </c>
      <c r="F5064" s="132" t="s">
        <v>444</v>
      </c>
      <c r="G5064" s="434">
        <v>0.218</v>
      </c>
      <c r="H5064" s="132" t="s">
        <v>445</v>
      </c>
      <c r="I5064" s="434">
        <v>0.125</v>
      </c>
      <c r="J5064" s="136" t="s">
        <v>446</v>
      </c>
      <c r="K5064" s="34"/>
      <c r="L5064" s="34"/>
      <c r="M5064"/>
      <c r="N5064" s="130"/>
      <c r="O5064" s="130"/>
      <c r="P5064" s="130"/>
      <c r="Q5064" s="146"/>
    </row>
    <row r="5065" spans="2:17" ht="6" customHeight="1" x14ac:dyDescent="0.2">
      <c r="B5065" s="137"/>
      <c r="C5065" s="138"/>
      <c r="D5065" s="139"/>
      <c r="E5065" s="121"/>
      <c r="F5065" s="138"/>
      <c r="G5065" s="121"/>
      <c r="H5065" s="138"/>
      <c r="I5065" s="121"/>
      <c r="J5065" s="140"/>
      <c r="K5065" s="34"/>
      <c r="L5065" s="34"/>
      <c r="M5065"/>
      <c r="N5065" s="24"/>
      <c r="O5065" s="24"/>
      <c r="P5065" s="24"/>
      <c r="Q5065" s="1"/>
    </row>
    <row r="5066" spans="2:17" x14ac:dyDescent="0.2">
      <c r="B5066" s="15" t="s">
        <v>1832</v>
      </c>
      <c r="C5066" s="90" t="s">
        <v>2030</v>
      </c>
      <c r="D5066" s="142">
        <v>600</v>
      </c>
      <c r="E5066" s="434">
        <v>7.0000000000000007E-2</v>
      </c>
      <c r="F5066" s="90" t="s">
        <v>1833</v>
      </c>
      <c r="G5066" s="434">
        <v>0.23300000000000001</v>
      </c>
      <c r="H5066" s="90" t="s">
        <v>1815</v>
      </c>
      <c r="I5066" s="434">
        <v>0.14000000000000001</v>
      </c>
      <c r="J5066" s="143" t="s">
        <v>434</v>
      </c>
      <c r="K5066" s="24"/>
      <c r="L5066" s="24"/>
      <c r="M5066"/>
      <c r="N5066" s="126"/>
      <c r="O5066" s="24"/>
      <c r="P5066" s="126"/>
      <c r="Q5066"/>
    </row>
    <row r="5067" spans="2:17" x14ac:dyDescent="0.2">
      <c r="B5067" s="134" t="s">
        <v>435</v>
      </c>
      <c r="C5067" s="132" t="s">
        <v>2030</v>
      </c>
      <c r="D5067" s="135">
        <v>2000</v>
      </c>
      <c r="E5067" s="434">
        <v>6.7000000000000004E-2</v>
      </c>
      <c r="F5067" s="132" t="s">
        <v>436</v>
      </c>
      <c r="G5067" s="434">
        <v>0.22900000000000001</v>
      </c>
      <c r="H5067" s="132" t="s">
        <v>437</v>
      </c>
      <c r="I5067" s="434">
        <v>0.13600000000000001</v>
      </c>
      <c r="J5067" s="136" t="s">
        <v>438</v>
      </c>
      <c r="K5067" s="34"/>
      <c r="L5067" s="34"/>
      <c r="M5067"/>
      <c r="N5067" s="24"/>
      <c r="O5067" s="24"/>
      <c r="P5067" s="24"/>
      <c r="Q5067"/>
    </row>
    <row r="5068" spans="2:17" x14ac:dyDescent="0.2">
      <c r="B5068" s="134" t="s">
        <v>439</v>
      </c>
      <c r="C5068" s="132" t="s">
        <v>2030</v>
      </c>
      <c r="D5068" s="135">
        <v>5000</v>
      </c>
      <c r="E5068" s="434">
        <v>6.4000000000000001E-2</v>
      </c>
      <c r="F5068" s="132" t="s">
        <v>440</v>
      </c>
      <c r="G5068" s="434">
        <v>0.224</v>
      </c>
      <c r="H5068" s="132" t="s">
        <v>441</v>
      </c>
      <c r="I5068" s="434">
        <v>0.13100000000000001</v>
      </c>
      <c r="J5068" s="136" t="s">
        <v>442</v>
      </c>
      <c r="K5068" s="34"/>
      <c r="L5068" s="34"/>
      <c r="M5068"/>
      <c r="N5068" s="24"/>
      <c r="O5068" s="24"/>
      <c r="P5068" s="24"/>
      <c r="Q5068"/>
    </row>
    <row r="5069" spans="2:17" x14ac:dyDescent="0.2">
      <c r="B5069" s="134" t="s">
        <v>443</v>
      </c>
      <c r="C5069" s="132" t="s">
        <v>2030</v>
      </c>
      <c r="D5069" s="135">
        <v>10000</v>
      </c>
      <c r="E5069" s="434">
        <v>0.06</v>
      </c>
      <c r="F5069" s="132" t="s">
        <v>444</v>
      </c>
      <c r="G5069" s="434">
        <v>0.218</v>
      </c>
      <c r="H5069" s="132" t="s">
        <v>445</v>
      </c>
      <c r="I5069" s="434">
        <v>0.125</v>
      </c>
      <c r="J5069" s="136" t="s">
        <v>446</v>
      </c>
      <c r="K5069" s="34"/>
      <c r="L5069" s="34"/>
      <c r="M5069"/>
      <c r="N5069" s="126"/>
      <c r="O5069" s="24"/>
      <c r="P5069" s="24"/>
      <c r="Q5069"/>
    </row>
    <row r="5070" spans="2:17" ht="13.5" thickBot="1" x14ac:dyDescent="0.25">
      <c r="B5070" s="3" t="s">
        <v>52</v>
      </c>
      <c r="C5070" s="4"/>
      <c r="D5070" s="4"/>
      <c r="E5070" s="4"/>
      <c r="F5070" s="4"/>
      <c r="G5070" s="4"/>
      <c r="H5070" s="4"/>
      <c r="I5070" s="4"/>
      <c r="J5070" s="5"/>
      <c r="K5070" s="1"/>
      <c r="L5070" s="1"/>
      <c r="M5070" s="1"/>
      <c r="N5070" s="1"/>
      <c r="O5070" s="1"/>
      <c r="P5070" s="1"/>
      <c r="Q5070"/>
    </row>
    <row r="5071" spans="2:17" ht="13.5" thickTop="1" x14ac:dyDescent="0.2">
      <c r="B5071" s="249" t="str">
        <f>+B5047</f>
        <v>.</v>
      </c>
      <c r="C5071"/>
      <c r="D5071"/>
      <c r="E5071"/>
      <c r="F5071"/>
      <c r="G5071"/>
      <c r="H5071"/>
      <c r="I5071"/>
      <c r="J5071"/>
      <c r="K5071"/>
      <c r="L5071"/>
      <c r="M5071"/>
      <c r="N5071"/>
      <c r="O5071"/>
      <c r="P5071"/>
      <c r="Q5071"/>
    </row>
    <row r="5072" spans="2:17" ht="13.5" thickBot="1" x14ac:dyDescent="0.25">
      <c r="B5072"/>
      <c r="C5072"/>
      <c r="D5072"/>
      <c r="E5072"/>
      <c r="F5072"/>
      <c r="G5072"/>
      <c r="H5072"/>
      <c r="I5072"/>
      <c r="J5072"/>
      <c r="K5072"/>
      <c r="L5072"/>
      <c r="M5072"/>
      <c r="N5072"/>
      <c r="O5072"/>
      <c r="P5072"/>
      <c r="Q5072"/>
    </row>
    <row r="5073" spans="2:17" ht="13.5" thickTop="1" x14ac:dyDescent="0.2">
      <c r="B5073" s="100" t="s">
        <v>447</v>
      </c>
      <c r="C5073" s="100"/>
      <c r="D5073" s="100"/>
      <c r="E5073" s="100"/>
      <c r="F5073" s="114"/>
      <c r="G5073" s="114"/>
      <c r="H5073" s="115"/>
      <c r="I5073" s="115"/>
      <c r="J5073" s="115"/>
      <c r="K5073" s="115"/>
      <c r="L5073" s="115"/>
      <c r="M5073" s="109"/>
      <c r="N5073" s="1"/>
      <c r="O5073" s="1"/>
      <c r="P5073" s="1"/>
      <c r="Q5073" s="1"/>
    </row>
    <row r="5074" spans="2:17" ht="63.75" x14ac:dyDescent="0.2">
      <c r="B5074" s="395" t="s">
        <v>448</v>
      </c>
      <c r="C5074" s="396" t="s">
        <v>449</v>
      </c>
      <c r="D5074" s="359" t="s">
        <v>450</v>
      </c>
      <c r="E5074" s="359" t="s">
        <v>255</v>
      </c>
      <c r="F5074" s="4080" t="s">
        <v>2024</v>
      </c>
      <c r="G5074" s="4080"/>
      <c r="H5074" s="359" t="s">
        <v>1812</v>
      </c>
      <c r="I5074" s="4080" t="s">
        <v>451</v>
      </c>
      <c r="J5074" s="4080"/>
      <c r="K5074" s="357" t="s">
        <v>2023</v>
      </c>
      <c r="L5074" s="3946" t="s">
        <v>1456</v>
      </c>
      <c r="M5074" s="3947"/>
      <c r="N5074" s="124"/>
      <c r="O5074" s="124"/>
      <c r="P5074" s="124"/>
      <c r="Q5074"/>
    </row>
    <row r="5075" spans="2:17" x14ac:dyDescent="0.2">
      <c r="B5075" s="14" t="s">
        <v>1457</v>
      </c>
      <c r="C5075" s="38" t="s">
        <v>783</v>
      </c>
      <c r="D5075" s="434">
        <v>0.05</v>
      </c>
      <c r="E5075" s="434">
        <v>9.9000000000000005E-2</v>
      </c>
      <c r="F5075" s="38" t="s">
        <v>1458</v>
      </c>
      <c r="G5075" s="90" t="s">
        <v>1459</v>
      </c>
      <c r="H5075" s="434">
        <v>0.248</v>
      </c>
      <c r="I5075" s="90" t="s">
        <v>1460</v>
      </c>
      <c r="J5075" s="90" t="s">
        <v>1461</v>
      </c>
      <c r="K5075" s="434">
        <v>0.15</v>
      </c>
      <c r="L5075" s="90" t="s">
        <v>1462</v>
      </c>
      <c r="M5075" s="143" t="s">
        <v>1463</v>
      </c>
      <c r="N5075" s="147"/>
      <c r="O5075" s="126"/>
      <c r="P5075" s="126"/>
      <c r="Q5075"/>
    </row>
    <row r="5076" spans="2:17" x14ac:dyDescent="0.2">
      <c r="B5076" s="42" t="s">
        <v>1464</v>
      </c>
      <c r="C5076" s="43" t="s">
        <v>783</v>
      </c>
      <c r="D5076" s="434">
        <v>0.05</v>
      </c>
      <c r="E5076" s="434">
        <v>9.9000000000000005E-2</v>
      </c>
      <c r="F5076" s="43" t="s">
        <v>1465</v>
      </c>
      <c r="G5076" s="132" t="s">
        <v>1466</v>
      </c>
      <c r="H5076" s="434">
        <v>0.248</v>
      </c>
      <c r="I5076" s="132" t="s">
        <v>2801</v>
      </c>
      <c r="J5076" s="132" t="s">
        <v>2802</v>
      </c>
      <c r="K5076" s="434">
        <v>0.15</v>
      </c>
      <c r="L5076" s="132" t="s">
        <v>2803</v>
      </c>
      <c r="M5076" s="136" t="s">
        <v>2804</v>
      </c>
      <c r="N5076" s="148"/>
      <c r="O5076" s="130"/>
      <c r="P5076" s="130"/>
      <c r="Q5076"/>
    </row>
    <row r="5077" spans="2:17" x14ac:dyDescent="0.2">
      <c r="B5077" s="42" t="s">
        <v>2805</v>
      </c>
      <c r="C5077" s="43" t="s">
        <v>783</v>
      </c>
      <c r="D5077" s="434">
        <v>0.05</v>
      </c>
      <c r="E5077" s="434">
        <v>9.9000000000000005E-2</v>
      </c>
      <c r="F5077" s="117" t="s">
        <v>2806</v>
      </c>
      <c r="G5077" s="38" t="s">
        <v>2807</v>
      </c>
      <c r="H5077" s="434">
        <v>0.248</v>
      </c>
      <c r="I5077" s="38" t="s">
        <v>2808</v>
      </c>
      <c r="J5077" s="38" t="s">
        <v>2809</v>
      </c>
      <c r="K5077" s="434">
        <v>0.15</v>
      </c>
      <c r="L5077" s="38" t="s">
        <v>2810</v>
      </c>
      <c r="M5077" s="41" t="s">
        <v>2811</v>
      </c>
      <c r="N5077" s="148"/>
      <c r="O5077" s="130"/>
      <c r="P5077" s="130"/>
      <c r="Q5077"/>
    </row>
    <row r="5078" spans="2:17" x14ac:dyDescent="0.2">
      <c r="B5078" s="42" t="s">
        <v>2812</v>
      </c>
      <c r="C5078" s="43" t="s">
        <v>783</v>
      </c>
      <c r="D5078" s="434">
        <v>0.05</v>
      </c>
      <c r="E5078" s="434">
        <v>9.9000000000000005E-2</v>
      </c>
      <c r="F5078" s="43" t="s">
        <v>2813</v>
      </c>
      <c r="G5078" s="132" t="s">
        <v>2814</v>
      </c>
      <c r="H5078" s="434">
        <v>0.248</v>
      </c>
      <c r="I5078" s="132" t="s">
        <v>2815</v>
      </c>
      <c r="J5078" s="132" t="s">
        <v>2816</v>
      </c>
      <c r="K5078" s="434">
        <v>0.15</v>
      </c>
      <c r="L5078" s="132" t="s">
        <v>2817</v>
      </c>
      <c r="M5078" s="136" t="s">
        <v>2818</v>
      </c>
      <c r="N5078" s="148"/>
      <c r="O5078" s="130"/>
      <c r="P5078" s="130"/>
      <c r="Q5078"/>
    </row>
    <row r="5079" spans="2:17" x14ac:dyDescent="0.2">
      <c r="B5079" s="42" t="s">
        <v>2819</v>
      </c>
      <c r="C5079" s="43" t="s">
        <v>783</v>
      </c>
      <c r="D5079" s="434">
        <v>0.05</v>
      </c>
      <c r="E5079" s="434">
        <v>9.9000000000000005E-2</v>
      </c>
      <c r="F5079" s="43" t="s">
        <v>2820</v>
      </c>
      <c r="G5079" s="132" t="s">
        <v>2821</v>
      </c>
      <c r="H5079" s="434">
        <v>0.248</v>
      </c>
      <c r="I5079" s="132" t="s">
        <v>2822</v>
      </c>
      <c r="J5079" s="132" t="s">
        <v>2823</v>
      </c>
      <c r="K5079" s="434">
        <v>0.15</v>
      </c>
      <c r="L5079" s="132" t="s">
        <v>2824</v>
      </c>
      <c r="M5079" s="136" t="s">
        <v>2825</v>
      </c>
      <c r="N5079" s="148"/>
      <c r="O5079" s="130"/>
      <c r="P5079" s="130"/>
      <c r="Q5079"/>
    </row>
    <row r="5080" spans="2:17" x14ac:dyDescent="0.2">
      <c r="B5080" s="42" t="s">
        <v>2826</v>
      </c>
      <c r="C5080" s="43" t="s">
        <v>783</v>
      </c>
      <c r="D5080" s="434">
        <v>0.05</v>
      </c>
      <c r="E5080" s="434">
        <v>9.9000000000000005E-2</v>
      </c>
      <c r="F5080" s="43" t="s">
        <v>2827</v>
      </c>
      <c r="G5080" s="132" t="s">
        <v>2828</v>
      </c>
      <c r="H5080" s="434">
        <v>0.248</v>
      </c>
      <c r="I5080" s="132" t="s">
        <v>2829</v>
      </c>
      <c r="J5080" s="132" t="s">
        <v>2830</v>
      </c>
      <c r="K5080" s="434">
        <v>0.15</v>
      </c>
      <c r="L5080" s="132" t="s">
        <v>2831</v>
      </c>
      <c r="M5080" s="136" t="s">
        <v>2832</v>
      </c>
      <c r="N5080" s="148"/>
      <c r="O5080" s="130"/>
      <c r="P5080" s="130"/>
      <c r="Q5080"/>
    </row>
    <row r="5081" spans="2:17" x14ac:dyDescent="0.2">
      <c r="B5081" s="42" t="s">
        <v>479</v>
      </c>
      <c r="C5081" s="43" t="s">
        <v>783</v>
      </c>
      <c r="D5081" s="434">
        <v>0.05</v>
      </c>
      <c r="E5081" s="434">
        <v>9.9000000000000005E-2</v>
      </c>
      <c r="F5081" s="43" t="s">
        <v>480</v>
      </c>
      <c r="G5081" s="132" t="s">
        <v>481</v>
      </c>
      <c r="H5081" s="434">
        <v>0.248</v>
      </c>
      <c r="I5081" s="132" t="s">
        <v>482</v>
      </c>
      <c r="J5081" s="132" t="s">
        <v>483</v>
      </c>
      <c r="K5081" s="434">
        <v>0.15</v>
      </c>
      <c r="L5081" s="132" t="s">
        <v>484</v>
      </c>
      <c r="M5081" s="136" t="s">
        <v>485</v>
      </c>
      <c r="N5081" s="148"/>
      <c r="O5081" s="130"/>
      <c r="P5081" s="130"/>
      <c r="Q5081"/>
    </row>
    <row r="5082" spans="2:17" x14ac:dyDescent="0.2">
      <c r="B5082" s="42" t="s">
        <v>486</v>
      </c>
      <c r="C5082" s="43" t="s">
        <v>783</v>
      </c>
      <c r="D5082" s="434">
        <v>0.05</v>
      </c>
      <c r="E5082" s="434">
        <v>9.9000000000000005E-2</v>
      </c>
      <c r="F5082" s="43" t="s">
        <v>487</v>
      </c>
      <c r="G5082" s="132" t="s">
        <v>488</v>
      </c>
      <c r="H5082" s="434">
        <v>0.248</v>
      </c>
      <c r="I5082" s="132" t="s">
        <v>489</v>
      </c>
      <c r="J5082" s="132" t="s">
        <v>490</v>
      </c>
      <c r="K5082" s="434">
        <v>0.15</v>
      </c>
      <c r="L5082" s="132" t="s">
        <v>491</v>
      </c>
      <c r="M5082" s="136" t="s">
        <v>492</v>
      </c>
      <c r="N5082" s="148"/>
      <c r="O5082" s="130"/>
      <c r="P5082" s="130"/>
      <c r="Q5082"/>
    </row>
    <row r="5083" spans="2:17" x14ac:dyDescent="0.2">
      <c r="B5083" s="42" t="s">
        <v>493</v>
      </c>
      <c r="C5083" s="43" t="s">
        <v>783</v>
      </c>
      <c r="D5083" s="434">
        <v>0.05</v>
      </c>
      <c r="E5083" s="434">
        <v>9.9000000000000005E-2</v>
      </c>
      <c r="F5083" s="43" t="s">
        <v>494</v>
      </c>
      <c r="G5083" s="132" t="s">
        <v>495</v>
      </c>
      <c r="H5083" s="434">
        <v>0.248</v>
      </c>
      <c r="I5083" s="132" t="s">
        <v>496</v>
      </c>
      <c r="J5083" s="132" t="s">
        <v>497</v>
      </c>
      <c r="K5083" s="434">
        <v>0.15</v>
      </c>
      <c r="L5083" s="132" t="s">
        <v>498</v>
      </c>
      <c r="M5083" s="136" t="s">
        <v>499</v>
      </c>
      <c r="N5083" s="148"/>
      <c r="O5083" s="130"/>
      <c r="P5083" s="130"/>
      <c r="Q5083"/>
    </row>
    <row r="5084" spans="2:17" x14ac:dyDescent="0.2">
      <c r="B5084" s="42" t="s">
        <v>500</v>
      </c>
      <c r="C5084" s="43" t="s">
        <v>783</v>
      </c>
      <c r="D5084" s="434">
        <v>0.05</v>
      </c>
      <c r="E5084" s="434">
        <v>9.9000000000000005E-2</v>
      </c>
      <c r="F5084" s="43" t="s">
        <v>501</v>
      </c>
      <c r="G5084" s="132" t="s">
        <v>502</v>
      </c>
      <c r="H5084" s="434">
        <v>0.248</v>
      </c>
      <c r="I5084" s="132" t="s">
        <v>2807</v>
      </c>
      <c r="J5084" s="132" t="s">
        <v>503</v>
      </c>
      <c r="K5084" s="434">
        <v>0.15</v>
      </c>
      <c r="L5084" s="132" t="s">
        <v>504</v>
      </c>
      <c r="M5084" s="136" t="s">
        <v>505</v>
      </c>
      <c r="N5084" s="148"/>
      <c r="O5084" s="130"/>
      <c r="P5084" s="130"/>
      <c r="Q5084"/>
    </row>
    <row r="5085" spans="2:17" ht="6" customHeight="1" x14ac:dyDescent="0.2">
      <c r="B5085" s="137"/>
      <c r="C5085" s="138"/>
      <c r="D5085" s="149"/>
      <c r="E5085" s="119"/>
      <c r="F5085" s="138"/>
      <c r="G5085" s="138"/>
      <c r="H5085" s="149"/>
      <c r="I5085" s="138"/>
      <c r="J5085" s="138"/>
      <c r="K5085" s="149"/>
      <c r="L5085" s="150"/>
      <c r="M5085" s="151"/>
      <c r="N5085" s="148"/>
      <c r="O5085" s="130"/>
      <c r="P5085" s="130"/>
      <c r="Q5085"/>
    </row>
    <row r="5086" spans="2:17" x14ac:dyDescent="0.2">
      <c r="B5086" s="14" t="s">
        <v>1457</v>
      </c>
      <c r="C5086" s="38" t="s">
        <v>2030</v>
      </c>
      <c r="D5086" s="434">
        <v>0.05</v>
      </c>
      <c r="E5086" s="434">
        <v>9.9000000000000005E-2</v>
      </c>
      <c r="F5086" s="38" t="s">
        <v>1458</v>
      </c>
      <c r="G5086" s="90" t="s">
        <v>1459</v>
      </c>
      <c r="H5086" s="434">
        <v>0.248</v>
      </c>
      <c r="I5086" s="90" t="s">
        <v>1460</v>
      </c>
      <c r="J5086" s="90" t="s">
        <v>1461</v>
      </c>
      <c r="K5086" s="434">
        <v>0.15</v>
      </c>
      <c r="L5086" s="90" t="s">
        <v>1462</v>
      </c>
      <c r="M5086" s="143" t="s">
        <v>1463</v>
      </c>
      <c r="N5086" s="148"/>
      <c r="O5086" s="130"/>
      <c r="P5086" s="130"/>
      <c r="Q5086"/>
    </row>
    <row r="5087" spans="2:17" x14ac:dyDescent="0.2">
      <c r="B5087" s="42" t="s">
        <v>1464</v>
      </c>
      <c r="C5087" s="43" t="s">
        <v>2030</v>
      </c>
      <c r="D5087" s="434">
        <v>0.05</v>
      </c>
      <c r="E5087" s="434">
        <v>9.9000000000000005E-2</v>
      </c>
      <c r="F5087" s="43" t="s">
        <v>1465</v>
      </c>
      <c r="G5087" s="132" t="s">
        <v>1466</v>
      </c>
      <c r="H5087" s="434">
        <v>0.248</v>
      </c>
      <c r="I5087" s="132" t="s">
        <v>2801</v>
      </c>
      <c r="J5087" s="132" t="s">
        <v>2802</v>
      </c>
      <c r="K5087" s="434">
        <v>0.15</v>
      </c>
      <c r="L5087" s="132" t="s">
        <v>2803</v>
      </c>
      <c r="M5087" s="136" t="s">
        <v>2804</v>
      </c>
      <c r="N5087" s="148"/>
      <c r="O5087" s="130"/>
      <c r="P5087" s="130"/>
      <c r="Q5087"/>
    </row>
    <row r="5088" spans="2:17" x14ac:dyDescent="0.2">
      <c r="B5088" s="42" t="s">
        <v>2805</v>
      </c>
      <c r="C5088" s="43" t="s">
        <v>2030</v>
      </c>
      <c r="D5088" s="434">
        <v>0.05</v>
      </c>
      <c r="E5088" s="434">
        <v>9.9000000000000005E-2</v>
      </c>
      <c r="F5088" s="117" t="s">
        <v>2806</v>
      </c>
      <c r="G5088" s="38" t="s">
        <v>2807</v>
      </c>
      <c r="H5088" s="434">
        <v>0.248</v>
      </c>
      <c r="I5088" s="38" t="s">
        <v>2808</v>
      </c>
      <c r="J5088" s="38" t="s">
        <v>2809</v>
      </c>
      <c r="K5088" s="434">
        <v>0.15</v>
      </c>
      <c r="L5088" s="38" t="s">
        <v>2810</v>
      </c>
      <c r="M5088" s="41" t="s">
        <v>2811</v>
      </c>
      <c r="N5088" s="148"/>
      <c r="O5088" s="130"/>
      <c r="P5088" s="130"/>
      <c r="Q5088"/>
    </row>
    <row r="5089" spans="2:17" x14ac:dyDescent="0.2">
      <c r="B5089" s="42" t="s">
        <v>2812</v>
      </c>
      <c r="C5089" s="43" t="s">
        <v>2030</v>
      </c>
      <c r="D5089" s="434">
        <v>0.05</v>
      </c>
      <c r="E5089" s="434">
        <v>9.9000000000000005E-2</v>
      </c>
      <c r="F5089" s="43" t="s">
        <v>2813</v>
      </c>
      <c r="G5089" s="132" t="s">
        <v>2814</v>
      </c>
      <c r="H5089" s="434">
        <v>0.248</v>
      </c>
      <c r="I5089" s="132" t="s">
        <v>2815</v>
      </c>
      <c r="J5089" s="132" t="s">
        <v>2816</v>
      </c>
      <c r="K5089" s="434">
        <v>0.15</v>
      </c>
      <c r="L5089" s="132" t="s">
        <v>2817</v>
      </c>
      <c r="M5089" s="136" t="s">
        <v>2818</v>
      </c>
      <c r="N5089" s="148"/>
      <c r="O5089" s="130"/>
      <c r="P5089" s="130"/>
      <c r="Q5089"/>
    </row>
    <row r="5090" spans="2:17" x14ac:dyDescent="0.2">
      <c r="B5090" s="42" t="s">
        <v>2819</v>
      </c>
      <c r="C5090" s="43" t="s">
        <v>2030</v>
      </c>
      <c r="D5090" s="434">
        <v>0.05</v>
      </c>
      <c r="E5090" s="434">
        <v>9.9000000000000005E-2</v>
      </c>
      <c r="F5090" s="43" t="s">
        <v>2820</v>
      </c>
      <c r="G5090" s="132" t="s">
        <v>2821</v>
      </c>
      <c r="H5090" s="434">
        <v>0.248</v>
      </c>
      <c r="I5090" s="132" t="s">
        <v>2822</v>
      </c>
      <c r="J5090" s="132" t="s">
        <v>2823</v>
      </c>
      <c r="K5090" s="434">
        <v>0.15</v>
      </c>
      <c r="L5090" s="132" t="s">
        <v>2824</v>
      </c>
      <c r="M5090" s="136" t="s">
        <v>2825</v>
      </c>
      <c r="N5090" s="148"/>
      <c r="O5090" s="130"/>
      <c r="P5090" s="130"/>
      <c r="Q5090"/>
    </row>
    <row r="5091" spans="2:17" x14ac:dyDescent="0.2">
      <c r="B5091" s="42" t="s">
        <v>2826</v>
      </c>
      <c r="C5091" s="43" t="s">
        <v>2030</v>
      </c>
      <c r="D5091" s="434">
        <v>0.05</v>
      </c>
      <c r="E5091" s="434">
        <v>9.9000000000000005E-2</v>
      </c>
      <c r="F5091" s="43" t="s">
        <v>2827</v>
      </c>
      <c r="G5091" s="132" t="s">
        <v>2828</v>
      </c>
      <c r="H5091" s="434">
        <v>0.248</v>
      </c>
      <c r="I5091" s="132" t="s">
        <v>2829</v>
      </c>
      <c r="J5091" s="132" t="s">
        <v>2830</v>
      </c>
      <c r="K5091" s="434">
        <v>0.15</v>
      </c>
      <c r="L5091" s="132" t="s">
        <v>2831</v>
      </c>
      <c r="M5091" s="136" t="s">
        <v>2832</v>
      </c>
      <c r="N5091" s="148"/>
      <c r="O5091" s="130"/>
      <c r="P5091" s="130"/>
      <c r="Q5091"/>
    </row>
    <row r="5092" spans="2:17" x14ac:dyDescent="0.2">
      <c r="B5092" s="42" t="s">
        <v>479</v>
      </c>
      <c r="C5092" s="43" t="s">
        <v>2030</v>
      </c>
      <c r="D5092" s="434">
        <v>0.05</v>
      </c>
      <c r="E5092" s="434">
        <v>9.9000000000000005E-2</v>
      </c>
      <c r="F5092" s="43" t="s">
        <v>480</v>
      </c>
      <c r="G5092" s="132" t="s">
        <v>481</v>
      </c>
      <c r="H5092" s="434">
        <v>0.248</v>
      </c>
      <c r="I5092" s="132" t="s">
        <v>482</v>
      </c>
      <c r="J5092" s="132" t="s">
        <v>483</v>
      </c>
      <c r="K5092" s="434">
        <v>0.15</v>
      </c>
      <c r="L5092" s="132" t="s">
        <v>484</v>
      </c>
      <c r="M5092" s="136" t="s">
        <v>485</v>
      </c>
      <c r="N5092" s="148"/>
      <c r="O5092" s="130"/>
      <c r="P5092" s="130"/>
      <c r="Q5092"/>
    </row>
    <row r="5093" spans="2:17" x14ac:dyDescent="0.2">
      <c r="B5093" s="42" t="s">
        <v>486</v>
      </c>
      <c r="C5093" s="43" t="s">
        <v>2030</v>
      </c>
      <c r="D5093" s="434">
        <v>0.05</v>
      </c>
      <c r="E5093" s="434">
        <v>9.9000000000000005E-2</v>
      </c>
      <c r="F5093" s="43" t="s">
        <v>487</v>
      </c>
      <c r="G5093" s="132" t="s">
        <v>488</v>
      </c>
      <c r="H5093" s="434">
        <v>0.248</v>
      </c>
      <c r="I5093" s="132" t="s">
        <v>489</v>
      </c>
      <c r="J5093" s="132" t="s">
        <v>490</v>
      </c>
      <c r="K5093" s="434">
        <v>0.15</v>
      </c>
      <c r="L5093" s="132" t="s">
        <v>491</v>
      </c>
      <c r="M5093" s="136" t="s">
        <v>492</v>
      </c>
      <c r="N5093" s="148"/>
      <c r="O5093" s="130"/>
      <c r="P5093" s="130"/>
      <c r="Q5093"/>
    </row>
    <row r="5094" spans="2:17" x14ac:dyDescent="0.2">
      <c r="B5094" s="42" t="s">
        <v>493</v>
      </c>
      <c r="C5094" s="43" t="s">
        <v>2030</v>
      </c>
      <c r="D5094" s="434">
        <v>0.05</v>
      </c>
      <c r="E5094" s="434">
        <v>9.9000000000000005E-2</v>
      </c>
      <c r="F5094" s="43" t="s">
        <v>494</v>
      </c>
      <c r="G5094" s="132" t="s">
        <v>495</v>
      </c>
      <c r="H5094" s="434">
        <v>0.248</v>
      </c>
      <c r="I5094" s="132" t="s">
        <v>496</v>
      </c>
      <c r="J5094" s="132" t="s">
        <v>497</v>
      </c>
      <c r="K5094" s="434">
        <v>0.15</v>
      </c>
      <c r="L5094" s="132" t="s">
        <v>498</v>
      </c>
      <c r="M5094" s="136" t="s">
        <v>499</v>
      </c>
      <c r="N5094" s="148"/>
      <c r="O5094" s="130"/>
      <c r="P5094" s="130"/>
      <c r="Q5094"/>
    </row>
    <row r="5095" spans="2:17" x14ac:dyDescent="0.2">
      <c r="B5095" s="42" t="s">
        <v>500</v>
      </c>
      <c r="C5095" s="43" t="s">
        <v>2030</v>
      </c>
      <c r="D5095" s="434">
        <v>0.05</v>
      </c>
      <c r="E5095" s="434">
        <v>9.9000000000000005E-2</v>
      </c>
      <c r="F5095" s="43" t="s">
        <v>501</v>
      </c>
      <c r="G5095" s="132" t="s">
        <v>502</v>
      </c>
      <c r="H5095" s="434">
        <v>0.248</v>
      </c>
      <c r="I5095" s="132" t="s">
        <v>2807</v>
      </c>
      <c r="J5095" s="132" t="s">
        <v>503</v>
      </c>
      <c r="K5095" s="434">
        <v>0.15</v>
      </c>
      <c r="L5095" s="132" t="s">
        <v>504</v>
      </c>
      <c r="M5095" s="136" t="s">
        <v>505</v>
      </c>
      <c r="N5095" s="148"/>
      <c r="O5095" s="130"/>
      <c r="P5095" s="130"/>
      <c r="Q5095"/>
    </row>
    <row r="5096" spans="2:17" x14ac:dyDescent="0.2">
      <c r="B5096" s="107" t="s">
        <v>52</v>
      </c>
      <c r="C5096" s="1"/>
      <c r="D5096" s="152"/>
      <c r="E5096" s="1"/>
      <c r="F5096" s="1"/>
      <c r="G5096" s="1"/>
      <c r="H5096" s="1"/>
      <c r="I5096" s="1"/>
      <c r="J5096" s="153"/>
      <c r="K5096" s="24"/>
      <c r="L5096" s="24"/>
      <c r="M5096" s="23"/>
      <c r="N5096" s="147"/>
      <c r="O5096" s="24"/>
      <c r="P5096" s="24"/>
      <c r="Q5096"/>
    </row>
    <row r="5097" spans="2:17" x14ac:dyDescent="0.2">
      <c r="B5097" s="7" t="s">
        <v>506</v>
      </c>
      <c r="C5097" s="1"/>
      <c r="D5097" s="1"/>
      <c r="E5097" s="1"/>
      <c r="F5097" s="1"/>
      <c r="G5097" s="1"/>
      <c r="H5097" s="1"/>
      <c r="I5097" s="1"/>
      <c r="J5097" s="153"/>
      <c r="K5097" s="24"/>
      <c r="L5097" s="24"/>
      <c r="M5097" s="20"/>
      <c r="N5097" s="147"/>
      <c r="O5097" s="24"/>
      <c r="P5097" s="24"/>
      <c r="Q5097"/>
    </row>
    <row r="5098" spans="2:17" x14ac:dyDescent="0.2">
      <c r="B5098" s="7" t="s">
        <v>507</v>
      </c>
      <c r="C5098" s="1"/>
      <c r="D5098" s="1"/>
      <c r="E5098" s="1"/>
      <c r="F5098" s="1"/>
      <c r="G5098" s="1"/>
      <c r="H5098" s="1"/>
      <c r="I5098" s="1"/>
      <c r="J5098" s="153"/>
      <c r="K5098" s="24"/>
      <c r="L5098" s="24"/>
      <c r="M5098" s="20"/>
      <c r="N5098" s="147"/>
      <c r="O5098" s="24"/>
      <c r="P5098" s="24"/>
      <c r="Q5098"/>
    </row>
    <row r="5099" spans="2:17" ht="13.5" thickBot="1" x14ac:dyDescent="0.25">
      <c r="B5099" s="3" t="s">
        <v>508</v>
      </c>
      <c r="C5099" s="4"/>
      <c r="D5099" s="4"/>
      <c r="E5099" s="4"/>
      <c r="F5099" s="4"/>
      <c r="G5099" s="4"/>
      <c r="H5099" s="4"/>
      <c r="I5099" s="4"/>
      <c r="J5099" s="4"/>
      <c r="K5099" s="154"/>
      <c r="L5099" s="154"/>
      <c r="M5099" s="155"/>
      <c r="N5099" s="24"/>
      <c r="O5099" s="24"/>
      <c r="P5099" s="24"/>
      <c r="Q5099"/>
    </row>
    <row r="5100" spans="2:17" ht="13.5" thickTop="1" x14ac:dyDescent="0.2">
      <c r="B5100" s="249" t="str">
        <f>+B5071</f>
        <v>.</v>
      </c>
      <c r="C5100"/>
      <c r="D5100"/>
      <c r="E5100"/>
      <c r="F5100"/>
      <c r="G5100"/>
      <c r="H5100"/>
      <c r="I5100"/>
      <c r="J5100"/>
      <c r="K5100"/>
      <c r="L5100"/>
      <c r="M5100"/>
      <c r="N5100"/>
      <c r="O5100"/>
      <c r="P5100"/>
      <c r="Q5100"/>
    </row>
    <row r="5101" spans="2:17" ht="13.5" thickBot="1" x14ac:dyDescent="0.25">
      <c r="B5101"/>
      <c r="C5101"/>
      <c r="D5101"/>
      <c r="E5101"/>
      <c r="F5101"/>
      <c r="G5101"/>
      <c r="H5101"/>
      <c r="I5101"/>
      <c r="J5101"/>
      <c r="K5101"/>
      <c r="L5101"/>
      <c r="M5101"/>
      <c r="N5101"/>
      <c r="O5101"/>
      <c r="P5101"/>
      <c r="Q5101"/>
    </row>
    <row r="5102" spans="2:17" ht="13.5" thickTop="1" x14ac:dyDescent="0.2">
      <c r="B5102" s="100" t="s">
        <v>509</v>
      </c>
      <c r="C5102" s="100"/>
      <c r="D5102" s="100"/>
      <c r="E5102" s="100"/>
      <c r="F5102" s="114"/>
      <c r="G5102" s="114"/>
      <c r="H5102" s="114"/>
      <c r="I5102" s="115"/>
      <c r="J5102" s="115"/>
      <c r="K5102" s="122"/>
      <c r="L5102" s="123"/>
      <c r="M5102" s="1"/>
      <c r="N5102" s="1"/>
      <c r="O5102" s="1"/>
      <c r="P5102" s="1"/>
      <c r="Q5102" s="1"/>
    </row>
    <row r="5103" spans="2:17" ht="51" x14ac:dyDescent="0.2">
      <c r="B5103" s="395" t="s">
        <v>510</v>
      </c>
      <c r="C5103" s="396" t="s">
        <v>2019</v>
      </c>
      <c r="D5103" s="359" t="s">
        <v>255</v>
      </c>
      <c r="E5103" s="431" t="s">
        <v>2024</v>
      </c>
      <c r="F5103" s="359" t="s">
        <v>1812</v>
      </c>
      <c r="G5103" s="359" t="s">
        <v>451</v>
      </c>
      <c r="H5103" s="359" t="s">
        <v>2023</v>
      </c>
      <c r="I5103" s="359" t="s">
        <v>1456</v>
      </c>
      <c r="J5103" s="359" t="s">
        <v>511</v>
      </c>
      <c r="K5103" s="358" t="s">
        <v>2028</v>
      </c>
      <c r="L5103" s="59"/>
      <c r="M5103" s="1"/>
      <c r="N5103" s="141"/>
      <c r="O5103" s="141"/>
      <c r="P5103" s="141"/>
      <c r="Q5103" s="1"/>
    </row>
    <row r="5104" spans="2:17" x14ac:dyDescent="0.2">
      <c r="B5104" s="14" t="s">
        <v>512</v>
      </c>
      <c r="C5104" s="38" t="s">
        <v>783</v>
      </c>
      <c r="D5104" s="434">
        <v>8.4000000000000005E-2</v>
      </c>
      <c r="E5104" s="38" t="s">
        <v>513</v>
      </c>
      <c r="F5104" s="434">
        <v>0.23899999999999999</v>
      </c>
      <c r="G5104" s="38" t="s">
        <v>514</v>
      </c>
      <c r="H5104" s="434">
        <v>0.14599999999999999</v>
      </c>
      <c r="I5104" s="38" t="s">
        <v>1834</v>
      </c>
      <c r="J5104" s="19">
        <v>12</v>
      </c>
      <c r="K5104" s="143" t="s">
        <v>1835</v>
      </c>
      <c r="L5104" s="1"/>
      <c r="M5104" s="1"/>
      <c r="N5104" s="156"/>
      <c r="O5104" s="156"/>
      <c r="P5104" s="156"/>
      <c r="Q5104" s="1"/>
    </row>
    <row r="5105" spans="2:17" x14ac:dyDescent="0.2">
      <c r="B5105" s="14" t="s">
        <v>1836</v>
      </c>
      <c r="C5105" s="38" t="s">
        <v>783</v>
      </c>
      <c r="D5105" s="434">
        <v>8.3000000000000004E-2</v>
      </c>
      <c r="E5105" s="38" t="s">
        <v>1837</v>
      </c>
      <c r="F5105" s="434">
        <v>0.23799999999999999</v>
      </c>
      <c r="G5105" s="38" t="s">
        <v>1838</v>
      </c>
      <c r="H5105" s="434">
        <v>0.14499999999999999</v>
      </c>
      <c r="I5105" s="38" t="s">
        <v>1839</v>
      </c>
      <c r="J5105" s="19">
        <v>31</v>
      </c>
      <c r="K5105" s="143" t="s">
        <v>1840</v>
      </c>
      <c r="L5105" s="1"/>
      <c r="M5105" s="1"/>
      <c r="N5105" s="156"/>
      <c r="O5105" s="156"/>
      <c r="P5105" s="156"/>
      <c r="Q5105" s="1"/>
    </row>
    <row r="5106" spans="2:17" x14ac:dyDescent="0.2">
      <c r="B5106" s="42" t="s">
        <v>1841</v>
      </c>
      <c r="C5106" s="43" t="s">
        <v>783</v>
      </c>
      <c r="D5106" s="434">
        <v>8.2000000000000003E-2</v>
      </c>
      <c r="E5106" s="43" t="s">
        <v>1842</v>
      </c>
      <c r="F5106" s="434">
        <v>0.23599999999999999</v>
      </c>
      <c r="G5106" s="43" t="s">
        <v>1843</v>
      </c>
      <c r="H5106" s="434">
        <v>0.14299999999999999</v>
      </c>
      <c r="I5106" s="43" t="s">
        <v>1844</v>
      </c>
      <c r="J5106" s="46">
        <v>82</v>
      </c>
      <c r="K5106" s="143" t="s">
        <v>1840</v>
      </c>
      <c r="L5106" s="11"/>
      <c r="M5106" s="1"/>
      <c r="N5106" s="158"/>
      <c r="O5106" s="158"/>
      <c r="P5106" s="158"/>
      <c r="Q5106" s="1"/>
    </row>
    <row r="5107" spans="2:17" x14ac:dyDescent="0.2">
      <c r="B5107" s="42" t="s">
        <v>1845</v>
      </c>
      <c r="C5107" s="43" t="s">
        <v>783</v>
      </c>
      <c r="D5107" s="434">
        <v>8.1000000000000003E-2</v>
      </c>
      <c r="E5107" s="43" t="s">
        <v>1846</v>
      </c>
      <c r="F5107" s="434">
        <v>0.23499999999999999</v>
      </c>
      <c r="G5107" s="43" t="s">
        <v>1847</v>
      </c>
      <c r="H5107" s="434">
        <v>0.14199999999999999</v>
      </c>
      <c r="I5107" s="43" t="s">
        <v>1848</v>
      </c>
      <c r="J5107" s="46">
        <v>135</v>
      </c>
      <c r="K5107" s="143" t="s">
        <v>1840</v>
      </c>
      <c r="L5107" s="11"/>
      <c r="M5107" s="1"/>
      <c r="N5107" s="158"/>
      <c r="O5107" s="158"/>
      <c r="P5107" s="158"/>
      <c r="Q5107" s="1"/>
    </row>
    <row r="5108" spans="2:17" x14ac:dyDescent="0.2">
      <c r="B5108" s="42" t="s">
        <v>1849</v>
      </c>
      <c r="C5108" s="43" t="s">
        <v>783</v>
      </c>
      <c r="D5108" s="434">
        <v>7.8E-2</v>
      </c>
      <c r="E5108" s="43" t="s">
        <v>1850</v>
      </c>
      <c r="F5108" s="434">
        <v>0.23</v>
      </c>
      <c r="G5108" s="43" t="s">
        <v>1851</v>
      </c>
      <c r="H5108" s="434">
        <v>0.13700000000000001</v>
      </c>
      <c r="I5108" s="43" t="s">
        <v>1852</v>
      </c>
      <c r="J5108" s="46">
        <v>355</v>
      </c>
      <c r="K5108" s="143" t="s">
        <v>1840</v>
      </c>
      <c r="L5108" s="11"/>
      <c r="M5108" s="1"/>
      <c r="N5108" s="158"/>
      <c r="O5108" s="158"/>
      <c r="P5108" s="158"/>
      <c r="Q5108" s="1"/>
    </row>
    <row r="5109" spans="2:17" x14ac:dyDescent="0.2">
      <c r="B5109" s="42" t="s">
        <v>1853</v>
      </c>
      <c r="C5109" s="43" t="s">
        <v>783</v>
      </c>
      <c r="D5109" s="434">
        <v>7.5999999999999998E-2</v>
      </c>
      <c r="E5109" s="43" t="s">
        <v>1854</v>
      </c>
      <c r="F5109" s="434">
        <v>0.22700000000000001</v>
      </c>
      <c r="G5109" s="43" t="s">
        <v>1855</v>
      </c>
      <c r="H5109" s="434">
        <v>0.13400000000000001</v>
      </c>
      <c r="I5109" s="43" t="s">
        <v>1856</v>
      </c>
      <c r="J5109" s="46">
        <v>600</v>
      </c>
      <c r="K5109" s="143" t="s">
        <v>1840</v>
      </c>
      <c r="L5109" s="11"/>
      <c r="M5109" s="1"/>
      <c r="N5109" s="158"/>
      <c r="O5109" s="158"/>
      <c r="P5109" s="158"/>
      <c r="Q5109" s="1"/>
    </row>
    <row r="5110" spans="2:17" x14ac:dyDescent="0.2">
      <c r="B5110" s="42" t="s">
        <v>1857</v>
      </c>
      <c r="C5110" s="43" t="s">
        <v>783</v>
      </c>
      <c r="D5110" s="434">
        <v>7.4999999999999997E-2</v>
      </c>
      <c r="E5110" s="43" t="s">
        <v>1858</v>
      </c>
      <c r="F5110" s="434">
        <v>0.22600000000000001</v>
      </c>
      <c r="G5110" s="43" t="s">
        <v>1859</v>
      </c>
      <c r="H5110" s="434">
        <v>0.13300000000000001</v>
      </c>
      <c r="I5110" s="43" t="s">
        <v>1860</v>
      </c>
      <c r="J5110" s="46">
        <v>750</v>
      </c>
      <c r="K5110" s="143" t="s">
        <v>1840</v>
      </c>
      <c r="L5110" s="11"/>
      <c r="M5110" s="1"/>
      <c r="N5110" s="158"/>
      <c r="O5110" s="158"/>
      <c r="P5110" s="158"/>
      <c r="Q5110" s="1"/>
    </row>
    <row r="5111" spans="2:17" x14ac:dyDescent="0.2">
      <c r="B5111" s="107" t="s">
        <v>52</v>
      </c>
      <c r="C5111" s="1"/>
      <c r="D5111" s="1"/>
      <c r="E5111" s="1"/>
      <c r="F5111" s="1"/>
      <c r="G5111" s="1"/>
      <c r="H5111" s="1"/>
      <c r="I5111" s="1"/>
      <c r="J5111" s="1"/>
      <c r="K5111" s="8"/>
      <c r="L5111" s="1"/>
      <c r="M5111" s="1"/>
      <c r="N5111" s="1"/>
      <c r="O5111" s="1"/>
      <c r="P5111" s="1"/>
      <c r="Q5111" s="1"/>
    </row>
    <row r="5112" spans="2:17" x14ac:dyDescent="0.2">
      <c r="B5112" s="7" t="s">
        <v>1950</v>
      </c>
      <c r="C5112" s="1"/>
      <c r="D5112" s="1"/>
      <c r="E5112" s="1"/>
      <c r="F5112" s="1"/>
      <c r="G5112" s="1"/>
      <c r="H5112" s="1"/>
      <c r="I5112" s="1"/>
      <c r="J5112" s="1"/>
      <c r="K5112" s="8"/>
      <c r="L5112" s="1"/>
      <c r="M5112" s="1"/>
      <c r="N5112" s="1"/>
      <c r="O5112" s="1"/>
      <c r="P5112" s="1"/>
      <c r="Q5112" s="1"/>
    </row>
    <row r="5113" spans="2:17" x14ac:dyDescent="0.2">
      <c r="B5113" s="7" t="s">
        <v>1951</v>
      </c>
      <c r="C5113" s="1"/>
      <c r="D5113" s="1"/>
      <c r="E5113" s="1"/>
      <c r="F5113" s="1"/>
      <c r="G5113" s="1"/>
      <c r="H5113" s="1"/>
      <c r="I5113" s="1"/>
      <c r="J5113" s="1"/>
      <c r="K5113" s="8"/>
      <c r="L5113" s="1"/>
      <c r="M5113" s="1"/>
      <c r="N5113" s="1"/>
      <c r="O5113" s="1"/>
      <c r="P5113" s="1"/>
      <c r="Q5113" s="1"/>
    </row>
    <row r="5114" spans="2:17" ht="13.5" thickBot="1" x14ac:dyDescent="0.25">
      <c r="B5114" s="3" t="s">
        <v>2554</v>
      </c>
      <c r="C5114" s="4"/>
      <c r="D5114" s="4"/>
      <c r="E5114" s="4"/>
      <c r="F5114" s="4"/>
      <c r="G5114" s="4"/>
      <c r="H5114" s="4"/>
      <c r="I5114" s="4"/>
      <c r="J5114" s="4"/>
      <c r="K5114" s="5"/>
      <c r="L5114" s="1"/>
      <c r="M5114" s="1"/>
      <c r="N5114" s="1"/>
      <c r="O5114" s="1"/>
      <c r="P5114" s="1"/>
      <c r="Q5114" s="1"/>
    </row>
    <row r="5115" spans="2:17" ht="13.5" thickTop="1" x14ac:dyDescent="0.2">
      <c r="B5115" s="249" t="str">
        <f>+B5100</f>
        <v>.</v>
      </c>
      <c r="C5115"/>
      <c r="D5115"/>
      <c r="E5115"/>
      <c r="F5115"/>
      <c r="G5115"/>
      <c r="H5115"/>
      <c r="I5115"/>
      <c r="J5115"/>
      <c r="K5115" s="24"/>
      <c r="L5115" s="24"/>
      <c r="M5115"/>
      <c r="N5115"/>
      <c r="O5115"/>
      <c r="P5115"/>
      <c r="Q5115"/>
    </row>
    <row r="5116" spans="2:17" ht="13.5" thickBot="1" x14ac:dyDescent="0.25">
      <c r="B5116"/>
      <c r="C5116"/>
      <c r="D5116"/>
      <c r="E5116" s="24"/>
      <c r="F5116" s="24"/>
      <c r="G5116" s="24"/>
    </row>
    <row r="5117" spans="2:17" ht="13.5" thickTop="1" x14ac:dyDescent="0.2">
      <c r="B5117" s="3991" t="s">
        <v>2558</v>
      </c>
      <c r="C5117" s="3993"/>
      <c r="D5117"/>
      <c r="E5117" s="1"/>
      <c r="F5117" s="1"/>
      <c r="G5117" s="1"/>
    </row>
    <row r="5118" spans="2:17" ht="25.5" x14ac:dyDescent="0.2">
      <c r="B5118" s="274" t="s">
        <v>1153</v>
      </c>
      <c r="C5118" s="358" t="s">
        <v>2555</v>
      </c>
      <c r="D5118"/>
      <c r="E5118"/>
    </row>
    <row r="5119" spans="2:17" x14ac:dyDescent="0.2">
      <c r="B5119" s="14" t="s">
        <v>361</v>
      </c>
      <c r="C5119" s="436">
        <v>0.05</v>
      </c>
      <c r="D5119"/>
      <c r="E5119"/>
    </row>
    <row r="5120" spans="2:17" x14ac:dyDescent="0.2">
      <c r="B5120" s="14" t="s">
        <v>2556</v>
      </c>
      <c r="C5120" s="436">
        <v>0.11</v>
      </c>
      <c r="D5120"/>
      <c r="E5120"/>
    </row>
    <row r="5121" spans="2:5" x14ac:dyDescent="0.2">
      <c r="B5121" s="14" t="s">
        <v>1596</v>
      </c>
      <c r="C5121" s="436">
        <v>0.11</v>
      </c>
      <c r="D5121"/>
      <c r="E5121"/>
    </row>
    <row r="5122" spans="2:5" x14ac:dyDescent="0.2">
      <c r="B5122" s="14" t="s">
        <v>2557</v>
      </c>
      <c r="C5122" s="436">
        <v>0.3</v>
      </c>
      <c r="D5122"/>
      <c r="E5122"/>
    </row>
    <row r="5123" spans="2:5" ht="18" customHeight="1" thickBot="1" x14ac:dyDescent="0.25">
      <c r="B5123" s="3" t="s">
        <v>52</v>
      </c>
      <c r="C5123" s="5"/>
      <c r="D5123"/>
      <c r="E5123"/>
    </row>
    <row r="5124" spans="2:5" ht="13.5" thickTop="1" x14ac:dyDescent="0.2">
      <c r="B5124" s="249" t="str">
        <f>+B5115</f>
        <v>.</v>
      </c>
      <c r="C5124"/>
      <c r="D5124"/>
      <c r="E5124"/>
    </row>
    <row r="5125" spans="2:5" ht="13.5" thickBot="1" x14ac:dyDescent="0.25">
      <c r="B5125"/>
      <c r="C5125"/>
      <c r="D5125"/>
      <c r="E5125"/>
    </row>
    <row r="5126" spans="2:5" ht="13.5" thickTop="1" x14ac:dyDescent="0.2">
      <c r="B5126" s="3954" t="s">
        <v>328</v>
      </c>
      <c r="C5126" s="3955"/>
      <c r="D5126" s="3955"/>
      <c r="E5126" s="3956"/>
    </row>
    <row r="5127" spans="2:5" ht="25.5" x14ac:dyDescent="0.2">
      <c r="B5127" s="277"/>
      <c r="C5127" s="396" t="s">
        <v>336</v>
      </c>
      <c r="D5127" s="396" t="s">
        <v>515</v>
      </c>
      <c r="E5127" s="398" t="s">
        <v>516</v>
      </c>
    </row>
    <row r="5128" spans="2:5" ht="39" customHeight="1" x14ac:dyDescent="0.2">
      <c r="B5128" s="395" t="s">
        <v>1153</v>
      </c>
      <c r="C5128" s="359" t="s">
        <v>2555</v>
      </c>
      <c r="D5128" s="359" t="s">
        <v>2555</v>
      </c>
      <c r="E5128" s="398" t="s">
        <v>2555</v>
      </c>
    </row>
    <row r="5129" spans="2:5" x14ac:dyDescent="0.2">
      <c r="B5129" s="14" t="s">
        <v>517</v>
      </c>
      <c r="C5129" s="435">
        <v>0.44</v>
      </c>
      <c r="D5129" s="435">
        <v>0.28999999999999998</v>
      </c>
      <c r="E5129" s="436">
        <v>0.25</v>
      </c>
    </row>
    <row r="5130" spans="2:5" x14ac:dyDescent="0.2">
      <c r="B5130" s="14" t="s">
        <v>518</v>
      </c>
      <c r="C5130" s="435">
        <v>0.44</v>
      </c>
      <c r="D5130" s="435">
        <v>0.28999999999999998</v>
      </c>
      <c r="E5130" s="436">
        <v>0.25</v>
      </c>
    </row>
    <row r="5131" spans="2:5" x14ac:dyDescent="0.2">
      <c r="B5131" s="14" t="s">
        <v>1615</v>
      </c>
      <c r="C5131" s="435">
        <v>0.44</v>
      </c>
      <c r="D5131" s="435">
        <v>0.44</v>
      </c>
      <c r="E5131" s="436">
        <v>0.25</v>
      </c>
    </row>
    <row r="5132" spans="2:5" x14ac:dyDescent="0.2">
      <c r="B5132" s="14" t="s">
        <v>1602</v>
      </c>
      <c r="C5132" s="435">
        <v>0.44</v>
      </c>
      <c r="D5132" s="435">
        <v>0.44</v>
      </c>
      <c r="E5132" s="436">
        <v>0.44</v>
      </c>
    </row>
    <row r="5133" spans="2:5" ht="12.75" customHeight="1" x14ac:dyDescent="0.2">
      <c r="B5133" s="14" t="s">
        <v>1603</v>
      </c>
      <c r="C5133" s="435">
        <v>0.44</v>
      </c>
      <c r="D5133" s="435">
        <v>0.44</v>
      </c>
      <c r="E5133" s="436">
        <v>0.44</v>
      </c>
    </row>
    <row r="5134" spans="2:5" ht="12.75" customHeight="1" x14ac:dyDescent="0.2">
      <c r="B5134" s="15" t="s">
        <v>1149</v>
      </c>
      <c r="C5134" s="435">
        <v>0.44</v>
      </c>
      <c r="D5134" s="435">
        <v>0.44</v>
      </c>
      <c r="E5134" s="436">
        <v>0.44</v>
      </c>
    </row>
    <row r="5135" spans="2:5" x14ac:dyDescent="0.2">
      <c r="B5135" s="15" t="s">
        <v>1606</v>
      </c>
      <c r="C5135" s="435">
        <v>0.44</v>
      </c>
      <c r="D5135" s="435">
        <v>0.44</v>
      </c>
      <c r="E5135" s="436">
        <v>0.44</v>
      </c>
    </row>
    <row r="5136" spans="2:5" x14ac:dyDescent="0.2">
      <c r="B5136" s="15" t="s">
        <v>1605</v>
      </c>
      <c r="C5136" s="435">
        <v>0.44</v>
      </c>
      <c r="D5136" s="435">
        <v>0.44</v>
      </c>
      <c r="E5136" s="436">
        <v>0.44</v>
      </c>
    </row>
    <row r="5137" spans="2:5" x14ac:dyDescent="0.2">
      <c r="B5137" s="15" t="s">
        <v>1604</v>
      </c>
      <c r="C5137" s="435">
        <v>0.95</v>
      </c>
      <c r="D5137" s="435">
        <v>0.95</v>
      </c>
      <c r="E5137" s="436">
        <v>0.95</v>
      </c>
    </row>
    <row r="5138" spans="2:5" x14ac:dyDescent="0.2">
      <c r="B5138" s="15" t="s">
        <v>180</v>
      </c>
      <c r="C5138" s="435">
        <v>4.49</v>
      </c>
      <c r="D5138" s="435">
        <v>4.49</v>
      </c>
      <c r="E5138" s="436">
        <v>4.49</v>
      </c>
    </row>
    <row r="5139" spans="2:5" ht="13.5" thickBot="1" x14ac:dyDescent="0.25">
      <c r="B5139" s="3" t="s">
        <v>52</v>
      </c>
      <c r="C5139" s="4"/>
      <c r="D5139" s="4"/>
      <c r="E5139" s="5"/>
    </row>
    <row r="5140" spans="2:5" ht="13.5" thickTop="1" x14ac:dyDescent="0.2">
      <c r="B5140" s="249" t="str">
        <f>+B5124</f>
        <v>.</v>
      </c>
      <c r="C5140"/>
      <c r="D5140"/>
      <c r="E5140"/>
    </row>
    <row r="5141" spans="2:5" ht="13.5" thickBot="1" x14ac:dyDescent="0.25">
      <c r="B5141"/>
      <c r="C5141"/>
      <c r="D5141"/>
      <c r="E5141"/>
    </row>
    <row r="5142" spans="2:5" ht="13.5" thickTop="1" x14ac:dyDescent="0.2">
      <c r="B5142" s="3991" t="s">
        <v>519</v>
      </c>
      <c r="C5142" s="3993"/>
      <c r="D5142"/>
      <c r="E5142"/>
    </row>
    <row r="5143" spans="2:5" ht="25.5" x14ac:dyDescent="0.2">
      <c r="B5143" s="274" t="s">
        <v>1153</v>
      </c>
      <c r="C5143" s="407" t="s">
        <v>2555</v>
      </c>
      <c r="D5143"/>
      <c r="E5143"/>
    </row>
    <row r="5144" spans="2:5" x14ac:dyDescent="0.2">
      <c r="B5144" s="14" t="s">
        <v>175</v>
      </c>
      <c r="C5144" s="437">
        <v>9.4500000000000001E-2</v>
      </c>
      <c r="D5144"/>
      <c r="E5144"/>
    </row>
    <row r="5145" spans="2:5" x14ac:dyDescent="0.2">
      <c r="B5145" s="14" t="s">
        <v>1596</v>
      </c>
      <c r="C5145" s="437">
        <v>9.69E-2</v>
      </c>
      <c r="D5145"/>
      <c r="E5145"/>
    </row>
    <row r="5146" spans="2:5" x14ac:dyDescent="0.2">
      <c r="B5146" s="14" t="s">
        <v>2557</v>
      </c>
      <c r="C5146" s="437">
        <v>0.2545</v>
      </c>
      <c r="D5146"/>
      <c r="E5146"/>
    </row>
    <row r="5147" spans="2:5" x14ac:dyDescent="0.2">
      <c r="B5147" s="14" t="s">
        <v>520</v>
      </c>
      <c r="C5147" s="437">
        <v>0.28939999999999999</v>
      </c>
      <c r="D5147"/>
      <c r="E5147"/>
    </row>
    <row r="5148" spans="2:5" x14ac:dyDescent="0.2">
      <c r="B5148" s="14" t="s">
        <v>521</v>
      </c>
      <c r="C5148" s="437">
        <v>0.28939999999999999</v>
      </c>
      <c r="D5148"/>
      <c r="E5148"/>
    </row>
    <row r="5149" spans="2:5" x14ac:dyDescent="0.2">
      <c r="B5149" s="14" t="s">
        <v>522</v>
      </c>
      <c r="C5149" s="437">
        <v>0.28939999999999999</v>
      </c>
      <c r="D5149"/>
      <c r="E5149"/>
    </row>
    <row r="5150" spans="2:5" x14ac:dyDescent="0.2">
      <c r="B5150" s="14" t="s">
        <v>523</v>
      </c>
      <c r="C5150" s="437">
        <v>0.28939999999999999</v>
      </c>
      <c r="D5150"/>
      <c r="E5150"/>
    </row>
    <row r="5151" spans="2:5" x14ac:dyDescent="0.2">
      <c r="B5151" s="14" t="s">
        <v>524</v>
      </c>
      <c r="C5151" s="437">
        <v>0.13389999999999999</v>
      </c>
      <c r="D5151"/>
      <c r="E5151"/>
    </row>
    <row r="5152" spans="2:5" x14ac:dyDescent="0.2">
      <c r="B5152" s="14" t="s">
        <v>525</v>
      </c>
      <c r="C5152" s="437">
        <v>0.13389999999999999</v>
      </c>
      <c r="D5152"/>
      <c r="E5152"/>
    </row>
    <row r="5153" spans="2:15" x14ac:dyDescent="0.2">
      <c r="B5153" s="14" t="s">
        <v>526</v>
      </c>
      <c r="C5153" s="437">
        <v>0.28939999999999999</v>
      </c>
      <c r="D5153"/>
      <c r="E5153"/>
    </row>
    <row r="5154" spans="2:15" x14ac:dyDescent="0.2">
      <c r="B5154" s="14" t="s">
        <v>527</v>
      </c>
      <c r="C5154" s="437">
        <v>0.28939999999999999</v>
      </c>
      <c r="D5154"/>
      <c r="E5154"/>
    </row>
    <row r="5155" spans="2:15" x14ac:dyDescent="0.2">
      <c r="B5155" s="14" t="s">
        <v>1605</v>
      </c>
      <c r="C5155" s="437">
        <v>0.28939999999999999</v>
      </c>
      <c r="D5155"/>
      <c r="E5155"/>
    </row>
    <row r="5156" spans="2:15" x14ac:dyDescent="0.2">
      <c r="B5156" s="14" t="s">
        <v>528</v>
      </c>
      <c r="C5156" s="437">
        <v>0.2366</v>
      </c>
      <c r="D5156"/>
      <c r="E5156"/>
    </row>
    <row r="5157" spans="2:15" x14ac:dyDescent="0.2">
      <c r="B5157" s="14" t="s">
        <v>388</v>
      </c>
      <c r="C5157" s="437">
        <v>0.2366</v>
      </c>
      <c r="D5157"/>
      <c r="E5157"/>
    </row>
    <row r="5158" spans="2:15" x14ac:dyDescent="0.2">
      <c r="B5158" s="14" t="s">
        <v>1614</v>
      </c>
      <c r="C5158" s="437">
        <v>0.5</v>
      </c>
      <c r="D5158"/>
      <c r="E5158"/>
    </row>
    <row r="5159" spans="2:15" x14ac:dyDescent="0.2">
      <c r="B5159" s="14" t="s">
        <v>389</v>
      </c>
      <c r="C5159" s="437">
        <v>0.5</v>
      </c>
      <c r="D5159"/>
      <c r="E5159"/>
    </row>
    <row r="5160" spans="2:15" x14ac:dyDescent="0.2">
      <c r="B5160" s="14" t="s">
        <v>1604</v>
      </c>
      <c r="C5160" s="437">
        <v>0.95</v>
      </c>
      <c r="D5160"/>
      <c r="E5160"/>
    </row>
    <row r="5161" spans="2:15" ht="13.5" thickBot="1" x14ac:dyDescent="0.25">
      <c r="B5161" s="3" t="s">
        <v>52</v>
      </c>
      <c r="C5161" s="5"/>
      <c r="D5161"/>
      <c r="E5161"/>
    </row>
    <row r="5162" spans="2:15" ht="13.5" thickTop="1" x14ac:dyDescent="0.2">
      <c r="B5162" s="249" t="str">
        <f>+B5140</f>
        <v>.</v>
      </c>
      <c r="C5162"/>
      <c r="D5162"/>
      <c r="E5162"/>
    </row>
    <row r="5163" spans="2:15" ht="13.5" thickBot="1" x14ac:dyDescent="0.25">
      <c r="B5163"/>
      <c r="C5163"/>
      <c r="D5163"/>
      <c r="E5163"/>
      <c r="F5163"/>
      <c r="G5163"/>
      <c r="H5163"/>
      <c r="I5163"/>
      <c r="J5163"/>
      <c r="K5163"/>
      <c r="L5163"/>
      <c r="M5163"/>
      <c r="N5163"/>
      <c r="O5163"/>
    </row>
    <row r="5164" spans="2:15" ht="13.5" thickTop="1" x14ac:dyDescent="0.2">
      <c r="B5164" s="4084" t="s">
        <v>1284</v>
      </c>
      <c r="C5164" s="4085"/>
      <c r="D5164" s="4085"/>
      <c r="E5164" s="4085"/>
      <c r="F5164" s="4085"/>
      <c r="G5164" s="4086"/>
      <c r="H5164"/>
      <c r="I5164"/>
      <c r="J5164"/>
      <c r="K5164"/>
      <c r="L5164"/>
      <c r="M5164"/>
      <c r="N5164"/>
      <c r="O5164"/>
    </row>
    <row r="5165" spans="2:15" x14ac:dyDescent="0.2">
      <c r="B5165" s="274" t="s">
        <v>1153</v>
      </c>
      <c r="C5165" s="357" t="s">
        <v>2034</v>
      </c>
      <c r="D5165" s="357" t="s">
        <v>763</v>
      </c>
      <c r="E5165" s="357" t="s">
        <v>390</v>
      </c>
      <c r="F5165" s="357" t="s">
        <v>1835</v>
      </c>
      <c r="G5165" s="358" t="s">
        <v>391</v>
      </c>
      <c r="H5165" s="141"/>
      <c r="I5165"/>
      <c r="J5165"/>
      <c r="K5165" s="59"/>
      <c r="L5165" s="59"/>
      <c r="M5165"/>
      <c r="N5165"/>
      <c r="O5165"/>
    </row>
    <row r="5166" spans="2:15" x14ac:dyDescent="0.2">
      <c r="B5166" s="14" t="s">
        <v>517</v>
      </c>
      <c r="C5166" s="438">
        <v>0.39</v>
      </c>
      <c r="D5166" s="438">
        <v>0.313</v>
      </c>
      <c r="E5166" s="438">
        <v>0.26800000000000002</v>
      </c>
      <c r="F5166" s="438">
        <v>0.22600000000000001</v>
      </c>
      <c r="G5166" s="437">
        <v>0.21299999999999999</v>
      </c>
      <c r="H5166" s="162"/>
      <c r="I5166"/>
      <c r="J5166"/>
      <c r="K5166" s="1"/>
      <c r="L5166" s="1"/>
      <c r="M5166"/>
      <c r="N5166"/>
      <c r="O5166"/>
    </row>
    <row r="5167" spans="2:15" ht="25.5" x14ac:dyDescent="0.2">
      <c r="B5167" s="42" t="s">
        <v>985</v>
      </c>
      <c r="C5167" s="438">
        <v>0.42</v>
      </c>
      <c r="D5167" s="438">
        <v>0.35299999999999998</v>
      </c>
      <c r="E5167" s="438">
        <v>0.32800000000000001</v>
      </c>
      <c r="F5167" s="438">
        <v>0.28599999999999998</v>
      </c>
      <c r="G5167" s="437">
        <v>0.27300000000000002</v>
      </c>
      <c r="H5167" s="165"/>
      <c r="I5167"/>
      <c r="J5167"/>
      <c r="K5167" s="11"/>
      <c r="L5167" s="11"/>
      <c r="M5167"/>
      <c r="N5167"/>
      <c r="O5167"/>
    </row>
    <row r="5168" spans="2:15" x14ac:dyDescent="0.2">
      <c r="B5168" s="14" t="s">
        <v>1602</v>
      </c>
      <c r="C5168" s="438">
        <v>0.42</v>
      </c>
      <c r="D5168" s="438">
        <v>0.35299999999999998</v>
      </c>
      <c r="E5168" s="438">
        <v>0.32800000000000001</v>
      </c>
      <c r="F5168" s="438">
        <v>0.28599999999999998</v>
      </c>
      <c r="G5168" s="437">
        <v>0.27300000000000002</v>
      </c>
      <c r="H5168" s="162"/>
      <c r="I5168"/>
      <c r="J5168"/>
      <c r="K5168" s="1"/>
      <c r="L5168" s="1"/>
      <c r="M5168"/>
      <c r="N5168"/>
      <c r="O5168"/>
    </row>
    <row r="5169" spans="2:15" x14ac:dyDescent="0.2">
      <c r="B5169" s="14" t="s">
        <v>1603</v>
      </c>
      <c r="C5169" s="438">
        <v>0.42</v>
      </c>
      <c r="D5169" s="438">
        <v>0.373</v>
      </c>
      <c r="E5169" s="438">
        <v>0.32800000000000001</v>
      </c>
      <c r="F5169" s="438">
        <v>0.28599999999999998</v>
      </c>
      <c r="G5169" s="437">
        <v>0.27300000000000002</v>
      </c>
      <c r="H5169" s="162"/>
      <c r="I5169"/>
      <c r="J5169"/>
      <c r="K5169" s="1"/>
      <c r="L5169" s="1"/>
      <c r="M5169"/>
      <c r="N5169"/>
      <c r="O5169"/>
    </row>
    <row r="5170" spans="2:15" x14ac:dyDescent="0.2">
      <c r="B5170" s="15" t="s">
        <v>1605</v>
      </c>
      <c r="C5170" s="438">
        <v>0.42</v>
      </c>
      <c r="D5170" s="438">
        <v>0.38</v>
      </c>
      <c r="E5170" s="438">
        <v>0.36</v>
      </c>
      <c r="F5170" s="438">
        <v>0.33600000000000002</v>
      </c>
      <c r="G5170" s="437">
        <v>0.32300000000000001</v>
      </c>
      <c r="H5170" s="162"/>
      <c r="I5170"/>
      <c r="J5170"/>
      <c r="K5170" s="24"/>
      <c r="L5170" s="24"/>
      <c r="M5170"/>
      <c r="N5170"/>
      <c r="O5170"/>
    </row>
    <row r="5171" spans="2:15" x14ac:dyDescent="0.2">
      <c r="B5171" s="15" t="s">
        <v>1379</v>
      </c>
      <c r="C5171" s="438">
        <v>0.42</v>
      </c>
      <c r="D5171" s="438">
        <v>0.4</v>
      </c>
      <c r="E5171" s="438">
        <v>0.38</v>
      </c>
      <c r="F5171" s="438">
        <v>0.35599999999999998</v>
      </c>
      <c r="G5171" s="437">
        <v>0.34300000000000003</v>
      </c>
      <c r="H5171" s="162"/>
      <c r="I5171"/>
      <c r="J5171"/>
      <c r="K5171" s="24"/>
      <c r="L5171" s="24"/>
      <c r="M5171"/>
      <c r="N5171"/>
      <c r="O5171"/>
    </row>
    <row r="5172" spans="2:15" x14ac:dyDescent="0.2">
      <c r="B5172" s="15" t="s">
        <v>1149</v>
      </c>
      <c r="C5172" s="438">
        <v>0.42</v>
      </c>
      <c r="D5172" s="438">
        <v>0.4</v>
      </c>
      <c r="E5172" s="438">
        <v>0.38</v>
      </c>
      <c r="F5172" s="438">
        <v>0.376</v>
      </c>
      <c r="G5172" s="437">
        <v>0.36299999999999999</v>
      </c>
      <c r="H5172" s="162"/>
      <c r="I5172"/>
      <c r="J5172"/>
      <c r="K5172" s="24"/>
      <c r="L5172" s="24"/>
      <c r="M5172"/>
      <c r="N5172"/>
      <c r="O5172"/>
    </row>
    <row r="5173" spans="2:15" x14ac:dyDescent="0.2">
      <c r="B5173" s="15" t="s">
        <v>1606</v>
      </c>
      <c r="C5173" s="438">
        <v>0.42</v>
      </c>
      <c r="D5173" s="438">
        <v>0.4</v>
      </c>
      <c r="E5173" s="438">
        <v>0.38</v>
      </c>
      <c r="F5173" s="438">
        <v>0.376</v>
      </c>
      <c r="G5173" s="437">
        <v>0.36299999999999999</v>
      </c>
      <c r="H5173" s="162"/>
      <c r="I5173"/>
      <c r="J5173"/>
      <c r="K5173" s="24"/>
      <c r="L5173" s="24"/>
      <c r="M5173"/>
      <c r="N5173"/>
      <c r="O5173"/>
    </row>
    <row r="5174" spans="2:15" x14ac:dyDescent="0.2">
      <c r="B5174" s="15" t="s">
        <v>1150</v>
      </c>
      <c r="C5174" s="438">
        <v>0.42</v>
      </c>
      <c r="D5174" s="438">
        <v>0.4</v>
      </c>
      <c r="E5174" s="438">
        <v>0.38</v>
      </c>
      <c r="F5174" s="438">
        <v>0.376</v>
      </c>
      <c r="G5174" s="437">
        <v>0.36299999999999999</v>
      </c>
      <c r="H5174" s="162"/>
      <c r="I5174"/>
      <c r="J5174"/>
      <c r="K5174" s="24"/>
      <c r="L5174" s="24"/>
      <c r="M5174"/>
      <c r="N5174"/>
      <c r="O5174"/>
    </row>
    <row r="5175" spans="2:15" x14ac:dyDescent="0.2">
      <c r="B5175" s="15" t="s">
        <v>986</v>
      </c>
      <c r="C5175" s="438">
        <v>0.5</v>
      </c>
      <c r="D5175" s="438">
        <v>0.5</v>
      </c>
      <c r="E5175" s="438">
        <v>0.48799999999999999</v>
      </c>
      <c r="F5175" s="438">
        <v>0.44600000000000001</v>
      </c>
      <c r="G5175" s="437">
        <v>0.433</v>
      </c>
      <c r="H5175" s="162"/>
      <c r="I5175"/>
      <c r="J5175"/>
      <c r="K5175" s="24"/>
      <c r="L5175" s="24"/>
      <c r="M5175"/>
      <c r="N5175"/>
      <c r="O5175"/>
    </row>
    <row r="5176" spans="2:15" x14ac:dyDescent="0.2">
      <c r="B5176" s="15" t="s">
        <v>987</v>
      </c>
      <c r="C5176" s="438">
        <v>0.95</v>
      </c>
      <c r="D5176" s="438">
        <v>0.95</v>
      </c>
      <c r="E5176" s="438">
        <v>0.95</v>
      </c>
      <c r="F5176" s="438">
        <v>0.95</v>
      </c>
      <c r="G5176" s="437">
        <v>0.95</v>
      </c>
      <c r="H5176" s="167"/>
      <c r="I5176"/>
      <c r="J5176"/>
      <c r="K5176" s="24"/>
      <c r="L5176" s="24"/>
      <c r="M5176"/>
      <c r="N5176"/>
      <c r="O5176"/>
    </row>
    <row r="5177" spans="2:15" x14ac:dyDescent="0.2">
      <c r="B5177" s="15" t="s">
        <v>1604</v>
      </c>
      <c r="C5177" s="438">
        <v>0.95</v>
      </c>
      <c r="D5177" s="438">
        <v>0.95</v>
      </c>
      <c r="E5177" s="438">
        <v>0.95</v>
      </c>
      <c r="F5177" s="438">
        <v>0.95</v>
      </c>
      <c r="G5177" s="437">
        <v>0.95</v>
      </c>
      <c r="H5177" s="162"/>
      <c r="I5177"/>
      <c r="J5177"/>
      <c r="K5177" s="24"/>
      <c r="L5177" s="24"/>
      <c r="M5177"/>
      <c r="N5177"/>
      <c r="O5177"/>
    </row>
    <row r="5178" spans="2:15" x14ac:dyDescent="0.2">
      <c r="B5178" s="15" t="s">
        <v>180</v>
      </c>
      <c r="C5178" s="438">
        <v>4.49</v>
      </c>
      <c r="D5178" s="438">
        <v>4.49</v>
      </c>
      <c r="E5178" s="438">
        <v>4.49</v>
      </c>
      <c r="F5178" s="438">
        <v>4.49</v>
      </c>
      <c r="G5178" s="437">
        <v>4.49</v>
      </c>
      <c r="H5178" s="162"/>
      <c r="I5178"/>
      <c r="J5178"/>
      <c r="K5178" s="24"/>
      <c r="L5178" s="24"/>
      <c r="M5178"/>
      <c r="N5178"/>
      <c r="O5178"/>
    </row>
    <row r="5179" spans="2:15" x14ac:dyDescent="0.2">
      <c r="B5179" s="7" t="s">
        <v>2127</v>
      </c>
      <c r="C5179" s="1"/>
      <c r="D5179" s="1"/>
      <c r="E5179" s="1"/>
      <c r="F5179" s="1"/>
      <c r="G5179" s="8"/>
      <c r="H5179" s="1"/>
      <c r="I5179" s="1"/>
      <c r="J5179" s="1"/>
      <c r="K5179" s="1"/>
      <c r="L5179" s="1"/>
      <c r="M5179" s="1"/>
      <c r="N5179" s="1"/>
      <c r="O5179" s="1"/>
    </row>
    <row r="5180" spans="2:15" x14ac:dyDescent="0.2">
      <c r="B5180" s="7" t="s">
        <v>2128</v>
      </c>
      <c r="C5180" s="1"/>
      <c r="D5180" s="1"/>
      <c r="E5180" s="1"/>
      <c r="F5180" s="1"/>
      <c r="G5180" s="8"/>
      <c r="H5180" s="1"/>
      <c r="I5180" s="1"/>
      <c r="J5180" s="1"/>
      <c r="K5180" s="1"/>
      <c r="L5180" s="1"/>
      <c r="M5180" s="1"/>
      <c r="N5180" s="1"/>
      <c r="O5180" s="1"/>
    </row>
    <row r="5181" spans="2:15" x14ac:dyDescent="0.2">
      <c r="B5181" s="7" t="s">
        <v>2129</v>
      </c>
      <c r="C5181" s="1"/>
      <c r="D5181" s="1"/>
      <c r="E5181" s="1"/>
      <c r="F5181" s="1"/>
      <c r="G5181" s="8"/>
      <c r="H5181" s="1"/>
      <c r="I5181" s="1"/>
      <c r="J5181" s="1"/>
      <c r="K5181" s="1"/>
      <c r="L5181" s="1"/>
      <c r="M5181" s="1"/>
      <c r="N5181" s="1"/>
      <c r="O5181" s="1"/>
    </row>
    <row r="5182" spans="2:15" x14ac:dyDescent="0.2">
      <c r="B5182" s="7" t="s">
        <v>2130</v>
      </c>
      <c r="C5182" s="1"/>
      <c r="D5182" s="1"/>
      <c r="E5182" s="1"/>
      <c r="F5182" s="1"/>
      <c r="G5182" s="8"/>
      <c r="H5182" s="1"/>
      <c r="I5182" s="1"/>
      <c r="J5182" s="1"/>
      <c r="K5182" s="1"/>
      <c r="L5182" s="1"/>
      <c r="M5182" s="1"/>
      <c r="N5182" s="1"/>
      <c r="O5182" s="1"/>
    </row>
    <row r="5183" spans="2:15" x14ac:dyDescent="0.2">
      <c r="B5183" s="7" t="s">
        <v>2131</v>
      </c>
      <c r="C5183" s="1"/>
      <c r="D5183" s="1"/>
      <c r="E5183" s="1"/>
      <c r="F5183" s="1"/>
      <c r="G5183" s="8"/>
      <c r="H5183" s="1"/>
      <c r="I5183" s="1"/>
      <c r="J5183" s="1"/>
      <c r="K5183" s="1"/>
      <c r="L5183" s="1"/>
      <c r="M5183" s="1"/>
      <c r="N5183" s="1"/>
      <c r="O5183" s="1"/>
    </row>
    <row r="5184" spans="2:15" ht="13.5" thickBot="1" x14ac:dyDescent="0.25">
      <c r="B5184" s="3" t="s">
        <v>52</v>
      </c>
      <c r="C5184" s="4"/>
      <c r="D5184" s="4"/>
      <c r="E5184" s="4"/>
      <c r="F5184" s="4"/>
      <c r="G5184" s="5"/>
      <c r="H5184" s="1"/>
      <c r="I5184" s="1"/>
      <c r="J5184" s="1"/>
      <c r="K5184" s="1"/>
      <c r="L5184" s="1"/>
      <c r="M5184" s="1"/>
      <c r="N5184" s="1"/>
      <c r="O5184" s="1"/>
    </row>
    <row r="5185" spans="2:15" ht="13.5" thickTop="1" x14ac:dyDescent="0.2">
      <c r="B5185" s="249" t="str">
        <f>+B5162</f>
        <v>.</v>
      </c>
      <c r="C5185" s="1"/>
      <c r="D5185" s="1"/>
      <c r="E5185" s="1"/>
      <c r="F5185" s="1"/>
      <c r="G5185" s="1"/>
      <c r="H5185" s="1"/>
      <c r="I5185" s="1"/>
      <c r="J5185" s="1"/>
      <c r="K5185" s="1"/>
      <c r="L5185" s="1"/>
      <c r="M5185" s="1"/>
      <c r="N5185" s="1"/>
      <c r="O5185" s="1"/>
    </row>
    <row r="5186" spans="2:15" ht="13.5" thickBot="1" x14ac:dyDescent="0.25">
      <c r="B5186" s="1"/>
      <c r="C5186" s="1"/>
      <c r="D5186" s="1"/>
      <c r="E5186" s="1"/>
      <c r="F5186" s="1"/>
      <c r="G5186" s="1"/>
      <c r="H5186" s="1"/>
      <c r="I5186" s="1"/>
      <c r="J5186" s="1"/>
      <c r="K5186" s="1"/>
      <c r="L5186" s="1"/>
      <c r="M5186" s="1"/>
      <c r="N5186" s="1"/>
      <c r="O5186" s="1"/>
    </row>
    <row r="5187" spans="2:15" ht="13.5" thickTop="1" x14ac:dyDescent="0.2">
      <c r="B5187" s="100" t="s">
        <v>2132</v>
      </c>
      <c r="C5187" s="113"/>
      <c r="D5187" s="113"/>
      <c r="E5187" s="113"/>
      <c r="F5187" s="114"/>
      <c r="G5187" s="115"/>
      <c r="H5187" s="115"/>
      <c r="I5187" s="115"/>
      <c r="J5187" s="122"/>
      <c r="K5187" s="123"/>
      <c r="L5187" s="123"/>
      <c r="M5187" s="1"/>
      <c r="N5187" s="1"/>
      <c r="O5187" s="1"/>
    </row>
    <row r="5188" spans="2:15" ht="51" x14ac:dyDescent="0.2">
      <c r="B5188" s="405" t="s">
        <v>2133</v>
      </c>
      <c r="C5188" s="396" t="s">
        <v>1218</v>
      </c>
      <c r="D5188" s="359" t="s">
        <v>2134</v>
      </c>
      <c r="E5188" s="359" t="s">
        <v>2024</v>
      </c>
      <c r="F5188" s="359" t="s">
        <v>1812</v>
      </c>
      <c r="G5188" s="359" t="s">
        <v>451</v>
      </c>
      <c r="H5188" s="359" t="s">
        <v>2023</v>
      </c>
      <c r="I5188" s="359" t="s">
        <v>1456</v>
      </c>
      <c r="J5188" s="398" t="s">
        <v>2028</v>
      </c>
      <c r="K5188" s="59"/>
      <c r="L5188" s="59"/>
      <c r="M5188" s="440"/>
      <c r="N5188" s="440"/>
      <c r="O5188"/>
    </row>
    <row r="5189" spans="2:15" x14ac:dyDescent="0.2">
      <c r="B5189" s="14" t="s">
        <v>2135</v>
      </c>
      <c r="C5189" s="38" t="s">
        <v>783</v>
      </c>
      <c r="D5189" s="441">
        <v>0.1</v>
      </c>
      <c r="E5189" s="116" t="s">
        <v>2136</v>
      </c>
      <c r="F5189" s="441">
        <v>0.25</v>
      </c>
      <c r="G5189" s="116" t="s">
        <v>2137</v>
      </c>
      <c r="H5189" s="441">
        <v>0.15</v>
      </c>
      <c r="I5189" s="116" t="s">
        <v>2138</v>
      </c>
      <c r="J5189" s="169" t="s">
        <v>2034</v>
      </c>
      <c r="K5189" s="1"/>
      <c r="L5189" s="1"/>
      <c r="M5189"/>
      <c r="N5189"/>
      <c r="O5189"/>
    </row>
    <row r="5190" spans="2:15" x14ac:dyDescent="0.2">
      <c r="B5190" s="42" t="s">
        <v>2139</v>
      </c>
      <c r="C5190" s="43" t="s">
        <v>783</v>
      </c>
      <c r="D5190" s="441">
        <v>0.1</v>
      </c>
      <c r="E5190" s="117" t="s">
        <v>2140</v>
      </c>
      <c r="F5190" s="441">
        <v>0.25</v>
      </c>
      <c r="G5190" s="117" t="s">
        <v>2141</v>
      </c>
      <c r="H5190" s="441">
        <v>0.15</v>
      </c>
      <c r="I5190" s="117" t="s">
        <v>2142</v>
      </c>
      <c r="J5190" s="168" t="s">
        <v>2034</v>
      </c>
      <c r="K5190" s="11"/>
      <c r="L5190" s="11"/>
      <c r="M5190"/>
      <c r="N5190"/>
      <c r="O5190"/>
    </row>
    <row r="5191" spans="2:15" x14ac:dyDescent="0.2">
      <c r="B5191" s="14" t="s">
        <v>2143</v>
      </c>
      <c r="C5191" s="38" t="s">
        <v>783</v>
      </c>
      <c r="D5191" s="441">
        <v>0.1</v>
      </c>
      <c r="E5191" s="116" t="s">
        <v>2144</v>
      </c>
      <c r="F5191" s="441">
        <v>0.25</v>
      </c>
      <c r="G5191" s="116" t="s">
        <v>2145</v>
      </c>
      <c r="H5191" s="441">
        <v>0.15</v>
      </c>
      <c r="I5191" s="116" t="s">
        <v>2146</v>
      </c>
      <c r="J5191" s="169" t="s">
        <v>763</v>
      </c>
      <c r="K5191" s="1"/>
      <c r="L5191" s="1"/>
      <c r="M5191"/>
      <c r="N5191"/>
      <c r="O5191"/>
    </row>
    <row r="5192" spans="2:15" x14ac:dyDescent="0.2">
      <c r="B5192" s="14" t="s">
        <v>2147</v>
      </c>
      <c r="C5192" s="38" t="s">
        <v>783</v>
      </c>
      <c r="D5192" s="441">
        <v>9.8000000000000004E-2</v>
      </c>
      <c r="E5192" s="116" t="s">
        <v>2148</v>
      </c>
      <c r="F5192" s="441">
        <v>0.25</v>
      </c>
      <c r="G5192" s="116" t="s">
        <v>2149</v>
      </c>
      <c r="H5192" s="441">
        <v>0.15</v>
      </c>
      <c r="I5192" s="116" t="s">
        <v>2150</v>
      </c>
      <c r="J5192" s="169" t="s">
        <v>763</v>
      </c>
      <c r="K5192" s="1"/>
      <c r="L5192" s="1"/>
      <c r="M5192"/>
      <c r="N5192"/>
      <c r="O5192"/>
    </row>
    <row r="5193" spans="2:15" x14ac:dyDescent="0.2">
      <c r="B5193" s="14" t="s">
        <v>2151</v>
      </c>
      <c r="C5193" s="38" t="s">
        <v>783</v>
      </c>
      <c r="D5193" s="441">
        <v>9.6000000000000002E-2</v>
      </c>
      <c r="E5193" s="116" t="s">
        <v>2152</v>
      </c>
      <c r="F5193" s="441">
        <v>0.25</v>
      </c>
      <c r="G5193" s="116" t="s">
        <v>2153</v>
      </c>
      <c r="H5193" s="441">
        <v>0.15</v>
      </c>
      <c r="I5193" s="116" t="s">
        <v>2154</v>
      </c>
      <c r="J5193" s="169" t="s">
        <v>763</v>
      </c>
      <c r="K5193" s="1"/>
      <c r="L5193" s="1"/>
      <c r="M5193"/>
      <c r="N5193"/>
      <c r="O5193"/>
    </row>
    <row r="5194" spans="2:15" x14ac:dyDescent="0.2">
      <c r="B5194" s="14" t="s">
        <v>2155</v>
      </c>
      <c r="C5194" s="38" t="s">
        <v>783</v>
      </c>
      <c r="D5194" s="441">
        <v>0.09</v>
      </c>
      <c r="E5194" s="116" t="s">
        <v>2156</v>
      </c>
      <c r="F5194" s="441">
        <v>0.25</v>
      </c>
      <c r="G5194" s="116" t="s">
        <v>2157</v>
      </c>
      <c r="H5194" s="441">
        <v>0.15</v>
      </c>
      <c r="I5194" s="116" t="s">
        <v>2158</v>
      </c>
      <c r="J5194" s="169" t="s">
        <v>390</v>
      </c>
      <c r="K5194" s="1"/>
      <c r="L5194" s="1"/>
      <c r="M5194"/>
      <c r="N5194"/>
      <c r="O5194"/>
    </row>
    <row r="5195" spans="2:15" x14ac:dyDescent="0.2">
      <c r="B5195" s="14" t="s">
        <v>2159</v>
      </c>
      <c r="C5195" s="38" t="s">
        <v>783</v>
      </c>
      <c r="D5195" s="441">
        <v>8.7999999999999995E-2</v>
      </c>
      <c r="E5195" s="116" t="s">
        <v>2160</v>
      </c>
      <c r="F5195" s="441">
        <v>0.25</v>
      </c>
      <c r="G5195" s="116" t="s">
        <v>2161</v>
      </c>
      <c r="H5195" s="441">
        <v>0.15</v>
      </c>
      <c r="I5195" s="116" t="s">
        <v>2162</v>
      </c>
      <c r="J5195" s="169" t="s">
        <v>390</v>
      </c>
      <c r="K5195" s="1"/>
      <c r="L5195" s="1"/>
      <c r="M5195"/>
      <c r="N5195"/>
      <c r="O5195"/>
    </row>
    <row r="5196" spans="2:15" x14ac:dyDescent="0.2">
      <c r="B5196" s="14" t="s">
        <v>2163</v>
      </c>
      <c r="C5196" s="38" t="s">
        <v>783</v>
      </c>
      <c r="D5196" s="441">
        <v>8.5999999999999993E-2</v>
      </c>
      <c r="E5196" s="116" t="s">
        <v>2164</v>
      </c>
      <c r="F5196" s="441">
        <v>0.25</v>
      </c>
      <c r="G5196" s="116" t="s">
        <v>2165</v>
      </c>
      <c r="H5196" s="441">
        <v>0.15</v>
      </c>
      <c r="I5196" s="116" t="s">
        <v>2166</v>
      </c>
      <c r="J5196" s="169" t="s">
        <v>390</v>
      </c>
      <c r="K5196" s="1"/>
      <c r="L5196" s="1"/>
      <c r="M5196"/>
      <c r="N5196"/>
      <c r="O5196"/>
    </row>
    <row r="5197" spans="2:15" x14ac:dyDescent="0.2">
      <c r="B5197" s="14" t="s">
        <v>2167</v>
      </c>
      <c r="C5197" s="38" t="s">
        <v>783</v>
      </c>
      <c r="D5197" s="441">
        <v>8.4000000000000005E-2</v>
      </c>
      <c r="E5197" s="116" t="s">
        <v>2168</v>
      </c>
      <c r="F5197" s="441">
        <v>0.25</v>
      </c>
      <c r="G5197" s="116" t="s">
        <v>2169</v>
      </c>
      <c r="H5197" s="441">
        <v>0.15</v>
      </c>
      <c r="I5197" s="116" t="s">
        <v>2170</v>
      </c>
      <c r="J5197" s="169" t="s">
        <v>390</v>
      </c>
      <c r="K5197" s="1"/>
      <c r="L5197" s="1"/>
      <c r="M5197"/>
      <c r="N5197"/>
      <c r="O5197"/>
    </row>
    <row r="5198" spans="2:15" ht="6" customHeight="1" x14ac:dyDescent="0.2">
      <c r="B5198" s="170"/>
      <c r="C5198" s="121"/>
      <c r="D5198" s="120"/>
      <c r="E5198" s="120"/>
      <c r="F5198" s="120"/>
      <c r="G5198" s="120"/>
      <c r="H5198" s="120"/>
      <c r="I5198" s="120"/>
      <c r="J5198" s="171"/>
      <c r="K5198" s="24"/>
      <c r="L5198" s="24"/>
      <c r="M5198"/>
      <c r="N5198"/>
      <c r="O5198"/>
    </row>
    <row r="5199" spans="2:15" x14ac:dyDescent="0.2">
      <c r="B5199" s="14" t="s">
        <v>2171</v>
      </c>
      <c r="C5199" s="38" t="s">
        <v>2030</v>
      </c>
      <c r="D5199" s="441">
        <v>0.15</v>
      </c>
      <c r="E5199" s="116" t="s">
        <v>2172</v>
      </c>
      <c r="F5199" s="441">
        <v>0.25</v>
      </c>
      <c r="G5199" s="116" t="s">
        <v>2173</v>
      </c>
      <c r="H5199" s="441">
        <v>0.15</v>
      </c>
      <c r="I5199" s="116" t="s">
        <v>2172</v>
      </c>
      <c r="J5199" s="169" t="s">
        <v>2034</v>
      </c>
      <c r="K5199" s="1"/>
      <c r="L5199" s="1"/>
      <c r="M5199"/>
      <c r="N5199"/>
      <c r="O5199"/>
    </row>
    <row r="5200" spans="2:15" x14ac:dyDescent="0.2">
      <c r="B5200" s="14" t="s">
        <v>2174</v>
      </c>
      <c r="C5200" s="38" t="s">
        <v>2030</v>
      </c>
      <c r="D5200" s="441">
        <v>0.14499999999999999</v>
      </c>
      <c r="E5200" s="116" t="s">
        <v>2175</v>
      </c>
      <c r="F5200" s="441">
        <v>0.25</v>
      </c>
      <c r="G5200" s="116" t="s">
        <v>2176</v>
      </c>
      <c r="H5200" s="441">
        <v>0.15</v>
      </c>
      <c r="I5200" s="116" t="s">
        <v>2041</v>
      </c>
      <c r="J5200" s="169" t="s">
        <v>2034</v>
      </c>
      <c r="K5200" s="1"/>
      <c r="L5200" s="1"/>
      <c r="M5200"/>
      <c r="N5200"/>
      <c r="O5200"/>
    </row>
    <row r="5201" spans="2:15" x14ac:dyDescent="0.2">
      <c r="B5201" s="14" t="s">
        <v>2177</v>
      </c>
      <c r="C5201" s="38" t="s">
        <v>2030</v>
      </c>
      <c r="D5201" s="441">
        <v>0.15</v>
      </c>
      <c r="E5201" s="116" t="s">
        <v>2178</v>
      </c>
      <c r="F5201" s="441">
        <v>0.25</v>
      </c>
      <c r="G5201" s="116" t="s">
        <v>2179</v>
      </c>
      <c r="H5201" s="441">
        <v>0.15</v>
      </c>
      <c r="I5201" s="116" t="s">
        <v>2178</v>
      </c>
      <c r="J5201" s="169" t="s">
        <v>2034</v>
      </c>
      <c r="K5201" s="1"/>
      <c r="L5201" s="1"/>
      <c r="M5201"/>
      <c r="N5201"/>
      <c r="O5201"/>
    </row>
    <row r="5202" spans="2:15" x14ac:dyDescent="0.2">
      <c r="B5202" s="14" t="s">
        <v>2135</v>
      </c>
      <c r="C5202" s="38" t="s">
        <v>2030</v>
      </c>
      <c r="D5202" s="441">
        <v>0.14000000000000001</v>
      </c>
      <c r="E5202" s="116" t="s">
        <v>2180</v>
      </c>
      <c r="F5202" s="441">
        <v>0.25</v>
      </c>
      <c r="G5202" s="116" t="s">
        <v>2179</v>
      </c>
      <c r="H5202" s="441">
        <v>0.15</v>
      </c>
      <c r="I5202" s="116" t="s">
        <v>2178</v>
      </c>
      <c r="J5202" s="169" t="s">
        <v>2034</v>
      </c>
      <c r="K5202" s="1"/>
      <c r="L5202" s="1"/>
      <c r="M5202"/>
      <c r="N5202"/>
      <c r="O5202"/>
    </row>
    <row r="5203" spans="2:15" x14ac:dyDescent="0.2">
      <c r="B5203" s="14" t="s">
        <v>2139</v>
      </c>
      <c r="C5203" s="38" t="s">
        <v>2030</v>
      </c>
      <c r="D5203" s="441">
        <v>0.13</v>
      </c>
      <c r="E5203" s="116" t="s">
        <v>2181</v>
      </c>
      <c r="F5203" s="441">
        <v>0.25</v>
      </c>
      <c r="G5203" s="116" t="s">
        <v>2172</v>
      </c>
      <c r="H5203" s="441">
        <v>0.15</v>
      </c>
      <c r="I5203" s="116" t="s">
        <v>2182</v>
      </c>
      <c r="J5203" s="169" t="s">
        <v>2034</v>
      </c>
      <c r="K5203" s="1"/>
      <c r="L5203" s="1"/>
      <c r="M5203"/>
      <c r="N5203"/>
      <c r="O5203"/>
    </row>
    <row r="5204" spans="2:15" x14ac:dyDescent="0.2">
      <c r="B5204" s="14" t="s">
        <v>2143</v>
      </c>
      <c r="C5204" s="38" t="s">
        <v>2030</v>
      </c>
      <c r="D5204" s="441">
        <v>0.12</v>
      </c>
      <c r="E5204" s="116" t="s">
        <v>2183</v>
      </c>
      <c r="F5204" s="441">
        <v>0.25</v>
      </c>
      <c r="G5204" s="116" t="s">
        <v>2184</v>
      </c>
      <c r="H5204" s="441">
        <v>0.15</v>
      </c>
      <c r="I5204" s="116" t="s">
        <v>2185</v>
      </c>
      <c r="J5204" s="169" t="s">
        <v>763</v>
      </c>
      <c r="K5204" s="1"/>
      <c r="L5204" s="1"/>
      <c r="M5204"/>
      <c r="N5204"/>
      <c r="O5204"/>
    </row>
    <row r="5205" spans="2:15" x14ac:dyDescent="0.2">
      <c r="B5205" s="14" t="s">
        <v>2147</v>
      </c>
      <c r="C5205" s="38" t="s">
        <v>2030</v>
      </c>
      <c r="D5205" s="441">
        <v>0.108</v>
      </c>
      <c r="E5205" s="116" t="s">
        <v>2186</v>
      </c>
      <c r="F5205" s="441">
        <v>0.25</v>
      </c>
      <c r="G5205" s="116" t="s">
        <v>2187</v>
      </c>
      <c r="H5205" s="441">
        <v>0.15</v>
      </c>
      <c r="I5205" s="116" t="s">
        <v>2188</v>
      </c>
      <c r="J5205" s="169" t="s">
        <v>763</v>
      </c>
      <c r="K5205" s="1"/>
      <c r="L5205" s="1"/>
      <c r="M5205"/>
      <c r="N5205"/>
      <c r="O5205"/>
    </row>
    <row r="5206" spans="2:15" x14ac:dyDescent="0.2">
      <c r="B5206" s="14" t="s">
        <v>2151</v>
      </c>
      <c r="C5206" s="38" t="s">
        <v>2030</v>
      </c>
      <c r="D5206" s="441">
        <v>9.6000000000000002E-2</v>
      </c>
      <c r="E5206" s="116" t="s">
        <v>2189</v>
      </c>
      <c r="F5206" s="441">
        <v>0.25</v>
      </c>
      <c r="G5206" s="116" t="s">
        <v>2190</v>
      </c>
      <c r="H5206" s="441">
        <v>0.15</v>
      </c>
      <c r="I5206" s="116" t="s">
        <v>2593</v>
      </c>
      <c r="J5206" s="169" t="s">
        <v>763</v>
      </c>
      <c r="K5206" s="1"/>
      <c r="L5206" s="1"/>
      <c r="M5206"/>
      <c r="N5206"/>
      <c r="O5206"/>
    </row>
    <row r="5207" spans="2:15" x14ac:dyDescent="0.2">
      <c r="B5207" s="14" t="s">
        <v>2155</v>
      </c>
      <c r="C5207" s="38" t="s">
        <v>2030</v>
      </c>
      <c r="D5207" s="441">
        <v>9.1999999999999998E-2</v>
      </c>
      <c r="E5207" s="116" t="s">
        <v>2594</v>
      </c>
      <c r="F5207" s="441">
        <v>0.25</v>
      </c>
      <c r="G5207" s="116" t="s">
        <v>2595</v>
      </c>
      <c r="H5207" s="441">
        <v>0.15</v>
      </c>
      <c r="I5207" s="116" t="s">
        <v>2596</v>
      </c>
      <c r="J5207" s="169" t="s">
        <v>390</v>
      </c>
      <c r="K5207" s="1"/>
      <c r="L5207" s="1"/>
      <c r="M5207"/>
      <c r="N5207"/>
      <c r="O5207"/>
    </row>
    <row r="5208" spans="2:15" ht="13.5" thickBot="1" x14ac:dyDescent="0.25">
      <c r="B5208" s="3" t="s">
        <v>52</v>
      </c>
      <c r="C5208" s="4"/>
      <c r="D5208" s="4"/>
      <c r="E5208" s="4"/>
      <c r="F5208" s="4"/>
      <c r="G5208" s="4"/>
      <c r="H5208" s="4"/>
      <c r="I5208" s="4"/>
      <c r="J5208" s="5"/>
      <c r="K5208" s="1"/>
      <c r="L5208" s="1"/>
      <c r="M5208"/>
      <c r="N5208"/>
      <c r="O5208"/>
    </row>
    <row r="5209" spans="2:15" ht="13.5" thickTop="1" x14ac:dyDescent="0.2">
      <c r="B5209" s="249" t="str">
        <f>+B5185</f>
        <v>.</v>
      </c>
      <c r="C5209"/>
      <c r="D5209"/>
      <c r="E5209"/>
      <c r="F5209"/>
      <c r="G5209"/>
      <c r="H5209"/>
      <c r="I5209"/>
      <c r="J5209"/>
      <c r="K5209"/>
      <c r="L5209"/>
      <c r="M5209"/>
      <c r="N5209"/>
      <c r="O5209"/>
    </row>
    <row r="5210" spans="2:15" ht="13.5" thickBot="1" x14ac:dyDescent="0.25">
      <c r="B5210"/>
      <c r="C5210"/>
      <c r="D5210"/>
      <c r="E5210"/>
      <c r="F5210"/>
      <c r="G5210"/>
      <c r="H5210"/>
      <c r="I5210"/>
      <c r="J5210"/>
      <c r="K5210"/>
      <c r="L5210"/>
      <c r="M5210"/>
      <c r="N5210"/>
      <c r="O5210"/>
    </row>
    <row r="5211" spans="2:15" ht="13.5" thickTop="1" x14ac:dyDescent="0.2">
      <c r="B5211" s="100" t="s">
        <v>2597</v>
      </c>
      <c r="C5211" s="172"/>
      <c r="D5211" s="172"/>
      <c r="E5211" s="172"/>
      <c r="F5211" s="172"/>
      <c r="G5211" s="110"/>
      <c r="H5211" s="110"/>
      <c r="I5211" s="110"/>
      <c r="J5211" s="110"/>
      <c r="K5211" s="109"/>
      <c r="L5211"/>
      <c r="M5211"/>
      <c r="N5211"/>
      <c r="O5211"/>
    </row>
    <row r="5212" spans="2:15" ht="51" x14ac:dyDescent="0.2">
      <c r="B5212" s="395" t="s">
        <v>2598</v>
      </c>
      <c r="C5212" s="396" t="s">
        <v>449</v>
      </c>
      <c r="D5212" s="359" t="s">
        <v>2134</v>
      </c>
      <c r="E5212" s="359" t="s">
        <v>2024</v>
      </c>
      <c r="F5212" s="359" t="s">
        <v>1812</v>
      </c>
      <c r="G5212" s="359" t="s">
        <v>451</v>
      </c>
      <c r="H5212" s="359" t="s">
        <v>2023</v>
      </c>
      <c r="I5212" s="359" t="s">
        <v>1456</v>
      </c>
      <c r="J5212" s="359" t="s">
        <v>511</v>
      </c>
      <c r="K5212" s="358" t="s">
        <v>2028</v>
      </c>
      <c r="L5212" s="59"/>
      <c r="M5212" s="1"/>
      <c r="N5212" s="141"/>
      <c r="O5212" s="1"/>
    </row>
    <row r="5213" spans="2:15" x14ac:dyDescent="0.2">
      <c r="B5213" s="14" t="s">
        <v>2599</v>
      </c>
      <c r="C5213" s="38" t="s">
        <v>2030</v>
      </c>
      <c r="D5213" s="441">
        <v>8.5999999999999993E-2</v>
      </c>
      <c r="E5213" s="38" t="s">
        <v>2600</v>
      </c>
      <c r="F5213" s="441">
        <v>0.24199999999999999</v>
      </c>
      <c r="G5213" s="38" t="s">
        <v>2601</v>
      </c>
      <c r="H5213" s="441">
        <v>0.14899999999999999</v>
      </c>
      <c r="I5213" s="38" t="s">
        <v>2602</v>
      </c>
      <c r="J5213" s="19">
        <v>11</v>
      </c>
      <c r="K5213" s="166" t="s">
        <v>1835</v>
      </c>
      <c r="L5213" s="1"/>
      <c r="M5213" s="1"/>
      <c r="N5213" s="156"/>
      <c r="O5213" s="1"/>
    </row>
    <row r="5214" spans="2:15" x14ac:dyDescent="0.2">
      <c r="B5214" s="42" t="s">
        <v>2603</v>
      </c>
      <c r="C5214" s="43" t="s">
        <v>2030</v>
      </c>
      <c r="D5214" s="441">
        <v>8.5999999999999993E-2</v>
      </c>
      <c r="E5214" s="43" t="s">
        <v>2604</v>
      </c>
      <c r="F5214" s="441">
        <v>0.24199999999999999</v>
      </c>
      <c r="G5214" s="43" t="s">
        <v>2605</v>
      </c>
      <c r="H5214" s="441">
        <v>0.14899999999999999</v>
      </c>
      <c r="I5214" s="43" t="s">
        <v>2606</v>
      </c>
      <c r="J5214" s="46">
        <v>12</v>
      </c>
      <c r="K5214" s="164" t="s">
        <v>1835</v>
      </c>
      <c r="L5214" s="11"/>
      <c r="M5214" s="1"/>
      <c r="N5214" s="158"/>
      <c r="O5214" s="1"/>
    </row>
    <row r="5215" spans="2:15" x14ac:dyDescent="0.2">
      <c r="B5215" s="42" t="s">
        <v>2607</v>
      </c>
      <c r="C5215" s="43" t="s">
        <v>2030</v>
      </c>
      <c r="D5215" s="441">
        <v>8.5999999999999993E-2</v>
      </c>
      <c r="E5215" s="43" t="s">
        <v>2608</v>
      </c>
      <c r="F5215" s="441">
        <v>0.24199999999999999</v>
      </c>
      <c r="G5215" s="43" t="s">
        <v>2609</v>
      </c>
      <c r="H5215" s="441">
        <v>0.14899999999999999</v>
      </c>
      <c r="I5215" s="43" t="s">
        <v>2610</v>
      </c>
      <c r="J5215" s="19">
        <v>14</v>
      </c>
      <c r="K5215" s="164" t="s">
        <v>1835</v>
      </c>
      <c r="L5215" s="11"/>
      <c r="M5215" s="1"/>
      <c r="N5215" s="158"/>
      <c r="O5215" s="1"/>
    </row>
    <row r="5216" spans="2:15" x14ac:dyDescent="0.2">
      <c r="B5216" s="42" t="s">
        <v>2611</v>
      </c>
      <c r="C5216" s="43" t="s">
        <v>2030</v>
      </c>
      <c r="D5216" s="441">
        <v>8.5999999999999993E-2</v>
      </c>
      <c r="E5216" s="43" t="s">
        <v>2612</v>
      </c>
      <c r="F5216" s="441">
        <v>0.24199999999999999</v>
      </c>
      <c r="G5216" s="43" t="s">
        <v>2613</v>
      </c>
      <c r="H5216" s="441">
        <v>0.14899999999999999</v>
      </c>
      <c r="I5216" s="43" t="s">
        <v>2614</v>
      </c>
      <c r="J5216" s="19">
        <v>15</v>
      </c>
      <c r="K5216" s="164" t="s">
        <v>1835</v>
      </c>
      <c r="L5216" s="11"/>
      <c r="M5216" s="1"/>
      <c r="N5216" s="158"/>
      <c r="O5216" s="1"/>
    </row>
    <row r="5217" spans="2:15" x14ac:dyDescent="0.2">
      <c r="B5217" s="42" t="s">
        <v>2615</v>
      </c>
      <c r="C5217" s="43" t="s">
        <v>2030</v>
      </c>
      <c r="D5217" s="441">
        <v>8.5999999999999993E-2</v>
      </c>
      <c r="E5217" s="43" t="s">
        <v>2825</v>
      </c>
      <c r="F5217" s="441">
        <v>0.24199999999999999</v>
      </c>
      <c r="G5217" s="43" t="s">
        <v>2616</v>
      </c>
      <c r="H5217" s="441">
        <v>0.14899999999999999</v>
      </c>
      <c r="I5217" s="43" t="s">
        <v>2617</v>
      </c>
      <c r="J5217" s="19">
        <v>17</v>
      </c>
      <c r="K5217" s="164" t="s">
        <v>1835</v>
      </c>
      <c r="L5217" s="11"/>
      <c r="M5217" s="1"/>
      <c r="N5217" s="158"/>
      <c r="O5217" s="1"/>
    </row>
    <row r="5218" spans="2:15" x14ac:dyDescent="0.2">
      <c r="B5218" s="42" t="s">
        <v>2618</v>
      </c>
      <c r="C5218" s="43" t="s">
        <v>2030</v>
      </c>
      <c r="D5218" s="441">
        <v>8.5999999999999993E-2</v>
      </c>
      <c r="E5218" s="43" t="s">
        <v>2619</v>
      </c>
      <c r="F5218" s="441">
        <v>0.24199999999999999</v>
      </c>
      <c r="G5218" s="43" t="s">
        <v>2620</v>
      </c>
      <c r="H5218" s="441">
        <v>0.14899999999999999</v>
      </c>
      <c r="I5218" s="43" t="s">
        <v>2621</v>
      </c>
      <c r="J5218" s="19">
        <v>18</v>
      </c>
      <c r="K5218" s="164" t="s">
        <v>1835</v>
      </c>
      <c r="L5218" s="11"/>
      <c r="M5218" s="1"/>
      <c r="N5218" s="158"/>
      <c r="O5218" s="1"/>
    </row>
    <row r="5219" spans="2:15" x14ac:dyDescent="0.2">
      <c r="B5219" s="42" t="s">
        <v>2622</v>
      </c>
      <c r="C5219" s="43" t="s">
        <v>2030</v>
      </c>
      <c r="D5219" s="441">
        <v>8.5999999999999993E-2</v>
      </c>
      <c r="E5219" s="43" t="s">
        <v>2623</v>
      </c>
      <c r="F5219" s="441">
        <v>0.24199999999999999</v>
      </c>
      <c r="G5219" s="43" t="s">
        <v>2624</v>
      </c>
      <c r="H5219" s="441">
        <v>0.14899999999999999</v>
      </c>
      <c r="I5219" s="43" t="s">
        <v>2625</v>
      </c>
      <c r="J5219" s="19">
        <v>20</v>
      </c>
      <c r="K5219" s="164" t="s">
        <v>1835</v>
      </c>
      <c r="L5219" s="11"/>
      <c r="M5219" s="1"/>
      <c r="N5219" s="158"/>
      <c r="O5219" s="1"/>
    </row>
    <row r="5220" spans="2:15" x14ac:dyDescent="0.2">
      <c r="B5220" s="42" t="s">
        <v>2626</v>
      </c>
      <c r="C5220" s="43" t="s">
        <v>2030</v>
      </c>
      <c r="D5220" s="441">
        <v>8.5999999999999993E-2</v>
      </c>
      <c r="E5220" s="43" t="s">
        <v>2627</v>
      </c>
      <c r="F5220" s="441">
        <v>0.24199999999999999</v>
      </c>
      <c r="G5220" s="43" t="s">
        <v>2628</v>
      </c>
      <c r="H5220" s="441">
        <v>0.14899999999999999</v>
      </c>
      <c r="I5220" s="43" t="s">
        <v>2629</v>
      </c>
      <c r="J5220" s="19">
        <v>22</v>
      </c>
      <c r="K5220" s="164" t="s">
        <v>1835</v>
      </c>
      <c r="L5220" s="11"/>
      <c r="M5220" s="1"/>
      <c r="N5220" s="158"/>
      <c r="O5220" s="1"/>
    </row>
    <row r="5221" spans="2:15" x14ac:dyDescent="0.2">
      <c r="B5221" s="42" t="s">
        <v>2630</v>
      </c>
      <c r="C5221" s="43" t="s">
        <v>2030</v>
      </c>
      <c r="D5221" s="441">
        <v>8.5999999999999993E-2</v>
      </c>
      <c r="E5221" s="43" t="s">
        <v>2631</v>
      </c>
      <c r="F5221" s="441">
        <v>0.24199999999999999</v>
      </c>
      <c r="G5221" s="43" t="s">
        <v>2816</v>
      </c>
      <c r="H5221" s="441">
        <v>0.14899999999999999</v>
      </c>
      <c r="I5221" s="43" t="s">
        <v>2632</v>
      </c>
      <c r="J5221" s="19">
        <v>24</v>
      </c>
      <c r="K5221" s="164" t="s">
        <v>1835</v>
      </c>
      <c r="L5221" s="11"/>
      <c r="M5221" s="1"/>
      <c r="N5221" s="158"/>
      <c r="O5221" s="1"/>
    </row>
    <row r="5222" spans="2:15" x14ac:dyDescent="0.2">
      <c r="B5222" s="42" t="s">
        <v>2633</v>
      </c>
      <c r="C5222" s="43" t="s">
        <v>2030</v>
      </c>
      <c r="D5222" s="441">
        <v>8.5999999999999993E-2</v>
      </c>
      <c r="E5222" s="43" t="s">
        <v>2634</v>
      </c>
      <c r="F5222" s="441">
        <v>0.24199999999999999</v>
      </c>
      <c r="G5222" s="43" t="s">
        <v>2635</v>
      </c>
      <c r="H5222" s="441">
        <v>0.14899999999999999</v>
      </c>
      <c r="I5222" s="43" t="s">
        <v>2636</v>
      </c>
      <c r="J5222" s="173">
        <v>27</v>
      </c>
      <c r="K5222" s="164" t="s">
        <v>1835</v>
      </c>
      <c r="L5222" s="11"/>
      <c r="M5222" s="1"/>
      <c r="N5222" s="158"/>
      <c r="O5222" s="1"/>
    </row>
    <row r="5223" spans="2:15" x14ac:dyDescent="0.2">
      <c r="B5223" s="42" t="s">
        <v>2637</v>
      </c>
      <c r="C5223" s="43" t="s">
        <v>2030</v>
      </c>
      <c r="D5223" s="441">
        <v>8.5999999999999993E-2</v>
      </c>
      <c r="E5223" s="43" t="s">
        <v>2638</v>
      </c>
      <c r="F5223" s="441">
        <v>0.24199999999999999</v>
      </c>
      <c r="G5223" s="43" t="s">
        <v>2639</v>
      </c>
      <c r="H5223" s="441">
        <v>0.14899999999999999</v>
      </c>
      <c r="I5223" s="43" t="s">
        <v>2640</v>
      </c>
      <c r="J5223" s="19">
        <v>29</v>
      </c>
      <c r="K5223" s="164" t="s">
        <v>1835</v>
      </c>
      <c r="L5223" s="11"/>
      <c r="M5223" s="1"/>
      <c r="N5223" s="158"/>
      <c r="O5223" s="1"/>
    </row>
    <row r="5224" spans="2:15" x14ac:dyDescent="0.2">
      <c r="B5224" s="42" t="s">
        <v>2641</v>
      </c>
      <c r="C5224" s="43" t="s">
        <v>2030</v>
      </c>
      <c r="D5224" s="441">
        <v>8.5999999999999993E-2</v>
      </c>
      <c r="E5224" s="43" t="s">
        <v>2642</v>
      </c>
      <c r="F5224" s="441">
        <v>0.24199999999999999</v>
      </c>
      <c r="G5224" s="43" t="s">
        <v>2643</v>
      </c>
      <c r="H5224" s="441">
        <v>0.14899999999999999</v>
      </c>
      <c r="I5224" s="43" t="s">
        <v>2644</v>
      </c>
      <c r="J5224" s="19">
        <v>32</v>
      </c>
      <c r="K5224" s="164" t="s">
        <v>1840</v>
      </c>
      <c r="L5224" s="11"/>
      <c r="M5224" s="1"/>
      <c r="N5224" s="158"/>
      <c r="O5224" s="1"/>
    </row>
    <row r="5225" spans="2:15" x14ac:dyDescent="0.2">
      <c r="B5225" s="42" t="s">
        <v>2645</v>
      </c>
      <c r="C5225" s="43" t="s">
        <v>2030</v>
      </c>
      <c r="D5225" s="441">
        <v>8.5999999999999993E-2</v>
      </c>
      <c r="E5225" s="43" t="s">
        <v>2646</v>
      </c>
      <c r="F5225" s="441">
        <v>0.24199999999999999</v>
      </c>
      <c r="G5225" s="43" t="s">
        <v>2647</v>
      </c>
      <c r="H5225" s="441">
        <v>0.14899999999999999</v>
      </c>
      <c r="I5225" s="43" t="s">
        <v>642</v>
      </c>
      <c r="J5225" s="19">
        <v>35</v>
      </c>
      <c r="K5225" s="164" t="s">
        <v>1840</v>
      </c>
      <c r="L5225" s="11"/>
      <c r="M5225" s="1"/>
      <c r="N5225" s="158"/>
      <c r="O5225" s="1"/>
    </row>
    <row r="5226" spans="2:15" x14ac:dyDescent="0.2">
      <c r="B5226" s="42" t="s">
        <v>643</v>
      </c>
      <c r="C5226" s="43" t="s">
        <v>2030</v>
      </c>
      <c r="D5226" s="441">
        <v>8.5999999999999993E-2</v>
      </c>
      <c r="E5226" s="43" t="s">
        <v>644</v>
      </c>
      <c r="F5226" s="441">
        <v>0.24199999999999999</v>
      </c>
      <c r="G5226" s="43" t="s">
        <v>645</v>
      </c>
      <c r="H5226" s="441">
        <v>0.14899999999999999</v>
      </c>
      <c r="I5226" s="43" t="s">
        <v>646</v>
      </c>
      <c r="J5226" s="19">
        <v>39</v>
      </c>
      <c r="K5226" s="164" t="s">
        <v>1840</v>
      </c>
      <c r="L5226" s="11"/>
      <c r="M5226" s="1"/>
      <c r="N5226" s="158"/>
      <c r="O5226" s="1"/>
    </row>
    <row r="5227" spans="2:15" x14ac:dyDescent="0.2">
      <c r="B5227" s="42" t="s">
        <v>647</v>
      </c>
      <c r="C5227" s="43" t="s">
        <v>2030</v>
      </c>
      <c r="D5227" s="441">
        <v>8.5000000000000006E-2</v>
      </c>
      <c r="E5227" s="43" t="s">
        <v>648</v>
      </c>
      <c r="F5227" s="441">
        <v>0.24099999999999999</v>
      </c>
      <c r="G5227" s="43" t="s">
        <v>649</v>
      </c>
      <c r="H5227" s="441">
        <v>0.14799999999999999</v>
      </c>
      <c r="I5227" s="43" t="s">
        <v>650</v>
      </c>
      <c r="J5227" s="19">
        <v>43</v>
      </c>
      <c r="K5227" s="164" t="s">
        <v>1840</v>
      </c>
      <c r="L5227" s="11"/>
      <c r="M5227" s="1"/>
      <c r="N5227" s="158"/>
      <c r="O5227" s="1"/>
    </row>
    <row r="5228" spans="2:15" x14ac:dyDescent="0.2">
      <c r="B5228" s="42" t="s">
        <v>651</v>
      </c>
      <c r="C5228" s="43" t="s">
        <v>2030</v>
      </c>
      <c r="D5228" s="441">
        <v>8.5000000000000006E-2</v>
      </c>
      <c r="E5228" s="43" t="s">
        <v>76</v>
      </c>
      <c r="F5228" s="441">
        <v>0.24099999999999999</v>
      </c>
      <c r="G5228" s="43" t="s">
        <v>77</v>
      </c>
      <c r="H5228" s="441">
        <v>0.14799999999999999</v>
      </c>
      <c r="I5228" s="43" t="s">
        <v>78</v>
      </c>
      <c r="J5228" s="19">
        <v>51</v>
      </c>
      <c r="K5228" s="164" t="s">
        <v>1840</v>
      </c>
      <c r="L5228" s="11"/>
      <c r="M5228" s="1"/>
      <c r="N5228" s="158"/>
      <c r="O5228" s="1"/>
    </row>
    <row r="5229" spans="2:15" x14ac:dyDescent="0.2">
      <c r="B5229" s="42" t="s">
        <v>79</v>
      </c>
      <c r="C5229" s="43" t="s">
        <v>2030</v>
      </c>
      <c r="D5229" s="441">
        <v>8.5000000000000006E-2</v>
      </c>
      <c r="E5229" s="43" t="s">
        <v>452</v>
      </c>
      <c r="F5229" s="441">
        <v>0.24099999999999999</v>
      </c>
      <c r="G5229" s="43" t="s">
        <v>453</v>
      </c>
      <c r="H5229" s="441">
        <v>0.14799999999999999</v>
      </c>
      <c r="I5229" s="43" t="s">
        <v>454</v>
      </c>
      <c r="J5229" s="19">
        <v>57</v>
      </c>
      <c r="K5229" s="164" t="s">
        <v>1840</v>
      </c>
      <c r="L5229" s="11"/>
      <c r="M5229" s="1"/>
      <c r="N5229" s="158"/>
      <c r="O5229" s="1"/>
    </row>
    <row r="5230" spans="2:15" x14ac:dyDescent="0.2">
      <c r="B5230" s="42" t="s">
        <v>455</v>
      </c>
      <c r="C5230" s="43" t="s">
        <v>2030</v>
      </c>
      <c r="D5230" s="441">
        <v>8.5000000000000006E-2</v>
      </c>
      <c r="E5230" s="43" t="s">
        <v>456</v>
      </c>
      <c r="F5230" s="441">
        <v>0.24099999999999999</v>
      </c>
      <c r="G5230" s="43" t="s">
        <v>457</v>
      </c>
      <c r="H5230" s="441">
        <v>0.14799999999999999</v>
      </c>
      <c r="I5230" s="43" t="s">
        <v>458</v>
      </c>
      <c r="J5230" s="19">
        <v>62</v>
      </c>
      <c r="K5230" s="164" t="s">
        <v>1840</v>
      </c>
      <c r="L5230" s="11"/>
      <c r="M5230" s="1"/>
      <c r="N5230" s="158"/>
      <c r="O5230" s="1"/>
    </row>
    <row r="5231" spans="2:15" x14ac:dyDescent="0.2">
      <c r="B5231" s="42" t="s">
        <v>459</v>
      </c>
      <c r="C5231" s="43" t="s">
        <v>2030</v>
      </c>
      <c r="D5231" s="441">
        <v>8.5000000000000006E-2</v>
      </c>
      <c r="E5231" s="43" t="s">
        <v>460</v>
      </c>
      <c r="F5231" s="441">
        <v>0.24099999999999999</v>
      </c>
      <c r="G5231" s="43" t="s">
        <v>461</v>
      </c>
      <c r="H5231" s="441">
        <v>0.14799999999999999</v>
      </c>
      <c r="I5231" s="43" t="s">
        <v>462</v>
      </c>
      <c r="J5231" s="19">
        <v>66</v>
      </c>
      <c r="K5231" s="164" t="s">
        <v>1840</v>
      </c>
      <c r="L5231" s="11"/>
      <c r="M5231" s="1"/>
      <c r="N5231" s="158"/>
      <c r="O5231" s="1"/>
    </row>
    <row r="5232" spans="2:15" x14ac:dyDescent="0.2">
      <c r="B5232" s="42" t="s">
        <v>463</v>
      </c>
      <c r="C5232" s="43" t="s">
        <v>2030</v>
      </c>
      <c r="D5232" s="441">
        <v>8.5000000000000006E-2</v>
      </c>
      <c r="E5232" s="43" t="s">
        <v>464</v>
      </c>
      <c r="F5232" s="441">
        <v>0.24099999999999999</v>
      </c>
      <c r="G5232" s="43" t="s">
        <v>465</v>
      </c>
      <c r="H5232" s="441">
        <v>0.14799999999999999</v>
      </c>
      <c r="I5232" s="43" t="s">
        <v>466</v>
      </c>
      <c r="J5232" s="19">
        <v>70</v>
      </c>
      <c r="K5232" s="164" t="s">
        <v>1840</v>
      </c>
      <c r="L5232" s="11"/>
      <c r="M5232" s="1"/>
      <c r="N5232" s="158"/>
      <c r="O5232" s="1"/>
    </row>
    <row r="5233" spans="2:15" x14ac:dyDescent="0.2">
      <c r="B5233" s="42" t="s">
        <v>467</v>
      </c>
      <c r="C5233" s="43" t="s">
        <v>2030</v>
      </c>
      <c r="D5233" s="441">
        <v>8.5000000000000006E-2</v>
      </c>
      <c r="E5233" s="43" t="s">
        <v>468</v>
      </c>
      <c r="F5233" s="441">
        <v>0.24099999999999999</v>
      </c>
      <c r="G5233" s="43" t="s">
        <v>469</v>
      </c>
      <c r="H5233" s="441">
        <v>0.14799999999999999</v>
      </c>
      <c r="I5233" s="43" t="s">
        <v>470</v>
      </c>
      <c r="J5233" s="19">
        <v>73</v>
      </c>
      <c r="K5233" s="164" t="s">
        <v>1840</v>
      </c>
      <c r="L5233" s="11"/>
      <c r="M5233" s="1"/>
      <c r="N5233" s="158"/>
      <c r="O5233" s="1"/>
    </row>
    <row r="5234" spans="2:15" x14ac:dyDescent="0.2">
      <c r="B5234" s="42" t="s">
        <v>471</v>
      </c>
      <c r="C5234" s="43" t="s">
        <v>2030</v>
      </c>
      <c r="D5234" s="441">
        <v>8.3000000000000004E-2</v>
      </c>
      <c r="E5234" s="43" t="s">
        <v>472</v>
      </c>
      <c r="F5234" s="441">
        <v>0.23799999999999999</v>
      </c>
      <c r="G5234" s="43" t="s">
        <v>473</v>
      </c>
      <c r="H5234" s="441">
        <v>0.14499999999999999</v>
      </c>
      <c r="I5234" s="43" t="s">
        <v>474</v>
      </c>
      <c r="J5234" s="19">
        <v>88</v>
      </c>
      <c r="K5234" s="164" t="s">
        <v>1840</v>
      </c>
      <c r="L5234" s="11"/>
      <c r="M5234" s="1"/>
      <c r="N5234" s="1"/>
      <c r="O5234" s="1"/>
    </row>
    <row r="5235" spans="2:15" x14ac:dyDescent="0.2">
      <c r="B5235" s="42" t="s">
        <v>475</v>
      </c>
      <c r="C5235" s="43" t="s">
        <v>2030</v>
      </c>
      <c r="D5235" s="441">
        <v>8.3000000000000004E-2</v>
      </c>
      <c r="E5235" s="43" t="s">
        <v>476</v>
      </c>
      <c r="F5235" s="441">
        <v>0.23799999999999999</v>
      </c>
      <c r="G5235" s="43" t="s">
        <v>477</v>
      </c>
      <c r="H5235" s="441">
        <v>0.14499999999999999</v>
      </c>
      <c r="I5235" s="43" t="s">
        <v>478</v>
      </c>
      <c r="J5235" s="19">
        <v>98</v>
      </c>
      <c r="K5235" s="164" t="s">
        <v>1840</v>
      </c>
      <c r="L5235" s="11"/>
      <c r="M5235" s="1"/>
      <c r="N5235" s="1"/>
      <c r="O5235" s="1"/>
    </row>
    <row r="5236" spans="2:15" x14ac:dyDescent="0.2">
      <c r="B5236" s="42" t="s">
        <v>1230</v>
      </c>
      <c r="C5236" s="43" t="s">
        <v>2030</v>
      </c>
      <c r="D5236" s="441">
        <v>8.3000000000000004E-2</v>
      </c>
      <c r="E5236" s="43" t="s">
        <v>1231</v>
      </c>
      <c r="F5236" s="441">
        <v>0.23799999999999999</v>
      </c>
      <c r="G5236" s="43" t="s">
        <v>1232</v>
      </c>
      <c r="H5236" s="441">
        <v>0.14499999999999999</v>
      </c>
      <c r="I5236" s="43" t="s">
        <v>1233</v>
      </c>
      <c r="J5236" s="19">
        <v>107</v>
      </c>
      <c r="K5236" s="164" t="s">
        <v>1840</v>
      </c>
      <c r="L5236" s="11"/>
      <c r="M5236" s="1"/>
      <c r="N5236" s="1"/>
      <c r="O5236" s="1"/>
    </row>
    <row r="5237" spans="2:15" x14ac:dyDescent="0.2">
      <c r="B5237" s="42" t="s">
        <v>1234</v>
      </c>
      <c r="C5237" s="43" t="s">
        <v>2030</v>
      </c>
      <c r="D5237" s="441">
        <v>8.3000000000000004E-2</v>
      </c>
      <c r="E5237" s="43" t="s">
        <v>1235</v>
      </c>
      <c r="F5237" s="441">
        <v>0.23799999999999999</v>
      </c>
      <c r="G5237" s="43" t="s">
        <v>1236</v>
      </c>
      <c r="H5237" s="441">
        <v>0.14499999999999999</v>
      </c>
      <c r="I5237" s="43" t="s">
        <v>1237</v>
      </c>
      <c r="J5237" s="19">
        <v>117</v>
      </c>
      <c r="K5237" s="164" t="s">
        <v>1840</v>
      </c>
      <c r="L5237" s="11"/>
      <c r="M5237" s="1"/>
      <c r="N5237" s="1"/>
      <c r="O5237" s="1"/>
    </row>
    <row r="5238" spans="2:15" x14ac:dyDescent="0.2">
      <c r="B5238" s="42" t="s">
        <v>1238</v>
      </c>
      <c r="C5238" s="43" t="s">
        <v>2030</v>
      </c>
      <c r="D5238" s="441">
        <v>8.1000000000000003E-2</v>
      </c>
      <c r="E5238" s="43" t="s">
        <v>1239</v>
      </c>
      <c r="F5238" s="441">
        <v>0.23499999999999999</v>
      </c>
      <c r="G5238" s="43" t="s">
        <v>1240</v>
      </c>
      <c r="H5238" s="441">
        <v>0.14199999999999999</v>
      </c>
      <c r="I5238" s="43" t="s">
        <v>1241</v>
      </c>
      <c r="J5238" s="19">
        <v>128</v>
      </c>
      <c r="K5238" s="164" t="s">
        <v>1840</v>
      </c>
      <c r="L5238" s="11"/>
      <c r="M5238" s="1"/>
      <c r="N5238" s="1"/>
      <c r="O5238" s="1"/>
    </row>
    <row r="5239" spans="2:15" x14ac:dyDescent="0.2">
      <c r="B5239" s="42" t="s">
        <v>1242</v>
      </c>
      <c r="C5239" s="43" t="s">
        <v>2030</v>
      </c>
      <c r="D5239" s="441">
        <v>8.1000000000000003E-2</v>
      </c>
      <c r="E5239" s="43" t="s">
        <v>1243</v>
      </c>
      <c r="F5239" s="441">
        <v>0.23499999999999999</v>
      </c>
      <c r="G5239" s="43" t="s">
        <v>1244</v>
      </c>
      <c r="H5239" s="441">
        <v>0.14199999999999999</v>
      </c>
      <c r="I5239" s="43" t="s">
        <v>1245</v>
      </c>
      <c r="J5239" s="19">
        <v>139</v>
      </c>
      <c r="K5239" s="164" t="s">
        <v>1840</v>
      </c>
      <c r="L5239" s="11"/>
      <c r="M5239" s="1"/>
      <c r="N5239" s="1"/>
      <c r="O5239" s="1"/>
    </row>
    <row r="5240" spans="2:15" x14ac:dyDescent="0.2">
      <c r="B5240" s="42" t="s">
        <v>1246</v>
      </c>
      <c r="C5240" s="43" t="s">
        <v>2030</v>
      </c>
      <c r="D5240" s="441">
        <v>8.1000000000000003E-2</v>
      </c>
      <c r="E5240" s="43" t="s">
        <v>1247</v>
      </c>
      <c r="F5240" s="441">
        <v>0.23499999999999999</v>
      </c>
      <c r="G5240" s="43" t="s">
        <v>1248</v>
      </c>
      <c r="H5240" s="441">
        <v>0.14199999999999999</v>
      </c>
      <c r="I5240" s="43" t="s">
        <v>1179</v>
      </c>
      <c r="J5240" s="19">
        <v>145</v>
      </c>
      <c r="K5240" s="164" t="s">
        <v>1840</v>
      </c>
      <c r="L5240" s="11"/>
      <c r="M5240" s="1"/>
      <c r="N5240" s="1"/>
      <c r="O5240" s="1"/>
    </row>
    <row r="5241" spans="2:15" x14ac:dyDescent="0.2">
      <c r="B5241" s="42" t="s">
        <v>1180</v>
      </c>
      <c r="C5241" s="43" t="s">
        <v>2030</v>
      </c>
      <c r="D5241" s="441">
        <v>8.1000000000000003E-2</v>
      </c>
      <c r="E5241" s="43" t="s">
        <v>1181</v>
      </c>
      <c r="F5241" s="441">
        <v>0.23499999999999999</v>
      </c>
      <c r="G5241" s="43" t="s">
        <v>1182</v>
      </c>
      <c r="H5241" s="441">
        <v>0.14199999999999999</v>
      </c>
      <c r="I5241" s="43" t="s">
        <v>1183</v>
      </c>
      <c r="J5241" s="19">
        <v>219</v>
      </c>
      <c r="K5241" s="164" t="s">
        <v>1840</v>
      </c>
      <c r="L5241" s="11"/>
      <c r="M5241" s="1"/>
      <c r="N5241" s="1"/>
      <c r="O5241" s="1"/>
    </row>
    <row r="5242" spans="2:15" ht="12.75" customHeight="1" x14ac:dyDescent="0.2">
      <c r="B5242" s="4081" t="s">
        <v>575</v>
      </c>
      <c r="C5242" s="4082"/>
      <c r="D5242" s="4082"/>
      <c r="E5242" s="4082"/>
      <c r="F5242" s="4082"/>
      <c r="G5242" s="4082"/>
      <c r="H5242" s="4082"/>
      <c r="I5242" s="4082"/>
      <c r="J5242" s="4082"/>
      <c r="K5242" s="4083"/>
      <c r="L5242" s="11"/>
      <c r="M5242" s="11"/>
      <c r="N5242" s="11"/>
      <c r="O5242" s="11"/>
    </row>
    <row r="5243" spans="2:15" ht="13.5" thickBot="1" x14ac:dyDescent="0.25">
      <c r="B5243" s="3" t="s">
        <v>52</v>
      </c>
      <c r="C5243" s="4"/>
      <c r="D5243" s="4"/>
      <c r="E5243" s="4"/>
      <c r="F5243" s="4"/>
      <c r="G5243" s="4"/>
      <c r="H5243" s="4"/>
      <c r="I5243" s="4"/>
      <c r="J5243" s="4"/>
      <c r="K5243" s="5"/>
      <c r="L5243" s="1"/>
      <c r="M5243" s="1"/>
      <c r="N5243" s="1"/>
      <c r="O5243" s="1"/>
    </row>
    <row r="5244" spans="2:15" ht="13.5" thickTop="1" x14ac:dyDescent="0.2">
      <c r="B5244" s="250" t="str">
        <f>+B5209</f>
        <v>.</v>
      </c>
      <c r="C5244"/>
      <c r="D5244"/>
      <c r="E5244"/>
      <c r="F5244"/>
      <c r="G5244"/>
      <c r="H5244"/>
      <c r="I5244"/>
      <c r="J5244"/>
      <c r="K5244"/>
      <c r="L5244"/>
      <c r="M5244"/>
      <c r="N5244"/>
      <c r="O5244"/>
    </row>
    <row r="5245" spans="2:15" ht="13.5" thickBot="1" x14ac:dyDescent="0.25">
      <c r="B5245"/>
      <c r="C5245"/>
      <c r="D5245"/>
      <c r="E5245"/>
      <c r="F5245"/>
      <c r="G5245"/>
      <c r="H5245"/>
      <c r="I5245"/>
      <c r="J5245"/>
      <c r="K5245" s="24"/>
      <c r="L5245" s="24"/>
      <c r="M5245"/>
      <c r="N5245"/>
      <c r="O5245"/>
    </row>
    <row r="5246" spans="2:15" ht="13.5" thickTop="1" x14ac:dyDescent="0.2">
      <c r="B5246" s="100" t="s">
        <v>576</v>
      </c>
      <c r="C5246" s="100"/>
      <c r="D5246" s="100"/>
      <c r="E5246" s="100"/>
      <c r="F5246" s="114"/>
      <c r="G5246" s="115"/>
      <c r="H5246" s="115"/>
      <c r="I5246" s="115"/>
      <c r="J5246" s="122"/>
      <c r="K5246" s="174"/>
      <c r="L5246" s="174"/>
      <c r="M5246" s="24"/>
      <c r="N5246" s="24"/>
      <c r="O5246" s="24"/>
    </row>
    <row r="5247" spans="2:15" ht="51" x14ac:dyDescent="0.2">
      <c r="B5247" s="395" t="s">
        <v>577</v>
      </c>
      <c r="C5247" s="396" t="s">
        <v>1218</v>
      </c>
      <c r="D5247" s="359" t="s">
        <v>255</v>
      </c>
      <c r="E5247" s="431" t="s">
        <v>2024</v>
      </c>
      <c r="F5247" s="359" t="s">
        <v>1812</v>
      </c>
      <c r="G5247" s="359" t="s">
        <v>451</v>
      </c>
      <c r="H5247" s="359" t="s">
        <v>2023</v>
      </c>
      <c r="I5247" s="359" t="s">
        <v>1456</v>
      </c>
      <c r="J5247" s="398" t="s">
        <v>2028</v>
      </c>
      <c r="K5247" s="84"/>
      <c r="L5247" s="84"/>
      <c r="M5247" s="24"/>
      <c r="N5247" s="124"/>
      <c r="O5247" s="24"/>
    </row>
    <row r="5248" spans="2:15" x14ac:dyDescent="0.2">
      <c r="B5248" s="14" t="s">
        <v>578</v>
      </c>
      <c r="C5248" s="38" t="s">
        <v>579</v>
      </c>
      <c r="D5248" s="441">
        <v>0.15</v>
      </c>
      <c r="E5248" s="38" t="s">
        <v>580</v>
      </c>
      <c r="F5248" s="441">
        <v>0.25</v>
      </c>
      <c r="G5248" s="38" t="s">
        <v>581</v>
      </c>
      <c r="H5248" s="441">
        <v>0.15</v>
      </c>
      <c r="I5248" s="38" t="s">
        <v>580</v>
      </c>
      <c r="J5248" s="442" t="s">
        <v>390</v>
      </c>
      <c r="K5248" s="24"/>
      <c r="L5248" s="24"/>
      <c r="M5248" s="24"/>
      <c r="N5248" s="126"/>
      <c r="O5248" s="24"/>
    </row>
    <row r="5249" spans="2:15" x14ac:dyDescent="0.2">
      <c r="B5249" s="42" t="s">
        <v>582</v>
      </c>
      <c r="C5249" s="43" t="s">
        <v>579</v>
      </c>
      <c r="D5249" s="441">
        <v>0.13500000000000001</v>
      </c>
      <c r="E5249" s="43" t="s">
        <v>583</v>
      </c>
      <c r="F5249" s="441">
        <v>0.25</v>
      </c>
      <c r="G5249" s="43" t="s">
        <v>584</v>
      </c>
      <c r="H5249" s="441">
        <v>0.15</v>
      </c>
      <c r="I5249" s="43" t="s">
        <v>585</v>
      </c>
      <c r="J5249" s="175" t="s">
        <v>390</v>
      </c>
      <c r="K5249" s="34"/>
      <c r="L5249" s="34"/>
      <c r="M5249" s="24"/>
      <c r="N5249" s="130"/>
      <c r="O5249" s="24"/>
    </row>
    <row r="5250" spans="2:15" x14ac:dyDescent="0.2">
      <c r="B5250" s="42" t="s">
        <v>1196</v>
      </c>
      <c r="C5250" s="43" t="s">
        <v>579</v>
      </c>
      <c r="D5250" s="441">
        <v>0.125</v>
      </c>
      <c r="E5250" s="43" t="s">
        <v>1197</v>
      </c>
      <c r="F5250" s="441">
        <v>0.25</v>
      </c>
      <c r="G5250" s="43" t="s">
        <v>1198</v>
      </c>
      <c r="H5250" s="441">
        <v>0.15</v>
      </c>
      <c r="I5250" s="43" t="s">
        <v>1199</v>
      </c>
      <c r="J5250" s="175" t="s">
        <v>390</v>
      </c>
      <c r="K5250" s="34"/>
      <c r="L5250" s="34"/>
      <c r="M5250" s="24"/>
      <c r="N5250" s="130"/>
      <c r="O5250" s="24"/>
    </row>
    <row r="5251" spans="2:15" x14ac:dyDescent="0.2">
      <c r="B5251" s="42" t="s">
        <v>1200</v>
      </c>
      <c r="C5251" s="43" t="s">
        <v>579</v>
      </c>
      <c r="D5251" s="441">
        <v>0.12</v>
      </c>
      <c r="E5251" s="43" t="s">
        <v>1201</v>
      </c>
      <c r="F5251" s="441">
        <v>0.25</v>
      </c>
      <c r="G5251" s="43" t="s">
        <v>1202</v>
      </c>
      <c r="H5251" s="441">
        <v>0.15</v>
      </c>
      <c r="I5251" s="43" t="s">
        <v>1203</v>
      </c>
      <c r="J5251" s="175" t="s">
        <v>390</v>
      </c>
      <c r="K5251" s="34"/>
      <c r="L5251" s="34"/>
      <c r="M5251" s="24"/>
      <c r="N5251" s="130"/>
      <c r="O5251" s="24"/>
    </row>
    <row r="5252" spans="2:15" ht="4.5" customHeight="1" x14ac:dyDescent="0.2">
      <c r="B5252" s="137"/>
      <c r="C5252" s="138"/>
      <c r="D5252" s="119"/>
      <c r="E5252" s="138"/>
      <c r="F5252" s="119"/>
      <c r="G5252" s="138"/>
      <c r="H5252" s="119"/>
      <c r="I5252" s="138"/>
      <c r="J5252" s="176"/>
      <c r="K5252" s="34"/>
      <c r="L5252" s="34"/>
      <c r="M5252" s="24"/>
      <c r="N5252" s="130"/>
      <c r="O5252" s="24"/>
    </row>
    <row r="5253" spans="2:15" x14ac:dyDescent="0.2">
      <c r="B5253" s="42" t="s">
        <v>578</v>
      </c>
      <c r="C5253" s="43" t="s">
        <v>2030</v>
      </c>
      <c r="D5253" s="441">
        <v>0.15</v>
      </c>
      <c r="E5253" s="43" t="s">
        <v>580</v>
      </c>
      <c r="F5253" s="441">
        <v>0.25</v>
      </c>
      <c r="G5253" s="43" t="s">
        <v>581</v>
      </c>
      <c r="H5253" s="441">
        <v>0.15</v>
      </c>
      <c r="I5253" s="43" t="s">
        <v>580</v>
      </c>
      <c r="J5253" s="175" t="s">
        <v>390</v>
      </c>
      <c r="K5253" s="34"/>
      <c r="L5253" s="34"/>
      <c r="M5253" s="24"/>
      <c r="N5253" s="130"/>
      <c r="O5253" s="24"/>
    </row>
    <row r="5254" spans="2:15" x14ac:dyDescent="0.2">
      <c r="B5254" s="42" t="s">
        <v>582</v>
      </c>
      <c r="C5254" s="43" t="s">
        <v>2030</v>
      </c>
      <c r="D5254" s="441">
        <v>0.13500000000000001</v>
      </c>
      <c r="E5254" s="43" t="s">
        <v>583</v>
      </c>
      <c r="F5254" s="441">
        <v>0.25</v>
      </c>
      <c r="G5254" s="43" t="s">
        <v>584</v>
      </c>
      <c r="H5254" s="441">
        <v>0.15</v>
      </c>
      <c r="I5254" s="43" t="s">
        <v>585</v>
      </c>
      <c r="J5254" s="175" t="s">
        <v>390</v>
      </c>
      <c r="K5254" s="34"/>
      <c r="L5254" s="34"/>
      <c r="M5254" s="24"/>
      <c r="N5254" s="130"/>
      <c r="O5254" s="24"/>
    </row>
    <row r="5255" spans="2:15" x14ac:dyDescent="0.2">
      <c r="B5255" s="42" t="s">
        <v>1196</v>
      </c>
      <c r="C5255" s="43" t="s">
        <v>2030</v>
      </c>
      <c r="D5255" s="441">
        <v>0.125</v>
      </c>
      <c r="E5255" s="43" t="s">
        <v>1197</v>
      </c>
      <c r="F5255" s="441">
        <v>0.25</v>
      </c>
      <c r="G5255" s="43" t="s">
        <v>1198</v>
      </c>
      <c r="H5255" s="441">
        <v>0.15</v>
      </c>
      <c r="I5255" s="43" t="s">
        <v>1199</v>
      </c>
      <c r="J5255" s="169" t="s">
        <v>390</v>
      </c>
      <c r="K5255" s="34"/>
      <c r="L5255" s="34"/>
      <c r="M5255" s="24"/>
      <c r="N5255" s="126"/>
      <c r="O5255" s="24"/>
    </row>
    <row r="5256" spans="2:15" x14ac:dyDescent="0.2">
      <c r="B5256" s="42" t="s">
        <v>1200</v>
      </c>
      <c r="C5256" s="43" t="s">
        <v>2030</v>
      </c>
      <c r="D5256" s="441">
        <v>0.12</v>
      </c>
      <c r="E5256" s="43" t="s">
        <v>1201</v>
      </c>
      <c r="F5256" s="441">
        <v>0.25</v>
      </c>
      <c r="G5256" s="43" t="s">
        <v>1202</v>
      </c>
      <c r="H5256" s="441">
        <v>0.15</v>
      </c>
      <c r="I5256" s="43" t="s">
        <v>1203</v>
      </c>
      <c r="J5256" s="169" t="s">
        <v>390</v>
      </c>
      <c r="K5256" s="34"/>
      <c r="L5256" s="34"/>
      <c r="M5256" s="24"/>
      <c r="N5256" s="126"/>
      <c r="O5256" s="24"/>
    </row>
    <row r="5257" spans="2:15" x14ac:dyDescent="0.2">
      <c r="B5257" s="42" t="s">
        <v>1204</v>
      </c>
      <c r="C5257" s="43" t="s">
        <v>2030</v>
      </c>
      <c r="D5257" s="441">
        <v>0.12</v>
      </c>
      <c r="E5257" s="43" t="s">
        <v>1205</v>
      </c>
      <c r="F5257" s="441">
        <v>0.25</v>
      </c>
      <c r="G5257" s="43" t="s">
        <v>1206</v>
      </c>
      <c r="H5257" s="441">
        <v>0.15</v>
      </c>
      <c r="I5257" s="43" t="s">
        <v>1207</v>
      </c>
      <c r="J5257" s="169" t="s">
        <v>390</v>
      </c>
      <c r="K5257" s="34"/>
      <c r="L5257" s="34"/>
      <c r="M5257" s="24"/>
      <c r="N5257" s="126"/>
      <c r="O5257" s="24"/>
    </row>
    <row r="5258" spans="2:15" x14ac:dyDescent="0.2">
      <c r="B5258" s="7" t="s">
        <v>1208</v>
      </c>
      <c r="C5258" s="1"/>
      <c r="D5258" s="1"/>
      <c r="E5258" s="1"/>
      <c r="F5258" s="1"/>
      <c r="G5258" s="1"/>
      <c r="H5258" s="1"/>
      <c r="I5258" s="1"/>
      <c r="J5258" s="8"/>
      <c r="K5258" s="24"/>
      <c r="L5258" s="24"/>
      <c r="M5258" s="24"/>
      <c r="N5258" s="24"/>
      <c r="O5258" s="24"/>
    </row>
    <row r="5259" spans="2:15" x14ac:dyDescent="0.2">
      <c r="B5259" s="7" t="s">
        <v>1209</v>
      </c>
      <c r="C5259" s="1"/>
      <c r="D5259" s="1"/>
      <c r="E5259" s="1"/>
      <c r="F5259" s="1"/>
      <c r="G5259" s="1"/>
      <c r="H5259" s="1"/>
      <c r="I5259" s="1"/>
      <c r="J5259" s="8"/>
      <c r="K5259" s="1"/>
      <c r="L5259" s="1"/>
      <c r="M5259" s="24"/>
      <c r="N5259" s="24"/>
      <c r="O5259" s="24"/>
    </row>
    <row r="5260" spans="2:15" ht="13.5" thickBot="1" x14ac:dyDescent="0.25">
      <c r="B5260" s="3" t="s">
        <v>52</v>
      </c>
      <c r="C5260" s="4"/>
      <c r="D5260" s="4"/>
      <c r="E5260" s="4"/>
      <c r="F5260" s="4"/>
      <c r="G5260" s="4"/>
      <c r="H5260" s="4"/>
      <c r="I5260" s="4"/>
      <c r="J5260" s="5"/>
      <c r="K5260" s="1"/>
      <c r="L5260" s="1"/>
      <c r="M5260" s="24"/>
      <c r="N5260" s="24"/>
      <c r="O5260" s="24"/>
    </row>
    <row r="5261" spans="2:15" ht="13.5" thickTop="1" x14ac:dyDescent="0.2">
      <c r="B5261" s="249" t="str">
        <f>+B5244</f>
        <v>.</v>
      </c>
      <c r="C5261"/>
      <c r="D5261"/>
      <c r="E5261"/>
      <c r="F5261"/>
      <c r="G5261"/>
      <c r="H5261"/>
      <c r="I5261"/>
      <c r="J5261"/>
      <c r="K5261"/>
      <c r="L5261"/>
      <c r="M5261"/>
      <c r="N5261"/>
      <c r="O5261"/>
    </row>
    <row r="5262" spans="2:15" ht="13.5" thickBot="1" x14ac:dyDescent="0.25">
      <c r="B5262"/>
      <c r="C5262"/>
      <c r="D5262"/>
      <c r="E5262"/>
      <c r="F5262"/>
      <c r="G5262"/>
      <c r="H5262"/>
      <c r="I5262"/>
      <c r="J5262"/>
      <c r="K5262"/>
      <c r="L5262"/>
      <c r="M5262"/>
      <c r="N5262"/>
      <c r="O5262"/>
    </row>
    <row r="5263" spans="2:15" ht="13.5" thickTop="1" x14ac:dyDescent="0.2">
      <c r="B5263" s="100" t="s">
        <v>1210</v>
      </c>
      <c r="C5263" s="100"/>
      <c r="D5263" s="100"/>
      <c r="E5263" s="100"/>
      <c r="F5263" s="114"/>
      <c r="G5263" s="115"/>
      <c r="H5263" s="115"/>
      <c r="I5263" s="115"/>
      <c r="J5263" s="177"/>
      <c r="K5263" s="174"/>
      <c r="L5263" s="174"/>
      <c r="M5263" s="24"/>
      <c r="N5263" s="24"/>
      <c r="O5263" s="24"/>
    </row>
    <row r="5264" spans="2:15" ht="51" x14ac:dyDescent="0.2">
      <c r="B5264" s="395" t="s">
        <v>1211</v>
      </c>
      <c r="C5264" s="396" t="s">
        <v>1218</v>
      </c>
      <c r="D5264" s="359" t="s">
        <v>255</v>
      </c>
      <c r="E5264" s="431" t="s">
        <v>2024</v>
      </c>
      <c r="F5264" s="359" t="s">
        <v>1812</v>
      </c>
      <c r="G5264" s="359" t="s">
        <v>451</v>
      </c>
      <c r="H5264" s="359" t="s">
        <v>2023</v>
      </c>
      <c r="I5264" s="359" t="s">
        <v>1456</v>
      </c>
      <c r="J5264" s="398" t="s">
        <v>2028</v>
      </c>
      <c r="K5264" s="84"/>
      <c r="L5264" s="84"/>
      <c r="M5264" s="24"/>
      <c r="N5264" s="124"/>
      <c r="O5264" s="24"/>
    </row>
    <row r="5265" spans="2:15" x14ac:dyDescent="0.2">
      <c r="B5265" s="14" t="s">
        <v>1212</v>
      </c>
      <c r="C5265" s="38" t="s">
        <v>579</v>
      </c>
      <c r="D5265" s="441">
        <v>0.106</v>
      </c>
      <c r="E5265" s="38" t="s">
        <v>1213</v>
      </c>
      <c r="F5265" s="441">
        <v>0.25</v>
      </c>
      <c r="G5265" s="38" t="s">
        <v>1214</v>
      </c>
      <c r="H5265" s="441">
        <v>0.15</v>
      </c>
      <c r="I5265" s="87" t="s">
        <v>879</v>
      </c>
      <c r="J5265" s="442" t="s">
        <v>763</v>
      </c>
      <c r="K5265" s="24"/>
      <c r="L5265" s="24"/>
      <c r="M5265" s="24"/>
      <c r="N5265" s="126"/>
      <c r="O5265" s="24"/>
    </row>
    <row r="5266" spans="2:15" x14ac:dyDescent="0.2">
      <c r="B5266" s="42" t="s">
        <v>880</v>
      </c>
      <c r="C5266" s="43" t="s">
        <v>579</v>
      </c>
      <c r="D5266" s="441">
        <v>9.9000000000000005E-2</v>
      </c>
      <c r="E5266" s="43" t="s">
        <v>881</v>
      </c>
      <c r="F5266" s="441">
        <v>0.25</v>
      </c>
      <c r="G5266" s="43" t="s">
        <v>882</v>
      </c>
      <c r="H5266" s="441">
        <v>0.15</v>
      </c>
      <c r="I5266" s="179" t="s">
        <v>883</v>
      </c>
      <c r="J5266" s="175" t="s">
        <v>390</v>
      </c>
      <c r="K5266" s="34"/>
      <c r="L5266" s="34"/>
      <c r="M5266" s="24"/>
      <c r="N5266" s="130"/>
      <c r="O5266" s="24"/>
    </row>
    <row r="5267" spans="2:15" x14ac:dyDescent="0.2">
      <c r="B5267" s="42" t="s">
        <v>884</v>
      </c>
      <c r="C5267" s="43" t="s">
        <v>579</v>
      </c>
      <c r="D5267" s="441">
        <v>8.5999999999999993E-2</v>
      </c>
      <c r="E5267" s="43" t="s">
        <v>885</v>
      </c>
      <c r="F5267" s="441">
        <v>0.25</v>
      </c>
      <c r="G5267" s="43" t="s">
        <v>886</v>
      </c>
      <c r="H5267" s="441">
        <v>0.15</v>
      </c>
      <c r="I5267" s="179" t="s">
        <v>887</v>
      </c>
      <c r="J5267" s="175" t="s">
        <v>390</v>
      </c>
      <c r="K5267" s="34"/>
      <c r="L5267" s="34"/>
      <c r="M5267" s="24"/>
      <c r="N5267" s="130"/>
      <c r="O5267" s="24"/>
    </row>
    <row r="5268" spans="2:15" x14ac:dyDescent="0.2">
      <c r="B5268" s="42" t="s">
        <v>888</v>
      </c>
      <c r="C5268" s="43" t="s">
        <v>579</v>
      </c>
      <c r="D5268" s="441">
        <v>8.5999999999999993E-2</v>
      </c>
      <c r="E5268" s="43" t="s">
        <v>889</v>
      </c>
      <c r="F5268" s="441">
        <v>0.25</v>
      </c>
      <c r="G5268" s="43" t="s">
        <v>890</v>
      </c>
      <c r="H5268" s="441">
        <v>0.15</v>
      </c>
      <c r="I5268" s="179" t="s">
        <v>891</v>
      </c>
      <c r="J5268" s="175" t="s">
        <v>390</v>
      </c>
      <c r="K5268" s="34"/>
      <c r="L5268" s="34"/>
      <c r="M5268" s="24"/>
      <c r="N5268" s="130"/>
      <c r="O5268" s="24"/>
    </row>
    <row r="5269" spans="2:15" x14ac:dyDescent="0.2">
      <c r="B5269" s="42" t="s">
        <v>892</v>
      </c>
      <c r="C5269" s="43" t="s">
        <v>579</v>
      </c>
      <c r="D5269" s="441">
        <v>8.5999999999999993E-2</v>
      </c>
      <c r="E5269" s="43" t="s">
        <v>893</v>
      </c>
      <c r="F5269" s="441">
        <v>0.25</v>
      </c>
      <c r="G5269" s="43" t="s">
        <v>2042</v>
      </c>
      <c r="H5269" s="441">
        <v>0.15</v>
      </c>
      <c r="I5269" s="179" t="s">
        <v>894</v>
      </c>
      <c r="J5269" s="175" t="s">
        <v>390</v>
      </c>
      <c r="K5269" s="34"/>
      <c r="L5269" s="34"/>
      <c r="M5269" s="24"/>
      <c r="N5269" s="130"/>
      <c r="O5269" s="24"/>
    </row>
    <row r="5270" spans="2:15" x14ac:dyDescent="0.2">
      <c r="B5270" s="137"/>
      <c r="C5270" s="138"/>
      <c r="D5270" s="119"/>
      <c r="E5270" s="138"/>
      <c r="F5270" s="119"/>
      <c r="G5270" s="138"/>
      <c r="H5270" s="119"/>
      <c r="I5270" s="181"/>
      <c r="J5270" s="176"/>
      <c r="K5270" s="34"/>
      <c r="L5270" s="34"/>
      <c r="M5270" s="24"/>
      <c r="N5270" s="130"/>
      <c r="O5270" s="24"/>
    </row>
    <row r="5271" spans="2:15" x14ac:dyDescent="0.2">
      <c r="B5271" s="14" t="s">
        <v>1212</v>
      </c>
      <c r="C5271" s="38" t="s">
        <v>2030</v>
      </c>
      <c r="D5271" s="441">
        <v>0.106</v>
      </c>
      <c r="E5271" s="38" t="s">
        <v>1213</v>
      </c>
      <c r="F5271" s="441">
        <v>0.25</v>
      </c>
      <c r="G5271" s="38" t="s">
        <v>1214</v>
      </c>
      <c r="H5271" s="441">
        <v>0.15</v>
      </c>
      <c r="I5271" s="87" t="s">
        <v>879</v>
      </c>
      <c r="J5271" s="175" t="s">
        <v>763</v>
      </c>
      <c r="K5271" s="24"/>
      <c r="L5271" s="24"/>
      <c r="M5271" s="24"/>
      <c r="N5271" s="130"/>
      <c r="O5271" s="24"/>
    </row>
    <row r="5272" spans="2:15" x14ac:dyDescent="0.2">
      <c r="B5272" s="42" t="s">
        <v>880</v>
      </c>
      <c r="C5272" s="43" t="s">
        <v>2030</v>
      </c>
      <c r="D5272" s="441">
        <v>9.9000000000000005E-2</v>
      </c>
      <c r="E5272" s="43" t="s">
        <v>881</v>
      </c>
      <c r="F5272" s="441">
        <v>0.25</v>
      </c>
      <c r="G5272" s="43" t="s">
        <v>882</v>
      </c>
      <c r="H5272" s="441">
        <v>0.15</v>
      </c>
      <c r="I5272" s="179" t="s">
        <v>883</v>
      </c>
      <c r="J5272" s="175" t="s">
        <v>390</v>
      </c>
      <c r="K5272" s="34"/>
      <c r="L5272" s="34"/>
      <c r="M5272" s="24"/>
      <c r="N5272" s="130"/>
      <c r="O5272" s="24"/>
    </row>
    <row r="5273" spans="2:15" x14ac:dyDescent="0.2">
      <c r="B5273" s="42" t="s">
        <v>884</v>
      </c>
      <c r="C5273" s="43" t="s">
        <v>2030</v>
      </c>
      <c r="D5273" s="441">
        <v>8.5999999999999993E-2</v>
      </c>
      <c r="E5273" s="43" t="s">
        <v>885</v>
      </c>
      <c r="F5273" s="441">
        <v>0.25</v>
      </c>
      <c r="G5273" s="43" t="s">
        <v>886</v>
      </c>
      <c r="H5273" s="441">
        <v>0.15</v>
      </c>
      <c r="I5273" s="179" t="s">
        <v>887</v>
      </c>
      <c r="J5273" s="169" t="s">
        <v>390</v>
      </c>
      <c r="K5273" s="34"/>
      <c r="L5273" s="34"/>
      <c r="M5273" s="24"/>
      <c r="N5273" s="126"/>
      <c r="O5273" s="24"/>
    </row>
    <row r="5274" spans="2:15" x14ac:dyDescent="0.2">
      <c r="B5274" s="42" t="s">
        <v>888</v>
      </c>
      <c r="C5274" s="43" t="s">
        <v>2030</v>
      </c>
      <c r="D5274" s="441">
        <v>8.5999999999999993E-2</v>
      </c>
      <c r="E5274" s="43" t="s">
        <v>889</v>
      </c>
      <c r="F5274" s="441">
        <v>0.25</v>
      </c>
      <c r="G5274" s="43" t="s">
        <v>890</v>
      </c>
      <c r="H5274" s="441">
        <v>0.15</v>
      </c>
      <c r="I5274" s="179" t="s">
        <v>891</v>
      </c>
      <c r="J5274" s="169" t="s">
        <v>390</v>
      </c>
      <c r="K5274" s="34"/>
      <c r="L5274" s="34"/>
      <c r="M5274" s="24"/>
      <c r="N5274" s="126"/>
      <c r="O5274" s="24"/>
    </row>
    <row r="5275" spans="2:15" x14ac:dyDescent="0.2">
      <c r="B5275" s="42" t="s">
        <v>892</v>
      </c>
      <c r="C5275" s="43" t="s">
        <v>2030</v>
      </c>
      <c r="D5275" s="441">
        <v>8.5999999999999993E-2</v>
      </c>
      <c r="E5275" s="43" t="s">
        <v>893</v>
      </c>
      <c r="F5275" s="441">
        <v>0.25</v>
      </c>
      <c r="G5275" s="43" t="s">
        <v>2042</v>
      </c>
      <c r="H5275" s="441">
        <v>0.15</v>
      </c>
      <c r="I5275" s="179" t="s">
        <v>894</v>
      </c>
      <c r="J5275" s="169" t="s">
        <v>390</v>
      </c>
      <c r="K5275" s="34"/>
      <c r="L5275" s="34"/>
      <c r="M5275" s="24"/>
      <c r="N5275" s="126"/>
      <c r="O5275" s="24"/>
    </row>
    <row r="5276" spans="2:15" x14ac:dyDescent="0.2">
      <c r="B5276" s="7" t="s">
        <v>1451</v>
      </c>
      <c r="C5276" s="1"/>
      <c r="D5276" s="1"/>
      <c r="E5276" s="1"/>
      <c r="F5276" s="1"/>
      <c r="G5276" s="1"/>
      <c r="H5276" s="1"/>
      <c r="I5276" s="1"/>
      <c r="J5276" s="8"/>
      <c r="K5276" s="24"/>
      <c r="L5276" s="24"/>
      <c r="M5276" s="24"/>
      <c r="N5276" s="24"/>
      <c r="O5276" s="24"/>
    </row>
    <row r="5277" spans="2:15" ht="13.5" thickBot="1" x14ac:dyDescent="0.25">
      <c r="B5277" s="3" t="s">
        <v>52</v>
      </c>
      <c r="C5277" s="4"/>
      <c r="D5277" s="4"/>
      <c r="E5277" s="4"/>
      <c r="F5277" s="4"/>
      <c r="G5277" s="4"/>
      <c r="H5277" s="4"/>
      <c r="I5277" s="4"/>
      <c r="J5277" s="5"/>
      <c r="K5277" s="24"/>
      <c r="L5277" s="24"/>
      <c r="M5277" s="24"/>
      <c r="N5277" s="24"/>
      <c r="O5277" s="24"/>
    </row>
    <row r="5278" spans="2:15" ht="13.5" thickTop="1" x14ac:dyDescent="0.2">
      <c r="B5278" s="219" t="str">
        <f>+B5261</f>
        <v>.</v>
      </c>
      <c r="C5278"/>
      <c r="D5278"/>
      <c r="E5278"/>
      <c r="F5278"/>
      <c r="G5278"/>
      <c r="H5278"/>
      <c r="I5278"/>
      <c r="J5278"/>
      <c r="K5278"/>
      <c r="L5278"/>
      <c r="M5278"/>
      <c r="N5278"/>
      <c r="O5278"/>
    </row>
    <row r="5279" spans="2:15" ht="13.5" thickBot="1" x14ac:dyDescent="0.25">
      <c r="B5279" s="1"/>
      <c r="C5279"/>
      <c r="D5279"/>
      <c r="E5279"/>
      <c r="F5279"/>
      <c r="G5279"/>
      <c r="H5279"/>
      <c r="I5279"/>
      <c r="J5279"/>
      <c r="K5279"/>
      <c r="L5279"/>
      <c r="M5279"/>
      <c r="N5279"/>
      <c r="O5279"/>
    </row>
    <row r="5280" spans="2:15" ht="13.5" thickTop="1" x14ac:dyDescent="0.2">
      <c r="B5280" s="100" t="s">
        <v>895</v>
      </c>
      <c r="C5280" s="100"/>
      <c r="D5280" s="100"/>
      <c r="E5280" s="100"/>
      <c r="F5280" s="100"/>
      <c r="G5280" s="115"/>
      <c r="H5280" s="115"/>
      <c r="I5280" s="115"/>
      <c r="J5280" s="115"/>
      <c r="K5280" s="115"/>
      <c r="L5280" s="115"/>
      <c r="M5280" s="109"/>
      <c r="N5280" s="1"/>
      <c r="O5280" s="1"/>
    </row>
    <row r="5281" spans="2:15" s="256" customFormat="1" ht="63.75" x14ac:dyDescent="0.2">
      <c r="B5281" s="395" t="s">
        <v>381</v>
      </c>
      <c r="C5281" s="396" t="s">
        <v>1218</v>
      </c>
      <c r="D5281" s="359" t="s">
        <v>1452</v>
      </c>
      <c r="E5281" s="396" t="s">
        <v>66</v>
      </c>
      <c r="F5281" s="359" t="s">
        <v>896</v>
      </c>
      <c r="G5281" s="359" t="s">
        <v>255</v>
      </c>
      <c r="H5281" s="431" t="s">
        <v>2024</v>
      </c>
      <c r="I5281" s="359" t="s">
        <v>1812</v>
      </c>
      <c r="J5281" s="431" t="s">
        <v>2025</v>
      </c>
      <c r="K5281" s="359" t="s">
        <v>2023</v>
      </c>
      <c r="L5281" s="397" t="s">
        <v>781</v>
      </c>
      <c r="M5281" s="398" t="s">
        <v>2028</v>
      </c>
      <c r="N5281" s="254"/>
      <c r="O5281" s="255"/>
    </row>
    <row r="5282" spans="2:15" x14ac:dyDescent="0.2">
      <c r="B5282" s="14" t="s">
        <v>897</v>
      </c>
      <c r="C5282" s="38" t="s">
        <v>2030</v>
      </c>
      <c r="D5282" s="39">
        <v>12.64</v>
      </c>
      <c r="E5282" s="39">
        <v>2.36</v>
      </c>
      <c r="F5282" s="416">
        <v>300</v>
      </c>
      <c r="G5282" s="441">
        <v>0.15</v>
      </c>
      <c r="H5282" s="38" t="s">
        <v>898</v>
      </c>
      <c r="I5282" s="441">
        <v>0.25</v>
      </c>
      <c r="J5282" s="38" t="s">
        <v>899</v>
      </c>
      <c r="K5282" s="441">
        <v>0.15</v>
      </c>
      <c r="L5282" s="87" t="s">
        <v>898</v>
      </c>
      <c r="M5282" s="371" t="s">
        <v>2034</v>
      </c>
      <c r="N5282" s="156"/>
      <c r="O5282" s="1"/>
    </row>
    <row r="5283" spans="2:15" x14ac:dyDescent="0.2">
      <c r="B5283" s="14" t="s">
        <v>900</v>
      </c>
      <c r="C5283" s="38" t="s">
        <v>2030</v>
      </c>
      <c r="D5283" s="39">
        <v>14.07</v>
      </c>
      <c r="E5283" s="39">
        <v>3.93</v>
      </c>
      <c r="F5283" s="416">
        <v>500</v>
      </c>
      <c r="G5283" s="441">
        <v>0.14499999999999999</v>
      </c>
      <c r="H5283" s="38" t="s">
        <v>901</v>
      </c>
      <c r="I5283" s="441">
        <v>0.25</v>
      </c>
      <c r="J5283" s="38" t="s">
        <v>902</v>
      </c>
      <c r="K5283" s="441">
        <v>0.15</v>
      </c>
      <c r="L5283" s="87" t="s">
        <v>2463</v>
      </c>
      <c r="M5283" s="371" t="s">
        <v>2034</v>
      </c>
      <c r="N5283" s="156"/>
      <c r="O5283" s="1"/>
    </row>
    <row r="5284" spans="2:15" x14ac:dyDescent="0.2">
      <c r="B5284" s="42" t="s">
        <v>2464</v>
      </c>
      <c r="C5284" s="43" t="s">
        <v>2030</v>
      </c>
      <c r="D5284" s="44">
        <v>12.13</v>
      </c>
      <c r="E5284" s="44">
        <v>7.87</v>
      </c>
      <c r="F5284" s="416">
        <v>1000</v>
      </c>
      <c r="G5284" s="441">
        <v>0.14000000000000001</v>
      </c>
      <c r="H5284" s="43" t="s">
        <v>2465</v>
      </c>
      <c r="I5284" s="441">
        <v>0.25</v>
      </c>
      <c r="J5284" s="43" t="s">
        <v>2466</v>
      </c>
      <c r="K5284" s="441">
        <v>0.15</v>
      </c>
      <c r="L5284" s="179" t="s">
        <v>2037</v>
      </c>
      <c r="M5284" s="371" t="s">
        <v>2034</v>
      </c>
      <c r="N5284" s="158"/>
      <c r="O5284" s="1"/>
    </row>
    <row r="5285" spans="2:15" x14ac:dyDescent="0.2">
      <c r="B5285" s="42" t="s">
        <v>2467</v>
      </c>
      <c r="C5285" s="43" t="s">
        <v>2030</v>
      </c>
      <c r="D5285" s="44">
        <v>10.199999999999999</v>
      </c>
      <c r="E5285" s="44">
        <v>11.8</v>
      </c>
      <c r="F5285" s="416">
        <v>1500</v>
      </c>
      <c r="G5285" s="441">
        <v>0.14000000000000001</v>
      </c>
      <c r="H5285" s="43" t="s">
        <v>2176</v>
      </c>
      <c r="I5285" s="441">
        <v>0.25</v>
      </c>
      <c r="J5285" s="43" t="s">
        <v>2032</v>
      </c>
      <c r="K5285" s="441">
        <v>0.15</v>
      </c>
      <c r="L5285" s="179" t="s">
        <v>2468</v>
      </c>
      <c r="M5285" s="371" t="s">
        <v>2034</v>
      </c>
      <c r="N5285" s="158"/>
      <c r="O5285" s="1"/>
    </row>
    <row r="5286" spans="2:15" x14ac:dyDescent="0.2">
      <c r="B5286" s="42" t="s">
        <v>2469</v>
      </c>
      <c r="C5286" s="43" t="s">
        <v>2030</v>
      </c>
      <c r="D5286" s="44">
        <v>20</v>
      </c>
      <c r="E5286" s="44">
        <v>10</v>
      </c>
      <c r="F5286" s="443" t="s">
        <v>2470</v>
      </c>
      <c r="G5286" s="441">
        <v>0.13</v>
      </c>
      <c r="H5286" s="43" t="s">
        <v>2471</v>
      </c>
      <c r="I5286" s="441">
        <v>0.25</v>
      </c>
      <c r="J5286" s="43" t="s">
        <v>2037</v>
      </c>
      <c r="K5286" s="441">
        <v>0.15</v>
      </c>
      <c r="L5286" s="179" t="s">
        <v>2472</v>
      </c>
      <c r="M5286" s="371" t="s">
        <v>763</v>
      </c>
      <c r="N5286" s="158"/>
      <c r="O5286" s="1"/>
    </row>
    <row r="5287" spans="2:15" x14ac:dyDescent="0.2">
      <c r="B5287" s="42" t="s">
        <v>2469</v>
      </c>
      <c r="C5287" s="43" t="s">
        <v>2030</v>
      </c>
      <c r="D5287" s="44">
        <v>50</v>
      </c>
      <c r="E5287" s="44">
        <v>10</v>
      </c>
      <c r="F5287" s="443" t="s">
        <v>2470</v>
      </c>
      <c r="G5287" s="441">
        <v>0.1</v>
      </c>
      <c r="H5287" s="43" t="s">
        <v>2473</v>
      </c>
      <c r="I5287" s="441">
        <v>0.25</v>
      </c>
      <c r="J5287" s="43" t="s">
        <v>2033</v>
      </c>
      <c r="K5287" s="441">
        <v>0.15</v>
      </c>
      <c r="L5287" s="179" t="s">
        <v>1462</v>
      </c>
      <c r="M5287" s="371" t="s">
        <v>390</v>
      </c>
      <c r="N5287" s="158"/>
      <c r="O5287" s="1"/>
    </row>
    <row r="5288" spans="2:15" x14ac:dyDescent="0.2">
      <c r="B5288" s="42" t="s">
        <v>2469</v>
      </c>
      <c r="C5288" s="43" t="s">
        <v>783</v>
      </c>
      <c r="D5288" s="44">
        <v>20</v>
      </c>
      <c r="E5288" s="44">
        <v>10</v>
      </c>
      <c r="F5288" s="443" t="s">
        <v>2470</v>
      </c>
      <c r="G5288" s="441">
        <v>0.1</v>
      </c>
      <c r="H5288" s="43" t="s">
        <v>2033</v>
      </c>
      <c r="I5288" s="441">
        <v>0.25</v>
      </c>
      <c r="J5288" s="43" t="s">
        <v>2037</v>
      </c>
      <c r="K5288" s="441">
        <v>0.15</v>
      </c>
      <c r="L5288" s="179" t="s">
        <v>2472</v>
      </c>
      <c r="M5288" s="371" t="s">
        <v>763</v>
      </c>
      <c r="N5288" s="158"/>
      <c r="O5288" s="1"/>
    </row>
    <row r="5289" spans="2:15" x14ac:dyDescent="0.2">
      <c r="B5289" s="42" t="s">
        <v>2469</v>
      </c>
      <c r="C5289" s="43" t="s">
        <v>783</v>
      </c>
      <c r="D5289" s="44">
        <v>50</v>
      </c>
      <c r="E5289" s="44">
        <v>10</v>
      </c>
      <c r="F5289" s="443" t="s">
        <v>2470</v>
      </c>
      <c r="G5289" s="441">
        <v>9.6000000000000002E-2</v>
      </c>
      <c r="H5289" s="43" t="s">
        <v>2474</v>
      </c>
      <c r="I5289" s="441">
        <v>0.25</v>
      </c>
      <c r="J5289" s="43" t="s">
        <v>2033</v>
      </c>
      <c r="K5289" s="441">
        <v>0.15</v>
      </c>
      <c r="L5289" s="179" t="s">
        <v>1462</v>
      </c>
      <c r="M5289" s="371" t="s">
        <v>390</v>
      </c>
      <c r="N5289" s="158"/>
      <c r="O5289" s="1"/>
    </row>
    <row r="5290" spans="2:15" ht="13.5" thickBot="1" x14ac:dyDescent="0.25">
      <c r="B5290" s="3" t="s">
        <v>52</v>
      </c>
      <c r="C5290" s="4"/>
      <c r="D5290" s="4"/>
      <c r="E5290" s="4"/>
      <c r="F5290" s="4"/>
      <c r="G5290" s="4"/>
      <c r="H5290" s="4"/>
      <c r="I5290" s="4"/>
      <c r="J5290" s="4"/>
      <c r="K5290" s="4"/>
      <c r="L5290" s="4"/>
      <c r="M5290" s="5"/>
      <c r="N5290" s="1"/>
      <c r="O5290" s="1"/>
    </row>
    <row r="5291" spans="2:15" ht="13.5" thickTop="1" x14ac:dyDescent="0.2">
      <c r="B5291" s="249" t="str">
        <f>+B5278</f>
        <v>.</v>
      </c>
      <c r="C5291"/>
      <c r="D5291"/>
      <c r="E5291"/>
      <c r="F5291"/>
      <c r="G5291"/>
      <c r="H5291"/>
      <c r="I5291"/>
      <c r="J5291"/>
      <c r="K5291"/>
      <c r="L5291"/>
      <c r="M5291"/>
      <c r="N5291"/>
      <c r="O5291"/>
    </row>
    <row r="5292" spans="2:15" ht="13.5" thickBot="1" x14ac:dyDescent="0.25">
      <c r="B5292"/>
      <c r="C5292"/>
      <c r="D5292"/>
      <c r="E5292"/>
      <c r="F5292"/>
      <c r="G5292"/>
      <c r="H5292"/>
      <c r="I5292"/>
      <c r="J5292"/>
      <c r="K5292"/>
      <c r="L5292"/>
      <c r="M5292"/>
      <c r="N5292"/>
      <c r="O5292"/>
    </row>
    <row r="5293" spans="2:15" ht="13.5" thickTop="1" x14ac:dyDescent="0.2">
      <c r="B5293" s="100" t="s">
        <v>2475</v>
      </c>
      <c r="C5293" s="178"/>
      <c r="D5293" s="178"/>
      <c r="E5293" s="114"/>
      <c r="F5293" s="114"/>
      <c r="G5293" s="115"/>
      <c r="H5293" s="115"/>
      <c r="I5293" s="115"/>
      <c r="J5293" s="115"/>
      <c r="K5293" s="115"/>
      <c r="L5293" s="122"/>
      <c r="M5293" s="1"/>
      <c r="N5293" s="1"/>
      <c r="O5293" s="1"/>
    </row>
    <row r="5294" spans="2:15" s="257" customFormat="1" ht="63.75" x14ac:dyDescent="0.2">
      <c r="B5294" s="395" t="s">
        <v>64</v>
      </c>
      <c r="C5294" s="396" t="s">
        <v>1218</v>
      </c>
      <c r="D5294" s="359" t="s">
        <v>65</v>
      </c>
      <c r="E5294" s="359" t="s">
        <v>2476</v>
      </c>
      <c r="F5294" s="359" t="s">
        <v>255</v>
      </c>
      <c r="G5294" s="359" t="s">
        <v>2024</v>
      </c>
      <c r="H5294" s="359" t="s">
        <v>1812</v>
      </c>
      <c r="I5294" s="359" t="s">
        <v>2477</v>
      </c>
      <c r="J5294" s="359" t="s">
        <v>2023</v>
      </c>
      <c r="K5294" s="359" t="s">
        <v>2478</v>
      </c>
      <c r="L5294" s="398" t="s">
        <v>2028</v>
      </c>
      <c r="M5294" s="254"/>
      <c r="N5294" s="254"/>
      <c r="O5294" s="254"/>
    </row>
    <row r="5295" spans="2:15" x14ac:dyDescent="0.2">
      <c r="B5295" s="14" t="s">
        <v>2479</v>
      </c>
      <c r="C5295" s="38" t="s">
        <v>783</v>
      </c>
      <c r="D5295" s="39">
        <v>34</v>
      </c>
      <c r="E5295" s="39">
        <v>15</v>
      </c>
      <c r="F5295" s="441">
        <v>9.8000000000000004E-2</v>
      </c>
      <c r="G5295" s="38" t="s">
        <v>2480</v>
      </c>
      <c r="H5295" s="441">
        <v>0.25</v>
      </c>
      <c r="I5295" s="38" t="s">
        <v>2184</v>
      </c>
      <c r="J5295" s="441">
        <v>0.15</v>
      </c>
      <c r="K5295" s="87" t="s">
        <v>2185</v>
      </c>
      <c r="L5295" s="371" t="s">
        <v>763</v>
      </c>
      <c r="M5295" s="1"/>
      <c r="N5295" s="156"/>
      <c r="O5295" s="1"/>
    </row>
    <row r="5296" spans="2:15" x14ac:dyDescent="0.2">
      <c r="B5296" s="14" t="s">
        <v>1956</v>
      </c>
      <c r="C5296" s="38" t="s">
        <v>783</v>
      </c>
      <c r="D5296" s="39">
        <v>34</v>
      </c>
      <c r="E5296" s="39">
        <v>15</v>
      </c>
      <c r="F5296" s="441">
        <v>9.8000000000000004E-2</v>
      </c>
      <c r="G5296" s="38" t="s">
        <v>2480</v>
      </c>
      <c r="H5296" s="441">
        <v>0.25</v>
      </c>
      <c r="I5296" s="38" t="s">
        <v>2184</v>
      </c>
      <c r="J5296" s="441">
        <v>0.15</v>
      </c>
      <c r="K5296" s="87" t="s">
        <v>2185</v>
      </c>
      <c r="L5296" s="371" t="s">
        <v>763</v>
      </c>
      <c r="M5296" s="1"/>
      <c r="N5296" s="156"/>
      <c r="O5296" s="1"/>
    </row>
    <row r="5297" spans="2:15" x14ac:dyDescent="0.2">
      <c r="B5297" s="42" t="s">
        <v>1957</v>
      </c>
      <c r="C5297" s="43" t="s">
        <v>783</v>
      </c>
      <c r="D5297" s="44">
        <v>34</v>
      </c>
      <c r="E5297" s="44">
        <v>15</v>
      </c>
      <c r="F5297" s="441">
        <v>9.8000000000000004E-2</v>
      </c>
      <c r="G5297" s="43" t="s">
        <v>2480</v>
      </c>
      <c r="H5297" s="441">
        <v>0.25</v>
      </c>
      <c r="I5297" s="43" t="s">
        <v>2184</v>
      </c>
      <c r="J5297" s="441">
        <v>0.15</v>
      </c>
      <c r="K5297" s="179" t="s">
        <v>2185</v>
      </c>
      <c r="L5297" s="371" t="s">
        <v>763</v>
      </c>
      <c r="M5297" s="1"/>
      <c r="N5297" s="158"/>
      <c r="O5297" s="1"/>
    </row>
    <row r="5298" spans="2:15" x14ac:dyDescent="0.2">
      <c r="B5298" s="42" t="s">
        <v>1958</v>
      </c>
      <c r="C5298" s="43" t="s">
        <v>783</v>
      </c>
      <c r="D5298" s="44">
        <v>34</v>
      </c>
      <c r="E5298" s="44">
        <v>15</v>
      </c>
      <c r="F5298" s="441">
        <v>9.8000000000000004E-2</v>
      </c>
      <c r="G5298" s="43" t="s">
        <v>2480</v>
      </c>
      <c r="H5298" s="441">
        <v>0.25</v>
      </c>
      <c r="I5298" s="43" t="s">
        <v>2184</v>
      </c>
      <c r="J5298" s="441">
        <v>0.15</v>
      </c>
      <c r="K5298" s="179" t="s">
        <v>2185</v>
      </c>
      <c r="L5298" s="371" t="s">
        <v>763</v>
      </c>
      <c r="M5298" s="1"/>
      <c r="N5298" s="158"/>
      <c r="O5298" s="1"/>
    </row>
    <row r="5299" spans="2:15" ht="4.5" customHeight="1" x14ac:dyDescent="0.2">
      <c r="B5299" s="137"/>
      <c r="C5299" s="138"/>
      <c r="D5299" s="182"/>
      <c r="E5299" s="182"/>
      <c r="F5299" s="119"/>
      <c r="G5299" s="138"/>
      <c r="H5299" s="120"/>
      <c r="I5299" s="138"/>
      <c r="J5299" s="120"/>
      <c r="K5299" s="181"/>
      <c r="L5299" s="444"/>
      <c r="M5299" s="1"/>
      <c r="N5299" s="130"/>
      <c r="O5299" s="24"/>
    </row>
    <row r="5300" spans="2:15" x14ac:dyDescent="0.2">
      <c r="B5300" s="14" t="s">
        <v>2479</v>
      </c>
      <c r="C5300" s="38" t="s">
        <v>2030</v>
      </c>
      <c r="D5300" s="39">
        <v>34</v>
      </c>
      <c r="E5300" s="39">
        <v>15</v>
      </c>
      <c r="F5300" s="441">
        <v>0.108</v>
      </c>
      <c r="G5300" s="38" t="s">
        <v>1959</v>
      </c>
      <c r="H5300" s="441">
        <v>0.25</v>
      </c>
      <c r="I5300" s="38" t="s">
        <v>2184</v>
      </c>
      <c r="J5300" s="441">
        <v>0.15</v>
      </c>
      <c r="K5300" s="87" t="s">
        <v>2185</v>
      </c>
      <c r="L5300" s="371" t="s">
        <v>763</v>
      </c>
      <c r="M5300" s="1"/>
      <c r="N5300" s="158"/>
      <c r="O5300" s="1"/>
    </row>
    <row r="5301" spans="2:15" x14ac:dyDescent="0.2">
      <c r="B5301" s="14" t="s">
        <v>1956</v>
      </c>
      <c r="C5301" s="38" t="s">
        <v>2030</v>
      </c>
      <c r="D5301" s="39">
        <v>34</v>
      </c>
      <c r="E5301" s="39">
        <v>15</v>
      </c>
      <c r="F5301" s="441">
        <v>0.108</v>
      </c>
      <c r="G5301" s="38" t="s">
        <v>1959</v>
      </c>
      <c r="H5301" s="441">
        <v>0.25</v>
      </c>
      <c r="I5301" s="38" t="s">
        <v>2184</v>
      </c>
      <c r="J5301" s="441">
        <v>0.15</v>
      </c>
      <c r="K5301" s="87" t="s">
        <v>2185</v>
      </c>
      <c r="L5301" s="371" t="s">
        <v>763</v>
      </c>
      <c r="M5301" s="1"/>
      <c r="N5301" s="158"/>
      <c r="O5301" s="1"/>
    </row>
    <row r="5302" spans="2:15" x14ac:dyDescent="0.2">
      <c r="B5302" s="42" t="s">
        <v>1957</v>
      </c>
      <c r="C5302" s="43" t="s">
        <v>2030</v>
      </c>
      <c r="D5302" s="44">
        <v>34</v>
      </c>
      <c r="E5302" s="44">
        <v>15</v>
      </c>
      <c r="F5302" s="441">
        <v>0.108</v>
      </c>
      <c r="G5302" s="43" t="s">
        <v>1959</v>
      </c>
      <c r="H5302" s="441">
        <v>0.25</v>
      </c>
      <c r="I5302" s="43" t="s">
        <v>2184</v>
      </c>
      <c r="J5302" s="441">
        <v>0.15</v>
      </c>
      <c r="K5302" s="179" t="s">
        <v>2185</v>
      </c>
      <c r="L5302" s="371" t="s">
        <v>763</v>
      </c>
      <c r="M5302" s="1"/>
      <c r="N5302" s="158"/>
      <c r="O5302" s="1"/>
    </row>
    <row r="5303" spans="2:15" x14ac:dyDescent="0.2">
      <c r="B5303" s="42" t="s">
        <v>1958</v>
      </c>
      <c r="C5303" s="43" t="s">
        <v>2030</v>
      </c>
      <c r="D5303" s="44">
        <v>34</v>
      </c>
      <c r="E5303" s="44">
        <v>15</v>
      </c>
      <c r="F5303" s="441">
        <v>0.108</v>
      </c>
      <c r="G5303" s="43" t="s">
        <v>1959</v>
      </c>
      <c r="H5303" s="441">
        <v>0.25</v>
      </c>
      <c r="I5303" s="43" t="s">
        <v>2184</v>
      </c>
      <c r="J5303" s="441">
        <v>0.15</v>
      </c>
      <c r="K5303" s="179" t="s">
        <v>2185</v>
      </c>
      <c r="L5303" s="371" t="s">
        <v>763</v>
      </c>
      <c r="M5303" s="1"/>
      <c r="N5303" s="130"/>
      <c r="O5303" s="1"/>
    </row>
    <row r="5304" spans="2:15" ht="9" customHeight="1" x14ac:dyDescent="0.2">
      <c r="B5304" s="7"/>
      <c r="C5304" s="1"/>
      <c r="D5304" s="1"/>
      <c r="E5304" s="1"/>
      <c r="F5304" s="1"/>
      <c r="G5304" s="1"/>
      <c r="H5304" s="1"/>
      <c r="I5304" s="1"/>
      <c r="J5304" s="1"/>
      <c r="K5304" s="1"/>
      <c r="L5304" s="8"/>
      <c r="M5304" s="1"/>
      <c r="N5304" s="1"/>
      <c r="O5304" s="1"/>
    </row>
    <row r="5305" spans="2:15" ht="63.75" x14ac:dyDescent="0.2">
      <c r="B5305" s="395" t="s">
        <v>64</v>
      </c>
      <c r="C5305" s="396" t="s">
        <v>1218</v>
      </c>
      <c r="D5305" s="359" t="s">
        <v>65</v>
      </c>
      <c r="E5305" s="359" t="s">
        <v>2476</v>
      </c>
      <c r="F5305" s="359" t="s">
        <v>255</v>
      </c>
      <c r="G5305" s="431" t="s">
        <v>2024</v>
      </c>
      <c r="H5305" s="359" t="s">
        <v>1812</v>
      </c>
      <c r="I5305" s="359" t="s">
        <v>2477</v>
      </c>
      <c r="J5305" s="359" t="s">
        <v>2023</v>
      </c>
      <c r="K5305" s="357" t="s">
        <v>2478</v>
      </c>
      <c r="L5305" s="358" t="s">
        <v>2028</v>
      </c>
      <c r="M5305"/>
      <c r="N5305" s="124"/>
      <c r="O5305" s="24"/>
    </row>
    <row r="5306" spans="2:15" x14ac:dyDescent="0.2">
      <c r="B5306" s="14" t="s">
        <v>1960</v>
      </c>
      <c r="C5306" s="38" t="s">
        <v>783</v>
      </c>
      <c r="D5306" s="39">
        <v>54</v>
      </c>
      <c r="E5306" s="39">
        <v>15</v>
      </c>
      <c r="F5306" s="441">
        <v>9.6000000000000002E-2</v>
      </c>
      <c r="G5306" s="38" t="s">
        <v>2189</v>
      </c>
      <c r="H5306" s="441">
        <v>0.25</v>
      </c>
      <c r="I5306" s="38" t="s">
        <v>2190</v>
      </c>
      <c r="J5306" s="441">
        <v>0.15</v>
      </c>
      <c r="K5306" s="87" t="s">
        <v>2593</v>
      </c>
      <c r="L5306" s="371" t="s">
        <v>390</v>
      </c>
      <c r="M5306"/>
      <c r="N5306" s="126"/>
      <c r="O5306" s="24"/>
    </row>
    <row r="5307" spans="2:15" x14ac:dyDescent="0.2">
      <c r="B5307" s="14" t="s">
        <v>1961</v>
      </c>
      <c r="C5307" s="38" t="s">
        <v>783</v>
      </c>
      <c r="D5307" s="39">
        <v>54</v>
      </c>
      <c r="E5307" s="39">
        <v>15</v>
      </c>
      <c r="F5307" s="441">
        <v>9.6000000000000002E-2</v>
      </c>
      <c r="G5307" s="38" t="s">
        <v>2189</v>
      </c>
      <c r="H5307" s="441">
        <v>0.25</v>
      </c>
      <c r="I5307" s="38" t="s">
        <v>2190</v>
      </c>
      <c r="J5307" s="441">
        <v>0.15</v>
      </c>
      <c r="K5307" s="87" t="s">
        <v>2593</v>
      </c>
      <c r="L5307" s="371" t="s">
        <v>390</v>
      </c>
      <c r="M5307"/>
      <c r="N5307" s="126"/>
      <c r="O5307" s="24"/>
    </row>
    <row r="5308" spans="2:15" x14ac:dyDescent="0.2">
      <c r="B5308" s="42" t="s">
        <v>1962</v>
      </c>
      <c r="C5308" s="43" t="s">
        <v>783</v>
      </c>
      <c r="D5308" s="44">
        <v>54</v>
      </c>
      <c r="E5308" s="44">
        <v>15</v>
      </c>
      <c r="F5308" s="441">
        <v>9.6000000000000002E-2</v>
      </c>
      <c r="G5308" s="38" t="s">
        <v>1963</v>
      </c>
      <c r="H5308" s="441">
        <v>0.25</v>
      </c>
      <c r="I5308" s="38" t="s">
        <v>2190</v>
      </c>
      <c r="J5308" s="441">
        <v>0.15</v>
      </c>
      <c r="K5308" s="87" t="s">
        <v>2593</v>
      </c>
      <c r="L5308" s="371" t="s">
        <v>390</v>
      </c>
      <c r="M5308"/>
      <c r="N5308" s="126"/>
      <c r="O5308" s="24"/>
    </row>
    <row r="5309" spans="2:15" x14ac:dyDescent="0.2">
      <c r="B5309" s="42" t="s">
        <v>1964</v>
      </c>
      <c r="C5309" s="43" t="s">
        <v>783</v>
      </c>
      <c r="D5309" s="44">
        <v>54</v>
      </c>
      <c r="E5309" s="44">
        <v>15</v>
      </c>
      <c r="F5309" s="441">
        <v>9.6000000000000002E-2</v>
      </c>
      <c r="G5309" s="38" t="s">
        <v>2189</v>
      </c>
      <c r="H5309" s="441">
        <v>0.25</v>
      </c>
      <c r="I5309" s="38" t="s">
        <v>2190</v>
      </c>
      <c r="J5309" s="441">
        <v>0.15</v>
      </c>
      <c r="K5309" s="87" t="s">
        <v>2593</v>
      </c>
      <c r="L5309" s="371" t="s">
        <v>390</v>
      </c>
      <c r="M5309"/>
      <c r="N5309" s="126"/>
      <c r="O5309" s="24"/>
    </row>
    <row r="5310" spans="2:15" ht="4.5" customHeight="1" x14ac:dyDescent="0.2">
      <c r="B5310" s="137"/>
      <c r="C5310" s="138"/>
      <c r="D5310" s="182"/>
      <c r="E5310" s="182"/>
      <c r="F5310" s="119"/>
      <c r="G5310" s="138"/>
      <c r="H5310" s="120"/>
      <c r="I5310" s="138"/>
      <c r="J5310" s="120"/>
      <c r="K5310" s="181"/>
      <c r="L5310" s="444"/>
      <c r="M5310"/>
      <c r="N5310" s="130"/>
      <c r="O5310" s="24"/>
    </row>
    <row r="5311" spans="2:15" x14ac:dyDescent="0.2">
      <c r="B5311" s="14" t="s">
        <v>1960</v>
      </c>
      <c r="C5311" s="38" t="s">
        <v>2030</v>
      </c>
      <c r="D5311" s="39">
        <v>54</v>
      </c>
      <c r="E5311" s="39">
        <v>15</v>
      </c>
      <c r="F5311" s="441">
        <v>9.6000000000000002E-2</v>
      </c>
      <c r="G5311" s="38" t="s">
        <v>2189</v>
      </c>
      <c r="H5311" s="441">
        <v>0.25</v>
      </c>
      <c r="I5311" s="38" t="s">
        <v>2190</v>
      </c>
      <c r="J5311" s="441">
        <v>0.15</v>
      </c>
      <c r="K5311" s="87" t="s">
        <v>2593</v>
      </c>
      <c r="L5311" s="371" t="s">
        <v>390</v>
      </c>
      <c r="M5311"/>
      <c r="N5311" s="126"/>
      <c r="O5311" s="24"/>
    </row>
    <row r="5312" spans="2:15" x14ac:dyDescent="0.2">
      <c r="B5312" s="14" t="s">
        <v>1961</v>
      </c>
      <c r="C5312" s="38" t="s">
        <v>2030</v>
      </c>
      <c r="D5312" s="39">
        <v>54</v>
      </c>
      <c r="E5312" s="39">
        <v>15</v>
      </c>
      <c r="F5312" s="441">
        <v>9.6000000000000002E-2</v>
      </c>
      <c r="G5312" s="38" t="s">
        <v>2189</v>
      </c>
      <c r="H5312" s="441">
        <v>0.25</v>
      </c>
      <c r="I5312" s="38" t="s">
        <v>2190</v>
      </c>
      <c r="J5312" s="441">
        <v>0.15</v>
      </c>
      <c r="K5312" s="87" t="s">
        <v>2593</v>
      </c>
      <c r="L5312" s="371" t="s">
        <v>390</v>
      </c>
      <c r="M5312"/>
      <c r="N5312" s="126"/>
      <c r="O5312" s="24"/>
    </row>
    <row r="5313" spans="2:15" x14ac:dyDescent="0.2">
      <c r="B5313" s="42" t="s">
        <v>1962</v>
      </c>
      <c r="C5313" s="43" t="s">
        <v>2030</v>
      </c>
      <c r="D5313" s="44">
        <v>54</v>
      </c>
      <c r="E5313" s="44">
        <v>15</v>
      </c>
      <c r="F5313" s="441">
        <v>9.6000000000000002E-2</v>
      </c>
      <c r="G5313" s="43" t="s">
        <v>2189</v>
      </c>
      <c r="H5313" s="441">
        <v>0.25</v>
      </c>
      <c r="I5313" s="43" t="s">
        <v>2190</v>
      </c>
      <c r="J5313" s="441">
        <v>0.15</v>
      </c>
      <c r="K5313" s="179" t="s">
        <v>2593</v>
      </c>
      <c r="L5313" s="371" t="s">
        <v>390</v>
      </c>
      <c r="M5313"/>
      <c r="N5313" s="126"/>
      <c r="O5313" s="24"/>
    </row>
    <row r="5314" spans="2:15" x14ac:dyDescent="0.2">
      <c r="B5314" s="42" t="s">
        <v>1964</v>
      </c>
      <c r="C5314" s="43" t="s">
        <v>2030</v>
      </c>
      <c r="D5314" s="44">
        <v>54</v>
      </c>
      <c r="E5314" s="44">
        <v>15</v>
      </c>
      <c r="F5314" s="441">
        <v>9.6000000000000002E-2</v>
      </c>
      <c r="G5314" s="43" t="s">
        <v>2189</v>
      </c>
      <c r="H5314" s="441">
        <v>0.25</v>
      </c>
      <c r="I5314" s="43" t="s">
        <v>2190</v>
      </c>
      <c r="J5314" s="441">
        <v>0.15</v>
      </c>
      <c r="K5314" s="179" t="s">
        <v>2593</v>
      </c>
      <c r="L5314" s="371" t="s">
        <v>390</v>
      </c>
      <c r="M5314"/>
      <c r="N5314" s="126"/>
      <c r="O5314" s="24"/>
    </row>
    <row r="5315" spans="2:15" ht="13.5" thickBot="1" x14ac:dyDescent="0.25">
      <c r="B5315" s="3" t="s">
        <v>52</v>
      </c>
      <c r="C5315" s="4"/>
      <c r="D5315" s="4"/>
      <c r="E5315" s="4"/>
      <c r="F5315" s="4"/>
      <c r="G5315" s="4"/>
      <c r="H5315" s="4"/>
      <c r="I5315" s="4"/>
      <c r="J5315" s="4"/>
      <c r="K5315" s="4"/>
      <c r="L5315" s="5"/>
      <c r="M5315" s="1"/>
      <c r="N5315" s="1"/>
      <c r="O5315" s="1"/>
    </row>
    <row r="5316" spans="2:15" ht="13.5" thickTop="1" x14ac:dyDescent="0.2">
      <c r="B5316" s="249" t="str">
        <f>+B5291</f>
        <v>.</v>
      </c>
      <c r="C5316"/>
      <c r="D5316"/>
      <c r="E5316"/>
      <c r="F5316"/>
      <c r="G5316"/>
      <c r="H5316"/>
      <c r="I5316"/>
      <c r="J5316"/>
      <c r="K5316"/>
      <c r="L5316"/>
      <c r="M5316"/>
      <c r="N5316"/>
      <c r="O5316"/>
    </row>
    <row r="5317" spans="2:15" ht="13.5" thickBot="1" x14ac:dyDescent="0.25">
      <c r="B5317"/>
      <c r="C5317"/>
      <c r="D5317"/>
      <c r="E5317"/>
      <c r="F5317"/>
      <c r="G5317"/>
      <c r="H5317"/>
      <c r="I5317"/>
      <c r="J5317"/>
      <c r="K5317"/>
      <c r="L5317"/>
      <c r="M5317"/>
      <c r="N5317"/>
      <c r="O5317"/>
    </row>
    <row r="5318" spans="2:15" ht="13.5" thickTop="1" x14ac:dyDescent="0.2">
      <c r="B5318" s="100" t="s">
        <v>1965</v>
      </c>
      <c r="C5318" s="100"/>
      <c r="D5318" s="100"/>
      <c r="E5318" s="113"/>
      <c r="F5318" s="115"/>
      <c r="G5318" s="115"/>
      <c r="H5318" s="115"/>
      <c r="I5318" s="115"/>
      <c r="J5318" s="115"/>
      <c r="K5318" s="115"/>
      <c r="L5318" s="115"/>
      <c r="M5318" s="110"/>
      <c r="N5318" s="110"/>
      <c r="O5318" s="109"/>
    </row>
    <row r="5319" spans="2:15" s="256" customFormat="1" ht="63.75" x14ac:dyDescent="0.2">
      <c r="B5319" s="395" t="s">
        <v>1966</v>
      </c>
      <c r="C5319" s="396" t="s">
        <v>1218</v>
      </c>
      <c r="D5319" s="359" t="s">
        <v>65</v>
      </c>
      <c r="E5319" s="359" t="s">
        <v>66</v>
      </c>
      <c r="F5319" s="359" t="s">
        <v>67</v>
      </c>
      <c r="G5319" s="359" t="s">
        <v>68</v>
      </c>
      <c r="H5319" s="359" t="s">
        <v>1967</v>
      </c>
      <c r="I5319" s="359" t="s">
        <v>255</v>
      </c>
      <c r="J5319" s="359" t="s">
        <v>2024</v>
      </c>
      <c r="K5319" s="359" t="s">
        <v>1812</v>
      </c>
      <c r="L5319" s="359" t="s">
        <v>1968</v>
      </c>
      <c r="M5319" s="359" t="s">
        <v>2023</v>
      </c>
      <c r="N5319" s="431" t="s">
        <v>2026</v>
      </c>
      <c r="O5319" s="398" t="s">
        <v>2028</v>
      </c>
    </row>
    <row r="5320" spans="2:15" x14ac:dyDescent="0.2">
      <c r="B5320" s="14" t="s">
        <v>1969</v>
      </c>
      <c r="C5320" s="87" t="s">
        <v>783</v>
      </c>
      <c r="D5320" s="39">
        <v>20</v>
      </c>
      <c r="E5320" s="39">
        <v>1</v>
      </c>
      <c r="F5320" s="87">
        <v>100</v>
      </c>
      <c r="G5320" s="39">
        <v>19</v>
      </c>
      <c r="H5320" s="87" t="s">
        <v>370</v>
      </c>
      <c r="I5320" s="441">
        <v>0.1</v>
      </c>
      <c r="J5320" s="239" t="s">
        <v>2033</v>
      </c>
      <c r="K5320" s="441">
        <v>0.25</v>
      </c>
      <c r="L5320" s="87" t="s">
        <v>2037</v>
      </c>
      <c r="M5320" s="441">
        <v>0.15</v>
      </c>
      <c r="N5320" s="447" t="s">
        <v>2472</v>
      </c>
      <c r="O5320" s="371" t="s">
        <v>763</v>
      </c>
    </row>
    <row r="5321" spans="2:15" x14ac:dyDescent="0.2">
      <c r="B5321" s="14" t="s">
        <v>1933</v>
      </c>
      <c r="C5321" s="87" t="s">
        <v>783</v>
      </c>
      <c r="D5321" s="39">
        <v>30</v>
      </c>
      <c r="E5321" s="39">
        <v>1.5</v>
      </c>
      <c r="F5321" s="87">
        <v>150</v>
      </c>
      <c r="G5321" s="39">
        <v>23.5</v>
      </c>
      <c r="H5321" s="87" t="s">
        <v>1934</v>
      </c>
      <c r="I5321" s="441">
        <v>0.1</v>
      </c>
      <c r="J5321" s="239" t="s">
        <v>1935</v>
      </c>
      <c r="K5321" s="441">
        <v>0.25</v>
      </c>
      <c r="L5321" s="87" t="s">
        <v>2041</v>
      </c>
      <c r="M5321" s="441">
        <v>0.15</v>
      </c>
      <c r="N5321" s="447" t="s">
        <v>2033</v>
      </c>
      <c r="O5321" s="371" t="s">
        <v>763</v>
      </c>
    </row>
    <row r="5322" spans="2:15" x14ac:dyDescent="0.2">
      <c r="B5322" s="42" t="s">
        <v>1936</v>
      </c>
      <c r="C5322" s="179" t="s">
        <v>783</v>
      </c>
      <c r="D5322" s="44">
        <v>40</v>
      </c>
      <c r="E5322" s="44">
        <v>2</v>
      </c>
      <c r="F5322" s="179">
        <v>200</v>
      </c>
      <c r="G5322" s="44">
        <v>23</v>
      </c>
      <c r="H5322" s="179" t="s">
        <v>47</v>
      </c>
      <c r="I5322" s="441">
        <v>0.1</v>
      </c>
      <c r="J5322" s="445" t="s">
        <v>2038</v>
      </c>
      <c r="K5322" s="441">
        <v>0.25</v>
      </c>
      <c r="L5322" s="87" t="s">
        <v>1937</v>
      </c>
      <c r="M5322" s="441">
        <v>0.15</v>
      </c>
      <c r="N5322" s="448" t="s">
        <v>1938</v>
      </c>
      <c r="O5322" s="371" t="s">
        <v>390</v>
      </c>
    </row>
    <row r="5323" spans="2:15" x14ac:dyDescent="0.2">
      <c r="B5323" s="42" t="s">
        <v>1939</v>
      </c>
      <c r="C5323" s="179" t="s">
        <v>783</v>
      </c>
      <c r="D5323" s="44">
        <v>72</v>
      </c>
      <c r="E5323" s="44">
        <v>3</v>
      </c>
      <c r="F5323" s="179">
        <v>300</v>
      </c>
      <c r="G5323" s="44">
        <v>50</v>
      </c>
      <c r="H5323" s="179" t="s">
        <v>1726</v>
      </c>
      <c r="I5323" s="441">
        <v>0.1</v>
      </c>
      <c r="J5323" s="445" t="s">
        <v>1940</v>
      </c>
      <c r="K5323" s="441">
        <v>0.25</v>
      </c>
      <c r="L5323" s="87" t="s">
        <v>1941</v>
      </c>
      <c r="M5323" s="441">
        <v>0.15</v>
      </c>
      <c r="N5323" s="448" t="s">
        <v>890</v>
      </c>
      <c r="O5323" s="371" t="s">
        <v>390</v>
      </c>
    </row>
    <row r="5324" spans="2:15" ht="4.5" customHeight="1" x14ac:dyDescent="0.2">
      <c r="B5324" s="137"/>
      <c r="C5324" s="181"/>
      <c r="D5324" s="182"/>
      <c r="E5324" s="182"/>
      <c r="F5324" s="181"/>
      <c r="G5324" s="182"/>
      <c r="H5324" s="181"/>
      <c r="I5324" s="119"/>
      <c r="J5324" s="446"/>
      <c r="K5324" s="119"/>
      <c r="L5324" s="439"/>
      <c r="M5324" s="119"/>
      <c r="N5324" s="449"/>
      <c r="O5324" s="444"/>
    </row>
    <row r="5325" spans="2:15" x14ac:dyDescent="0.2">
      <c r="B5325" s="14" t="s">
        <v>1969</v>
      </c>
      <c r="C5325" s="87" t="s">
        <v>783</v>
      </c>
      <c r="D5325" s="39">
        <v>20</v>
      </c>
      <c r="E5325" s="39">
        <v>1</v>
      </c>
      <c r="F5325" s="87">
        <v>100</v>
      </c>
      <c r="G5325" s="39">
        <v>19</v>
      </c>
      <c r="H5325" s="87" t="s">
        <v>370</v>
      </c>
      <c r="I5325" s="441">
        <v>0.1</v>
      </c>
      <c r="J5325" s="239" t="s">
        <v>2033</v>
      </c>
      <c r="K5325" s="441">
        <v>0.25</v>
      </c>
      <c r="L5325" s="87" t="s">
        <v>2037</v>
      </c>
      <c r="M5325" s="441">
        <v>0.15</v>
      </c>
      <c r="N5325" s="448" t="s">
        <v>2472</v>
      </c>
      <c r="O5325" s="371" t="s">
        <v>763</v>
      </c>
    </row>
    <row r="5326" spans="2:15" x14ac:dyDescent="0.2">
      <c r="B5326" s="14" t="s">
        <v>1933</v>
      </c>
      <c r="C5326" s="87" t="s">
        <v>783</v>
      </c>
      <c r="D5326" s="39">
        <v>30</v>
      </c>
      <c r="E5326" s="39">
        <v>1.5</v>
      </c>
      <c r="F5326" s="87">
        <v>150</v>
      </c>
      <c r="G5326" s="39">
        <v>23.5</v>
      </c>
      <c r="H5326" s="87" t="s">
        <v>1934</v>
      </c>
      <c r="I5326" s="441">
        <v>0.1</v>
      </c>
      <c r="J5326" s="239" t="s">
        <v>1935</v>
      </c>
      <c r="K5326" s="441">
        <v>0.25</v>
      </c>
      <c r="L5326" s="87" t="s">
        <v>2041</v>
      </c>
      <c r="M5326" s="441">
        <v>0.15</v>
      </c>
      <c r="N5326" s="448" t="s">
        <v>2033</v>
      </c>
      <c r="O5326" s="371" t="s">
        <v>763</v>
      </c>
    </row>
    <row r="5327" spans="2:15" x14ac:dyDescent="0.2">
      <c r="B5327" s="42" t="s">
        <v>1936</v>
      </c>
      <c r="C5327" s="179" t="s">
        <v>783</v>
      </c>
      <c r="D5327" s="44">
        <v>40</v>
      </c>
      <c r="E5327" s="44">
        <v>2</v>
      </c>
      <c r="F5327" s="179">
        <v>200</v>
      </c>
      <c r="G5327" s="44">
        <v>23</v>
      </c>
      <c r="H5327" s="179" t="s">
        <v>47</v>
      </c>
      <c r="I5327" s="441">
        <v>0.1</v>
      </c>
      <c r="J5327" s="445" t="s">
        <v>2038</v>
      </c>
      <c r="K5327" s="441">
        <v>0.25</v>
      </c>
      <c r="L5327" s="87" t="s">
        <v>1937</v>
      </c>
      <c r="M5327" s="441">
        <v>0.15</v>
      </c>
      <c r="N5327" s="450" t="s">
        <v>1938</v>
      </c>
      <c r="O5327" s="371" t="s">
        <v>390</v>
      </c>
    </row>
    <row r="5328" spans="2:15" ht="13.5" thickBot="1" x14ac:dyDescent="0.25">
      <c r="B5328" s="3" t="s">
        <v>52</v>
      </c>
      <c r="C5328" s="4"/>
      <c r="D5328" s="4"/>
      <c r="E5328" s="4"/>
      <c r="F5328" s="4"/>
      <c r="G5328" s="4"/>
      <c r="H5328" s="4"/>
      <c r="I5328" s="4"/>
      <c r="J5328" s="4"/>
      <c r="K5328" s="4"/>
      <c r="L5328" s="4"/>
      <c r="M5328" s="4"/>
      <c r="N5328" s="4"/>
      <c r="O5328" s="5"/>
    </row>
    <row r="5329" spans="2:12" ht="13.5" thickTop="1" x14ac:dyDescent="0.2">
      <c r="B5329" s="249" t="str">
        <f>+B5316</f>
        <v>.</v>
      </c>
    </row>
    <row r="5330" spans="2:12" ht="13.5" thickBot="1" x14ac:dyDescent="0.25"/>
    <row r="5331" spans="2:12" ht="14.25" thickTop="1" thickBot="1" x14ac:dyDescent="0.25">
      <c r="B5331" s="4120" t="s">
        <v>1942</v>
      </c>
      <c r="C5331" s="4121"/>
      <c r="D5331" s="4121"/>
      <c r="E5331" s="4121"/>
      <c r="F5331" s="4122"/>
    </row>
    <row r="5332" spans="2:12" ht="13.5" thickBot="1" x14ac:dyDescent="0.25">
      <c r="B5332" s="183" t="s">
        <v>1727</v>
      </c>
      <c r="C5332" s="68" t="s">
        <v>1154</v>
      </c>
      <c r="D5332" s="68" t="s">
        <v>1152</v>
      </c>
      <c r="E5332" s="68" t="s">
        <v>1220</v>
      </c>
      <c r="F5332" s="184" t="s">
        <v>1218</v>
      </c>
      <c r="I5332"/>
      <c r="J5332"/>
      <c r="K5332"/>
      <c r="L5332"/>
    </row>
    <row r="5333" spans="2:12" ht="13.5" thickBot="1" x14ac:dyDescent="0.25">
      <c r="B5333" s="4110" t="s">
        <v>1943</v>
      </c>
      <c r="C5333" s="4111"/>
      <c r="D5333" s="4111"/>
      <c r="E5333" s="4111"/>
      <c r="F5333" s="4112"/>
      <c r="I5333"/>
      <c r="J5333"/>
      <c r="K5333"/>
      <c r="L5333"/>
    </row>
    <row r="5334" spans="2:12" x14ac:dyDescent="0.2">
      <c r="B5334" s="7"/>
      <c r="C5334" s="224" t="s">
        <v>602</v>
      </c>
      <c r="D5334" s="63">
        <v>3</v>
      </c>
      <c r="E5334" s="86">
        <v>15</v>
      </c>
      <c r="F5334" s="4150" t="s">
        <v>603</v>
      </c>
      <c r="I5334"/>
      <c r="J5334"/>
      <c r="K5334"/>
      <c r="L5334"/>
    </row>
    <row r="5335" spans="2:12" x14ac:dyDescent="0.2">
      <c r="B5335" s="7"/>
      <c r="C5335" s="185" t="s">
        <v>604</v>
      </c>
      <c r="D5335" s="39">
        <v>5.99</v>
      </c>
      <c r="E5335" s="87">
        <v>40</v>
      </c>
      <c r="F5335" s="4043"/>
      <c r="I5335"/>
      <c r="J5335"/>
      <c r="K5335"/>
      <c r="L5335"/>
    </row>
    <row r="5336" spans="2:12" ht="13.5" thickBot="1" x14ac:dyDescent="0.25">
      <c r="B5336" s="7"/>
      <c r="C5336" s="186" t="s">
        <v>605</v>
      </c>
      <c r="D5336" s="111">
        <v>8.99</v>
      </c>
      <c r="E5336" s="88">
        <v>60</v>
      </c>
      <c r="F5336" s="4044"/>
      <c r="I5336"/>
      <c r="J5336"/>
      <c r="K5336"/>
      <c r="L5336"/>
    </row>
    <row r="5337" spans="2:12" x14ac:dyDescent="0.2">
      <c r="B5337" s="7"/>
      <c r="C5337" s="224" t="s">
        <v>606</v>
      </c>
      <c r="D5337" s="63">
        <v>3</v>
      </c>
      <c r="E5337" s="199">
        <v>25</v>
      </c>
      <c r="F5337" s="4062" t="s">
        <v>1945</v>
      </c>
      <c r="I5337"/>
      <c r="J5337"/>
      <c r="K5337"/>
      <c r="L5337"/>
    </row>
    <row r="5338" spans="2:12" x14ac:dyDescent="0.2">
      <c r="B5338" s="7"/>
      <c r="C5338" s="185" t="s">
        <v>607</v>
      </c>
      <c r="D5338" s="39">
        <v>5.25</v>
      </c>
      <c r="E5338" s="87">
        <v>45</v>
      </c>
      <c r="F5338" s="4034"/>
      <c r="I5338"/>
      <c r="J5338"/>
      <c r="K5338"/>
      <c r="L5338"/>
    </row>
    <row r="5339" spans="2:12" ht="13.5" thickBot="1" x14ac:dyDescent="0.25">
      <c r="B5339" s="7"/>
      <c r="C5339" s="186" t="s">
        <v>608</v>
      </c>
      <c r="D5339" s="111">
        <v>9.99</v>
      </c>
      <c r="E5339" s="88">
        <v>90</v>
      </c>
      <c r="F5339" s="4063"/>
      <c r="I5339"/>
      <c r="J5339"/>
      <c r="K5339"/>
      <c r="L5339"/>
    </row>
    <row r="5340" spans="2:12" ht="26.25" thickBot="1" x14ac:dyDescent="0.25">
      <c r="B5340" s="7"/>
      <c r="C5340" s="226" t="s">
        <v>183</v>
      </c>
      <c r="D5340" s="161">
        <v>0.35</v>
      </c>
      <c r="E5340" s="227" t="s">
        <v>163</v>
      </c>
      <c r="F5340" s="211" t="s">
        <v>184</v>
      </c>
      <c r="I5340"/>
      <c r="J5340"/>
      <c r="K5340"/>
      <c r="L5340"/>
    </row>
    <row r="5341" spans="2:12" ht="26.25" thickBot="1" x14ac:dyDescent="0.25">
      <c r="B5341" s="7"/>
      <c r="C5341" s="228" t="s">
        <v>185</v>
      </c>
      <c r="D5341" s="161">
        <v>0.2</v>
      </c>
      <c r="E5341" s="227" t="s">
        <v>163</v>
      </c>
      <c r="F5341" s="211" t="s">
        <v>184</v>
      </c>
      <c r="I5341"/>
      <c r="J5341"/>
      <c r="K5341"/>
      <c r="L5341"/>
    </row>
    <row r="5342" spans="2:12" ht="26.25" thickBot="1" x14ac:dyDescent="0.25">
      <c r="B5342" s="7"/>
      <c r="C5342" s="228" t="s">
        <v>186</v>
      </c>
      <c r="D5342" s="161">
        <v>0.2</v>
      </c>
      <c r="E5342" s="227" t="s">
        <v>163</v>
      </c>
      <c r="F5342" s="211" t="s">
        <v>187</v>
      </c>
      <c r="I5342"/>
      <c r="J5342"/>
      <c r="K5342"/>
      <c r="L5342"/>
    </row>
    <row r="5343" spans="2:12" ht="26.25" thickBot="1" x14ac:dyDescent="0.25">
      <c r="B5343" s="7"/>
      <c r="C5343" s="226" t="s">
        <v>192</v>
      </c>
      <c r="D5343" s="161">
        <v>0.2</v>
      </c>
      <c r="E5343" s="227" t="s">
        <v>163</v>
      </c>
      <c r="F5343" s="211" t="s">
        <v>193</v>
      </c>
      <c r="I5343"/>
      <c r="J5343"/>
      <c r="K5343"/>
      <c r="L5343"/>
    </row>
    <row r="5344" spans="2:12" ht="26.25" thickBot="1" x14ac:dyDescent="0.25">
      <c r="B5344" s="7"/>
      <c r="C5344" s="226" t="s">
        <v>192</v>
      </c>
      <c r="D5344" s="161">
        <v>0.12</v>
      </c>
      <c r="E5344" s="227" t="s">
        <v>163</v>
      </c>
      <c r="F5344" s="211" t="s">
        <v>194</v>
      </c>
      <c r="I5344"/>
      <c r="J5344"/>
      <c r="K5344"/>
      <c r="L5344"/>
    </row>
    <row r="5345" spans="2:12" x14ac:dyDescent="0.2">
      <c r="B5345" s="7"/>
      <c r="C5345" s="229"/>
      <c r="D5345" s="230"/>
      <c r="E5345" s="231"/>
      <c r="F5345" s="225"/>
      <c r="I5345"/>
      <c r="J5345"/>
      <c r="K5345"/>
      <c r="L5345"/>
    </row>
    <row r="5346" spans="2:12" x14ac:dyDescent="0.2">
      <c r="B5346" s="7"/>
      <c r="C5346" s="232" t="s">
        <v>1946</v>
      </c>
      <c r="D5346" s="93">
        <v>10</v>
      </c>
      <c r="E5346" s="4064" t="s">
        <v>195</v>
      </c>
      <c r="F5346" s="4067" t="s">
        <v>1947</v>
      </c>
      <c r="I5346"/>
      <c r="J5346"/>
      <c r="K5346"/>
      <c r="L5346"/>
    </row>
    <row r="5347" spans="2:12" x14ac:dyDescent="0.2">
      <c r="B5347" s="7"/>
      <c r="C5347" s="185" t="s">
        <v>1948</v>
      </c>
      <c r="D5347" s="47">
        <v>2</v>
      </c>
      <c r="E5347" s="4065"/>
      <c r="F5347" s="4067"/>
      <c r="I5347"/>
      <c r="J5347"/>
      <c r="K5347"/>
      <c r="L5347"/>
    </row>
    <row r="5348" spans="2:12" x14ac:dyDescent="0.2">
      <c r="B5348" s="7"/>
      <c r="C5348" s="185" t="s">
        <v>1949</v>
      </c>
      <c r="D5348" s="39">
        <v>0</v>
      </c>
      <c r="E5348" s="87" t="s">
        <v>2238</v>
      </c>
      <c r="F5348" s="4067"/>
      <c r="I5348"/>
      <c r="J5348"/>
      <c r="K5348"/>
      <c r="L5348"/>
    </row>
    <row r="5349" spans="2:12" x14ac:dyDescent="0.2">
      <c r="B5349" s="7"/>
      <c r="C5349" s="185" t="s">
        <v>2239</v>
      </c>
      <c r="D5349" s="39">
        <v>0</v>
      </c>
      <c r="E5349" s="87" t="s">
        <v>2238</v>
      </c>
      <c r="F5349" s="4067"/>
      <c r="I5349"/>
      <c r="J5349"/>
      <c r="K5349"/>
      <c r="L5349"/>
    </row>
    <row r="5350" spans="2:12" ht="13.5" thickBot="1" x14ac:dyDescent="0.25">
      <c r="B5350" s="7"/>
      <c r="C5350" s="186" t="s">
        <v>196</v>
      </c>
      <c r="D5350" s="111">
        <v>0</v>
      </c>
      <c r="E5350" s="88" t="s">
        <v>2238</v>
      </c>
      <c r="F5350" s="4068"/>
      <c r="I5350"/>
      <c r="J5350"/>
      <c r="K5350"/>
      <c r="L5350"/>
    </row>
    <row r="5351" spans="2:12" x14ac:dyDescent="0.2">
      <c r="B5351" s="7"/>
      <c r="C5351" s="224" t="s">
        <v>197</v>
      </c>
      <c r="D5351" s="63">
        <v>0</v>
      </c>
      <c r="E5351" s="86" t="s">
        <v>2238</v>
      </c>
      <c r="F5351" s="4066" t="s">
        <v>2240</v>
      </c>
      <c r="I5351"/>
      <c r="J5351"/>
      <c r="K5351"/>
      <c r="L5351"/>
    </row>
    <row r="5352" spans="2:12" x14ac:dyDescent="0.2">
      <c r="B5352" s="7"/>
      <c r="C5352" s="185" t="s">
        <v>198</v>
      </c>
      <c r="D5352" s="39">
        <v>0</v>
      </c>
      <c r="E5352" s="87"/>
      <c r="F5352" s="4067"/>
      <c r="I5352"/>
      <c r="J5352"/>
      <c r="K5352"/>
      <c r="L5352"/>
    </row>
    <row r="5353" spans="2:12" x14ac:dyDescent="0.2">
      <c r="B5353" s="7"/>
      <c r="C5353" s="185" t="s">
        <v>199</v>
      </c>
      <c r="D5353" s="39">
        <v>0</v>
      </c>
      <c r="E5353" s="87"/>
      <c r="F5353" s="4067"/>
      <c r="I5353"/>
      <c r="J5353"/>
      <c r="K5353"/>
      <c r="L5353"/>
    </row>
    <row r="5354" spans="2:12" x14ac:dyDescent="0.2">
      <c r="B5354" s="7"/>
      <c r="C5354" s="185" t="s">
        <v>200</v>
      </c>
      <c r="D5354" s="39">
        <v>0</v>
      </c>
      <c r="E5354" s="87"/>
      <c r="F5354" s="4067"/>
      <c r="I5354"/>
      <c r="J5354"/>
      <c r="K5354"/>
      <c r="L5354"/>
    </row>
    <row r="5355" spans="2:12" x14ac:dyDescent="0.2">
      <c r="B5355" s="7"/>
      <c r="C5355" s="185" t="s">
        <v>201</v>
      </c>
      <c r="D5355" s="39">
        <v>0</v>
      </c>
      <c r="E5355" s="87"/>
      <c r="F5355" s="4067"/>
      <c r="I5355"/>
      <c r="J5355"/>
      <c r="K5355"/>
      <c r="L5355"/>
    </row>
    <row r="5356" spans="2:12" ht="13.5" thickBot="1" x14ac:dyDescent="0.25">
      <c r="B5356" s="7"/>
      <c r="C5356" s="186" t="s">
        <v>202</v>
      </c>
      <c r="D5356" s="111">
        <v>0</v>
      </c>
      <c r="E5356" s="88"/>
      <c r="F5356" s="4068"/>
      <c r="I5356"/>
      <c r="J5356"/>
      <c r="K5356"/>
      <c r="L5356"/>
    </row>
    <row r="5357" spans="2:12" x14ac:dyDescent="0.2">
      <c r="B5357" s="7"/>
      <c r="C5357" s="224" t="s">
        <v>197</v>
      </c>
      <c r="D5357" s="63">
        <v>0.06</v>
      </c>
      <c r="E5357" s="4069" t="s">
        <v>2241</v>
      </c>
      <c r="F5357" s="4066" t="s">
        <v>165</v>
      </c>
      <c r="I5357"/>
      <c r="J5357"/>
      <c r="K5357"/>
      <c r="L5357"/>
    </row>
    <row r="5358" spans="2:12" x14ac:dyDescent="0.2">
      <c r="B5358" s="7"/>
      <c r="C5358" s="232" t="s">
        <v>198</v>
      </c>
      <c r="D5358" s="39">
        <v>0.06</v>
      </c>
      <c r="E5358" s="4070"/>
      <c r="F5358" s="4067"/>
      <c r="I5358"/>
      <c r="J5358"/>
      <c r="K5358"/>
      <c r="L5358"/>
    </row>
    <row r="5359" spans="2:12" x14ac:dyDescent="0.2">
      <c r="B5359" s="7"/>
      <c r="C5359" s="232" t="s">
        <v>203</v>
      </c>
      <c r="D5359" s="39">
        <v>0.06</v>
      </c>
      <c r="E5359" s="4064"/>
      <c r="F5359" s="4067"/>
      <c r="I5359"/>
      <c r="J5359"/>
      <c r="K5359"/>
      <c r="L5359"/>
    </row>
    <row r="5360" spans="2:12" x14ac:dyDescent="0.2">
      <c r="B5360" s="7"/>
      <c r="C5360" s="185" t="s">
        <v>200</v>
      </c>
      <c r="D5360" s="39">
        <v>0</v>
      </c>
      <c r="E5360" s="87" t="s">
        <v>2238</v>
      </c>
      <c r="F5360" s="4067"/>
      <c r="I5360"/>
      <c r="J5360"/>
      <c r="K5360"/>
      <c r="L5360"/>
    </row>
    <row r="5361" spans="2:12" x14ac:dyDescent="0.2">
      <c r="B5361" s="7"/>
      <c r="C5361" s="185" t="s">
        <v>201</v>
      </c>
      <c r="D5361" s="39">
        <v>0</v>
      </c>
      <c r="E5361" s="87" t="s">
        <v>2238</v>
      </c>
      <c r="F5361" s="4067"/>
      <c r="I5361"/>
      <c r="J5361"/>
      <c r="K5361"/>
      <c r="L5361"/>
    </row>
    <row r="5362" spans="2:12" ht="13.5" thickBot="1" x14ac:dyDescent="0.25">
      <c r="B5362" s="7"/>
      <c r="C5362" s="186" t="s">
        <v>202</v>
      </c>
      <c r="D5362" s="111">
        <v>0</v>
      </c>
      <c r="E5362" s="88" t="s">
        <v>2238</v>
      </c>
      <c r="F5362" s="4068"/>
      <c r="I5362"/>
      <c r="J5362"/>
      <c r="K5362"/>
      <c r="L5362"/>
    </row>
    <row r="5363" spans="2:12" ht="26.25" thickBot="1" x14ac:dyDescent="0.25">
      <c r="B5363" s="7"/>
      <c r="C5363" s="226" t="s">
        <v>204</v>
      </c>
      <c r="D5363" s="161">
        <v>0</v>
      </c>
      <c r="E5363" s="227" t="s">
        <v>2238</v>
      </c>
      <c r="F5363" s="233" t="s">
        <v>1712</v>
      </c>
      <c r="I5363"/>
      <c r="J5363"/>
      <c r="K5363"/>
      <c r="L5363"/>
    </row>
    <row r="5364" spans="2:12" ht="26.25" thickBot="1" x14ac:dyDescent="0.25">
      <c r="B5364" s="7"/>
      <c r="C5364" s="226" t="s">
        <v>2372</v>
      </c>
      <c r="D5364" s="161">
        <v>0</v>
      </c>
      <c r="E5364" s="227" t="s">
        <v>2238</v>
      </c>
      <c r="F5364" s="233" t="s">
        <v>2240</v>
      </c>
      <c r="I5364"/>
      <c r="J5364"/>
      <c r="K5364"/>
      <c r="L5364"/>
    </row>
    <row r="5365" spans="2:12" ht="13.5" thickBot="1" x14ac:dyDescent="0.25">
      <c r="B5365" s="7"/>
      <c r="C5365" s="234"/>
      <c r="D5365" s="213"/>
      <c r="E5365" s="214"/>
      <c r="F5365" s="235"/>
      <c r="I5365"/>
      <c r="J5365"/>
      <c r="K5365"/>
      <c r="L5365"/>
    </row>
    <row r="5366" spans="2:12" x14ac:dyDescent="0.2">
      <c r="B5366" s="7"/>
      <c r="C5366" s="4071" t="s">
        <v>2242</v>
      </c>
      <c r="D5366" s="63">
        <v>0.06</v>
      </c>
      <c r="E5366" s="86" t="s">
        <v>2243</v>
      </c>
      <c r="F5366" s="4074" t="s">
        <v>165</v>
      </c>
      <c r="I5366"/>
      <c r="J5366"/>
      <c r="K5366"/>
      <c r="L5366"/>
    </row>
    <row r="5367" spans="2:12" x14ac:dyDescent="0.2">
      <c r="B5367" s="7"/>
      <c r="C5367" s="4072"/>
      <c r="D5367" s="39">
        <v>0.2</v>
      </c>
      <c r="E5367" s="87" t="s">
        <v>2244</v>
      </c>
      <c r="F5367" s="4075"/>
      <c r="I5367"/>
      <c r="J5367"/>
      <c r="K5367"/>
      <c r="L5367"/>
    </row>
    <row r="5368" spans="2:12" x14ac:dyDescent="0.2">
      <c r="B5368" s="7"/>
      <c r="C5368" s="4072"/>
      <c r="D5368" s="39">
        <v>0.03</v>
      </c>
      <c r="E5368" s="87" t="s">
        <v>2243</v>
      </c>
      <c r="F5368" s="4075" t="s">
        <v>2240</v>
      </c>
      <c r="I5368"/>
      <c r="J5368"/>
      <c r="K5368"/>
      <c r="L5368"/>
    </row>
    <row r="5369" spans="2:12" ht="13.5" thickBot="1" x14ac:dyDescent="0.25">
      <c r="B5369" s="7"/>
      <c r="C5369" s="4073"/>
      <c r="D5369" s="111">
        <v>0.1</v>
      </c>
      <c r="E5369" s="88" t="s">
        <v>2244</v>
      </c>
      <c r="F5369" s="4103"/>
      <c r="I5369"/>
      <c r="J5369"/>
      <c r="K5369"/>
      <c r="L5369"/>
    </row>
    <row r="5370" spans="2:12" ht="13.5" thickBot="1" x14ac:dyDescent="0.25">
      <c r="B5370" s="7"/>
      <c r="C5370" s="234"/>
      <c r="D5370" s="213"/>
      <c r="E5370" s="214"/>
      <c r="F5370" s="235"/>
      <c r="I5370"/>
      <c r="J5370"/>
      <c r="K5370"/>
      <c r="L5370"/>
    </row>
    <row r="5371" spans="2:12" x14ac:dyDescent="0.2">
      <c r="B5371" s="7"/>
      <c r="C5371" s="4071" t="s">
        <v>2245</v>
      </c>
      <c r="D5371" s="63">
        <v>0.04</v>
      </c>
      <c r="E5371" s="86" t="s">
        <v>1944</v>
      </c>
      <c r="F5371" s="13" t="s">
        <v>2240</v>
      </c>
      <c r="I5371"/>
      <c r="J5371"/>
      <c r="K5371"/>
      <c r="L5371"/>
    </row>
    <row r="5372" spans="2:12" ht="13.5" thickBot="1" x14ac:dyDescent="0.25">
      <c r="B5372" s="7"/>
      <c r="C5372" s="4073"/>
      <c r="D5372" s="111">
        <v>0.25</v>
      </c>
      <c r="E5372" s="88" t="s">
        <v>2244</v>
      </c>
      <c r="F5372" s="16" t="s">
        <v>165</v>
      </c>
      <c r="I5372"/>
      <c r="J5372"/>
      <c r="K5372"/>
      <c r="L5372"/>
    </row>
    <row r="5373" spans="2:12" ht="13.5" thickBot="1" x14ac:dyDescent="0.25">
      <c r="B5373" s="7"/>
      <c r="C5373" s="234"/>
      <c r="D5373" s="213"/>
      <c r="E5373" s="214"/>
      <c r="F5373" s="235"/>
      <c r="I5373"/>
      <c r="J5373"/>
      <c r="K5373"/>
      <c r="L5373"/>
    </row>
    <row r="5374" spans="2:12" x14ac:dyDescent="0.2">
      <c r="B5374" s="7"/>
      <c r="C5374" s="4145" t="s">
        <v>2246</v>
      </c>
      <c r="D5374" s="63">
        <v>1</v>
      </c>
      <c r="E5374" s="86" t="s">
        <v>2247</v>
      </c>
      <c r="F5374" s="4074" t="s">
        <v>1712</v>
      </c>
      <c r="I5374"/>
      <c r="J5374"/>
      <c r="K5374"/>
      <c r="L5374"/>
    </row>
    <row r="5375" spans="2:12" ht="13.5" thickBot="1" x14ac:dyDescent="0.25">
      <c r="B5375" s="7"/>
      <c r="C5375" s="4146"/>
      <c r="D5375" s="111">
        <v>0.2</v>
      </c>
      <c r="E5375" s="88" t="s">
        <v>2248</v>
      </c>
      <c r="F5375" s="4103"/>
      <c r="I5375"/>
      <c r="J5375"/>
      <c r="K5375"/>
      <c r="L5375"/>
    </row>
    <row r="5376" spans="2:12" ht="13.5" thickBot="1" x14ac:dyDescent="0.25">
      <c r="B5376" s="7"/>
      <c r="C5376" s="236"/>
      <c r="D5376" s="203"/>
      <c r="E5376" s="203"/>
      <c r="F5376" s="237"/>
      <c r="I5376"/>
      <c r="J5376"/>
      <c r="K5376"/>
      <c r="L5376"/>
    </row>
    <row r="5377" spans="2:6" ht="13.5" thickBot="1" x14ac:dyDescent="0.25">
      <c r="B5377" s="3" t="s">
        <v>558</v>
      </c>
      <c r="C5377" s="4"/>
      <c r="D5377" s="4"/>
      <c r="E5377" s="4"/>
      <c r="F5377" s="5"/>
    </row>
    <row r="5378" spans="2:6" ht="13.5" thickTop="1" x14ac:dyDescent="0.2">
      <c r="B5378" s="249" t="str">
        <f>+B5329</f>
        <v>.</v>
      </c>
    </row>
    <row r="5379" spans="2:6" ht="13.5" thickBot="1" x14ac:dyDescent="0.25"/>
    <row r="5380" spans="2:6" ht="13.5" thickTop="1" x14ac:dyDescent="0.2">
      <c r="B5380" s="4147" t="s">
        <v>2249</v>
      </c>
      <c r="C5380" s="4148"/>
      <c r="D5380" s="4148"/>
      <c r="E5380" s="4148"/>
      <c r="F5380" s="4149"/>
    </row>
    <row r="5381" spans="2:6" x14ac:dyDescent="0.2">
      <c r="B5381" s="187"/>
      <c r="C5381" s="188"/>
      <c r="D5381" s="188"/>
      <c r="E5381" s="188"/>
      <c r="F5381" s="189"/>
    </row>
    <row r="5382" spans="2:6" ht="13.5" thickBot="1" x14ac:dyDescent="0.25">
      <c r="B5382" s="4027" t="s">
        <v>2250</v>
      </c>
      <c r="C5382" s="4028"/>
      <c r="D5382" s="4028"/>
      <c r="E5382" s="4028"/>
      <c r="F5382" s="4029"/>
    </row>
    <row r="5383" spans="2:6" x14ac:dyDescent="0.2">
      <c r="B5383" s="36" t="s">
        <v>1810</v>
      </c>
      <c r="C5383" s="37" t="s">
        <v>1154</v>
      </c>
      <c r="D5383" s="37" t="s">
        <v>1152</v>
      </c>
      <c r="E5383" s="37" t="s">
        <v>1220</v>
      </c>
      <c r="F5383" s="190" t="s">
        <v>1218</v>
      </c>
    </row>
    <row r="5384" spans="2:6" x14ac:dyDescent="0.2">
      <c r="B5384" s="4039" t="s">
        <v>2250</v>
      </c>
      <c r="C5384" s="38" t="s">
        <v>2251</v>
      </c>
      <c r="D5384" s="39">
        <v>0.06</v>
      </c>
      <c r="E5384" s="38" t="s">
        <v>2252</v>
      </c>
      <c r="F5384" s="4076" t="s">
        <v>1715</v>
      </c>
    </row>
    <row r="5385" spans="2:6" x14ac:dyDescent="0.2">
      <c r="B5385" s="4039"/>
      <c r="C5385" s="38" t="s">
        <v>2253</v>
      </c>
      <c r="D5385" s="39">
        <v>0.2</v>
      </c>
      <c r="E5385" s="38" t="s">
        <v>2252</v>
      </c>
      <c r="F5385" s="4076"/>
    </row>
    <row r="5386" spans="2:6" x14ac:dyDescent="0.2">
      <c r="B5386" s="4039"/>
      <c r="C5386" s="38" t="s">
        <v>2254</v>
      </c>
      <c r="D5386" s="39">
        <v>0.06</v>
      </c>
      <c r="E5386" s="38" t="s">
        <v>2252</v>
      </c>
      <c r="F5386" s="4076"/>
    </row>
    <row r="5387" spans="2:6" x14ac:dyDescent="0.2">
      <c r="B5387" s="4039"/>
      <c r="C5387" s="38" t="s">
        <v>2255</v>
      </c>
      <c r="D5387" s="39">
        <v>0.1</v>
      </c>
      <c r="E5387" s="38" t="s">
        <v>2252</v>
      </c>
      <c r="F5387" s="4076"/>
    </row>
    <row r="5388" spans="2:6" x14ac:dyDescent="0.2">
      <c r="B5388" s="4039"/>
      <c r="C5388" s="38" t="s">
        <v>2256</v>
      </c>
      <c r="D5388" s="39">
        <v>0.1</v>
      </c>
      <c r="E5388" s="38" t="s">
        <v>2252</v>
      </c>
      <c r="F5388" s="4076"/>
    </row>
    <row r="5389" spans="2:6" x14ac:dyDescent="0.2">
      <c r="B5389" s="4039"/>
      <c r="C5389" s="38" t="s">
        <v>2257</v>
      </c>
      <c r="D5389" s="39">
        <v>0.1</v>
      </c>
      <c r="E5389" s="38" t="s">
        <v>2252</v>
      </c>
      <c r="F5389" s="4076"/>
    </row>
    <row r="5390" spans="2:6" x14ac:dyDescent="0.2">
      <c r="B5390" s="4039"/>
      <c r="C5390" s="38" t="s">
        <v>2258</v>
      </c>
      <c r="D5390" s="39">
        <v>0.06</v>
      </c>
      <c r="E5390" s="38" t="s">
        <v>2252</v>
      </c>
      <c r="F5390" s="4076"/>
    </row>
    <row r="5391" spans="2:6" x14ac:dyDescent="0.2">
      <c r="B5391" s="4039"/>
      <c r="C5391" s="38" t="s">
        <v>2259</v>
      </c>
      <c r="D5391" s="39">
        <v>0.1</v>
      </c>
      <c r="E5391" s="38" t="s">
        <v>2252</v>
      </c>
      <c r="F5391" s="4076"/>
    </row>
    <row r="5392" spans="2:6" x14ac:dyDescent="0.2">
      <c r="B5392" s="4039"/>
      <c r="C5392" s="38" t="s">
        <v>2260</v>
      </c>
      <c r="D5392" s="39">
        <v>0.06</v>
      </c>
      <c r="E5392" s="38" t="s">
        <v>2252</v>
      </c>
      <c r="F5392" s="4076"/>
    </row>
    <row r="5393" spans="2:6" x14ac:dyDescent="0.2">
      <c r="B5393" s="4039"/>
      <c r="C5393" s="38" t="s">
        <v>2261</v>
      </c>
      <c r="D5393" s="39">
        <v>0.06</v>
      </c>
      <c r="E5393" s="38" t="s">
        <v>2252</v>
      </c>
      <c r="F5393" s="4076"/>
    </row>
    <row r="5394" spans="2:6" x14ac:dyDescent="0.2">
      <c r="B5394" s="4039"/>
      <c r="C5394" s="38" t="s">
        <v>2262</v>
      </c>
      <c r="D5394" s="39">
        <v>0.06</v>
      </c>
      <c r="E5394" s="38" t="s">
        <v>2252</v>
      </c>
      <c r="F5394" s="4076"/>
    </row>
    <row r="5395" spans="2:6" x14ac:dyDescent="0.2">
      <c r="B5395" s="4039"/>
      <c r="C5395" s="38" t="s">
        <v>2263</v>
      </c>
      <c r="D5395" s="39">
        <v>0.06</v>
      </c>
      <c r="E5395" s="38" t="s">
        <v>2252</v>
      </c>
      <c r="F5395" s="4076"/>
    </row>
    <row r="5396" spans="2:6" x14ac:dyDescent="0.2">
      <c r="B5396" s="4039"/>
      <c r="C5396" s="38" t="s">
        <v>2264</v>
      </c>
      <c r="D5396" s="39">
        <v>0.06</v>
      </c>
      <c r="E5396" s="38" t="s">
        <v>2252</v>
      </c>
      <c r="F5396" s="4076"/>
    </row>
    <row r="5397" spans="2:6" x14ac:dyDescent="0.2">
      <c r="B5397" s="4039"/>
      <c r="C5397" s="38" t="s">
        <v>2265</v>
      </c>
      <c r="D5397" s="39">
        <v>0.06</v>
      </c>
      <c r="E5397" s="38" t="s">
        <v>2252</v>
      </c>
      <c r="F5397" s="4076"/>
    </row>
    <row r="5398" spans="2:6" x14ac:dyDescent="0.2">
      <c r="B5398" s="4039"/>
      <c r="C5398" s="38" t="s">
        <v>2266</v>
      </c>
      <c r="D5398" s="39">
        <v>0.06</v>
      </c>
      <c r="E5398" s="38" t="s">
        <v>2252</v>
      </c>
      <c r="F5398" s="4076"/>
    </row>
    <row r="5399" spans="2:6" x14ac:dyDescent="0.2">
      <c r="B5399" s="4039"/>
      <c r="C5399" s="38" t="s">
        <v>2267</v>
      </c>
      <c r="D5399" s="39">
        <v>0.06</v>
      </c>
      <c r="E5399" s="38" t="s">
        <v>2252</v>
      </c>
      <c r="F5399" s="4076"/>
    </row>
    <row r="5400" spans="2:6" x14ac:dyDescent="0.2">
      <c r="B5400" s="4039"/>
      <c r="C5400" s="38" t="s">
        <v>2268</v>
      </c>
      <c r="D5400" s="39">
        <v>0.06</v>
      </c>
      <c r="E5400" s="38" t="s">
        <v>2252</v>
      </c>
      <c r="F5400" s="4076"/>
    </row>
    <row r="5401" spans="2:6" x14ac:dyDescent="0.2">
      <c r="B5401" s="4039"/>
      <c r="C5401" s="38" t="s">
        <v>2269</v>
      </c>
      <c r="D5401" s="39">
        <v>0.06</v>
      </c>
      <c r="E5401" s="38" t="s">
        <v>2252</v>
      </c>
      <c r="F5401" s="4076"/>
    </row>
    <row r="5402" spans="2:6" x14ac:dyDescent="0.2">
      <c r="B5402" s="4077" t="s">
        <v>2270</v>
      </c>
      <c r="C5402" s="4007"/>
      <c r="D5402" s="4007"/>
      <c r="E5402" s="4007"/>
      <c r="F5402" s="4008"/>
    </row>
    <row r="5403" spans="2:6" x14ac:dyDescent="0.2">
      <c r="B5403" s="4033" t="s">
        <v>2271</v>
      </c>
      <c r="C5403" s="38" t="s">
        <v>2481</v>
      </c>
      <c r="D5403" s="39">
        <v>1.8</v>
      </c>
      <c r="E5403" s="87" t="s">
        <v>2482</v>
      </c>
      <c r="F5403" s="4076" t="s">
        <v>1715</v>
      </c>
    </row>
    <row r="5404" spans="2:6" x14ac:dyDescent="0.2">
      <c r="B5404" s="4033"/>
      <c r="C5404" s="38" t="s">
        <v>2483</v>
      </c>
      <c r="D5404" s="39">
        <v>1.3</v>
      </c>
      <c r="E5404" s="87" t="s">
        <v>2482</v>
      </c>
      <c r="F5404" s="4076"/>
    </row>
    <row r="5405" spans="2:6" x14ac:dyDescent="0.2">
      <c r="B5405" s="4033"/>
      <c r="C5405" s="38" t="s">
        <v>2484</v>
      </c>
      <c r="D5405" s="39">
        <v>1.8</v>
      </c>
      <c r="E5405" s="87" t="s">
        <v>2482</v>
      </c>
      <c r="F5405" s="4076"/>
    </row>
    <row r="5406" spans="2:6" x14ac:dyDescent="0.2">
      <c r="B5406" s="4033"/>
      <c r="C5406" s="38" t="s">
        <v>2485</v>
      </c>
      <c r="D5406" s="39">
        <v>1.9</v>
      </c>
      <c r="E5406" s="87" t="s">
        <v>2482</v>
      </c>
      <c r="F5406" s="4076"/>
    </row>
    <row r="5407" spans="2:6" x14ac:dyDescent="0.2">
      <c r="B5407" s="4033"/>
      <c r="C5407" s="38" t="s">
        <v>2486</v>
      </c>
      <c r="D5407" s="39">
        <v>0.99</v>
      </c>
      <c r="E5407" s="87" t="s">
        <v>2482</v>
      </c>
      <c r="F5407" s="4076"/>
    </row>
    <row r="5408" spans="2:6" x14ac:dyDescent="0.2">
      <c r="B5408" s="4033"/>
      <c r="C5408" s="38" t="s">
        <v>2487</v>
      </c>
      <c r="D5408" s="39">
        <v>1.1499999999999999</v>
      </c>
      <c r="E5408" s="87" t="s">
        <v>2482</v>
      </c>
      <c r="F5408" s="4076"/>
    </row>
    <row r="5409" spans="2:6" x14ac:dyDescent="0.2">
      <c r="B5409" s="4033"/>
      <c r="C5409" s="38" t="s">
        <v>2488</v>
      </c>
      <c r="D5409" s="39">
        <v>0.88</v>
      </c>
      <c r="E5409" s="87" t="s">
        <v>2482</v>
      </c>
      <c r="F5409" s="4076"/>
    </row>
    <row r="5410" spans="2:6" x14ac:dyDescent="0.2">
      <c r="B5410" s="4033"/>
      <c r="C5410" s="38" t="s">
        <v>2489</v>
      </c>
      <c r="D5410" s="39">
        <v>0.99</v>
      </c>
      <c r="E5410" s="87" t="s">
        <v>2482</v>
      </c>
      <c r="F5410" s="4076"/>
    </row>
    <row r="5411" spans="2:6" x14ac:dyDescent="0.2">
      <c r="B5411" s="4033"/>
      <c r="C5411" s="38" t="s">
        <v>2490</v>
      </c>
      <c r="D5411" s="39">
        <v>0.99</v>
      </c>
      <c r="E5411" s="87" t="s">
        <v>2482</v>
      </c>
      <c r="F5411" s="4076"/>
    </row>
    <row r="5412" spans="2:6" x14ac:dyDescent="0.2">
      <c r="B5412" s="4033"/>
      <c r="C5412" s="38" t="s">
        <v>2491</v>
      </c>
      <c r="D5412" s="39">
        <v>2.9</v>
      </c>
      <c r="E5412" s="87" t="s">
        <v>2482</v>
      </c>
      <c r="F5412" s="4076"/>
    </row>
    <row r="5413" spans="2:6" x14ac:dyDescent="0.2">
      <c r="B5413" s="4033"/>
      <c r="C5413" s="38" t="s">
        <v>2492</v>
      </c>
      <c r="D5413" s="39">
        <v>1.99</v>
      </c>
      <c r="E5413" s="87" t="s">
        <v>2482</v>
      </c>
      <c r="F5413" s="4076"/>
    </row>
    <row r="5414" spans="2:6" x14ac:dyDescent="0.2">
      <c r="B5414" s="4033"/>
      <c r="C5414" s="38" t="s">
        <v>2493</v>
      </c>
      <c r="D5414" s="39">
        <v>2.2999999999999998</v>
      </c>
      <c r="E5414" s="87" t="s">
        <v>2482</v>
      </c>
      <c r="F5414" s="4076"/>
    </row>
    <row r="5415" spans="2:6" x14ac:dyDescent="0.2">
      <c r="B5415" s="4033"/>
      <c r="C5415" s="38" t="s">
        <v>2494</v>
      </c>
      <c r="D5415" s="39">
        <v>0.7</v>
      </c>
      <c r="E5415" s="87" t="s">
        <v>2482</v>
      </c>
      <c r="F5415" s="4076"/>
    </row>
    <row r="5416" spans="2:6" x14ac:dyDescent="0.2">
      <c r="B5416" s="4033"/>
      <c r="C5416" s="38" t="s">
        <v>2495</v>
      </c>
      <c r="D5416" s="39">
        <v>0.9</v>
      </c>
      <c r="E5416" s="87" t="s">
        <v>2482</v>
      </c>
      <c r="F5416" s="4076"/>
    </row>
    <row r="5417" spans="2:6" x14ac:dyDescent="0.2">
      <c r="B5417" s="4033"/>
      <c r="C5417" s="38" t="s">
        <v>2496</v>
      </c>
      <c r="D5417" s="39">
        <v>1.99</v>
      </c>
      <c r="E5417" s="87" t="s">
        <v>2482</v>
      </c>
      <c r="F5417" s="4076"/>
    </row>
    <row r="5418" spans="2:6" x14ac:dyDescent="0.2">
      <c r="B5418" s="14"/>
      <c r="C5418" s="38"/>
      <c r="D5418" s="38"/>
      <c r="E5418" s="38"/>
      <c r="F5418" s="41"/>
    </row>
    <row r="5419" spans="2:6" x14ac:dyDescent="0.2">
      <c r="B5419" s="4048" t="s">
        <v>2497</v>
      </c>
      <c r="C5419" s="38" t="s">
        <v>2481</v>
      </c>
      <c r="D5419" s="39">
        <v>1.8</v>
      </c>
      <c r="E5419" s="87" t="s">
        <v>2482</v>
      </c>
      <c r="F5419" s="4076" t="s">
        <v>1715</v>
      </c>
    </row>
    <row r="5420" spans="2:6" x14ac:dyDescent="0.2">
      <c r="B5420" s="4048"/>
      <c r="C5420" s="38" t="s">
        <v>2483</v>
      </c>
      <c r="D5420" s="39">
        <v>1.3</v>
      </c>
      <c r="E5420" s="87" t="s">
        <v>2482</v>
      </c>
      <c r="F5420" s="4076"/>
    </row>
    <row r="5421" spans="2:6" x14ac:dyDescent="0.2">
      <c r="B5421" s="4048"/>
      <c r="C5421" s="38" t="s">
        <v>2484</v>
      </c>
      <c r="D5421" s="39">
        <v>1.8</v>
      </c>
      <c r="E5421" s="87" t="s">
        <v>2482</v>
      </c>
      <c r="F5421" s="4076"/>
    </row>
    <row r="5422" spans="2:6" x14ac:dyDescent="0.2">
      <c r="B5422" s="4048"/>
      <c r="C5422" s="38" t="s">
        <v>2485</v>
      </c>
      <c r="D5422" s="39">
        <v>1.9</v>
      </c>
      <c r="E5422" s="87" t="s">
        <v>2482</v>
      </c>
      <c r="F5422" s="4076"/>
    </row>
    <row r="5423" spans="2:6" x14ac:dyDescent="0.2">
      <c r="B5423" s="4048"/>
      <c r="C5423" s="38" t="s">
        <v>2486</v>
      </c>
      <c r="D5423" s="39">
        <v>0.99</v>
      </c>
      <c r="E5423" s="87" t="s">
        <v>2482</v>
      </c>
      <c r="F5423" s="4076"/>
    </row>
    <row r="5424" spans="2:6" x14ac:dyDescent="0.2">
      <c r="B5424" s="4048"/>
      <c r="C5424" s="38" t="s">
        <v>2487</v>
      </c>
      <c r="D5424" s="39">
        <v>1.1499999999999999</v>
      </c>
      <c r="E5424" s="87" t="s">
        <v>2482</v>
      </c>
      <c r="F5424" s="4076"/>
    </row>
    <row r="5425" spans="2:6" x14ac:dyDescent="0.2">
      <c r="B5425" s="4048"/>
      <c r="C5425" s="38" t="s">
        <v>2488</v>
      </c>
      <c r="D5425" s="39">
        <v>0.88</v>
      </c>
      <c r="E5425" s="87" t="s">
        <v>2482</v>
      </c>
      <c r="F5425" s="4076"/>
    </row>
    <row r="5426" spans="2:6" x14ac:dyDescent="0.2">
      <c r="B5426" s="4048"/>
      <c r="C5426" s="38" t="s">
        <v>2489</v>
      </c>
      <c r="D5426" s="39">
        <v>0.99</v>
      </c>
      <c r="E5426" s="87" t="s">
        <v>2482</v>
      </c>
      <c r="F5426" s="4076"/>
    </row>
    <row r="5427" spans="2:6" x14ac:dyDescent="0.2">
      <c r="B5427" s="4048"/>
      <c r="C5427" s="38" t="s">
        <v>2490</v>
      </c>
      <c r="D5427" s="39">
        <v>0.99</v>
      </c>
      <c r="E5427" s="87" t="s">
        <v>2482</v>
      </c>
      <c r="F5427" s="4076"/>
    </row>
    <row r="5428" spans="2:6" x14ac:dyDescent="0.2">
      <c r="B5428" s="4048"/>
      <c r="C5428" s="38" t="s">
        <v>2491</v>
      </c>
      <c r="D5428" s="39">
        <v>2.9</v>
      </c>
      <c r="E5428" s="87" t="s">
        <v>2482</v>
      </c>
      <c r="F5428" s="4076"/>
    </row>
    <row r="5429" spans="2:6" x14ac:dyDescent="0.2">
      <c r="B5429" s="4048"/>
      <c r="C5429" s="38" t="s">
        <v>2492</v>
      </c>
      <c r="D5429" s="39">
        <v>1.99</v>
      </c>
      <c r="E5429" s="87" t="s">
        <v>2482</v>
      </c>
      <c r="F5429" s="4076"/>
    </row>
    <row r="5430" spans="2:6" x14ac:dyDescent="0.2">
      <c r="B5430" s="4048"/>
      <c r="C5430" s="38" t="s">
        <v>2493</v>
      </c>
      <c r="D5430" s="39">
        <v>2.2999999999999998</v>
      </c>
      <c r="E5430" s="87" t="s">
        <v>2482</v>
      </c>
      <c r="F5430" s="4076"/>
    </row>
    <row r="5431" spans="2:6" x14ac:dyDescent="0.2">
      <c r="B5431" s="14"/>
      <c r="C5431" s="38"/>
      <c r="D5431" s="38"/>
      <c r="E5431" s="38"/>
      <c r="F5431" s="41"/>
    </row>
    <row r="5432" spans="2:6" x14ac:dyDescent="0.2">
      <c r="B5432" s="4048" t="s">
        <v>2498</v>
      </c>
      <c r="C5432" s="4058" t="s">
        <v>2499</v>
      </c>
      <c r="D5432" s="39">
        <v>5</v>
      </c>
      <c r="E5432" s="38">
        <v>160</v>
      </c>
      <c r="F5432" s="4045" t="s">
        <v>1715</v>
      </c>
    </row>
    <row r="5433" spans="2:6" x14ac:dyDescent="0.2">
      <c r="B5433" s="4048"/>
      <c r="C5433" s="4058"/>
      <c r="D5433" s="39">
        <v>3.6</v>
      </c>
      <c r="E5433" s="38">
        <v>120</v>
      </c>
      <c r="F5433" s="4045"/>
    </row>
    <row r="5434" spans="2:6" x14ac:dyDescent="0.2">
      <c r="B5434" s="4048"/>
      <c r="C5434" s="4058"/>
      <c r="D5434" s="39">
        <v>2.7</v>
      </c>
      <c r="E5434" s="38">
        <v>90</v>
      </c>
      <c r="F5434" s="4045"/>
    </row>
    <row r="5435" spans="2:6" x14ac:dyDescent="0.2">
      <c r="B5435" s="4048"/>
      <c r="C5435" s="4058"/>
      <c r="D5435" s="39">
        <v>1.8</v>
      </c>
      <c r="E5435" s="38">
        <v>60</v>
      </c>
      <c r="F5435" s="4045"/>
    </row>
    <row r="5436" spans="2:6" x14ac:dyDescent="0.2">
      <c r="B5436" s="4048"/>
      <c r="C5436" s="4058"/>
      <c r="D5436" s="39">
        <v>1.2</v>
      </c>
      <c r="E5436" s="38">
        <v>40</v>
      </c>
      <c r="F5436" s="4045"/>
    </row>
    <row r="5437" spans="2:6" x14ac:dyDescent="0.2">
      <c r="B5437" s="4048"/>
      <c r="C5437" s="4058"/>
      <c r="D5437" s="39">
        <v>0.6</v>
      </c>
      <c r="E5437" s="38">
        <v>20</v>
      </c>
      <c r="F5437" s="4045"/>
    </row>
    <row r="5438" spans="2:6" x14ac:dyDescent="0.2">
      <c r="B5438" s="4048"/>
      <c r="C5438" s="4058"/>
      <c r="D5438" s="39">
        <v>0.3</v>
      </c>
      <c r="E5438" s="38">
        <v>10</v>
      </c>
      <c r="F5438" s="4045"/>
    </row>
    <row r="5439" spans="2:6" x14ac:dyDescent="0.2">
      <c r="B5439" s="4048"/>
      <c r="C5439" s="38" t="s">
        <v>2500</v>
      </c>
      <c r="D5439" s="39">
        <v>0.06</v>
      </c>
      <c r="E5439" s="87" t="s">
        <v>2482</v>
      </c>
      <c r="F5439" s="4045"/>
    </row>
    <row r="5440" spans="2:6" x14ac:dyDescent="0.2">
      <c r="B5440" s="4048"/>
      <c r="C5440" s="38" t="s">
        <v>2501</v>
      </c>
      <c r="D5440" s="39">
        <v>0.35</v>
      </c>
      <c r="E5440" s="87" t="s">
        <v>2482</v>
      </c>
      <c r="F5440" s="4045"/>
    </row>
    <row r="5441" spans="2:13" x14ac:dyDescent="0.2">
      <c r="B5441" s="7"/>
      <c r="C5441" s="1"/>
      <c r="D5441" s="1"/>
      <c r="E5441" s="1"/>
      <c r="F5441" s="8"/>
    </row>
    <row r="5442" spans="2:13" x14ac:dyDescent="0.2">
      <c r="B5442" s="4026" t="s">
        <v>2373</v>
      </c>
      <c r="C5442" s="38" t="s">
        <v>332</v>
      </c>
      <c r="D5442" s="47">
        <v>5</v>
      </c>
      <c r="E5442" s="87" t="s">
        <v>2482</v>
      </c>
      <c r="F5442" s="4075" t="s">
        <v>2240</v>
      </c>
    </row>
    <row r="5443" spans="2:13" x14ac:dyDescent="0.2">
      <c r="B5443" s="4026"/>
      <c r="C5443" s="90" t="s">
        <v>2374</v>
      </c>
      <c r="D5443" s="238">
        <v>1E-4</v>
      </c>
      <c r="E5443" s="239" t="s">
        <v>2375</v>
      </c>
      <c r="F5443" s="4075"/>
    </row>
    <row r="5444" spans="2:13" ht="13.5" thickBot="1" x14ac:dyDescent="0.25">
      <c r="B5444" s="3" t="s">
        <v>52</v>
      </c>
      <c r="C5444" s="4"/>
      <c r="D5444" s="4"/>
      <c r="E5444" s="4"/>
      <c r="F5444" s="5"/>
    </row>
    <row r="5445" spans="2:13" ht="13.5" thickTop="1" x14ac:dyDescent="0.2">
      <c r="B5445" s="249" t="str">
        <f>+B5378</f>
        <v>.</v>
      </c>
    </row>
    <row r="5446" spans="2:13" ht="13.5" thickBot="1" x14ac:dyDescent="0.25"/>
    <row r="5447" spans="2:13" ht="13.5" thickTop="1" x14ac:dyDescent="0.2">
      <c r="B5447" s="4023" t="s">
        <v>2502</v>
      </c>
      <c r="C5447" s="4024"/>
      <c r="D5447" s="4024"/>
      <c r="E5447" s="4024"/>
      <c r="F5447" s="4025"/>
    </row>
    <row r="5448" spans="2:13" ht="13.5" thickBot="1" x14ac:dyDescent="0.25">
      <c r="B5448" s="4027" t="s">
        <v>2503</v>
      </c>
      <c r="C5448" s="4028"/>
      <c r="D5448" s="4028"/>
      <c r="E5448" s="4028"/>
      <c r="F5448" s="4029"/>
    </row>
    <row r="5449" spans="2:13" ht="13.5" thickBot="1" x14ac:dyDescent="0.25">
      <c r="B5449" s="36" t="s">
        <v>1810</v>
      </c>
      <c r="C5449" s="37" t="s">
        <v>1154</v>
      </c>
      <c r="D5449" s="37" t="s">
        <v>1152</v>
      </c>
      <c r="E5449" s="37" t="s">
        <v>1220</v>
      </c>
      <c r="F5449" s="190" t="s">
        <v>1218</v>
      </c>
      <c r="I5449"/>
      <c r="J5449"/>
      <c r="K5449"/>
      <c r="L5449"/>
      <c r="M5449"/>
    </row>
    <row r="5450" spans="2:13" x14ac:dyDescent="0.2">
      <c r="B5450" s="36" t="s">
        <v>1810</v>
      </c>
      <c r="C5450" s="37" t="s">
        <v>1154</v>
      </c>
      <c r="D5450" s="37" t="s">
        <v>1152</v>
      </c>
      <c r="E5450" s="37" t="s">
        <v>1220</v>
      </c>
      <c r="F5450" s="190" t="s">
        <v>1218</v>
      </c>
      <c r="I5450"/>
      <c r="J5450"/>
      <c r="K5450"/>
      <c r="L5450"/>
      <c r="M5450"/>
    </row>
    <row r="5451" spans="2:13" x14ac:dyDescent="0.2">
      <c r="B5451" s="4030" t="s">
        <v>340</v>
      </c>
      <c r="C5451" s="38" t="s">
        <v>2376</v>
      </c>
      <c r="D5451" s="39">
        <v>1</v>
      </c>
      <c r="E5451" s="38">
        <v>30</v>
      </c>
      <c r="F5451" s="4157" t="s">
        <v>336</v>
      </c>
      <c r="I5451"/>
      <c r="J5451"/>
      <c r="K5451"/>
      <c r="L5451"/>
      <c r="M5451"/>
    </row>
    <row r="5452" spans="2:13" x14ac:dyDescent="0.2">
      <c r="B5452" s="4031"/>
      <c r="C5452" s="38" t="s">
        <v>2377</v>
      </c>
      <c r="D5452" s="39">
        <v>1.5</v>
      </c>
      <c r="E5452" s="38">
        <v>50</v>
      </c>
      <c r="F5452" s="4067"/>
      <c r="I5452"/>
      <c r="J5452"/>
      <c r="K5452"/>
      <c r="L5452"/>
      <c r="M5452"/>
    </row>
    <row r="5453" spans="2:13" x14ac:dyDescent="0.2">
      <c r="B5453" s="4031"/>
      <c r="C5453" s="38" t="s">
        <v>2504</v>
      </c>
      <c r="D5453" s="39">
        <v>2</v>
      </c>
      <c r="E5453" s="38">
        <v>90</v>
      </c>
      <c r="F5453" s="4067"/>
      <c r="I5453"/>
      <c r="J5453"/>
      <c r="K5453"/>
      <c r="L5453"/>
      <c r="M5453"/>
    </row>
    <row r="5454" spans="2:13" x14ac:dyDescent="0.2">
      <c r="B5454" s="4031"/>
      <c r="C5454" s="38" t="s">
        <v>2378</v>
      </c>
      <c r="D5454" s="39">
        <v>3.25</v>
      </c>
      <c r="E5454" s="38">
        <v>160</v>
      </c>
      <c r="F5454" s="4067"/>
      <c r="I5454"/>
      <c r="J5454"/>
      <c r="K5454"/>
      <c r="L5454"/>
      <c r="M5454"/>
    </row>
    <row r="5455" spans="2:13" x14ac:dyDescent="0.2">
      <c r="B5455" s="4031"/>
      <c r="C5455" s="38" t="s">
        <v>2516</v>
      </c>
      <c r="D5455" s="39">
        <v>5</v>
      </c>
      <c r="E5455" s="38">
        <v>240</v>
      </c>
      <c r="F5455" s="4067"/>
      <c r="I5455"/>
      <c r="J5455"/>
      <c r="K5455"/>
      <c r="L5455"/>
      <c r="M5455"/>
    </row>
    <row r="5456" spans="2:13" x14ac:dyDescent="0.2">
      <c r="B5456" s="4031"/>
      <c r="C5456" s="38" t="s">
        <v>2379</v>
      </c>
      <c r="D5456" s="39">
        <v>11.99</v>
      </c>
      <c r="E5456" s="38">
        <v>2800</v>
      </c>
      <c r="F5456" s="4067"/>
      <c r="I5456"/>
      <c r="J5456"/>
      <c r="K5456"/>
      <c r="L5456"/>
      <c r="M5456"/>
    </row>
    <row r="5457" spans="2:13" x14ac:dyDescent="0.2">
      <c r="B5457" s="4031"/>
      <c r="C5457" s="38" t="s">
        <v>1711</v>
      </c>
      <c r="D5457" s="39">
        <v>0.06</v>
      </c>
      <c r="E5457" s="38" t="s">
        <v>2505</v>
      </c>
      <c r="F5457" s="4067"/>
      <c r="I5457"/>
      <c r="J5457"/>
      <c r="K5457"/>
      <c r="L5457"/>
      <c r="M5457"/>
    </row>
    <row r="5458" spans="2:13" x14ac:dyDescent="0.2">
      <c r="B5458" s="4032"/>
      <c r="C5458" s="38" t="s">
        <v>2506</v>
      </c>
      <c r="D5458" s="39">
        <v>0.06</v>
      </c>
      <c r="E5458" s="38" t="s">
        <v>2505</v>
      </c>
      <c r="F5458" s="4067"/>
      <c r="I5458"/>
      <c r="J5458"/>
      <c r="K5458"/>
      <c r="L5458"/>
      <c r="M5458"/>
    </row>
    <row r="5459" spans="2:13" x14ac:dyDescent="0.2">
      <c r="B5459" s="4026" t="s">
        <v>71</v>
      </c>
      <c r="C5459" s="38" t="s">
        <v>2380</v>
      </c>
      <c r="D5459" s="39">
        <v>2.99</v>
      </c>
      <c r="E5459" s="38">
        <v>20</v>
      </c>
      <c r="F5459" s="4067"/>
      <c r="I5459"/>
      <c r="J5459"/>
      <c r="K5459"/>
      <c r="L5459"/>
      <c r="M5459"/>
    </row>
    <row r="5460" spans="2:13" x14ac:dyDescent="0.2">
      <c r="B5460" s="4026"/>
      <c r="C5460" s="38" t="s">
        <v>2381</v>
      </c>
      <c r="D5460" s="39">
        <v>6.99</v>
      </c>
      <c r="E5460" s="38">
        <v>50</v>
      </c>
      <c r="F5460" s="4067"/>
      <c r="I5460"/>
      <c r="J5460"/>
      <c r="K5460"/>
      <c r="L5460"/>
      <c r="M5460"/>
    </row>
    <row r="5461" spans="2:13" x14ac:dyDescent="0.2">
      <c r="B5461" s="4033" t="s">
        <v>2507</v>
      </c>
      <c r="C5461" s="38" t="s">
        <v>2382</v>
      </c>
      <c r="D5461" s="39">
        <v>3</v>
      </c>
      <c r="E5461" s="38">
        <v>4</v>
      </c>
      <c r="F5461" s="4067"/>
      <c r="I5461"/>
      <c r="J5461"/>
      <c r="K5461"/>
      <c r="L5461"/>
      <c r="M5461"/>
    </row>
    <row r="5462" spans="2:13" x14ac:dyDescent="0.2">
      <c r="B5462" s="4033"/>
      <c r="C5462" s="38" t="s">
        <v>2383</v>
      </c>
      <c r="D5462" s="39">
        <v>5</v>
      </c>
      <c r="E5462" s="38">
        <v>8</v>
      </c>
      <c r="F5462" s="4158"/>
      <c r="I5462"/>
      <c r="J5462"/>
      <c r="K5462"/>
      <c r="L5462"/>
      <c r="M5462"/>
    </row>
    <row r="5463" spans="2:13" ht="4.5" customHeight="1" x14ac:dyDescent="0.2">
      <c r="B5463" s="4077"/>
      <c r="C5463" s="4007"/>
      <c r="D5463" s="4007"/>
      <c r="E5463" s="4007"/>
      <c r="F5463" s="4008"/>
      <c r="I5463"/>
      <c r="J5463"/>
      <c r="K5463"/>
      <c r="L5463"/>
      <c r="M5463"/>
    </row>
    <row r="5464" spans="2:13" x14ac:dyDescent="0.2">
      <c r="B5464" s="4033" t="s">
        <v>340</v>
      </c>
      <c r="C5464" s="38" t="s">
        <v>2508</v>
      </c>
      <c r="D5464" s="39">
        <v>1.5</v>
      </c>
      <c r="E5464" s="87">
        <v>100</v>
      </c>
      <c r="F5464" s="4034" t="s">
        <v>2384</v>
      </c>
      <c r="I5464"/>
      <c r="J5464"/>
      <c r="K5464"/>
      <c r="L5464"/>
      <c r="M5464"/>
    </row>
    <row r="5465" spans="2:13" x14ac:dyDescent="0.2">
      <c r="B5465" s="4033"/>
      <c r="C5465" s="38" t="s">
        <v>2509</v>
      </c>
      <c r="D5465" s="39">
        <v>2.66</v>
      </c>
      <c r="E5465" s="87">
        <v>200</v>
      </c>
      <c r="F5465" s="4034"/>
      <c r="I5465"/>
      <c r="J5465"/>
      <c r="K5465"/>
      <c r="L5465"/>
      <c r="M5465"/>
    </row>
    <row r="5466" spans="2:13" x14ac:dyDescent="0.2">
      <c r="B5466" s="4033"/>
      <c r="C5466" s="38" t="s">
        <v>2510</v>
      </c>
      <c r="D5466" s="39">
        <v>6.5</v>
      </c>
      <c r="E5466" s="87">
        <v>500</v>
      </c>
      <c r="F5466" s="4034"/>
      <c r="I5466"/>
      <c r="J5466"/>
      <c r="K5466"/>
      <c r="L5466"/>
      <c r="M5466"/>
    </row>
    <row r="5467" spans="2:13" x14ac:dyDescent="0.2">
      <c r="B5467" s="4033"/>
      <c r="C5467" s="38" t="s">
        <v>2511</v>
      </c>
      <c r="D5467" s="39">
        <v>13</v>
      </c>
      <c r="E5467" s="87">
        <v>1000</v>
      </c>
      <c r="F5467" s="4034"/>
      <c r="I5467"/>
      <c r="J5467"/>
      <c r="K5467"/>
      <c r="L5467"/>
      <c r="M5467"/>
    </row>
    <row r="5468" spans="2:13" x14ac:dyDescent="0.2">
      <c r="B5468" s="4033"/>
      <c r="C5468" s="38" t="s">
        <v>1711</v>
      </c>
      <c r="D5468" s="39">
        <v>0.06</v>
      </c>
      <c r="E5468" s="87" t="s">
        <v>2505</v>
      </c>
      <c r="F5468" s="4034"/>
      <c r="I5468"/>
      <c r="J5468"/>
      <c r="K5468"/>
      <c r="L5468"/>
      <c r="M5468"/>
    </row>
    <row r="5469" spans="2:13" x14ac:dyDescent="0.2">
      <c r="B5469" s="4033"/>
      <c r="C5469" s="38" t="s">
        <v>2506</v>
      </c>
      <c r="D5469" s="39">
        <v>0.06</v>
      </c>
      <c r="E5469" s="87" t="s">
        <v>2505</v>
      </c>
      <c r="F5469" s="4034"/>
      <c r="I5469"/>
      <c r="J5469"/>
      <c r="K5469"/>
      <c r="L5469"/>
      <c r="M5469"/>
    </row>
    <row r="5470" spans="2:13" x14ac:dyDescent="0.2">
      <c r="B5470" s="191" t="s">
        <v>71</v>
      </c>
      <c r="C5470" s="38" t="s">
        <v>2385</v>
      </c>
      <c r="D5470" s="39">
        <v>20</v>
      </c>
      <c r="E5470" s="87">
        <v>100</v>
      </c>
      <c r="F5470" s="4034"/>
      <c r="I5470"/>
      <c r="J5470"/>
      <c r="K5470"/>
      <c r="L5470"/>
      <c r="M5470"/>
    </row>
    <row r="5471" spans="2:13" x14ac:dyDescent="0.2">
      <c r="B5471" s="4033" t="s">
        <v>2386</v>
      </c>
      <c r="C5471" s="38" t="s">
        <v>2387</v>
      </c>
      <c r="D5471" s="240" t="s">
        <v>42</v>
      </c>
      <c r="E5471" s="87">
        <v>6</v>
      </c>
      <c r="F5471" s="4034"/>
      <c r="I5471"/>
      <c r="J5471"/>
      <c r="K5471"/>
      <c r="L5471"/>
      <c r="M5471"/>
    </row>
    <row r="5472" spans="2:13" x14ac:dyDescent="0.2">
      <c r="B5472" s="4033"/>
      <c r="C5472" s="38" t="s">
        <v>2388</v>
      </c>
      <c r="D5472" s="240">
        <v>25</v>
      </c>
      <c r="E5472" s="87">
        <v>100</v>
      </c>
      <c r="F5472" s="4034"/>
      <c r="I5472"/>
      <c r="J5472"/>
      <c r="K5472"/>
      <c r="L5472"/>
      <c r="M5472"/>
    </row>
    <row r="5473" spans="2:13" x14ac:dyDescent="0.2">
      <c r="B5473" s="4033"/>
      <c r="C5473" s="38" t="s">
        <v>2389</v>
      </c>
      <c r="D5473" s="240">
        <v>39</v>
      </c>
      <c r="E5473" s="87">
        <v>200</v>
      </c>
      <c r="F5473" s="4034"/>
      <c r="I5473"/>
      <c r="J5473"/>
      <c r="K5473"/>
      <c r="L5473"/>
      <c r="M5473"/>
    </row>
    <row r="5474" spans="2:13" x14ac:dyDescent="0.2">
      <c r="B5474" s="4033"/>
      <c r="C5474" s="38" t="s">
        <v>2390</v>
      </c>
      <c r="D5474" s="240">
        <v>45</v>
      </c>
      <c r="E5474" s="87">
        <v>300</v>
      </c>
      <c r="F5474" s="4034"/>
      <c r="I5474"/>
      <c r="J5474"/>
      <c r="K5474"/>
      <c r="L5474"/>
      <c r="M5474"/>
    </row>
    <row r="5475" spans="2:13" x14ac:dyDescent="0.2">
      <c r="B5475" s="4033"/>
      <c r="C5475" s="38" t="s">
        <v>2391</v>
      </c>
      <c r="D5475" s="240">
        <v>49</v>
      </c>
      <c r="E5475" s="87">
        <v>400</v>
      </c>
      <c r="F5475" s="4034"/>
      <c r="I5475"/>
      <c r="J5475"/>
      <c r="K5475"/>
      <c r="L5475"/>
      <c r="M5475"/>
    </row>
    <row r="5476" spans="2:13" x14ac:dyDescent="0.2">
      <c r="B5476" s="4033"/>
      <c r="C5476" s="38" t="s">
        <v>2392</v>
      </c>
      <c r="D5476" s="240">
        <v>79</v>
      </c>
      <c r="E5476" s="87">
        <v>800</v>
      </c>
      <c r="F5476" s="4034"/>
      <c r="I5476"/>
      <c r="J5476"/>
      <c r="K5476"/>
      <c r="L5476"/>
      <c r="M5476"/>
    </row>
    <row r="5477" spans="2:13" x14ac:dyDescent="0.2">
      <c r="B5477" s="4033"/>
      <c r="C5477" s="38" t="s">
        <v>2393</v>
      </c>
      <c r="D5477" s="240">
        <v>99</v>
      </c>
      <c r="E5477" s="87">
        <v>1000</v>
      </c>
      <c r="F5477" s="4034"/>
      <c r="I5477"/>
      <c r="J5477"/>
      <c r="K5477"/>
      <c r="L5477"/>
      <c r="M5477"/>
    </row>
    <row r="5478" spans="2:13" x14ac:dyDescent="0.2">
      <c r="B5478" s="4033"/>
      <c r="C5478" s="38" t="s">
        <v>2394</v>
      </c>
      <c r="D5478" s="240">
        <v>180</v>
      </c>
      <c r="E5478" s="87">
        <v>2000</v>
      </c>
      <c r="F5478" s="4034"/>
      <c r="I5478"/>
      <c r="J5478"/>
      <c r="K5478"/>
      <c r="L5478"/>
      <c r="M5478"/>
    </row>
    <row r="5479" spans="2:13" x14ac:dyDescent="0.2">
      <c r="B5479" s="4033"/>
      <c r="C5479" s="38" t="s">
        <v>2395</v>
      </c>
      <c r="D5479" s="240">
        <v>280</v>
      </c>
      <c r="E5479" s="87">
        <v>3000</v>
      </c>
      <c r="F5479" s="4034"/>
      <c r="I5479"/>
      <c r="J5479"/>
      <c r="K5479"/>
      <c r="L5479"/>
      <c r="M5479"/>
    </row>
    <row r="5480" spans="2:13" ht="6" customHeight="1" x14ac:dyDescent="0.2">
      <c r="B5480" s="14"/>
      <c r="C5480" s="38"/>
      <c r="D5480" s="38"/>
      <c r="E5480" s="38"/>
      <c r="F5480" s="41"/>
      <c r="I5480"/>
      <c r="J5480"/>
      <c r="K5480"/>
      <c r="L5480"/>
      <c r="M5480"/>
    </row>
    <row r="5481" spans="2:13" x14ac:dyDescent="0.2">
      <c r="B5481" s="4033" t="s">
        <v>340</v>
      </c>
      <c r="C5481" s="38" t="s">
        <v>2508</v>
      </c>
      <c r="D5481" s="39">
        <v>1.5</v>
      </c>
      <c r="E5481" s="87">
        <v>100</v>
      </c>
      <c r="F5481" s="4034" t="s">
        <v>2513</v>
      </c>
      <c r="I5481"/>
      <c r="J5481"/>
      <c r="K5481"/>
      <c r="L5481"/>
      <c r="M5481"/>
    </row>
    <row r="5482" spans="2:13" x14ac:dyDescent="0.2">
      <c r="B5482" s="4033"/>
      <c r="C5482" s="38" t="s">
        <v>2509</v>
      </c>
      <c r="D5482" s="39">
        <v>2.66</v>
      </c>
      <c r="E5482" s="87">
        <v>200</v>
      </c>
      <c r="F5482" s="4034"/>
      <c r="I5482"/>
      <c r="J5482"/>
      <c r="K5482"/>
      <c r="L5482"/>
      <c r="M5482"/>
    </row>
    <row r="5483" spans="2:13" x14ac:dyDescent="0.2">
      <c r="B5483" s="4033"/>
      <c r="C5483" s="38" t="s">
        <v>2510</v>
      </c>
      <c r="D5483" s="39">
        <v>6.5</v>
      </c>
      <c r="E5483" s="87">
        <v>500</v>
      </c>
      <c r="F5483" s="4034"/>
      <c r="I5483"/>
      <c r="J5483"/>
      <c r="K5483"/>
      <c r="L5483"/>
      <c r="M5483"/>
    </row>
    <row r="5484" spans="2:13" x14ac:dyDescent="0.2">
      <c r="B5484" s="4033"/>
      <c r="C5484" s="38" t="s">
        <v>2511</v>
      </c>
      <c r="D5484" s="39">
        <v>13</v>
      </c>
      <c r="E5484" s="87">
        <v>1000</v>
      </c>
      <c r="F5484" s="4034"/>
      <c r="I5484"/>
      <c r="J5484"/>
      <c r="K5484"/>
      <c r="L5484"/>
      <c r="M5484"/>
    </row>
    <row r="5485" spans="2:13" x14ac:dyDescent="0.2">
      <c r="B5485" s="4037" t="s">
        <v>71</v>
      </c>
      <c r="C5485" s="38" t="s">
        <v>1711</v>
      </c>
      <c r="D5485" s="39">
        <v>0.22</v>
      </c>
      <c r="E5485" s="87">
        <v>1</v>
      </c>
      <c r="F5485" s="4034"/>
      <c r="I5485"/>
      <c r="J5485"/>
      <c r="K5485"/>
      <c r="L5485"/>
      <c r="M5485"/>
    </row>
    <row r="5486" spans="2:13" x14ac:dyDescent="0.2">
      <c r="B5486" s="4041"/>
      <c r="C5486" s="38" t="s">
        <v>2506</v>
      </c>
      <c r="D5486" s="39">
        <v>0.22</v>
      </c>
      <c r="E5486" s="87" t="s">
        <v>2505</v>
      </c>
      <c r="F5486" s="4034"/>
      <c r="I5486"/>
      <c r="J5486"/>
      <c r="K5486"/>
      <c r="L5486"/>
      <c r="M5486"/>
    </row>
    <row r="5487" spans="2:13" x14ac:dyDescent="0.2">
      <c r="B5487" s="4038"/>
      <c r="C5487" s="38" t="s">
        <v>2512</v>
      </c>
      <c r="D5487" s="39">
        <v>20</v>
      </c>
      <c r="E5487" s="87">
        <v>100</v>
      </c>
      <c r="F5487" s="4034"/>
      <c r="I5487"/>
      <c r="J5487"/>
      <c r="K5487"/>
      <c r="L5487"/>
      <c r="M5487"/>
    </row>
    <row r="5488" spans="2:13" x14ac:dyDescent="0.2">
      <c r="B5488" s="4033" t="s">
        <v>1366</v>
      </c>
      <c r="C5488" s="38" t="s">
        <v>2396</v>
      </c>
      <c r="D5488" s="39">
        <v>25</v>
      </c>
      <c r="E5488" s="87">
        <v>100</v>
      </c>
      <c r="F5488" s="4034"/>
      <c r="I5488"/>
      <c r="J5488"/>
      <c r="K5488"/>
      <c r="L5488"/>
      <c r="M5488"/>
    </row>
    <row r="5489" spans="2:13" x14ac:dyDescent="0.2">
      <c r="B5489" s="4033"/>
      <c r="C5489" s="38" t="s">
        <v>2397</v>
      </c>
      <c r="D5489" s="39">
        <v>39</v>
      </c>
      <c r="E5489" s="87">
        <v>200</v>
      </c>
      <c r="F5489" s="4034"/>
      <c r="I5489"/>
      <c r="J5489"/>
      <c r="K5489"/>
      <c r="L5489"/>
      <c r="M5489"/>
    </row>
    <row r="5490" spans="2:13" x14ac:dyDescent="0.2">
      <c r="B5490" s="4033"/>
      <c r="C5490" s="38" t="s">
        <v>2398</v>
      </c>
      <c r="D5490" s="39">
        <v>45</v>
      </c>
      <c r="E5490" s="87">
        <v>300</v>
      </c>
      <c r="F5490" s="4034"/>
      <c r="I5490"/>
      <c r="J5490"/>
      <c r="K5490"/>
      <c r="L5490"/>
      <c r="M5490"/>
    </row>
    <row r="5491" spans="2:13" x14ac:dyDescent="0.2">
      <c r="B5491" s="4033"/>
      <c r="C5491" s="38" t="s">
        <v>2399</v>
      </c>
      <c r="D5491" s="39">
        <v>49</v>
      </c>
      <c r="E5491" s="87">
        <v>400</v>
      </c>
      <c r="F5491" s="4034"/>
      <c r="I5491"/>
      <c r="J5491"/>
      <c r="K5491"/>
      <c r="L5491"/>
      <c r="M5491"/>
    </row>
    <row r="5492" spans="2:13" x14ac:dyDescent="0.2">
      <c r="B5492" s="4033"/>
      <c r="C5492" s="38" t="s">
        <v>2400</v>
      </c>
      <c r="D5492" s="39">
        <v>79</v>
      </c>
      <c r="E5492" s="87">
        <v>800</v>
      </c>
      <c r="F5492" s="4034"/>
      <c r="I5492"/>
      <c r="J5492"/>
      <c r="K5492"/>
      <c r="L5492"/>
      <c r="M5492"/>
    </row>
    <row r="5493" spans="2:13" x14ac:dyDescent="0.2">
      <c r="B5493" s="4033"/>
      <c r="C5493" s="38" t="s">
        <v>2401</v>
      </c>
      <c r="D5493" s="39">
        <v>99</v>
      </c>
      <c r="E5493" s="87">
        <v>1000</v>
      </c>
      <c r="F5493" s="4034"/>
      <c r="I5493"/>
      <c r="J5493"/>
      <c r="K5493"/>
      <c r="L5493"/>
      <c r="M5493"/>
    </row>
    <row r="5494" spans="2:13" x14ac:dyDescent="0.2">
      <c r="B5494" s="4033"/>
      <c r="C5494" s="38" t="s">
        <v>2402</v>
      </c>
      <c r="D5494" s="39">
        <v>180</v>
      </c>
      <c r="E5494" s="87">
        <v>2000</v>
      </c>
      <c r="F5494" s="4034"/>
      <c r="I5494"/>
      <c r="J5494"/>
      <c r="K5494"/>
      <c r="L5494"/>
      <c r="M5494"/>
    </row>
    <row r="5495" spans="2:13" x14ac:dyDescent="0.2">
      <c r="B5495" s="4033"/>
      <c r="C5495" s="38" t="s">
        <v>2403</v>
      </c>
      <c r="D5495" s="39">
        <v>280</v>
      </c>
      <c r="E5495" s="87">
        <v>3000</v>
      </c>
      <c r="F5495" s="4034"/>
      <c r="I5495"/>
      <c r="J5495"/>
      <c r="K5495"/>
      <c r="L5495"/>
      <c r="M5495"/>
    </row>
    <row r="5496" spans="2:13" ht="5.25" customHeight="1" x14ac:dyDescent="0.2">
      <c r="B5496" s="14"/>
      <c r="C5496" s="38"/>
      <c r="D5496" s="38"/>
      <c r="E5496" s="38"/>
      <c r="F5496" s="41"/>
      <c r="I5496"/>
      <c r="J5496"/>
      <c r="K5496"/>
      <c r="L5496"/>
      <c r="M5496"/>
    </row>
    <row r="5497" spans="2:13" x14ac:dyDescent="0.2">
      <c r="B5497" s="4033" t="s">
        <v>340</v>
      </c>
      <c r="C5497" s="38" t="s">
        <v>1711</v>
      </c>
      <c r="D5497" s="39">
        <v>0.06</v>
      </c>
      <c r="E5497" s="87">
        <v>1</v>
      </c>
      <c r="F5497" s="4034" t="s">
        <v>2404</v>
      </c>
      <c r="I5497"/>
      <c r="J5497"/>
      <c r="K5497"/>
      <c r="L5497"/>
      <c r="M5497"/>
    </row>
    <row r="5498" spans="2:13" x14ac:dyDescent="0.2">
      <c r="B5498" s="4033"/>
      <c r="C5498" s="38" t="s">
        <v>2506</v>
      </c>
      <c r="D5498" s="39">
        <v>0.06</v>
      </c>
      <c r="E5498" s="87" t="s">
        <v>2505</v>
      </c>
      <c r="F5498" s="4034"/>
      <c r="I5498"/>
      <c r="J5498"/>
      <c r="K5498"/>
      <c r="L5498"/>
      <c r="M5498"/>
    </row>
    <row r="5499" spans="2:13" x14ac:dyDescent="0.2">
      <c r="B5499" s="4033"/>
      <c r="C5499" s="38" t="s">
        <v>2514</v>
      </c>
      <c r="D5499" s="39">
        <v>1.5</v>
      </c>
      <c r="E5499" s="87">
        <v>70</v>
      </c>
      <c r="F5499" s="4034"/>
      <c r="I5499"/>
      <c r="J5499"/>
      <c r="K5499"/>
      <c r="L5499"/>
      <c r="M5499"/>
    </row>
    <row r="5500" spans="2:13" x14ac:dyDescent="0.2">
      <c r="B5500" s="4033"/>
      <c r="C5500" s="38" t="s">
        <v>2515</v>
      </c>
      <c r="D5500" s="39">
        <v>2</v>
      </c>
      <c r="E5500" s="239">
        <v>100</v>
      </c>
      <c r="F5500" s="4034"/>
      <c r="I5500"/>
      <c r="J5500"/>
      <c r="K5500"/>
      <c r="L5500"/>
      <c r="M5500"/>
    </row>
    <row r="5501" spans="2:13" x14ac:dyDescent="0.2">
      <c r="B5501" s="4033"/>
      <c r="C5501" s="38" t="s">
        <v>2516</v>
      </c>
      <c r="D5501" s="39">
        <v>5</v>
      </c>
      <c r="E5501" s="87">
        <v>240</v>
      </c>
      <c r="F5501" s="4034"/>
      <c r="I5501"/>
      <c r="J5501"/>
      <c r="K5501"/>
      <c r="L5501"/>
      <c r="M5501"/>
    </row>
    <row r="5502" spans="2:13" x14ac:dyDescent="0.2">
      <c r="B5502" s="4033"/>
      <c r="C5502" s="38" t="s">
        <v>2405</v>
      </c>
      <c r="D5502" s="39">
        <v>6</v>
      </c>
      <c r="E5502" s="87">
        <v>330</v>
      </c>
      <c r="F5502" s="4034"/>
      <c r="I5502"/>
      <c r="J5502"/>
      <c r="K5502"/>
      <c r="L5502"/>
      <c r="M5502"/>
    </row>
    <row r="5503" spans="2:13" x14ac:dyDescent="0.2">
      <c r="B5503" s="4033"/>
      <c r="C5503" s="38" t="s">
        <v>2406</v>
      </c>
      <c r="D5503" s="39">
        <v>7.5</v>
      </c>
      <c r="E5503" s="87">
        <v>400</v>
      </c>
      <c r="F5503" s="4034"/>
      <c r="I5503"/>
      <c r="J5503"/>
      <c r="K5503"/>
      <c r="L5503"/>
      <c r="M5503"/>
    </row>
    <row r="5504" spans="2:13" x14ac:dyDescent="0.2">
      <c r="B5504" s="4033"/>
      <c r="C5504" s="38" t="s">
        <v>2407</v>
      </c>
      <c r="D5504" s="39">
        <v>11.99</v>
      </c>
      <c r="E5504" s="87">
        <v>2800</v>
      </c>
      <c r="F5504" s="4034"/>
      <c r="I5504"/>
      <c r="J5504"/>
      <c r="K5504"/>
      <c r="L5504"/>
      <c r="M5504"/>
    </row>
    <row r="5505" spans="2:13" x14ac:dyDescent="0.2">
      <c r="B5505" s="4033" t="s">
        <v>71</v>
      </c>
      <c r="C5505" s="38" t="s">
        <v>1711</v>
      </c>
      <c r="D5505" s="39">
        <v>0.22</v>
      </c>
      <c r="E5505" s="87">
        <v>1</v>
      </c>
      <c r="F5505" s="4034"/>
      <c r="I5505"/>
      <c r="J5505"/>
      <c r="K5505"/>
      <c r="L5505"/>
      <c r="M5505"/>
    </row>
    <row r="5506" spans="2:13" x14ac:dyDescent="0.2">
      <c r="B5506" s="4033"/>
      <c r="C5506" s="38" t="s">
        <v>2506</v>
      </c>
      <c r="D5506" s="39">
        <v>0.22</v>
      </c>
      <c r="E5506" s="87" t="s">
        <v>2505</v>
      </c>
      <c r="F5506" s="4034"/>
      <c r="I5506"/>
      <c r="J5506"/>
      <c r="K5506"/>
      <c r="L5506"/>
      <c r="M5506"/>
    </row>
    <row r="5507" spans="2:13" x14ac:dyDescent="0.2">
      <c r="B5507" s="4033"/>
      <c r="C5507" s="38" t="s">
        <v>2408</v>
      </c>
      <c r="D5507" s="39">
        <v>2.99</v>
      </c>
      <c r="E5507" s="87">
        <v>20</v>
      </c>
      <c r="F5507" s="4034"/>
      <c r="I5507"/>
      <c r="J5507"/>
      <c r="K5507"/>
      <c r="L5507"/>
      <c r="M5507"/>
    </row>
    <row r="5508" spans="2:13" x14ac:dyDescent="0.2">
      <c r="B5508" s="4033"/>
      <c r="C5508" s="38" t="s">
        <v>2409</v>
      </c>
      <c r="D5508" s="39">
        <v>6.99</v>
      </c>
      <c r="E5508" s="87">
        <v>50</v>
      </c>
      <c r="F5508" s="4034"/>
      <c r="I5508"/>
      <c r="J5508"/>
      <c r="K5508"/>
      <c r="L5508"/>
      <c r="M5508"/>
    </row>
    <row r="5509" spans="2:13" x14ac:dyDescent="0.2">
      <c r="B5509" s="4033" t="s">
        <v>1366</v>
      </c>
      <c r="C5509" s="38" t="s">
        <v>1711</v>
      </c>
      <c r="D5509" s="95">
        <v>4.4999999999999997E-3</v>
      </c>
      <c r="E5509" s="87">
        <v>1</v>
      </c>
      <c r="F5509" s="4034"/>
      <c r="I5509"/>
      <c r="J5509"/>
      <c r="K5509"/>
      <c r="L5509"/>
      <c r="M5509"/>
    </row>
    <row r="5510" spans="2:13" x14ac:dyDescent="0.2">
      <c r="B5510" s="4033"/>
      <c r="C5510" s="90" t="s">
        <v>2410</v>
      </c>
      <c r="D5510" s="39">
        <v>3</v>
      </c>
      <c r="E5510" s="87">
        <v>5</v>
      </c>
      <c r="F5510" s="4034"/>
      <c r="I5510"/>
      <c r="J5510"/>
      <c r="K5510"/>
      <c r="L5510"/>
      <c r="M5510"/>
    </row>
    <row r="5511" spans="2:13" x14ac:dyDescent="0.2">
      <c r="B5511" s="4036"/>
      <c r="C5511" s="90" t="s">
        <v>2411</v>
      </c>
      <c r="D5511" s="39">
        <v>5</v>
      </c>
      <c r="E5511" s="87">
        <v>10</v>
      </c>
      <c r="F5511" s="4035"/>
      <c r="I5511"/>
      <c r="J5511"/>
      <c r="K5511"/>
      <c r="L5511"/>
      <c r="M5511"/>
    </row>
    <row r="5512" spans="2:13" x14ac:dyDescent="0.2">
      <c r="B5512" s="4036"/>
      <c r="C5512" s="90" t="s">
        <v>2412</v>
      </c>
      <c r="D5512" s="39">
        <v>10</v>
      </c>
      <c r="E5512" s="87">
        <v>25</v>
      </c>
      <c r="F5512" s="4035"/>
      <c r="I5512"/>
      <c r="J5512"/>
      <c r="K5512"/>
      <c r="L5512"/>
      <c r="M5512"/>
    </row>
    <row r="5513" spans="2:13" x14ac:dyDescent="0.2">
      <c r="B5513" s="4036"/>
      <c r="C5513" s="90" t="s">
        <v>2413</v>
      </c>
      <c r="D5513" s="39">
        <v>15</v>
      </c>
      <c r="E5513" s="87">
        <v>60</v>
      </c>
      <c r="F5513" s="4035"/>
      <c r="I5513"/>
      <c r="J5513"/>
      <c r="K5513"/>
      <c r="L5513"/>
      <c r="M5513"/>
    </row>
    <row r="5514" spans="2:13" x14ac:dyDescent="0.2">
      <c r="B5514" s="4036"/>
      <c r="C5514" s="90" t="s">
        <v>2414</v>
      </c>
      <c r="D5514" s="39">
        <v>20</v>
      </c>
      <c r="E5514" s="87">
        <v>100</v>
      </c>
      <c r="F5514" s="4035"/>
      <c r="I5514"/>
      <c r="J5514"/>
      <c r="K5514"/>
      <c r="L5514"/>
      <c r="M5514"/>
    </row>
    <row r="5515" spans="2:13" x14ac:dyDescent="0.2">
      <c r="B5515" s="4036"/>
      <c r="C5515" s="90" t="s">
        <v>2415</v>
      </c>
      <c r="D5515" s="39">
        <v>25</v>
      </c>
      <c r="E5515" s="87">
        <v>150</v>
      </c>
      <c r="F5515" s="4035"/>
      <c r="I5515"/>
      <c r="J5515"/>
      <c r="K5515"/>
      <c r="L5515"/>
      <c r="M5515"/>
    </row>
    <row r="5516" spans="2:13" x14ac:dyDescent="0.2">
      <c r="B5516" s="4036"/>
      <c r="C5516" s="90" t="s">
        <v>2416</v>
      </c>
      <c r="D5516" s="39">
        <v>30</v>
      </c>
      <c r="E5516" s="87">
        <v>200</v>
      </c>
      <c r="F5516" s="4035"/>
      <c r="I5516"/>
      <c r="J5516"/>
      <c r="K5516"/>
      <c r="L5516"/>
      <c r="M5516"/>
    </row>
    <row r="5517" spans="2:13" x14ac:dyDescent="0.2">
      <c r="B5517" s="4036"/>
      <c r="C5517" s="90" t="s">
        <v>2417</v>
      </c>
      <c r="D5517" s="39">
        <v>35</v>
      </c>
      <c r="E5517" s="87">
        <v>500</v>
      </c>
      <c r="F5517" s="4035"/>
      <c r="I5517"/>
      <c r="J5517"/>
      <c r="K5517"/>
      <c r="L5517"/>
      <c r="M5517"/>
    </row>
    <row r="5518" spans="2:13" x14ac:dyDescent="0.2">
      <c r="B5518" s="4036"/>
      <c r="C5518" s="38" t="s">
        <v>2418</v>
      </c>
      <c r="D5518" s="39">
        <v>40</v>
      </c>
      <c r="E5518" s="87" t="s">
        <v>2419</v>
      </c>
      <c r="F5518" s="4035"/>
      <c r="I5518"/>
      <c r="J5518"/>
      <c r="K5518"/>
      <c r="L5518"/>
      <c r="M5518"/>
    </row>
    <row r="5519" spans="2:13" x14ac:dyDescent="0.2">
      <c r="B5519" s="4036"/>
      <c r="C5519" s="38" t="s">
        <v>330</v>
      </c>
      <c r="D5519" s="39">
        <v>49</v>
      </c>
      <c r="E5519" s="87" t="s">
        <v>1726</v>
      </c>
      <c r="F5519" s="4035"/>
      <c r="I5519"/>
      <c r="J5519"/>
      <c r="K5519"/>
      <c r="L5519"/>
      <c r="M5519"/>
    </row>
    <row r="5520" spans="2:13" ht="5.25" customHeight="1" x14ac:dyDescent="0.2">
      <c r="B5520" s="14"/>
      <c r="C5520" s="38"/>
      <c r="D5520" s="38"/>
      <c r="E5520" s="38"/>
      <c r="F5520" s="41"/>
      <c r="I5520"/>
      <c r="J5520"/>
      <c r="K5520"/>
      <c r="L5520"/>
      <c r="M5520"/>
    </row>
    <row r="5521" spans="2:13" x14ac:dyDescent="0.2">
      <c r="B5521" s="4033" t="s">
        <v>340</v>
      </c>
      <c r="C5521" s="38" t="s">
        <v>2514</v>
      </c>
      <c r="D5521" s="39">
        <v>1.5</v>
      </c>
      <c r="E5521" s="87">
        <v>70</v>
      </c>
      <c r="F5521" s="4034" t="s">
        <v>2517</v>
      </c>
      <c r="I5521"/>
      <c r="J5521"/>
      <c r="K5521"/>
      <c r="L5521"/>
      <c r="M5521"/>
    </row>
    <row r="5522" spans="2:13" x14ac:dyDescent="0.2">
      <c r="B5522" s="4033"/>
      <c r="C5522" s="38" t="s">
        <v>2515</v>
      </c>
      <c r="D5522" s="39">
        <v>2</v>
      </c>
      <c r="E5522" s="87">
        <v>100</v>
      </c>
      <c r="F5522" s="4034"/>
      <c r="I5522"/>
      <c r="J5522"/>
      <c r="K5522"/>
      <c r="L5522"/>
      <c r="M5522"/>
    </row>
    <row r="5523" spans="2:13" x14ac:dyDescent="0.2">
      <c r="B5523" s="4033"/>
      <c r="C5523" s="38" t="s">
        <v>2516</v>
      </c>
      <c r="D5523" s="39">
        <v>5</v>
      </c>
      <c r="E5523" s="87">
        <v>240</v>
      </c>
      <c r="F5523" s="4034"/>
      <c r="I5523"/>
      <c r="J5523"/>
      <c r="K5523"/>
      <c r="L5523"/>
      <c r="M5523"/>
    </row>
    <row r="5524" spans="2:13" x14ac:dyDescent="0.2">
      <c r="B5524" s="4033"/>
      <c r="C5524" s="38" t="s">
        <v>2405</v>
      </c>
      <c r="D5524" s="39">
        <v>6</v>
      </c>
      <c r="E5524" s="87">
        <v>300</v>
      </c>
      <c r="F5524" s="4034"/>
      <c r="I5524"/>
      <c r="J5524"/>
      <c r="K5524"/>
      <c r="L5524"/>
      <c r="M5524"/>
    </row>
    <row r="5525" spans="2:13" x14ac:dyDescent="0.2">
      <c r="B5525" s="4033"/>
      <c r="C5525" s="38" t="s">
        <v>2406</v>
      </c>
      <c r="D5525" s="39">
        <v>7.5</v>
      </c>
      <c r="E5525" s="87">
        <v>400</v>
      </c>
      <c r="F5525" s="4034"/>
      <c r="I5525"/>
      <c r="J5525"/>
      <c r="K5525"/>
      <c r="L5525"/>
      <c r="M5525"/>
    </row>
    <row r="5526" spans="2:13" x14ac:dyDescent="0.2">
      <c r="B5526" s="4037" t="s">
        <v>71</v>
      </c>
      <c r="C5526" s="38" t="s">
        <v>1711</v>
      </c>
      <c r="D5526" s="39">
        <v>0.22</v>
      </c>
      <c r="E5526" s="87">
        <v>1</v>
      </c>
      <c r="F5526" s="4034"/>
      <c r="I5526"/>
      <c r="J5526"/>
      <c r="K5526"/>
      <c r="L5526"/>
      <c r="M5526"/>
    </row>
    <row r="5527" spans="2:13" x14ac:dyDescent="0.2">
      <c r="B5527" s="4041"/>
      <c r="C5527" s="38" t="s">
        <v>2506</v>
      </c>
      <c r="D5527" s="39">
        <v>0.22</v>
      </c>
      <c r="E5527" s="87" t="s">
        <v>2252</v>
      </c>
      <c r="F5527" s="4034"/>
      <c r="I5527"/>
      <c r="J5527"/>
      <c r="K5527"/>
      <c r="L5527"/>
      <c r="M5527"/>
    </row>
    <row r="5528" spans="2:13" x14ac:dyDescent="0.2">
      <c r="B5528" s="4041"/>
      <c r="C5528" s="38" t="s">
        <v>2518</v>
      </c>
      <c r="D5528" s="39">
        <v>5</v>
      </c>
      <c r="E5528" s="87">
        <v>25</v>
      </c>
      <c r="F5528" s="4034"/>
      <c r="I5528"/>
      <c r="J5528"/>
      <c r="K5528"/>
      <c r="L5528"/>
      <c r="M5528"/>
    </row>
    <row r="5529" spans="2:13" x14ac:dyDescent="0.2">
      <c r="B5529" s="4033" t="s">
        <v>2507</v>
      </c>
      <c r="C5529" s="38" t="s">
        <v>2420</v>
      </c>
      <c r="D5529" s="39">
        <v>3</v>
      </c>
      <c r="E5529" s="87">
        <v>5</v>
      </c>
      <c r="F5529" s="4034"/>
      <c r="I5529"/>
      <c r="J5529"/>
      <c r="K5529"/>
      <c r="L5529"/>
      <c r="M5529"/>
    </row>
    <row r="5530" spans="2:13" x14ac:dyDescent="0.2">
      <c r="B5530" s="4033"/>
      <c r="C5530" s="38" t="s">
        <v>2421</v>
      </c>
      <c r="D5530" s="39">
        <v>5</v>
      </c>
      <c r="E5530" s="87">
        <v>10</v>
      </c>
      <c r="F5530" s="4034"/>
      <c r="I5530"/>
      <c r="J5530"/>
      <c r="K5530"/>
      <c r="L5530"/>
      <c r="M5530"/>
    </row>
    <row r="5531" spans="2:13" x14ac:dyDescent="0.2">
      <c r="B5531" s="4036"/>
      <c r="C5531" s="38" t="s">
        <v>2422</v>
      </c>
      <c r="D5531" s="39">
        <v>10</v>
      </c>
      <c r="E5531" s="87">
        <v>25</v>
      </c>
      <c r="F5531" s="4035"/>
      <c r="I5531"/>
      <c r="J5531"/>
      <c r="K5531"/>
      <c r="L5531"/>
      <c r="M5531"/>
    </row>
    <row r="5532" spans="2:13" x14ac:dyDescent="0.2">
      <c r="B5532" s="4036"/>
      <c r="C5532" s="38" t="s">
        <v>2423</v>
      </c>
      <c r="D5532" s="39">
        <v>20</v>
      </c>
      <c r="E5532" s="87">
        <v>30</v>
      </c>
      <c r="F5532" s="4035"/>
      <c r="I5532"/>
      <c r="J5532"/>
      <c r="K5532"/>
      <c r="L5532"/>
      <c r="M5532"/>
    </row>
    <row r="5533" spans="2:13" ht="6" customHeight="1" x14ac:dyDescent="0.2">
      <c r="B5533" s="14"/>
      <c r="C5533" s="38"/>
      <c r="D5533" s="38"/>
      <c r="E5533" s="38"/>
      <c r="F5533" s="41"/>
      <c r="I5533"/>
      <c r="J5533"/>
      <c r="K5533"/>
      <c r="L5533"/>
      <c r="M5533"/>
    </row>
    <row r="5534" spans="2:13" x14ac:dyDescent="0.2">
      <c r="B5534" s="4033" t="s">
        <v>340</v>
      </c>
      <c r="C5534" s="38" t="s">
        <v>2519</v>
      </c>
      <c r="D5534" s="39" t="s">
        <v>42</v>
      </c>
      <c r="E5534" s="87">
        <v>20</v>
      </c>
      <c r="F5534" s="4034" t="s">
        <v>2520</v>
      </c>
      <c r="I5534"/>
      <c r="J5534"/>
      <c r="K5534"/>
      <c r="L5534"/>
      <c r="M5534"/>
    </row>
    <row r="5535" spans="2:13" x14ac:dyDescent="0.2">
      <c r="B5535" s="4033"/>
      <c r="C5535" s="38" t="s">
        <v>2521</v>
      </c>
      <c r="D5535" s="39">
        <v>1.5</v>
      </c>
      <c r="E5535" s="87">
        <v>100</v>
      </c>
      <c r="F5535" s="4034"/>
      <c r="I5535"/>
      <c r="J5535"/>
      <c r="K5535"/>
      <c r="L5535"/>
      <c r="M5535"/>
    </row>
    <row r="5536" spans="2:13" x14ac:dyDescent="0.2">
      <c r="B5536" s="4033"/>
      <c r="C5536" s="38" t="s">
        <v>2522</v>
      </c>
      <c r="D5536" s="39">
        <v>2.66</v>
      </c>
      <c r="E5536" s="87">
        <v>200</v>
      </c>
      <c r="F5536" s="4034"/>
      <c r="I5536"/>
      <c r="J5536"/>
      <c r="K5536"/>
      <c r="L5536"/>
      <c r="M5536"/>
    </row>
    <row r="5537" spans="2:13" x14ac:dyDescent="0.2">
      <c r="B5537" s="4033"/>
      <c r="C5537" s="38" t="s">
        <v>2523</v>
      </c>
      <c r="D5537" s="39">
        <v>6.5</v>
      </c>
      <c r="E5537" s="87">
        <v>500</v>
      </c>
      <c r="F5537" s="4034"/>
      <c r="I5537"/>
      <c r="J5537"/>
      <c r="K5537"/>
      <c r="L5537"/>
      <c r="M5537"/>
    </row>
    <row r="5538" spans="2:13" x14ac:dyDescent="0.2">
      <c r="B5538" s="4033"/>
      <c r="C5538" s="38" t="s">
        <v>2524</v>
      </c>
      <c r="D5538" s="39">
        <v>13</v>
      </c>
      <c r="E5538" s="87">
        <v>1000</v>
      </c>
      <c r="F5538" s="4034"/>
      <c r="I5538"/>
      <c r="J5538"/>
      <c r="K5538"/>
      <c r="L5538"/>
      <c r="M5538"/>
    </row>
    <row r="5539" spans="2:13" x14ac:dyDescent="0.2">
      <c r="B5539" s="4033"/>
      <c r="C5539" s="38" t="s">
        <v>2525</v>
      </c>
      <c r="D5539" s="39">
        <v>30</v>
      </c>
      <c r="E5539" s="87">
        <v>2000</v>
      </c>
      <c r="F5539" s="4034"/>
      <c r="I5539"/>
      <c r="J5539"/>
      <c r="K5539"/>
      <c r="L5539"/>
      <c r="M5539"/>
    </row>
    <row r="5540" spans="2:13" x14ac:dyDescent="0.2">
      <c r="B5540" s="4033"/>
      <c r="C5540" s="38" t="s">
        <v>2526</v>
      </c>
      <c r="D5540" s="39">
        <v>45</v>
      </c>
      <c r="E5540" s="87">
        <v>3000</v>
      </c>
      <c r="F5540" s="4034"/>
      <c r="I5540"/>
      <c r="J5540"/>
      <c r="K5540"/>
      <c r="L5540"/>
      <c r="M5540"/>
    </row>
    <row r="5541" spans="2:13" x14ac:dyDescent="0.2">
      <c r="B5541" s="4033"/>
      <c r="C5541" s="38" t="s">
        <v>2527</v>
      </c>
      <c r="D5541" s="39">
        <v>75</v>
      </c>
      <c r="E5541" s="87">
        <v>5000</v>
      </c>
      <c r="F5541" s="4034"/>
      <c r="I5541"/>
      <c r="J5541"/>
      <c r="K5541"/>
      <c r="L5541"/>
      <c r="M5541"/>
    </row>
    <row r="5542" spans="2:13" x14ac:dyDescent="0.2">
      <c r="B5542" s="4033"/>
      <c r="C5542" s="38" t="s">
        <v>2528</v>
      </c>
      <c r="D5542" s="39">
        <v>120</v>
      </c>
      <c r="E5542" s="87">
        <v>8000</v>
      </c>
      <c r="F5542" s="4034"/>
      <c r="I5542"/>
      <c r="J5542"/>
      <c r="K5542"/>
      <c r="L5542"/>
      <c r="M5542"/>
    </row>
    <row r="5543" spans="2:13" x14ac:dyDescent="0.2">
      <c r="B5543" s="4033"/>
      <c r="C5543" s="38" t="s">
        <v>2529</v>
      </c>
      <c r="D5543" s="39">
        <v>150</v>
      </c>
      <c r="E5543" s="87">
        <v>10000</v>
      </c>
      <c r="F5543" s="4034"/>
      <c r="I5543"/>
      <c r="J5543"/>
      <c r="K5543"/>
      <c r="L5543"/>
      <c r="M5543"/>
    </row>
    <row r="5544" spans="2:13" x14ac:dyDescent="0.2">
      <c r="B5544" s="4033"/>
      <c r="C5544" s="38" t="s">
        <v>2530</v>
      </c>
      <c r="D5544" s="39">
        <v>225</v>
      </c>
      <c r="E5544" s="87">
        <v>15000</v>
      </c>
      <c r="F5544" s="4034"/>
      <c r="I5544"/>
      <c r="J5544"/>
      <c r="K5544"/>
      <c r="L5544"/>
      <c r="M5544"/>
    </row>
    <row r="5545" spans="2:13" x14ac:dyDescent="0.2">
      <c r="B5545" s="4033"/>
      <c r="C5545" s="38" t="s">
        <v>2531</v>
      </c>
      <c r="D5545" s="39">
        <v>300</v>
      </c>
      <c r="E5545" s="87">
        <v>20000</v>
      </c>
      <c r="F5545" s="4034"/>
      <c r="I5545"/>
      <c r="J5545"/>
      <c r="K5545"/>
      <c r="L5545"/>
      <c r="M5545"/>
    </row>
    <row r="5546" spans="2:13" x14ac:dyDescent="0.2">
      <c r="B5546" s="4033"/>
      <c r="C5546" s="38" t="s">
        <v>2532</v>
      </c>
      <c r="D5546" s="39">
        <v>375</v>
      </c>
      <c r="E5546" s="87">
        <v>25000</v>
      </c>
      <c r="F5546" s="4034"/>
      <c r="I5546"/>
      <c r="J5546"/>
      <c r="K5546"/>
      <c r="L5546"/>
      <c r="M5546"/>
    </row>
    <row r="5547" spans="2:13" x14ac:dyDescent="0.2">
      <c r="B5547" s="4033"/>
      <c r="C5547" s="38" t="s">
        <v>2853</v>
      </c>
      <c r="D5547" s="39">
        <v>450</v>
      </c>
      <c r="E5547" s="87">
        <v>30000</v>
      </c>
      <c r="F5547" s="4034"/>
      <c r="I5547"/>
      <c r="J5547"/>
      <c r="K5547"/>
      <c r="L5547"/>
      <c r="M5547"/>
    </row>
    <row r="5548" spans="2:13" x14ac:dyDescent="0.2">
      <c r="B5548" s="4033" t="s">
        <v>71</v>
      </c>
      <c r="C5548" s="38" t="s">
        <v>1711</v>
      </c>
      <c r="D5548" s="39">
        <v>0.22</v>
      </c>
      <c r="E5548" s="87">
        <v>1</v>
      </c>
      <c r="F5548" s="4034"/>
      <c r="I5548"/>
      <c r="J5548"/>
      <c r="K5548"/>
      <c r="L5548"/>
      <c r="M5548"/>
    </row>
    <row r="5549" spans="2:13" x14ac:dyDescent="0.2">
      <c r="B5549" s="4033"/>
      <c r="C5549" s="38" t="s">
        <v>2506</v>
      </c>
      <c r="D5549" s="39">
        <v>0.22</v>
      </c>
      <c r="E5549" s="87" t="s">
        <v>2505</v>
      </c>
      <c r="F5549" s="4034"/>
      <c r="I5549"/>
      <c r="J5549"/>
      <c r="K5549"/>
      <c r="L5549"/>
      <c r="M5549"/>
    </row>
    <row r="5550" spans="2:13" x14ac:dyDescent="0.2">
      <c r="B5550" s="4033"/>
      <c r="C5550" s="38" t="s">
        <v>2854</v>
      </c>
      <c r="D5550" s="39" t="s">
        <v>42</v>
      </c>
      <c r="E5550" s="87">
        <v>20</v>
      </c>
      <c r="F5550" s="4034"/>
      <c r="I5550"/>
      <c r="J5550"/>
      <c r="K5550"/>
      <c r="L5550"/>
      <c r="M5550"/>
    </row>
    <row r="5551" spans="2:13" x14ac:dyDescent="0.2">
      <c r="B5551" s="4033"/>
      <c r="C5551" s="38" t="s">
        <v>2855</v>
      </c>
      <c r="D5551" s="39">
        <v>2</v>
      </c>
      <c r="E5551" s="87">
        <v>10</v>
      </c>
      <c r="F5551" s="4034"/>
      <c r="I5551"/>
      <c r="J5551"/>
      <c r="K5551"/>
      <c r="L5551"/>
      <c r="M5551"/>
    </row>
    <row r="5552" spans="2:13" x14ac:dyDescent="0.2">
      <c r="B5552" s="4033"/>
      <c r="C5552" s="38" t="s">
        <v>2856</v>
      </c>
      <c r="D5552" s="39">
        <v>10</v>
      </c>
      <c r="E5552" s="87">
        <v>50</v>
      </c>
      <c r="F5552" s="4034"/>
      <c r="I5552"/>
      <c r="J5552"/>
      <c r="K5552"/>
      <c r="L5552"/>
      <c r="M5552"/>
    </row>
    <row r="5553" spans="2:13" x14ac:dyDescent="0.2">
      <c r="B5553" s="4033"/>
      <c r="C5553" s="38" t="s">
        <v>2857</v>
      </c>
      <c r="D5553" s="39">
        <v>20</v>
      </c>
      <c r="E5553" s="87">
        <v>100</v>
      </c>
      <c r="F5553" s="4034"/>
      <c r="I5553"/>
      <c r="J5553"/>
      <c r="K5553"/>
      <c r="L5553"/>
      <c r="M5553"/>
    </row>
    <row r="5554" spans="2:13" x14ac:dyDescent="0.2">
      <c r="B5554" s="4033" t="s">
        <v>2507</v>
      </c>
      <c r="C5554" s="38" t="s">
        <v>2858</v>
      </c>
      <c r="D5554" s="39" t="s">
        <v>42</v>
      </c>
      <c r="E5554" s="87">
        <v>6</v>
      </c>
      <c r="F5554" s="4034"/>
      <c r="I5554"/>
      <c r="J5554"/>
      <c r="K5554"/>
      <c r="L5554"/>
      <c r="M5554"/>
    </row>
    <row r="5555" spans="2:13" x14ac:dyDescent="0.2">
      <c r="B5555" s="4033"/>
      <c r="C5555" s="90" t="s">
        <v>2424</v>
      </c>
      <c r="D5555" s="47">
        <v>25</v>
      </c>
      <c r="E5555" s="239">
        <v>100</v>
      </c>
      <c r="F5555" s="4034"/>
      <c r="I5555"/>
      <c r="J5555"/>
      <c r="K5555"/>
      <c r="L5555"/>
      <c r="M5555"/>
    </row>
    <row r="5556" spans="2:13" x14ac:dyDescent="0.2">
      <c r="B5556" s="4033"/>
      <c r="C5556" s="38" t="s">
        <v>2859</v>
      </c>
      <c r="D5556" s="39">
        <v>39</v>
      </c>
      <c r="E5556" s="87">
        <v>200</v>
      </c>
      <c r="F5556" s="4034"/>
      <c r="I5556"/>
      <c r="J5556"/>
      <c r="K5556"/>
      <c r="L5556"/>
      <c r="M5556"/>
    </row>
    <row r="5557" spans="2:13" x14ac:dyDescent="0.2">
      <c r="B5557" s="4033"/>
      <c r="C5557" s="38" t="s">
        <v>2425</v>
      </c>
      <c r="D5557" s="47">
        <v>45</v>
      </c>
      <c r="E5557" s="239">
        <v>300</v>
      </c>
      <c r="F5557" s="4034"/>
      <c r="I5557"/>
      <c r="J5557"/>
      <c r="K5557"/>
      <c r="L5557"/>
      <c r="M5557"/>
    </row>
    <row r="5558" spans="2:13" x14ac:dyDescent="0.2">
      <c r="B5558" s="4036"/>
      <c r="C5558" s="38" t="s">
        <v>2860</v>
      </c>
      <c r="D5558" s="39">
        <v>49</v>
      </c>
      <c r="E5558" s="87">
        <v>400</v>
      </c>
      <c r="F5558" s="4035"/>
      <c r="I5558"/>
      <c r="J5558"/>
      <c r="K5558"/>
      <c r="L5558"/>
      <c r="M5558"/>
    </row>
    <row r="5559" spans="2:13" x14ac:dyDescent="0.2">
      <c r="B5559" s="4036"/>
      <c r="C5559" s="38" t="s">
        <v>2861</v>
      </c>
      <c r="D5559" s="39">
        <v>79</v>
      </c>
      <c r="E5559" s="87">
        <v>800</v>
      </c>
      <c r="F5559" s="4035"/>
      <c r="I5559"/>
      <c r="J5559"/>
      <c r="K5559"/>
      <c r="L5559"/>
      <c r="M5559"/>
    </row>
    <row r="5560" spans="2:13" x14ac:dyDescent="0.2">
      <c r="B5560" s="4036"/>
      <c r="C5560" s="38" t="s">
        <v>2862</v>
      </c>
      <c r="D5560" s="39">
        <v>99</v>
      </c>
      <c r="E5560" s="87">
        <v>1000</v>
      </c>
      <c r="F5560" s="4035"/>
      <c r="I5560"/>
      <c r="J5560"/>
      <c r="K5560"/>
      <c r="L5560"/>
      <c r="M5560"/>
    </row>
    <row r="5561" spans="2:13" x14ac:dyDescent="0.2">
      <c r="B5561" s="4036"/>
      <c r="C5561" s="38" t="s">
        <v>2863</v>
      </c>
      <c r="D5561" s="39">
        <v>180</v>
      </c>
      <c r="E5561" s="87">
        <v>2000</v>
      </c>
      <c r="F5561" s="4035"/>
      <c r="I5561"/>
      <c r="J5561"/>
      <c r="K5561"/>
      <c r="L5561"/>
      <c r="M5561"/>
    </row>
    <row r="5562" spans="2:13" x14ac:dyDescent="0.2">
      <c r="B5562" s="4036"/>
      <c r="C5562" s="38" t="s">
        <v>2864</v>
      </c>
      <c r="D5562" s="39">
        <v>280</v>
      </c>
      <c r="E5562" s="87">
        <v>3000</v>
      </c>
      <c r="F5562" s="4035"/>
      <c r="I5562"/>
      <c r="J5562"/>
      <c r="K5562"/>
      <c r="L5562"/>
      <c r="M5562"/>
    </row>
    <row r="5563" spans="2:13" ht="5.25" customHeight="1" x14ac:dyDescent="0.2">
      <c r="B5563" s="14"/>
      <c r="C5563" s="38"/>
      <c r="D5563" s="38"/>
      <c r="E5563" s="38"/>
      <c r="F5563" s="41"/>
      <c r="I5563"/>
      <c r="J5563"/>
      <c r="K5563"/>
      <c r="L5563"/>
      <c r="M5563"/>
    </row>
    <row r="5564" spans="2:13" x14ac:dyDescent="0.2">
      <c r="B5564" s="4033" t="s">
        <v>340</v>
      </c>
      <c r="C5564" s="38" t="s">
        <v>1477</v>
      </c>
      <c r="D5564" s="39">
        <v>15</v>
      </c>
      <c r="E5564" s="87">
        <v>1000</v>
      </c>
      <c r="F5564" s="4034" t="s">
        <v>1478</v>
      </c>
      <c r="I5564"/>
      <c r="J5564"/>
      <c r="K5564"/>
      <c r="L5564"/>
      <c r="M5564"/>
    </row>
    <row r="5565" spans="2:13" x14ac:dyDescent="0.2">
      <c r="B5565" s="4033"/>
      <c r="C5565" s="38" t="s">
        <v>1479</v>
      </c>
      <c r="D5565" s="39">
        <v>30</v>
      </c>
      <c r="E5565" s="87">
        <v>2000</v>
      </c>
      <c r="F5565" s="4034"/>
      <c r="I5565"/>
      <c r="J5565"/>
      <c r="K5565"/>
      <c r="L5565"/>
      <c r="M5565"/>
    </row>
    <row r="5566" spans="2:13" x14ac:dyDescent="0.2">
      <c r="B5566" s="4033"/>
      <c r="C5566" s="38" t="s">
        <v>1480</v>
      </c>
      <c r="D5566" s="39">
        <v>45</v>
      </c>
      <c r="E5566" s="87">
        <v>3000</v>
      </c>
      <c r="F5566" s="4034"/>
      <c r="I5566"/>
      <c r="J5566"/>
      <c r="K5566"/>
      <c r="L5566"/>
      <c r="M5566"/>
    </row>
    <row r="5567" spans="2:13" x14ac:dyDescent="0.2">
      <c r="B5567" s="4033"/>
      <c r="C5567" s="38" t="s">
        <v>1481</v>
      </c>
      <c r="D5567" s="39">
        <v>75</v>
      </c>
      <c r="E5567" s="87">
        <v>5000</v>
      </c>
      <c r="F5567" s="4034"/>
      <c r="I5567"/>
      <c r="J5567"/>
      <c r="K5567"/>
      <c r="L5567"/>
      <c r="M5567"/>
    </row>
    <row r="5568" spans="2:13" x14ac:dyDescent="0.2">
      <c r="B5568" s="4033"/>
      <c r="C5568" s="38" t="s">
        <v>1482</v>
      </c>
      <c r="D5568" s="39">
        <v>120</v>
      </c>
      <c r="E5568" s="87">
        <v>8000</v>
      </c>
      <c r="F5568" s="4034"/>
      <c r="I5568"/>
      <c r="J5568"/>
      <c r="K5568"/>
      <c r="L5568"/>
      <c r="M5568"/>
    </row>
    <row r="5569" spans="2:13" x14ac:dyDescent="0.2">
      <c r="B5569" s="4033"/>
      <c r="C5569" s="38" t="s">
        <v>1483</v>
      </c>
      <c r="D5569" s="39">
        <v>150</v>
      </c>
      <c r="E5569" s="87">
        <v>10000</v>
      </c>
      <c r="F5569" s="4034"/>
      <c r="I5569"/>
      <c r="J5569"/>
      <c r="K5569"/>
      <c r="L5569"/>
      <c r="M5569"/>
    </row>
    <row r="5570" spans="2:13" x14ac:dyDescent="0.2">
      <c r="B5570" s="4033"/>
      <c r="C5570" s="38" t="s">
        <v>1484</v>
      </c>
      <c r="D5570" s="39">
        <v>225</v>
      </c>
      <c r="E5570" s="87">
        <v>15000</v>
      </c>
      <c r="F5570" s="4034"/>
      <c r="I5570"/>
      <c r="J5570"/>
      <c r="K5570"/>
      <c r="L5570"/>
      <c r="M5570"/>
    </row>
    <row r="5571" spans="2:13" x14ac:dyDescent="0.2">
      <c r="B5571" s="4033"/>
      <c r="C5571" s="38" t="s">
        <v>1485</v>
      </c>
      <c r="D5571" s="39">
        <v>300</v>
      </c>
      <c r="E5571" s="87">
        <v>20000</v>
      </c>
      <c r="F5571" s="4034"/>
      <c r="I5571"/>
      <c r="J5571"/>
      <c r="K5571"/>
      <c r="L5571"/>
      <c r="M5571"/>
    </row>
    <row r="5572" spans="2:13" x14ac:dyDescent="0.2">
      <c r="B5572" s="4033"/>
      <c r="C5572" s="38" t="s">
        <v>1486</v>
      </c>
      <c r="D5572" s="39">
        <v>375</v>
      </c>
      <c r="E5572" s="87">
        <v>25000</v>
      </c>
      <c r="F5572" s="4034"/>
      <c r="I5572"/>
      <c r="J5572"/>
      <c r="K5572"/>
      <c r="L5572"/>
      <c r="M5572"/>
    </row>
    <row r="5573" spans="2:13" x14ac:dyDescent="0.2">
      <c r="B5573" s="4037" t="s">
        <v>71</v>
      </c>
      <c r="C5573" s="38" t="s">
        <v>1711</v>
      </c>
      <c r="D5573" s="39">
        <v>0.22</v>
      </c>
      <c r="E5573" s="87">
        <v>1</v>
      </c>
      <c r="F5573" s="4034"/>
      <c r="I5573"/>
      <c r="J5573"/>
      <c r="K5573"/>
      <c r="L5573"/>
      <c r="M5573"/>
    </row>
    <row r="5574" spans="2:13" x14ac:dyDescent="0.2">
      <c r="B5574" s="4038"/>
      <c r="C5574" s="38" t="s">
        <v>2506</v>
      </c>
      <c r="D5574" s="39">
        <v>0.22</v>
      </c>
      <c r="E5574" s="87" t="s">
        <v>2505</v>
      </c>
      <c r="F5574" s="4034"/>
      <c r="I5574"/>
      <c r="J5574"/>
      <c r="K5574"/>
      <c r="L5574"/>
      <c r="M5574"/>
    </row>
    <row r="5575" spans="2:13" x14ac:dyDescent="0.2">
      <c r="B5575" s="4033" t="s">
        <v>2507</v>
      </c>
      <c r="C5575" s="38" t="s">
        <v>1487</v>
      </c>
      <c r="D5575" s="39">
        <v>29</v>
      </c>
      <c r="E5575" s="87">
        <v>20</v>
      </c>
      <c r="F5575" s="4034"/>
      <c r="I5575"/>
      <c r="J5575"/>
      <c r="K5575"/>
      <c r="L5575"/>
      <c r="M5575"/>
    </row>
    <row r="5576" spans="2:13" x14ac:dyDescent="0.2">
      <c r="B5576" s="4033"/>
      <c r="C5576" s="38" t="s">
        <v>1488</v>
      </c>
      <c r="D5576" s="39">
        <v>39</v>
      </c>
      <c r="E5576" s="87">
        <v>200</v>
      </c>
      <c r="F5576" s="4034"/>
      <c r="I5576"/>
      <c r="J5576"/>
      <c r="K5576"/>
      <c r="L5576"/>
      <c r="M5576"/>
    </row>
    <row r="5577" spans="2:13" x14ac:dyDescent="0.2">
      <c r="B5577" s="4036"/>
      <c r="C5577" s="38" t="s">
        <v>1489</v>
      </c>
      <c r="D5577" s="39">
        <v>49</v>
      </c>
      <c r="E5577" s="87">
        <v>400</v>
      </c>
      <c r="F5577" s="4035"/>
      <c r="I5577"/>
      <c r="J5577"/>
      <c r="K5577"/>
      <c r="L5577"/>
      <c r="M5577"/>
    </row>
    <row r="5578" spans="2:13" x14ac:dyDescent="0.2">
      <c r="B5578" s="4036"/>
      <c r="C5578" s="38" t="s">
        <v>1490</v>
      </c>
      <c r="D5578" s="39">
        <v>79</v>
      </c>
      <c r="E5578" s="87">
        <v>800</v>
      </c>
      <c r="F5578" s="4035"/>
      <c r="I5578"/>
      <c r="J5578"/>
      <c r="K5578"/>
      <c r="L5578"/>
      <c r="M5578"/>
    </row>
    <row r="5579" spans="2:13" x14ac:dyDescent="0.2">
      <c r="B5579" s="4036"/>
      <c r="C5579" s="38" t="s">
        <v>1477</v>
      </c>
      <c r="D5579" s="39">
        <v>99</v>
      </c>
      <c r="E5579" s="87">
        <v>1000</v>
      </c>
      <c r="F5579" s="4035"/>
      <c r="I5579"/>
      <c r="J5579"/>
      <c r="K5579"/>
      <c r="L5579"/>
      <c r="M5579"/>
    </row>
    <row r="5580" spans="2:13" x14ac:dyDescent="0.2">
      <c r="B5580" s="4036"/>
      <c r="C5580" s="38" t="s">
        <v>1479</v>
      </c>
      <c r="D5580" s="39">
        <v>180</v>
      </c>
      <c r="E5580" s="87">
        <v>2000</v>
      </c>
      <c r="F5580" s="4035"/>
      <c r="I5580"/>
      <c r="J5580"/>
      <c r="K5580"/>
      <c r="L5580"/>
      <c r="M5580"/>
    </row>
    <row r="5581" spans="2:13" x14ac:dyDescent="0.2">
      <c r="B5581" s="4036"/>
      <c r="C5581" s="38" t="s">
        <v>1480</v>
      </c>
      <c r="D5581" s="39">
        <v>280</v>
      </c>
      <c r="E5581" s="87">
        <v>3000</v>
      </c>
      <c r="F5581" s="4035"/>
      <c r="I5581"/>
      <c r="J5581"/>
      <c r="K5581"/>
      <c r="L5581"/>
      <c r="M5581"/>
    </row>
    <row r="5582" spans="2:13" ht="5.25" customHeight="1" x14ac:dyDescent="0.2">
      <c r="B5582" s="14"/>
      <c r="C5582" s="38"/>
      <c r="D5582" s="38"/>
      <c r="E5582" s="38"/>
      <c r="F5582" s="41"/>
      <c r="I5582"/>
      <c r="J5582"/>
      <c r="K5582"/>
      <c r="L5582"/>
      <c r="M5582"/>
    </row>
    <row r="5583" spans="2:13" x14ac:dyDescent="0.2">
      <c r="B5583" s="4039" t="s">
        <v>340</v>
      </c>
      <c r="C5583" s="38" t="s">
        <v>1491</v>
      </c>
      <c r="D5583" s="39">
        <v>0.1</v>
      </c>
      <c r="E5583" s="87">
        <v>1</v>
      </c>
      <c r="F5583" s="4045" t="s">
        <v>1715</v>
      </c>
      <c r="I5583"/>
      <c r="J5583"/>
      <c r="K5583"/>
      <c r="L5583"/>
      <c r="M5583"/>
    </row>
    <row r="5584" spans="2:13" x14ac:dyDescent="0.2">
      <c r="B5584" s="4039"/>
      <c r="C5584" s="38" t="s">
        <v>1492</v>
      </c>
      <c r="D5584" s="39">
        <v>0.06</v>
      </c>
      <c r="E5584" s="87">
        <v>1</v>
      </c>
      <c r="F5584" s="4045"/>
      <c r="I5584"/>
      <c r="J5584"/>
      <c r="K5584"/>
      <c r="L5584"/>
      <c r="M5584"/>
    </row>
    <row r="5585" spans="2:13" ht="8.25" customHeight="1" x14ac:dyDescent="0.2">
      <c r="B5585" s="14"/>
      <c r="C5585" s="38"/>
      <c r="D5585" s="38"/>
      <c r="E5585" s="38"/>
      <c r="F5585" s="41"/>
      <c r="I5585"/>
      <c r="J5585"/>
      <c r="K5585"/>
      <c r="L5585"/>
      <c r="M5585"/>
    </row>
    <row r="5586" spans="2:13" x14ac:dyDescent="0.2">
      <c r="B5586" s="4048" t="s">
        <v>1493</v>
      </c>
      <c r="C5586" s="38" t="s">
        <v>1494</v>
      </c>
      <c r="D5586" s="39">
        <v>1000</v>
      </c>
      <c r="E5586" s="38" t="s">
        <v>1495</v>
      </c>
      <c r="F5586" s="4045" t="s">
        <v>1715</v>
      </c>
      <c r="I5586"/>
      <c r="J5586"/>
      <c r="K5586"/>
      <c r="L5586"/>
      <c r="M5586"/>
    </row>
    <row r="5587" spans="2:13" x14ac:dyDescent="0.2">
      <c r="B5587" s="4048"/>
      <c r="C5587" s="38" t="s">
        <v>1496</v>
      </c>
      <c r="D5587" s="39">
        <v>0.03</v>
      </c>
      <c r="E5587" s="87" t="s">
        <v>2482</v>
      </c>
      <c r="F5587" s="4045"/>
      <c r="I5587"/>
      <c r="J5587"/>
      <c r="K5587"/>
      <c r="L5587"/>
      <c r="M5587"/>
    </row>
    <row r="5588" spans="2:13" x14ac:dyDescent="0.2">
      <c r="B5588" s="4048"/>
      <c r="C5588" s="38" t="s">
        <v>1497</v>
      </c>
      <c r="D5588" s="39">
        <v>0.03</v>
      </c>
      <c r="E5588" s="87" t="s">
        <v>2482</v>
      </c>
      <c r="F5588" s="4035"/>
      <c r="I5588"/>
      <c r="J5588"/>
      <c r="K5588"/>
      <c r="L5588"/>
      <c r="M5588"/>
    </row>
    <row r="5589" spans="2:13" x14ac:dyDescent="0.2">
      <c r="B5589" s="4048"/>
      <c r="C5589" s="38" t="s">
        <v>1498</v>
      </c>
      <c r="D5589" s="39">
        <v>0.02</v>
      </c>
      <c r="E5589" s="87" t="s">
        <v>2482</v>
      </c>
      <c r="F5589" s="4035"/>
      <c r="I5589"/>
      <c r="J5589"/>
      <c r="K5589"/>
      <c r="L5589"/>
      <c r="M5589"/>
    </row>
    <row r="5590" spans="2:13" x14ac:dyDescent="0.2">
      <c r="B5590" s="4048"/>
      <c r="C5590" s="38" t="s">
        <v>1499</v>
      </c>
      <c r="D5590" s="39">
        <v>0.02</v>
      </c>
      <c r="E5590" s="87" t="s">
        <v>2482</v>
      </c>
      <c r="F5590" s="4035"/>
      <c r="I5590"/>
      <c r="J5590"/>
      <c r="K5590"/>
      <c r="L5590"/>
      <c r="M5590"/>
    </row>
    <row r="5591" spans="2:13" x14ac:dyDescent="0.2">
      <c r="B5591" s="4048"/>
      <c r="C5591" s="38" t="s">
        <v>1500</v>
      </c>
      <c r="D5591" s="39">
        <v>0.02</v>
      </c>
      <c r="E5591" s="87" t="s">
        <v>2482</v>
      </c>
      <c r="F5591" s="4035"/>
      <c r="I5591"/>
      <c r="J5591"/>
      <c r="K5591"/>
      <c r="L5591"/>
      <c r="M5591"/>
    </row>
    <row r="5592" spans="2:13" x14ac:dyDescent="0.2">
      <c r="B5592" s="4048"/>
      <c r="C5592" s="38" t="s">
        <v>1501</v>
      </c>
      <c r="D5592" s="39">
        <v>0.02</v>
      </c>
      <c r="E5592" s="87" t="s">
        <v>2482</v>
      </c>
      <c r="F5592" s="4035"/>
      <c r="I5592"/>
      <c r="J5592"/>
      <c r="K5592"/>
      <c r="L5592"/>
      <c r="M5592"/>
    </row>
    <row r="5593" spans="2:13" ht="13.5" thickBot="1" x14ac:dyDescent="0.25">
      <c r="B5593" s="4049"/>
      <c r="C5593" s="51" t="s">
        <v>1502</v>
      </c>
      <c r="D5593" s="111">
        <v>0.01</v>
      </c>
      <c r="E5593" s="88" t="s">
        <v>2482</v>
      </c>
      <c r="F5593" s="4087"/>
      <c r="I5593"/>
      <c r="J5593"/>
      <c r="K5593"/>
      <c r="L5593"/>
      <c r="M5593"/>
    </row>
    <row r="5594" spans="2:13" ht="13.5" thickBot="1" x14ac:dyDescent="0.25">
      <c r="B5594" s="3" t="s">
        <v>52</v>
      </c>
      <c r="C5594" s="4"/>
      <c r="D5594" s="4"/>
      <c r="E5594" s="4"/>
      <c r="F5594" s="5"/>
    </row>
    <row r="5595" spans="2:13" ht="13.5" thickTop="1" x14ac:dyDescent="0.2">
      <c r="B5595" s="249" t="str">
        <f>+B5445</f>
        <v>.</v>
      </c>
    </row>
    <row r="5596" spans="2:13" ht="13.5" thickBot="1" x14ac:dyDescent="0.25"/>
    <row r="5597" spans="2:13" ht="13.5" thickTop="1" x14ac:dyDescent="0.2">
      <c r="B5597" s="4023" t="s">
        <v>1285</v>
      </c>
      <c r="C5597" s="4024"/>
      <c r="D5597" s="4024"/>
      <c r="E5597" s="4024"/>
      <c r="F5597" s="4025"/>
    </row>
    <row r="5598" spans="2:13" ht="13.5" thickBot="1" x14ac:dyDescent="0.25">
      <c r="B5598" s="4027" t="s">
        <v>1219</v>
      </c>
      <c r="C5598" s="4028"/>
      <c r="D5598" s="4028"/>
      <c r="E5598" s="4028"/>
      <c r="F5598" s="4029"/>
    </row>
    <row r="5599" spans="2:13" x14ac:dyDescent="0.2">
      <c r="B5599" s="36" t="s">
        <v>1810</v>
      </c>
      <c r="C5599" s="37" t="s">
        <v>1154</v>
      </c>
      <c r="D5599" s="37" t="s">
        <v>1152</v>
      </c>
      <c r="E5599" s="37" t="s">
        <v>1220</v>
      </c>
      <c r="F5599" s="190" t="s">
        <v>1218</v>
      </c>
      <c r="H5599"/>
      <c r="I5599"/>
      <c r="J5599"/>
      <c r="K5599"/>
      <c r="L5599"/>
    </row>
    <row r="5600" spans="2:13" x14ac:dyDescent="0.2">
      <c r="B5600" s="4046" t="s">
        <v>1503</v>
      </c>
      <c r="C5600" s="38" t="s">
        <v>1504</v>
      </c>
      <c r="D5600" s="39">
        <v>19.989999999999998</v>
      </c>
      <c r="E5600" s="38" t="s">
        <v>1505</v>
      </c>
      <c r="F5600" s="4088" t="s">
        <v>1702</v>
      </c>
      <c r="H5600"/>
      <c r="I5600"/>
      <c r="J5600"/>
      <c r="K5600"/>
      <c r="L5600"/>
    </row>
    <row r="5601" spans="2:13" x14ac:dyDescent="0.2">
      <c r="B5601" s="4096"/>
      <c r="C5601" s="38" t="s">
        <v>1506</v>
      </c>
      <c r="D5601" s="39">
        <v>19.989999999999998</v>
      </c>
      <c r="E5601" s="38" t="s">
        <v>1505</v>
      </c>
      <c r="F5601" s="4089"/>
      <c r="H5601"/>
      <c r="I5601"/>
      <c r="J5601"/>
      <c r="K5601"/>
      <c r="L5601"/>
    </row>
    <row r="5602" spans="2:13" x14ac:dyDescent="0.2">
      <c r="B5602" s="4047"/>
      <c r="C5602" s="38" t="s">
        <v>2426</v>
      </c>
      <c r="D5602" s="39">
        <v>29.99</v>
      </c>
      <c r="E5602" s="38" t="s">
        <v>1505</v>
      </c>
      <c r="F5602" s="4056"/>
      <c r="H5602"/>
      <c r="I5602"/>
      <c r="J5602"/>
      <c r="K5602"/>
      <c r="L5602"/>
    </row>
    <row r="5603" spans="2:13" x14ac:dyDescent="0.2">
      <c r="B5603" s="241"/>
      <c r="C5603" s="38"/>
      <c r="D5603" s="39"/>
      <c r="E5603" s="38"/>
      <c r="F5603" s="94"/>
      <c r="H5603"/>
      <c r="I5603"/>
      <c r="J5603"/>
      <c r="K5603"/>
      <c r="L5603"/>
    </row>
    <row r="5604" spans="2:13" x14ac:dyDescent="0.2">
      <c r="B5604" s="4020" t="s">
        <v>1503</v>
      </c>
      <c r="C5604" s="38" t="s">
        <v>2427</v>
      </c>
      <c r="D5604" s="39">
        <v>13.38</v>
      </c>
      <c r="E5604" s="38" t="s">
        <v>2428</v>
      </c>
      <c r="F5604" s="4091" t="s">
        <v>336</v>
      </c>
      <c r="H5604"/>
      <c r="I5604"/>
      <c r="J5604"/>
      <c r="K5604"/>
      <c r="L5604"/>
    </row>
    <row r="5605" spans="2:13" x14ac:dyDescent="0.2">
      <c r="B5605" s="4021"/>
      <c r="C5605" s="38" t="s">
        <v>2429</v>
      </c>
      <c r="D5605" s="39">
        <v>17.850000000000001</v>
      </c>
      <c r="E5605" s="38" t="s">
        <v>2430</v>
      </c>
      <c r="F5605" s="4092"/>
      <c r="H5605"/>
      <c r="I5605"/>
      <c r="J5605"/>
      <c r="K5605"/>
      <c r="L5605"/>
    </row>
    <row r="5606" spans="2:13" x14ac:dyDescent="0.2">
      <c r="B5606" s="4022"/>
      <c r="C5606" s="38" t="s">
        <v>2431</v>
      </c>
      <c r="D5606" s="39">
        <v>26.78</v>
      </c>
      <c r="E5606" s="38" t="s">
        <v>2432</v>
      </c>
      <c r="F5606" s="4093"/>
      <c r="H5606"/>
      <c r="I5606"/>
      <c r="J5606"/>
      <c r="K5606"/>
      <c r="L5606"/>
    </row>
    <row r="5607" spans="2:13" x14ac:dyDescent="0.2">
      <c r="B5607" s="223"/>
      <c r="C5607" s="38"/>
      <c r="D5607" s="39"/>
      <c r="E5607" s="38"/>
      <c r="F5607" s="94"/>
      <c r="H5607"/>
      <c r="I5607"/>
      <c r="J5607"/>
      <c r="K5607"/>
      <c r="L5607"/>
    </row>
    <row r="5608" spans="2:13" x14ac:dyDescent="0.2">
      <c r="B5608" s="4046" t="s">
        <v>1507</v>
      </c>
      <c r="C5608" s="38" t="s">
        <v>1508</v>
      </c>
      <c r="D5608" s="39">
        <v>19.989999999999998</v>
      </c>
      <c r="E5608" s="38" t="s">
        <v>1505</v>
      </c>
      <c r="F5608" s="192" t="s">
        <v>1509</v>
      </c>
      <c r="H5608"/>
      <c r="I5608"/>
      <c r="J5608"/>
      <c r="K5608"/>
      <c r="L5608"/>
    </row>
    <row r="5609" spans="2:13" ht="25.5" x14ac:dyDescent="0.2">
      <c r="B5609" s="4047"/>
      <c r="C5609" s="38" t="s">
        <v>1510</v>
      </c>
      <c r="D5609" s="39">
        <v>19.989999999999998</v>
      </c>
      <c r="E5609" s="38" t="s">
        <v>1505</v>
      </c>
      <c r="F5609" s="94" t="s">
        <v>1511</v>
      </c>
      <c r="H5609"/>
      <c r="I5609"/>
      <c r="J5609"/>
      <c r="K5609"/>
      <c r="L5609"/>
    </row>
    <row r="5610" spans="2:13" x14ac:dyDescent="0.2">
      <c r="B5610" s="50"/>
      <c r="C5610" s="38"/>
      <c r="D5610" s="39"/>
      <c r="E5610" s="38"/>
      <c r="F5610" s="94"/>
      <c r="H5610"/>
      <c r="I5610"/>
      <c r="J5610"/>
      <c r="K5610"/>
      <c r="L5610"/>
    </row>
    <row r="5611" spans="2:13" x14ac:dyDescent="0.2">
      <c r="B5611" s="4046" t="s">
        <v>2433</v>
      </c>
      <c r="C5611" s="38" t="s">
        <v>1512</v>
      </c>
      <c r="D5611" s="39">
        <v>19.989999999999998</v>
      </c>
      <c r="E5611" s="38" t="s">
        <v>1505</v>
      </c>
      <c r="F5611" s="4155" t="s">
        <v>1702</v>
      </c>
      <c r="H5611"/>
      <c r="I5611"/>
      <c r="J5611"/>
      <c r="K5611"/>
      <c r="L5611"/>
    </row>
    <row r="5612" spans="2:13" x14ac:dyDescent="0.2">
      <c r="B5612" s="4047"/>
      <c r="C5612" s="38" t="s">
        <v>1513</v>
      </c>
      <c r="D5612" s="39">
        <v>19.989999999999998</v>
      </c>
      <c r="E5612" s="38" t="s">
        <v>1505</v>
      </c>
      <c r="F5612" s="4156"/>
      <c r="H5612"/>
      <c r="I5612"/>
      <c r="J5612"/>
      <c r="K5612"/>
      <c r="L5612"/>
    </row>
    <row r="5613" spans="2:13" ht="21.75" customHeight="1" x14ac:dyDescent="0.2">
      <c r="B5613" s="4152" t="s">
        <v>331</v>
      </c>
      <c r="C5613" s="4153"/>
      <c r="D5613" s="4153"/>
      <c r="E5613" s="4153"/>
      <c r="F5613" s="4154"/>
      <c r="H5613"/>
      <c r="I5613"/>
      <c r="J5613"/>
      <c r="K5613"/>
      <c r="L5613"/>
      <c r="M5613"/>
    </row>
    <row r="5614" spans="2:13" x14ac:dyDescent="0.2">
      <c r="B5614" s="49" t="s">
        <v>40</v>
      </c>
      <c r="C5614" s="38"/>
      <c r="D5614" s="38"/>
      <c r="E5614" s="38"/>
      <c r="F5614" s="41"/>
      <c r="H5614"/>
      <c r="I5614"/>
      <c r="J5614"/>
      <c r="K5614"/>
      <c r="L5614"/>
      <c r="M5614"/>
    </row>
    <row r="5615" spans="2:13" x14ac:dyDescent="0.2">
      <c r="B5615" s="4048" t="s">
        <v>1713</v>
      </c>
      <c r="C5615" s="38" t="s">
        <v>1714</v>
      </c>
      <c r="D5615" s="39">
        <v>3</v>
      </c>
      <c r="E5615" s="38">
        <v>5</v>
      </c>
      <c r="F5615" s="4045" t="s">
        <v>1715</v>
      </c>
      <c r="H5615"/>
      <c r="I5615"/>
      <c r="J5615"/>
      <c r="K5615"/>
      <c r="L5615"/>
      <c r="M5615"/>
    </row>
    <row r="5616" spans="2:13" x14ac:dyDescent="0.2">
      <c r="B5616" s="4048"/>
      <c r="C5616" s="38" t="s">
        <v>1716</v>
      </c>
      <c r="D5616" s="39">
        <v>5</v>
      </c>
      <c r="E5616" s="38">
        <v>10</v>
      </c>
      <c r="F5616" s="4045"/>
      <c r="H5616"/>
      <c r="I5616"/>
      <c r="J5616"/>
      <c r="K5616"/>
      <c r="L5616"/>
      <c r="M5616"/>
    </row>
    <row r="5617" spans="2:13" x14ac:dyDescent="0.2">
      <c r="B5617" s="4048"/>
      <c r="C5617" s="38" t="s">
        <v>1717</v>
      </c>
      <c r="D5617" s="39">
        <v>10</v>
      </c>
      <c r="E5617" s="38">
        <v>25</v>
      </c>
      <c r="F5617" s="4045"/>
      <c r="H5617"/>
      <c r="I5617"/>
      <c r="J5617"/>
      <c r="K5617"/>
      <c r="L5617"/>
      <c r="M5617"/>
    </row>
    <row r="5618" spans="2:13" x14ac:dyDescent="0.2">
      <c r="B5618" s="4048"/>
      <c r="C5618" s="38" t="s">
        <v>1718</v>
      </c>
      <c r="D5618" s="39">
        <v>15</v>
      </c>
      <c r="E5618" s="38">
        <v>60</v>
      </c>
      <c r="F5618" s="4045"/>
      <c r="H5618"/>
      <c r="I5618"/>
      <c r="J5618"/>
      <c r="K5618"/>
      <c r="L5618"/>
      <c r="M5618"/>
    </row>
    <row r="5619" spans="2:13" x14ac:dyDescent="0.2">
      <c r="B5619" s="4048"/>
      <c r="C5619" s="38" t="s">
        <v>1719</v>
      </c>
      <c r="D5619" s="39">
        <v>20</v>
      </c>
      <c r="E5619" s="38">
        <v>100</v>
      </c>
      <c r="F5619" s="4045"/>
      <c r="H5619"/>
      <c r="I5619"/>
      <c r="J5619"/>
      <c r="K5619"/>
      <c r="L5619"/>
      <c r="M5619"/>
    </row>
    <row r="5620" spans="2:13" x14ac:dyDescent="0.2">
      <c r="B5620" s="4048"/>
      <c r="C5620" s="38" t="s">
        <v>1720</v>
      </c>
      <c r="D5620" s="39">
        <v>25</v>
      </c>
      <c r="E5620" s="38">
        <v>150</v>
      </c>
      <c r="F5620" s="4045"/>
      <c r="I5620"/>
      <c r="J5620"/>
      <c r="K5620"/>
      <c r="L5620"/>
      <c r="M5620"/>
    </row>
    <row r="5621" spans="2:13" x14ac:dyDescent="0.2">
      <c r="B5621" s="4048"/>
      <c r="C5621" s="38" t="s">
        <v>1723</v>
      </c>
      <c r="D5621" s="39">
        <v>30</v>
      </c>
      <c r="E5621" s="38">
        <v>200</v>
      </c>
      <c r="F5621" s="4045"/>
      <c r="I5621"/>
      <c r="J5621"/>
      <c r="K5621"/>
      <c r="L5621"/>
      <c r="M5621"/>
    </row>
    <row r="5622" spans="2:13" x14ac:dyDescent="0.2">
      <c r="B5622" s="4048"/>
      <c r="C5622" s="38" t="s">
        <v>1724</v>
      </c>
      <c r="D5622" s="39">
        <v>35</v>
      </c>
      <c r="E5622" s="38">
        <v>500</v>
      </c>
      <c r="F5622" s="4045"/>
      <c r="I5622"/>
      <c r="J5622"/>
      <c r="K5622"/>
      <c r="L5622"/>
      <c r="M5622"/>
    </row>
    <row r="5623" spans="2:13" x14ac:dyDescent="0.2">
      <c r="B5623" s="4048"/>
      <c r="C5623" s="38" t="s">
        <v>1725</v>
      </c>
      <c r="D5623" s="39">
        <v>40</v>
      </c>
      <c r="E5623" s="38">
        <v>1024</v>
      </c>
      <c r="F5623" s="4045"/>
      <c r="I5623"/>
      <c r="J5623"/>
      <c r="K5623"/>
      <c r="L5623"/>
      <c r="M5623"/>
    </row>
    <row r="5624" spans="2:13" ht="13.5" thickBot="1" x14ac:dyDescent="0.25">
      <c r="B5624" s="4048"/>
      <c r="C5624" s="38" t="s">
        <v>330</v>
      </c>
      <c r="D5624" s="39">
        <v>49</v>
      </c>
      <c r="E5624" s="38" t="s">
        <v>1726</v>
      </c>
      <c r="F5624" s="4045"/>
      <c r="I5624"/>
      <c r="J5624"/>
      <c r="K5624"/>
      <c r="L5624"/>
      <c r="M5624"/>
    </row>
    <row r="5625" spans="2:13" ht="5.25" customHeight="1" thickBot="1" x14ac:dyDescent="0.25">
      <c r="B5625" s="193"/>
      <c r="C5625" s="194"/>
      <c r="D5625" s="195"/>
      <c r="E5625" s="194"/>
      <c r="F5625" s="196"/>
      <c r="I5625"/>
      <c r="J5625"/>
      <c r="K5625"/>
      <c r="L5625"/>
      <c r="M5625"/>
    </row>
    <row r="5626" spans="2:13" x14ac:dyDescent="0.2">
      <c r="B5626" s="4144" t="s">
        <v>1713</v>
      </c>
      <c r="C5626" s="48" t="s">
        <v>41</v>
      </c>
      <c r="D5626" s="112" t="s">
        <v>42</v>
      </c>
      <c r="E5626" s="48" t="s">
        <v>43</v>
      </c>
      <c r="F5626" s="4055" t="s">
        <v>44</v>
      </c>
      <c r="I5626"/>
      <c r="J5626"/>
      <c r="K5626"/>
      <c r="L5626"/>
      <c r="M5626"/>
    </row>
    <row r="5627" spans="2:13" x14ac:dyDescent="0.2">
      <c r="B5627" s="4047"/>
      <c r="C5627" s="38" t="s">
        <v>45</v>
      </c>
      <c r="D5627" s="93">
        <v>25</v>
      </c>
      <c r="E5627" s="92" t="s">
        <v>370</v>
      </c>
      <c r="F5627" s="4056"/>
      <c r="I5627"/>
      <c r="J5627"/>
      <c r="K5627"/>
      <c r="L5627"/>
      <c r="M5627"/>
    </row>
    <row r="5628" spans="2:13" x14ac:dyDescent="0.2">
      <c r="B5628" s="4047"/>
      <c r="C5628" s="38" t="s">
        <v>46</v>
      </c>
      <c r="D5628" s="93">
        <v>39</v>
      </c>
      <c r="E5628" s="38" t="s">
        <v>47</v>
      </c>
      <c r="F5628" s="4056"/>
      <c r="I5628"/>
      <c r="J5628"/>
      <c r="K5628"/>
      <c r="L5628"/>
      <c r="M5628"/>
    </row>
    <row r="5629" spans="2:13" ht="12.75" customHeight="1" x14ac:dyDescent="0.2">
      <c r="B5629" s="4048"/>
      <c r="C5629" s="38" t="s">
        <v>48</v>
      </c>
      <c r="D5629" s="39">
        <v>45</v>
      </c>
      <c r="E5629" s="38" t="s">
        <v>49</v>
      </c>
      <c r="F5629" s="4045"/>
      <c r="I5629"/>
      <c r="J5629"/>
      <c r="K5629"/>
      <c r="L5629"/>
      <c r="M5629"/>
    </row>
    <row r="5630" spans="2:13" x14ac:dyDescent="0.2">
      <c r="B5630" s="4048"/>
      <c r="C5630" s="38" t="s">
        <v>50</v>
      </c>
      <c r="D5630" s="39">
        <v>49</v>
      </c>
      <c r="E5630" s="38" t="s">
        <v>51</v>
      </c>
      <c r="F5630" s="4045"/>
      <c r="I5630"/>
      <c r="J5630"/>
      <c r="K5630"/>
      <c r="L5630"/>
      <c r="M5630"/>
    </row>
    <row r="5631" spans="2:13" x14ac:dyDescent="0.2">
      <c r="B5631" s="4048"/>
      <c r="C5631" s="38" t="s">
        <v>55</v>
      </c>
      <c r="D5631" s="39">
        <v>79</v>
      </c>
      <c r="E5631" s="38" t="s">
        <v>56</v>
      </c>
      <c r="F5631" s="4045"/>
      <c r="H5631"/>
      <c r="I5631"/>
      <c r="J5631"/>
      <c r="K5631"/>
      <c r="L5631"/>
      <c r="M5631"/>
    </row>
    <row r="5632" spans="2:13" x14ac:dyDescent="0.2">
      <c r="B5632" s="4048"/>
      <c r="C5632" s="38" t="s">
        <v>57</v>
      </c>
      <c r="D5632" s="39">
        <v>99</v>
      </c>
      <c r="E5632" s="38" t="s">
        <v>58</v>
      </c>
      <c r="F5632" s="4045"/>
      <c r="H5632"/>
      <c r="I5632"/>
      <c r="J5632"/>
      <c r="K5632"/>
      <c r="L5632"/>
      <c r="M5632"/>
    </row>
    <row r="5633" spans="2:12" x14ac:dyDescent="0.2">
      <c r="B5633" s="4048"/>
      <c r="C5633" s="38" t="s">
        <v>59</v>
      </c>
      <c r="D5633" s="39">
        <v>180</v>
      </c>
      <c r="E5633" s="38" t="s">
        <v>60</v>
      </c>
      <c r="F5633" s="4045"/>
      <c r="H5633"/>
      <c r="I5633"/>
      <c r="J5633"/>
      <c r="K5633"/>
      <c r="L5633"/>
    </row>
    <row r="5634" spans="2:12" ht="13.5" thickBot="1" x14ac:dyDescent="0.25">
      <c r="B5634" s="4049"/>
      <c r="C5634" s="51" t="s">
        <v>61</v>
      </c>
      <c r="D5634" s="111">
        <v>280</v>
      </c>
      <c r="E5634" s="51" t="s">
        <v>62</v>
      </c>
      <c r="F5634" s="4057"/>
      <c r="H5634"/>
      <c r="I5634"/>
      <c r="J5634"/>
      <c r="K5634"/>
      <c r="L5634"/>
    </row>
    <row r="5635" spans="2:12" ht="5.25" customHeight="1" thickBot="1" x14ac:dyDescent="0.25">
      <c r="B5635" s="159"/>
      <c r="C5635" s="160"/>
      <c r="D5635" s="161"/>
      <c r="E5635" s="160"/>
      <c r="F5635" s="197"/>
      <c r="H5635"/>
      <c r="I5635"/>
      <c r="J5635"/>
      <c r="K5635"/>
      <c r="L5635"/>
    </row>
    <row r="5636" spans="2:12" x14ac:dyDescent="0.2">
      <c r="B5636" s="4040" t="s">
        <v>1713</v>
      </c>
      <c r="C5636" s="206" t="s">
        <v>157</v>
      </c>
      <c r="D5636" s="101">
        <v>3</v>
      </c>
      <c r="E5636" s="48" t="s">
        <v>158</v>
      </c>
      <c r="F5636" s="4055" t="s">
        <v>1221</v>
      </c>
    </row>
    <row r="5637" spans="2:12" x14ac:dyDescent="0.2">
      <c r="B5637" s="4041"/>
      <c r="C5637" s="200" t="s">
        <v>329</v>
      </c>
      <c r="D5637" s="201">
        <v>2E-3</v>
      </c>
      <c r="E5637" s="92"/>
      <c r="F5637" s="4056"/>
    </row>
    <row r="5638" spans="2:12" x14ac:dyDescent="0.2">
      <c r="B5638" s="4041"/>
      <c r="C5638" s="89" t="s">
        <v>159</v>
      </c>
      <c r="D5638" s="95">
        <v>5</v>
      </c>
      <c r="E5638" s="38" t="s">
        <v>160</v>
      </c>
      <c r="F5638" s="4045"/>
    </row>
    <row r="5639" spans="2:12" x14ac:dyDescent="0.2">
      <c r="B5639" s="4041"/>
      <c r="C5639" s="200" t="s">
        <v>329</v>
      </c>
      <c r="D5639" s="95">
        <v>2E-3</v>
      </c>
      <c r="E5639" s="38"/>
      <c r="F5639" s="4045"/>
    </row>
    <row r="5640" spans="2:12" ht="13.5" thickBot="1" x14ac:dyDescent="0.25">
      <c r="B5640" s="4151"/>
      <c r="C5640" s="207" t="s">
        <v>161</v>
      </c>
      <c r="D5640" s="208">
        <v>4.4999999999999997E-3</v>
      </c>
      <c r="E5640" s="51" t="s">
        <v>162</v>
      </c>
      <c r="F5640" s="4057"/>
    </row>
    <row r="5641" spans="2:12" ht="26.25" thickBot="1" x14ac:dyDescent="0.25">
      <c r="B5641" s="159" t="s">
        <v>1713</v>
      </c>
      <c r="C5641" s="160" t="s">
        <v>1728</v>
      </c>
      <c r="D5641" s="204">
        <v>19.989999999999998</v>
      </c>
      <c r="E5641" s="203" t="s">
        <v>1726</v>
      </c>
      <c r="F5641" s="205" t="s">
        <v>1729</v>
      </c>
    </row>
    <row r="5642" spans="2:12" ht="6" customHeight="1" thickBot="1" x14ac:dyDescent="0.25">
      <c r="B5642" s="202"/>
      <c r="C5642" s="203"/>
      <c r="D5642" s="204"/>
      <c r="E5642" s="203"/>
      <c r="F5642" s="205"/>
      <c r="H5642"/>
      <c r="I5642"/>
      <c r="J5642"/>
      <c r="K5642"/>
      <c r="L5642"/>
    </row>
    <row r="5643" spans="2:12" x14ac:dyDescent="0.2">
      <c r="B5643" s="4040" t="s">
        <v>1700</v>
      </c>
      <c r="C5643" s="48" t="s">
        <v>1701</v>
      </c>
      <c r="D5643" s="63">
        <v>19</v>
      </c>
      <c r="E5643" s="48">
        <v>200</v>
      </c>
      <c r="F5643" s="4055" t="s">
        <v>1702</v>
      </c>
      <c r="H5643"/>
      <c r="I5643"/>
      <c r="J5643"/>
      <c r="K5643"/>
      <c r="L5643"/>
    </row>
    <row r="5644" spans="2:12" x14ac:dyDescent="0.2">
      <c r="B5644" s="4041"/>
      <c r="C5644" s="38" t="s">
        <v>1703</v>
      </c>
      <c r="D5644" s="39">
        <v>29</v>
      </c>
      <c r="E5644" s="38">
        <v>400</v>
      </c>
      <c r="F5644" s="4045"/>
      <c r="H5644"/>
      <c r="I5644"/>
      <c r="J5644"/>
      <c r="K5644"/>
      <c r="L5644"/>
    </row>
    <row r="5645" spans="2:12" x14ac:dyDescent="0.2">
      <c r="B5645" s="4041"/>
      <c r="C5645" s="38" t="s">
        <v>1704</v>
      </c>
      <c r="D5645" s="39">
        <v>49</v>
      </c>
      <c r="E5645" s="38">
        <v>800</v>
      </c>
      <c r="F5645" s="4045"/>
      <c r="H5645"/>
      <c r="I5645"/>
      <c r="J5645"/>
      <c r="K5645"/>
      <c r="L5645"/>
    </row>
    <row r="5646" spans="2:12" x14ac:dyDescent="0.2">
      <c r="B5646" s="4041"/>
      <c r="C5646" s="38" t="s">
        <v>1705</v>
      </c>
      <c r="D5646" s="39">
        <v>59</v>
      </c>
      <c r="E5646" s="38">
        <v>1500</v>
      </c>
      <c r="F5646" s="4045"/>
      <c r="H5646"/>
      <c r="I5646"/>
      <c r="J5646"/>
      <c r="K5646"/>
      <c r="L5646"/>
    </row>
    <row r="5647" spans="2:12" x14ac:dyDescent="0.2">
      <c r="B5647" s="4041"/>
      <c r="C5647" s="38" t="s">
        <v>1706</v>
      </c>
      <c r="D5647" s="39">
        <v>29</v>
      </c>
      <c r="E5647" s="38">
        <v>500</v>
      </c>
      <c r="F5647" s="4045"/>
      <c r="H5647"/>
      <c r="I5647"/>
      <c r="J5647"/>
      <c r="K5647"/>
      <c r="L5647"/>
    </row>
    <row r="5648" spans="2:12" x14ac:dyDescent="0.2">
      <c r="B5648" s="4041"/>
      <c r="C5648" s="38" t="s">
        <v>1707</v>
      </c>
      <c r="D5648" s="39">
        <v>49</v>
      </c>
      <c r="E5648" s="38">
        <v>1000</v>
      </c>
      <c r="F5648" s="4045"/>
      <c r="H5648"/>
      <c r="I5648"/>
      <c r="J5648"/>
      <c r="K5648"/>
      <c r="L5648"/>
    </row>
    <row r="5649" spans="2:12" x14ac:dyDescent="0.2">
      <c r="B5649" s="4041"/>
      <c r="C5649" s="38" t="s">
        <v>1708</v>
      </c>
      <c r="D5649" s="39">
        <v>59</v>
      </c>
      <c r="E5649" s="38">
        <v>2000</v>
      </c>
      <c r="F5649" s="4045"/>
      <c r="H5649"/>
      <c r="I5649"/>
      <c r="J5649"/>
      <c r="K5649"/>
      <c r="L5649"/>
    </row>
    <row r="5650" spans="2:12" ht="13.5" thickBot="1" x14ac:dyDescent="0.25">
      <c r="B5650" s="4041"/>
      <c r="C5650" s="51" t="s">
        <v>1708</v>
      </c>
      <c r="D5650" s="111">
        <v>59</v>
      </c>
      <c r="E5650" s="88" t="s">
        <v>1709</v>
      </c>
      <c r="F5650" s="4057"/>
      <c r="H5650"/>
      <c r="I5650"/>
      <c r="J5650"/>
      <c r="K5650"/>
      <c r="L5650"/>
    </row>
    <row r="5651" spans="2:12" x14ac:dyDescent="0.2">
      <c r="B5651" s="4041"/>
      <c r="C5651" s="38" t="s">
        <v>2434</v>
      </c>
      <c r="D5651" s="39">
        <v>2.67</v>
      </c>
      <c r="E5651" s="38" t="s">
        <v>2435</v>
      </c>
      <c r="F5651" s="4043" t="s">
        <v>336</v>
      </c>
      <c r="H5651"/>
      <c r="I5651"/>
      <c r="J5651"/>
      <c r="K5651"/>
      <c r="L5651"/>
    </row>
    <row r="5652" spans="2:12" x14ac:dyDescent="0.2">
      <c r="B5652" s="4041"/>
      <c r="C5652" s="38" t="s">
        <v>2436</v>
      </c>
      <c r="D5652" s="39">
        <v>17.86</v>
      </c>
      <c r="E5652" s="38" t="s">
        <v>2437</v>
      </c>
      <c r="F5652" s="4043"/>
      <c r="H5652"/>
      <c r="I5652"/>
      <c r="J5652"/>
      <c r="K5652"/>
      <c r="L5652"/>
    </row>
    <row r="5653" spans="2:12" x14ac:dyDescent="0.2">
      <c r="B5653" s="4041"/>
      <c r="C5653" s="38" t="s">
        <v>129</v>
      </c>
      <c r="D5653" s="39">
        <v>32.14</v>
      </c>
      <c r="E5653" s="38" t="s">
        <v>130</v>
      </c>
      <c r="F5653" s="4090"/>
      <c r="H5653"/>
      <c r="I5653"/>
      <c r="J5653"/>
      <c r="K5653"/>
      <c r="L5653"/>
    </row>
    <row r="5654" spans="2:12" ht="13.5" thickBot="1" x14ac:dyDescent="0.25">
      <c r="B5654" s="202"/>
      <c r="C5654" s="203"/>
      <c r="D5654" s="204"/>
      <c r="E5654" s="215"/>
      <c r="F5654" s="205"/>
      <c r="H5654"/>
      <c r="I5654"/>
      <c r="J5654"/>
      <c r="K5654"/>
      <c r="L5654"/>
    </row>
    <row r="5655" spans="2:12" x14ac:dyDescent="0.2">
      <c r="B5655" s="4094" t="s">
        <v>131</v>
      </c>
      <c r="C5655" s="48" t="s">
        <v>132</v>
      </c>
      <c r="D5655" s="63">
        <v>79</v>
      </c>
      <c r="E5655" s="48" t="s">
        <v>1505</v>
      </c>
      <c r="F5655" s="4053" t="s">
        <v>133</v>
      </c>
      <c r="H5655"/>
      <c r="I5655"/>
      <c r="J5655"/>
      <c r="K5655"/>
      <c r="L5655"/>
    </row>
    <row r="5656" spans="2:12" ht="13.5" thickBot="1" x14ac:dyDescent="0.25">
      <c r="B5656" s="4095"/>
      <c r="C5656" s="51" t="s">
        <v>134</v>
      </c>
      <c r="D5656" s="111">
        <v>99</v>
      </c>
      <c r="E5656" s="51" t="s">
        <v>1505</v>
      </c>
      <c r="F5656" s="4054"/>
      <c r="H5656"/>
      <c r="I5656"/>
      <c r="J5656"/>
      <c r="K5656"/>
      <c r="L5656"/>
    </row>
    <row r="5657" spans="2:12" x14ac:dyDescent="0.2">
      <c r="B5657" s="242"/>
      <c r="C5657" s="212"/>
      <c r="D5657" s="213"/>
      <c r="E5657" s="214"/>
      <c r="F5657" s="198"/>
      <c r="H5657"/>
      <c r="I5657"/>
      <c r="J5657"/>
      <c r="K5657"/>
      <c r="L5657"/>
    </row>
    <row r="5658" spans="2:12" x14ac:dyDescent="0.2">
      <c r="B5658" s="21" t="s">
        <v>1710</v>
      </c>
      <c r="C5658" s="92" t="s">
        <v>1711</v>
      </c>
      <c r="D5658" s="201">
        <v>4.4999999999999997E-3</v>
      </c>
      <c r="E5658" s="209" t="s">
        <v>1514</v>
      </c>
      <c r="F5658" s="210" t="s">
        <v>1715</v>
      </c>
      <c r="H5658"/>
      <c r="I5658"/>
      <c r="J5658"/>
      <c r="K5658"/>
      <c r="L5658"/>
    </row>
    <row r="5659" spans="2:12" x14ac:dyDescent="0.2">
      <c r="B5659" s="14"/>
      <c r="C5659" s="38"/>
      <c r="D5659" s="38"/>
      <c r="E5659" s="38"/>
      <c r="F5659" s="41"/>
      <c r="H5659"/>
      <c r="I5659"/>
      <c r="J5659"/>
      <c r="K5659"/>
      <c r="L5659"/>
    </row>
    <row r="5660" spans="2:12" x14ac:dyDescent="0.2">
      <c r="B5660" s="4048" t="s">
        <v>1515</v>
      </c>
      <c r="C5660" s="38" t="s">
        <v>1520</v>
      </c>
      <c r="D5660" s="39">
        <v>5</v>
      </c>
      <c r="E5660" s="87" t="s">
        <v>1521</v>
      </c>
      <c r="F5660" s="4045" t="s">
        <v>1522</v>
      </c>
      <c r="H5660"/>
      <c r="I5660"/>
      <c r="J5660"/>
      <c r="K5660"/>
      <c r="L5660"/>
    </row>
    <row r="5661" spans="2:12" x14ac:dyDescent="0.2">
      <c r="B5661" s="4048"/>
      <c r="C5661" s="38" t="s">
        <v>1523</v>
      </c>
      <c r="D5661" s="39">
        <v>1.2</v>
      </c>
      <c r="E5661" s="87" t="s">
        <v>1524</v>
      </c>
      <c r="F5661" s="4045"/>
      <c r="H5661"/>
      <c r="I5661"/>
      <c r="J5661"/>
      <c r="K5661"/>
      <c r="L5661"/>
    </row>
    <row r="5662" spans="2:12" x14ac:dyDescent="0.2">
      <c r="B5662" s="4048"/>
      <c r="C5662" s="38" t="s">
        <v>1525</v>
      </c>
      <c r="D5662" s="39">
        <v>1.1000000000000001</v>
      </c>
      <c r="E5662" s="87" t="s">
        <v>1524</v>
      </c>
      <c r="F5662" s="4045"/>
      <c r="H5662"/>
      <c r="I5662"/>
      <c r="J5662"/>
      <c r="K5662"/>
      <c r="L5662"/>
    </row>
    <row r="5663" spans="2:12" x14ac:dyDescent="0.2">
      <c r="B5663" s="4048"/>
      <c r="C5663" s="38" t="s">
        <v>1526</v>
      </c>
      <c r="D5663" s="39">
        <v>1</v>
      </c>
      <c r="E5663" s="87" t="s">
        <v>1524</v>
      </c>
      <c r="F5663" s="4045"/>
      <c r="H5663"/>
      <c r="I5663"/>
      <c r="J5663"/>
      <c r="K5663"/>
    </row>
    <row r="5664" spans="2:12" x14ac:dyDescent="0.2">
      <c r="B5664" s="4048"/>
      <c r="C5664" s="38" t="s">
        <v>1527</v>
      </c>
      <c r="D5664" s="39">
        <v>0.9</v>
      </c>
      <c r="E5664" s="87" t="s">
        <v>1524</v>
      </c>
      <c r="F5664" s="4045"/>
      <c r="H5664"/>
      <c r="I5664"/>
      <c r="J5664"/>
      <c r="K5664"/>
    </row>
    <row r="5665" spans="2:6" ht="5.25" customHeight="1" x14ac:dyDescent="0.2">
      <c r="B5665" s="14"/>
      <c r="C5665" s="38"/>
      <c r="D5665" s="38"/>
      <c r="E5665" s="38"/>
      <c r="F5665" s="41"/>
    </row>
    <row r="5666" spans="2:6" x14ac:dyDescent="0.2">
      <c r="B5666" s="4048" t="s">
        <v>1528</v>
      </c>
      <c r="C5666" s="38" t="s">
        <v>1520</v>
      </c>
      <c r="D5666" s="39">
        <v>4.25</v>
      </c>
      <c r="E5666" s="87" t="s">
        <v>1521</v>
      </c>
      <c r="F5666" s="4045" t="s">
        <v>1522</v>
      </c>
    </row>
    <row r="5667" spans="2:6" x14ac:dyDescent="0.2">
      <c r="B5667" s="4048"/>
      <c r="C5667" s="38" t="s">
        <v>1529</v>
      </c>
      <c r="D5667" s="39">
        <v>1.2</v>
      </c>
      <c r="E5667" s="87" t="s">
        <v>1524</v>
      </c>
      <c r="F5667" s="4045"/>
    </row>
    <row r="5668" spans="2:6" x14ac:dyDescent="0.2">
      <c r="B5668" s="4048"/>
      <c r="C5668" s="38" t="s">
        <v>1530</v>
      </c>
      <c r="D5668" s="39">
        <v>1.1000000000000001</v>
      </c>
      <c r="E5668" s="87" t="s">
        <v>1524</v>
      </c>
      <c r="F5668" s="4045"/>
    </row>
    <row r="5669" spans="2:6" x14ac:dyDescent="0.2">
      <c r="B5669" s="4048"/>
      <c r="C5669" s="38" t="s">
        <v>1531</v>
      </c>
      <c r="D5669" s="39">
        <v>1</v>
      </c>
      <c r="E5669" s="87" t="s">
        <v>1524</v>
      </c>
      <c r="F5669" s="4045"/>
    </row>
    <row r="5670" spans="2:6" ht="13.5" thickBot="1" x14ac:dyDescent="0.25">
      <c r="B5670" s="4049"/>
      <c r="C5670" s="51" t="s">
        <v>1532</v>
      </c>
      <c r="D5670" s="111">
        <v>0.9</v>
      </c>
      <c r="E5670" s="88" t="s">
        <v>1524</v>
      </c>
      <c r="F5670" s="4057"/>
    </row>
    <row r="5671" spans="2:6" ht="13.5" thickBot="1" x14ac:dyDescent="0.25">
      <c r="B5671" s="3" t="s">
        <v>52</v>
      </c>
      <c r="C5671" s="4"/>
      <c r="D5671" s="4"/>
      <c r="E5671" s="4"/>
      <c r="F5671" s="5"/>
    </row>
    <row r="5672" spans="2:6" ht="13.5" thickTop="1" x14ac:dyDescent="0.2">
      <c r="B5672" s="249" t="str">
        <f>+B5595</f>
        <v>.</v>
      </c>
      <c r="C5672"/>
      <c r="D5672"/>
      <c r="E5672"/>
      <c r="F5672"/>
    </row>
    <row r="5673" spans="2:6" ht="13.5" thickBot="1" x14ac:dyDescent="0.25"/>
    <row r="5674" spans="2:6" ht="13.5" thickTop="1" x14ac:dyDescent="0.2">
      <c r="B5674" s="4023" t="s">
        <v>1533</v>
      </c>
      <c r="C5674" s="4024"/>
      <c r="D5674" s="4024"/>
      <c r="E5674" s="4024"/>
      <c r="F5674" s="4025"/>
    </row>
    <row r="5675" spans="2:6" x14ac:dyDescent="0.2">
      <c r="B5675" s="4050" t="s">
        <v>1358</v>
      </c>
      <c r="C5675" s="4051"/>
      <c r="D5675" s="4051"/>
      <c r="E5675" s="4051"/>
      <c r="F5675" s="4052"/>
    </row>
    <row r="5676" spans="2:6" ht="13.5" thickBot="1" x14ac:dyDescent="0.25">
      <c r="B5676" s="187" t="s">
        <v>1359</v>
      </c>
      <c r="C5676" s="188"/>
      <c r="D5676" s="188"/>
      <c r="E5676" s="188"/>
      <c r="F5676" s="189"/>
    </row>
    <row r="5677" spans="2:6" x14ac:dyDescent="0.2">
      <c r="B5677" s="36" t="s">
        <v>1810</v>
      </c>
      <c r="C5677" s="37" t="s">
        <v>1154</v>
      </c>
      <c r="D5677" s="37" t="s">
        <v>1152</v>
      </c>
      <c r="E5677" s="37" t="s">
        <v>1220</v>
      </c>
      <c r="F5677" s="190" t="s">
        <v>1218</v>
      </c>
    </row>
    <row r="5678" spans="2:6" x14ac:dyDescent="0.2">
      <c r="B5678" s="4048" t="s">
        <v>1360</v>
      </c>
      <c r="C5678" s="38" t="s">
        <v>1361</v>
      </c>
      <c r="D5678" s="40">
        <v>1.5</v>
      </c>
      <c r="E5678" s="87" t="s">
        <v>163</v>
      </c>
      <c r="F5678" s="4042" t="s">
        <v>1702</v>
      </c>
    </row>
    <row r="5679" spans="2:6" x14ac:dyDescent="0.2">
      <c r="B5679" s="4048"/>
      <c r="C5679" s="38" t="s">
        <v>1362</v>
      </c>
      <c r="D5679" s="40">
        <v>1.99</v>
      </c>
      <c r="E5679" s="87" t="s">
        <v>163</v>
      </c>
      <c r="F5679" s="4043"/>
    </row>
    <row r="5680" spans="2:6" x14ac:dyDescent="0.2">
      <c r="B5680" s="4048"/>
      <c r="C5680" s="38" t="s">
        <v>1363</v>
      </c>
      <c r="D5680" s="40">
        <v>1.5</v>
      </c>
      <c r="E5680" s="87" t="s">
        <v>163</v>
      </c>
      <c r="F5680" s="4043"/>
    </row>
    <row r="5681" spans="2:6" x14ac:dyDescent="0.2">
      <c r="B5681" s="4048" t="s">
        <v>340</v>
      </c>
      <c r="C5681" s="38" t="s">
        <v>1364</v>
      </c>
      <c r="D5681" s="40">
        <v>0.4</v>
      </c>
      <c r="E5681" s="87" t="s">
        <v>2252</v>
      </c>
      <c r="F5681" s="4043"/>
    </row>
    <row r="5682" spans="2:6" x14ac:dyDescent="0.2">
      <c r="B5682" s="4048"/>
      <c r="C5682" s="38" t="s">
        <v>1365</v>
      </c>
      <c r="D5682" s="40">
        <v>0.25</v>
      </c>
      <c r="E5682" s="87" t="s">
        <v>2252</v>
      </c>
      <c r="F5682" s="4043"/>
    </row>
    <row r="5683" spans="2:6" x14ac:dyDescent="0.2">
      <c r="B5683" s="4048" t="s">
        <v>71</v>
      </c>
      <c r="C5683" s="38" t="s">
        <v>1364</v>
      </c>
      <c r="D5683" s="40">
        <v>0.8</v>
      </c>
      <c r="E5683" s="87" t="s">
        <v>2252</v>
      </c>
      <c r="F5683" s="4043"/>
    </row>
    <row r="5684" spans="2:6" x14ac:dyDescent="0.2">
      <c r="B5684" s="4048"/>
      <c r="C5684" s="38" t="s">
        <v>1365</v>
      </c>
      <c r="D5684" s="40">
        <v>0.45</v>
      </c>
      <c r="E5684" s="87" t="s">
        <v>2252</v>
      </c>
      <c r="F5684" s="4043"/>
    </row>
    <row r="5685" spans="2:6" x14ac:dyDescent="0.2">
      <c r="B5685" s="50" t="s">
        <v>2507</v>
      </c>
      <c r="C5685" s="38" t="s">
        <v>1366</v>
      </c>
      <c r="D5685" s="40">
        <v>2.5000000000000001E-2</v>
      </c>
      <c r="E5685" s="87" t="s">
        <v>1367</v>
      </c>
      <c r="F5685" s="4043"/>
    </row>
    <row r="5686" spans="2:6" x14ac:dyDescent="0.2">
      <c r="B5686" s="50"/>
      <c r="C5686" s="38"/>
      <c r="D5686" s="39"/>
      <c r="E5686" s="87"/>
      <c r="F5686" s="4043"/>
    </row>
    <row r="5687" spans="2:6" x14ac:dyDescent="0.2">
      <c r="B5687" s="49" t="s">
        <v>1278</v>
      </c>
      <c r="C5687" s="38"/>
      <c r="D5687" s="38"/>
      <c r="E5687" s="38"/>
      <c r="F5687" s="4043"/>
    </row>
    <row r="5688" spans="2:6" x14ac:dyDescent="0.2">
      <c r="B5688" s="14"/>
      <c r="C5688" s="38"/>
      <c r="D5688" s="38"/>
      <c r="E5688" s="38"/>
      <c r="F5688" s="4043"/>
    </row>
    <row r="5689" spans="2:6" x14ac:dyDescent="0.2">
      <c r="B5689" s="4048" t="s">
        <v>1360</v>
      </c>
      <c r="C5689" s="38" t="s">
        <v>1361</v>
      </c>
      <c r="D5689" s="40">
        <v>0.99</v>
      </c>
      <c r="E5689" s="38" t="s">
        <v>163</v>
      </c>
      <c r="F5689" s="4043"/>
    </row>
    <row r="5690" spans="2:6" x14ac:dyDescent="0.2">
      <c r="B5690" s="4048"/>
      <c r="C5690" s="38" t="s">
        <v>1362</v>
      </c>
      <c r="D5690" s="40">
        <v>1.49</v>
      </c>
      <c r="E5690" s="38" t="s">
        <v>163</v>
      </c>
      <c r="F5690" s="4043"/>
    </row>
    <row r="5691" spans="2:6" x14ac:dyDescent="0.2">
      <c r="B5691" s="4048"/>
      <c r="C5691" s="38" t="s">
        <v>1363</v>
      </c>
      <c r="D5691" s="40">
        <v>0.99</v>
      </c>
      <c r="E5691" s="38" t="s">
        <v>163</v>
      </c>
      <c r="F5691" s="4043"/>
    </row>
    <row r="5692" spans="2:6" x14ac:dyDescent="0.2">
      <c r="B5692" s="4048" t="s">
        <v>340</v>
      </c>
      <c r="C5692" s="38" t="s">
        <v>1364</v>
      </c>
      <c r="D5692" s="40">
        <v>0.3</v>
      </c>
      <c r="E5692" s="38" t="s">
        <v>2252</v>
      </c>
      <c r="F5692" s="4043"/>
    </row>
    <row r="5693" spans="2:6" x14ac:dyDescent="0.2">
      <c r="B5693" s="4048"/>
      <c r="C5693" s="38" t="s">
        <v>1365</v>
      </c>
      <c r="D5693" s="40">
        <v>0</v>
      </c>
      <c r="E5693" s="38" t="s">
        <v>2252</v>
      </c>
      <c r="F5693" s="4043"/>
    </row>
    <row r="5694" spans="2:6" x14ac:dyDescent="0.2">
      <c r="B5694" s="4048" t="s">
        <v>71</v>
      </c>
      <c r="C5694" s="38" t="s">
        <v>1364</v>
      </c>
      <c r="D5694" s="40">
        <v>0.8</v>
      </c>
      <c r="E5694" s="38" t="s">
        <v>2252</v>
      </c>
      <c r="F5694" s="4043"/>
    </row>
    <row r="5695" spans="2:6" x14ac:dyDescent="0.2">
      <c r="B5695" s="4048"/>
      <c r="C5695" s="38" t="s">
        <v>1365</v>
      </c>
      <c r="D5695" s="40">
        <v>0.45</v>
      </c>
      <c r="E5695" s="38" t="s">
        <v>2252</v>
      </c>
      <c r="F5695" s="4043"/>
    </row>
    <row r="5696" spans="2:6" x14ac:dyDescent="0.2">
      <c r="B5696" s="50" t="s">
        <v>2507</v>
      </c>
      <c r="C5696" s="38" t="s">
        <v>1366</v>
      </c>
      <c r="D5696" s="40">
        <v>2.5000000000000001E-2</v>
      </c>
      <c r="E5696" s="38" t="s">
        <v>1367</v>
      </c>
      <c r="F5696" s="4043"/>
    </row>
    <row r="5697" spans="2:6" x14ac:dyDescent="0.2">
      <c r="B5697" s="14"/>
      <c r="C5697" s="38"/>
      <c r="D5697" s="38"/>
      <c r="E5697" s="38"/>
      <c r="F5697" s="4043"/>
    </row>
    <row r="5698" spans="2:6" x14ac:dyDescent="0.2">
      <c r="B5698" s="4048" t="s">
        <v>1279</v>
      </c>
      <c r="C5698" s="38" t="s">
        <v>1711</v>
      </c>
      <c r="D5698" s="40">
        <v>2.5000000000000001E-2</v>
      </c>
      <c r="E5698" s="38" t="s">
        <v>1367</v>
      </c>
      <c r="F5698" s="4043"/>
    </row>
    <row r="5699" spans="2:6" x14ac:dyDescent="0.2">
      <c r="B5699" s="4048"/>
      <c r="C5699" s="38" t="s">
        <v>1280</v>
      </c>
      <c r="D5699" s="40">
        <v>3.9</v>
      </c>
      <c r="E5699" s="38" t="s">
        <v>1281</v>
      </c>
      <c r="F5699" s="4043"/>
    </row>
    <row r="5700" spans="2:6" ht="13.5" thickBot="1" x14ac:dyDescent="0.25">
      <c r="B5700" s="4049"/>
      <c r="C5700" s="51" t="s">
        <v>1282</v>
      </c>
      <c r="D5700" s="451">
        <v>19.989999999999998</v>
      </c>
      <c r="E5700" s="51" t="s">
        <v>1283</v>
      </c>
      <c r="F5700" s="4044"/>
    </row>
    <row r="5701" spans="2:6" ht="13.5" thickBot="1" x14ac:dyDescent="0.25">
      <c r="B5701" s="3" t="s">
        <v>52</v>
      </c>
      <c r="C5701" s="4"/>
      <c r="D5701" s="4"/>
      <c r="E5701" s="4"/>
      <c r="F5701" s="5"/>
    </row>
    <row r="5702" spans="2:6" ht="13.5" thickTop="1" x14ac:dyDescent="0.2">
      <c r="B5702" s="331" t="str">
        <f>+B5595</f>
        <v>.</v>
      </c>
    </row>
    <row r="5707" spans="2:6" x14ac:dyDescent="0.2">
      <c r="B5707" s="249"/>
    </row>
  </sheetData>
  <sheetProtection algorithmName="SHA-512" hashValue="eRR3FQkUGt1vLl5ztRV/FCIIs9OyuWJVhw66wtrSr4OFhUOeQ6/arv+uCKbm1v2WLhHB6tR+93Ebr6IMhjJi5A==" saltValue="v9Im4yUskLw0/i9Dfu0lbw==" spinCount="100000" sheet="1" objects="1" scenarios="1"/>
  <mergeCells count="7644">
    <mergeCell ref="B350:C350"/>
    <mergeCell ref="B351:C351"/>
    <mergeCell ref="B352:C352"/>
    <mergeCell ref="B353:C353"/>
    <mergeCell ref="B354:C354"/>
    <mergeCell ref="B355:C355"/>
    <mergeCell ref="B356:C356"/>
    <mergeCell ref="B357:C357"/>
    <mergeCell ref="B358:C358"/>
    <mergeCell ref="B359:C359"/>
    <mergeCell ref="B360:C360"/>
    <mergeCell ref="D196:F196"/>
    <mergeCell ref="B379:C379"/>
    <mergeCell ref="B380:C380"/>
    <mergeCell ref="B381:C381"/>
    <mergeCell ref="B382:C382"/>
    <mergeCell ref="B383:C383"/>
    <mergeCell ref="B384:C384"/>
    <mergeCell ref="B385:C385"/>
    <mergeCell ref="B386:C386"/>
    <mergeCell ref="B387:C387"/>
    <mergeCell ref="B388:C388"/>
    <mergeCell ref="B373:C373"/>
    <mergeCell ref="B374:C374"/>
    <mergeCell ref="B375:C375"/>
    <mergeCell ref="B473:C473"/>
    <mergeCell ref="B474:C474"/>
    <mergeCell ref="D106:F106"/>
    <mergeCell ref="D107:F107"/>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45:C345"/>
    <mergeCell ref="B348:C348"/>
    <mergeCell ref="B349:C349"/>
    <mergeCell ref="B475:C475"/>
    <mergeCell ref="B476:C476"/>
    <mergeCell ref="B477:C477"/>
    <mergeCell ref="B478:C478"/>
    <mergeCell ref="B479:C479"/>
    <mergeCell ref="B480:C480"/>
    <mergeCell ref="B443:C443"/>
    <mergeCell ref="B424:C424"/>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417:C417"/>
    <mergeCell ref="B376:C376"/>
    <mergeCell ref="B377:C377"/>
    <mergeCell ref="B416:C416"/>
    <mergeCell ref="B378:C378"/>
    <mergeCell ref="B472:C472"/>
    <mergeCell ref="B544:C544"/>
    <mergeCell ref="B545:C545"/>
    <mergeCell ref="B546:C546"/>
    <mergeCell ref="B547:C547"/>
    <mergeCell ref="B548:C548"/>
    <mergeCell ref="B549:C549"/>
    <mergeCell ref="B550:C550"/>
    <mergeCell ref="B551:C551"/>
    <mergeCell ref="B701:C701"/>
    <mergeCell ref="B646:C646"/>
    <mergeCell ref="B647:C647"/>
    <mergeCell ref="B608:C608"/>
    <mergeCell ref="B609:C609"/>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684:C684"/>
    <mergeCell ref="B685:C685"/>
    <mergeCell ref="B686:C686"/>
    <mergeCell ref="B687:C687"/>
    <mergeCell ref="B688:C688"/>
    <mergeCell ref="B689:C689"/>
    <mergeCell ref="B690:C690"/>
    <mergeCell ref="B691:C691"/>
    <mergeCell ref="B692:C692"/>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93:C693"/>
    <mergeCell ref="B694:C694"/>
    <mergeCell ref="B695:C695"/>
    <mergeCell ref="B696:C696"/>
    <mergeCell ref="B697:C697"/>
    <mergeCell ref="B698:C698"/>
    <mergeCell ref="B699:C699"/>
    <mergeCell ref="B700:C700"/>
    <mergeCell ref="B1089:C1089"/>
    <mergeCell ref="B1090:C1090"/>
    <mergeCell ref="B1091:C1091"/>
    <mergeCell ref="B1092:C1092"/>
    <mergeCell ref="AK1072:AM1072"/>
    <mergeCell ref="AK1073:AK1074"/>
    <mergeCell ref="AL1073:AL1074"/>
    <mergeCell ref="AM1073:AM1074"/>
    <mergeCell ref="B1066:AM1066"/>
    <mergeCell ref="AK1039:AM1039"/>
    <mergeCell ref="AK1040:AK1041"/>
    <mergeCell ref="AL1040:AL1041"/>
    <mergeCell ref="AM1040:AM1041"/>
    <mergeCell ref="B1033:AM1033"/>
    <mergeCell ref="B1086:C1086"/>
    <mergeCell ref="B1087:C1087"/>
    <mergeCell ref="B1088:C1088"/>
    <mergeCell ref="X1040:X1041"/>
    <mergeCell ref="Y1040:Y1041"/>
    <mergeCell ref="Z1040:Z1041"/>
    <mergeCell ref="AA1040:AA1041"/>
    <mergeCell ref="AB1040:AB1041"/>
    <mergeCell ref="AC1040:AC1041"/>
    <mergeCell ref="AD1040:AD1041"/>
    <mergeCell ref="B681:C681"/>
    <mergeCell ref="B682:C682"/>
    <mergeCell ref="B683:C683"/>
    <mergeCell ref="B1062:C1062"/>
    <mergeCell ref="D1062:G1062"/>
    <mergeCell ref="B1063:C1063"/>
    <mergeCell ref="D1063:G1063"/>
    <mergeCell ref="B1076:C1076"/>
    <mergeCell ref="B1077:C1077"/>
    <mergeCell ref="B1078:C1078"/>
    <mergeCell ref="B1079:C1079"/>
    <mergeCell ref="B1080:C1080"/>
    <mergeCell ref="B1081:C1081"/>
    <mergeCell ref="B1082:C1082"/>
    <mergeCell ref="B1083:C1083"/>
    <mergeCell ref="B1084:C1084"/>
    <mergeCell ref="B1085:C1085"/>
    <mergeCell ref="D741:H741"/>
    <mergeCell ref="B708:AF708"/>
    <mergeCell ref="D710:F710"/>
    <mergeCell ref="B711:C711"/>
    <mergeCell ref="D711:F711"/>
    <mergeCell ref="B712:C712"/>
    <mergeCell ref="D712:F712"/>
    <mergeCell ref="B714:C714"/>
    <mergeCell ref="D714:Q714"/>
    <mergeCell ref="B716:C718"/>
    <mergeCell ref="D716:D718"/>
    <mergeCell ref="E716:P716"/>
    <mergeCell ref="Q716:Y716"/>
    <mergeCell ref="Z716:AB716"/>
    <mergeCell ref="AC716:AE716"/>
    <mergeCell ref="AE1040:AE1041"/>
    <mergeCell ref="AF1040:AF1041"/>
    <mergeCell ref="AG1040:AG1041"/>
    <mergeCell ref="AH1040:AH1041"/>
    <mergeCell ref="AI1040:AI1041"/>
    <mergeCell ref="AJ1040:AJ1041"/>
    <mergeCell ref="D1060:G1060"/>
    <mergeCell ref="B1061:C1061"/>
    <mergeCell ref="D1061:G1061"/>
    <mergeCell ref="D1035:F1035"/>
    <mergeCell ref="B1036:C1036"/>
    <mergeCell ref="D1036:E1036"/>
    <mergeCell ref="B1037:C1037"/>
    <mergeCell ref="D1037:K1037"/>
    <mergeCell ref="B1038:C1038"/>
    <mergeCell ref="D1038:Q1038"/>
    <mergeCell ref="B1039:C1041"/>
    <mergeCell ref="D1039:D1041"/>
    <mergeCell ref="E1039:E1041"/>
    <mergeCell ref="F1039:R1039"/>
    <mergeCell ref="S1039:AC1039"/>
    <mergeCell ref="AD1039:AG1039"/>
    <mergeCell ref="AH1039:AJ1039"/>
    <mergeCell ref="F1040:F1041"/>
    <mergeCell ref="G1040:G1041"/>
    <mergeCell ref="H1040:H1041"/>
    <mergeCell ref="I1040:I1041"/>
    <mergeCell ref="J1040:J1041"/>
    <mergeCell ref="K1040:K1041"/>
    <mergeCell ref="L1040:L1041"/>
    <mergeCell ref="M1040:N1040"/>
    <mergeCell ref="W202:W203"/>
    <mergeCell ref="P1040:P1041"/>
    <mergeCell ref="Q1040:Q1041"/>
    <mergeCell ref="R1040:R1041"/>
    <mergeCell ref="S1040:S1041"/>
    <mergeCell ref="T1040:T1041"/>
    <mergeCell ref="U1040:U1041"/>
    <mergeCell ref="V1040:V1041"/>
    <mergeCell ref="W1040:W1041"/>
    <mergeCell ref="B78:C78"/>
    <mergeCell ref="D52:F52"/>
    <mergeCell ref="D53:F53"/>
    <mergeCell ref="V21:V22"/>
    <mergeCell ref="W21:W22"/>
    <mergeCell ref="X21:X22"/>
    <mergeCell ref="Y21:Y22"/>
    <mergeCell ref="Z21:Z22"/>
    <mergeCell ref="B170:C170"/>
    <mergeCell ref="D170:H170"/>
    <mergeCell ref="B171:C171"/>
    <mergeCell ref="D171:H171"/>
    <mergeCell ref="B150:C150"/>
    <mergeCell ref="D154:H154"/>
    <mergeCell ref="B132:C132"/>
    <mergeCell ref="D160:F160"/>
    <mergeCell ref="D161:F161"/>
    <mergeCell ref="B168:C168"/>
    <mergeCell ref="B270:C270"/>
    <mergeCell ref="B271:C271"/>
    <mergeCell ref="B273:C273"/>
    <mergeCell ref="B274:C274"/>
    <mergeCell ref="B275:C275"/>
    <mergeCell ref="B204:C204"/>
    <mergeCell ref="D260:F260"/>
    <mergeCell ref="D261:F261"/>
    <mergeCell ref="B268:C268"/>
    <mergeCell ref="B252:C252"/>
    <mergeCell ref="D252:H252"/>
    <mergeCell ref="B253:C253"/>
    <mergeCell ref="D253:H253"/>
    <mergeCell ref="B269:C269"/>
    <mergeCell ref="B261:C261"/>
    <mergeCell ref="D416:F416"/>
    <mergeCell ref="D417:F417"/>
    <mergeCell ref="D398:F398"/>
    <mergeCell ref="D399:F399"/>
    <mergeCell ref="B339:C339"/>
    <mergeCell ref="B406:C406"/>
    <mergeCell ref="B338:C338"/>
    <mergeCell ref="D309:F309"/>
    <mergeCell ref="D310:F310"/>
    <mergeCell ref="B317:C317"/>
    <mergeCell ref="D285:F285"/>
    <mergeCell ref="D286:F286"/>
    <mergeCell ref="B296:C296"/>
    <mergeCell ref="B298:C298"/>
    <mergeCell ref="B299:C299"/>
    <mergeCell ref="B293:C293"/>
    <mergeCell ref="B295:C295"/>
    <mergeCell ref="B398:C398"/>
    <mergeCell ref="B413:AF413"/>
    <mergeCell ref="D415:F415"/>
    <mergeCell ref="B346:C346"/>
    <mergeCell ref="B347:C347"/>
    <mergeCell ref="AD291:AD292"/>
    <mergeCell ref="AE291:AE292"/>
    <mergeCell ref="B301:C301"/>
    <mergeCell ref="D301:H301"/>
    <mergeCell ref="B294:C294"/>
    <mergeCell ref="B302:C302"/>
    <mergeCell ref="D302:H302"/>
    <mergeCell ref="B297:C297"/>
    <mergeCell ref="AE39:AE40"/>
    <mergeCell ref="B41:C41"/>
    <mergeCell ref="B45:C45"/>
    <mergeCell ref="D45:H45"/>
    <mergeCell ref="B12:AF12"/>
    <mergeCell ref="D14:F14"/>
    <mergeCell ref="B15:C15"/>
    <mergeCell ref="B16:C16"/>
    <mergeCell ref="B18:C18"/>
    <mergeCell ref="D18:Q18"/>
    <mergeCell ref="B20:C22"/>
    <mergeCell ref="D20:D22"/>
    <mergeCell ref="E20:P20"/>
    <mergeCell ref="Q20:Y20"/>
    <mergeCell ref="Z20:AB20"/>
    <mergeCell ref="AC20:AE20"/>
    <mergeCell ref="E21:E22"/>
    <mergeCell ref="F21:F22"/>
    <mergeCell ref="G21:G22"/>
    <mergeCell ref="H21:H22"/>
    <mergeCell ref="I21:I22"/>
    <mergeCell ref="B38:C40"/>
    <mergeCell ref="D38:D40"/>
    <mergeCell ref="D197:F197"/>
    <mergeCell ref="Q21:Q22"/>
    <mergeCell ref="R21:R22"/>
    <mergeCell ref="S21:S22"/>
    <mergeCell ref="E38:P38"/>
    <mergeCell ref="T21:T22"/>
    <mergeCell ref="U21:U22"/>
    <mergeCell ref="N39:N40"/>
    <mergeCell ref="O39:O40"/>
    <mergeCell ref="P39:P40"/>
    <mergeCell ref="Q39:Q40"/>
    <mergeCell ref="R39:R40"/>
    <mergeCell ref="S39:S40"/>
    <mergeCell ref="T39:T40"/>
    <mergeCell ref="U39:U40"/>
    <mergeCell ref="B30:AF30"/>
    <mergeCell ref="D32:F32"/>
    <mergeCell ref="B34:C34"/>
    <mergeCell ref="D33:F33"/>
    <mergeCell ref="D34:F34"/>
    <mergeCell ref="AD39:AD40"/>
    <mergeCell ref="B44:C44"/>
    <mergeCell ref="D44:H44"/>
    <mergeCell ref="Q38:Y38"/>
    <mergeCell ref="Z38:AB38"/>
    <mergeCell ref="AC38:AE38"/>
    <mergeCell ref="E39:E40"/>
    <mergeCell ref="F39:F40"/>
    <mergeCell ref="AA21:AA22"/>
    <mergeCell ref="AB21:AB22"/>
    <mergeCell ref="AC21:AC22"/>
    <mergeCell ref="AD21:AD22"/>
    <mergeCell ref="AE21:AE22"/>
    <mergeCell ref="B23:C23"/>
    <mergeCell ref="B25:C25"/>
    <mergeCell ref="D25:H25"/>
    <mergeCell ref="B26:C26"/>
    <mergeCell ref="D26:H26"/>
    <mergeCell ref="V39:V40"/>
    <mergeCell ref="W39:W40"/>
    <mergeCell ref="X39:X40"/>
    <mergeCell ref="Y39:Y40"/>
    <mergeCell ref="Z39:Z40"/>
    <mergeCell ref="AA39:AA40"/>
    <mergeCell ref="AB39:AB40"/>
    <mergeCell ref="AC39:AC40"/>
    <mergeCell ref="J21:J22"/>
    <mergeCell ref="K21:L21"/>
    <mergeCell ref="M21:M22"/>
    <mergeCell ref="N21:N22"/>
    <mergeCell ref="O21:O22"/>
    <mergeCell ref="P21:P22"/>
    <mergeCell ref="B52:C52"/>
    <mergeCell ref="B63:C63"/>
    <mergeCell ref="D63:H63"/>
    <mergeCell ref="B71:C71"/>
    <mergeCell ref="B33:C33"/>
    <mergeCell ref="P58:P59"/>
    <mergeCell ref="Q58:Q59"/>
    <mergeCell ref="R58:R59"/>
    <mergeCell ref="S58:S59"/>
    <mergeCell ref="T58:T59"/>
    <mergeCell ref="U58:U59"/>
    <mergeCell ref="V58:V59"/>
    <mergeCell ref="W58:W59"/>
    <mergeCell ref="G39:G40"/>
    <mergeCell ref="H39:H40"/>
    <mergeCell ref="I39:I40"/>
    <mergeCell ref="J39:J40"/>
    <mergeCell ref="K39:L39"/>
    <mergeCell ref="M39:M40"/>
    <mergeCell ref="B36:C36"/>
    <mergeCell ref="D36:Q36"/>
    <mergeCell ref="B42:C42"/>
    <mergeCell ref="AD58:AD59"/>
    <mergeCell ref="AE58:AE59"/>
    <mergeCell ref="B60:C60"/>
    <mergeCell ref="B62:C62"/>
    <mergeCell ref="D62:H62"/>
    <mergeCell ref="B49:AF49"/>
    <mergeCell ref="D51:F51"/>
    <mergeCell ref="B53:C53"/>
    <mergeCell ref="B55:C55"/>
    <mergeCell ref="D55:Q55"/>
    <mergeCell ref="B57:C59"/>
    <mergeCell ref="D57:D59"/>
    <mergeCell ref="E57:P57"/>
    <mergeCell ref="Q57:Y57"/>
    <mergeCell ref="Z57:AB57"/>
    <mergeCell ref="AC57:AE57"/>
    <mergeCell ref="E58:E59"/>
    <mergeCell ref="F58:F59"/>
    <mergeCell ref="G58:G59"/>
    <mergeCell ref="H58:H59"/>
    <mergeCell ref="I58:I59"/>
    <mergeCell ref="X58:X59"/>
    <mergeCell ref="Y58:Y59"/>
    <mergeCell ref="Z58:Z59"/>
    <mergeCell ref="AA58:AA59"/>
    <mergeCell ref="AB58:AB59"/>
    <mergeCell ref="AC58:AC59"/>
    <mergeCell ref="J58:J59"/>
    <mergeCell ref="K58:L58"/>
    <mergeCell ref="M58:M59"/>
    <mergeCell ref="N58:N59"/>
    <mergeCell ref="O58:O59"/>
    <mergeCell ref="B67:AF67"/>
    <mergeCell ref="D69:F69"/>
    <mergeCell ref="B70:C70"/>
    <mergeCell ref="B73:C73"/>
    <mergeCell ref="D73:Q73"/>
    <mergeCell ref="B75:C77"/>
    <mergeCell ref="D75:D77"/>
    <mergeCell ref="E75:P75"/>
    <mergeCell ref="Q75:Y75"/>
    <mergeCell ref="Z75:AB75"/>
    <mergeCell ref="AC75:AE75"/>
    <mergeCell ref="E76:E77"/>
    <mergeCell ref="F76:F77"/>
    <mergeCell ref="G76:G77"/>
    <mergeCell ref="H76:H77"/>
    <mergeCell ref="I76:I77"/>
    <mergeCell ref="AB94:AB95"/>
    <mergeCell ref="P76:P77"/>
    <mergeCell ref="Q76:Q77"/>
    <mergeCell ref="R76:R77"/>
    <mergeCell ref="S76:S77"/>
    <mergeCell ref="T76:T77"/>
    <mergeCell ref="U76:U77"/>
    <mergeCell ref="V76:V77"/>
    <mergeCell ref="W76:W77"/>
    <mergeCell ref="X76:X77"/>
    <mergeCell ref="Y76:Y77"/>
    <mergeCell ref="Z76:Z77"/>
    <mergeCell ref="B85:AF85"/>
    <mergeCell ref="D87:F87"/>
    <mergeCell ref="B89:C89"/>
    <mergeCell ref="B98:C98"/>
    <mergeCell ref="D98:H98"/>
    <mergeCell ref="B103:AF103"/>
    <mergeCell ref="D105:F105"/>
    <mergeCell ref="B106:C106"/>
    <mergeCell ref="B109:C109"/>
    <mergeCell ref="D109:Q109"/>
    <mergeCell ref="B111:C113"/>
    <mergeCell ref="D111:D113"/>
    <mergeCell ref="E111:P111"/>
    <mergeCell ref="Q111:Y111"/>
    <mergeCell ref="B81:C81"/>
    <mergeCell ref="D81:H81"/>
    <mergeCell ref="AA76:AA77"/>
    <mergeCell ref="AB76:AB77"/>
    <mergeCell ref="AC76:AC77"/>
    <mergeCell ref="AD76:AD77"/>
    <mergeCell ref="AE76:AE77"/>
    <mergeCell ref="B80:C80"/>
    <mergeCell ref="D80:H80"/>
    <mergeCell ref="AC94:AC95"/>
    <mergeCell ref="AD94:AD95"/>
    <mergeCell ref="AE94:AE95"/>
    <mergeCell ref="B96:C96"/>
    <mergeCell ref="B99:C99"/>
    <mergeCell ref="D99:H99"/>
    <mergeCell ref="J76:J77"/>
    <mergeCell ref="K76:L76"/>
    <mergeCell ref="M76:M77"/>
    <mergeCell ref="N76:N77"/>
    <mergeCell ref="O76:O77"/>
    <mergeCell ref="AA94:AA95"/>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B88:C88"/>
    <mergeCell ref="K94:L94"/>
    <mergeCell ref="M94:M95"/>
    <mergeCell ref="N94:N95"/>
    <mergeCell ref="O94:O95"/>
    <mergeCell ref="P94:P95"/>
    <mergeCell ref="Q94:Q95"/>
    <mergeCell ref="R94:R95"/>
    <mergeCell ref="S94:S95"/>
    <mergeCell ref="T94:T95"/>
    <mergeCell ref="U94:U95"/>
    <mergeCell ref="V94:V95"/>
    <mergeCell ref="W94:W95"/>
    <mergeCell ref="X94:X95"/>
    <mergeCell ref="Y94:Y95"/>
    <mergeCell ref="Z94:Z95"/>
    <mergeCell ref="Z111:AB111"/>
    <mergeCell ref="AC111:AE111"/>
    <mergeCell ref="E112:E113"/>
    <mergeCell ref="F112:F113"/>
    <mergeCell ref="G112:G113"/>
    <mergeCell ref="H112:H113"/>
    <mergeCell ref="I112:I113"/>
    <mergeCell ref="J112:J113"/>
    <mergeCell ref="K112:L112"/>
    <mergeCell ref="M112:M113"/>
    <mergeCell ref="AE112:AE113"/>
    <mergeCell ref="AD112:AD113"/>
    <mergeCell ref="N112:N113"/>
    <mergeCell ref="O112:O113"/>
    <mergeCell ref="P112:P113"/>
    <mergeCell ref="Q112:Q113"/>
    <mergeCell ref="R112:R113"/>
    <mergeCell ref="S112:S113"/>
    <mergeCell ref="T112:T113"/>
    <mergeCell ref="U112:U113"/>
    <mergeCell ref="V112:V113"/>
    <mergeCell ref="AC112:AC113"/>
    <mergeCell ref="X130:X131"/>
    <mergeCell ref="Y130:Y131"/>
    <mergeCell ref="Z130:Z131"/>
    <mergeCell ref="AA130:AA131"/>
    <mergeCell ref="AB130:AB131"/>
    <mergeCell ref="AC130:AC131"/>
    <mergeCell ref="AD130:AD131"/>
    <mergeCell ref="B117:C117"/>
    <mergeCell ref="D117:H117"/>
    <mergeCell ref="B114:C114"/>
    <mergeCell ref="B116:C116"/>
    <mergeCell ref="D116:H116"/>
    <mergeCell ref="W112:W113"/>
    <mergeCell ref="X112:X113"/>
    <mergeCell ref="Y112:Y113"/>
    <mergeCell ref="Z112:Z113"/>
    <mergeCell ref="AA112:AA113"/>
    <mergeCell ref="AB112:AB113"/>
    <mergeCell ref="B121:AF121"/>
    <mergeCell ref="D123:F123"/>
    <mergeCell ref="B124:C124"/>
    <mergeCell ref="B125:C125"/>
    <mergeCell ref="D127:Q127"/>
    <mergeCell ref="G130:G131"/>
    <mergeCell ref="H130:H131"/>
    <mergeCell ref="I130:I131"/>
    <mergeCell ref="J130:J131"/>
    <mergeCell ref="K130:L130"/>
    <mergeCell ref="M130:M131"/>
    <mergeCell ref="N130:N131"/>
    <mergeCell ref="O130:O131"/>
    <mergeCell ref="B129:C131"/>
    <mergeCell ref="D135:H135"/>
    <mergeCell ref="B107:C107"/>
    <mergeCell ref="Q130:Q131"/>
    <mergeCell ref="R130:R131"/>
    <mergeCell ref="S130:S131"/>
    <mergeCell ref="T130:T131"/>
    <mergeCell ref="U130:U131"/>
    <mergeCell ref="V130:V131"/>
    <mergeCell ref="B127:C127"/>
    <mergeCell ref="AE166:AE167"/>
    <mergeCell ref="B139:AF139"/>
    <mergeCell ref="D141:F141"/>
    <mergeCell ref="B142:C142"/>
    <mergeCell ref="B143:C143"/>
    <mergeCell ref="B145:C145"/>
    <mergeCell ref="D145:Q145"/>
    <mergeCell ref="B147:C149"/>
    <mergeCell ref="D147:D149"/>
    <mergeCell ref="E147:P147"/>
    <mergeCell ref="Q147:Y147"/>
    <mergeCell ref="Z147:AB147"/>
    <mergeCell ref="AC147:AE147"/>
    <mergeCell ref="E148:E149"/>
    <mergeCell ref="F148:F149"/>
    <mergeCell ref="G148:G149"/>
    <mergeCell ref="AE130:AE131"/>
    <mergeCell ref="D134:H134"/>
    <mergeCell ref="B134:C134"/>
    <mergeCell ref="B135:C135"/>
    <mergeCell ref="Q148:Q149"/>
    <mergeCell ref="R148:R149"/>
    <mergeCell ref="W130:W131"/>
    <mergeCell ref="D129:D131"/>
    <mergeCell ref="E129:P129"/>
    <mergeCell ref="Q129:Y129"/>
    <mergeCell ref="Z129:AB129"/>
    <mergeCell ref="AC129:AE129"/>
    <mergeCell ref="E130:E131"/>
    <mergeCell ref="F130:F131"/>
    <mergeCell ref="U148:U149"/>
    <mergeCell ref="V148:V149"/>
    <mergeCell ref="W148:W149"/>
    <mergeCell ref="X148:X149"/>
    <mergeCell ref="Y148:Y149"/>
    <mergeCell ref="Z148:Z149"/>
    <mergeCell ref="AB166:AB167"/>
    <mergeCell ref="AC166:AC167"/>
    <mergeCell ref="AD166:AD167"/>
    <mergeCell ref="B157:AF157"/>
    <mergeCell ref="D159:F159"/>
    <mergeCell ref="B160:C160"/>
    <mergeCell ref="B163:C163"/>
    <mergeCell ref="D163:Q163"/>
    <mergeCell ref="B165:C167"/>
    <mergeCell ref="D165:D167"/>
    <mergeCell ref="E165:P165"/>
    <mergeCell ref="Q165:Y165"/>
    <mergeCell ref="Z165:AB165"/>
    <mergeCell ref="AC165:AE165"/>
    <mergeCell ref="E166:E167"/>
    <mergeCell ref="F166:F167"/>
    <mergeCell ref="G166:G167"/>
    <mergeCell ref="P130:P131"/>
    <mergeCell ref="H166:H167"/>
    <mergeCell ref="AA148:AA149"/>
    <mergeCell ref="AB148:AB149"/>
    <mergeCell ref="AC148:AC149"/>
    <mergeCell ref="AD148:AD149"/>
    <mergeCell ref="AE148:AE149"/>
    <mergeCell ref="B152:C152"/>
    <mergeCell ref="B153:C153"/>
    <mergeCell ref="D153:H153"/>
    <mergeCell ref="H148:H149"/>
    <mergeCell ref="I148:I149"/>
    <mergeCell ref="J148:J149"/>
    <mergeCell ref="K148:L148"/>
    <mergeCell ref="M148:M149"/>
    <mergeCell ref="N148:N149"/>
    <mergeCell ref="O148:O149"/>
    <mergeCell ref="P148:P149"/>
    <mergeCell ref="Y166:Y167"/>
    <mergeCell ref="Z166:Z167"/>
    <mergeCell ref="AA166:AA167"/>
    <mergeCell ref="S148:S149"/>
    <mergeCell ref="D152:H152"/>
    <mergeCell ref="M184:M185"/>
    <mergeCell ref="N184:N185"/>
    <mergeCell ref="O184:O185"/>
    <mergeCell ref="P184:P185"/>
    <mergeCell ref="Q184:Q185"/>
    <mergeCell ref="T148:T149"/>
    <mergeCell ref="N166:N167"/>
    <mergeCell ref="O166:O167"/>
    <mergeCell ref="P166:P167"/>
    <mergeCell ref="Q166:Q167"/>
    <mergeCell ref="R166:R167"/>
    <mergeCell ref="S166:S167"/>
    <mergeCell ref="T166:T167"/>
    <mergeCell ref="U166:U167"/>
    <mergeCell ref="V166:V167"/>
    <mergeCell ref="W166:W167"/>
    <mergeCell ref="X166:X167"/>
    <mergeCell ref="V184:V185"/>
    <mergeCell ref="W184:W185"/>
    <mergeCell ref="U184:U185"/>
    <mergeCell ref="R184:R185"/>
    <mergeCell ref="S184:S185"/>
    <mergeCell ref="X184:X185"/>
    <mergeCell ref="D179:F179"/>
    <mergeCell ref="B181:C181"/>
    <mergeCell ref="B188:C188"/>
    <mergeCell ref="D188:H188"/>
    <mergeCell ref="B161:C161"/>
    <mergeCell ref="I166:I167"/>
    <mergeCell ref="J166:J167"/>
    <mergeCell ref="K166:L166"/>
    <mergeCell ref="M166:M167"/>
    <mergeCell ref="D189:H189"/>
    <mergeCell ref="B175:AF175"/>
    <mergeCell ref="D177:F177"/>
    <mergeCell ref="B178:C178"/>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K184:L184"/>
    <mergeCell ref="B186:C186"/>
    <mergeCell ref="B189:C189"/>
    <mergeCell ref="D178:F178"/>
    <mergeCell ref="B179:C179"/>
    <mergeCell ref="T184:T185"/>
    <mergeCell ref="X202:X203"/>
    <mergeCell ref="Y202:Y203"/>
    <mergeCell ref="Z202:Z203"/>
    <mergeCell ref="AA202:AA203"/>
    <mergeCell ref="AB202:AB203"/>
    <mergeCell ref="AC202:AC203"/>
    <mergeCell ref="AD202:AD203"/>
    <mergeCell ref="AE202:AE203"/>
    <mergeCell ref="Y266:Y267"/>
    <mergeCell ref="Z266:Z267"/>
    <mergeCell ref="AA266:AA267"/>
    <mergeCell ref="AB266:AB267"/>
    <mergeCell ref="AC266:AC267"/>
    <mergeCell ref="AD266:AD267"/>
    <mergeCell ref="AE266:AE267"/>
    <mergeCell ref="Y184:Y185"/>
    <mergeCell ref="Z184:Z185"/>
    <mergeCell ref="AA184:AA185"/>
    <mergeCell ref="AB184:AB185"/>
    <mergeCell ref="AC184:AC185"/>
    <mergeCell ref="AD184:AD185"/>
    <mergeCell ref="AE184:AE185"/>
    <mergeCell ref="B277:C277"/>
    <mergeCell ref="D277:H277"/>
    <mergeCell ref="B193:AF193"/>
    <mergeCell ref="D195:F195"/>
    <mergeCell ref="B196:C196"/>
    <mergeCell ref="B197:C197"/>
    <mergeCell ref="B199:C199"/>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J266:J267"/>
    <mergeCell ref="S202:S203"/>
    <mergeCell ref="T202:T203"/>
    <mergeCell ref="U202:U203"/>
    <mergeCell ref="V202:V203"/>
    <mergeCell ref="B278:C278"/>
    <mergeCell ref="D278:H278"/>
    <mergeCell ref="B272:C272"/>
    <mergeCell ref="B257:AF257"/>
    <mergeCell ref="D259:F259"/>
    <mergeCell ref="B260:C260"/>
    <mergeCell ref="B263:C263"/>
    <mergeCell ref="D263:Q263"/>
    <mergeCell ref="B265:C267"/>
    <mergeCell ref="D265:D267"/>
    <mergeCell ref="E265:P265"/>
    <mergeCell ref="Q265:Y265"/>
    <mergeCell ref="Z265:AB265"/>
    <mergeCell ref="AC265:AE265"/>
    <mergeCell ref="E266:E267"/>
    <mergeCell ref="F266:F267"/>
    <mergeCell ref="G266:G267"/>
    <mergeCell ref="H266:H267"/>
    <mergeCell ref="I266:I267"/>
    <mergeCell ref="K266:L266"/>
    <mergeCell ref="M266:M267"/>
    <mergeCell ref="N266:N267"/>
    <mergeCell ref="O266:O267"/>
    <mergeCell ref="P266:P267"/>
    <mergeCell ref="Q266:Q267"/>
    <mergeCell ref="R266:R267"/>
    <mergeCell ref="S266:S267"/>
    <mergeCell ref="T266:T267"/>
    <mergeCell ref="U266:U267"/>
    <mergeCell ref="V266:V267"/>
    <mergeCell ref="W266:W267"/>
    <mergeCell ref="X266:X267"/>
    <mergeCell ref="B282:AF282"/>
    <mergeCell ref="D284:F284"/>
    <mergeCell ref="B285:C285"/>
    <mergeCell ref="B288:C288"/>
    <mergeCell ref="D288:Q288"/>
    <mergeCell ref="B290:C292"/>
    <mergeCell ref="D290:D292"/>
    <mergeCell ref="E290:P290"/>
    <mergeCell ref="Q290:Y290"/>
    <mergeCell ref="Z290:AB290"/>
    <mergeCell ref="AC290:AE290"/>
    <mergeCell ref="E291:E292"/>
    <mergeCell ref="F291:F292"/>
    <mergeCell ref="G291:G292"/>
    <mergeCell ref="H291:H292"/>
    <mergeCell ref="I291:I292"/>
    <mergeCell ref="J291:J292"/>
    <mergeCell ref="K291:L291"/>
    <mergeCell ref="M291:M292"/>
    <mergeCell ref="N291:N292"/>
    <mergeCell ref="O291:O292"/>
    <mergeCell ref="P291:P292"/>
    <mergeCell ref="Q291:Q292"/>
    <mergeCell ref="R291:R292"/>
    <mergeCell ref="S291:S292"/>
    <mergeCell ref="T291:T292"/>
    <mergeCell ref="U291:U292"/>
    <mergeCell ref="V291:V292"/>
    <mergeCell ref="W291:W292"/>
    <mergeCell ref="X291:X292"/>
    <mergeCell ref="Y291:Y292"/>
    <mergeCell ref="Z291:Z292"/>
    <mergeCell ref="AA291:AA292"/>
    <mergeCell ref="AB291:AB292"/>
    <mergeCell ref="AC291:AC292"/>
    <mergeCell ref="X315:X316"/>
    <mergeCell ref="Y315:Y316"/>
    <mergeCell ref="Z315:Z316"/>
    <mergeCell ref="AA315:AA316"/>
    <mergeCell ref="AB315:AB316"/>
    <mergeCell ref="AC315:AC316"/>
    <mergeCell ref="X404:X405"/>
    <mergeCell ref="AD315:AD316"/>
    <mergeCell ref="AE315:AE316"/>
    <mergeCell ref="B390:C390"/>
    <mergeCell ref="D390:H390"/>
    <mergeCell ref="B391:C391"/>
    <mergeCell ref="D391:H391"/>
    <mergeCell ref="P404:P405"/>
    <mergeCell ref="Q404:Q405"/>
    <mergeCell ref="R404:R405"/>
    <mergeCell ref="S404:S405"/>
    <mergeCell ref="T404:T405"/>
    <mergeCell ref="U404:U405"/>
    <mergeCell ref="V404:V405"/>
    <mergeCell ref="W404:W405"/>
    <mergeCell ref="O315:O316"/>
    <mergeCell ref="B336:C336"/>
    <mergeCell ref="B337:C337"/>
    <mergeCell ref="B340:C340"/>
    <mergeCell ref="B341:C341"/>
    <mergeCell ref="B342:C342"/>
    <mergeCell ref="B343:C343"/>
    <mergeCell ref="B344:C344"/>
    <mergeCell ref="B286:C286"/>
    <mergeCell ref="B409:C409"/>
    <mergeCell ref="D409:H409"/>
    <mergeCell ref="B306:AF306"/>
    <mergeCell ref="D308:F308"/>
    <mergeCell ref="B309:C309"/>
    <mergeCell ref="B310:C310"/>
    <mergeCell ref="B312:C312"/>
    <mergeCell ref="D312:Q312"/>
    <mergeCell ref="B314:C316"/>
    <mergeCell ref="D314:D316"/>
    <mergeCell ref="E314:P314"/>
    <mergeCell ref="Q314:Y314"/>
    <mergeCell ref="Z314:AB314"/>
    <mergeCell ref="AC314:AE314"/>
    <mergeCell ref="E315:E316"/>
    <mergeCell ref="F315:F316"/>
    <mergeCell ref="G315:G316"/>
    <mergeCell ref="H315:H316"/>
    <mergeCell ref="I315:I316"/>
    <mergeCell ref="J315:J316"/>
    <mergeCell ref="K315:L315"/>
    <mergeCell ref="M315:M316"/>
    <mergeCell ref="N315:N316"/>
    <mergeCell ref="P315:P316"/>
    <mergeCell ref="Q315:Q316"/>
    <mergeCell ref="R315:R316"/>
    <mergeCell ref="S315:S316"/>
    <mergeCell ref="T315:T316"/>
    <mergeCell ref="U315:U316"/>
    <mergeCell ref="V315:V316"/>
    <mergeCell ref="W315:W316"/>
    <mergeCell ref="Y404:Y405"/>
    <mergeCell ref="Z404:Z405"/>
    <mergeCell ref="AA404:AA405"/>
    <mergeCell ref="AB404:AB405"/>
    <mergeCell ref="AC404:AC405"/>
    <mergeCell ref="AD404:AD405"/>
    <mergeCell ref="AE404:AE405"/>
    <mergeCell ref="B408:C408"/>
    <mergeCell ref="D408:H408"/>
    <mergeCell ref="B395:AF395"/>
    <mergeCell ref="D397:F397"/>
    <mergeCell ref="B399:C399"/>
    <mergeCell ref="B401:C401"/>
    <mergeCell ref="D401:Q401"/>
    <mergeCell ref="B403:C405"/>
    <mergeCell ref="D403:D405"/>
    <mergeCell ref="E403:P403"/>
    <mergeCell ref="Q403:Y403"/>
    <mergeCell ref="Z403:AB403"/>
    <mergeCell ref="AC403:AE403"/>
    <mergeCell ref="E404:E405"/>
    <mergeCell ref="F404:F405"/>
    <mergeCell ref="G404:G405"/>
    <mergeCell ref="H404:H405"/>
    <mergeCell ref="I404:I405"/>
    <mergeCell ref="J404:J405"/>
    <mergeCell ref="K404:L404"/>
    <mergeCell ref="M404:M405"/>
    <mergeCell ref="N404:N405"/>
    <mergeCell ref="O404:O405"/>
    <mergeCell ref="B1325:C1325"/>
    <mergeCell ref="B941:C941"/>
    <mergeCell ref="B922:C922"/>
    <mergeCell ref="B903:C903"/>
    <mergeCell ref="B884:C884"/>
    <mergeCell ref="B865:C865"/>
    <mergeCell ref="B846:C846"/>
    <mergeCell ref="B719:C719"/>
    <mergeCell ref="D638:F638"/>
    <mergeCell ref="D639:F639"/>
    <mergeCell ref="D599:F599"/>
    <mergeCell ref="D600:F600"/>
    <mergeCell ref="B607:C607"/>
    <mergeCell ref="D580:F580"/>
    <mergeCell ref="D581:F581"/>
    <mergeCell ref="B588:C588"/>
    <mergeCell ref="B569:C569"/>
    <mergeCell ref="B1317:C1317"/>
    <mergeCell ref="D1263:G1263"/>
    <mergeCell ref="B1264:C1264"/>
    <mergeCell ref="D1264:G1264"/>
    <mergeCell ref="B1265:C1265"/>
    <mergeCell ref="D1265:G1265"/>
    <mergeCell ref="B1266:C1266"/>
    <mergeCell ref="D1266:G1266"/>
    <mergeCell ref="B1252:AK1252"/>
    <mergeCell ref="D1254:F1254"/>
    <mergeCell ref="B1255:C1255"/>
    <mergeCell ref="D1255:E1255"/>
    <mergeCell ref="B1256:C1256"/>
    <mergeCell ref="D1256:K1256"/>
    <mergeCell ref="B1257:C1257"/>
    <mergeCell ref="AK1308:AM1308"/>
    <mergeCell ref="AK1309:AK1310"/>
    <mergeCell ref="AL1309:AL1310"/>
    <mergeCell ref="AM1309:AM1310"/>
    <mergeCell ref="B1302:AM1302"/>
    <mergeCell ref="B1312:C1312"/>
    <mergeCell ref="B1313:C1313"/>
    <mergeCell ref="B1314:C1314"/>
    <mergeCell ref="B1315:C1315"/>
    <mergeCell ref="B1316:C1316"/>
    <mergeCell ref="AK1275:AM1275"/>
    <mergeCell ref="AK1276:AK1277"/>
    <mergeCell ref="AL1276:AL1277"/>
    <mergeCell ref="AM1276:AM1277"/>
    <mergeCell ref="B1269:AM1269"/>
    <mergeCell ref="X1259:X1260"/>
    <mergeCell ref="Y1259:Y1260"/>
    <mergeCell ref="Z1259:Z1260"/>
    <mergeCell ref="AA1259:AA1260"/>
    <mergeCell ref="AB1259:AB1260"/>
    <mergeCell ref="AC1259:AC1260"/>
    <mergeCell ref="AD1259:AD1260"/>
    <mergeCell ref="AE1259:AE1260"/>
    <mergeCell ref="AF1259:AF1260"/>
    <mergeCell ref="AG1259:AG1260"/>
    <mergeCell ref="AH1259:AH1260"/>
    <mergeCell ref="AI1259:AI1260"/>
    <mergeCell ref="AJ1259:AJ1260"/>
    <mergeCell ref="B1261:C1261"/>
    <mergeCell ref="B1262:C1262"/>
    <mergeCell ref="B1258:C1260"/>
    <mergeCell ref="D1258:D1260"/>
    <mergeCell ref="E1258:E1260"/>
    <mergeCell ref="F1258:R1258"/>
    <mergeCell ref="S1258:AC1258"/>
    <mergeCell ref="AD1258:AG1258"/>
    <mergeCell ref="AH1258:AJ1258"/>
    <mergeCell ref="F1259:F1260"/>
    <mergeCell ref="G1259:G1260"/>
    <mergeCell ref="H1259:H1260"/>
    <mergeCell ref="I1259:I1260"/>
    <mergeCell ref="J1259:J1260"/>
    <mergeCell ref="K1259:K1260"/>
    <mergeCell ref="L1259:L1260"/>
    <mergeCell ref="M1259:N1259"/>
    <mergeCell ref="O1259:O1260"/>
    <mergeCell ref="P1259:P1260"/>
    <mergeCell ref="Q1259:Q1260"/>
    <mergeCell ref="R1259:R1260"/>
    <mergeCell ref="S1259:S1260"/>
    <mergeCell ref="T1259:T1260"/>
    <mergeCell ref="U1259:U1260"/>
    <mergeCell ref="V1259:V1260"/>
    <mergeCell ref="W1259:W1260"/>
    <mergeCell ref="D1271:F1271"/>
    <mergeCell ref="B1272:C1272"/>
    <mergeCell ref="D1272:E1272"/>
    <mergeCell ref="D1273:K1273"/>
    <mergeCell ref="D1274:Q1274"/>
    <mergeCell ref="B1275:C1277"/>
    <mergeCell ref="D1275:D1277"/>
    <mergeCell ref="E1275:E1277"/>
    <mergeCell ref="F1275:R1275"/>
    <mergeCell ref="S1275:AC1275"/>
    <mergeCell ref="AD1275:AG1275"/>
    <mergeCell ref="AH1275:AJ1275"/>
    <mergeCell ref="F1276:F1277"/>
    <mergeCell ref="G1276:G1277"/>
    <mergeCell ref="H1276:H1277"/>
    <mergeCell ref="I1276:I1277"/>
    <mergeCell ref="J1276:J1277"/>
    <mergeCell ref="K1276:K1277"/>
    <mergeCell ref="L1276:L1277"/>
    <mergeCell ref="M1276:N1276"/>
    <mergeCell ref="O1276:O1277"/>
    <mergeCell ref="P1276:P1277"/>
    <mergeCell ref="Q1276:Q1277"/>
    <mergeCell ref="B1273:C1273"/>
    <mergeCell ref="B1274:C1274"/>
    <mergeCell ref="AE1276:AE1277"/>
    <mergeCell ref="AF1276:AF1277"/>
    <mergeCell ref="AG1276:AG1277"/>
    <mergeCell ref="AH1276:AH1277"/>
    <mergeCell ref="AI1276:AI1277"/>
    <mergeCell ref="AJ1276:AJ1277"/>
    <mergeCell ref="B1318:C1318"/>
    <mergeCell ref="D1304:F1304"/>
    <mergeCell ref="B1305:C1305"/>
    <mergeCell ref="D1305:E1305"/>
    <mergeCell ref="B1306:C1306"/>
    <mergeCell ref="D1306:K1306"/>
    <mergeCell ref="D1307:Q1307"/>
    <mergeCell ref="B1308:C1310"/>
    <mergeCell ref="D1308:D1310"/>
    <mergeCell ref="E1308:E1310"/>
    <mergeCell ref="F1308:R1308"/>
    <mergeCell ref="S1308:AC1308"/>
    <mergeCell ref="AD1308:AG1308"/>
    <mergeCell ref="AH1308:AJ1308"/>
    <mergeCell ref="F1309:F1310"/>
    <mergeCell ref="G1309:G1310"/>
    <mergeCell ref="H1309:H1310"/>
    <mergeCell ref="I1309:I1310"/>
    <mergeCell ref="J1309:J1310"/>
    <mergeCell ref="K1309:K1310"/>
    <mergeCell ref="L1309:L1310"/>
    <mergeCell ref="M1309:N1309"/>
    <mergeCell ref="O1309:O1310"/>
    <mergeCell ref="P1309:P1310"/>
    <mergeCell ref="Q1309:Q1310"/>
    <mergeCell ref="B1278:C1278"/>
    <mergeCell ref="D1296:G1296"/>
    <mergeCell ref="B1297:C1297"/>
    <mergeCell ref="B1279:C1279"/>
    <mergeCell ref="B1280:C1280"/>
    <mergeCell ref="AC1276:AC1277"/>
    <mergeCell ref="AD1276:AD1277"/>
    <mergeCell ref="R1276:R1277"/>
    <mergeCell ref="S1276:S1277"/>
    <mergeCell ref="T1276:T1277"/>
    <mergeCell ref="U1276:U1277"/>
    <mergeCell ref="AH1309:AH1310"/>
    <mergeCell ref="AI1309:AI1310"/>
    <mergeCell ref="AJ1309:AJ1310"/>
    <mergeCell ref="B1311:C1311"/>
    <mergeCell ref="D1329:G1329"/>
    <mergeCell ref="B1330:C1330"/>
    <mergeCell ref="D1330:G1330"/>
    <mergeCell ref="S1309:S1310"/>
    <mergeCell ref="T1309:T1310"/>
    <mergeCell ref="U1309:U1310"/>
    <mergeCell ref="V1309:V1310"/>
    <mergeCell ref="W1309:W1310"/>
    <mergeCell ref="X1309:X1310"/>
    <mergeCell ref="Y1309:Y1310"/>
    <mergeCell ref="Z1309:Z1310"/>
    <mergeCell ref="AA1309:AA1310"/>
    <mergeCell ref="Z1276:Z1277"/>
    <mergeCell ref="AA1276:AA1277"/>
    <mergeCell ref="AB1276:AB1277"/>
    <mergeCell ref="B1295:C1295"/>
    <mergeCell ref="AG1309:AG1310"/>
    <mergeCell ref="B1331:C1331"/>
    <mergeCell ref="D1331:G1331"/>
    <mergeCell ref="B1332:C1332"/>
    <mergeCell ref="D1332:G1332"/>
    <mergeCell ref="B1319:C1319"/>
    <mergeCell ref="B1320:C1320"/>
    <mergeCell ref="B1321:C1321"/>
    <mergeCell ref="B1322:C1322"/>
    <mergeCell ref="B1323:C1323"/>
    <mergeCell ref="B1324:C1324"/>
    <mergeCell ref="B1326:C1326"/>
    <mergeCell ref="B1327:C1327"/>
    <mergeCell ref="B1328:C1328"/>
    <mergeCell ref="B1281:C1281"/>
    <mergeCell ref="B1282:C1282"/>
    <mergeCell ref="B1283:C1283"/>
    <mergeCell ref="B1284:C1284"/>
    <mergeCell ref="B1285:C1285"/>
    <mergeCell ref="B1286:C1286"/>
    <mergeCell ref="D1297:G1297"/>
    <mergeCell ref="B1298:C1298"/>
    <mergeCell ref="D1298:G1298"/>
    <mergeCell ref="B1299:C1299"/>
    <mergeCell ref="D1299:G1299"/>
    <mergeCell ref="B1287:C1287"/>
    <mergeCell ref="B1288:C1288"/>
    <mergeCell ref="B1289:C1289"/>
    <mergeCell ref="B1290:C1290"/>
    <mergeCell ref="B1291:C1291"/>
    <mergeCell ref="B1292:C1292"/>
    <mergeCell ref="B1293:C1293"/>
    <mergeCell ref="B1294:C1294"/>
    <mergeCell ref="D419:Q419"/>
    <mergeCell ref="B421:C423"/>
    <mergeCell ref="D421:D423"/>
    <mergeCell ref="E421:P421"/>
    <mergeCell ref="Q421:Y421"/>
    <mergeCell ref="Z421:AB421"/>
    <mergeCell ref="AC421:AE421"/>
    <mergeCell ref="E422:E423"/>
    <mergeCell ref="F422:F423"/>
    <mergeCell ref="G422:G423"/>
    <mergeCell ref="H422:H423"/>
    <mergeCell ref="I422:I423"/>
    <mergeCell ref="J422:J423"/>
    <mergeCell ref="K422:L422"/>
    <mergeCell ref="M422:M423"/>
    <mergeCell ref="N422:N423"/>
    <mergeCell ref="X422:X423"/>
    <mergeCell ref="AA422:AA423"/>
    <mergeCell ref="AB422:AB423"/>
    <mergeCell ref="AD422:AD423"/>
    <mergeCell ref="B419:C419"/>
    <mergeCell ref="AA441:AA442"/>
    <mergeCell ref="AB441:AB442"/>
    <mergeCell ref="AC441:AC442"/>
    <mergeCell ref="AC422:AC423"/>
    <mergeCell ref="Q441:Q442"/>
    <mergeCell ref="R441:R442"/>
    <mergeCell ref="S441:S442"/>
    <mergeCell ref="T441:T442"/>
    <mergeCell ref="B432:AF432"/>
    <mergeCell ref="D434:F434"/>
    <mergeCell ref="B435:C435"/>
    <mergeCell ref="B436:C436"/>
    <mergeCell ref="B438:C438"/>
    <mergeCell ref="D438:Q438"/>
    <mergeCell ref="B440:C442"/>
    <mergeCell ref="D440:D442"/>
    <mergeCell ref="E440:P440"/>
    <mergeCell ref="Q440:Y440"/>
    <mergeCell ref="AD441:AD442"/>
    <mergeCell ref="P441:P442"/>
    <mergeCell ref="Z440:AB440"/>
    <mergeCell ref="AE422:AE423"/>
    <mergeCell ref="B425:C425"/>
    <mergeCell ref="B427:C427"/>
    <mergeCell ref="D427:H427"/>
    <mergeCell ref="B428:C428"/>
    <mergeCell ref="D428:H428"/>
    <mergeCell ref="AC440:AE440"/>
    <mergeCell ref="E441:E442"/>
    <mergeCell ref="F441:F442"/>
    <mergeCell ref="G441:G442"/>
    <mergeCell ref="H441:H442"/>
    <mergeCell ref="I441:I442"/>
    <mergeCell ref="O422:O423"/>
    <mergeCell ref="P422:P423"/>
    <mergeCell ref="Q422:Q423"/>
    <mergeCell ref="R422:R423"/>
    <mergeCell ref="S422:S423"/>
    <mergeCell ref="T422:T423"/>
    <mergeCell ref="U422:U423"/>
    <mergeCell ref="V422:V423"/>
    <mergeCell ref="W422:W423"/>
    <mergeCell ref="D435:F435"/>
    <mergeCell ref="D436:F436"/>
    <mergeCell ref="X441:X442"/>
    <mergeCell ref="Y441:Y442"/>
    <mergeCell ref="Z441:Z442"/>
    <mergeCell ref="U441:U442"/>
    <mergeCell ref="V441:V442"/>
    <mergeCell ref="W441:W442"/>
    <mergeCell ref="Y422:Y423"/>
    <mergeCell ref="Z422:Z423"/>
    <mergeCell ref="AB460:AB461"/>
    <mergeCell ref="AC460:AC461"/>
    <mergeCell ref="AD460:AD461"/>
    <mergeCell ref="AE460:AE461"/>
    <mergeCell ref="B482:C482"/>
    <mergeCell ref="D482:H482"/>
    <mergeCell ref="B483:C483"/>
    <mergeCell ref="D483:H483"/>
    <mergeCell ref="AE441:AE442"/>
    <mergeCell ref="B444:C444"/>
    <mergeCell ref="B446:C446"/>
    <mergeCell ref="D446:H446"/>
    <mergeCell ref="B447:C447"/>
    <mergeCell ref="D447:H447"/>
    <mergeCell ref="Y460:Y461"/>
    <mergeCell ref="Z460:Z461"/>
    <mergeCell ref="AA460:AA461"/>
    <mergeCell ref="J441:J442"/>
    <mergeCell ref="K441:L441"/>
    <mergeCell ref="M441:M442"/>
    <mergeCell ref="N441:N442"/>
    <mergeCell ref="O441:O442"/>
    <mergeCell ref="B451:AF451"/>
    <mergeCell ref="D453:F453"/>
    <mergeCell ref="B454:C454"/>
    <mergeCell ref="D454:F454"/>
    <mergeCell ref="B455:C455"/>
    <mergeCell ref="D455:F455"/>
    <mergeCell ref="B457:C457"/>
    <mergeCell ref="D457:Q457"/>
    <mergeCell ref="B459:C461"/>
    <mergeCell ref="P460:P461"/>
    <mergeCell ref="Q460:Q461"/>
    <mergeCell ref="R460:R461"/>
    <mergeCell ref="S460:S461"/>
    <mergeCell ref="T460:T461"/>
    <mergeCell ref="U460:U461"/>
    <mergeCell ref="V460:V461"/>
    <mergeCell ref="W460:W461"/>
    <mergeCell ref="X460:X461"/>
    <mergeCell ref="V496:V497"/>
    <mergeCell ref="W496:W497"/>
    <mergeCell ref="X496:X497"/>
    <mergeCell ref="B501:C501"/>
    <mergeCell ref="D501:H501"/>
    <mergeCell ref="B493:C493"/>
    <mergeCell ref="D493:Q493"/>
    <mergeCell ref="B495:C497"/>
    <mergeCell ref="D495:D497"/>
    <mergeCell ref="E495:P495"/>
    <mergeCell ref="Q495:Y495"/>
    <mergeCell ref="D459:D461"/>
    <mergeCell ref="E459:P459"/>
    <mergeCell ref="Q459:Y459"/>
    <mergeCell ref="B462:C462"/>
    <mergeCell ref="B463:C463"/>
    <mergeCell ref="B464:C464"/>
    <mergeCell ref="B465:C465"/>
    <mergeCell ref="B466:C466"/>
    <mergeCell ref="B467:C467"/>
    <mergeCell ref="B468:C468"/>
    <mergeCell ref="B469:C469"/>
    <mergeCell ref="B470:C470"/>
    <mergeCell ref="B471:C471"/>
    <mergeCell ref="Z459:AB459"/>
    <mergeCell ref="AC459:AE459"/>
    <mergeCell ref="E460:E461"/>
    <mergeCell ref="F460:F461"/>
    <mergeCell ref="G460:G461"/>
    <mergeCell ref="H460:H461"/>
    <mergeCell ref="I460:I461"/>
    <mergeCell ref="D490:F490"/>
    <mergeCell ref="B491:C491"/>
    <mergeCell ref="D491:F491"/>
    <mergeCell ref="N496:N497"/>
    <mergeCell ref="O496:O497"/>
    <mergeCell ref="P496:P497"/>
    <mergeCell ref="Q496:Q497"/>
    <mergeCell ref="R496:R497"/>
    <mergeCell ref="S496:S497"/>
    <mergeCell ref="T496:T497"/>
    <mergeCell ref="U496:U497"/>
    <mergeCell ref="Y496:Y497"/>
    <mergeCell ref="Z496:Z497"/>
    <mergeCell ref="AA496:AA497"/>
    <mergeCell ref="AB496:AB497"/>
    <mergeCell ref="AC496:AC497"/>
    <mergeCell ref="AD496:AD497"/>
    <mergeCell ref="B487:AF487"/>
    <mergeCell ref="D489:F489"/>
    <mergeCell ref="B490:C490"/>
    <mergeCell ref="J460:J461"/>
    <mergeCell ref="K460:L460"/>
    <mergeCell ref="M460:M461"/>
    <mergeCell ref="N460:N461"/>
    <mergeCell ref="O460:O461"/>
    <mergeCell ref="B516:C516"/>
    <mergeCell ref="O514:O515"/>
    <mergeCell ref="P514:P515"/>
    <mergeCell ref="Q514:Q515"/>
    <mergeCell ref="R514:R515"/>
    <mergeCell ref="B553:C553"/>
    <mergeCell ref="D553:H553"/>
    <mergeCell ref="B554:C554"/>
    <mergeCell ref="D554:H554"/>
    <mergeCell ref="Z495:AB495"/>
    <mergeCell ref="AC495:AE495"/>
    <mergeCell ref="E496:E497"/>
    <mergeCell ref="F496:F497"/>
    <mergeCell ref="G496:G497"/>
    <mergeCell ref="H496:H497"/>
    <mergeCell ref="I496:I497"/>
    <mergeCell ref="J496:J497"/>
    <mergeCell ref="K496:L496"/>
    <mergeCell ref="M496:M497"/>
    <mergeCell ref="AE496:AE497"/>
    <mergeCell ref="B498:C498"/>
    <mergeCell ref="B500:C500"/>
    <mergeCell ref="D500:H500"/>
    <mergeCell ref="T514:T515"/>
    <mergeCell ref="U514:U515"/>
    <mergeCell ref="V514:V515"/>
    <mergeCell ref="S514:S515"/>
    <mergeCell ref="B505:AF505"/>
    <mergeCell ref="D507:F507"/>
    <mergeCell ref="B508:C508"/>
    <mergeCell ref="D508:F508"/>
    <mergeCell ref="B509:C509"/>
    <mergeCell ref="D509:F509"/>
    <mergeCell ref="B511:C511"/>
    <mergeCell ref="D511:Q511"/>
    <mergeCell ref="B513:C515"/>
    <mergeCell ref="D513:D515"/>
    <mergeCell ref="E513:P513"/>
    <mergeCell ref="Q513:Y513"/>
    <mergeCell ref="Z513:AB513"/>
    <mergeCell ref="AC513:AE513"/>
    <mergeCell ref="E514:E515"/>
    <mergeCell ref="F514:F515"/>
    <mergeCell ref="G514:G515"/>
    <mergeCell ref="H514:H515"/>
    <mergeCell ref="I514:I515"/>
    <mergeCell ref="J514:J515"/>
    <mergeCell ref="K514:L514"/>
    <mergeCell ref="M514:M515"/>
    <mergeCell ref="N514:N515"/>
    <mergeCell ref="W514:W515"/>
    <mergeCell ref="X514:X515"/>
    <mergeCell ref="Y514:Y515"/>
    <mergeCell ref="Z514:Z515"/>
    <mergeCell ref="AA514:AA515"/>
    <mergeCell ref="AB514:AB515"/>
    <mergeCell ref="AC514:AC515"/>
    <mergeCell ref="AD514:AD515"/>
    <mergeCell ref="AE514:AE515"/>
    <mergeCell ref="B558:AF558"/>
    <mergeCell ref="B562:C562"/>
    <mergeCell ref="D562:F562"/>
    <mergeCell ref="D564:Q564"/>
    <mergeCell ref="B566:C568"/>
    <mergeCell ref="D566:D568"/>
    <mergeCell ref="E566:P566"/>
    <mergeCell ref="Q566:Y566"/>
    <mergeCell ref="Z566:AB566"/>
    <mergeCell ref="AC566:AE566"/>
    <mergeCell ref="E567:E568"/>
    <mergeCell ref="F567:F568"/>
    <mergeCell ref="G567:G568"/>
    <mergeCell ref="H567:H568"/>
    <mergeCell ref="I567:I568"/>
    <mergeCell ref="J567:J568"/>
    <mergeCell ref="W567:W568"/>
    <mergeCell ref="X567:X568"/>
    <mergeCell ref="Y567:Y568"/>
    <mergeCell ref="AD567:AD568"/>
    <mergeCell ref="AE567:AE568"/>
    <mergeCell ref="B564:C564"/>
    <mergeCell ref="Z567:Z568"/>
    <mergeCell ref="AA567:AA568"/>
    <mergeCell ref="AB567:AB568"/>
    <mergeCell ref="AC567:AC568"/>
    <mergeCell ref="B573:C573"/>
    <mergeCell ref="D560:F560"/>
    <mergeCell ref="B561:C561"/>
    <mergeCell ref="D561:F561"/>
    <mergeCell ref="AB586:AB587"/>
    <mergeCell ref="AC586:AC587"/>
    <mergeCell ref="K567:L567"/>
    <mergeCell ref="M567:M568"/>
    <mergeCell ref="N567:N568"/>
    <mergeCell ref="O567:O568"/>
    <mergeCell ref="P567:P568"/>
    <mergeCell ref="Q567:Q568"/>
    <mergeCell ref="R567:R568"/>
    <mergeCell ref="S567:S568"/>
    <mergeCell ref="T567:T568"/>
    <mergeCell ref="U567:U568"/>
    <mergeCell ref="V567:V568"/>
    <mergeCell ref="W586:W587"/>
    <mergeCell ref="X586:X587"/>
    <mergeCell ref="Y586:Y587"/>
    <mergeCell ref="Z586:Z587"/>
    <mergeCell ref="AA586:AA587"/>
    <mergeCell ref="B572:C572"/>
    <mergeCell ref="D572:H572"/>
    <mergeCell ref="B570:C570"/>
    <mergeCell ref="D573:H573"/>
    <mergeCell ref="J586:J587"/>
    <mergeCell ref="K586:L586"/>
    <mergeCell ref="M586:M587"/>
    <mergeCell ref="N586:N587"/>
    <mergeCell ref="O586:O587"/>
    <mergeCell ref="P586:P587"/>
    <mergeCell ref="Q586:Q587"/>
    <mergeCell ref="R586:R587"/>
    <mergeCell ref="S586:S587"/>
    <mergeCell ref="T586:T587"/>
    <mergeCell ref="U586:U587"/>
    <mergeCell ref="V586:V587"/>
    <mergeCell ref="B599:C599"/>
    <mergeCell ref="B600:C600"/>
    <mergeCell ref="B602:C602"/>
    <mergeCell ref="D602:Q602"/>
    <mergeCell ref="M605:M606"/>
    <mergeCell ref="N605:N606"/>
    <mergeCell ref="O605:O606"/>
    <mergeCell ref="P605:P606"/>
    <mergeCell ref="Q605:Q606"/>
    <mergeCell ref="B604:C606"/>
    <mergeCell ref="D604:D606"/>
    <mergeCell ref="E604:P604"/>
    <mergeCell ref="Q604:Y604"/>
    <mergeCell ref="B589:C589"/>
    <mergeCell ref="B591:C591"/>
    <mergeCell ref="D591:H591"/>
    <mergeCell ref="B592:C592"/>
    <mergeCell ref="D592:H592"/>
    <mergeCell ref="W605:W606"/>
    <mergeCell ref="X605:X606"/>
    <mergeCell ref="Y605:Y606"/>
    <mergeCell ref="B610:C610"/>
    <mergeCell ref="R605:R606"/>
    <mergeCell ref="B577:AF577"/>
    <mergeCell ref="D579:F579"/>
    <mergeCell ref="B580:C580"/>
    <mergeCell ref="B581:C581"/>
    <mergeCell ref="B583:C583"/>
    <mergeCell ref="D583:Q583"/>
    <mergeCell ref="B585:C587"/>
    <mergeCell ref="D585:D587"/>
    <mergeCell ref="E585:P585"/>
    <mergeCell ref="Q585:Y585"/>
    <mergeCell ref="Z585:AB585"/>
    <mergeCell ref="AC585:AE585"/>
    <mergeCell ref="E586:E587"/>
    <mergeCell ref="F586:F587"/>
    <mergeCell ref="G586:G587"/>
    <mergeCell ref="H586:H587"/>
    <mergeCell ref="I586:I587"/>
    <mergeCell ref="AD586:AD587"/>
    <mergeCell ref="AE586:AE587"/>
    <mergeCell ref="B596:AF596"/>
    <mergeCell ref="D598:F598"/>
    <mergeCell ref="Z604:AB604"/>
    <mergeCell ref="AC604:AE604"/>
    <mergeCell ref="E605:E606"/>
    <mergeCell ref="F605:F606"/>
    <mergeCell ref="G605:G606"/>
    <mergeCell ref="H605:H606"/>
    <mergeCell ref="I605:I606"/>
    <mergeCell ref="J605:J606"/>
    <mergeCell ref="K605:L605"/>
    <mergeCell ref="B650:C650"/>
    <mergeCell ref="D650:H650"/>
    <mergeCell ref="B651:C651"/>
    <mergeCell ref="D651:H651"/>
    <mergeCell ref="B617:AF617"/>
    <mergeCell ref="D619:F619"/>
    <mergeCell ref="B620:C620"/>
    <mergeCell ref="D620:F620"/>
    <mergeCell ref="B621:C621"/>
    <mergeCell ref="D621:F621"/>
    <mergeCell ref="B623:C623"/>
    <mergeCell ref="D623:Q623"/>
    <mergeCell ref="B625:C627"/>
    <mergeCell ref="D625:D627"/>
    <mergeCell ref="E625:P625"/>
    <mergeCell ref="Q625:Y625"/>
    <mergeCell ref="Z625:AB625"/>
    <mergeCell ref="AC625:AE625"/>
    <mergeCell ref="E626:E627"/>
    <mergeCell ref="T626:T627"/>
    <mergeCell ref="U626:U627"/>
    <mergeCell ref="V626:V627"/>
    <mergeCell ref="W626:W627"/>
    <mergeCell ref="X626:X627"/>
    <mergeCell ref="Y626:Y627"/>
    <mergeCell ref="H626:H627"/>
    <mergeCell ref="AD626:AD627"/>
    <mergeCell ref="AE626:AE627"/>
    <mergeCell ref="B628:C628"/>
    <mergeCell ref="AE644:AE645"/>
    <mergeCell ref="W644:W645"/>
    <mergeCell ref="X644:X645"/>
    <mergeCell ref="Z605:Z606"/>
    <mergeCell ref="AA605:AA606"/>
    <mergeCell ref="AB605:AB606"/>
    <mergeCell ref="S605:S606"/>
    <mergeCell ref="T605:T606"/>
    <mergeCell ref="U605:U606"/>
    <mergeCell ref="V605:V606"/>
    <mergeCell ref="U644:U645"/>
    <mergeCell ref="V644:V645"/>
    <mergeCell ref="B635:AF635"/>
    <mergeCell ref="D637:F637"/>
    <mergeCell ref="B638:C638"/>
    <mergeCell ref="B639:C639"/>
    <mergeCell ref="B641:C641"/>
    <mergeCell ref="D641:Q641"/>
    <mergeCell ref="N644:N645"/>
    <mergeCell ref="O644:O645"/>
    <mergeCell ref="Z626:Z627"/>
    <mergeCell ref="AC605:AC606"/>
    <mergeCell ref="AD605:AD606"/>
    <mergeCell ref="AE605:AE606"/>
    <mergeCell ref="B630:C630"/>
    <mergeCell ref="D630:H630"/>
    <mergeCell ref="B631:C631"/>
    <mergeCell ref="D631:H631"/>
    <mergeCell ref="B612:C612"/>
    <mergeCell ref="D612:H612"/>
    <mergeCell ref="B613:C613"/>
    <mergeCell ref="D613:H613"/>
    <mergeCell ref="AA626:AA627"/>
    <mergeCell ref="AB626:AB627"/>
    <mergeCell ref="AC626:AC627"/>
    <mergeCell ref="Y644:Y645"/>
    <mergeCell ref="Z644:Z645"/>
    <mergeCell ref="AA644:AA645"/>
    <mergeCell ref="AB644:AB645"/>
    <mergeCell ref="AC644:AC645"/>
    <mergeCell ref="AD644:AD645"/>
    <mergeCell ref="F626:F627"/>
    <mergeCell ref="G626:G627"/>
    <mergeCell ref="I626:I627"/>
    <mergeCell ref="J626:J627"/>
    <mergeCell ref="K626:L626"/>
    <mergeCell ref="M626:M627"/>
    <mergeCell ref="N626:N627"/>
    <mergeCell ref="O626:O627"/>
    <mergeCell ref="P626:P627"/>
    <mergeCell ref="Q626:Q627"/>
    <mergeCell ref="R626:R627"/>
    <mergeCell ref="S626:S627"/>
    <mergeCell ref="P644:P645"/>
    <mergeCell ref="Q644:Q645"/>
    <mergeCell ref="R644:R645"/>
    <mergeCell ref="S644:S645"/>
    <mergeCell ref="T644:T645"/>
    <mergeCell ref="B648:C648"/>
    <mergeCell ref="AC664:AC665"/>
    <mergeCell ref="AD664:AD665"/>
    <mergeCell ref="AE664:AE665"/>
    <mergeCell ref="B703:C703"/>
    <mergeCell ref="D703:H703"/>
    <mergeCell ref="B704:C704"/>
    <mergeCell ref="D704:H704"/>
    <mergeCell ref="B643:C645"/>
    <mergeCell ref="D643:D645"/>
    <mergeCell ref="E643:P643"/>
    <mergeCell ref="Q643:Y643"/>
    <mergeCell ref="Z643:AB643"/>
    <mergeCell ref="AC643:AE643"/>
    <mergeCell ref="E644:E645"/>
    <mergeCell ref="F644:F645"/>
    <mergeCell ref="G644:G645"/>
    <mergeCell ref="H644:H645"/>
    <mergeCell ref="I644:I645"/>
    <mergeCell ref="J644:J645"/>
    <mergeCell ref="K644:L644"/>
    <mergeCell ref="M644:M645"/>
    <mergeCell ref="T664:T665"/>
    <mergeCell ref="U664:U665"/>
    <mergeCell ref="V664:V665"/>
    <mergeCell ref="W664:W665"/>
    <mergeCell ref="X664:X665"/>
    <mergeCell ref="Y664:Y665"/>
    <mergeCell ref="Z664:Z665"/>
    <mergeCell ref="AA664:AA665"/>
    <mergeCell ref="AB664:AB665"/>
    <mergeCell ref="B655:AF655"/>
    <mergeCell ref="D657:F657"/>
    <mergeCell ref="B658:C658"/>
    <mergeCell ref="D658:F658"/>
    <mergeCell ref="B659:C659"/>
    <mergeCell ref="D659:F659"/>
    <mergeCell ref="B661:C661"/>
    <mergeCell ref="D661:Q661"/>
    <mergeCell ref="B663:C665"/>
    <mergeCell ref="D663:D665"/>
    <mergeCell ref="E663:P663"/>
    <mergeCell ref="Q663:Y663"/>
    <mergeCell ref="Z663:AB663"/>
    <mergeCell ref="AC663:AE663"/>
    <mergeCell ref="E664:E665"/>
    <mergeCell ref="F664:F665"/>
    <mergeCell ref="G664:G665"/>
    <mergeCell ref="H664:H665"/>
    <mergeCell ref="I664:I665"/>
    <mergeCell ref="J664:J665"/>
    <mergeCell ref="K664:L664"/>
    <mergeCell ref="M664:M665"/>
    <mergeCell ref="N664:N665"/>
    <mergeCell ref="O664:O665"/>
    <mergeCell ref="P664:P665"/>
    <mergeCell ref="Q664:Q665"/>
    <mergeCell ref="R664:R665"/>
    <mergeCell ref="S664:S665"/>
    <mergeCell ref="B723:C723"/>
    <mergeCell ref="D723:H723"/>
    <mergeCell ref="W736:W737"/>
    <mergeCell ref="B727:AF727"/>
    <mergeCell ref="D729:F729"/>
    <mergeCell ref="B730:C730"/>
    <mergeCell ref="D730:F730"/>
    <mergeCell ref="B731:C731"/>
    <mergeCell ref="D731:F731"/>
    <mergeCell ref="B733:C733"/>
    <mergeCell ref="P717:P718"/>
    <mergeCell ref="Q717:Q718"/>
    <mergeCell ref="R717:R718"/>
    <mergeCell ref="S717:S718"/>
    <mergeCell ref="T717:T718"/>
    <mergeCell ref="U717:U718"/>
    <mergeCell ref="V717:V718"/>
    <mergeCell ref="W717:W718"/>
    <mergeCell ref="X717:X718"/>
    <mergeCell ref="Y717:Y718"/>
    <mergeCell ref="Z717:Z718"/>
    <mergeCell ref="AA717:AA718"/>
    <mergeCell ref="AB717:AB718"/>
    <mergeCell ref="AC717:AC718"/>
    <mergeCell ref="AD717:AD718"/>
    <mergeCell ref="AE717:AE718"/>
    <mergeCell ref="I717:I718"/>
    <mergeCell ref="J717:J718"/>
    <mergeCell ref="K717:L717"/>
    <mergeCell ref="M717:M718"/>
    <mergeCell ref="N717:N718"/>
    <mergeCell ref="O717:O718"/>
    <mergeCell ref="B720:C720"/>
    <mergeCell ref="AC736:AC737"/>
    <mergeCell ref="AD736:AD737"/>
    <mergeCell ref="X736:X737"/>
    <mergeCell ref="Y736:Y737"/>
    <mergeCell ref="Z736:Z737"/>
    <mergeCell ref="AA736:AA737"/>
    <mergeCell ref="AB736:AB737"/>
    <mergeCell ref="B735:C737"/>
    <mergeCell ref="D735:D737"/>
    <mergeCell ref="E735:P735"/>
    <mergeCell ref="Q735:Y735"/>
    <mergeCell ref="Z735:AB735"/>
    <mergeCell ref="AC735:AE735"/>
    <mergeCell ref="E736:E737"/>
    <mergeCell ref="F736:F737"/>
    <mergeCell ref="G736:G737"/>
    <mergeCell ref="H736:H737"/>
    <mergeCell ref="I736:I737"/>
    <mergeCell ref="J736:J737"/>
    <mergeCell ref="K736:L736"/>
    <mergeCell ref="M736:M737"/>
    <mergeCell ref="D733:Q733"/>
    <mergeCell ref="AE736:AE737"/>
    <mergeCell ref="E717:E718"/>
    <mergeCell ref="F717:F718"/>
    <mergeCell ref="G717:G718"/>
    <mergeCell ref="H717:H718"/>
    <mergeCell ref="B722:C722"/>
    <mergeCell ref="D722:H722"/>
    <mergeCell ref="B756:C756"/>
    <mergeCell ref="B751:C751"/>
    <mergeCell ref="X754:X755"/>
    <mergeCell ref="Y754:Y755"/>
    <mergeCell ref="Z754:Z755"/>
    <mergeCell ref="AA754:AA755"/>
    <mergeCell ref="AB754:AB755"/>
    <mergeCell ref="AC754:AC755"/>
    <mergeCell ref="AD754:AD755"/>
    <mergeCell ref="AE754:AE755"/>
    <mergeCell ref="G754:G755"/>
    <mergeCell ref="H754:H755"/>
    <mergeCell ref="I754:I755"/>
    <mergeCell ref="J754:J755"/>
    <mergeCell ref="K754:L754"/>
    <mergeCell ref="M754:M755"/>
    <mergeCell ref="N754:N755"/>
    <mergeCell ref="O754:O755"/>
    <mergeCell ref="P754:P755"/>
    <mergeCell ref="Q754:Q755"/>
    <mergeCell ref="R754:R755"/>
    <mergeCell ref="S754:S755"/>
    <mergeCell ref="B745:AF745"/>
    <mergeCell ref="D747:F747"/>
    <mergeCell ref="B748:C748"/>
    <mergeCell ref="D748:F748"/>
    <mergeCell ref="B749:C749"/>
    <mergeCell ref="D749:F749"/>
    <mergeCell ref="D751:Q751"/>
    <mergeCell ref="B753:C755"/>
    <mergeCell ref="D753:D755"/>
    <mergeCell ref="E753:P753"/>
    <mergeCell ref="Q753:Y753"/>
    <mergeCell ref="Z753:AB753"/>
    <mergeCell ref="AC753:AE753"/>
    <mergeCell ref="E754:E755"/>
    <mergeCell ref="F754:F755"/>
    <mergeCell ref="N736:N737"/>
    <mergeCell ref="O736:O737"/>
    <mergeCell ref="P736:P737"/>
    <mergeCell ref="Q736:Q737"/>
    <mergeCell ref="T754:T755"/>
    <mergeCell ref="U754:U755"/>
    <mergeCell ref="V754:V755"/>
    <mergeCell ref="W754:W755"/>
    <mergeCell ref="B738:C738"/>
    <mergeCell ref="B740:C740"/>
    <mergeCell ref="D740:H740"/>
    <mergeCell ref="R736:R737"/>
    <mergeCell ref="S736:S737"/>
    <mergeCell ref="T736:T737"/>
    <mergeCell ref="U736:U737"/>
    <mergeCell ref="V736:V737"/>
    <mergeCell ref="B741:C741"/>
    <mergeCell ref="B774:C774"/>
    <mergeCell ref="B776:C776"/>
    <mergeCell ref="D776:H776"/>
    <mergeCell ref="B777:C777"/>
    <mergeCell ref="D777:H777"/>
    <mergeCell ref="W772:W773"/>
    <mergeCell ref="B758:C758"/>
    <mergeCell ref="D758:H758"/>
    <mergeCell ref="D759:H759"/>
    <mergeCell ref="B763:AF763"/>
    <mergeCell ref="D765:F765"/>
    <mergeCell ref="B766:C766"/>
    <mergeCell ref="D766:F766"/>
    <mergeCell ref="B767:C767"/>
    <mergeCell ref="D767:F767"/>
    <mergeCell ref="B769:C769"/>
    <mergeCell ref="D769:Q769"/>
    <mergeCell ref="B771:C773"/>
    <mergeCell ref="D771:D773"/>
    <mergeCell ref="E771:P771"/>
    <mergeCell ref="Q771:Y771"/>
    <mergeCell ref="Z771:AB771"/>
    <mergeCell ref="B759:C759"/>
    <mergeCell ref="AC771:AE771"/>
    <mergeCell ref="E772:E773"/>
    <mergeCell ref="F772:F773"/>
    <mergeCell ref="G772:G773"/>
    <mergeCell ref="H772:H773"/>
    <mergeCell ref="I772:I773"/>
    <mergeCell ref="J772:J773"/>
    <mergeCell ref="K772:L772"/>
    <mergeCell ref="M772:M773"/>
    <mergeCell ref="N772:N773"/>
    <mergeCell ref="O772:O773"/>
    <mergeCell ref="P772:P773"/>
    <mergeCell ref="Q772:Q773"/>
    <mergeCell ref="R772:R773"/>
    <mergeCell ref="S772:S773"/>
    <mergeCell ref="T772:T773"/>
    <mergeCell ref="U772:U773"/>
    <mergeCell ref="V772:V773"/>
    <mergeCell ref="X772:X773"/>
    <mergeCell ref="Y772:Y773"/>
    <mergeCell ref="Z772:Z773"/>
    <mergeCell ref="AA772:AA773"/>
    <mergeCell ref="AB772:AB773"/>
    <mergeCell ref="AC772:AC773"/>
    <mergeCell ref="AD772:AD773"/>
    <mergeCell ref="AE772:AE773"/>
    <mergeCell ref="B1351:C1351"/>
    <mergeCell ref="D1351:G1351"/>
    <mergeCell ref="B781:AF781"/>
    <mergeCell ref="D783:F783"/>
    <mergeCell ref="B784:C784"/>
    <mergeCell ref="B787:C787"/>
    <mergeCell ref="D787:Q787"/>
    <mergeCell ref="B789:C791"/>
    <mergeCell ref="D789:D791"/>
    <mergeCell ref="E789:P789"/>
    <mergeCell ref="Q789:Y789"/>
    <mergeCell ref="Z789:AB789"/>
    <mergeCell ref="AC789:AE789"/>
    <mergeCell ref="E790:E791"/>
    <mergeCell ref="F790:F791"/>
    <mergeCell ref="G790:G791"/>
    <mergeCell ref="B1345:C1345"/>
    <mergeCell ref="B1346:C1346"/>
    <mergeCell ref="D914:F914"/>
    <mergeCell ref="D915:F915"/>
    <mergeCell ref="D895:F895"/>
    <mergeCell ref="D896:F896"/>
    <mergeCell ref="D876:F876"/>
    <mergeCell ref="D877:F877"/>
    <mergeCell ref="D838:F838"/>
    <mergeCell ref="D839:F839"/>
    <mergeCell ref="D820:F820"/>
    <mergeCell ref="D821:F821"/>
    <mergeCell ref="B828:C828"/>
    <mergeCell ref="X1342:X1343"/>
    <mergeCell ref="B792:C792"/>
    <mergeCell ref="Z1342:Z1343"/>
    <mergeCell ref="J808:J809"/>
    <mergeCell ref="K808:L808"/>
    <mergeCell ref="O1342:O1343"/>
    <mergeCell ref="P1342:P1343"/>
    <mergeCell ref="Q1342:Q1343"/>
    <mergeCell ref="R1342:R1343"/>
    <mergeCell ref="S1342:S1343"/>
    <mergeCell ref="T1342:T1343"/>
    <mergeCell ref="U1342:U1343"/>
    <mergeCell ref="V1342:V1343"/>
    <mergeCell ref="W1342:W1343"/>
    <mergeCell ref="X808:X809"/>
    <mergeCell ref="Y808:Y809"/>
    <mergeCell ref="O920:O921"/>
    <mergeCell ref="P920:P921"/>
    <mergeCell ref="Q920:Q921"/>
    <mergeCell ref="R920:R921"/>
    <mergeCell ref="S920:S921"/>
    <mergeCell ref="T920:T921"/>
    <mergeCell ref="U920:U921"/>
    <mergeCell ref="V920:V921"/>
    <mergeCell ref="W920:W921"/>
    <mergeCell ref="X920:X921"/>
    <mergeCell ref="Y920:Y921"/>
    <mergeCell ref="W939:W940"/>
    <mergeCell ref="X939:X940"/>
    <mergeCell ref="Y939:Y940"/>
    <mergeCell ref="V1276:V1277"/>
    <mergeCell ref="W1276:W1277"/>
    <mergeCell ref="D1257:Q1257"/>
    <mergeCell ref="O1040:O1041"/>
    <mergeCell ref="D906:H906"/>
    <mergeCell ref="B850:C850"/>
    <mergeCell ref="D850:H850"/>
    <mergeCell ref="B817:AF817"/>
    <mergeCell ref="D819:F819"/>
    <mergeCell ref="B820:C820"/>
    <mergeCell ref="B821:C821"/>
    <mergeCell ref="B823:C823"/>
    <mergeCell ref="D823:Q823"/>
    <mergeCell ref="B825:C827"/>
    <mergeCell ref="D825:D827"/>
    <mergeCell ref="E825:P825"/>
    <mergeCell ref="Q825:Y825"/>
    <mergeCell ref="D1350:G1350"/>
    <mergeCell ref="G1342:G1343"/>
    <mergeCell ref="D849:H849"/>
    <mergeCell ref="AA1342:AA1343"/>
    <mergeCell ref="AB1342:AB1343"/>
    <mergeCell ref="AC1342:AC1343"/>
    <mergeCell ref="AD1342:AD1343"/>
    <mergeCell ref="AE1342:AE1343"/>
    <mergeCell ref="AF1342:AF1343"/>
    <mergeCell ref="B1350:C1350"/>
    <mergeCell ref="X1276:X1277"/>
    <mergeCell ref="Y1276:Y1277"/>
    <mergeCell ref="Q919:Y919"/>
    <mergeCell ref="AB1309:AB1310"/>
    <mergeCell ref="AC1309:AC1310"/>
    <mergeCell ref="AD1309:AD1310"/>
    <mergeCell ref="AE1309:AE1310"/>
    <mergeCell ref="AF1309:AF1310"/>
    <mergeCell ref="R1309:R1310"/>
    <mergeCell ref="B1307:C1307"/>
    <mergeCell ref="AG1342:AG1343"/>
    <mergeCell ref="AH1342:AH1343"/>
    <mergeCell ref="AI1342:AI1343"/>
    <mergeCell ref="AJ1342:AJ1343"/>
    <mergeCell ref="B1344:C1344"/>
    <mergeCell ref="B1347:C1347"/>
    <mergeCell ref="D1348:G1348"/>
    <mergeCell ref="B1349:C1349"/>
    <mergeCell ref="D1349:G1349"/>
    <mergeCell ref="B1335:AK1335"/>
    <mergeCell ref="D1337:F1337"/>
    <mergeCell ref="B1338:C1338"/>
    <mergeCell ref="D1338:E1338"/>
    <mergeCell ref="B1339:C1339"/>
    <mergeCell ref="D1339:K1339"/>
    <mergeCell ref="B1340:C1340"/>
    <mergeCell ref="D1340:Q1340"/>
    <mergeCell ref="B1341:C1343"/>
    <mergeCell ref="D1341:D1343"/>
    <mergeCell ref="E1341:E1343"/>
    <mergeCell ref="F1341:R1341"/>
    <mergeCell ref="S1341:AC1341"/>
    <mergeCell ref="AD1341:AG1341"/>
    <mergeCell ref="AH1341:AJ1341"/>
    <mergeCell ref="F1342:F1343"/>
    <mergeCell ref="Y1342:Y1343"/>
    <mergeCell ref="H1342:H1343"/>
    <mergeCell ref="I1342:I1343"/>
    <mergeCell ref="J1342:J1343"/>
    <mergeCell ref="K1342:K1343"/>
    <mergeCell ref="L1342:L1343"/>
    <mergeCell ref="M1342:N1342"/>
    <mergeCell ref="B1363:C1363"/>
    <mergeCell ref="B1365:C1365"/>
    <mergeCell ref="D1366:G1366"/>
    <mergeCell ref="B1367:C1367"/>
    <mergeCell ref="D1367:G1367"/>
    <mergeCell ref="B1368:C1368"/>
    <mergeCell ref="D1368:G1368"/>
    <mergeCell ref="B1369:C1369"/>
    <mergeCell ref="D1369:G1369"/>
    <mergeCell ref="J1361:J1362"/>
    <mergeCell ref="K1361:K1362"/>
    <mergeCell ref="L1361:L1362"/>
    <mergeCell ref="M1361:N1361"/>
    <mergeCell ref="O1361:O1362"/>
    <mergeCell ref="P1361:P1362"/>
    <mergeCell ref="Q1361:Q1362"/>
    <mergeCell ref="R1361:R1362"/>
    <mergeCell ref="B1364:C1364"/>
    <mergeCell ref="H1361:H1362"/>
    <mergeCell ref="I1361:I1362"/>
    <mergeCell ref="B1358:C1358"/>
    <mergeCell ref="D1358:K1358"/>
    <mergeCell ref="B1359:C1359"/>
    <mergeCell ref="D1359:Q1359"/>
    <mergeCell ref="B1360:C1362"/>
    <mergeCell ref="D1360:D1362"/>
    <mergeCell ref="E1360:E1362"/>
    <mergeCell ref="F1360:R1360"/>
    <mergeCell ref="S1360:AC1360"/>
    <mergeCell ref="AD1360:AG1360"/>
    <mergeCell ref="AH1360:AJ1360"/>
    <mergeCell ref="F1361:F1362"/>
    <mergeCell ref="G1361:G1362"/>
    <mergeCell ref="AB1361:AB1362"/>
    <mergeCell ref="AC1361:AC1362"/>
    <mergeCell ref="AD1361:AD1362"/>
    <mergeCell ref="AE1361:AE1362"/>
    <mergeCell ref="AF1361:AF1362"/>
    <mergeCell ref="AG1361:AG1362"/>
    <mergeCell ref="AH1361:AH1362"/>
    <mergeCell ref="AJ1361:AJ1362"/>
    <mergeCell ref="S1361:S1362"/>
    <mergeCell ref="T1361:T1362"/>
    <mergeCell ref="U1361:U1362"/>
    <mergeCell ref="V1361:V1362"/>
    <mergeCell ref="W1361:W1362"/>
    <mergeCell ref="X1361:X1362"/>
    <mergeCell ref="Y1361:Y1362"/>
    <mergeCell ref="Z1361:Z1362"/>
    <mergeCell ref="AI1361:AI1362"/>
    <mergeCell ref="Y1379:Y1380"/>
    <mergeCell ref="Z1379:Z1380"/>
    <mergeCell ref="AA1379:AA1380"/>
    <mergeCell ref="AB1379:AB1380"/>
    <mergeCell ref="AC1379:AC1380"/>
    <mergeCell ref="AD1379:AD1380"/>
    <mergeCell ref="AA1361:AA1362"/>
    <mergeCell ref="D1399:G1399"/>
    <mergeCell ref="B1400:C1400"/>
    <mergeCell ref="B1372:AK1372"/>
    <mergeCell ref="D1374:F1374"/>
    <mergeCell ref="B1375:C1375"/>
    <mergeCell ref="D1375:E1375"/>
    <mergeCell ref="B1376:C1376"/>
    <mergeCell ref="D1376:K1376"/>
    <mergeCell ref="B1377:C1377"/>
    <mergeCell ref="D1377:Q1377"/>
    <mergeCell ref="B1378:C1380"/>
    <mergeCell ref="D1378:D1380"/>
    <mergeCell ref="E1378:E1380"/>
    <mergeCell ref="F1378:R1378"/>
    <mergeCell ref="S1378:AC1378"/>
    <mergeCell ref="AD1378:AG1378"/>
    <mergeCell ref="AH1378:AJ1378"/>
    <mergeCell ref="D1382:G1382"/>
    <mergeCell ref="B1383:C1383"/>
    <mergeCell ref="D1383:G1383"/>
    <mergeCell ref="B1384:C1384"/>
    <mergeCell ref="D1384:G1384"/>
    <mergeCell ref="B1385:C1385"/>
    <mergeCell ref="D1385:G1385"/>
    <mergeCell ref="P1379:P1380"/>
    <mergeCell ref="AG1379:AG1380"/>
    <mergeCell ref="AH1379:AH1380"/>
    <mergeCell ref="AI1379:AI1380"/>
    <mergeCell ref="AJ1379:AJ1380"/>
    <mergeCell ref="B1381:C1381"/>
    <mergeCell ref="S1395:S1396"/>
    <mergeCell ref="T1395:T1396"/>
    <mergeCell ref="U1395:U1396"/>
    <mergeCell ref="V1395:V1396"/>
    <mergeCell ref="W1395:W1396"/>
    <mergeCell ref="X1395:X1396"/>
    <mergeCell ref="Y1395:Y1396"/>
    <mergeCell ref="Z1395:Z1396"/>
    <mergeCell ref="AA1395:AA1396"/>
    <mergeCell ref="AB1395:AB1396"/>
    <mergeCell ref="AC1395:AC1396"/>
    <mergeCell ref="AD1395:AD1396"/>
    <mergeCell ref="AE1379:AE1380"/>
    <mergeCell ref="AF1379:AF1380"/>
    <mergeCell ref="AE1395:AE1396"/>
    <mergeCell ref="AF1395:AF1396"/>
    <mergeCell ref="AG1395:AG1396"/>
    <mergeCell ref="M1379:N1379"/>
    <mergeCell ref="O1379:O1380"/>
    <mergeCell ref="AH1395:AH1396"/>
    <mergeCell ref="Q1379:Q1380"/>
    <mergeCell ref="R1379:R1380"/>
    <mergeCell ref="S1379:S1380"/>
    <mergeCell ref="T1379:T1380"/>
    <mergeCell ref="U1379:U1380"/>
    <mergeCell ref="V1379:V1380"/>
    <mergeCell ref="W1379:W1380"/>
    <mergeCell ref="AI1395:AI1396"/>
    <mergeCell ref="AJ1395:AJ1396"/>
    <mergeCell ref="B1399:C1399"/>
    <mergeCell ref="D1400:G1400"/>
    <mergeCell ref="B1401:C1401"/>
    <mergeCell ref="D1401:G1401"/>
    <mergeCell ref="B1388:AK1388"/>
    <mergeCell ref="D1390:F1390"/>
    <mergeCell ref="D1391:E1391"/>
    <mergeCell ref="B1392:C1392"/>
    <mergeCell ref="D1392:K1392"/>
    <mergeCell ref="D1393:Q1393"/>
    <mergeCell ref="B1394:C1396"/>
    <mergeCell ref="D1394:D1396"/>
    <mergeCell ref="E1394:E1396"/>
    <mergeCell ref="F1394:R1394"/>
    <mergeCell ref="S1394:AC1394"/>
    <mergeCell ref="AD1394:AG1394"/>
    <mergeCell ref="AH1394:AJ1394"/>
    <mergeCell ref="F1395:F1396"/>
    <mergeCell ref="G1395:G1396"/>
    <mergeCell ref="H1395:H1396"/>
    <mergeCell ref="I1395:I1396"/>
    <mergeCell ref="J1395:J1396"/>
    <mergeCell ref="K1395:K1396"/>
    <mergeCell ref="L1395:L1396"/>
    <mergeCell ref="D1398:G1398"/>
    <mergeCell ref="B1391:C1391"/>
    <mergeCell ref="B1393:C1393"/>
    <mergeCell ref="M1395:N1395"/>
    <mergeCell ref="O1395:O1396"/>
    <mergeCell ref="P1395:P1396"/>
    <mergeCell ref="H790:H791"/>
    <mergeCell ref="I790:I791"/>
    <mergeCell ref="J790:J791"/>
    <mergeCell ref="K790:L790"/>
    <mergeCell ref="M790:M791"/>
    <mergeCell ref="N790:N791"/>
    <mergeCell ref="O790:O791"/>
    <mergeCell ref="P790:P791"/>
    <mergeCell ref="Q790:Q791"/>
    <mergeCell ref="R790:R791"/>
    <mergeCell ref="S790:S791"/>
    <mergeCell ref="T790:T791"/>
    <mergeCell ref="U790:U791"/>
    <mergeCell ref="V790:V791"/>
    <mergeCell ref="W790:W791"/>
    <mergeCell ref="D812:H812"/>
    <mergeCell ref="D813:H813"/>
    <mergeCell ref="B799:AF799"/>
    <mergeCell ref="D801:F801"/>
    <mergeCell ref="B802:C802"/>
    <mergeCell ref="B805:C805"/>
    <mergeCell ref="D805:Q805"/>
    <mergeCell ref="B807:C809"/>
    <mergeCell ref="D807:D809"/>
    <mergeCell ref="E807:P807"/>
    <mergeCell ref="Q807:Y807"/>
    <mergeCell ref="Z807:AB807"/>
    <mergeCell ref="AC807:AE807"/>
    <mergeCell ref="E808:E809"/>
    <mergeCell ref="F808:F809"/>
    <mergeCell ref="Z808:Z809"/>
    <mergeCell ref="B803:C803"/>
    <mergeCell ref="AB844:AB845"/>
    <mergeCell ref="AC844:AC845"/>
    <mergeCell ref="AD844:AD845"/>
    <mergeCell ref="X790:X791"/>
    <mergeCell ref="D784:F784"/>
    <mergeCell ref="B785:C785"/>
    <mergeCell ref="B795:C795"/>
    <mergeCell ref="D795:H795"/>
    <mergeCell ref="Y790:Y791"/>
    <mergeCell ref="Z790:Z791"/>
    <mergeCell ref="AA790:AA791"/>
    <mergeCell ref="AB790:AB791"/>
    <mergeCell ref="AC790:AC791"/>
    <mergeCell ref="AD790:AD791"/>
    <mergeCell ref="AE790:AE791"/>
    <mergeCell ref="B794:C794"/>
    <mergeCell ref="D794:H794"/>
    <mergeCell ref="AD808:AD809"/>
    <mergeCell ref="AE808:AE809"/>
    <mergeCell ref="AC808:AC809"/>
    <mergeCell ref="D785:F785"/>
    <mergeCell ref="M808:M809"/>
    <mergeCell ref="N808:N809"/>
    <mergeCell ref="O808:O809"/>
    <mergeCell ref="P808:P809"/>
    <mergeCell ref="Q808:Q809"/>
    <mergeCell ref="R808:R809"/>
    <mergeCell ref="S808:S809"/>
    <mergeCell ref="T808:T809"/>
    <mergeCell ref="U808:U809"/>
    <mergeCell ref="V808:V809"/>
    <mergeCell ref="D802:F802"/>
    <mergeCell ref="D803:F803"/>
    <mergeCell ref="AE826:AE827"/>
    <mergeCell ref="B830:C830"/>
    <mergeCell ref="D830:H830"/>
    <mergeCell ref="B831:C831"/>
    <mergeCell ref="D831:H831"/>
    <mergeCell ref="N826:N827"/>
    <mergeCell ref="O826:O827"/>
    <mergeCell ref="P826:P827"/>
    <mergeCell ref="Q826:Q827"/>
    <mergeCell ref="R826:R827"/>
    <mergeCell ref="S826:S827"/>
    <mergeCell ref="T826:T827"/>
    <mergeCell ref="U826:U827"/>
    <mergeCell ref="V826:V827"/>
    <mergeCell ref="W826:W827"/>
    <mergeCell ref="X826:X827"/>
    <mergeCell ref="Y826:Y827"/>
    <mergeCell ref="Z826:Z827"/>
    <mergeCell ref="AA826:AA827"/>
    <mergeCell ref="AB826:AB827"/>
    <mergeCell ref="AC826:AC827"/>
    <mergeCell ref="AD826:AD827"/>
    <mergeCell ref="W808:W809"/>
    <mergeCell ref="AA808:AA809"/>
    <mergeCell ref="AB808:AB809"/>
    <mergeCell ref="B812:C812"/>
    <mergeCell ref="B810:C810"/>
    <mergeCell ref="B813:C813"/>
    <mergeCell ref="G808:G809"/>
    <mergeCell ref="H808:H809"/>
    <mergeCell ref="I808:I809"/>
    <mergeCell ref="AE844:AE845"/>
    <mergeCell ref="B847:C847"/>
    <mergeCell ref="B849:C849"/>
    <mergeCell ref="Z825:AB825"/>
    <mergeCell ref="AC825:AE825"/>
    <mergeCell ref="E826:E827"/>
    <mergeCell ref="F826:F827"/>
    <mergeCell ref="G826:G827"/>
    <mergeCell ref="H826:H827"/>
    <mergeCell ref="I826:I827"/>
    <mergeCell ref="J826:J827"/>
    <mergeCell ref="K826:L826"/>
    <mergeCell ref="M826:M827"/>
    <mergeCell ref="J844:J845"/>
    <mergeCell ref="K844:L844"/>
    <mergeCell ref="M844:M845"/>
    <mergeCell ref="N844:N845"/>
    <mergeCell ref="O844:O845"/>
    <mergeCell ref="P844:P845"/>
    <mergeCell ref="Q844:Q845"/>
    <mergeCell ref="R844:R845"/>
    <mergeCell ref="S844:S845"/>
    <mergeCell ref="T844:T845"/>
    <mergeCell ref="U844:U845"/>
    <mergeCell ref="V844:V845"/>
    <mergeCell ref="W844:W845"/>
    <mergeCell ref="X844:X845"/>
    <mergeCell ref="Y844:Y845"/>
    <mergeCell ref="B835:AF835"/>
    <mergeCell ref="D837:F837"/>
    <mergeCell ref="B838:C838"/>
    <mergeCell ref="B839:C839"/>
    <mergeCell ref="B841:C841"/>
    <mergeCell ref="D841:Q841"/>
    <mergeCell ref="B843:C845"/>
    <mergeCell ref="D843:D845"/>
    <mergeCell ref="E843:P843"/>
    <mergeCell ref="Q843:Y843"/>
    <mergeCell ref="Z843:AB843"/>
    <mergeCell ref="AC843:AE843"/>
    <mergeCell ref="E844:E845"/>
    <mergeCell ref="F844:F845"/>
    <mergeCell ref="G844:G845"/>
    <mergeCell ref="H844:H845"/>
    <mergeCell ref="I844:I845"/>
    <mergeCell ref="Z844:Z845"/>
    <mergeCell ref="AA844:AA845"/>
    <mergeCell ref="AA882:AA883"/>
    <mergeCell ref="AB863:AB864"/>
    <mergeCell ref="AC863:AC864"/>
    <mergeCell ref="AD863:AD864"/>
    <mergeCell ref="AE863:AE864"/>
    <mergeCell ref="R882:R883"/>
    <mergeCell ref="S882:S883"/>
    <mergeCell ref="T882:T883"/>
    <mergeCell ref="U882:U883"/>
    <mergeCell ref="AB882:AB883"/>
    <mergeCell ref="AC882:AC883"/>
    <mergeCell ref="AD882:AD883"/>
    <mergeCell ref="AE882:AE883"/>
    <mergeCell ref="B854:AF854"/>
    <mergeCell ref="D856:F856"/>
    <mergeCell ref="B857:C857"/>
    <mergeCell ref="D857:F857"/>
    <mergeCell ref="B858:C858"/>
    <mergeCell ref="D858:F858"/>
    <mergeCell ref="B860:C860"/>
    <mergeCell ref="B866:C866"/>
    <mergeCell ref="B868:C868"/>
    <mergeCell ref="D868:H868"/>
    <mergeCell ref="B869:C869"/>
    <mergeCell ref="D869:H869"/>
    <mergeCell ref="G863:G864"/>
    <mergeCell ref="M863:M864"/>
    <mergeCell ref="N863:N864"/>
    <mergeCell ref="O863:O864"/>
    <mergeCell ref="P863:P864"/>
    <mergeCell ref="Q863:Q864"/>
    <mergeCell ref="K882:L882"/>
    <mergeCell ref="M882:M883"/>
    <mergeCell ref="N882:N883"/>
    <mergeCell ref="O882:O883"/>
    <mergeCell ref="P882:P883"/>
    <mergeCell ref="Q882:Q883"/>
    <mergeCell ref="D860:Q860"/>
    <mergeCell ref="B862:C864"/>
    <mergeCell ref="D862:D864"/>
    <mergeCell ref="E862:P862"/>
    <mergeCell ref="Q862:Y862"/>
    <mergeCell ref="W882:W883"/>
    <mergeCell ref="X882:X883"/>
    <mergeCell ref="Y882:Y883"/>
    <mergeCell ref="B873:AF873"/>
    <mergeCell ref="D875:F875"/>
    <mergeCell ref="B876:C876"/>
    <mergeCell ref="B877:C877"/>
    <mergeCell ref="H901:H902"/>
    <mergeCell ref="I901:I902"/>
    <mergeCell ref="J901:J902"/>
    <mergeCell ref="K901:L901"/>
    <mergeCell ref="M901:M902"/>
    <mergeCell ref="N901:N902"/>
    <mergeCell ref="O901:O902"/>
    <mergeCell ref="P901:P902"/>
    <mergeCell ref="Q901:Q902"/>
    <mergeCell ref="R901:R902"/>
    <mergeCell ref="S901:S902"/>
    <mergeCell ref="T901:T902"/>
    <mergeCell ref="Z882:Z883"/>
    <mergeCell ref="B892:AF892"/>
    <mergeCell ref="Z862:AB862"/>
    <mergeCell ref="AC862:AE862"/>
    <mergeCell ref="E863:E864"/>
    <mergeCell ref="F863:F864"/>
    <mergeCell ref="H863:H864"/>
    <mergeCell ref="I863:I864"/>
    <mergeCell ref="J863:J864"/>
    <mergeCell ref="K863:L863"/>
    <mergeCell ref="R863:R864"/>
    <mergeCell ref="S863:S864"/>
    <mergeCell ref="T863:T864"/>
    <mergeCell ref="U863:U864"/>
    <mergeCell ref="V863:V864"/>
    <mergeCell ref="W863:W864"/>
    <mergeCell ref="X863:X864"/>
    <mergeCell ref="Y863:Y864"/>
    <mergeCell ref="Z863:Z864"/>
    <mergeCell ref="AA863:AA864"/>
    <mergeCell ref="Y901:Y902"/>
    <mergeCell ref="Z901:Z902"/>
    <mergeCell ref="AA901:AA902"/>
    <mergeCell ref="AB901:AB902"/>
    <mergeCell ref="AC901:AC902"/>
    <mergeCell ref="AD901:AD902"/>
    <mergeCell ref="F920:F921"/>
    <mergeCell ref="G920:G921"/>
    <mergeCell ref="H920:H921"/>
    <mergeCell ref="I920:I921"/>
    <mergeCell ref="J920:J921"/>
    <mergeCell ref="D887:H887"/>
    <mergeCell ref="B888:C888"/>
    <mergeCell ref="D888:H888"/>
    <mergeCell ref="B879:C879"/>
    <mergeCell ref="D879:Q879"/>
    <mergeCell ref="B881:C883"/>
    <mergeCell ref="D881:D883"/>
    <mergeCell ref="E881:P881"/>
    <mergeCell ref="Q881:Y881"/>
    <mergeCell ref="Z881:AB881"/>
    <mergeCell ref="AC881:AE881"/>
    <mergeCell ref="E882:E883"/>
    <mergeCell ref="F882:F883"/>
    <mergeCell ref="G882:G883"/>
    <mergeCell ref="H882:H883"/>
    <mergeCell ref="I882:I883"/>
    <mergeCell ref="J882:J883"/>
    <mergeCell ref="AC900:AE900"/>
    <mergeCell ref="E901:E902"/>
    <mergeCell ref="F901:F902"/>
    <mergeCell ref="G901:G902"/>
    <mergeCell ref="V882:V883"/>
    <mergeCell ref="B896:C896"/>
    <mergeCell ref="B898:C898"/>
    <mergeCell ref="D898:Q898"/>
    <mergeCell ref="B900:C902"/>
    <mergeCell ref="D900:D902"/>
    <mergeCell ref="E900:P900"/>
    <mergeCell ref="Q900:Y900"/>
    <mergeCell ref="Z900:AB900"/>
    <mergeCell ref="K920:L920"/>
    <mergeCell ref="M920:M921"/>
    <mergeCell ref="N920:N921"/>
    <mergeCell ref="B907:C907"/>
    <mergeCell ref="D907:H907"/>
    <mergeCell ref="B911:AF911"/>
    <mergeCell ref="D913:F913"/>
    <mergeCell ref="B914:C914"/>
    <mergeCell ref="Z919:AB919"/>
    <mergeCell ref="AC919:AE919"/>
    <mergeCell ref="B917:C917"/>
    <mergeCell ref="D917:Q917"/>
    <mergeCell ref="AE901:AE902"/>
    <mergeCell ref="B904:C904"/>
    <mergeCell ref="B906:C906"/>
    <mergeCell ref="D894:F894"/>
    <mergeCell ref="B895:C895"/>
    <mergeCell ref="B885:C885"/>
    <mergeCell ref="B887:C887"/>
    <mergeCell ref="U901:U902"/>
    <mergeCell ref="V901:V902"/>
    <mergeCell ref="W901:W902"/>
    <mergeCell ref="X901:X902"/>
    <mergeCell ref="D952:F952"/>
    <mergeCell ref="B942:C942"/>
    <mergeCell ref="B944:C944"/>
    <mergeCell ref="D944:H944"/>
    <mergeCell ref="B945:C945"/>
    <mergeCell ref="Z920:Z921"/>
    <mergeCell ref="AA920:AA921"/>
    <mergeCell ref="AB920:AB921"/>
    <mergeCell ref="AC920:AC921"/>
    <mergeCell ref="Z938:AB938"/>
    <mergeCell ref="AC938:AE938"/>
    <mergeCell ref="B930:AF930"/>
    <mergeCell ref="D932:F932"/>
    <mergeCell ref="B933:C933"/>
    <mergeCell ref="D933:F933"/>
    <mergeCell ref="B934:C934"/>
    <mergeCell ref="D934:F934"/>
    <mergeCell ref="B936:C936"/>
    <mergeCell ref="B925:C925"/>
    <mergeCell ref="D925:H925"/>
    <mergeCell ref="AD920:AD921"/>
    <mergeCell ref="AE920:AE921"/>
    <mergeCell ref="B923:C923"/>
    <mergeCell ref="B919:C921"/>
    <mergeCell ref="D919:D921"/>
    <mergeCell ref="E919:P919"/>
    <mergeCell ref="D936:Q936"/>
    <mergeCell ref="B938:C940"/>
    <mergeCell ref="D938:D940"/>
    <mergeCell ref="E938:P938"/>
    <mergeCell ref="Q938:Y938"/>
    <mergeCell ref="E920:E921"/>
    <mergeCell ref="Z939:Z940"/>
    <mergeCell ref="AA939:AA940"/>
    <mergeCell ref="AB939:AB940"/>
    <mergeCell ref="AC939:AC940"/>
    <mergeCell ref="AD939:AD940"/>
    <mergeCell ref="AE939:AE940"/>
    <mergeCell ref="E939:E940"/>
    <mergeCell ref="F939:F940"/>
    <mergeCell ref="G939:G940"/>
    <mergeCell ref="H939:H940"/>
    <mergeCell ref="I939:I940"/>
    <mergeCell ref="J939:J940"/>
    <mergeCell ref="K939:L939"/>
    <mergeCell ref="M939:M940"/>
    <mergeCell ref="N939:N940"/>
    <mergeCell ref="O939:O940"/>
    <mergeCell ref="P939:P940"/>
    <mergeCell ref="Q939:Q940"/>
    <mergeCell ref="R939:R940"/>
    <mergeCell ref="S939:S940"/>
    <mergeCell ref="T939:T940"/>
    <mergeCell ref="U939:U940"/>
    <mergeCell ref="V939:V940"/>
    <mergeCell ref="B993:C993"/>
    <mergeCell ref="T996:T997"/>
    <mergeCell ref="U996:U997"/>
    <mergeCell ref="V996:V997"/>
    <mergeCell ref="W996:W997"/>
    <mergeCell ref="X996:X997"/>
    <mergeCell ref="W958:W959"/>
    <mergeCell ref="X958:X959"/>
    <mergeCell ref="Q1395:Q1396"/>
    <mergeCell ref="R1395:R1396"/>
    <mergeCell ref="F1379:F1380"/>
    <mergeCell ref="G1379:G1380"/>
    <mergeCell ref="H1379:H1380"/>
    <mergeCell ref="I1379:I1380"/>
    <mergeCell ref="J1379:J1380"/>
    <mergeCell ref="K1379:K1380"/>
    <mergeCell ref="L1379:L1380"/>
    <mergeCell ref="X1379:X1380"/>
    <mergeCell ref="B1354:AK1354"/>
    <mergeCell ref="D1356:F1356"/>
    <mergeCell ref="B1357:C1357"/>
    <mergeCell ref="D1357:E1357"/>
    <mergeCell ref="Y958:Y959"/>
    <mergeCell ref="Z958:Z959"/>
    <mergeCell ref="AA958:AA959"/>
    <mergeCell ref="AB958:AB959"/>
    <mergeCell ref="AC958:AC959"/>
    <mergeCell ref="AC977:AC978"/>
    <mergeCell ref="AD958:AD959"/>
    <mergeCell ref="AE958:AE959"/>
    <mergeCell ref="B960:C960"/>
    <mergeCell ref="D963:H963"/>
    <mergeCell ref="D945:H945"/>
    <mergeCell ref="E1754:E1756"/>
    <mergeCell ref="D1754:D1756"/>
    <mergeCell ref="B1754:C1756"/>
    <mergeCell ref="D1753:Q1753"/>
    <mergeCell ref="B1753:C1753"/>
    <mergeCell ref="D1752:K1752"/>
    <mergeCell ref="B1752:C1752"/>
    <mergeCell ref="D1751:E1751"/>
    <mergeCell ref="B1751:C1751"/>
    <mergeCell ref="B1542:C1542"/>
    <mergeCell ref="B1543:C1543"/>
    <mergeCell ref="B1544:C1544"/>
    <mergeCell ref="B1485:C1485"/>
    <mergeCell ref="B1486:C1486"/>
    <mergeCell ref="B1487:C1487"/>
    <mergeCell ref="B1488:C1488"/>
    <mergeCell ref="B1416:C1416"/>
    <mergeCell ref="D1414:G1414"/>
    <mergeCell ref="B1415:C1415"/>
    <mergeCell ref="D1415:G1415"/>
    <mergeCell ref="F1426:R1426"/>
    <mergeCell ref="B1456:C1456"/>
    <mergeCell ref="B1457:C1457"/>
    <mergeCell ref="F1460:F1461"/>
    <mergeCell ref="G1460:G1461"/>
    <mergeCell ref="H1460:H1461"/>
    <mergeCell ref="I1460:I1461"/>
    <mergeCell ref="B1426:C1428"/>
    <mergeCell ref="D1426:D1428"/>
    <mergeCell ref="E1426:E1428"/>
    <mergeCell ref="D1416:G1416"/>
    <mergeCell ref="V1411:V1412"/>
    <mergeCell ref="W1411:W1412"/>
    <mergeCell ref="AA1411:AA1412"/>
    <mergeCell ref="AB1411:AB1412"/>
    <mergeCell ref="AC1411:AC1412"/>
    <mergeCell ref="R1411:R1412"/>
    <mergeCell ref="S1411:S1412"/>
    <mergeCell ref="B1404:AK1404"/>
    <mergeCell ref="D1406:F1406"/>
    <mergeCell ref="B1407:C1407"/>
    <mergeCell ref="D1407:E1407"/>
    <mergeCell ref="B1408:C1408"/>
    <mergeCell ref="D1408:K1408"/>
    <mergeCell ref="D1409:Q1409"/>
    <mergeCell ref="B1410:C1412"/>
    <mergeCell ref="D1410:D1412"/>
    <mergeCell ref="E1410:E1412"/>
    <mergeCell ref="F1410:R1410"/>
    <mergeCell ref="S1410:AC1410"/>
    <mergeCell ref="AD1410:AG1410"/>
    <mergeCell ref="AH1410:AJ1410"/>
    <mergeCell ref="F1411:F1412"/>
    <mergeCell ref="B1417:C1417"/>
    <mergeCell ref="D1417:G1417"/>
    <mergeCell ref="D1422:F1422"/>
    <mergeCell ref="U1411:U1412"/>
    <mergeCell ref="P1411:P1412"/>
    <mergeCell ref="Q1411:Q1412"/>
    <mergeCell ref="X1411:X1412"/>
    <mergeCell ref="B915:C915"/>
    <mergeCell ref="D1431:G1431"/>
    <mergeCell ref="B1432:C1432"/>
    <mergeCell ref="D1432:G1432"/>
    <mergeCell ref="B1433:C1433"/>
    <mergeCell ref="D1433:G1433"/>
    <mergeCell ref="B1434:C1434"/>
    <mergeCell ref="D1434:G1434"/>
    <mergeCell ref="AI1427:AI1428"/>
    <mergeCell ref="AJ1427:AJ1428"/>
    <mergeCell ref="B1429:C1429"/>
    <mergeCell ref="B1430:C1430"/>
    <mergeCell ref="R1427:R1428"/>
    <mergeCell ref="S1427:S1428"/>
    <mergeCell ref="T1427:T1428"/>
    <mergeCell ref="U1427:U1428"/>
    <mergeCell ref="V1427:V1428"/>
    <mergeCell ref="W1427:W1428"/>
    <mergeCell ref="T1411:T1412"/>
    <mergeCell ref="B1413:C1413"/>
    <mergeCell ref="AD1411:AD1412"/>
    <mergeCell ref="AE1411:AE1412"/>
    <mergeCell ref="AF1411:AF1412"/>
    <mergeCell ref="AG1411:AG1412"/>
    <mergeCell ref="B926:C926"/>
    <mergeCell ref="D926:H926"/>
    <mergeCell ref="D1424:K1424"/>
    <mergeCell ref="B1425:C1425"/>
    <mergeCell ref="D1425:Q1425"/>
    <mergeCell ref="F1427:F1428"/>
    <mergeCell ref="G1427:G1428"/>
    <mergeCell ref="H1427:H1428"/>
    <mergeCell ref="I1427:I1428"/>
    <mergeCell ref="J1427:J1428"/>
    <mergeCell ref="K1427:K1428"/>
    <mergeCell ref="L1427:L1428"/>
    <mergeCell ref="M1427:N1427"/>
    <mergeCell ref="O1427:O1428"/>
    <mergeCell ref="G1411:G1412"/>
    <mergeCell ref="H1411:H1412"/>
    <mergeCell ref="I1411:I1412"/>
    <mergeCell ref="J1411:J1412"/>
    <mergeCell ref="K1411:K1412"/>
    <mergeCell ref="L1411:L1412"/>
    <mergeCell ref="M1411:N1411"/>
    <mergeCell ref="O1411:O1412"/>
    <mergeCell ref="B1005:AF1005"/>
    <mergeCell ref="D1007:F1007"/>
    <mergeCell ref="B1008:C1008"/>
    <mergeCell ref="B968:AF968"/>
    <mergeCell ref="D970:F970"/>
    <mergeCell ref="B971:C971"/>
    <mergeCell ref="B972:C972"/>
    <mergeCell ref="AD977:AD978"/>
    <mergeCell ref="AE977:AE978"/>
    <mergeCell ref="B974:C974"/>
    <mergeCell ref="Z976:AB976"/>
    <mergeCell ref="Y1444:Y1445"/>
    <mergeCell ref="Z1444:Z1445"/>
    <mergeCell ref="AA1444:AA1445"/>
    <mergeCell ref="AB1444:AB1445"/>
    <mergeCell ref="AC1444:AC1445"/>
    <mergeCell ref="AD1444:AD1445"/>
    <mergeCell ref="AE1444:AE1445"/>
    <mergeCell ref="AF1444:AF1445"/>
    <mergeCell ref="AG1444:AG1445"/>
    <mergeCell ref="AH1444:AH1445"/>
    <mergeCell ref="AI1444:AI1445"/>
    <mergeCell ref="B1409:C1409"/>
    <mergeCell ref="X1427:X1428"/>
    <mergeCell ref="Y1427:Y1428"/>
    <mergeCell ref="Z1427:Z1428"/>
    <mergeCell ref="AA1427:AA1428"/>
    <mergeCell ref="AB1427:AB1428"/>
    <mergeCell ref="AC1427:AC1428"/>
    <mergeCell ref="AD1427:AD1428"/>
    <mergeCell ref="AE1427:AE1428"/>
    <mergeCell ref="AF1427:AF1428"/>
    <mergeCell ref="AG1427:AG1428"/>
    <mergeCell ref="AH1427:AH1428"/>
    <mergeCell ref="Y1411:Y1412"/>
    <mergeCell ref="Z1411:Z1412"/>
    <mergeCell ref="AH1443:AJ1443"/>
    <mergeCell ref="AH1411:AH1412"/>
    <mergeCell ref="AI1411:AI1412"/>
    <mergeCell ref="AJ1411:AJ1412"/>
    <mergeCell ref="S1426:AC1426"/>
    <mergeCell ref="AD1426:AG1426"/>
    <mergeCell ref="AH1426:AJ1426"/>
    <mergeCell ref="W1444:W1445"/>
    <mergeCell ref="X1460:X1461"/>
    <mergeCell ref="Y1460:Y1461"/>
    <mergeCell ref="AE1014:AE1015"/>
    <mergeCell ref="D1018:H1018"/>
    <mergeCell ref="D1019:H1019"/>
    <mergeCell ref="F1444:F1445"/>
    <mergeCell ref="G1444:G1445"/>
    <mergeCell ref="H1444:H1445"/>
    <mergeCell ref="I1444:I1445"/>
    <mergeCell ref="J1444:J1445"/>
    <mergeCell ref="K1444:K1445"/>
    <mergeCell ref="L1444:L1445"/>
    <mergeCell ref="M1444:N1444"/>
    <mergeCell ref="B1437:AK1437"/>
    <mergeCell ref="B1420:AK1420"/>
    <mergeCell ref="B1423:C1423"/>
    <mergeCell ref="D1423:E1423"/>
    <mergeCell ref="B1424:C1424"/>
    <mergeCell ref="AJ1444:AJ1445"/>
    <mergeCell ref="O1444:O1445"/>
    <mergeCell ref="P1444:P1445"/>
    <mergeCell ref="Q1444:Q1445"/>
    <mergeCell ref="R1444:R1445"/>
    <mergeCell ref="S1444:S1445"/>
    <mergeCell ref="AC1014:AC1015"/>
    <mergeCell ref="AD1014:AD1015"/>
    <mergeCell ref="H1014:H1015"/>
    <mergeCell ref="P1427:P1428"/>
    <mergeCell ref="Q1427:Q1428"/>
    <mergeCell ref="X1444:X1445"/>
    <mergeCell ref="AD1459:AG1459"/>
    <mergeCell ref="D1439:F1439"/>
    <mergeCell ref="B1440:C1440"/>
    <mergeCell ref="D1440:E1440"/>
    <mergeCell ref="B1441:C1441"/>
    <mergeCell ref="D1441:K1441"/>
    <mergeCell ref="B1442:C1442"/>
    <mergeCell ref="D1442:Q1442"/>
    <mergeCell ref="B1443:C1445"/>
    <mergeCell ref="D1443:D1445"/>
    <mergeCell ref="E1443:E1445"/>
    <mergeCell ref="F1443:R1443"/>
    <mergeCell ref="B1448:C1448"/>
    <mergeCell ref="D1448:G1448"/>
    <mergeCell ref="B1449:C1449"/>
    <mergeCell ref="T1444:T1445"/>
    <mergeCell ref="U1444:U1445"/>
    <mergeCell ref="V1444:V1445"/>
    <mergeCell ref="D1449:G1449"/>
    <mergeCell ref="D1472:G1472"/>
    <mergeCell ref="B1465:C1465"/>
    <mergeCell ref="B1466:C1466"/>
    <mergeCell ref="B1467:C1467"/>
    <mergeCell ref="B1468:C1468"/>
    <mergeCell ref="B1462:C1462"/>
    <mergeCell ref="B1463:C1463"/>
    <mergeCell ref="B1464:C1464"/>
    <mergeCell ref="B1453:AK1453"/>
    <mergeCell ref="D1455:F1455"/>
    <mergeCell ref="D1456:E1456"/>
    <mergeCell ref="D1457:K1457"/>
    <mergeCell ref="B1458:C1458"/>
    <mergeCell ref="J1460:J1461"/>
    <mergeCell ref="K1460:K1461"/>
    <mergeCell ref="L1460:L1461"/>
    <mergeCell ref="M1460:N1460"/>
    <mergeCell ref="O1460:O1461"/>
    <mergeCell ref="P1460:P1461"/>
    <mergeCell ref="Q1460:Q1461"/>
    <mergeCell ref="R1460:R1461"/>
    <mergeCell ref="AH1460:AH1461"/>
    <mergeCell ref="AI1460:AI1461"/>
    <mergeCell ref="AJ1460:AJ1461"/>
    <mergeCell ref="AG1460:AG1461"/>
    <mergeCell ref="AE1460:AE1461"/>
    <mergeCell ref="AF1460:AF1461"/>
    <mergeCell ref="AH1459:AJ1459"/>
    <mergeCell ref="B1450:C1450"/>
    <mergeCell ref="D1450:G1450"/>
    <mergeCell ref="S1443:AC1443"/>
    <mergeCell ref="AD1443:AG1443"/>
    <mergeCell ref="AE1483:AE1484"/>
    <mergeCell ref="AF1483:AF1484"/>
    <mergeCell ref="AG1483:AG1484"/>
    <mergeCell ref="B1446:C1446"/>
    <mergeCell ref="Z1460:Z1461"/>
    <mergeCell ref="AA1460:AA1461"/>
    <mergeCell ref="AB1460:AB1461"/>
    <mergeCell ref="AC1460:AC1461"/>
    <mergeCell ref="AD1460:AD1461"/>
    <mergeCell ref="D1447:G1447"/>
    <mergeCell ref="D1473:G1473"/>
    <mergeCell ref="B1473:C1473"/>
    <mergeCell ref="S1460:S1461"/>
    <mergeCell ref="T1460:T1461"/>
    <mergeCell ref="U1460:U1461"/>
    <mergeCell ref="V1460:V1461"/>
    <mergeCell ref="W1460:W1461"/>
    <mergeCell ref="D1458:Q1458"/>
    <mergeCell ref="B1459:C1461"/>
    <mergeCell ref="D1459:D1461"/>
    <mergeCell ref="E1459:E1461"/>
    <mergeCell ref="F1459:R1459"/>
    <mergeCell ref="S1459:AC1459"/>
    <mergeCell ref="B1469:C1469"/>
    <mergeCell ref="B1471:C1471"/>
    <mergeCell ref="B1472:C1472"/>
    <mergeCell ref="D1470:G1470"/>
    <mergeCell ref="D1471:G1471"/>
    <mergeCell ref="B1491:C1491"/>
    <mergeCell ref="B1492:C1492"/>
    <mergeCell ref="D1493:G1493"/>
    <mergeCell ref="B1494:C1494"/>
    <mergeCell ref="D1494:G1494"/>
    <mergeCell ref="B1495:C1495"/>
    <mergeCell ref="D1495:G1495"/>
    <mergeCell ref="B1496:C1496"/>
    <mergeCell ref="D1496:G1496"/>
    <mergeCell ref="X1483:X1484"/>
    <mergeCell ref="Y1483:Y1484"/>
    <mergeCell ref="Z1483:Z1484"/>
    <mergeCell ref="AA1483:AA1484"/>
    <mergeCell ref="AB1483:AB1484"/>
    <mergeCell ref="AC1483:AC1484"/>
    <mergeCell ref="AD1483:AD1484"/>
    <mergeCell ref="R1483:R1484"/>
    <mergeCell ref="S1483:S1484"/>
    <mergeCell ref="T1483:T1484"/>
    <mergeCell ref="U1483:U1484"/>
    <mergeCell ref="V1483:V1484"/>
    <mergeCell ref="W1483:W1484"/>
    <mergeCell ref="B1489:C1489"/>
    <mergeCell ref="B1490:C1490"/>
    <mergeCell ref="AH1483:AH1484"/>
    <mergeCell ref="AI1483:AI1484"/>
    <mergeCell ref="AJ1483:AJ1484"/>
    <mergeCell ref="B1476:AK1476"/>
    <mergeCell ref="D1478:F1478"/>
    <mergeCell ref="B1479:C1479"/>
    <mergeCell ref="D1479:E1479"/>
    <mergeCell ref="B1480:C1480"/>
    <mergeCell ref="D1480:K1480"/>
    <mergeCell ref="B1481:C1481"/>
    <mergeCell ref="D1481:Q1481"/>
    <mergeCell ref="B1482:C1484"/>
    <mergeCell ref="D1482:D1484"/>
    <mergeCell ref="E1482:E1484"/>
    <mergeCell ref="F1482:R1482"/>
    <mergeCell ref="S1482:AC1482"/>
    <mergeCell ref="AD1482:AG1482"/>
    <mergeCell ref="AH1482:AJ1482"/>
    <mergeCell ref="F1483:F1484"/>
    <mergeCell ref="G1483:G1484"/>
    <mergeCell ref="H1483:H1484"/>
    <mergeCell ref="I1483:I1484"/>
    <mergeCell ref="J1483:J1484"/>
    <mergeCell ref="K1483:K1484"/>
    <mergeCell ref="L1483:L1484"/>
    <mergeCell ref="M1483:N1483"/>
    <mergeCell ref="O1483:O1484"/>
    <mergeCell ref="P1483:P1484"/>
    <mergeCell ref="Q1483:Q1484"/>
    <mergeCell ref="B1515:C1515"/>
    <mergeCell ref="B1516:C1516"/>
    <mergeCell ref="B1517:C1517"/>
    <mergeCell ref="B1518:C1518"/>
    <mergeCell ref="B1519:C1519"/>
    <mergeCell ref="B1520:C1520"/>
    <mergeCell ref="B1521:C1521"/>
    <mergeCell ref="B1522:C1522"/>
    <mergeCell ref="D1524:G1524"/>
    <mergeCell ref="B1525:C1525"/>
    <mergeCell ref="D1525:G1525"/>
    <mergeCell ref="B1526:C1526"/>
    <mergeCell ref="D1526:G1526"/>
    <mergeCell ref="D1523:G1523"/>
    <mergeCell ref="B1524:C1524"/>
    <mergeCell ref="B1499:AK1499"/>
    <mergeCell ref="D1501:F1501"/>
    <mergeCell ref="B1502:C1502"/>
    <mergeCell ref="D1502:E1502"/>
    <mergeCell ref="D1503:K1503"/>
    <mergeCell ref="D1504:Q1504"/>
    <mergeCell ref="B1505:C1507"/>
    <mergeCell ref="D1505:D1507"/>
    <mergeCell ref="E1505:E1507"/>
    <mergeCell ref="F1505:R1505"/>
    <mergeCell ref="S1505:AC1505"/>
    <mergeCell ref="AD1505:AG1505"/>
    <mergeCell ref="AH1505:AJ1505"/>
    <mergeCell ref="F1506:F1507"/>
    <mergeCell ref="G1506:G1507"/>
    <mergeCell ref="H1506:H1507"/>
    <mergeCell ref="I1506:I1507"/>
    <mergeCell ref="AJ1506:AJ1507"/>
    <mergeCell ref="B1508:C1508"/>
    <mergeCell ref="B1513:C1513"/>
    <mergeCell ref="B1514:C1514"/>
    <mergeCell ref="J1506:J1507"/>
    <mergeCell ref="K1506:K1507"/>
    <mergeCell ref="L1506:L1507"/>
    <mergeCell ref="M1506:N1506"/>
    <mergeCell ref="O1506:O1507"/>
    <mergeCell ref="P1506:P1507"/>
    <mergeCell ref="Q1506:Q1507"/>
    <mergeCell ref="R1506:R1507"/>
    <mergeCell ref="S1506:S1507"/>
    <mergeCell ref="T1506:T1507"/>
    <mergeCell ref="U1506:U1507"/>
    <mergeCell ref="V1506:V1507"/>
    <mergeCell ref="W1506:W1507"/>
    <mergeCell ref="X1506:X1507"/>
    <mergeCell ref="Y1506:Y1507"/>
    <mergeCell ref="AB1506:AB1507"/>
    <mergeCell ref="AC1506:AC1507"/>
    <mergeCell ref="AF1506:AF1507"/>
    <mergeCell ref="AG1506:AG1507"/>
    <mergeCell ref="B1557:C1557"/>
    <mergeCell ref="B1558:C1558"/>
    <mergeCell ref="D1559:G1559"/>
    <mergeCell ref="B1560:C1560"/>
    <mergeCell ref="D1560:G1560"/>
    <mergeCell ref="B1561:C1561"/>
    <mergeCell ref="D1561:G1561"/>
    <mergeCell ref="B1562:C1562"/>
    <mergeCell ref="D1562:G1562"/>
    <mergeCell ref="Y1536:Y1537"/>
    <mergeCell ref="Z1536:Z1537"/>
    <mergeCell ref="AA1536:AA1537"/>
    <mergeCell ref="D1535:D1537"/>
    <mergeCell ref="E1535:E1537"/>
    <mergeCell ref="F1535:R1535"/>
    <mergeCell ref="S1535:AC1535"/>
    <mergeCell ref="AB1536:AB1537"/>
    <mergeCell ref="AC1536:AC1537"/>
    <mergeCell ref="B1535:C1537"/>
    <mergeCell ref="X1536:X1537"/>
    <mergeCell ref="S1536:S1537"/>
    <mergeCell ref="T1536:T1537"/>
    <mergeCell ref="U1536:U1537"/>
    <mergeCell ref="V1536:V1537"/>
    <mergeCell ref="W1536:W1537"/>
    <mergeCell ref="B1554:C1554"/>
    <mergeCell ref="B1555:C1555"/>
    <mergeCell ref="F1536:F1537"/>
    <mergeCell ref="G1536:G1537"/>
    <mergeCell ref="H1536:H1537"/>
    <mergeCell ref="I1536:I1537"/>
    <mergeCell ref="J1536:J1537"/>
    <mergeCell ref="K1536:K1537"/>
    <mergeCell ref="AD1535:AG1535"/>
    <mergeCell ref="AH1535:AJ1535"/>
    <mergeCell ref="M1536:N1536"/>
    <mergeCell ref="O1536:O1537"/>
    <mergeCell ref="AI1536:AI1537"/>
    <mergeCell ref="D1534:Q1534"/>
    <mergeCell ref="P1536:P1537"/>
    <mergeCell ref="Q1536:Q1537"/>
    <mergeCell ref="R1536:R1537"/>
    <mergeCell ref="AD1536:AD1537"/>
    <mergeCell ref="AE1536:AE1537"/>
    <mergeCell ref="AF1536:AF1537"/>
    <mergeCell ref="B1760:C1760"/>
    <mergeCell ref="D1760:G1760"/>
    <mergeCell ref="B1761:C1761"/>
    <mergeCell ref="D1761:G1761"/>
    <mergeCell ref="AE1755:AE1756"/>
    <mergeCell ref="AF1755:AF1756"/>
    <mergeCell ref="F1755:F1756"/>
    <mergeCell ref="B963:C963"/>
    <mergeCell ref="G1755:G1756"/>
    <mergeCell ref="H1755:H1756"/>
    <mergeCell ref="I1755:I1756"/>
    <mergeCell ref="B1757:C1757"/>
    <mergeCell ref="B982:C982"/>
    <mergeCell ref="D964:H964"/>
    <mergeCell ref="G977:G978"/>
    <mergeCell ref="H977:H978"/>
    <mergeCell ref="D974:Q974"/>
    <mergeCell ref="B976:C978"/>
    <mergeCell ref="D976:D978"/>
    <mergeCell ref="E976:P976"/>
    <mergeCell ref="Q976:Y976"/>
    <mergeCell ref="B1529:AK1529"/>
    <mergeCell ref="B1503:C1503"/>
    <mergeCell ref="B1504:C1504"/>
    <mergeCell ref="AD1506:AD1507"/>
    <mergeCell ref="AE1506:AE1507"/>
    <mergeCell ref="AH1506:AH1507"/>
    <mergeCell ref="AI1506:AI1507"/>
    <mergeCell ref="AB1014:AB1015"/>
    <mergeCell ref="AJ1536:AJ1537"/>
    <mergeCell ref="B1538:C1538"/>
    <mergeCell ref="B1539:C1539"/>
    <mergeCell ref="Y1755:Y1756"/>
    <mergeCell ref="Z1755:Z1756"/>
    <mergeCell ref="AA1755:AA1756"/>
    <mergeCell ref="AB1755:AB1756"/>
    <mergeCell ref="AC1755:AC1756"/>
    <mergeCell ref="AD1755:AD1756"/>
    <mergeCell ref="V1755:V1756"/>
    <mergeCell ref="P1755:P1756"/>
    <mergeCell ref="Q1755:Q1756"/>
    <mergeCell ref="S1755:S1756"/>
    <mergeCell ref="T1755:T1756"/>
    <mergeCell ref="R1755:R1756"/>
    <mergeCell ref="W1755:W1756"/>
    <mergeCell ref="O1755:O1756"/>
    <mergeCell ref="L1755:L1756"/>
    <mergeCell ref="D1758:G1758"/>
    <mergeCell ref="B1759:C1759"/>
    <mergeCell ref="D1759:G1759"/>
    <mergeCell ref="AF1739:AF1740"/>
    <mergeCell ref="AG1739:AG1740"/>
    <mergeCell ref="AH1739:AH1740"/>
    <mergeCell ref="AI1739:AI1740"/>
    <mergeCell ref="Z1705:Z1706"/>
    <mergeCell ref="AA1705:AA1706"/>
    <mergeCell ref="AB1705:AB1706"/>
    <mergeCell ref="AC1705:AC1706"/>
    <mergeCell ref="AD1705:AD1706"/>
    <mergeCell ref="AE1705:AE1706"/>
    <mergeCell ref="AF1705:AF1706"/>
    <mergeCell ref="S1754:AC1754"/>
    <mergeCell ref="F1754:R1754"/>
    <mergeCell ref="B1715:AK1715"/>
    <mergeCell ref="D1717:F1717"/>
    <mergeCell ref="B1718:C1718"/>
    <mergeCell ref="AH1721:AJ1721"/>
    <mergeCell ref="F1722:F1723"/>
    <mergeCell ref="G1722:G1723"/>
    <mergeCell ref="H1722:H1723"/>
    <mergeCell ref="I1722:I1723"/>
    <mergeCell ref="J1722:J1723"/>
    <mergeCell ref="K1722:K1723"/>
    <mergeCell ref="L1722:L1723"/>
    <mergeCell ref="S1722:S1723"/>
    <mergeCell ref="T1722:T1723"/>
    <mergeCell ref="U1722:U1723"/>
    <mergeCell ref="V1722:V1723"/>
    <mergeCell ref="W1722:W1723"/>
    <mergeCell ref="X1722:X1723"/>
    <mergeCell ref="M1722:N1722"/>
    <mergeCell ref="AJ1755:AJ1756"/>
    <mergeCell ref="AI1755:AI1756"/>
    <mergeCell ref="AH1755:AH1756"/>
    <mergeCell ref="AG1755:AG1756"/>
    <mergeCell ref="B961:C961"/>
    <mergeCell ref="V958:V959"/>
    <mergeCell ref="F996:F997"/>
    <mergeCell ref="G996:G997"/>
    <mergeCell ref="H996:H997"/>
    <mergeCell ref="I996:I997"/>
    <mergeCell ref="J996:J997"/>
    <mergeCell ref="K996:L996"/>
    <mergeCell ref="M996:M997"/>
    <mergeCell ref="N996:N997"/>
    <mergeCell ref="O996:O997"/>
    <mergeCell ref="P996:P997"/>
    <mergeCell ref="Q996:Q997"/>
    <mergeCell ref="R996:R997"/>
    <mergeCell ref="S996:S997"/>
    <mergeCell ref="AD1754:AG1754"/>
    <mergeCell ref="B1748:AK1748"/>
    <mergeCell ref="D1750:F1750"/>
    <mergeCell ref="B1016:C1016"/>
    <mergeCell ref="AH1754:AJ1754"/>
    <mergeCell ref="D1531:F1531"/>
    <mergeCell ref="B1532:C1532"/>
    <mergeCell ref="D1532:E1532"/>
    <mergeCell ref="AG1536:AG1537"/>
    <mergeCell ref="AH1536:AH1537"/>
    <mergeCell ref="B1533:C1533"/>
    <mergeCell ref="D1533:K1533"/>
    <mergeCell ref="B1534:C1534"/>
    <mergeCell ref="AB977:AB978"/>
    <mergeCell ref="D982:H982"/>
    <mergeCell ref="R977:R978"/>
    <mergeCell ref="S977:S978"/>
    <mergeCell ref="T977:T978"/>
    <mergeCell ref="U977:U978"/>
    <mergeCell ref="V977:V978"/>
    <mergeCell ref="W977:W978"/>
    <mergeCell ref="I977:I978"/>
    <mergeCell ref="J977:J978"/>
    <mergeCell ref="K977:L977"/>
    <mergeCell ref="M977:M978"/>
    <mergeCell ref="N977:N978"/>
    <mergeCell ref="O977:O978"/>
    <mergeCell ref="P977:P978"/>
    <mergeCell ref="B979:C979"/>
    <mergeCell ref="X977:X978"/>
    <mergeCell ref="Q977:Q978"/>
    <mergeCell ref="D1775:G1775"/>
    <mergeCell ref="B1773:C1773"/>
    <mergeCell ref="D1776:G1776"/>
    <mergeCell ref="B1018:C1018"/>
    <mergeCell ref="B1019:C1019"/>
    <mergeCell ref="B1011:C1011"/>
    <mergeCell ref="D1011:Q1011"/>
    <mergeCell ref="B1013:C1015"/>
    <mergeCell ref="D1013:D1015"/>
    <mergeCell ref="E1013:P1013"/>
    <mergeCell ref="Q1013:Y1013"/>
    <mergeCell ref="Z1013:AB1013"/>
    <mergeCell ref="AC1013:AE1013"/>
    <mergeCell ref="E1014:E1015"/>
    <mergeCell ref="F1014:F1015"/>
    <mergeCell ref="G1014:G1015"/>
    <mergeCell ref="R1771:R1772"/>
    <mergeCell ref="S1771:S1772"/>
    <mergeCell ref="T1771:T1772"/>
    <mergeCell ref="U1771:U1772"/>
    <mergeCell ref="V1771:V1772"/>
    <mergeCell ref="W1771:W1772"/>
    <mergeCell ref="X1771:X1772"/>
    <mergeCell ref="Y1771:Y1772"/>
    <mergeCell ref="K1014:L1014"/>
    <mergeCell ref="M1014:M1015"/>
    <mergeCell ref="AE1739:AE1740"/>
    <mergeCell ref="J1755:J1756"/>
    <mergeCell ref="K1755:K1756"/>
    <mergeCell ref="M1755:N1755"/>
    <mergeCell ref="U1755:U1756"/>
    <mergeCell ref="X1755:X1756"/>
    <mergeCell ref="N1014:N1015"/>
    <mergeCell ref="O1014:O1015"/>
    <mergeCell ref="P1014:P1015"/>
    <mergeCell ref="Q1014:Q1015"/>
    <mergeCell ref="T1787:T1788"/>
    <mergeCell ref="U1787:U1788"/>
    <mergeCell ref="V1787:V1788"/>
    <mergeCell ref="W1787:W1788"/>
    <mergeCell ref="B1791:C1791"/>
    <mergeCell ref="D1791:G1791"/>
    <mergeCell ref="B1792:C1792"/>
    <mergeCell ref="D1792:G1792"/>
    <mergeCell ref="B1764:AK1764"/>
    <mergeCell ref="D1766:F1766"/>
    <mergeCell ref="B1767:C1767"/>
    <mergeCell ref="D1767:E1767"/>
    <mergeCell ref="B1768:C1768"/>
    <mergeCell ref="D1768:K1768"/>
    <mergeCell ref="B1769:C1769"/>
    <mergeCell ref="D1769:Q1769"/>
    <mergeCell ref="B1770:C1772"/>
    <mergeCell ref="D1770:D1772"/>
    <mergeCell ref="E1770:E1772"/>
    <mergeCell ref="F1770:R1770"/>
    <mergeCell ref="S1770:AC1770"/>
    <mergeCell ref="AD1770:AG1770"/>
    <mergeCell ref="AH1770:AJ1770"/>
    <mergeCell ref="F1771:F1772"/>
    <mergeCell ref="G1771:G1772"/>
    <mergeCell ref="H1771:H1772"/>
    <mergeCell ref="I1771:I1772"/>
    <mergeCell ref="J1771:J1772"/>
    <mergeCell ref="AC1787:AC1788"/>
    <mergeCell ref="AD1787:AD1788"/>
    <mergeCell ref="AE1787:AE1788"/>
    <mergeCell ref="AF1787:AF1788"/>
    <mergeCell ref="AG1787:AG1788"/>
    <mergeCell ref="AH1787:AH1788"/>
    <mergeCell ref="AI1787:AI1788"/>
    <mergeCell ref="AJ1787:AJ1788"/>
    <mergeCell ref="S1786:AC1786"/>
    <mergeCell ref="D1783:E1783"/>
    <mergeCell ref="B1780:AK1780"/>
    <mergeCell ref="D1782:F1782"/>
    <mergeCell ref="B1786:C1788"/>
    <mergeCell ref="D1786:D1788"/>
    <mergeCell ref="E1786:E1788"/>
    <mergeCell ref="F1786:R1786"/>
    <mergeCell ref="F1787:F1788"/>
    <mergeCell ref="G1787:G1788"/>
    <mergeCell ref="H1787:H1788"/>
    <mergeCell ref="I1787:I1788"/>
    <mergeCell ref="J1787:J1788"/>
    <mergeCell ref="K1787:K1788"/>
    <mergeCell ref="L1787:L1788"/>
    <mergeCell ref="M1787:N1787"/>
    <mergeCell ref="O1787:O1788"/>
    <mergeCell ref="AD1786:AG1786"/>
    <mergeCell ref="AH1786:AJ1786"/>
    <mergeCell ref="P1787:P1788"/>
    <mergeCell ref="Q1787:Q1788"/>
    <mergeCell ref="R1787:R1788"/>
    <mergeCell ref="S1787:S1788"/>
    <mergeCell ref="Z1771:Z1772"/>
    <mergeCell ref="AA1771:AA1772"/>
    <mergeCell ref="AB1771:AB1772"/>
    <mergeCell ref="AC1771:AC1772"/>
    <mergeCell ref="AD1771:AD1772"/>
    <mergeCell ref="AE1771:AE1772"/>
    <mergeCell ref="AF1771:AF1772"/>
    <mergeCell ref="B1783:C1783"/>
    <mergeCell ref="AG1771:AG1772"/>
    <mergeCell ref="AH1771:AH1772"/>
    <mergeCell ref="AI1771:AI1772"/>
    <mergeCell ref="AJ1771:AJ1772"/>
    <mergeCell ref="D1777:G1777"/>
    <mergeCell ref="D1774:G1774"/>
    <mergeCell ref="B1784:C1784"/>
    <mergeCell ref="D1784:K1784"/>
    <mergeCell ref="B1785:C1785"/>
    <mergeCell ref="D1785:Q1785"/>
    <mergeCell ref="P1771:P1772"/>
    <mergeCell ref="B1775:C1775"/>
    <mergeCell ref="Q1771:Q1772"/>
    <mergeCell ref="K1771:K1772"/>
    <mergeCell ref="L1771:L1772"/>
    <mergeCell ref="M1771:N1771"/>
    <mergeCell ref="O1771:O1772"/>
    <mergeCell ref="Z1787:Z1788"/>
    <mergeCell ref="AA1787:AA1788"/>
    <mergeCell ref="AB1787:AB1788"/>
    <mergeCell ref="B1823:C1823"/>
    <mergeCell ref="B1824:C1824"/>
    <mergeCell ref="B1825:C1825"/>
    <mergeCell ref="B1826:C1826"/>
    <mergeCell ref="B1827:C1827"/>
    <mergeCell ref="B1828:C1828"/>
    <mergeCell ref="B1777:C1777"/>
    <mergeCell ref="B1796:AK1796"/>
    <mergeCell ref="D1798:F1798"/>
    <mergeCell ref="B1799:C1799"/>
    <mergeCell ref="D1799:E1799"/>
    <mergeCell ref="B1800:C1800"/>
    <mergeCell ref="D1800:K1800"/>
    <mergeCell ref="B1801:C1801"/>
    <mergeCell ref="D1801:Q1801"/>
    <mergeCell ref="F1802:R1802"/>
    <mergeCell ref="S1802:AC1802"/>
    <mergeCell ref="AD1802:AG1802"/>
    <mergeCell ref="AH1802:AJ1802"/>
    <mergeCell ref="O1803:O1804"/>
    <mergeCell ref="P1803:P1804"/>
    <mergeCell ref="V1803:V1804"/>
    <mergeCell ref="W1803:W1804"/>
    <mergeCell ref="X1803:X1804"/>
    <mergeCell ref="Y1803:Y1804"/>
    <mergeCell ref="AC1803:AC1804"/>
    <mergeCell ref="AD1803:AD1804"/>
    <mergeCell ref="AE1803:AE1804"/>
    <mergeCell ref="AF1803:AF1804"/>
    <mergeCell ref="AG1803:AG1804"/>
    <mergeCell ref="X1787:X1788"/>
    <mergeCell ref="Y1787:Y1788"/>
    <mergeCell ref="M1803:N1803"/>
    <mergeCell ref="D1814:F1814"/>
    <mergeCell ref="S1803:S1804"/>
    <mergeCell ref="T1803:T1804"/>
    <mergeCell ref="U1803:U1804"/>
    <mergeCell ref="D1808:G1808"/>
    <mergeCell ref="E1818:E1820"/>
    <mergeCell ref="F1818:R1818"/>
    <mergeCell ref="S1818:AC1818"/>
    <mergeCell ref="Q1803:Q1804"/>
    <mergeCell ref="R1803:R1804"/>
    <mergeCell ref="B1815:C1815"/>
    <mergeCell ref="D1815:E1815"/>
    <mergeCell ref="B1816:C1816"/>
    <mergeCell ref="D1816:K1816"/>
    <mergeCell ref="D1793:G1793"/>
    <mergeCell ref="B1822:C1822"/>
    <mergeCell ref="B1899:C1899"/>
    <mergeCell ref="B1900:C1900"/>
    <mergeCell ref="B1901:C1901"/>
    <mergeCell ref="B1902:C1902"/>
    <mergeCell ref="B1903:C1903"/>
    <mergeCell ref="B1904:C1904"/>
    <mergeCell ref="B1907:C1907"/>
    <mergeCell ref="B1911:C1911"/>
    <mergeCell ref="D1911:G1911"/>
    <mergeCell ref="G1921:G1922"/>
    <mergeCell ref="B1959:C1959"/>
    <mergeCell ref="Z1803:Z1804"/>
    <mergeCell ref="AA1803:AA1804"/>
    <mergeCell ref="AB1803:AB1804"/>
    <mergeCell ref="P1819:P1820"/>
    <mergeCell ref="Q1819:Q1820"/>
    <mergeCell ref="R1819:R1820"/>
    <mergeCell ref="S1819:S1820"/>
    <mergeCell ref="T1819:T1820"/>
    <mergeCell ref="U1819:U1820"/>
    <mergeCell ref="V1819:V1820"/>
    <mergeCell ref="W1819:W1820"/>
    <mergeCell ref="X1819:X1820"/>
    <mergeCell ref="Y1819:Y1820"/>
    <mergeCell ref="Z1819:Z1820"/>
    <mergeCell ref="F1803:F1804"/>
    <mergeCell ref="G1803:G1804"/>
    <mergeCell ref="H1803:H1804"/>
    <mergeCell ref="I1803:I1804"/>
    <mergeCell ref="J1803:J1804"/>
    <mergeCell ref="K1803:K1804"/>
    <mergeCell ref="L1803:L1804"/>
    <mergeCell ref="B1853:C1853"/>
    <mergeCell ref="B1854:C1854"/>
    <mergeCell ref="B1855:C1855"/>
    <mergeCell ref="B1839:C1839"/>
    <mergeCell ref="B1840:C1840"/>
    <mergeCell ref="B1841:C1841"/>
    <mergeCell ref="B1842:C1842"/>
    <mergeCell ref="B1843:C1843"/>
    <mergeCell ref="B1844:C1844"/>
    <mergeCell ref="B1845:C1845"/>
    <mergeCell ref="B1846:C1846"/>
    <mergeCell ref="B1847:C1847"/>
    <mergeCell ref="B1848:C1848"/>
    <mergeCell ref="B1849:C1849"/>
    <mergeCell ref="B1830:C1830"/>
    <mergeCell ref="B1831:C1831"/>
    <mergeCell ref="B1832:C1832"/>
    <mergeCell ref="B1833:C1833"/>
    <mergeCell ref="B1834:C1834"/>
    <mergeCell ref="B1836:C1836"/>
    <mergeCell ref="D1959:G1959"/>
    <mergeCell ref="B1917:C1917"/>
    <mergeCell ref="D1948:D1950"/>
    <mergeCell ref="E1948:E1950"/>
    <mergeCell ref="F1948:R1948"/>
    <mergeCell ref="Q1949:Q1950"/>
    <mergeCell ref="R1949:R1950"/>
    <mergeCell ref="F1920:R1920"/>
    <mergeCell ref="B1935:C1935"/>
    <mergeCell ref="B1927:C1927"/>
    <mergeCell ref="B1937:C1937"/>
    <mergeCell ref="B1805:C1805"/>
    <mergeCell ref="B1807:C1807"/>
    <mergeCell ref="D1807:G1807"/>
    <mergeCell ref="B1808:C1808"/>
    <mergeCell ref="B1967:C1967"/>
    <mergeCell ref="D1967:Q1967"/>
    <mergeCell ref="B1817:C1817"/>
    <mergeCell ref="D1817:Q1817"/>
    <mergeCell ref="B1818:C1820"/>
    <mergeCell ref="D1818:D1820"/>
    <mergeCell ref="H1870:H1871"/>
    <mergeCell ref="I1870:I1871"/>
    <mergeCell ref="J1870:J1871"/>
    <mergeCell ref="K1870:K1871"/>
    <mergeCell ref="L1870:L1871"/>
    <mergeCell ref="D1809:G1809"/>
    <mergeCell ref="D1964:F1964"/>
    <mergeCell ref="B1965:C1965"/>
    <mergeCell ref="D1965:E1965"/>
    <mergeCell ref="B1966:C1966"/>
    <mergeCell ref="D1966:K1966"/>
    <mergeCell ref="AA1949:AA1950"/>
    <mergeCell ref="AB1949:AB1950"/>
    <mergeCell ref="AC1949:AC1950"/>
    <mergeCell ref="B1889:C1889"/>
    <mergeCell ref="B1850:C1850"/>
    <mergeCell ref="B1851:C1851"/>
    <mergeCell ref="B1852:C1852"/>
    <mergeCell ref="B1876:C1876"/>
    <mergeCell ref="B1877:C1877"/>
    <mergeCell ref="B1878:C1878"/>
    <mergeCell ref="B1879:C1879"/>
    <mergeCell ref="B1886:C1886"/>
    <mergeCell ref="B1887:C1887"/>
    <mergeCell ref="B1888:C1888"/>
    <mergeCell ref="S1870:S1871"/>
    <mergeCell ref="AA1870:AA1871"/>
    <mergeCell ref="AB1870:AB1871"/>
    <mergeCell ref="AC1870:AC1871"/>
    <mergeCell ref="B1909:C1909"/>
    <mergeCell ref="Z1870:Z1871"/>
    <mergeCell ref="V1921:V1922"/>
    <mergeCell ref="AC1921:AC1922"/>
    <mergeCell ref="B1934:C1934"/>
    <mergeCell ref="B1896:C1896"/>
    <mergeCell ref="B1897:C1897"/>
    <mergeCell ref="B1898:C1898"/>
    <mergeCell ref="B1883:C1883"/>
    <mergeCell ref="B1884:C1884"/>
    <mergeCell ref="M1870:N1870"/>
    <mergeCell ref="B1872:C1872"/>
    <mergeCell ref="B1885:C1885"/>
    <mergeCell ref="G1870:G1871"/>
    <mergeCell ref="AD1870:AD1871"/>
    <mergeCell ref="B1890:C1890"/>
    <mergeCell ref="B1891:C1891"/>
    <mergeCell ref="B1873:C1873"/>
    <mergeCell ref="B1874:C1874"/>
    <mergeCell ref="B1905:C1905"/>
    <mergeCell ref="B1892:C1892"/>
    <mergeCell ref="B1893:C1893"/>
    <mergeCell ref="B1789:C1789"/>
    <mergeCell ref="B1776:C1776"/>
    <mergeCell ref="B1835:C1835"/>
    <mergeCell ref="B1793:C1793"/>
    <mergeCell ref="AJ1819:AJ1820"/>
    <mergeCell ref="B1821:C1821"/>
    <mergeCell ref="B1858:C1858"/>
    <mergeCell ref="D1858:G1858"/>
    <mergeCell ref="B1859:C1859"/>
    <mergeCell ref="D1859:G1859"/>
    <mergeCell ref="B1860:C1860"/>
    <mergeCell ref="D1860:G1860"/>
    <mergeCell ref="O1819:O1820"/>
    <mergeCell ref="B1837:C1837"/>
    <mergeCell ref="B1838:C1838"/>
    <mergeCell ref="B1812:AK1812"/>
    <mergeCell ref="B1829:C1829"/>
    <mergeCell ref="AH1803:AH1804"/>
    <mergeCell ref="AI1803:AI1804"/>
    <mergeCell ref="AJ1803:AJ1804"/>
    <mergeCell ref="Y1870:Y1871"/>
    <mergeCell ref="B1880:C1880"/>
    <mergeCell ref="B1881:C1881"/>
    <mergeCell ref="B1882:C1882"/>
    <mergeCell ref="AE1870:AE1871"/>
    <mergeCell ref="O1870:O1871"/>
    <mergeCell ref="P1870:P1871"/>
    <mergeCell ref="Q1870:Q1871"/>
    <mergeCell ref="R1870:R1871"/>
    <mergeCell ref="B1875:C1875"/>
    <mergeCell ref="AF1921:AF1922"/>
    <mergeCell ref="AB1921:AB1922"/>
    <mergeCell ref="B1802:C1804"/>
    <mergeCell ref="D1802:D1804"/>
    <mergeCell ref="E1802:E1804"/>
    <mergeCell ref="B1856:C1856"/>
    <mergeCell ref="AD1818:AG1818"/>
    <mergeCell ref="AH1818:AJ1818"/>
    <mergeCell ref="F1819:F1820"/>
    <mergeCell ref="G1819:G1820"/>
    <mergeCell ref="H1819:H1820"/>
    <mergeCell ref="I1819:I1820"/>
    <mergeCell ref="J1819:J1820"/>
    <mergeCell ref="K1819:K1820"/>
    <mergeCell ref="L1819:L1820"/>
    <mergeCell ref="M1819:N1819"/>
    <mergeCell ref="AA1819:AA1820"/>
    <mergeCell ref="AB1819:AB1820"/>
    <mergeCell ref="AC1819:AC1820"/>
    <mergeCell ref="AD1819:AD1820"/>
    <mergeCell ref="AE1819:AE1820"/>
    <mergeCell ref="AF1819:AF1820"/>
    <mergeCell ref="AG1819:AG1820"/>
    <mergeCell ref="AH1819:AH1820"/>
    <mergeCell ref="AI1819:AI1820"/>
    <mergeCell ref="B1809:C1809"/>
    <mergeCell ref="AF1870:AF1871"/>
    <mergeCell ref="W1870:W1871"/>
    <mergeCell ref="X1870:X1871"/>
    <mergeCell ref="Q1921:Q1922"/>
    <mergeCell ref="R1921:R1922"/>
    <mergeCell ref="AG1870:AG1871"/>
    <mergeCell ref="AH1870:AH1871"/>
    <mergeCell ref="AI1870:AI1871"/>
    <mergeCell ref="AJ1870:AJ1871"/>
    <mergeCell ref="B1938:C1938"/>
    <mergeCell ref="D1938:G1938"/>
    <mergeCell ref="B1939:C1939"/>
    <mergeCell ref="D1939:G1939"/>
    <mergeCell ref="B1863:AK1863"/>
    <mergeCell ref="D1865:F1865"/>
    <mergeCell ref="B1866:C1866"/>
    <mergeCell ref="D1866:E1866"/>
    <mergeCell ref="B1867:C1867"/>
    <mergeCell ref="D1867:K1867"/>
    <mergeCell ref="B1868:C1868"/>
    <mergeCell ref="D1868:Q1868"/>
    <mergeCell ref="B1869:C1871"/>
    <mergeCell ref="D1869:D1871"/>
    <mergeCell ref="E1869:E1871"/>
    <mergeCell ref="F1869:R1869"/>
    <mergeCell ref="S1869:AC1869"/>
    <mergeCell ref="AD1869:AG1869"/>
    <mergeCell ref="AH1869:AJ1869"/>
    <mergeCell ref="F1870:F1871"/>
    <mergeCell ref="B1906:C1906"/>
    <mergeCell ref="B1894:C1894"/>
    <mergeCell ref="B1895:C1895"/>
    <mergeCell ref="T1870:T1871"/>
    <mergeCell ref="U1870:U1871"/>
    <mergeCell ref="V1870:V1871"/>
    <mergeCell ref="AJ1921:AJ1922"/>
    <mergeCell ref="B1933:C1933"/>
    <mergeCell ref="AD1948:AG1948"/>
    <mergeCell ref="D1909:G1909"/>
    <mergeCell ref="B1910:C1910"/>
    <mergeCell ref="D1910:G1910"/>
    <mergeCell ref="B1930:C1930"/>
    <mergeCell ref="H1921:H1922"/>
    <mergeCell ref="I1921:I1922"/>
    <mergeCell ref="B1914:AK1914"/>
    <mergeCell ref="D1916:F1916"/>
    <mergeCell ref="D1917:E1917"/>
    <mergeCell ref="B1918:C1918"/>
    <mergeCell ref="D1918:K1918"/>
    <mergeCell ref="B1919:C1919"/>
    <mergeCell ref="D1919:Q1919"/>
    <mergeCell ref="B1920:C1922"/>
    <mergeCell ref="D1920:D1922"/>
    <mergeCell ref="E1920:E1922"/>
    <mergeCell ref="K1921:K1922"/>
    <mergeCell ref="L1921:L1922"/>
    <mergeCell ref="M1921:N1921"/>
    <mergeCell ref="O1921:O1922"/>
    <mergeCell ref="P1921:P1922"/>
    <mergeCell ref="S1920:AC1920"/>
    <mergeCell ref="AD1920:AG1920"/>
    <mergeCell ref="AH1920:AJ1920"/>
    <mergeCell ref="F1921:F1922"/>
    <mergeCell ref="J1921:J1922"/>
    <mergeCell ref="S1921:S1922"/>
    <mergeCell ref="T1921:T1922"/>
    <mergeCell ref="U1921:U1922"/>
    <mergeCell ref="B1923:C1923"/>
    <mergeCell ref="D1937:G1937"/>
    <mergeCell ref="AC1969:AC1970"/>
    <mergeCell ref="AD1969:AD1970"/>
    <mergeCell ref="AE1969:AE1970"/>
    <mergeCell ref="AF1969:AF1970"/>
    <mergeCell ref="B1932:C1932"/>
    <mergeCell ref="AG1969:AG1970"/>
    <mergeCell ref="AH1969:AH1970"/>
    <mergeCell ref="AI1969:AI1970"/>
    <mergeCell ref="K1949:K1950"/>
    <mergeCell ref="L1949:L1950"/>
    <mergeCell ref="M1949:N1949"/>
    <mergeCell ref="S1949:S1950"/>
    <mergeCell ref="T1949:T1950"/>
    <mergeCell ref="U1949:U1950"/>
    <mergeCell ref="B1942:AK1942"/>
    <mergeCell ref="D1944:F1944"/>
    <mergeCell ref="B1945:C1945"/>
    <mergeCell ref="D1945:E1945"/>
    <mergeCell ref="B1946:C1946"/>
    <mergeCell ref="D1946:K1946"/>
    <mergeCell ref="B1947:C1947"/>
    <mergeCell ref="D1947:Q1947"/>
    <mergeCell ref="B1948:C1950"/>
    <mergeCell ref="Z1949:Z1950"/>
    <mergeCell ref="S1948:AC1948"/>
    <mergeCell ref="Q1969:Q1970"/>
    <mergeCell ref="B1962:AK1962"/>
    <mergeCell ref="AH1949:AH1950"/>
    <mergeCell ref="AI1949:AI1950"/>
    <mergeCell ref="AJ1949:AJ1950"/>
    <mergeCell ref="B1951:C1951"/>
    <mergeCell ref="B1957:C1957"/>
    <mergeCell ref="D1957:G1957"/>
    <mergeCell ref="B1958:C1958"/>
    <mergeCell ref="D1958:G1958"/>
    <mergeCell ref="AE1949:AE1950"/>
    <mergeCell ref="AF1949:AF1950"/>
    <mergeCell ref="AG1949:AG1950"/>
    <mergeCell ref="W1921:W1922"/>
    <mergeCell ref="X1921:X1922"/>
    <mergeCell ref="B1952:C1952"/>
    <mergeCell ref="B1953:C1953"/>
    <mergeCell ref="B1954:C1954"/>
    <mergeCell ref="B1955:C1955"/>
    <mergeCell ref="B1924:C1924"/>
    <mergeCell ref="B1925:C1925"/>
    <mergeCell ref="B1926:C1926"/>
    <mergeCell ref="B1928:C1928"/>
    <mergeCell ref="B1929:C1929"/>
    <mergeCell ref="AH1948:AJ1948"/>
    <mergeCell ref="B1931:C1931"/>
    <mergeCell ref="AH1921:AH1922"/>
    <mergeCell ref="AI1921:AI1922"/>
    <mergeCell ref="Y1921:Y1922"/>
    <mergeCell ref="Z1921:Z1922"/>
    <mergeCell ref="AA1921:AA1922"/>
    <mergeCell ref="AD1921:AD1922"/>
    <mergeCell ref="AE1921:AE1922"/>
    <mergeCell ref="AG1921:AG1922"/>
    <mergeCell ref="AJ1969:AJ1970"/>
    <mergeCell ref="V1969:V1970"/>
    <mergeCell ref="W1969:W1970"/>
    <mergeCell ref="AD1949:AD1950"/>
    <mergeCell ref="Y1969:Y1970"/>
    <mergeCell ref="Z1969:Z1970"/>
    <mergeCell ref="B1971:C1971"/>
    <mergeCell ref="B1976:C1976"/>
    <mergeCell ref="AD1968:AG1968"/>
    <mergeCell ref="AH1968:AJ1968"/>
    <mergeCell ref="F1969:F1970"/>
    <mergeCell ref="G1969:G1970"/>
    <mergeCell ref="H1969:H1970"/>
    <mergeCell ref="I1969:I1970"/>
    <mergeCell ref="J1969:J1970"/>
    <mergeCell ref="K1969:K1970"/>
    <mergeCell ref="L1969:L1970"/>
    <mergeCell ref="M1969:N1969"/>
    <mergeCell ref="F1949:F1950"/>
    <mergeCell ref="G1949:G1950"/>
    <mergeCell ref="H1949:H1950"/>
    <mergeCell ref="I1949:I1950"/>
    <mergeCell ref="J1949:J1950"/>
    <mergeCell ref="O1949:O1950"/>
    <mergeCell ref="P1949:P1950"/>
    <mergeCell ref="V1949:V1950"/>
    <mergeCell ref="W1949:W1950"/>
    <mergeCell ref="X1949:X1950"/>
    <mergeCell ref="Y1949:Y1950"/>
    <mergeCell ref="AB1969:AB1970"/>
    <mergeCell ref="O1969:O1970"/>
    <mergeCell ref="P1969:P1970"/>
    <mergeCell ref="D1978:G1978"/>
    <mergeCell ref="B1979:C1979"/>
    <mergeCell ref="D1979:G1979"/>
    <mergeCell ref="B1972:C1972"/>
    <mergeCell ref="B1973:C1973"/>
    <mergeCell ref="B1974:C1974"/>
    <mergeCell ref="B1975:C1975"/>
    <mergeCell ref="AA1969:AA1970"/>
    <mergeCell ref="K1990:K1991"/>
    <mergeCell ref="L1990:L1991"/>
    <mergeCell ref="O1990:O1991"/>
    <mergeCell ref="P1990:P1991"/>
    <mergeCell ref="Q1990:Q1991"/>
    <mergeCell ref="R1990:R1991"/>
    <mergeCell ref="S1990:S1991"/>
    <mergeCell ref="T1990:T1991"/>
    <mergeCell ref="U1990:U1991"/>
    <mergeCell ref="V1990:V1991"/>
    <mergeCell ref="W1990:W1991"/>
    <mergeCell ref="X1990:X1991"/>
    <mergeCell ref="R1969:R1970"/>
    <mergeCell ref="S1969:S1970"/>
    <mergeCell ref="T1969:T1970"/>
    <mergeCell ref="U1969:U1970"/>
    <mergeCell ref="X1969:X1970"/>
    <mergeCell ref="B1978:C1978"/>
    <mergeCell ref="B1968:C1970"/>
    <mergeCell ref="D1968:D1970"/>
    <mergeCell ref="E1968:E1970"/>
    <mergeCell ref="F1968:R1968"/>
    <mergeCell ref="S1968:AC1968"/>
    <mergeCell ref="B1980:C1980"/>
    <mergeCell ref="D1980:G1980"/>
    <mergeCell ref="AA1990:AA1991"/>
    <mergeCell ref="AB1990:AB1991"/>
    <mergeCell ref="AI2007:AI2008"/>
    <mergeCell ref="AJ2007:AJ2008"/>
    <mergeCell ref="B2009:C2009"/>
    <mergeCell ref="B2012:C2012"/>
    <mergeCell ref="B2014:C2014"/>
    <mergeCell ref="D2014:G2014"/>
    <mergeCell ref="B2015:C2015"/>
    <mergeCell ref="D2015:G2015"/>
    <mergeCell ref="AB2007:AB2008"/>
    <mergeCell ref="AC2007:AC2008"/>
    <mergeCell ref="AD2007:AD2008"/>
    <mergeCell ref="AE2007:AE2008"/>
    <mergeCell ref="AI1990:AI1991"/>
    <mergeCell ref="AJ1990:AJ1991"/>
    <mergeCell ref="B1992:C1992"/>
    <mergeCell ref="B1993:C1993"/>
    <mergeCell ref="B1995:C1995"/>
    <mergeCell ref="D1995:G1995"/>
    <mergeCell ref="Y1990:Y1991"/>
    <mergeCell ref="Z1990:Z1991"/>
    <mergeCell ref="AA2007:AA2008"/>
    <mergeCell ref="B1997:C1997"/>
    <mergeCell ref="D1997:G1997"/>
    <mergeCell ref="B2010:C2010"/>
    <mergeCell ref="B2011:C2011"/>
    <mergeCell ref="J1990:J1991"/>
    <mergeCell ref="AD1990:AD1991"/>
    <mergeCell ref="AE1990:AE1991"/>
    <mergeCell ref="AF1990:AF1991"/>
    <mergeCell ref="B2016:C2016"/>
    <mergeCell ref="D2016:G2016"/>
    <mergeCell ref="B1983:AK1983"/>
    <mergeCell ref="D1985:F1985"/>
    <mergeCell ref="B1986:C1986"/>
    <mergeCell ref="D1986:E1986"/>
    <mergeCell ref="B1987:C1987"/>
    <mergeCell ref="D1987:K1987"/>
    <mergeCell ref="B1988:C1988"/>
    <mergeCell ref="D1988:Q1988"/>
    <mergeCell ref="B1989:C1991"/>
    <mergeCell ref="D1989:D1991"/>
    <mergeCell ref="E1989:E1991"/>
    <mergeCell ref="F1989:R1989"/>
    <mergeCell ref="S1989:AC1989"/>
    <mergeCell ref="AD1989:AG1989"/>
    <mergeCell ref="AH1989:AJ1989"/>
    <mergeCell ref="F1990:F1991"/>
    <mergeCell ref="G1990:G1991"/>
    <mergeCell ref="H1990:H1991"/>
    <mergeCell ref="O2007:O2008"/>
    <mergeCell ref="B1996:C1996"/>
    <mergeCell ref="D1996:G1996"/>
    <mergeCell ref="I1990:I1991"/>
    <mergeCell ref="T2007:T2008"/>
    <mergeCell ref="U2007:U2008"/>
    <mergeCell ref="V2007:V2008"/>
    <mergeCell ref="W2007:W2008"/>
    <mergeCell ref="X2007:X2008"/>
    <mergeCell ref="M1990:N1990"/>
    <mergeCell ref="AG1990:AG1991"/>
    <mergeCell ref="AH1990:AH1991"/>
    <mergeCell ref="B2031:C2031"/>
    <mergeCell ref="D2031:G2031"/>
    <mergeCell ref="B2032:C2032"/>
    <mergeCell ref="D2032:G2032"/>
    <mergeCell ref="B2000:AK2000"/>
    <mergeCell ref="D2002:F2002"/>
    <mergeCell ref="B2003:C2003"/>
    <mergeCell ref="D2003:E2003"/>
    <mergeCell ref="B2004:C2004"/>
    <mergeCell ref="D2004:K2004"/>
    <mergeCell ref="B2005:C2005"/>
    <mergeCell ref="D2005:Q2005"/>
    <mergeCell ref="B2006:C2008"/>
    <mergeCell ref="D2006:D2008"/>
    <mergeCell ref="E2006:E2008"/>
    <mergeCell ref="F2006:R2006"/>
    <mergeCell ref="S2006:AC2006"/>
    <mergeCell ref="AD2006:AG2006"/>
    <mergeCell ref="AH2006:AJ2006"/>
    <mergeCell ref="F2007:F2008"/>
    <mergeCell ref="G2007:G2008"/>
    <mergeCell ref="H2007:H2008"/>
    <mergeCell ref="I2007:I2008"/>
    <mergeCell ref="J2007:J2008"/>
    <mergeCell ref="K2007:K2008"/>
    <mergeCell ref="L2007:L2008"/>
    <mergeCell ref="M2007:N2007"/>
    <mergeCell ref="AE2026:AE2027"/>
    <mergeCell ref="AF2026:AF2027"/>
    <mergeCell ref="AI2026:AI2027"/>
    <mergeCell ref="AJ2026:AJ2027"/>
    <mergeCell ref="B2030:C2030"/>
    <mergeCell ref="AF2007:AF2008"/>
    <mergeCell ref="AG2007:AG2008"/>
    <mergeCell ref="AH2007:AH2008"/>
    <mergeCell ref="AH2026:AH2027"/>
    <mergeCell ref="R2026:R2027"/>
    <mergeCell ref="S2026:S2027"/>
    <mergeCell ref="T2026:T2027"/>
    <mergeCell ref="U2026:U2027"/>
    <mergeCell ref="V2026:V2027"/>
    <mergeCell ref="W2026:W2027"/>
    <mergeCell ref="X2026:X2027"/>
    <mergeCell ref="Y2026:Y2027"/>
    <mergeCell ref="Z2026:Z2027"/>
    <mergeCell ref="AA2026:AA2027"/>
    <mergeCell ref="AB2026:AB2027"/>
    <mergeCell ref="AC2026:AC2027"/>
    <mergeCell ref="AD2026:AD2027"/>
    <mergeCell ref="Y2007:Y2008"/>
    <mergeCell ref="Z2007:Z2008"/>
    <mergeCell ref="AC1990:AC1991"/>
    <mergeCell ref="D2030:G2030"/>
    <mergeCell ref="AG2026:AG2027"/>
    <mergeCell ref="B2756:C2756"/>
    <mergeCell ref="P2007:P2008"/>
    <mergeCell ref="Q2007:Q2008"/>
    <mergeCell ref="R2007:R2008"/>
    <mergeCell ref="S2007:S2008"/>
    <mergeCell ref="B2028:C2028"/>
    <mergeCell ref="B2019:AK2019"/>
    <mergeCell ref="D2021:F2021"/>
    <mergeCell ref="B2022:C2022"/>
    <mergeCell ref="D2022:E2022"/>
    <mergeCell ref="B2023:C2023"/>
    <mergeCell ref="D2023:K2023"/>
    <mergeCell ref="D2024:Q2024"/>
    <mergeCell ref="B2025:C2027"/>
    <mergeCell ref="D2025:D2027"/>
    <mergeCell ref="E2025:E2027"/>
    <mergeCell ref="F2025:R2025"/>
    <mergeCell ref="S2025:AC2025"/>
    <mergeCell ref="AD2025:AG2025"/>
    <mergeCell ref="AH2025:AJ2025"/>
    <mergeCell ref="F2026:F2027"/>
    <mergeCell ref="G2026:G2027"/>
    <mergeCell ref="H2026:H2027"/>
    <mergeCell ref="I2026:I2027"/>
    <mergeCell ref="J2026:J2027"/>
    <mergeCell ref="K2026:K2027"/>
    <mergeCell ref="L2026:L2027"/>
    <mergeCell ref="M2026:N2026"/>
    <mergeCell ref="O2026:O2027"/>
    <mergeCell ref="P2026:P2027"/>
    <mergeCell ref="B2024:C2024"/>
    <mergeCell ref="Q2026:Q2027"/>
    <mergeCell ref="AD2737:AD2738"/>
    <mergeCell ref="AE2737:AE2738"/>
    <mergeCell ref="AF2737:AF2738"/>
    <mergeCell ref="AG2737:AG2738"/>
    <mergeCell ref="AH2737:AH2738"/>
    <mergeCell ref="AI2737:AI2738"/>
    <mergeCell ref="AJ2737:AJ2738"/>
    <mergeCell ref="B2743:C2743"/>
    <mergeCell ref="B2744:C2744"/>
    <mergeCell ref="D2744:G2744"/>
    <mergeCell ref="X2754:X2755"/>
    <mergeCell ref="Y2754:Y2755"/>
    <mergeCell ref="Z2754:Z2755"/>
    <mergeCell ref="AA2754:AA2755"/>
    <mergeCell ref="AB2754:AB2755"/>
    <mergeCell ref="AC2754:AC2755"/>
    <mergeCell ref="AD2754:AD2755"/>
    <mergeCell ref="AE2754:AE2755"/>
    <mergeCell ref="AF2754:AF2755"/>
    <mergeCell ref="AG2754:AG2755"/>
    <mergeCell ref="AH2754:AH2755"/>
    <mergeCell ref="AI2754:AI2755"/>
    <mergeCell ref="AJ2754:AJ2755"/>
    <mergeCell ref="Y2737:Y2738"/>
    <mergeCell ref="F2753:R2753"/>
    <mergeCell ref="S2753:AC2753"/>
    <mergeCell ref="AD2753:AG2753"/>
    <mergeCell ref="AH2753:AJ2753"/>
    <mergeCell ref="F2754:F2755"/>
    <mergeCell ref="G2754:G2755"/>
    <mergeCell ref="H2754:H2755"/>
    <mergeCell ref="I2754:I2755"/>
    <mergeCell ref="D2733:E2733"/>
    <mergeCell ref="D2734:K2734"/>
    <mergeCell ref="D2735:Q2735"/>
    <mergeCell ref="B2736:C2738"/>
    <mergeCell ref="D2736:D2738"/>
    <mergeCell ref="E2736:E2738"/>
    <mergeCell ref="F2736:R2736"/>
    <mergeCell ref="S2736:AC2736"/>
    <mergeCell ref="AD2736:AG2736"/>
    <mergeCell ref="AH2736:AJ2736"/>
    <mergeCell ref="F2737:F2738"/>
    <mergeCell ref="G2737:G2738"/>
    <mergeCell ref="H2737:H2738"/>
    <mergeCell ref="I2737:I2738"/>
    <mergeCell ref="J2737:J2738"/>
    <mergeCell ref="K2737:K2738"/>
    <mergeCell ref="L2737:L2738"/>
    <mergeCell ref="M2737:N2737"/>
    <mergeCell ref="O2737:O2738"/>
    <mergeCell ref="P2737:P2738"/>
    <mergeCell ref="Q2737:Q2738"/>
    <mergeCell ref="R2737:R2738"/>
    <mergeCell ref="S2737:S2738"/>
    <mergeCell ref="T2737:T2738"/>
    <mergeCell ref="U2737:U2738"/>
    <mergeCell ref="V2737:V2738"/>
    <mergeCell ref="W2737:W2738"/>
    <mergeCell ref="X2737:X2738"/>
    <mergeCell ref="Z2737:Z2738"/>
    <mergeCell ref="AA2737:AA2738"/>
    <mergeCell ref="AB2737:AB2738"/>
    <mergeCell ref="AC2737:AC2738"/>
    <mergeCell ref="AJ2721:AJ2722"/>
    <mergeCell ref="B2723:C2723"/>
    <mergeCell ref="B2725:C2725"/>
    <mergeCell ref="B2726:C2726"/>
    <mergeCell ref="B2727:C2727"/>
    <mergeCell ref="D2727:G2727"/>
    <mergeCell ref="B2719:C2719"/>
    <mergeCell ref="D2719:Q2719"/>
    <mergeCell ref="B2720:C2722"/>
    <mergeCell ref="D2720:D2722"/>
    <mergeCell ref="E2720:E2722"/>
    <mergeCell ref="F2720:R2720"/>
    <mergeCell ref="S2720:AC2720"/>
    <mergeCell ref="AD2720:AG2720"/>
    <mergeCell ref="AH2720:AJ2720"/>
    <mergeCell ref="F2721:F2722"/>
    <mergeCell ref="G2721:G2722"/>
    <mergeCell ref="H2721:H2722"/>
    <mergeCell ref="I2721:I2722"/>
    <mergeCell ref="J2721:J2722"/>
    <mergeCell ref="K2721:K2722"/>
    <mergeCell ref="L2721:L2722"/>
    <mergeCell ref="M2721:N2721"/>
    <mergeCell ref="O2721:O2722"/>
    <mergeCell ref="P2721:P2722"/>
    <mergeCell ref="Q2721:Q2722"/>
    <mergeCell ref="R2721:R2722"/>
    <mergeCell ref="S2721:S2722"/>
    <mergeCell ref="B2730:AK2730"/>
    <mergeCell ref="D2732:G2732"/>
    <mergeCell ref="B2733:C2733"/>
    <mergeCell ref="T2721:T2722"/>
    <mergeCell ref="U2721:U2722"/>
    <mergeCell ref="V2721:V2722"/>
    <mergeCell ref="W2721:W2722"/>
    <mergeCell ref="X2721:X2722"/>
    <mergeCell ref="Y2721:Y2722"/>
    <mergeCell ref="Z2721:Z2722"/>
    <mergeCell ref="AA2721:AA2722"/>
    <mergeCell ref="AB2721:AB2722"/>
    <mergeCell ref="AC2721:AC2722"/>
    <mergeCell ref="AH2705:AH2706"/>
    <mergeCell ref="AI2705:AI2706"/>
    <mergeCell ref="AD2721:AD2722"/>
    <mergeCell ref="AE2721:AE2722"/>
    <mergeCell ref="AF2721:AF2722"/>
    <mergeCell ref="AG2721:AG2722"/>
    <mergeCell ref="AH2721:AH2722"/>
    <mergeCell ref="AI2721:AI2722"/>
    <mergeCell ref="M2705:N2705"/>
    <mergeCell ref="O2705:O2706"/>
    <mergeCell ref="P2705:P2706"/>
    <mergeCell ref="AE2705:AE2706"/>
    <mergeCell ref="AF2705:AF2706"/>
    <mergeCell ref="AG2705:AG2706"/>
    <mergeCell ref="B2707:C2707"/>
    <mergeCell ref="B2709:C2709"/>
    <mergeCell ref="D2709:G2709"/>
    <mergeCell ref="B2710:C2710"/>
    <mergeCell ref="D2710:G2710"/>
    <mergeCell ref="B2711:C2711"/>
    <mergeCell ref="D2711:G2711"/>
    <mergeCell ref="B2714:AK2714"/>
    <mergeCell ref="D2716:G2716"/>
    <mergeCell ref="B2717:C2717"/>
    <mergeCell ref="D2717:E2717"/>
    <mergeCell ref="B2718:C2718"/>
    <mergeCell ref="D2718:K2718"/>
    <mergeCell ref="Q2705:Q2706"/>
    <mergeCell ref="R2705:R2706"/>
    <mergeCell ref="S2705:S2706"/>
    <mergeCell ref="T2705:T2706"/>
    <mergeCell ref="U2705:U2706"/>
    <mergeCell ref="V2705:V2706"/>
    <mergeCell ref="W2705:W2706"/>
    <mergeCell ref="X2705:X2706"/>
    <mergeCell ref="Y2705:Y2706"/>
    <mergeCell ref="Z2705:Z2706"/>
    <mergeCell ref="AA2705:AA2706"/>
    <mergeCell ref="AB2705:AB2706"/>
    <mergeCell ref="AC2705:AC2706"/>
    <mergeCell ref="I2705:I2706"/>
    <mergeCell ref="J2705:J2706"/>
    <mergeCell ref="K2705:K2706"/>
    <mergeCell ref="L2705:L2706"/>
    <mergeCell ref="AD2705:AD2706"/>
    <mergeCell ref="B2694:C2694"/>
    <mergeCell ref="D2694:G2694"/>
    <mergeCell ref="B2695:C2695"/>
    <mergeCell ref="D2695:G2695"/>
    <mergeCell ref="B2689:C2689"/>
    <mergeCell ref="B2690:C2690"/>
    <mergeCell ref="B2691:C2691"/>
    <mergeCell ref="B2698:AK2698"/>
    <mergeCell ref="D2700:G2700"/>
    <mergeCell ref="B2701:C2701"/>
    <mergeCell ref="D2701:E2701"/>
    <mergeCell ref="B2702:C2702"/>
    <mergeCell ref="D2702:K2702"/>
    <mergeCell ref="B2703:C2703"/>
    <mergeCell ref="D2703:Q2703"/>
    <mergeCell ref="B2704:C2706"/>
    <mergeCell ref="D2704:D2706"/>
    <mergeCell ref="E2704:E2706"/>
    <mergeCell ref="F2704:R2704"/>
    <mergeCell ref="S2704:AC2704"/>
    <mergeCell ref="AD2704:AG2704"/>
    <mergeCell ref="AH2704:AJ2704"/>
    <mergeCell ref="F2705:F2706"/>
    <mergeCell ref="G2705:G2706"/>
    <mergeCell ref="H2705:H2706"/>
    <mergeCell ref="AJ2705:AJ2706"/>
    <mergeCell ref="X2686:X2687"/>
    <mergeCell ref="Y2686:Y2687"/>
    <mergeCell ref="Z2686:Z2687"/>
    <mergeCell ref="AA2686:AA2687"/>
    <mergeCell ref="AB2686:AB2687"/>
    <mergeCell ref="AC2686:AC2687"/>
    <mergeCell ref="AD2686:AD2687"/>
    <mergeCell ref="AE2686:AE2687"/>
    <mergeCell ref="AF2686:AF2687"/>
    <mergeCell ref="AG2686:AG2687"/>
    <mergeCell ref="AH2686:AH2687"/>
    <mergeCell ref="AI2686:AI2687"/>
    <mergeCell ref="AJ2686:AJ2687"/>
    <mergeCell ref="B2688:C2688"/>
    <mergeCell ref="B2693:C2693"/>
    <mergeCell ref="D2693:G2693"/>
    <mergeCell ref="B2679:AK2679"/>
    <mergeCell ref="D2681:G2681"/>
    <mergeCell ref="B2682:C2682"/>
    <mergeCell ref="D2682:E2682"/>
    <mergeCell ref="B2683:C2683"/>
    <mergeCell ref="D2683:K2683"/>
    <mergeCell ref="B2684:C2684"/>
    <mergeCell ref="D2684:Q2684"/>
    <mergeCell ref="B2685:C2687"/>
    <mergeCell ref="D2685:D2687"/>
    <mergeCell ref="E2685:E2687"/>
    <mergeCell ref="F2685:R2685"/>
    <mergeCell ref="S2685:AC2685"/>
    <mergeCell ref="AD2685:AG2685"/>
    <mergeCell ref="AH2685:AJ2685"/>
    <mergeCell ref="F2686:F2687"/>
    <mergeCell ref="G2686:G2687"/>
    <mergeCell ref="H2686:H2687"/>
    <mergeCell ref="I2686:I2687"/>
    <mergeCell ref="J2686:J2687"/>
    <mergeCell ref="K2686:K2687"/>
    <mergeCell ref="L2686:L2687"/>
    <mergeCell ref="M2686:N2686"/>
    <mergeCell ref="O2686:O2687"/>
    <mergeCell ref="P2686:P2687"/>
    <mergeCell ref="Q2686:Q2687"/>
    <mergeCell ref="R2686:R2687"/>
    <mergeCell ref="S2686:S2687"/>
    <mergeCell ref="T2686:T2687"/>
    <mergeCell ref="U2686:U2687"/>
    <mergeCell ref="V2686:V2687"/>
    <mergeCell ref="W2686:W2687"/>
    <mergeCell ref="AB2670:AB2671"/>
    <mergeCell ref="K2670:K2671"/>
    <mergeCell ref="L2670:L2671"/>
    <mergeCell ref="M2670:N2670"/>
    <mergeCell ref="O2670:O2671"/>
    <mergeCell ref="P2670:P2671"/>
    <mergeCell ref="Q2670:Q2671"/>
    <mergeCell ref="R2670:R2671"/>
    <mergeCell ref="S2670:S2671"/>
    <mergeCell ref="T2670:T2671"/>
    <mergeCell ref="U2670:U2671"/>
    <mergeCell ref="V2670:V2671"/>
    <mergeCell ref="W2670:W2671"/>
    <mergeCell ref="X2670:X2671"/>
    <mergeCell ref="Y2670:Y2671"/>
    <mergeCell ref="Z2670:Z2671"/>
    <mergeCell ref="B2676:C2676"/>
    <mergeCell ref="D2676:G2676"/>
    <mergeCell ref="B2667:C2667"/>
    <mergeCell ref="D2667:K2667"/>
    <mergeCell ref="B2668:C2668"/>
    <mergeCell ref="D2668:Q2668"/>
    <mergeCell ref="B2669:C2671"/>
    <mergeCell ref="D2669:D2671"/>
    <mergeCell ref="E2669:E2671"/>
    <mergeCell ref="F2669:R2669"/>
    <mergeCell ref="S2669:AC2669"/>
    <mergeCell ref="AD2669:AG2669"/>
    <mergeCell ref="AH2669:AJ2669"/>
    <mergeCell ref="F2670:F2671"/>
    <mergeCell ref="G2670:G2671"/>
    <mergeCell ref="H2670:H2671"/>
    <mergeCell ref="I2670:I2671"/>
    <mergeCell ref="J2670:J2671"/>
    <mergeCell ref="B2675:C2675"/>
    <mergeCell ref="D2675:G2675"/>
    <mergeCell ref="B2672:C2672"/>
    <mergeCell ref="B2674:C2674"/>
    <mergeCell ref="D2674:G2674"/>
    <mergeCell ref="X2654:X2655"/>
    <mergeCell ref="Y2654:Y2655"/>
    <mergeCell ref="AB2654:AB2655"/>
    <mergeCell ref="AC2654:AC2655"/>
    <mergeCell ref="AD2654:AD2655"/>
    <mergeCell ref="AA2670:AA2671"/>
    <mergeCell ref="AF2654:AF2655"/>
    <mergeCell ref="AG2654:AG2655"/>
    <mergeCell ref="AH2654:AH2655"/>
    <mergeCell ref="AI2654:AI2655"/>
    <mergeCell ref="AJ2654:AJ2655"/>
    <mergeCell ref="B2656:C2656"/>
    <mergeCell ref="B2658:C2658"/>
    <mergeCell ref="D2658:G2658"/>
    <mergeCell ref="B2659:C2659"/>
    <mergeCell ref="D2659:G2659"/>
    <mergeCell ref="Z2654:Z2655"/>
    <mergeCell ref="AA2654:AA2655"/>
    <mergeCell ref="J2654:J2655"/>
    <mergeCell ref="K2654:K2655"/>
    <mergeCell ref="L2654:L2655"/>
    <mergeCell ref="AC2670:AC2671"/>
    <mergeCell ref="AD2670:AD2671"/>
    <mergeCell ref="AE2670:AE2671"/>
    <mergeCell ref="AF2670:AF2671"/>
    <mergeCell ref="AG2670:AG2671"/>
    <mergeCell ref="AH2670:AH2671"/>
    <mergeCell ref="AI2670:AI2671"/>
    <mergeCell ref="AJ2670:AJ2671"/>
    <mergeCell ref="B2651:C2651"/>
    <mergeCell ref="D2651:K2651"/>
    <mergeCell ref="B2652:C2652"/>
    <mergeCell ref="D2652:Q2652"/>
    <mergeCell ref="B2660:C2660"/>
    <mergeCell ref="D2660:G2660"/>
    <mergeCell ref="B2663:AK2663"/>
    <mergeCell ref="D2665:G2665"/>
    <mergeCell ref="B2666:C2666"/>
    <mergeCell ref="D2666:E2666"/>
    <mergeCell ref="B2653:C2655"/>
    <mergeCell ref="D2653:D2655"/>
    <mergeCell ref="E2653:E2655"/>
    <mergeCell ref="F2653:R2653"/>
    <mergeCell ref="S2653:AC2653"/>
    <mergeCell ref="AD2653:AG2653"/>
    <mergeCell ref="AH2653:AJ2653"/>
    <mergeCell ref="F2654:F2655"/>
    <mergeCell ref="G2654:G2655"/>
    <mergeCell ref="H2654:H2655"/>
    <mergeCell ref="I2654:I2655"/>
    <mergeCell ref="AE2654:AE2655"/>
    <mergeCell ref="M2654:N2654"/>
    <mergeCell ref="O2654:O2655"/>
    <mergeCell ref="P2654:P2655"/>
    <mergeCell ref="Q2654:Q2655"/>
    <mergeCell ref="R2654:R2655"/>
    <mergeCell ref="S2654:S2655"/>
    <mergeCell ref="T2654:T2655"/>
    <mergeCell ref="U2654:U2655"/>
    <mergeCell ref="V2654:V2655"/>
    <mergeCell ref="W2654:W2655"/>
    <mergeCell ref="B2642:C2642"/>
    <mergeCell ref="D2642:G2642"/>
    <mergeCell ref="D2643:G2643"/>
    <mergeCell ref="B2644:C2644"/>
    <mergeCell ref="D2644:G2644"/>
    <mergeCell ref="B2637:C2637"/>
    <mergeCell ref="B2638:C2638"/>
    <mergeCell ref="B2639:C2639"/>
    <mergeCell ref="B2640:C2640"/>
    <mergeCell ref="B2647:AK2647"/>
    <mergeCell ref="D2649:G2649"/>
    <mergeCell ref="B2650:C2650"/>
    <mergeCell ref="D2650:E2650"/>
    <mergeCell ref="V2634:V2635"/>
    <mergeCell ref="W2634:W2635"/>
    <mergeCell ref="X2634:X2635"/>
    <mergeCell ref="Y2634:Y2635"/>
    <mergeCell ref="AI2634:AI2635"/>
    <mergeCell ref="AJ2634:AJ2635"/>
    <mergeCell ref="B2636:C2636"/>
    <mergeCell ref="Y2618:Y2619"/>
    <mergeCell ref="Z2618:Z2619"/>
    <mergeCell ref="AA2618:AA2619"/>
    <mergeCell ref="AB2618:AB2619"/>
    <mergeCell ref="AC2618:AC2619"/>
    <mergeCell ref="Z2634:Z2635"/>
    <mergeCell ref="AA2634:AA2635"/>
    <mergeCell ref="AB2634:AB2635"/>
    <mergeCell ref="AC2634:AC2635"/>
    <mergeCell ref="AD2634:AD2635"/>
    <mergeCell ref="AE2634:AE2635"/>
    <mergeCell ref="AF2634:AF2635"/>
    <mergeCell ref="AG2634:AG2635"/>
    <mergeCell ref="AH2634:AH2635"/>
    <mergeCell ref="B2624:C2624"/>
    <mergeCell ref="D2624:G2624"/>
    <mergeCell ref="B2627:AK2627"/>
    <mergeCell ref="D2629:G2629"/>
    <mergeCell ref="B2630:C2630"/>
    <mergeCell ref="D2630:E2630"/>
    <mergeCell ref="B2631:C2631"/>
    <mergeCell ref="D2631:K2631"/>
    <mergeCell ref="B2632:C2632"/>
    <mergeCell ref="D2632:Q2632"/>
    <mergeCell ref="B2633:C2635"/>
    <mergeCell ref="D2633:D2635"/>
    <mergeCell ref="E2633:E2635"/>
    <mergeCell ref="F2633:R2633"/>
    <mergeCell ref="S2633:AC2633"/>
    <mergeCell ref="AD2633:AG2633"/>
    <mergeCell ref="AH2633:AJ2633"/>
    <mergeCell ref="F2634:F2635"/>
    <mergeCell ref="B2620:C2620"/>
    <mergeCell ref="B2622:C2622"/>
    <mergeCell ref="D2622:G2622"/>
    <mergeCell ref="B2623:C2623"/>
    <mergeCell ref="D2623:G2623"/>
    <mergeCell ref="I2634:I2635"/>
    <mergeCell ref="J2634:J2635"/>
    <mergeCell ref="K2634:K2635"/>
    <mergeCell ref="L2634:L2635"/>
    <mergeCell ref="M2634:N2634"/>
    <mergeCell ref="O2634:O2635"/>
    <mergeCell ref="P2634:P2635"/>
    <mergeCell ref="Q2634:Q2635"/>
    <mergeCell ref="R2634:R2635"/>
    <mergeCell ref="S2634:S2635"/>
    <mergeCell ref="T2634:T2635"/>
    <mergeCell ref="U2634:U2635"/>
    <mergeCell ref="G2634:G2635"/>
    <mergeCell ref="H2634:H2635"/>
    <mergeCell ref="B2617:C2619"/>
    <mergeCell ref="D2617:D2619"/>
    <mergeCell ref="E2617:E2619"/>
    <mergeCell ref="F2617:R2617"/>
    <mergeCell ref="S2617:AC2617"/>
    <mergeCell ref="AD2617:AG2617"/>
    <mergeCell ref="AH2617:AJ2617"/>
    <mergeCell ref="F2618:F2619"/>
    <mergeCell ref="G2618:G2619"/>
    <mergeCell ref="H2618:H2619"/>
    <mergeCell ref="I2618:I2619"/>
    <mergeCell ref="J2618:J2619"/>
    <mergeCell ref="K2618:K2619"/>
    <mergeCell ref="L2618:L2619"/>
    <mergeCell ref="M2618:N2618"/>
    <mergeCell ref="O2618:O2619"/>
    <mergeCell ref="P2618:P2619"/>
    <mergeCell ref="Q2618:Q2619"/>
    <mergeCell ref="R2618:R2619"/>
    <mergeCell ref="S2618:S2619"/>
    <mergeCell ref="T2618:T2619"/>
    <mergeCell ref="U2618:U2619"/>
    <mergeCell ref="V2618:V2619"/>
    <mergeCell ref="W2618:W2619"/>
    <mergeCell ref="X2618:X2619"/>
    <mergeCell ref="AD2618:AD2619"/>
    <mergeCell ref="AE2618:AE2619"/>
    <mergeCell ref="AF2618:AF2619"/>
    <mergeCell ref="AG2618:AG2619"/>
    <mergeCell ref="AH2618:AH2619"/>
    <mergeCell ref="AI2618:AI2619"/>
    <mergeCell ref="AJ2618:AJ2619"/>
    <mergeCell ref="B2608:C2608"/>
    <mergeCell ref="D2608:G2608"/>
    <mergeCell ref="B2598:C2598"/>
    <mergeCell ref="B2599:C2599"/>
    <mergeCell ref="B2600:C2600"/>
    <mergeCell ref="D2613:G2613"/>
    <mergeCell ref="B2614:C2614"/>
    <mergeCell ref="D2614:E2614"/>
    <mergeCell ref="B2615:C2615"/>
    <mergeCell ref="D2615:K2615"/>
    <mergeCell ref="B2616:C2616"/>
    <mergeCell ref="D2616:Q2616"/>
    <mergeCell ref="S2595:S2596"/>
    <mergeCell ref="T2595:T2596"/>
    <mergeCell ref="U2595:U2596"/>
    <mergeCell ref="V2595:V2596"/>
    <mergeCell ref="W2595:W2596"/>
    <mergeCell ref="B2602:C2602"/>
    <mergeCell ref="B2603:C2603"/>
    <mergeCell ref="B2604:C2604"/>
    <mergeCell ref="B2601:C2601"/>
    <mergeCell ref="R2754:R2755"/>
    <mergeCell ref="S2754:S2755"/>
    <mergeCell ref="T2754:T2755"/>
    <mergeCell ref="U2754:U2755"/>
    <mergeCell ref="AI2595:AI2596"/>
    <mergeCell ref="B2759:C2759"/>
    <mergeCell ref="B2760:C2760"/>
    <mergeCell ref="D2760:G2760"/>
    <mergeCell ref="B2611:AK2611"/>
    <mergeCell ref="V2754:V2755"/>
    <mergeCell ref="W2754:W2755"/>
    <mergeCell ref="B2758:C2758"/>
    <mergeCell ref="B2747:AK2747"/>
    <mergeCell ref="D2749:G2749"/>
    <mergeCell ref="B2750:C2750"/>
    <mergeCell ref="D2750:E2750"/>
    <mergeCell ref="B2751:C2751"/>
    <mergeCell ref="D2751:K2751"/>
    <mergeCell ref="B2752:C2752"/>
    <mergeCell ref="D2752:Q2752"/>
    <mergeCell ref="B2753:C2755"/>
    <mergeCell ref="D2753:D2755"/>
    <mergeCell ref="E2753:E2755"/>
    <mergeCell ref="AJ2595:AJ2596"/>
    <mergeCell ref="B2597:C2597"/>
    <mergeCell ref="B2606:C2606"/>
    <mergeCell ref="D2606:G2606"/>
    <mergeCell ref="B2607:C2607"/>
    <mergeCell ref="D2607:G2607"/>
    <mergeCell ref="J2754:J2755"/>
    <mergeCell ref="K2754:K2755"/>
    <mergeCell ref="L2754:L2755"/>
    <mergeCell ref="F2594:R2594"/>
    <mergeCell ref="S2594:AC2594"/>
    <mergeCell ref="AD2594:AG2594"/>
    <mergeCell ref="AH2594:AJ2594"/>
    <mergeCell ref="F2595:F2596"/>
    <mergeCell ref="G2595:G2596"/>
    <mergeCell ref="H2595:H2596"/>
    <mergeCell ref="I2595:I2596"/>
    <mergeCell ref="J2595:J2596"/>
    <mergeCell ref="K2595:K2596"/>
    <mergeCell ref="L2595:L2596"/>
    <mergeCell ref="M2595:N2595"/>
    <mergeCell ref="B2585:C2585"/>
    <mergeCell ref="D2585:G2585"/>
    <mergeCell ref="AG2595:AG2596"/>
    <mergeCell ref="AH2595:AH2596"/>
    <mergeCell ref="O2595:O2596"/>
    <mergeCell ref="P2595:P2596"/>
    <mergeCell ref="Q2595:Q2596"/>
    <mergeCell ref="R2595:R2596"/>
    <mergeCell ref="X2595:X2596"/>
    <mergeCell ref="Y2595:Y2596"/>
    <mergeCell ref="Z2595:Z2596"/>
    <mergeCell ref="AA2595:AA2596"/>
    <mergeCell ref="AB2595:AB2596"/>
    <mergeCell ref="AC2595:AC2596"/>
    <mergeCell ref="AD2595:AD2596"/>
    <mergeCell ref="AE2595:AE2596"/>
    <mergeCell ref="AF2595:AF2596"/>
    <mergeCell ref="M2754:N2754"/>
    <mergeCell ref="O2754:O2755"/>
    <mergeCell ref="P2754:P2755"/>
    <mergeCell ref="Q2754:Q2755"/>
    <mergeCell ref="AH2556:AJ2556"/>
    <mergeCell ref="AD2556:AG2556"/>
    <mergeCell ref="S2556:AC2556"/>
    <mergeCell ref="F2556:R2556"/>
    <mergeCell ref="E2556:E2558"/>
    <mergeCell ref="D2556:D2558"/>
    <mergeCell ref="B2556:C2558"/>
    <mergeCell ref="D2555:Q2555"/>
    <mergeCell ref="B2555:C2555"/>
    <mergeCell ref="AH2557:AH2558"/>
    <mergeCell ref="AI2557:AI2558"/>
    <mergeCell ref="AJ2557:AJ2558"/>
    <mergeCell ref="F2557:F2558"/>
    <mergeCell ref="B2560:C2560"/>
    <mergeCell ref="B2561:C2561"/>
    <mergeCell ref="B2742:C2742"/>
    <mergeCell ref="B2579:C2581"/>
    <mergeCell ref="B2588:AK2588"/>
    <mergeCell ref="D2590:G2590"/>
    <mergeCell ref="B2591:C2591"/>
    <mergeCell ref="D2591:E2591"/>
    <mergeCell ref="B2592:C2592"/>
    <mergeCell ref="D2592:K2592"/>
    <mergeCell ref="B2593:C2593"/>
    <mergeCell ref="D2593:Q2593"/>
    <mergeCell ref="B2594:C2596"/>
    <mergeCell ref="D2594:D2596"/>
    <mergeCell ref="E2594:E2596"/>
    <mergeCell ref="D2554:K2554"/>
    <mergeCell ref="B2554:C2554"/>
    <mergeCell ref="D2553:E2553"/>
    <mergeCell ref="B2553:C2553"/>
    <mergeCell ref="E2576:E2578"/>
    <mergeCell ref="F2576:R2576"/>
    <mergeCell ref="S2576:AC2576"/>
    <mergeCell ref="AD2576:AG2576"/>
    <mergeCell ref="B2583:C2583"/>
    <mergeCell ref="D2583:G2583"/>
    <mergeCell ref="D2567:G2567"/>
    <mergeCell ref="X2557:X2558"/>
    <mergeCell ref="Y2557:Y2558"/>
    <mergeCell ref="Z2557:Z2558"/>
    <mergeCell ref="AA2557:AA2558"/>
    <mergeCell ref="AB2557:AB2558"/>
    <mergeCell ref="AC2557:AC2558"/>
    <mergeCell ref="AD2557:AD2558"/>
    <mergeCell ref="AE2557:AE2558"/>
    <mergeCell ref="B2559:C2559"/>
    <mergeCell ref="B2563:C2563"/>
    <mergeCell ref="D2565:G2565"/>
    <mergeCell ref="D2566:G2566"/>
    <mergeCell ref="B2570:AK2570"/>
    <mergeCell ref="D2572:G2572"/>
    <mergeCell ref="B2573:C2573"/>
    <mergeCell ref="D2573:E2573"/>
    <mergeCell ref="B2574:C2574"/>
    <mergeCell ref="D2574:K2574"/>
    <mergeCell ref="B2575:C2575"/>
    <mergeCell ref="D2575:Q2575"/>
    <mergeCell ref="G2557:G2558"/>
    <mergeCell ref="B2550:AK2550"/>
    <mergeCell ref="W2557:W2558"/>
    <mergeCell ref="D2552:I2552"/>
    <mergeCell ref="B2584:C2584"/>
    <mergeCell ref="D2584:G2584"/>
    <mergeCell ref="V2557:V2558"/>
    <mergeCell ref="U2557:U2558"/>
    <mergeCell ref="T2557:T2558"/>
    <mergeCell ref="S2557:S2558"/>
    <mergeCell ref="R2557:R2558"/>
    <mergeCell ref="Q2557:Q2558"/>
    <mergeCell ref="P2557:P2558"/>
    <mergeCell ref="O2557:O2558"/>
    <mergeCell ref="M2557:N2557"/>
    <mergeCell ref="L2557:L2558"/>
    <mergeCell ref="K2557:K2558"/>
    <mergeCell ref="J2557:J2558"/>
    <mergeCell ref="I2557:I2558"/>
    <mergeCell ref="H2557:H2558"/>
    <mergeCell ref="B2562:C2562"/>
    <mergeCell ref="W2577:W2578"/>
    <mergeCell ref="X2577:X2578"/>
    <mergeCell ref="Y2577:Y2578"/>
    <mergeCell ref="Z2577:Z2578"/>
    <mergeCell ref="AA2577:AA2578"/>
    <mergeCell ref="AB2577:AB2578"/>
    <mergeCell ref="AC2577:AC2578"/>
    <mergeCell ref="AD2577:AD2578"/>
    <mergeCell ref="AE2577:AE2578"/>
    <mergeCell ref="AF2577:AF2578"/>
    <mergeCell ref="B2576:C2578"/>
    <mergeCell ref="D2576:D2578"/>
    <mergeCell ref="B2543:C2543"/>
    <mergeCell ref="D2546:G2546"/>
    <mergeCell ref="D2521:K2521"/>
    <mergeCell ref="B2522:C2522"/>
    <mergeCell ref="D2522:Q2522"/>
    <mergeCell ref="M2504:N2504"/>
    <mergeCell ref="O2504:O2505"/>
    <mergeCell ref="P2504:P2505"/>
    <mergeCell ref="Q2504:Q2505"/>
    <mergeCell ref="AH2576:AJ2576"/>
    <mergeCell ref="F2577:F2578"/>
    <mergeCell ref="G2577:G2578"/>
    <mergeCell ref="H2577:H2578"/>
    <mergeCell ref="I2577:I2578"/>
    <mergeCell ref="J2577:J2578"/>
    <mergeCell ref="K2577:K2578"/>
    <mergeCell ref="L2577:L2578"/>
    <mergeCell ref="M2577:N2577"/>
    <mergeCell ref="O2577:O2578"/>
    <mergeCell ref="P2577:P2578"/>
    <mergeCell ref="Q2577:Q2578"/>
    <mergeCell ref="R2577:R2578"/>
    <mergeCell ref="S2577:S2578"/>
    <mergeCell ref="T2577:T2578"/>
    <mergeCell ref="U2577:U2578"/>
    <mergeCell ref="V2577:V2578"/>
    <mergeCell ref="AG2577:AG2578"/>
    <mergeCell ref="AH2577:AH2578"/>
    <mergeCell ref="AI2577:AI2578"/>
    <mergeCell ref="AJ2577:AJ2578"/>
    <mergeCell ref="AF2557:AF2558"/>
    <mergeCell ref="AG2557:AG2558"/>
    <mergeCell ref="M2524:N2524"/>
    <mergeCell ref="O2524:O2525"/>
    <mergeCell ref="P2524:P2525"/>
    <mergeCell ref="Q2524:Q2525"/>
    <mergeCell ref="R2524:R2525"/>
    <mergeCell ref="S2524:S2525"/>
    <mergeCell ref="T2524:T2525"/>
    <mergeCell ref="U2524:U2525"/>
    <mergeCell ref="V2524:V2525"/>
    <mergeCell ref="B2546:C2546"/>
    <mergeCell ref="B2547:C2547"/>
    <mergeCell ref="D2547:G2547"/>
    <mergeCell ref="D2499:H2499"/>
    <mergeCell ref="B2507:C2507"/>
    <mergeCell ref="B2508:C2508"/>
    <mergeCell ref="D2513:G2513"/>
    <mergeCell ref="D2519:H2519"/>
    <mergeCell ref="B2527:C2527"/>
    <mergeCell ref="B2528:C2528"/>
    <mergeCell ref="B2529:C2529"/>
    <mergeCell ref="B2530:C2530"/>
    <mergeCell ref="B2531:C2531"/>
    <mergeCell ref="B2532:C2532"/>
    <mergeCell ref="B2534:C2534"/>
    <mergeCell ref="B2535:C2535"/>
    <mergeCell ref="B2536:C2536"/>
    <mergeCell ref="B2537:C2537"/>
    <mergeCell ref="B2538:C2538"/>
    <mergeCell ref="B2539:C2539"/>
    <mergeCell ref="B2540:C2540"/>
    <mergeCell ref="B2541:C2541"/>
    <mergeCell ref="B2542:C2542"/>
    <mergeCell ref="AC2487:AC2488"/>
    <mergeCell ref="AD2487:AD2488"/>
    <mergeCell ref="AE2487:AE2488"/>
    <mergeCell ref="AF2487:AF2488"/>
    <mergeCell ref="AG2487:AG2488"/>
    <mergeCell ref="AH2487:AH2488"/>
    <mergeCell ref="AI2487:AI2488"/>
    <mergeCell ref="AJ2487:AJ2488"/>
    <mergeCell ref="AH2486:AJ2486"/>
    <mergeCell ref="B2489:C2489"/>
    <mergeCell ref="B2490:C2490"/>
    <mergeCell ref="B2492:C2492"/>
    <mergeCell ref="D2492:G2492"/>
    <mergeCell ref="B2493:C2493"/>
    <mergeCell ref="B2494:C2494"/>
    <mergeCell ref="D2494:G2494"/>
    <mergeCell ref="D2482:G2482"/>
    <mergeCell ref="D2493:G2493"/>
    <mergeCell ref="B2485:C2485"/>
    <mergeCell ref="D2485:Q2485"/>
    <mergeCell ref="B2486:C2488"/>
    <mergeCell ref="D2486:D2488"/>
    <mergeCell ref="E2486:E2488"/>
    <mergeCell ref="F2486:R2486"/>
    <mergeCell ref="S2486:AC2486"/>
    <mergeCell ref="AD2486:AG2486"/>
    <mergeCell ref="F2487:F2488"/>
    <mergeCell ref="G2487:G2488"/>
    <mergeCell ref="H2487:H2488"/>
    <mergeCell ref="I2487:I2488"/>
    <mergeCell ref="J2487:J2488"/>
    <mergeCell ref="K2487:K2488"/>
    <mergeCell ref="D2484:K2484"/>
    <mergeCell ref="L2487:L2488"/>
    <mergeCell ref="M2487:N2487"/>
    <mergeCell ref="O2487:O2488"/>
    <mergeCell ref="P2487:P2488"/>
    <mergeCell ref="Q2487:Q2488"/>
    <mergeCell ref="R2487:R2488"/>
    <mergeCell ref="S2487:S2488"/>
    <mergeCell ref="T2487:T2488"/>
    <mergeCell ref="U2487:U2488"/>
    <mergeCell ref="V2487:V2488"/>
    <mergeCell ref="W2487:W2488"/>
    <mergeCell ref="X2487:X2488"/>
    <mergeCell ref="Y2487:Y2488"/>
    <mergeCell ref="Z2487:Z2488"/>
    <mergeCell ref="AA2487:AA2488"/>
    <mergeCell ref="AB2487:AB2488"/>
    <mergeCell ref="B2813:Q2813"/>
    <mergeCell ref="B2793:C2793"/>
    <mergeCell ref="B2795:S2795"/>
    <mergeCell ref="B2798:S2798"/>
    <mergeCell ref="B2799:S2799"/>
    <mergeCell ref="B2800:S2800"/>
    <mergeCell ref="B2802:C2802"/>
    <mergeCell ref="B2788:C2788"/>
    <mergeCell ref="B2789:C2789"/>
    <mergeCell ref="B2790:C2790"/>
    <mergeCell ref="B2791:C2791"/>
    <mergeCell ref="B2792:C2792"/>
    <mergeCell ref="B2763:Z2763"/>
    <mergeCell ref="B2830:F2830"/>
    <mergeCell ref="S2764:T2764"/>
    <mergeCell ref="U2764:V2764"/>
    <mergeCell ref="W2764:X2764"/>
    <mergeCell ref="Y2764:Z2764"/>
    <mergeCell ref="B2767:Z2767"/>
    <mergeCell ref="B2768:Z2768"/>
    <mergeCell ref="B2807:R2807"/>
    <mergeCell ref="B2809:R2809"/>
    <mergeCell ref="B2780:C2780"/>
    <mergeCell ref="B2781:C2781"/>
    <mergeCell ref="B2782:C2782"/>
    <mergeCell ref="B2783:C2783"/>
    <mergeCell ref="B2784:C2784"/>
    <mergeCell ref="B2785:C2785"/>
    <mergeCell ref="B2786:C2786"/>
    <mergeCell ref="B2771:C2771"/>
    <mergeCell ref="B2773:C2773"/>
    <mergeCell ref="B2778:C2778"/>
    <mergeCell ref="B2831:F2831"/>
    <mergeCell ref="B2853:H2853"/>
    <mergeCell ref="B2854:H2854"/>
    <mergeCell ref="B2828:F2828"/>
    <mergeCell ref="B2846:C2846"/>
    <mergeCell ref="B2836:C2836"/>
    <mergeCell ref="B2837:C2837"/>
    <mergeCell ref="B2838:C2838"/>
    <mergeCell ref="B2839:C2839"/>
    <mergeCell ref="B2840:C2840"/>
    <mergeCell ref="B2841:C2841"/>
    <mergeCell ref="B2842:C2842"/>
    <mergeCell ref="B2843:C2843"/>
    <mergeCell ref="B2844:C2844"/>
    <mergeCell ref="B2845:C2845"/>
    <mergeCell ref="B2829:F2829"/>
    <mergeCell ref="B2787:C2787"/>
    <mergeCell ref="B2817:Q2817"/>
    <mergeCell ref="B2818:Q2818"/>
    <mergeCell ref="B2819:C2819"/>
    <mergeCell ref="B2808:R2808"/>
    <mergeCell ref="B2816:Q2816"/>
    <mergeCell ref="B2811:C2811"/>
    <mergeCell ref="B2821:F2821"/>
    <mergeCell ref="B2832:F2832"/>
    <mergeCell ref="B2833:F2833"/>
    <mergeCell ref="B2834:C2834"/>
    <mergeCell ref="B2824:F2824"/>
    <mergeCell ref="B2825:F2825"/>
    <mergeCell ref="B2826:F2826"/>
    <mergeCell ref="B2827:F2827"/>
    <mergeCell ref="B2851:H2851"/>
    <mergeCell ref="B2878:C2878"/>
    <mergeCell ref="B2862:F2862"/>
    <mergeCell ref="B2864:B2865"/>
    <mergeCell ref="C2864:C2865"/>
    <mergeCell ref="D2864:D2865"/>
    <mergeCell ref="E2864:E2865"/>
    <mergeCell ref="F2864:F2865"/>
    <mergeCell ref="B2866:F2866"/>
    <mergeCell ref="B2867:F2867"/>
    <mergeCell ref="B2868:F2868"/>
    <mergeCell ref="B2869:C2869"/>
    <mergeCell ref="B2876:C2876"/>
    <mergeCell ref="B2877:C2877"/>
    <mergeCell ref="B2871:C2871"/>
    <mergeCell ref="B2872:C2872"/>
    <mergeCell ref="B2873:C2873"/>
    <mergeCell ref="B2855:H2855"/>
    <mergeCell ref="B2856:H2856"/>
    <mergeCell ref="B2857:H2857"/>
    <mergeCell ref="B2858:H2858"/>
    <mergeCell ref="B2859:H2859"/>
    <mergeCell ref="B2860:C2860"/>
    <mergeCell ref="B2852:H2852"/>
    <mergeCell ref="B2874:C2874"/>
    <mergeCell ref="B2875:C2875"/>
    <mergeCell ref="B2879:C2879"/>
    <mergeCell ref="B2880:C2880"/>
    <mergeCell ref="C2934:F2934"/>
    <mergeCell ref="D2921:G2921"/>
    <mergeCell ref="D2922:G2922"/>
    <mergeCell ref="D2923:G2923"/>
    <mergeCell ref="D2924:G2924"/>
    <mergeCell ref="D2925:G2925"/>
    <mergeCell ref="B2921:C2921"/>
    <mergeCell ref="B2922:C2926"/>
    <mergeCell ref="D2926:G2926"/>
    <mergeCell ref="B2927:C2927"/>
    <mergeCell ref="B2902:F2902"/>
    <mergeCell ref="C2906:F2906"/>
    <mergeCell ref="C2907:F2907"/>
    <mergeCell ref="C2908:F2908"/>
    <mergeCell ref="C2909:F2909"/>
    <mergeCell ref="C2910:F2910"/>
    <mergeCell ref="B2900:C2900"/>
    <mergeCell ref="B2886:O2886"/>
    <mergeCell ref="B2887:O2887"/>
    <mergeCell ref="B2888:O2888"/>
    <mergeCell ref="B2889:C2889"/>
    <mergeCell ref="B2895:F2895"/>
    <mergeCell ref="B2896:F2896"/>
    <mergeCell ref="B2897:F2897"/>
    <mergeCell ref="B2898:F2898"/>
    <mergeCell ref="B2891:F2891"/>
    <mergeCell ref="B2894:F2894"/>
    <mergeCell ref="C2938:F2938"/>
    <mergeCell ref="C2939:F2939"/>
    <mergeCell ref="B2988:C2988"/>
    <mergeCell ref="B2941:C2941"/>
    <mergeCell ref="B2957:C2957"/>
    <mergeCell ref="B2958:D2958"/>
    <mergeCell ref="B2960:C2960"/>
    <mergeCell ref="B2961:C2961"/>
    <mergeCell ref="C2911:F2911"/>
    <mergeCell ref="C2912:F2912"/>
    <mergeCell ref="C2913:F2913"/>
    <mergeCell ref="B2914:F2914"/>
    <mergeCell ref="B2915:C2915"/>
    <mergeCell ref="B2929:F2929"/>
    <mergeCell ref="C2933:F2933"/>
    <mergeCell ref="C2935:F2935"/>
    <mergeCell ref="C2936:F2936"/>
    <mergeCell ref="C2937:F2937"/>
    <mergeCell ref="B2947:G2947"/>
    <mergeCell ref="B2948:G2948"/>
    <mergeCell ref="B2940:F2940"/>
    <mergeCell ref="B2943:G2943"/>
    <mergeCell ref="B2944:G2944"/>
    <mergeCell ref="B2949:G2949"/>
    <mergeCell ref="B2951:C2951"/>
    <mergeCell ref="C2968:D2968"/>
    <mergeCell ref="B2970:D2970"/>
    <mergeCell ref="B2972:C2972"/>
    <mergeCell ref="C3240:E3240"/>
    <mergeCell ref="B3196:H3196"/>
    <mergeCell ref="B3203:G3203"/>
    <mergeCell ref="B3005:E3005"/>
    <mergeCell ref="C2969:D2969"/>
    <mergeCell ref="B2963:B2964"/>
    <mergeCell ref="C2963:C2964"/>
    <mergeCell ref="D2963:D2964"/>
    <mergeCell ref="B3113:F3113"/>
    <mergeCell ref="C3118:F3118"/>
    <mergeCell ref="B3030:E3030"/>
    <mergeCell ref="B3032:E3032"/>
    <mergeCell ref="B3033:E3033"/>
    <mergeCell ref="B3041:E3041"/>
    <mergeCell ref="B3042:C3042"/>
    <mergeCell ref="B3079:C3079"/>
    <mergeCell ref="B3080:D3080"/>
    <mergeCell ref="B3082:C3082"/>
    <mergeCell ref="B3109:C3109"/>
    <mergeCell ref="B3110:C3110"/>
    <mergeCell ref="B3133:C3133"/>
    <mergeCell ref="C3140:F3140"/>
    <mergeCell ref="C3142:F3142"/>
    <mergeCell ref="B3122:C3122"/>
    <mergeCell ref="C3129:F3129"/>
    <mergeCell ref="B3124:F3124"/>
    <mergeCell ref="B3141:B3143"/>
    <mergeCell ref="B3218:H3218"/>
    <mergeCell ref="B3217:G3217"/>
    <mergeCell ref="B3223:C3223"/>
    <mergeCell ref="C3226:D3226"/>
    <mergeCell ref="B3231:D3231"/>
    <mergeCell ref="B3222:C3222"/>
    <mergeCell ref="C3212:H3212"/>
    <mergeCell ref="B3153:C3153"/>
    <mergeCell ref="B3130:B3132"/>
    <mergeCell ref="B3292:C3292"/>
    <mergeCell ref="B3481:C3481"/>
    <mergeCell ref="B3484:H3484"/>
    <mergeCell ref="G3485:H3485"/>
    <mergeCell ref="B3474:E3474"/>
    <mergeCell ref="B3476:B3478"/>
    <mergeCell ref="B3470:D3470"/>
    <mergeCell ref="B3472:C3472"/>
    <mergeCell ref="B3448:C3448"/>
    <mergeCell ref="B3458:C3458"/>
    <mergeCell ref="F3496:H3496"/>
    <mergeCell ref="B3428:E3428"/>
    <mergeCell ref="B3444:E3444"/>
    <mergeCell ref="B3435:E3435"/>
    <mergeCell ref="C3335:D3335"/>
    <mergeCell ref="C3347:D3347"/>
    <mergeCell ref="B3328:D3328"/>
    <mergeCell ref="B3320:B3321"/>
    <mergeCell ref="C3320:C3321"/>
    <mergeCell ref="D3320:D3321"/>
    <mergeCell ref="B3283:E3283"/>
    <mergeCell ref="B3284:E3284"/>
    <mergeCell ref="B3293:D3293"/>
    <mergeCell ref="C3348:D3348"/>
    <mergeCell ref="B3343:D3343"/>
    <mergeCell ref="B3344:D3344"/>
    <mergeCell ref="B3336:D3336"/>
    <mergeCell ref="B3337:B3338"/>
    <mergeCell ref="B3506:H3506"/>
    <mergeCell ref="B3483:H3483"/>
    <mergeCell ref="F3493:H3493"/>
    <mergeCell ref="G3488:H3488"/>
    <mergeCell ref="G3486:H3486"/>
    <mergeCell ref="F3530:H3530"/>
    <mergeCell ref="B3526:H3526"/>
    <mergeCell ref="F3527:H3527"/>
    <mergeCell ref="B3469:C3469"/>
    <mergeCell ref="C3454:F3454"/>
    <mergeCell ref="B3450:F3450"/>
    <mergeCell ref="B3499:H3499"/>
    <mergeCell ref="G3487:H3487"/>
    <mergeCell ref="B3489:H3489"/>
    <mergeCell ref="F3494:H3494"/>
    <mergeCell ref="B3490:H3490"/>
    <mergeCell ref="B3492:H3492"/>
    <mergeCell ref="C3455:F3455"/>
    <mergeCell ref="B3513:H3513"/>
    <mergeCell ref="B3521:H3521"/>
    <mergeCell ref="F3495:H3495"/>
    <mergeCell ref="C3456:F3456"/>
    <mergeCell ref="B3006:E3006"/>
    <mergeCell ref="B3017:E3017"/>
    <mergeCell ref="B3018:E3018"/>
    <mergeCell ref="B3020:C3020"/>
    <mergeCell ref="B3022:E3022"/>
    <mergeCell ref="B3023:E3023"/>
    <mergeCell ref="B3000:C3000"/>
    <mergeCell ref="B3001:D3001"/>
    <mergeCell ref="B3003:C3003"/>
    <mergeCell ref="B3100:D3100"/>
    <mergeCell ref="B3170:E3170"/>
    <mergeCell ref="C3130:F3130"/>
    <mergeCell ref="C3131:F3131"/>
    <mergeCell ref="B3019:E3019"/>
    <mergeCell ref="B2983:C2983"/>
    <mergeCell ref="B2984:I2984"/>
    <mergeCell ref="B3040:E3040"/>
    <mergeCell ref="C3151:F3151"/>
    <mergeCell ref="B3889:D3889"/>
    <mergeCell ref="F3806:F3819"/>
    <mergeCell ref="B3814:B3815"/>
    <mergeCell ref="B3806:B3813"/>
    <mergeCell ref="B3687:E3687"/>
    <mergeCell ref="B3688:E3688"/>
    <mergeCell ref="B3803:F3803"/>
    <mergeCell ref="B3804:F3804"/>
    <mergeCell ref="B3799:C3799"/>
    <mergeCell ref="B3801:C3801"/>
    <mergeCell ref="B3816:B3817"/>
    <mergeCell ref="B3791:C3791"/>
    <mergeCell ref="B3779:C3779"/>
    <mergeCell ref="F3522:H3522"/>
    <mergeCell ref="F3523:H3523"/>
    <mergeCell ref="B3652:C3652"/>
    <mergeCell ref="B3581:C3581"/>
    <mergeCell ref="B3583:C3583"/>
    <mergeCell ref="B3874:C3874"/>
    <mergeCell ref="B3876:C3876"/>
    <mergeCell ref="B3853:C3853"/>
    <mergeCell ref="B3671:C3671"/>
    <mergeCell ref="C3678:F3678"/>
    <mergeCell ref="C3679:F3679"/>
    <mergeCell ref="B3691:E3691"/>
    <mergeCell ref="C3681:F3681"/>
    <mergeCell ref="C3682:F3682"/>
    <mergeCell ref="C3669:F3669"/>
    <mergeCell ref="B3662:F3662"/>
    <mergeCell ref="B3650:C3650"/>
    <mergeCell ref="B3533:C3533"/>
    <mergeCell ref="B3660:C3660"/>
    <mergeCell ref="B3900:D3900"/>
    <mergeCell ref="C3905:D3905"/>
    <mergeCell ref="C3906:D3906"/>
    <mergeCell ref="C3907:D3907"/>
    <mergeCell ref="B3987:F3987"/>
    <mergeCell ref="B3971:D3971"/>
    <mergeCell ref="B3922:E3922"/>
    <mergeCell ref="B3923:E3923"/>
    <mergeCell ref="B3947:D3947"/>
    <mergeCell ref="B3985:D3985"/>
    <mergeCell ref="B3916:E3916"/>
    <mergeCell ref="B3926:E3926"/>
    <mergeCell ref="B3913:D3913"/>
    <mergeCell ref="B3956:D3956"/>
    <mergeCell ref="B3915:E3915"/>
    <mergeCell ref="B3924:E3924"/>
    <mergeCell ref="B3902:D3902"/>
    <mergeCell ref="B3908:D3908"/>
    <mergeCell ref="C3927:D3927"/>
    <mergeCell ref="B4285:C4285"/>
    <mergeCell ref="B4264:D4264"/>
    <mergeCell ref="B4295:C4295"/>
    <mergeCell ref="B4283:C4283"/>
    <mergeCell ref="B4418:C4418"/>
    <mergeCell ref="B4317:C4317"/>
    <mergeCell ref="B4268:D4268"/>
    <mergeCell ref="B4002:D4002"/>
    <mergeCell ref="B3935:D3935"/>
    <mergeCell ref="C3928:D3928"/>
    <mergeCell ref="B3943:E3943"/>
    <mergeCell ref="B3938:E3938"/>
    <mergeCell ref="B3965:E3965"/>
    <mergeCell ref="B3998:D3998"/>
    <mergeCell ref="B3988:F3988"/>
    <mergeCell ref="B3964:E3964"/>
    <mergeCell ref="B3945:E3945"/>
    <mergeCell ref="B3959:E3959"/>
    <mergeCell ref="B3958:E3958"/>
    <mergeCell ref="C3948:D3948"/>
    <mergeCell ref="B4003:D4003"/>
    <mergeCell ref="B4282:C4282"/>
    <mergeCell ref="B4256:D4256"/>
    <mergeCell ref="B4258:F4258"/>
    <mergeCell ref="C4008:C4009"/>
    <mergeCell ref="B4007:Y4007"/>
    <mergeCell ref="L4008:R4008"/>
    <mergeCell ref="F4008:G4008"/>
    <mergeCell ref="E4008:E4009"/>
    <mergeCell ref="B4008:B4009"/>
    <mergeCell ref="B4005:C4005"/>
    <mergeCell ref="D4008:D4009"/>
    <mergeCell ref="S4008:W4008"/>
    <mergeCell ref="B4266:C4266"/>
    <mergeCell ref="Y4008:Y4009"/>
    <mergeCell ref="X4008:X4009"/>
    <mergeCell ref="H4008:I4008"/>
    <mergeCell ref="J4008:K4008"/>
    <mergeCell ref="B4281:C4281"/>
    <mergeCell ref="B4273:D4273"/>
    <mergeCell ref="B4275:C4275"/>
    <mergeCell ref="B4272:D4272"/>
    <mergeCell ref="B4287:C4287"/>
    <mergeCell ref="B4360:Q4360"/>
    <mergeCell ref="B4408:D4408"/>
    <mergeCell ref="B4297:C4297"/>
    <mergeCell ref="B4305:C4305"/>
    <mergeCell ref="B4669:D4669"/>
    <mergeCell ref="B4653:C4653"/>
    <mergeCell ref="B4644:C4644"/>
    <mergeCell ref="B4614:C4614"/>
    <mergeCell ref="B4623:C4623"/>
    <mergeCell ref="B4631:D4631"/>
    <mergeCell ref="B4662:C4662"/>
    <mergeCell ref="B4635:C4635"/>
    <mergeCell ref="B4299:C4299"/>
    <mergeCell ref="B4458:C4458"/>
    <mergeCell ref="B4456:C4456"/>
    <mergeCell ref="B4429:C4429"/>
    <mergeCell ref="C4433:D4433"/>
    <mergeCell ref="B4319:D4319"/>
    <mergeCell ref="B4435:D4435"/>
    <mergeCell ref="B4448:F4448"/>
    <mergeCell ref="B4431:D4431"/>
    <mergeCell ref="B4421:F4421"/>
    <mergeCell ref="B4293:C4293"/>
    <mergeCell ref="B4680:C4680"/>
    <mergeCell ref="B4671:D4671"/>
    <mergeCell ref="B4675:D4675"/>
    <mergeCell ref="B4676:D4676"/>
    <mergeCell ref="B4678:D4678"/>
    <mergeCell ref="B4603:C4603"/>
    <mergeCell ref="B4532:D4532"/>
    <mergeCell ref="B4496:D4496"/>
    <mergeCell ref="B4463:C4463"/>
    <mergeCell ref="B4467:O4467"/>
    <mergeCell ref="B4610:D4610"/>
    <mergeCell ref="B4595:C4595"/>
    <mergeCell ref="B4591:D4591"/>
    <mergeCell ref="B4561:C4561"/>
    <mergeCell ref="B4562:D4562"/>
    <mergeCell ref="B4544:D4544"/>
    <mergeCell ref="B4569:D4569"/>
    <mergeCell ref="B4530:C4530"/>
    <mergeCell ref="B4479:F4479"/>
    <mergeCell ref="B4495:C4495"/>
    <mergeCell ref="B4478:F4478"/>
    <mergeCell ref="B4487:D4487"/>
    <mergeCell ref="B4294:C4294"/>
    <mergeCell ref="B4447:F4447"/>
    <mergeCell ref="B4411:S4411"/>
    <mergeCell ref="B4409:C4409"/>
    <mergeCell ref="B4445:C4445"/>
    <mergeCell ref="B4339:C4339"/>
    <mergeCell ref="B4420:F4420"/>
    <mergeCell ref="B4309:C4309"/>
    <mergeCell ref="B5660:B5664"/>
    <mergeCell ref="B5666:B5670"/>
    <mergeCell ref="F5666:F5670"/>
    <mergeCell ref="F5643:F5650"/>
    <mergeCell ref="B5626:B5634"/>
    <mergeCell ref="B4788:C4788"/>
    <mergeCell ref="B4797:C4797"/>
    <mergeCell ref="B4805:C4805"/>
    <mergeCell ref="F5357:F5362"/>
    <mergeCell ref="B5142:C5142"/>
    <mergeCell ref="F5346:F5350"/>
    <mergeCell ref="B5117:C5117"/>
    <mergeCell ref="B4857:C4857"/>
    <mergeCell ref="B4866:C4866"/>
    <mergeCell ref="C5374:C5375"/>
    <mergeCell ref="B4847:C4847"/>
    <mergeCell ref="B5382:F5382"/>
    <mergeCell ref="B5380:F5380"/>
    <mergeCell ref="B4815:E4815"/>
    <mergeCell ref="F5374:F5375"/>
    <mergeCell ref="F5334:F5336"/>
    <mergeCell ref="B4833:F4833"/>
    <mergeCell ref="B5636:B5640"/>
    <mergeCell ref="B5613:F5613"/>
    <mergeCell ref="F5611:F5612"/>
    <mergeCell ref="B5615:B5624"/>
    <mergeCell ref="F5583:F5584"/>
    <mergeCell ref="F5451:F5462"/>
    <mergeCell ref="B5461:B5462"/>
    <mergeCell ref="B5575:B5581"/>
    <mergeCell ref="B5485:B5487"/>
    <mergeCell ref="B5505:B5508"/>
    <mergeCell ref="B4758:E4758"/>
    <mergeCell ref="B5333:F5333"/>
    <mergeCell ref="B4807:F4807"/>
    <mergeCell ref="B4784:C4784"/>
    <mergeCell ref="B4785:C4785"/>
    <mergeCell ref="F4809:F4810"/>
    <mergeCell ref="B5331:F5331"/>
    <mergeCell ref="B4774:C4774"/>
    <mergeCell ref="B4775:C4775"/>
    <mergeCell ref="B4831:C4831"/>
    <mergeCell ref="B4845:C4845"/>
    <mergeCell ref="B4840:F4840"/>
    <mergeCell ref="B4476:C4476"/>
    <mergeCell ref="B4465:C4465"/>
    <mergeCell ref="B4704:C4704"/>
    <mergeCell ref="B4702:D4702"/>
    <mergeCell ref="B4700:C4700"/>
    <mergeCell ref="B4701:C4701"/>
    <mergeCell ref="B4709:C4709"/>
    <mergeCell ref="B4710:C4710"/>
    <mergeCell ref="B4714:C4714"/>
    <mergeCell ref="B4721:C4721"/>
    <mergeCell ref="B4730:C4730"/>
    <mergeCell ref="B4719:C4719"/>
    <mergeCell ref="B4828:E4828"/>
    <mergeCell ref="B4821:E4821"/>
    <mergeCell ref="B4825:E4825"/>
    <mergeCell ref="B4835:F4835"/>
    <mergeCell ref="B4780:C4780"/>
    <mergeCell ref="F5636:F5640"/>
    <mergeCell ref="F5586:F5593"/>
    <mergeCell ref="B5597:F5597"/>
    <mergeCell ref="B5598:F5598"/>
    <mergeCell ref="B5678:B5680"/>
    <mergeCell ref="F5600:F5602"/>
    <mergeCell ref="F5660:F5664"/>
    <mergeCell ref="F5651:F5653"/>
    <mergeCell ref="F5604:F5606"/>
    <mergeCell ref="B5655:B5656"/>
    <mergeCell ref="B5600:B5602"/>
    <mergeCell ref="B4732:C4732"/>
    <mergeCell ref="B4742:C4742"/>
    <mergeCell ref="B4755:C4755"/>
    <mergeCell ref="B4790:C4790"/>
    <mergeCell ref="B4799:D4799"/>
    <mergeCell ref="A4798:F4798"/>
    <mergeCell ref="B4766:E4766"/>
    <mergeCell ref="B4768:C4768"/>
    <mergeCell ref="F5419:F5430"/>
    <mergeCell ref="B5419:B5430"/>
    <mergeCell ref="F5368:F5369"/>
    <mergeCell ref="B4878:C4878"/>
    <mergeCell ref="B4901:F4901"/>
    <mergeCell ref="B5402:F5402"/>
    <mergeCell ref="C5371:C5372"/>
    <mergeCell ref="B5403:B5417"/>
    <mergeCell ref="F5432:F5440"/>
    <mergeCell ref="B4876:C4876"/>
    <mergeCell ref="B5564:B5572"/>
    <mergeCell ref="B5534:B5547"/>
    <mergeCell ref="B4757:E4757"/>
    <mergeCell ref="C5432:C5438"/>
    <mergeCell ref="B5384:B5401"/>
    <mergeCell ref="F5497:F5519"/>
    <mergeCell ref="B5497:B5504"/>
    <mergeCell ref="B4829:E4829"/>
    <mergeCell ref="F5337:F5339"/>
    <mergeCell ref="E5346:E5347"/>
    <mergeCell ref="F5351:F5356"/>
    <mergeCell ref="E5357:E5359"/>
    <mergeCell ref="C5366:C5369"/>
    <mergeCell ref="F5366:F5367"/>
    <mergeCell ref="B5432:B5440"/>
    <mergeCell ref="F5534:F5562"/>
    <mergeCell ref="B5548:B5553"/>
    <mergeCell ref="B5554:B5562"/>
    <mergeCell ref="B5464:B5469"/>
    <mergeCell ref="F5464:F5479"/>
    <mergeCell ref="F5403:F5417"/>
    <mergeCell ref="F5384:F5401"/>
    <mergeCell ref="B5521:B5525"/>
    <mergeCell ref="B5442:B5443"/>
    <mergeCell ref="B5463:F5463"/>
    <mergeCell ref="F5442:F5443"/>
    <mergeCell ref="B4888:C4888"/>
    <mergeCell ref="B4889:C4889"/>
    <mergeCell ref="B4953:E4953"/>
    <mergeCell ref="F5074:G5074"/>
    <mergeCell ref="B5242:K5242"/>
    <mergeCell ref="I5074:J5074"/>
    <mergeCell ref="B4891:F4891"/>
    <mergeCell ref="B5126:E5126"/>
    <mergeCell ref="B5164:G5164"/>
    <mergeCell ref="B5604:B5606"/>
    <mergeCell ref="B5447:F5447"/>
    <mergeCell ref="B5459:B5460"/>
    <mergeCell ref="B5448:F5448"/>
    <mergeCell ref="B5451:B5458"/>
    <mergeCell ref="B5471:B5479"/>
    <mergeCell ref="B5481:B5484"/>
    <mergeCell ref="F5564:F5581"/>
    <mergeCell ref="B5509:B5519"/>
    <mergeCell ref="B5488:B5495"/>
    <mergeCell ref="B5573:B5574"/>
    <mergeCell ref="B5583:B5584"/>
    <mergeCell ref="B5643:B5653"/>
    <mergeCell ref="F5678:F5700"/>
    <mergeCell ref="F5615:F5624"/>
    <mergeCell ref="B5611:B5612"/>
    <mergeCell ref="B5608:B5609"/>
    <mergeCell ref="B5586:B5593"/>
    <mergeCell ref="F5521:F5532"/>
    <mergeCell ref="B5526:B5528"/>
    <mergeCell ref="B5529:B5532"/>
    <mergeCell ref="F5481:F5495"/>
    <mergeCell ref="B5698:B5700"/>
    <mergeCell ref="B5683:B5684"/>
    <mergeCell ref="B5689:B5691"/>
    <mergeCell ref="B5692:B5693"/>
    <mergeCell ref="B5694:B5695"/>
    <mergeCell ref="B5675:F5675"/>
    <mergeCell ref="B5674:F5674"/>
    <mergeCell ref="F5655:F5656"/>
    <mergeCell ref="F5626:F5634"/>
    <mergeCell ref="B5681:B5682"/>
    <mergeCell ref="P5035:Q5035"/>
    <mergeCell ref="J5035:K5035"/>
    <mergeCell ref="B4999:E4999"/>
    <mergeCell ref="B4956:E4956"/>
    <mergeCell ref="B4984:E4984"/>
    <mergeCell ref="B4904:C4904"/>
    <mergeCell ref="B4899:F4899"/>
    <mergeCell ref="B4914:E4914"/>
    <mergeCell ref="D4892:F4892"/>
    <mergeCell ref="B4897:F4897"/>
    <mergeCell ref="B4923:E4923"/>
    <mergeCell ref="B4900:F4900"/>
    <mergeCell ref="B4898:F4898"/>
    <mergeCell ref="B4946:E4946"/>
    <mergeCell ref="B4912:C4912"/>
    <mergeCell ref="G5035:H5035"/>
    <mergeCell ref="M5035:N5035"/>
    <mergeCell ref="B4927:E4927"/>
    <mergeCell ref="B4957:E4957"/>
    <mergeCell ref="B4902:C4902"/>
    <mergeCell ref="L5074:M5074"/>
    <mergeCell ref="B3910:D3910"/>
    <mergeCell ref="C3949:D3949"/>
    <mergeCell ref="B3944:E3944"/>
    <mergeCell ref="B3788:B3790"/>
    <mergeCell ref="C3788:F3788"/>
    <mergeCell ref="B3871:L3871"/>
    <mergeCell ref="B3885:C3885"/>
    <mergeCell ref="C3894:D3894"/>
    <mergeCell ref="B3838:F3838"/>
    <mergeCell ref="B3839:F3839"/>
    <mergeCell ref="B3869:C3869"/>
    <mergeCell ref="B3820:F3820"/>
    <mergeCell ref="B3857:G3857"/>
    <mergeCell ref="B3887:D3887"/>
    <mergeCell ref="B3846:C3846"/>
    <mergeCell ref="C3891:D3891"/>
    <mergeCell ref="C3892:D3892"/>
    <mergeCell ref="B3909:D3909"/>
    <mergeCell ref="C3904:D3904"/>
    <mergeCell ref="C3893:D3893"/>
    <mergeCell ref="B3897:D3897"/>
    <mergeCell ref="B3896:D3896"/>
    <mergeCell ref="B3895:D3895"/>
    <mergeCell ref="F3830:F3834"/>
    <mergeCell ref="B3821:B3828"/>
    <mergeCell ref="B3836:C3836"/>
    <mergeCell ref="F3821:F3828"/>
    <mergeCell ref="B3830:B3834"/>
    <mergeCell ref="B3855:C3855"/>
    <mergeCell ref="B4868:D4868"/>
    <mergeCell ref="B4859:L4859"/>
    <mergeCell ref="C3683:F3683"/>
    <mergeCell ref="B3673:F3673"/>
    <mergeCell ref="C3789:F3789"/>
    <mergeCell ref="B3710:B3712"/>
    <mergeCell ref="B3713:B3714"/>
    <mergeCell ref="B3731:C3731"/>
    <mergeCell ref="B3719:B3721"/>
    <mergeCell ref="B3685:C3685"/>
    <mergeCell ref="C3787:F3787"/>
    <mergeCell ref="B3704:B3705"/>
    <mergeCell ref="B3706:B3707"/>
    <mergeCell ref="B3715:B3716"/>
    <mergeCell ref="B3781:C3781"/>
    <mergeCell ref="B3700:E3700"/>
    <mergeCell ref="B3783:F3783"/>
    <mergeCell ref="B3709:E3709"/>
    <mergeCell ref="B3701:B3703"/>
    <mergeCell ref="B3680:B3684"/>
    <mergeCell ref="C3680:F3680"/>
    <mergeCell ref="B3693:E3693"/>
    <mergeCell ref="B3698:E3698"/>
    <mergeCell ref="B3692:E3692"/>
    <mergeCell ref="B3655:K3655"/>
    <mergeCell ref="C3668:F3668"/>
    <mergeCell ref="B3658:K3658"/>
    <mergeCell ref="B3695:C3695"/>
    <mergeCell ref="B3654:K3654"/>
    <mergeCell ref="F3528:H3528"/>
    <mergeCell ref="F3529:H3529"/>
    <mergeCell ref="B4740:C4740"/>
    <mergeCell ref="B3375:D3375"/>
    <mergeCell ref="F3390:F3391"/>
    <mergeCell ref="E3390:E3391"/>
    <mergeCell ref="F3365:F3366"/>
    <mergeCell ref="B3374:C3374"/>
    <mergeCell ref="E3365:E3366"/>
    <mergeCell ref="B3377:C3377"/>
    <mergeCell ref="B3439:E3439"/>
    <mergeCell ref="B3405:E3405"/>
    <mergeCell ref="B3413:E3413"/>
    <mergeCell ref="B3425:C3425"/>
    <mergeCell ref="B3427:E3427"/>
    <mergeCell ref="B3379:C3379"/>
    <mergeCell ref="B3383:C3383"/>
    <mergeCell ref="B3386:C3386"/>
    <mergeCell ref="B3388:F3388"/>
    <mergeCell ref="B3389:B3391"/>
    <mergeCell ref="B3364:B3366"/>
    <mergeCell ref="C3389:D3389"/>
    <mergeCell ref="B3401:F3401"/>
    <mergeCell ref="B3403:C3403"/>
    <mergeCell ref="C3364:D3364"/>
    <mergeCell ref="B3419:E3419"/>
    <mergeCell ref="B3436:E3436"/>
    <mergeCell ref="C3337:C3338"/>
    <mergeCell ref="D3337:D3338"/>
    <mergeCell ref="B3355:E3355"/>
    <mergeCell ref="B3359:E3359"/>
    <mergeCell ref="B3361:C3361"/>
    <mergeCell ref="B3407:E3407"/>
    <mergeCell ref="B3399:C3399"/>
    <mergeCell ref="B3400:D3400"/>
    <mergeCell ref="B3363:F3363"/>
    <mergeCell ref="C3350:D3350"/>
    <mergeCell ref="C3349:D3349"/>
    <mergeCell ref="B3295:C3295"/>
    <mergeCell ref="B3330:D3330"/>
    <mergeCell ref="B3301:E3301"/>
    <mergeCell ref="B3329:D3329"/>
    <mergeCell ref="B3302:E3302"/>
    <mergeCell ref="B3327:D3327"/>
    <mergeCell ref="B3314:C3314"/>
    <mergeCell ref="B3315:D3315"/>
    <mergeCell ref="B3319:D3319"/>
    <mergeCell ref="B3297:E3297"/>
    <mergeCell ref="B3298:E3298"/>
    <mergeCell ref="B3317:C3317"/>
    <mergeCell ref="B3353:C3353"/>
    <mergeCell ref="C3332:D3332"/>
    <mergeCell ref="C3333:D3333"/>
    <mergeCell ref="C3334:D3334"/>
    <mergeCell ref="B3303:C3303"/>
    <mergeCell ref="B3287:C3287"/>
    <mergeCell ref="B3135:F3135"/>
    <mergeCell ref="B3210:G3210"/>
    <mergeCell ref="B3248:G3248"/>
    <mergeCell ref="B3247:G3247"/>
    <mergeCell ref="B3249:G3249"/>
    <mergeCell ref="B3263:C3263"/>
    <mergeCell ref="B3257:C3257"/>
    <mergeCell ref="D3257:F3257"/>
    <mergeCell ref="D3258:E3258"/>
    <mergeCell ref="D3260:E3260"/>
    <mergeCell ref="B3251:C3251"/>
    <mergeCell ref="B3256:C3256"/>
    <mergeCell ref="B3244:E3244"/>
    <mergeCell ref="B3246:G3246"/>
    <mergeCell ref="B3176:D3176"/>
    <mergeCell ref="B3181:D3181"/>
    <mergeCell ref="B3186:D3186"/>
    <mergeCell ref="B3144:C3144"/>
    <mergeCell ref="B3173:C3173"/>
    <mergeCell ref="B3168:E3168"/>
    <mergeCell ref="B3197:H3197"/>
    <mergeCell ref="C3198:G3198"/>
    <mergeCell ref="B3277:E3277"/>
    <mergeCell ref="B3266:C3266"/>
    <mergeCell ref="D3266:E3266"/>
    <mergeCell ref="B3279:E3279"/>
    <mergeCell ref="B3285:E3285"/>
    <mergeCell ref="B3286:E3286"/>
    <mergeCell ref="C3233:D3233"/>
    <mergeCell ref="B3238:D3238"/>
    <mergeCell ref="B3265:E3265"/>
    <mergeCell ref="B2848:H2848"/>
    <mergeCell ref="B3192:D3192"/>
    <mergeCell ref="B3194:C3194"/>
    <mergeCell ref="C3205:G3205"/>
    <mergeCell ref="B3175:D3175"/>
    <mergeCell ref="B3034:C3034"/>
    <mergeCell ref="B3155:D3155"/>
    <mergeCell ref="B3036:E3036"/>
    <mergeCell ref="B3037:E3037"/>
    <mergeCell ref="B2917:G2917"/>
    <mergeCell ref="B2918:C2918"/>
    <mergeCell ref="B2919:C2920"/>
    <mergeCell ref="D2919:D2920"/>
    <mergeCell ref="E2919:E2920"/>
    <mergeCell ref="F2919:F2920"/>
    <mergeCell ref="G2919:G2920"/>
    <mergeCell ref="B3171:E3171"/>
    <mergeCell ref="B3160:D3160"/>
    <mergeCell ref="B3146:F3146"/>
    <mergeCell ref="B3164:E3164"/>
    <mergeCell ref="C3141:F3141"/>
    <mergeCell ref="B3111:C3111"/>
    <mergeCell ref="B3029:E3029"/>
    <mergeCell ref="B3119:B3121"/>
    <mergeCell ref="C3119:F3119"/>
    <mergeCell ref="C3120:F3120"/>
    <mergeCell ref="B3102:C3102"/>
    <mergeCell ref="B3104:C3104"/>
    <mergeCell ref="B3108:C3108"/>
    <mergeCell ref="B3099:C3099"/>
    <mergeCell ref="B2962:D2962"/>
    <mergeCell ref="B3028:E3028"/>
    <mergeCell ref="B2779:C2779"/>
    <mergeCell ref="AJ2504:AJ2505"/>
    <mergeCell ref="AH2503:AJ2503"/>
    <mergeCell ref="F2504:F2505"/>
    <mergeCell ref="G2504:G2505"/>
    <mergeCell ref="H2504:H2505"/>
    <mergeCell ref="I2504:I2505"/>
    <mergeCell ref="V2504:V2505"/>
    <mergeCell ref="W2504:W2505"/>
    <mergeCell ref="X2504:X2505"/>
    <mergeCell ref="Y2504:Y2505"/>
    <mergeCell ref="B2769:Z2769"/>
    <mergeCell ref="B2770:Z2770"/>
    <mergeCell ref="B2804:R2804"/>
    <mergeCell ref="AC2524:AC2525"/>
    <mergeCell ref="AD2524:AD2525"/>
    <mergeCell ref="AE2524:AE2525"/>
    <mergeCell ref="AF2524:AF2525"/>
    <mergeCell ref="AG2524:AG2525"/>
    <mergeCell ref="AH2524:AH2525"/>
    <mergeCell ref="AI2524:AI2525"/>
    <mergeCell ref="AJ2524:AJ2525"/>
    <mergeCell ref="B2526:C2526"/>
    <mergeCell ref="B2545:C2545"/>
    <mergeCell ref="D2545:G2545"/>
    <mergeCell ref="F2524:F2525"/>
    <mergeCell ref="G2524:G2525"/>
    <mergeCell ref="H2524:H2525"/>
    <mergeCell ref="I2524:I2525"/>
    <mergeCell ref="K2524:K2525"/>
    <mergeCell ref="L2524:L2525"/>
    <mergeCell ref="B2506:C2506"/>
    <mergeCell ref="G2257:G2258"/>
    <mergeCell ref="K2257:K2258"/>
    <mergeCell ref="L2257:L2258"/>
    <mergeCell ref="M2257:N2257"/>
    <mergeCell ref="P2240:P2241"/>
    <mergeCell ref="Q2240:Q2241"/>
    <mergeCell ref="D2500:E2500"/>
    <mergeCell ref="B2501:C2501"/>
    <mergeCell ref="D2501:K2501"/>
    <mergeCell ref="B2502:C2502"/>
    <mergeCell ref="D2502:Q2502"/>
    <mergeCell ref="B2503:C2505"/>
    <mergeCell ref="D2503:D2505"/>
    <mergeCell ref="E2503:E2505"/>
    <mergeCell ref="F2503:R2503"/>
    <mergeCell ref="S2503:AC2503"/>
    <mergeCell ref="AD2503:AG2503"/>
    <mergeCell ref="AA2504:AA2505"/>
    <mergeCell ref="AB2504:AB2505"/>
    <mergeCell ref="AC2504:AC2505"/>
    <mergeCell ref="AD2504:AD2505"/>
    <mergeCell ref="AE2504:AE2505"/>
    <mergeCell ref="AF2504:AF2505"/>
    <mergeCell ref="AG2504:AG2505"/>
    <mergeCell ref="R2504:R2505"/>
    <mergeCell ref="S2504:S2505"/>
    <mergeCell ref="T2504:T2505"/>
    <mergeCell ref="U2504:U2505"/>
    <mergeCell ref="B2480:AK2480"/>
    <mergeCell ref="B2483:C2483"/>
    <mergeCell ref="D2483:E2483"/>
    <mergeCell ref="B2484:C2484"/>
    <mergeCell ref="V2257:V2258"/>
    <mergeCell ref="W2257:W2258"/>
    <mergeCell ref="AD2272:AD2273"/>
    <mergeCell ref="AE2272:AE2273"/>
    <mergeCell ref="AF2272:AF2273"/>
    <mergeCell ref="B2266:AK2266"/>
    <mergeCell ref="B2234:AK2234"/>
    <mergeCell ref="D2236:F2236"/>
    <mergeCell ref="B2237:C2237"/>
    <mergeCell ref="D2237:E2237"/>
    <mergeCell ref="B2238:C2238"/>
    <mergeCell ref="D2238:Y2238"/>
    <mergeCell ref="B2239:C2241"/>
    <mergeCell ref="D2239:D2241"/>
    <mergeCell ref="B2230:C2230"/>
    <mergeCell ref="B2297:C2297"/>
    <mergeCell ref="B2475:C2475"/>
    <mergeCell ref="B2440:C2440"/>
    <mergeCell ref="S2288:S2289"/>
    <mergeCell ref="D2286:X2286"/>
    <mergeCell ref="B2231:C2231"/>
    <mergeCell ref="Q2272:Q2273"/>
    <mergeCell ref="R2272:R2273"/>
    <mergeCell ref="S2272:S2273"/>
    <mergeCell ref="B2294:C2294"/>
    <mergeCell ref="D2294:G2294"/>
    <mergeCell ref="W2288:W2289"/>
    <mergeCell ref="X2288:X2289"/>
    <mergeCell ref="Y2288:Y2289"/>
    <mergeCell ref="Z2288:Z2289"/>
    <mergeCell ref="AA2288:AA2289"/>
    <mergeCell ref="F2257:F2258"/>
    <mergeCell ref="L2288:L2289"/>
    <mergeCell ref="M2288:N2288"/>
    <mergeCell ref="O2288:O2289"/>
    <mergeCell ref="P2288:P2289"/>
    <mergeCell ref="Q2288:Q2289"/>
    <mergeCell ref="R2288:R2289"/>
    <mergeCell ref="R2240:R2241"/>
    <mergeCell ref="V2240:V2241"/>
    <mergeCell ref="W2240:W2241"/>
    <mergeCell ref="X2240:X2241"/>
    <mergeCell ref="Y2240:Y2241"/>
    <mergeCell ref="J2240:J2241"/>
    <mergeCell ref="K2240:K2241"/>
    <mergeCell ref="B2245:C2245"/>
    <mergeCell ref="AF2288:AF2289"/>
    <mergeCell ref="AG2288:AG2289"/>
    <mergeCell ref="AH2288:AH2289"/>
    <mergeCell ref="B2274:C2274"/>
    <mergeCell ref="T2272:T2273"/>
    <mergeCell ref="U2272:U2273"/>
    <mergeCell ref="V2272:V2273"/>
    <mergeCell ref="W2272:W2273"/>
    <mergeCell ref="X2272:X2273"/>
    <mergeCell ref="Y2272:Y2273"/>
    <mergeCell ref="Z2272:Z2273"/>
    <mergeCell ref="AA2272:AA2273"/>
    <mergeCell ref="AB2272:AB2273"/>
    <mergeCell ref="AE2257:AE2258"/>
    <mergeCell ref="AF2257:AF2258"/>
    <mergeCell ref="O2257:O2258"/>
    <mergeCell ref="P2257:P2258"/>
    <mergeCell ref="Q2257:Q2258"/>
    <mergeCell ref="T2288:T2289"/>
    <mergeCell ref="U2288:U2289"/>
    <mergeCell ref="V2288:V2289"/>
    <mergeCell ref="D2285:E2285"/>
    <mergeCell ref="B2275:C2275"/>
    <mergeCell ref="B2276:C2276"/>
    <mergeCell ref="B2278:C2278"/>
    <mergeCell ref="D2278:G2278"/>
    <mergeCell ref="AC2272:AC2273"/>
    <mergeCell ref="AI2288:AI2289"/>
    <mergeCell ref="AJ2288:AJ2289"/>
    <mergeCell ref="B2290:C2290"/>
    <mergeCell ref="B2291:C2291"/>
    <mergeCell ref="B2292:C2292"/>
    <mergeCell ref="AB2288:AB2289"/>
    <mergeCell ref="AC2288:AC2289"/>
    <mergeCell ref="AD2288:AD2289"/>
    <mergeCell ref="AE2288:AE2289"/>
    <mergeCell ref="B2282:AK2282"/>
    <mergeCell ref="B2287:C2289"/>
    <mergeCell ref="D2287:D2289"/>
    <mergeCell ref="E2287:E2289"/>
    <mergeCell ref="F2287:R2287"/>
    <mergeCell ref="S2287:AC2287"/>
    <mergeCell ref="AD2287:AG2287"/>
    <mergeCell ref="AH2287:AJ2287"/>
    <mergeCell ref="F2288:F2289"/>
    <mergeCell ref="G2288:G2289"/>
    <mergeCell ref="H2288:H2289"/>
    <mergeCell ref="I2288:I2289"/>
    <mergeCell ref="J2288:J2289"/>
    <mergeCell ref="K2288:K2289"/>
    <mergeCell ref="O2272:O2273"/>
    <mergeCell ref="P2272:P2273"/>
    <mergeCell ref="B2263:C2263"/>
    <mergeCell ref="D2263:G2263"/>
    <mergeCell ref="AG2272:AG2273"/>
    <mergeCell ref="AH2272:AH2273"/>
    <mergeCell ref="AI2272:AI2273"/>
    <mergeCell ref="AJ2272:AJ2273"/>
    <mergeCell ref="AD2271:AG2271"/>
    <mergeCell ref="AH2271:AJ2271"/>
    <mergeCell ref="H2257:H2258"/>
    <mergeCell ref="I2257:I2258"/>
    <mergeCell ref="J2257:J2258"/>
    <mergeCell ref="D2268:F2268"/>
    <mergeCell ref="D2269:E2269"/>
    <mergeCell ref="D2270:Q2270"/>
    <mergeCell ref="B2295:C2295"/>
    <mergeCell ref="D2295:G2295"/>
    <mergeCell ref="B2285:C2285"/>
    <mergeCell ref="B2286:C2286"/>
    <mergeCell ref="B2271:C2273"/>
    <mergeCell ref="D2271:D2273"/>
    <mergeCell ref="E2271:E2273"/>
    <mergeCell ref="F2271:R2271"/>
    <mergeCell ref="S2271:AC2271"/>
    <mergeCell ref="F2272:F2273"/>
    <mergeCell ref="G2272:G2273"/>
    <mergeCell ref="H2272:H2273"/>
    <mergeCell ref="I2272:I2273"/>
    <mergeCell ref="J2272:J2273"/>
    <mergeCell ref="K2272:K2273"/>
    <mergeCell ref="L2272:L2273"/>
    <mergeCell ref="D2255:Y2255"/>
    <mergeCell ref="D2284:G2284"/>
    <mergeCell ref="B2279:C2279"/>
    <mergeCell ref="D2279:G2279"/>
    <mergeCell ref="B2251:AK2251"/>
    <mergeCell ref="B2254:C2254"/>
    <mergeCell ref="B2255:C2255"/>
    <mergeCell ref="B2256:C2258"/>
    <mergeCell ref="D2256:D2258"/>
    <mergeCell ref="E2256:E2258"/>
    <mergeCell ref="F2256:R2256"/>
    <mergeCell ref="S2256:AC2256"/>
    <mergeCell ref="AD2256:AG2256"/>
    <mergeCell ref="AH2256:AJ2256"/>
    <mergeCell ref="AJ2257:AJ2258"/>
    <mergeCell ref="B2259:C2259"/>
    <mergeCell ref="B2260:C2260"/>
    <mergeCell ref="B2262:C2262"/>
    <mergeCell ref="D2262:G2262"/>
    <mergeCell ref="X2257:X2258"/>
    <mergeCell ref="Y2257:Y2258"/>
    <mergeCell ref="Z2257:Z2258"/>
    <mergeCell ref="AA2257:AA2258"/>
    <mergeCell ref="AB2257:AB2258"/>
    <mergeCell ref="AC2257:AC2258"/>
    <mergeCell ref="R2257:R2258"/>
    <mergeCell ref="S2257:S2258"/>
    <mergeCell ref="T2257:T2258"/>
    <mergeCell ref="U2257:U2258"/>
    <mergeCell ref="B2269:C2269"/>
    <mergeCell ref="B2270:C2270"/>
    <mergeCell ref="M2272:N2272"/>
    <mergeCell ref="AJ2240:AJ2241"/>
    <mergeCell ref="B2242:C2242"/>
    <mergeCell ref="AG2257:AG2258"/>
    <mergeCell ref="AH2257:AH2258"/>
    <mergeCell ref="AI2257:AI2258"/>
    <mergeCell ref="B2243:C2243"/>
    <mergeCell ref="B2244:C2244"/>
    <mergeCell ref="B2247:C2247"/>
    <mergeCell ref="D2247:G2247"/>
    <mergeCell ref="B2248:C2248"/>
    <mergeCell ref="D2248:G2248"/>
    <mergeCell ref="Z2240:Z2241"/>
    <mergeCell ref="AA2240:AA2241"/>
    <mergeCell ref="AB2240:AB2241"/>
    <mergeCell ref="AC2240:AC2241"/>
    <mergeCell ref="AD2240:AD2241"/>
    <mergeCell ref="AE2240:AE2241"/>
    <mergeCell ref="AF2240:AF2241"/>
    <mergeCell ref="AG2240:AG2241"/>
    <mergeCell ref="AH2240:AH2241"/>
    <mergeCell ref="E2239:E2241"/>
    <mergeCell ref="F2239:R2239"/>
    <mergeCell ref="S2239:AC2239"/>
    <mergeCell ref="AD2239:AG2239"/>
    <mergeCell ref="AH2239:AJ2239"/>
    <mergeCell ref="F2240:F2241"/>
    <mergeCell ref="G2240:G2241"/>
    <mergeCell ref="H2240:H2241"/>
    <mergeCell ref="I2240:I2241"/>
    <mergeCell ref="AD2257:AD2258"/>
    <mergeCell ref="D2253:F2253"/>
    <mergeCell ref="D2254:E2254"/>
    <mergeCell ref="B2225:C2225"/>
    <mergeCell ref="B2228:C2228"/>
    <mergeCell ref="D2230:G2230"/>
    <mergeCell ref="D2231:G2231"/>
    <mergeCell ref="L2240:L2241"/>
    <mergeCell ref="M2240:N2240"/>
    <mergeCell ref="O2240:O2241"/>
    <mergeCell ref="S2240:S2241"/>
    <mergeCell ref="T2240:T2241"/>
    <mergeCell ref="U2240:U2241"/>
    <mergeCell ref="W2223:W2224"/>
    <mergeCell ref="X2223:X2224"/>
    <mergeCell ref="Y2223:Y2224"/>
    <mergeCell ref="Z2223:Z2224"/>
    <mergeCell ref="B2217:AK2217"/>
    <mergeCell ref="D2219:F2219"/>
    <mergeCell ref="B2220:C2220"/>
    <mergeCell ref="D2220:E2220"/>
    <mergeCell ref="B2221:C2221"/>
    <mergeCell ref="D2221:Y2221"/>
    <mergeCell ref="B2222:C2224"/>
    <mergeCell ref="B2226:C2226"/>
    <mergeCell ref="B2227:C2227"/>
    <mergeCell ref="AA2223:AA2224"/>
    <mergeCell ref="AB2223:AB2224"/>
    <mergeCell ref="AC2223:AC2224"/>
    <mergeCell ref="AD2223:AD2224"/>
    <mergeCell ref="AE2223:AE2224"/>
    <mergeCell ref="AF2223:AF2224"/>
    <mergeCell ref="AG2223:AG2224"/>
    <mergeCell ref="O2223:O2224"/>
    <mergeCell ref="AI2240:AI2241"/>
    <mergeCell ref="AH2223:AH2224"/>
    <mergeCell ref="AI2223:AI2224"/>
    <mergeCell ref="R2223:R2224"/>
    <mergeCell ref="S2223:S2224"/>
    <mergeCell ref="T2223:T2224"/>
    <mergeCell ref="U2223:U2224"/>
    <mergeCell ref="V2223:V2224"/>
    <mergeCell ref="P2223:P2224"/>
    <mergeCell ref="Q2223:Q2224"/>
    <mergeCell ref="D2222:D2224"/>
    <mergeCell ref="E2222:E2224"/>
    <mergeCell ref="F2222:R2222"/>
    <mergeCell ref="S2222:AC2222"/>
    <mergeCell ref="AD2222:AG2222"/>
    <mergeCell ref="AH2222:AJ2222"/>
    <mergeCell ref="F2223:F2224"/>
    <mergeCell ref="G2223:G2224"/>
    <mergeCell ref="H2223:H2224"/>
    <mergeCell ref="I2223:I2224"/>
    <mergeCell ref="J2223:J2224"/>
    <mergeCell ref="K2223:K2224"/>
    <mergeCell ref="L2223:L2224"/>
    <mergeCell ref="M2223:N2223"/>
    <mergeCell ref="AJ2223:AJ2224"/>
    <mergeCell ref="B2509:C2509"/>
    <mergeCell ref="B2510:C2510"/>
    <mergeCell ref="B2512:C2512"/>
    <mergeCell ref="D2512:G2512"/>
    <mergeCell ref="B2513:C2513"/>
    <mergeCell ref="B2514:C2514"/>
    <mergeCell ref="D2514:G2514"/>
    <mergeCell ref="B2734:C2734"/>
    <mergeCell ref="B2735:C2735"/>
    <mergeCell ref="B2523:C2525"/>
    <mergeCell ref="D2523:D2525"/>
    <mergeCell ref="E2523:E2525"/>
    <mergeCell ref="F2523:R2523"/>
    <mergeCell ref="S2523:AC2523"/>
    <mergeCell ref="B2566:C2566"/>
    <mergeCell ref="B2567:C2567"/>
    <mergeCell ref="B2565:C2565"/>
    <mergeCell ref="B2533:C2533"/>
    <mergeCell ref="B2643:C2643"/>
    <mergeCell ref="W2524:W2525"/>
    <mergeCell ref="X2524:X2525"/>
    <mergeCell ref="Y2524:Y2525"/>
    <mergeCell ref="Z2524:Z2525"/>
    <mergeCell ref="AA2524:AA2525"/>
    <mergeCell ref="AB2524:AB2525"/>
    <mergeCell ref="B2517:AK2517"/>
    <mergeCell ref="B2520:C2520"/>
    <mergeCell ref="D2520:E2520"/>
    <mergeCell ref="B2521:C2521"/>
    <mergeCell ref="J2524:J2525"/>
    <mergeCell ref="AD2523:AG2523"/>
    <mergeCell ref="AH2523:AJ2523"/>
    <mergeCell ref="B2308:C2308"/>
    <mergeCell ref="B2309:C2309"/>
    <mergeCell ref="B2310:C2310"/>
    <mergeCell ref="B2311:C2311"/>
    <mergeCell ref="B2312:C2312"/>
    <mergeCell ref="B2313:C2313"/>
    <mergeCell ref="B2314:C2314"/>
    <mergeCell ref="B2315:C2315"/>
    <mergeCell ref="B2316:C2316"/>
    <mergeCell ref="J2504:J2505"/>
    <mergeCell ref="K2504:K2505"/>
    <mergeCell ref="L2504:L2505"/>
    <mergeCell ref="D2333:F2333"/>
    <mergeCell ref="B2334:C2334"/>
    <mergeCell ref="D2334:E2334"/>
    <mergeCell ref="I2338:I2339"/>
    <mergeCell ref="J2338:J2339"/>
    <mergeCell ref="K2338:K2339"/>
    <mergeCell ref="L2338:L2339"/>
    <mergeCell ref="B2374:C2374"/>
    <mergeCell ref="D2374:G2374"/>
    <mergeCell ref="B2375:C2375"/>
    <mergeCell ref="B2376:C2376"/>
    <mergeCell ref="D2376:G2376"/>
    <mergeCell ref="D2375:G2375"/>
    <mergeCell ref="B2379:AK2379"/>
    <mergeCell ref="D2381:F2381"/>
    <mergeCell ref="Z2504:Z2505"/>
    <mergeCell ref="B2497:AK2497"/>
    <mergeCell ref="B2500:C2500"/>
    <mergeCell ref="AH2504:AH2505"/>
    <mergeCell ref="AI2504:AI2505"/>
    <mergeCell ref="Y2305:Y2306"/>
    <mergeCell ref="Z2305:Z2306"/>
    <mergeCell ref="AA2305:AA2306"/>
    <mergeCell ref="AB2305:AB2306"/>
    <mergeCell ref="AC2305:AC2306"/>
    <mergeCell ref="AD2305:AD2306"/>
    <mergeCell ref="AE2305:AE2306"/>
    <mergeCell ref="AF2305:AF2306"/>
    <mergeCell ref="AG2305:AG2306"/>
    <mergeCell ref="AH2305:AH2306"/>
    <mergeCell ref="AI2305:AI2306"/>
    <mergeCell ref="B2331:AK2331"/>
    <mergeCell ref="B2335:C2335"/>
    <mergeCell ref="D2335:K2335"/>
    <mergeCell ref="B2336:C2336"/>
    <mergeCell ref="D2336:Q2336"/>
    <mergeCell ref="B2337:C2339"/>
    <mergeCell ref="D2337:D2339"/>
    <mergeCell ref="E2337:E2339"/>
    <mergeCell ref="F2337:R2337"/>
    <mergeCell ref="S2337:AC2337"/>
    <mergeCell ref="AD2337:AG2337"/>
    <mergeCell ref="AH2337:AJ2337"/>
    <mergeCell ref="F2338:F2339"/>
    <mergeCell ref="G2338:G2339"/>
    <mergeCell ref="H2338:H2339"/>
    <mergeCell ref="B2307:C2307"/>
    <mergeCell ref="B2317:C2317"/>
    <mergeCell ref="B2318:C2318"/>
    <mergeCell ref="B2328:C2328"/>
    <mergeCell ref="Q2305:Q2306"/>
    <mergeCell ref="R2305:R2306"/>
    <mergeCell ref="B2298:AK2298"/>
    <mergeCell ref="D2300:F2300"/>
    <mergeCell ref="B2301:C2301"/>
    <mergeCell ref="D2301:E2301"/>
    <mergeCell ref="B2302:C2302"/>
    <mergeCell ref="D2302:K2302"/>
    <mergeCell ref="B2303:C2303"/>
    <mergeCell ref="D2303:Q2303"/>
    <mergeCell ref="B2304:C2306"/>
    <mergeCell ref="D2304:D2306"/>
    <mergeCell ref="E2304:E2306"/>
    <mergeCell ref="F2304:R2304"/>
    <mergeCell ref="S2304:AC2304"/>
    <mergeCell ref="AD2304:AG2304"/>
    <mergeCell ref="AH2304:AJ2304"/>
    <mergeCell ref="F2305:F2306"/>
    <mergeCell ref="AJ2305:AJ2306"/>
    <mergeCell ref="S2305:S2306"/>
    <mergeCell ref="T2305:T2306"/>
    <mergeCell ref="U2305:U2306"/>
    <mergeCell ref="V2305:V2306"/>
    <mergeCell ref="W2305:W2306"/>
    <mergeCell ref="X2305:X2306"/>
    <mergeCell ref="G2305:G2306"/>
    <mergeCell ref="H2305:H2306"/>
    <mergeCell ref="I2305:I2306"/>
    <mergeCell ref="J2305:J2306"/>
    <mergeCell ref="K2305:K2306"/>
    <mergeCell ref="L2305:L2306"/>
    <mergeCell ref="M2305:N2305"/>
    <mergeCell ref="O2305:O2306"/>
    <mergeCell ref="P2305:P2306"/>
    <mergeCell ref="O2338:O2339"/>
    <mergeCell ref="P2338:P2339"/>
    <mergeCell ref="Q2338:Q2339"/>
    <mergeCell ref="R2338:R2339"/>
    <mergeCell ref="S2338:S2339"/>
    <mergeCell ref="T2338:T2339"/>
    <mergeCell ref="U2338:U2339"/>
    <mergeCell ref="V2338:V2339"/>
    <mergeCell ref="W2338:W2339"/>
    <mergeCell ref="X2338:X2339"/>
    <mergeCell ref="Y2338:Y2339"/>
    <mergeCell ref="Z2338:Z2339"/>
    <mergeCell ref="AA2338:AA2339"/>
    <mergeCell ref="AB2338:AB2339"/>
    <mergeCell ref="AC2338:AC2339"/>
    <mergeCell ref="AD2338:AD2339"/>
    <mergeCell ref="B2319:C2319"/>
    <mergeCell ref="B2320:C2320"/>
    <mergeCell ref="B2321:C2321"/>
    <mergeCell ref="B2322:C2322"/>
    <mergeCell ref="B2323:C2323"/>
    <mergeCell ref="B2324:C2324"/>
    <mergeCell ref="D2327:G2327"/>
    <mergeCell ref="B2326:C2326"/>
    <mergeCell ref="D2326:G2326"/>
    <mergeCell ref="B2327:C2327"/>
    <mergeCell ref="D2328:G2328"/>
    <mergeCell ref="AE2338:AE2339"/>
    <mergeCell ref="AF2338:AF2339"/>
    <mergeCell ref="AG2338:AG2339"/>
    <mergeCell ref="AH2338:AH2339"/>
    <mergeCell ref="AI2338:AI2339"/>
    <mergeCell ref="AJ2338:AJ2339"/>
    <mergeCell ref="M2338:N2338"/>
    <mergeCell ref="B2340:C2340"/>
    <mergeCell ref="B2350:C2350"/>
    <mergeCell ref="D2350:G2350"/>
    <mergeCell ref="AF2362:AF2363"/>
    <mergeCell ref="AG2362:AG2363"/>
    <mergeCell ref="B2351:C2351"/>
    <mergeCell ref="B2352:C2352"/>
    <mergeCell ref="D2352:G2352"/>
    <mergeCell ref="B2347:C2347"/>
    <mergeCell ref="B2348:C2348"/>
    <mergeCell ref="D2351:G2351"/>
    <mergeCell ref="B2355:AK2355"/>
    <mergeCell ref="D2357:F2357"/>
    <mergeCell ref="B2358:C2358"/>
    <mergeCell ref="D2358:E2358"/>
    <mergeCell ref="B2359:C2359"/>
    <mergeCell ref="D2359:K2359"/>
    <mergeCell ref="B2360:C2360"/>
    <mergeCell ref="D2360:Q2360"/>
    <mergeCell ref="B2361:C2363"/>
    <mergeCell ref="D2361:D2363"/>
    <mergeCell ref="E2361:E2363"/>
    <mergeCell ref="F2361:R2361"/>
    <mergeCell ref="S2361:AC2361"/>
    <mergeCell ref="AD2361:AG2361"/>
    <mergeCell ref="AH2361:AJ2361"/>
    <mergeCell ref="F2362:F2363"/>
    <mergeCell ref="G2362:G2363"/>
    <mergeCell ref="H2362:H2363"/>
    <mergeCell ref="I2362:I2363"/>
    <mergeCell ref="J2362:J2363"/>
    <mergeCell ref="K2362:K2363"/>
    <mergeCell ref="L2362:L2363"/>
    <mergeCell ref="M2362:N2362"/>
    <mergeCell ref="AH2362:AH2363"/>
    <mergeCell ref="AI2362:AI2363"/>
    <mergeCell ref="AJ2362:AJ2363"/>
    <mergeCell ref="O2362:O2363"/>
    <mergeCell ref="P2362:P2363"/>
    <mergeCell ref="B2364:C2364"/>
    <mergeCell ref="B2372:C2372"/>
    <mergeCell ref="B2371:C2371"/>
    <mergeCell ref="B2382:C2382"/>
    <mergeCell ref="D2382:E2382"/>
    <mergeCell ref="Q2362:Q2363"/>
    <mergeCell ref="R2362:R2363"/>
    <mergeCell ref="S2362:S2363"/>
    <mergeCell ref="T2362:T2363"/>
    <mergeCell ref="U2362:U2363"/>
    <mergeCell ref="V2362:V2363"/>
    <mergeCell ref="W2362:W2363"/>
    <mergeCell ref="X2362:X2363"/>
    <mergeCell ref="Y2362:Y2363"/>
    <mergeCell ref="Z2362:Z2363"/>
    <mergeCell ref="AA2362:AA2363"/>
    <mergeCell ref="AB2362:AB2363"/>
    <mergeCell ref="AC2362:AC2363"/>
    <mergeCell ref="AD2362:AD2363"/>
    <mergeCell ref="AE2362:AE2363"/>
    <mergeCell ref="AC2386:AC2387"/>
    <mergeCell ref="AD2386:AD2387"/>
    <mergeCell ref="AE2386:AE2387"/>
    <mergeCell ref="AF2386:AF2387"/>
    <mergeCell ref="AG2386:AG2387"/>
    <mergeCell ref="AH2386:AH2387"/>
    <mergeCell ref="AI2386:AI2387"/>
    <mergeCell ref="AJ2386:AJ2387"/>
    <mergeCell ref="B2388:C2388"/>
    <mergeCell ref="B2390:C2390"/>
    <mergeCell ref="D2390:G2390"/>
    <mergeCell ref="B2391:C2391"/>
    <mergeCell ref="B2392:C2392"/>
    <mergeCell ref="D2392:G2392"/>
    <mergeCell ref="D2391:G2391"/>
    <mergeCell ref="B2383:C2383"/>
    <mergeCell ref="D2383:K2383"/>
    <mergeCell ref="B2384:C2384"/>
    <mergeCell ref="D2384:Q2384"/>
    <mergeCell ref="B2385:C2387"/>
    <mergeCell ref="D2385:D2387"/>
    <mergeCell ref="E2385:E2387"/>
    <mergeCell ref="F2385:R2385"/>
    <mergeCell ref="S2385:AC2385"/>
    <mergeCell ref="AD2385:AG2385"/>
    <mergeCell ref="AH2385:AJ2385"/>
    <mergeCell ref="F2386:F2387"/>
    <mergeCell ref="G2386:G2387"/>
    <mergeCell ref="H2386:H2387"/>
    <mergeCell ref="I2386:I2387"/>
    <mergeCell ref="J2386:J2387"/>
    <mergeCell ref="K2386:K2387"/>
    <mergeCell ref="G2402:G2403"/>
    <mergeCell ref="H2402:H2403"/>
    <mergeCell ref="I2402:I2403"/>
    <mergeCell ref="J2402:J2403"/>
    <mergeCell ref="K2402:K2403"/>
    <mergeCell ref="L2402:L2403"/>
    <mergeCell ref="M2402:N2402"/>
    <mergeCell ref="O2402:O2403"/>
    <mergeCell ref="P2402:P2403"/>
    <mergeCell ref="Q2402:Q2403"/>
    <mergeCell ref="R2402:R2403"/>
    <mergeCell ref="S2402:S2403"/>
    <mergeCell ref="T2402:T2403"/>
    <mergeCell ref="U2402:U2403"/>
    <mergeCell ref="V2402:V2403"/>
    <mergeCell ref="W2402:W2403"/>
    <mergeCell ref="AB2386:AB2387"/>
    <mergeCell ref="L2386:L2387"/>
    <mergeCell ref="M2386:N2386"/>
    <mergeCell ref="O2386:O2387"/>
    <mergeCell ref="P2386:P2387"/>
    <mergeCell ref="Q2386:Q2387"/>
    <mergeCell ref="R2386:R2387"/>
    <mergeCell ref="S2386:S2387"/>
    <mergeCell ref="T2386:T2387"/>
    <mergeCell ref="U2386:U2387"/>
    <mergeCell ref="V2386:V2387"/>
    <mergeCell ref="W2386:W2387"/>
    <mergeCell ref="X2386:X2387"/>
    <mergeCell ref="Y2386:Y2387"/>
    <mergeCell ref="Z2386:Z2387"/>
    <mergeCell ref="AA2386:AA2387"/>
    <mergeCell ref="X2402:X2403"/>
    <mergeCell ref="Y2402:Y2403"/>
    <mergeCell ref="Z2402:Z2403"/>
    <mergeCell ref="AA2402:AA2403"/>
    <mergeCell ref="AB2402:AB2403"/>
    <mergeCell ref="AC2402:AC2403"/>
    <mergeCell ref="AD2402:AD2403"/>
    <mergeCell ref="AE2402:AE2403"/>
    <mergeCell ref="AF2402:AF2403"/>
    <mergeCell ref="AG2402:AG2403"/>
    <mergeCell ref="AH2402:AH2403"/>
    <mergeCell ref="AI2402:AI2403"/>
    <mergeCell ref="AJ2402:AJ2403"/>
    <mergeCell ref="B2404:C2404"/>
    <mergeCell ref="B2406:C2406"/>
    <mergeCell ref="D2406:G2406"/>
    <mergeCell ref="B2395:AK2395"/>
    <mergeCell ref="D2397:F2397"/>
    <mergeCell ref="B2398:C2398"/>
    <mergeCell ref="D2398:E2398"/>
    <mergeCell ref="B2399:C2399"/>
    <mergeCell ref="D2399:K2399"/>
    <mergeCell ref="B2400:C2400"/>
    <mergeCell ref="D2400:Q2400"/>
    <mergeCell ref="B2401:C2403"/>
    <mergeCell ref="D2401:D2403"/>
    <mergeCell ref="E2401:E2403"/>
    <mergeCell ref="F2401:R2401"/>
    <mergeCell ref="S2401:AC2401"/>
    <mergeCell ref="AD2401:AG2401"/>
    <mergeCell ref="AH2401:AJ2401"/>
    <mergeCell ref="F2402:F2403"/>
    <mergeCell ref="AF2418:AF2419"/>
    <mergeCell ref="AG2418:AG2419"/>
    <mergeCell ref="Q2418:Q2419"/>
    <mergeCell ref="R2418:R2419"/>
    <mergeCell ref="S2418:S2419"/>
    <mergeCell ref="AH2418:AH2419"/>
    <mergeCell ref="AI2418:AI2419"/>
    <mergeCell ref="AJ2418:AJ2419"/>
    <mergeCell ref="B2407:C2407"/>
    <mergeCell ref="B2408:C2408"/>
    <mergeCell ref="D2408:G2408"/>
    <mergeCell ref="D2407:G2407"/>
    <mergeCell ref="B2411:AK2411"/>
    <mergeCell ref="D2413:F2413"/>
    <mergeCell ref="B2414:C2414"/>
    <mergeCell ref="D2414:E2414"/>
    <mergeCell ref="B2415:C2415"/>
    <mergeCell ref="D2415:K2415"/>
    <mergeCell ref="B2416:C2416"/>
    <mergeCell ref="D2416:Q2416"/>
    <mergeCell ref="B2417:C2419"/>
    <mergeCell ref="D2417:D2419"/>
    <mergeCell ref="E2417:E2419"/>
    <mergeCell ref="F2417:R2417"/>
    <mergeCell ref="S2417:AC2417"/>
    <mergeCell ref="AD2417:AG2417"/>
    <mergeCell ref="AH2417:AJ2417"/>
    <mergeCell ref="F2418:F2419"/>
    <mergeCell ref="G2418:G2419"/>
    <mergeCell ref="H2418:H2419"/>
    <mergeCell ref="I2418:I2419"/>
    <mergeCell ref="J2418:J2419"/>
    <mergeCell ref="B2434:C2434"/>
    <mergeCell ref="B2435:C2435"/>
    <mergeCell ref="D2440:G2440"/>
    <mergeCell ref="T2418:T2419"/>
    <mergeCell ref="U2418:U2419"/>
    <mergeCell ref="V2418:V2419"/>
    <mergeCell ref="W2418:W2419"/>
    <mergeCell ref="X2418:X2419"/>
    <mergeCell ref="Y2418:Y2419"/>
    <mergeCell ref="Z2418:Z2419"/>
    <mergeCell ref="AA2418:AA2419"/>
    <mergeCell ref="AB2418:AB2419"/>
    <mergeCell ref="AC2418:AC2419"/>
    <mergeCell ref="AD2418:AD2419"/>
    <mergeCell ref="AE2418:AE2419"/>
    <mergeCell ref="K2418:K2419"/>
    <mergeCell ref="L2418:L2419"/>
    <mergeCell ref="M2418:N2418"/>
    <mergeCell ref="O2418:O2419"/>
    <mergeCell ref="P2418:P2419"/>
    <mergeCell ref="P2451:P2452"/>
    <mergeCell ref="Q2451:Q2452"/>
    <mergeCell ref="R2451:R2452"/>
    <mergeCell ref="S2451:S2452"/>
    <mergeCell ref="T2451:T2452"/>
    <mergeCell ref="U2451:U2452"/>
    <mergeCell ref="V2451:V2452"/>
    <mergeCell ref="W2451:W2452"/>
    <mergeCell ref="X2451:X2452"/>
    <mergeCell ref="Y2451:Y2452"/>
    <mergeCell ref="B2444:AK2444"/>
    <mergeCell ref="D2446:F2446"/>
    <mergeCell ref="B2420:C2420"/>
    <mergeCell ref="B2436:C2436"/>
    <mergeCell ref="B2437:C2437"/>
    <mergeCell ref="B2439:C2439"/>
    <mergeCell ref="D2439:G2439"/>
    <mergeCell ref="B2441:C2441"/>
    <mergeCell ref="D2441:G2441"/>
    <mergeCell ref="B2421:C2421"/>
    <mergeCell ref="B2422:C2422"/>
    <mergeCell ref="B2423:C2423"/>
    <mergeCell ref="B2424:C2424"/>
    <mergeCell ref="B2425:C2425"/>
    <mergeCell ref="B2426:C2426"/>
    <mergeCell ref="B2427:C2427"/>
    <mergeCell ref="B2428:C2428"/>
    <mergeCell ref="B2429:C2429"/>
    <mergeCell ref="B2430:C2430"/>
    <mergeCell ref="B2431:C2431"/>
    <mergeCell ref="B2432:C2432"/>
    <mergeCell ref="B2433:C2433"/>
    <mergeCell ref="AG2451:AG2452"/>
    <mergeCell ref="AH2451:AH2452"/>
    <mergeCell ref="AI2451:AI2452"/>
    <mergeCell ref="AJ2451:AJ2452"/>
    <mergeCell ref="B2453:C2453"/>
    <mergeCell ref="B2454:C2454"/>
    <mergeCell ref="B2455:C2455"/>
    <mergeCell ref="B2457:C2457"/>
    <mergeCell ref="D2457:G2457"/>
    <mergeCell ref="B2458:C2458"/>
    <mergeCell ref="B2447:C2447"/>
    <mergeCell ref="D2447:E2447"/>
    <mergeCell ref="B2448:C2448"/>
    <mergeCell ref="D2448:K2448"/>
    <mergeCell ref="B2449:C2449"/>
    <mergeCell ref="D2449:Q2449"/>
    <mergeCell ref="B2450:C2452"/>
    <mergeCell ref="D2450:D2452"/>
    <mergeCell ref="E2450:E2452"/>
    <mergeCell ref="F2450:R2450"/>
    <mergeCell ref="S2450:AC2450"/>
    <mergeCell ref="AD2450:AG2450"/>
    <mergeCell ref="AH2450:AJ2450"/>
    <mergeCell ref="F2451:F2452"/>
    <mergeCell ref="G2451:G2452"/>
    <mergeCell ref="H2451:H2452"/>
    <mergeCell ref="I2451:I2452"/>
    <mergeCell ref="J2451:J2452"/>
    <mergeCell ref="K2451:K2452"/>
    <mergeCell ref="L2451:L2452"/>
    <mergeCell ref="M2451:N2451"/>
    <mergeCell ref="O2451:O2452"/>
    <mergeCell ref="D2458:G2458"/>
    <mergeCell ref="Z2451:Z2452"/>
    <mergeCell ref="AA2451:AA2452"/>
    <mergeCell ref="AB2451:AB2452"/>
    <mergeCell ref="AC2451:AC2452"/>
    <mergeCell ref="AD2451:AD2452"/>
    <mergeCell ref="AE2451:AE2452"/>
    <mergeCell ref="AF2451:AF2452"/>
    <mergeCell ref="B2477:C2477"/>
    <mergeCell ref="D2477:G2477"/>
    <mergeCell ref="F2469:F2470"/>
    <mergeCell ref="G2469:G2470"/>
    <mergeCell ref="H2469:H2470"/>
    <mergeCell ref="I2469:I2470"/>
    <mergeCell ref="J2469:J2470"/>
    <mergeCell ref="K2469:K2470"/>
    <mergeCell ref="L2469:L2470"/>
    <mergeCell ref="M2469:N2469"/>
    <mergeCell ref="O2469:O2470"/>
    <mergeCell ref="P2469:P2470"/>
    <mergeCell ref="Q2469:Q2470"/>
    <mergeCell ref="B2472:C2472"/>
    <mergeCell ref="B2459:C2459"/>
    <mergeCell ref="D2459:G2459"/>
    <mergeCell ref="B2462:AK2462"/>
    <mergeCell ref="D2464:F2464"/>
    <mergeCell ref="B2465:C2465"/>
    <mergeCell ref="D2465:E2465"/>
    <mergeCell ref="B2466:C2466"/>
    <mergeCell ref="D2466:K2466"/>
    <mergeCell ref="B2467:C2467"/>
    <mergeCell ref="D2467:Q2467"/>
    <mergeCell ref="AJ2469:AJ2470"/>
    <mergeCell ref="B2471:C2471"/>
    <mergeCell ref="S2469:S2470"/>
    <mergeCell ref="T2469:T2470"/>
    <mergeCell ref="U2469:U2470"/>
    <mergeCell ref="D2476:G2476"/>
    <mergeCell ref="B2473:C2473"/>
    <mergeCell ref="D2475:G2475"/>
    <mergeCell ref="B2476:C2476"/>
    <mergeCell ref="V2469:V2470"/>
    <mergeCell ref="W2469:W2470"/>
    <mergeCell ref="X2469:X2470"/>
    <mergeCell ref="Y2469:Y2470"/>
    <mergeCell ref="Z2469:Z2470"/>
    <mergeCell ref="AA2469:AA2470"/>
    <mergeCell ref="AB2469:AB2470"/>
    <mergeCell ref="AC2469:AC2470"/>
    <mergeCell ref="AD2469:AD2470"/>
    <mergeCell ref="AE2469:AE2470"/>
    <mergeCell ref="AF2469:AF2470"/>
    <mergeCell ref="AG2469:AG2470"/>
    <mergeCell ref="AH2469:AH2470"/>
    <mergeCell ref="AI2469:AI2470"/>
    <mergeCell ref="B2468:C2470"/>
    <mergeCell ref="D2468:D2470"/>
    <mergeCell ref="E2468:E2470"/>
    <mergeCell ref="F2468:R2468"/>
    <mergeCell ref="S2468:AC2468"/>
    <mergeCell ref="AD2468:AG2468"/>
    <mergeCell ref="AH2468:AJ2468"/>
    <mergeCell ref="R2469:R2470"/>
    <mergeCell ref="B2187:C2187"/>
    <mergeCell ref="B2188:C2188"/>
    <mergeCell ref="D2185:F2185"/>
    <mergeCell ref="B2186:C2186"/>
    <mergeCell ref="D2186:E2186"/>
    <mergeCell ref="D2187:K2187"/>
    <mergeCell ref="D2188:Q2188"/>
    <mergeCell ref="B2189:C2191"/>
    <mergeCell ref="D2189:D2191"/>
    <mergeCell ref="E2189:E2191"/>
    <mergeCell ref="F2189:R2189"/>
    <mergeCell ref="S2189:AC2189"/>
    <mergeCell ref="D2198:G2198"/>
    <mergeCell ref="Z2208:Z2209"/>
    <mergeCell ref="AA2208:AA2209"/>
    <mergeCell ref="AB2208:AB2209"/>
    <mergeCell ref="AC2208:AC2209"/>
    <mergeCell ref="J2190:J2191"/>
    <mergeCell ref="K2190:K2191"/>
    <mergeCell ref="L2190:L2191"/>
    <mergeCell ref="B2192:C2192"/>
    <mergeCell ref="B2196:C2196"/>
    <mergeCell ref="D2196:G2196"/>
    <mergeCell ref="B2213:C2213"/>
    <mergeCell ref="B2214:C2214"/>
    <mergeCell ref="D2214:G2214"/>
    <mergeCell ref="B2201:AK2201"/>
    <mergeCell ref="D2203:F2203"/>
    <mergeCell ref="B2204:C2204"/>
    <mergeCell ref="D2204:E2204"/>
    <mergeCell ref="B2205:C2205"/>
    <mergeCell ref="D2205:K2205"/>
    <mergeCell ref="B2206:C2206"/>
    <mergeCell ref="D2206:Q2206"/>
    <mergeCell ref="B2207:C2209"/>
    <mergeCell ref="D2207:D2209"/>
    <mergeCell ref="E2207:E2209"/>
    <mergeCell ref="F2207:R2207"/>
    <mergeCell ref="S2207:AC2207"/>
    <mergeCell ref="AD2207:AG2207"/>
    <mergeCell ref="AH2207:AJ2207"/>
    <mergeCell ref="F2208:F2209"/>
    <mergeCell ref="G2208:G2209"/>
    <mergeCell ref="H2208:H2209"/>
    <mergeCell ref="I2208:I2209"/>
    <mergeCell ref="J2208:J2209"/>
    <mergeCell ref="K2208:K2209"/>
    <mergeCell ref="L2208:L2209"/>
    <mergeCell ref="M2208:N2208"/>
    <mergeCell ref="O2208:O2209"/>
    <mergeCell ref="P2208:P2209"/>
    <mergeCell ref="Q2208:Q2209"/>
    <mergeCell ref="R2208:R2209"/>
    <mergeCell ref="S2208:S2209"/>
    <mergeCell ref="AD2190:AD2191"/>
    <mergeCell ref="AI2208:AI2209"/>
    <mergeCell ref="AJ2208:AJ2209"/>
    <mergeCell ref="B2210:C2210"/>
    <mergeCell ref="B2212:C2212"/>
    <mergeCell ref="D2212:G2212"/>
    <mergeCell ref="T2208:T2209"/>
    <mergeCell ref="AD2208:AD2209"/>
    <mergeCell ref="AE2208:AE2209"/>
    <mergeCell ref="AF2208:AF2209"/>
    <mergeCell ref="AG2208:AG2209"/>
    <mergeCell ref="AH2208:AH2209"/>
    <mergeCell ref="U2208:U2209"/>
    <mergeCell ref="V2208:V2209"/>
    <mergeCell ref="W2208:W2209"/>
    <mergeCell ref="X2208:X2209"/>
    <mergeCell ref="Y2208:Y2209"/>
    <mergeCell ref="B2194:C2194"/>
    <mergeCell ref="T2190:T2191"/>
    <mergeCell ref="U2190:U2191"/>
    <mergeCell ref="V2190:V2191"/>
    <mergeCell ref="W2190:W2191"/>
    <mergeCell ref="X2190:X2191"/>
    <mergeCell ref="Y2190:Y2191"/>
    <mergeCell ref="Z2190:Z2191"/>
    <mergeCell ref="AA2190:AA2191"/>
    <mergeCell ref="AB2190:AB2191"/>
    <mergeCell ref="AC2190:AC2191"/>
    <mergeCell ref="AE2172:AE2173"/>
    <mergeCell ref="Y2172:Y2173"/>
    <mergeCell ref="AD2189:AG2189"/>
    <mergeCell ref="AH2189:AJ2189"/>
    <mergeCell ref="F2190:F2191"/>
    <mergeCell ref="G2190:G2191"/>
    <mergeCell ref="H2190:H2191"/>
    <mergeCell ref="I2190:I2191"/>
    <mergeCell ref="AE2190:AE2191"/>
    <mergeCell ref="AF2190:AF2191"/>
    <mergeCell ref="AG2190:AG2191"/>
    <mergeCell ref="AH2190:AH2191"/>
    <mergeCell ref="AI2190:AI2191"/>
    <mergeCell ref="AJ2190:AJ2191"/>
    <mergeCell ref="B2197:C2197"/>
    <mergeCell ref="B2198:C2198"/>
    <mergeCell ref="D2179:G2179"/>
    <mergeCell ref="B2183:AK2183"/>
    <mergeCell ref="Z2172:Z2173"/>
    <mergeCell ref="AA2172:AA2173"/>
    <mergeCell ref="B2174:C2174"/>
    <mergeCell ref="M2190:N2190"/>
    <mergeCell ref="O2190:O2191"/>
    <mergeCell ref="P2190:P2191"/>
    <mergeCell ref="Q2190:Q2191"/>
    <mergeCell ref="R2190:R2191"/>
    <mergeCell ref="S2190:S2191"/>
    <mergeCell ref="AF2172:AF2173"/>
    <mergeCell ref="AG2172:AG2173"/>
    <mergeCell ref="AH2172:AH2173"/>
    <mergeCell ref="AI2172:AI2173"/>
    <mergeCell ref="AJ2172:AJ2173"/>
    <mergeCell ref="AD2172:AD2173"/>
    <mergeCell ref="B2160:C2160"/>
    <mergeCell ref="D2160:G2160"/>
    <mergeCell ref="B2161:C2161"/>
    <mergeCell ref="B2162:C2162"/>
    <mergeCell ref="D2162:G2162"/>
    <mergeCell ref="J2153:J2154"/>
    <mergeCell ref="K2153:K2154"/>
    <mergeCell ref="L2153:L2154"/>
    <mergeCell ref="M2153:N2153"/>
    <mergeCell ref="O2153:O2154"/>
    <mergeCell ref="P2153:P2154"/>
    <mergeCell ref="Q2153:Q2154"/>
    <mergeCell ref="R2153:R2154"/>
    <mergeCell ref="S2153:S2154"/>
    <mergeCell ref="B2157:C2157"/>
    <mergeCell ref="B2178:C2178"/>
    <mergeCell ref="D2178:G2178"/>
    <mergeCell ref="B2165:AK2165"/>
    <mergeCell ref="D2167:F2167"/>
    <mergeCell ref="D2168:E2168"/>
    <mergeCell ref="B2169:C2169"/>
    <mergeCell ref="D2169:K2169"/>
    <mergeCell ref="B2170:C2170"/>
    <mergeCell ref="D2170:Q2170"/>
    <mergeCell ref="J2172:J2173"/>
    <mergeCell ref="AD2171:AG2171"/>
    <mergeCell ref="AH2171:AJ2171"/>
    <mergeCell ref="F2172:F2173"/>
    <mergeCell ref="G2172:G2173"/>
    <mergeCell ref="H2172:H2173"/>
    <mergeCell ref="I2172:I2173"/>
    <mergeCell ref="B2155:C2155"/>
    <mergeCell ref="B2158:C2158"/>
    <mergeCell ref="B2171:C2173"/>
    <mergeCell ref="D2171:D2173"/>
    <mergeCell ref="E2171:E2173"/>
    <mergeCell ref="F2171:R2171"/>
    <mergeCell ref="S2171:AC2171"/>
    <mergeCell ref="Z2153:Z2154"/>
    <mergeCell ref="AA2153:AA2154"/>
    <mergeCell ref="AB2172:AB2173"/>
    <mergeCell ref="AC2172:AC2173"/>
    <mergeCell ref="B2143:C2143"/>
    <mergeCell ref="D2141:G2141"/>
    <mergeCell ref="B2142:C2142"/>
    <mergeCell ref="D2143:G2143"/>
    <mergeCell ref="H2153:H2154"/>
    <mergeCell ref="I2153:I2154"/>
    <mergeCell ref="B2168:C2168"/>
    <mergeCell ref="K2172:K2173"/>
    <mergeCell ref="L2172:L2173"/>
    <mergeCell ref="M2172:N2172"/>
    <mergeCell ref="O2172:O2173"/>
    <mergeCell ref="P2172:P2173"/>
    <mergeCell ref="Q2172:Q2173"/>
    <mergeCell ref="R2172:R2173"/>
    <mergeCell ref="S2172:S2173"/>
    <mergeCell ref="T2172:T2173"/>
    <mergeCell ref="U2172:U2173"/>
    <mergeCell ref="V2172:V2173"/>
    <mergeCell ref="W2172:W2173"/>
    <mergeCell ref="X2172:X2173"/>
    <mergeCell ref="D2148:F2148"/>
    <mergeCell ref="B2149:C2149"/>
    <mergeCell ref="D2149:E2149"/>
    <mergeCell ref="B2150:C2150"/>
    <mergeCell ref="D2150:K2150"/>
    <mergeCell ref="B2151:C2151"/>
    <mergeCell ref="D2151:Q2151"/>
    <mergeCell ref="B2152:C2154"/>
    <mergeCell ref="D2152:D2154"/>
    <mergeCell ref="E2152:E2154"/>
    <mergeCell ref="F2152:R2152"/>
    <mergeCell ref="S2152:AC2152"/>
    <mergeCell ref="AD2152:AG2152"/>
    <mergeCell ref="AH2152:AJ2152"/>
    <mergeCell ref="F2153:F2154"/>
    <mergeCell ref="G2153:G2154"/>
    <mergeCell ref="AB2153:AB2154"/>
    <mergeCell ref="AC2153:AC2154"/>
    <mergeCell ref="AD2153:AD2154"/>
    <mergeCell ref="AE2153:AE2154"/>
    <mergeCell ref="AF2153:AF2154"/>
    <mergeCell ref="AG2153:AG2154"/>
    <mergeCell ref="AH2153:AH2154"/>
    <mergeCell ref="AI2153:AI2154"/>
    <mergeCell ref="AJ2153:AJ2154"/>
    <mergeCell ref="T2153:T2154"/>
    <mergeCell ref="U2153:U2154"/>
    <mergeCell ref="V2153:V2154"/>
    <mergeCell ref="W2153:W2154"/>
    <mergeCell ref="X2153:X2154"/>
    <mergeCell ref="Y2153:Y2154"/>
    <mergeCell ref="AE2130:AE2131"/>
    <mergeCell ref="AF2130:AF2131"/>
    <mergeCell ref="AG2130:AG2131"/>
    <mergeCell ref="AH2130:AH2131"/>
    <mergeCell ref="AI2130:AI2131"/>
    <mergeCell ref="AJ2130:AJ2131"/>
    <mergeCell ref="B2127:C2127"/>
    <mergeCell ref="B2128:C2128"/>
    <mergeCell ref="B2126:C2126"/>
    <mergeCell ref="D2126:E2126"/>
    <mergeCell ref="D2127:K2127"/>
    <mergeCell ref="D2128:Q2128"/>
    <mergeCell ref="B2129:C2131"/>
    <mergeCell ref="D2129:D2131"/>
    <mergeCell ref="E2129:E2131"/>
    <mergeCell ref="F2129:R2129"/>
    <mergeCell ref="S2129:AC2129"/>
    <mergeCell ref="AD2129:AG2129"/>
    <mergeCell ref="AH2129:AJ2129"/>
    <mergeCell ref="F2130:F2131"/>
    <mergeCell ref="G2130:G2131"/>
    <mergeCell ref="H2130:H2131"/>
    <mergeCell ref="I2130:I2131"/>
    <mergeCell ref="J2130:J2131"/>
    <mergeCell ref="K2130:K2131"/>
    <mergeCell ref="L2130:L2131"/>
    <mergeCell ref="X2130:X2131"/>
    <mergeCell ref="M2130:N2130"/>
    <mergeCell ref="O2130:O2131"/>
    <mergeCell ref="P2130:P2131"/>
    <mergeCell ref="Q2130:Q2131"/>
    <mergeCell ref="R2130:R2131"/>
    <mergeCell ref="Q2099:Q2100"/>
    <mergeCell ref="R2099:R2100"/>
    <mergeCell ref="S2099:S2100"/>
    <mergeCell ref="W2099:W2100"/>
    <mergeCell ref="X2099:X2100"/>
    <mergeCell ref="B2104:C2104"/>
    <mergeCell ref="B2123:AK2123"/>
    <mergeCell ref="D2125:F2125"/>
    <mergeCell ref="AD2099:AD2100"/>
    <mergeCell ref="Y2130:Y2131"/>
    <mergeCell ref="Z2130:Z2131"/>
    <mergeCell ref="AA2130:AA2131"/>
    <mergeCell ref="AB2130:AB2131"/>
    <mergeCell ref="AC2130:AC2131"/>
    <mergeCell ref="AD2130:AD2131"/>
    <mergeCell ref="S2130:S2131"/>
    <mergeCell ref="T2130:T2131"/>
    <mergeCell ref="U2130:U2131"/>
    <mergeCell ref="V2130:V2131"/>
    <mergeCell ref="W2130:W2131"/>
    <mergeCell ref="AJ2099:AJ2100"/>
    <mergeCell ref="B2101:C2101"/>
    <mergeCell ref="D2071:F2071"/>
    <mergeCell ref="B2072:C2072"/>
    <mergeCell ref="D2072:E2072"/>
    <mergeCell ref="B2073:C2073"/>
    <mergeCell ref="D2073:K2073"/>
    <mergeCell ref="B2074:C2074"/>
    <mergeCell ref="D2074:Q2074"/>
    <mergeCell ref="B2075:C2077"/>
    <mergeCell ref="D2075:D2077"/>
    <mergeCell ref="E2075:E2077"/>
    <mergeCell ref="F2075:R2075"/>
    <mergeCell ref="S2075:AC2075"/>
    <mergeCell ref="AD2075:AG2075"/>
    <mergeCell ref="AH2075:AJ2075"/>
    <mergeCell ref="F2076:F2077"/>
    <mergeCell ref="G2076:G2077"/>
    <mergeCell ref="I2076:I2077"/>
    <mergeCell ref="J2076:J2077"/>
    <mergeCell ref="K2076:K2077"/>
    <mergeCell ref="L2076:L2077"/>
    <mergeCell ref="M2076:N2076"/>
    <mergeCell ref="O2076:O2077"/>
    <mergeCell ref="Y2099:Y2100"/>
    <mergeCell ref="Z2099:Z2100"/>
    <mergeCell ref="AA2099:AA2100"/>
    <mergeCell ref="AB2099:AB2100"/>
    <mergeCell ref="AC2099:AC2100"/>
    <mergeCell ref="AD2076:AD2077"/>
    <mergeCell ref="AE2076:AE2077"/>
    <mergeCell ref="AE2099:AE2100"/>
    <mergeCell ref="AF2099:AF2100"/>
    <mergeCell ref="AG2099:AG2100"/>
    <mergeCell ref="AH2099:AH2100"/>
    <mergeCell ref="AI2099:AI2100"/>
    <mergeCell ref="E2098:E2100"/>
    <mergeCell ref="F2098:R2098"/>
    <mergeCell ref="S2098:AC2098"/>
    <mergeCell ref="AD2098:AG2098"/>
    <mergeCell ref="AH2098:AJ2098"/>
    <mergeCell ref="F2099:F2100"/>
    <mergeCell ref="G2099:G2100"/>
    <mergeCell ref="H2099:H2100"/>
    <mergeCell ref="I2099:I2100"/>
    <mergeCell ref="J2099:J2100"/>
    <mergeCell ref="K2099:K2100"/>
    <mergeCell ref="L2099:L2100"/>
    <mergeCell ref="M2099:N2099"/>
    <mergeCell ref="O2099:O2100"/>
    <mergeCell ref="P2099:P2100"/>
    <mergeCell ref="B2089:C2089"/>
    <mergeCell ref="D2089:G2089"/>
    <mergeCell ref="B2087:C2087"/>
    <mergeCell ref="D2087:G2087"/>
    <mergeCell ref="W2076:W2077"/>
    <mergeCell ref="B2060:C2060"/>
    <mergeCell ref="X2076:X2077"/>
    <mergeCell ref="B2097:C2097"/>
    <mergeCell ref="B2098:C2100"/>
    <mergeCell ref="D2065:G2065"/>
    <mergeCell ref="Z2076:Z2077"/>
    <mergeCell ref="AA2076:AA2077"/>
    <mergeCell ref="AB2076:AB2077"/>
    <mergeCell ref="AC2076:AC2077"/>
    <mergeCell ref="P2076:P2077"/>
    <mergeCell ref="Q2076:Q2077"/>
    <mergeCell ref="R2076:R2077"/>
    <mergeCell ref="S2076:S2077"/>
    <mergeCell ref="T2076:T2077"/>
    <mergeCell ref="B2061:C2061"/>
    <mergeCell ref="Y2076:Y2077"/>
    <mergeCell ref="D2097:Q2097"/>
    <mergeCell ref="T2099:T2100"/>
    <mergeCell ref="U2099:U2100"/>
    <mergeCell ref="V2099:V2100"/>
    <mergeCell ref="H2076:H2077"/>
    <mergeCell ref="B2078:C2078"/>
    <mergeCell ref="D2098:D2100"/>
    <mergeCell ref="U2076:U2077"/>
    <mergeCell ref="V2076:V2077"/>
    <mergeCell ref="T2058:T2059"/>
    <mergeCell ref="U2058:U2059"/>
    <mergeCell ref="V2058:V2059"/>
    <mergeCell ref="AA2058:AA2059"/>
    <mergeCell ref="B2085:C2085"/>
    <mergeCell ref="H2058:H2059"/>
    <mergeCell ref="I2058:I2059"/>
    <mergeCell ref="K2058:K2059"/>
    <mergeCell ref="L2058:L2059"/>
    <mergeCell ref="M2058:N2058"/>
    <mergeCell ref="O2058:O2059"/>
    <mergeCell ref="P2058:P2059"/>
    <mergeCell ref="Q2058:Q2059"/>
    <mergeCell ref="R2058:R2059"/>
    <mergeCell ref="B2069:AK2069"/>
    <mergeCell ref="W2058:W2059"/>
    <mergeCell ref="X2058:X2059"/>
    <mergeCell ref="Y2058:Y2059"/>
    <mergeCell ref="Z2058:Z2059"/>
    <mergeCell ref="B2062:C2062"/>
    <mergeCell ref="D2064:G2064"/>
    <mergeCell ref="J2058:J2059"/>
    <mergeCell ref="AF2076:AF2077"/>
    <mergeCell ref="AG2076:AG2077"/>
    <mergeCell ref="AH2076:AH2077"/>
    <mergeCell ref="AI2076:AI2077"/>
    <mergeCell ref="AJ2076:AJ2077"/>
    <mergeCell ref="D2088:G2088"/>
    <mergeCell ref="B2088:C2088"/>
    <mergeCell ref="AE2042:AE2043"/>
    <mergeCell ref="AF2042:AF2043"/>
    <mergeCell ref="AG2042:AG2043"/>
    <mergeCell ref="AH2042:AH2043"/>
    <mergeCell ref="AI2042:AI2043"/>
    <mergeCell ref="AJ2042:AJ2043"/>
    <mergeCell ref="Q2042:Q2043"/>
    <mergeCell ref="R2042:R2043"/>
    <mergeCell ref="S2042:S2043"/>
    <mergeCell ref="T2042:T2043"/>
    <mergeCell ref="U2042:U2043"/>
    <mergeCell ref="M2042:N2042"/>
    <mergeCell ref="O2042:O2043"/>
    <mergeCell ref="P2042:P2043"/>
    <mergeCell ref="AC2058:AC2059"/>
    <mergeCell ref="AD2058:AD2059"/>
    <mergeCell ref="AE2058:AE2059"/>
    <mergeCell ref="AF2058:AF2059"/>
    <mergeCell ref="AI2058:AI2059"/>
    <mergeCell ref="AJ2058:AJ2059"/>
    <mergeCell ref="B2065:C2065"/>
    <mergeCell ref="B2066:C2066"/>
    <mergeCell ref="D2066:G2066"/>
    <mergeCell ref="B2082:C2082"/>
    <mergeCell ref="B2083:C2083"/>
    <mergeCell ref="B2079:C2079"/>
    <mergeCell ref="B2080:C2080"/>
    <mergeCell ref="B2081:C2081"/>
    <mergeCell ref="B2084:C2084"/>
    <mergeCell ref="S2058:S2059"/>
    <mergeCell ref="Y2042:Y2043"/>
    <mergeCell ref="Z2042:Z2043"/>
    <mergeCell ref="AA2042:AA2043"/>
    <mergeCell ref="AB2042:AB2043"/>
    <mergeCell ref="AC2042:AC2043"/>
    <mergeCell ref="AD2042:AD2043"/>
    <mergeCell ref="B2046:C2046"/>
    <mergeCell ref="D2046:G2046"/>
    <mergeCell ref="B2047:C2047"/>
    <mergeCell ref="B2048:C2048"/>
    <mergeCell ref="D2048:G2048"/>
    <mergeCell ref="B2041:C2043"/>
    <mergeCell ref="D2041:D2043"/>
    <mergeCell ref="E2041:E2043"/>
    <mergeCell ref="F2041:R2041"/>
    <mergeCell ref="D2047:G2047"/>
    <mergeCell ref="F2042:F2043"/>
    <mergeCell ref="G2042:G2043"/>
    <mergeCell ref="H2042:H2043"/>
    <mergeCell ref="I2042:I2043"/>
    <mergeCell ref="J2042:J2043"/>
    <mergeCell ref="K2042:K2043"/>
    <mergeCell ref="D2213:G2213"/>
    <mergeCell ref="B2193:C2193"/>
    <mergeCell ref="D2197:G2197"/>
    <mergeCell ref="B2175:C2175"/>
    <mergeCell ref="B2156:C2156"/>
    <mergeCell ref="D2161:G2161"/>
    <mergeCell ref="B2133:C2133"/>
    <mergeCell ref="B2134:C2134"/>
    <mergeCell ref="B2135:C2135"/>
    <mergeCell ref="B2136:C2136"/>
    <mergeCell ref="B2137:C2137"/>
    <mergeCell ref="B2138:C2138"/>
    <mergeCell ref="B2139:C2139"/>
    <mergeCell ref="D2142:G2142"/>
    <mergeCell ref="B2102:C2102"/>
    <mergeCell ref="B2103:C2103"/>
    <mergeCell ref="B2105:C2105"/>
    <mergeCell ref="B2106:C2106"/>
    <mergeCell ref="B2111:C2111"/>
    <mergeCell ref="B2112:C2112"/>
    <mergeCell ref="B2113:C2113"/>
    <mergeCell ref="B2114:C2114"/>
    <mergeCell ref="D2119:G2119"/>
    <mergeCell ref="B2108:C2108"/>
    <mergeCell ref="B2109:C2109"/>
    <mergeCell ref="B2110:C2110"/>
    <mergeCell ref="B2115:C2115"/>
    <mergeCell ref="B2176:C2176"/>
    <mergeCell ref="B2179:C2179"/>
    <mergeCell ref="B2180:C2180"/>
    <mergeCell ref="D2180:G2180"/>
    <mergeCell ref="B2146:AK2146"/>
    <mergeCell ref="B2132:C2132"/>
    <mergeCell ref="B2141:C2141"/>
    <mergeCell ref="B2118:C2118"/>
    <mergeCell ref="D2118:G2118"/>
    <mergeCell ref="B2119:C2119"/>
    <mergeCell ref="B2120:C2120"/>
    <mergeCell ref="D2120:G2120"/>
    <mergeCell ref="B2107:C2107"/>
    <mergeCell ref="B2092:AK2092"/>
    <mergeCell ref="D2094:F2094"/>
    <mergeCell ref="B2095:C2095"/>
    <mergeCell ref="D2095:E2095"/>
    <mergeCell ref="B2051:AK2051"/>
    <mergeCell ref="D2053:F2053"/>
    <mergeCell ref="B2054:C2054"/>
    <mergeCell ref="D2054:E2054"/>
    <mergeCell ref="B2055:C2055"/>
    <mergeCell ref="D2055:K2055"/>
    <mergeCell ref="B2056:C2056"/>
    <mergeCell ref="D2056:Q2056"/>
    <mergeCell ref="B2057:C2059"/>
    <mergeCell ref="D2057:D2059"/>
    <mergeCell ref="E2057:E2059"/>
    <mergeCell ref="F2057:R2057"/>
    <mergeCell ref="S2057:AC2057"/>
    <mergeCell ref="AD2057:AG2057"/>
    <mergeCell ref="AH2057:AJ2057"/>
    <mergeCell ref="F2058:F2059"/>
    <mergeCell ref="G2058:G2059"/>
    <mergeCell ref="AH2058:AH2059"/>
    <mergeCell ref="AG2058:AG2059"/>
    <mergeCell ref="B2064:C2064"/>
    <mergeCell ref="G1739:G1740"/>
    <mergeCell ref="H1739:H1740"/>
    <mergeCell ref="I1739:I1740"/>
    <mergeCell ref="J1739:J1740"/>
    <mergeCell ref="K1739:K1740"/>
    <mergeCell ref="L1739:L1740"/>
    <mergeCell ref="M1739:N1739"/>
    <mergeCell ref="O1739:O1740"/>
    <mergeCell ref="P1739:P1740"/>
    <mergeCell ref="Q1739:Q1740"/>
    <mergeCell ref="L2042:L2043"/>
    <mergeCell ref="AB2058:AB2059"/>
    <mergeCell ref="AJ1739:AJ1740"/>
    <mergeCell ref="D1742:G1742"/>
    <mergeCell ref="B1743:C1743"/>
    <mergeCell ref="B2116:C2116"/>
    <mergeCell ref="R1739:R1740"/>
    <mergeCell ref="B2040:C2040"/>
    <mergeCell ref="B2035:AK2035"/>
    <mergeCell ref="D2037:F2037"/>
    <mergeCell ref="B2038:C2038"/>
    <mergeCell ref="D2038:E2038"/>
    <mergeCell ref="B2039:C2039"/>
    <mergeCell ref="D2039:K2039"/>
    <mergeCell ref="D2040:Q2040"/>
    <mergeCell ref="AD2041:AG2041"/>
    <mergeCell ref="AH2041:AJ2041"/>
    <mergeCell ref="S2041:AC2041"/>
    <mergeCell ref="B2044:C2044"/>
    <mergeCell ref="V2042:V2043"/>
    <mergeCell ref="W2042:W2043"/>
    <mergeCell ref="X2042:X2043"/>
    <mergeCell ref="Q1722:Q1723"/>
    <mergeCell ref="R1722:R1723"/>
    <mergeCell ref="B1724:C1724"/>
    <mergeCell ref="B1725:C1725"/>
    <mergeCell ref="D1727:G1727"/>
    <mergeCell ref="B1744:C1744"/>
    <mergeCell ref="B1745:C1745"/>
    <mergeCell ref="S1739:S1740"/>
    <mergeCell ref="T1739:T1740"/>
    <mergeCell ref="U1739:U1740"/>
    <mergeCell ref="V1739:V1740"/>
    <mergeCell ref="W1739:W1740"/>
    <mergeCell ref="X1739:X1740"/>
    <mergeCell ref="Y1739:Y1740"/>
    <mergeCell ref="Z1739:Z1740"/>
    <mergeCell ref="B2096:C2096"/>
    <mergeCell ref="D2096:K2096"/>
    <mergeCell ref="B1732:AK1732"/>
    <mergeCell ref="D1734:F1734"/>
    <mergeCell ref="B1735:C1735"/>
    <mergeCell ref="B1736:C1736"/>
    <mergeCell ref="D1736:K1736"/>
    <mergeCell ref="B1737:C1737"/>
    <mergeCell ref="D1737:Q1737"/>
    <mergeCell ref="B1738:C1740"/>
    <mergeCell ref="D1738:D1740"/>
    <mergeCell ref="E1738:E1740"/>
    <mergeCell ref="F1738:R1738"/>
    <mergeCell ref="S1738:AC1738"/>
    <mergeCell ref="AD1738:AG1738"/>
    <mergeCell ref="AH1738:AJ1738"/>
    <mergeCell ref="F1739:F1740"/>
    <mergeCell ref="AA1739:AA1740"/>
    <mergeCell ref="AB1739:AB1740"/>
    <mergeCell ref="AC1739:AC1740"/>
    <mergeCell ref="AD1739:AD1740"/>
    <mergeCell ref="B1727:C1727"/>
    <mergeCell ref="B1728:C1728"/>
    <mergeCell ref="B1729:C1729"/>
    <mergeCell ref="D1729:G1729"/>
    <mergeCell ref="S1704:AC1704"/>
    <mergeCell ref="AD1704:AG1704"/>
    <mergeCell ref="AH1704:AJ1704"/>
    <mergeCell ref="F1705:F1706"/>
    <mergeCell ref="G1705:G1706"/>
    <mergeCell ref="B1719:C1719"/>
    <mergeCell ref="D1719:K1719"/>
    <mergeCell ref="AG1705:AG1706"/>
    <mergeCell ref="AH1705:AH1706"/>
    <mergeCell ref="AI1705:AI1706"/>
    <mergeCell ref="AJ1705:AJ1706"/>
    <mergeCell ref="AD1722:AD1723"/>
    <mergeCell ref="AE1722:AE1723"/>
    <mergeCell ref="AF1722:AF1723"/>
    <mergeCell ref="AG1722:AG1723"/>
    <mergeCell ref="AH1722:AH1723"/>
    <mergeCell ref="AI1722:AI1723"/>
    <mergeCell ref="AJ1722:AJ1723"/>
    <mergeCell ref="Y1722:Y1723"/>
    <mergeCell ref="Z1722:Z1723"/>
    <mergeCell ref="AA1722:AA1723"/>
    <mergeCell ref="AB1722:AB1723"/>
    <mergeCell ref="AC1722:AC1723"/>
    <mergeCell ref="V1705:V1706"/>
    <mergeCell ref="B1721:C1723"/>
    <mergeCell ref="D1721:D1723"/>
    <mergeCell ref="E1721:E1723"/>
    <mergeCell ref="F1721:R1721"/>
    <mergeCell ref="S1721:AC1721"/>
    <mergeCell ref="AD1721:AG1721"/>
    <mergeCell ref="AJ1687:AJ1688"/>
    <mergeCell ref="B1712:C1712"/>
    <mergeCell ref="D1712:G1712"/>
    <mergeCell ref="B1680:AK1680"/>
    <mergeCell ref="D1682:F1682"/>
    <mergeCell ref="B1683:C1683"/>
    <mergeCell ref="B1684:C1684"/>
    <mergeCell ref="D1684:K1684"/>
    <mergeCell ref="B1685:C1685"/>
    <mergeCell ref="D1685:Q1685"/>
    <mergeCell ref="B1686:C1688"/>
    <mergeCell ref="D1686:D1688"/>
    <mergeCell ref="E1686:E1688"/>
    <mergeCell ref="F1686:R1686"/>
    <mergeCell ref="S1686:AC1686"/>
    <mergeCell ref="AD1686:AG1686"/>
    <mergeCell ref="AH1686:AJ1686"/>
    <mergeCell ref="F1687:F1688"/>
    <mergeCell ref="G1687:G1688"/>
    <mergeCell ref="H1687:H1688"/>
    <mergeCell ref="I1687:I1688"/>
    <mergeCell ref="J1687:J1688"/>
    <mergeCell ref="K1687:K1688"/>
    <mergeCell ref="L1687:L1688"/>
    <mergeCell ref="O1722:O1723"/>
    <mergeCell ref="P1722:P1723"/>
    <mergeCell ref="AG1687:AG1688"/>
    <mergeCell ref="AH1687:AH1688"/>
    <mergeCell ref="AI1687:AI1688"/>
    <mergeCell ref="D2742:E2742"/>
    <mergeCell ref="D2743:E2743"/>
    <mergeCell ref="D2758:E2758"/>
    <mergeCell ref="D2759:E2759"/>
    <mergeCell ref="B2739:C2739"/>
    <mergeCell ref="B2740:C2740"/>
    <mergeCell ref="D2725:F2725"/>
    <mergeCell ref="D2726:F2726"/>
    <mergeCell ref="T1687:T1688"/>
    <mergeCell ref="U1687:U1688"/>
    <mergeCell ref="M1687:N1687"/>
    <mergeCell ref="O1687:O1688"/>
    <mergeCell ref="P1687:P1688"/>
    <mergeCell ref="Q1687:Q1688"/>
    <mergeCell ref="R1687:R1688"/>
    <mergeCell ref="D1709:G1709"/>
    <mergeCell ref="B1710:C1710"/>
    <mergeCell ref="B1711:C1711"/>
    <mergeCell ref="AB1687:AB1688"/>
    <mergeCell ref="AC1687:AC1688"/>
    <mergeCell ref="AD1687:AD1688"/>
    <mergeCell ref="AE1687:AE1688"/>
    <mergeCell ref="AF1687:AF1688"/>
    <mergeCell ref="W1705:W1706"/>
    <mergeCell ref="X1705:X1706"/>
    <mergeCell ref="Y1705:Y1706"/>
    <mergeCell ref="H1705:H1706"/>
    <mergeCell ref="I1705:I1706"/>
    <mergeCell ref="J1705:J1706"/>
    <mergeCell ref="D1735:E1735"/>
    <mergeCell ref="B1741:C1741"/>
    <mergeCell ref="D1744:G1744"/>
    <mergeCell ref="D1743:G1743"/>
    <mergeCell ref="D1718:E1718"/>
    <mergeCell ref="D1728:G1728"/>
    <mergeCell ref="D1692:G1692"/>
    <mergeCell ref="B1693:C1693"/>
    <mergeCell ref="D1695:G1695"/>
    <mergeCell ref="D1726:G1726"/>
    <mergeCell ref="B1694:C1694"/>
    <mergeCell ref="B1695:C1695"/>
    <mergeCell ref="B1702:C1702"/>
    <mergeCell ref="D1702:K1702"/>
    <mergeCell ref="B1703:C1703"/>
    <mergeCell ref="D1703:Q1703"/>
    <mergeCell ref="B1704:C1706"/>
    <mergeCell ref="D1704:D1706"/>
    <mergeCell ref="E1704:E1706"/>
    <mergeCell ref="F1704:R1704"/>
    <mergeCell ref="K1705:K1706"/>
    <mergeCell ref="L1705:L1706"/>
    <mergeCell ref="M1705:N1705"/>
    <mergeCell ref="O1705:O1706"/>
    <mergeCell ref="P1705:P1706"/>
    <mergeCell ref="Q1705:Q1706"/>
    <mergeCell ref="R1705:R1706"/>
    <mergeCell ref="B1698:AK1698"/>
    <mergeCell ref="D1700:F1700"/>
    <mergeCell ref="B1701:C1701"/>
    <mergeCell ref="B1720:C1720"/>
    <mergeCell ref="D1720:Q1720"/>
    <mergeCell ref="B1510:C1510"/>
    <mergeCell ref="B1511:C1511"/>
    <mergeCell ref="B1512:C1512"/>
    <mergeCell ref="Z1506:Z1507"/>
    <mergeCell ref="AA1506:AA1507"/>
    <mergeCell ref="L1536:L1537"/>
    <mergeCell ref="H1619:H1620"/>
    <mergeCell ref="I1619:I1620"/>
    <mergeCell ref="D1683:E1683"/>
    <mergeCell ref="B1689:C1689"/>
    <mergeCell ref="B1690:C1690"/>
    <mergeCell ref="B1691:C1691"/>
    <mergeCell ref="D1701:E1701"/>
    <mergeCell ref="B1707:C1707"/>
    <mergeCell ref="B1708:C1708"/>
    <mergeCell ref="D1711:G1711"/>
    <mergeCell ref="D1710:G1710"/>
    <mergeCell ref="S1705:S1706"/>
    <mergeCell ref="T1705:T1706"/>
    <mergeCell ref="U1705:U1706"/>
    <mergeCell ref="B1540:C1540"/>
    <mergeCell ref="B1541:C1541"/>
    <mergeCell ref="B1556:C1556"/>
    <mergeCell ref="B1545:C1545"/>
    <mergeCell ref="B1546:C1546"/>
    <mergeCell ref="B1547:C1547"/>
    <mergeCell ref="B1548:C1548"/>
    <mergeCell ref="B1549:C1549"/>
    <mergeCell ref="B1550:C1550"/>
    <mergeCell ref="B1551:C1551"/>
    <mergeCell ref="B1552:C1552"/>
    <mergeCell ref="B1553:C1553"/>
    <mergeCell ref="D1008:F1008"/>
    <mergeCell ref="B1009:C1009"/>
    <mergeCell ref="D1009:F1009"/>
    <mergeCell ref="AC976:AE976"/>
    <mergeCell ref="E977:E978"/>
    <mergeCell ref="F977:F978"/>
    <mergeCell ref="M1619:N1619"/>
    <mergeCell ref="O1619:O1620"/>
    <mergeCell ref="B1635:C1635"/>
    <mergeCell ref="D1635:K1635"/>
    <mergeCell ref="S1687:S1688"/>
    <mergeCell ref="D1693:G1693"/>
    <mergeCell ref="D1694:G1694"/>
    <mergeCell ref="V1687:V1688"/>
    <mergeCell ref="W1687:W1688"/>
    <mergeCell ref="X1687:X1688"/>
    <mergeCell ref="Y1687:Y1688"/>
    <mergeCell ref="Z1687:Z1688"/>
    <mergeCell ref="AA1687:AA1688"/>
    <mergeCell ref="V1014:V1015"/>
    <mergeCell ref="W1014:W1015"/>
    <mergeCell ref="X1014:X1015"/>
    <mergeCell ref="R1014:R1015"/>
    <mergeCell ref="S1014:S1015"/>
    <mergeCell ref="Y1014:Y1015"/>
    <mergeCell ref="Z1014:Z1015"/>
    <mergeCell ref="AA1014:AA1015"/>
    <mergeCell ref="T1014:T1015"/>
    <mergeCell ref="U1014:U1015"/>
    <mergeCell ref="I1014:I1015"/>
    <mergeCell ref="J1014:J1015"/>
    <mergeCell ref="B1509:C1509"/>
    <mergeCell ref="B987:AF987"/>
    <mergeCell ref="D989:F989"/>
    <mergeCell ref="D990:F990"/>
    <mergeCell ref="D991:F991"/>
    <mergeCell ref="D993:Q993"/>
    <mergeCell ref="B995:C997"/>
    <mergeCell ref="D995:D997"/>
    <mergeCell ref="E995:P995"/>
    <mergeCell ref="Q995:Y995"/>
    <mergeCell ref="Z995:AB995"/>
    <mergeCell ref="AC995:AE995"/>
    <mergeCell ref="E996:E997"/>
    <mergeCell ref="D971:F971"/>
    <mergeCell ref="B955:C955"/>
    <mergeCell ref="D972:F972"/>
    <mergeCell ref="O958:O959"/>
    <mergeCell ref="P958:P959"/>
    <mergeCell ref="Q958:Q959"/>
    <mergeCell ref="R958:R959"/>
    <mergeCell ref="S958:S959"/>
    <mergeCell ref="T958:T959"/>
    <mergeCell ref="U958:U959"/>
    <mergeCell ref="B980:C980"/>
    <mergeCell ref="Y996:Y997"/>
    <mergeCell ref="Z996:Z997"/>
    <mergeCell ref="AA996:AA997"/>
    <mergeCell ref="AB996:AB997"/>
    <mergeCell ref="B983:C983"/>
    <mergeCell ref="D983:H983"/>
    <mergeCell ref="Y977:Y978"/>
    <mergeCell ref="Z977:Z978"/>
    <mergeCell ref="AA977:AA978"/>
    <mergeCell ref="AG1670:AG1671"/>
    <mergeCell ref="AH1670:AH1671"/>
    <mergeCell ref="B1666:C1666"/>
    <mergeCell ref="B1636:C1636"/>
    <mergeCell ref="P1654:P1655"/>
    <mergeCell ref="Q1654:Q1655"/>
    <mergeCell ref="R1654:R1655"/>
    <mergeCell ref="S1654:S1655"/>
    <mergeCell ref="T1654:T1655"/>
    <mergeCell ref="U1654:U1655"/>
    <mergeCell ref="V1654:V1655"/>
    <mergeCell ref="W1654:W1655"/>
    <mergeCell ref="U1670:U1671"/>
    <mergeCell ref="V1670:V1671"/>
    <mergeCell ref="W1670:W1671"/>
    <mergeCell ref="X1670:X1671"/>
    <mergeCell ref="Y1670:Y1671"/>
    <mergeCell ref="Z1670:Z1671"/>
    <mergeCell ref="AA1670:AA1671"/>
    <mergeCell ref="AB1670:AB1671"/>
    <mergeCell ref="AC1670:AC1671"/>
    <mergeCell ref="X1654:X1655"/>
    <mergeCell ref="Y1654:Y1655"/>
    <mergeCell ref="Z1654:Z1655"/>
    <mergeCell ref="AA1654:AA1655"/>
    <mergeCell ref="AB1654:AB1655"/>
    <mergeCell ref="AC1654:AC1655"/>
    <mergeCell ref="G1670:G1671"/>
    <mergeCell ref="H1670:H1671"/>
    <mergeCell ref="I1670:I1671"/>
    <mergeCell ref="J1670:J1671"/>
    <mergeCell ref="K1670:K1671"/>
    <mergeCell ref="L1670:L1671"/>
    <mergeCell ref="M1670:N1670"/>
    <mergeCell ref="O1670:O1671"/>
    <mergeCell ref="P1670:P1671"/>
    <mergeCell ref="Q1670:Q1671"/>
    <mergeCell ref="R1670:R1671"/>
    <mergeCell ref="S1670:S1671"/>
    <mergeCell ref="T1670:T1671"/>
    <mergeCell ref="B1672:C1672"/>
    <mergeCell ref="AD1670:AD1671"/>
    <mergeCell ref="AE1670:AE1671"/>
    <mergeCell ref="AF1670:AF1671"/>
    <mergeCell ref="B1676:C1676"/>
    <mergeCell ref="D1676:G1676"/>
    <mergeCell ref="B1677:C1677"/>
    <mergeCell ref="D1677:G1677"/>
    <mergeCell ref="B1678:C1678"/>
    <mergeCell ref="D1674:G1674"/>
    <mergeCell ref="B1675:C1675"/>
    <mergeCell ref="D1675:G1675"/>
    <mergeCell ref="B1647:AK1647"/>
    <mergeCell ref="D1649:F1649"/>
    <mergeCell ref="B1650:C1650"/>
    <mergeCell ref="D1650:E1650"/>
    <mergeCell ref="B1651:C1651"/>
    <mergeCell ref="D1651:K1651"/>
    <mergeCell ref="B1652:C1652"/>
    <mergeCell ref="D1652:Q1652"/>
    <mergeCell ref="B1653:C1655"/>
    <mergeCell ref="D1653:D1655"/>
    <mergeCell ref="E1653:E1655"/>
    <mergeCell ref="F1653:R1653"/>
    <mergeCell ref="S1653:AC1653"/>
    <mergeCell ref="AD1653:AG1653"/>
    <mergeCell ref="AH1653:AJ1653"/>
    <mergeCell ref="F1654:F1655"/>
    <mergeCell ref="G1654:G1655"/>
    <mergeCell ref="H1654:H1655"/>
    <mergeCell ref="I1654:I1655"/>
    <mergeCell ref="J1654:J1655"/>
    <mergeCell ref="K1654:K1655"/>
    <mergeCell ref="L1654:L1655"/>
    <mergeCell ref="M1654:N1654"/>
    <mergeCell ref="O1654:O1655"/>
    <mergeCell ref="B1644:C1644"/>
    <mergeCell ref="D1644:G1644"/>
    <mergeCell ref="D1642:G1642"/>
    <mergeCell ref="B1643:C1643"/>
    <mergeCell ref="AG1654:AG1655"/>
    <mergeCell ref="AH1654:AH1655"/>
    <mergeCell ref="AI1654:AI1655"/>
    <mergeCell ref="AJ1654:AJ1655"/>
    <mergeCell ref="B1656:C1656"/>
    <mergeCell ref="D1657:G1657"/>
    <mergeCell ref="B1658:C1658"/>
    <mergeCell ref="D1658:G1658"/>
    <mergeCell ref="B1659:C1659"/>
    <mergeCell ref="D1659:G1659"/>
    <mergeCell ref="AI1670:AI1671"/>
    <mergeCell ref="AJ1670:AJ1671"/>
    <mergeCell ref="B1673:C1673"/>
    <mergeCell ref="B1663:AK1663"/>
    <mergeCell ref="D1665:F1665"/>
    <mergeCell ref="D1666:E1666"/>
    <mergeCell ref="B1667:C1667"/>
    <mergeCell ref="D1667:K1667"/>
    <mergeCell ref="B1668:C1668"/>
    <mergeCell ref="D1668:Q1668"/>
    <mergeCell ref="B1669:C1671"/>
    <mergeCell ref="D1669:D1671"/>
    <mergeCell ref="E1669:E1671"/>
    <mergeCell ref="F1669:R1669"/>
    <mergeCell ref="S1669:AC1669"/>
    <mergeCell ref="AD1669:AG1669"/>
    <mergeCell ref="AH1669:AJ1669"/>
    <mergeCell ref="F1670:F1671"/>
    <mergeCell ref="B1660:C1660"/>
    <mergeCell ref="D1660:G1660"/>
    <mergeCell ref="AF1654:AF1655"/>
    <mergeCell ref="X1638:X1639"/>
    <mergeCell ref="Y1638:Y1639"/>
    <mergeCell ref="Z1638:Z1639"/>
    <mergeCell ref="AA1638:AA1639"/>
    <mergeCell ref="AB1638:AB1639"/>
    <mergeCell ref="AC1638:AC1639"/>
    <mergeCell ref="AD1638:AD1639"/>
    <mergeCell ref="AE1638:AE1639"/>
    <mergeCell ref="AF1638:AF1639"/>
    <mergeCell ref="AG1638:AG1639"/>
    <mergeCell ref="AH1638:AH1639"/>
    <mergeCell ref="AI1638:AI1639"/>
    <mergeCell ref="AJ1638:AJ1639"/>
    <mergeCell ref="B1640:C1640"/>
    <mergeCell ref="D1641:G1641"/>
    <mergeCell ref="B1637:C1639"/>
    <mergeCell ref="D1637:D1639"/>
    <mergeCell ref="E1637:E1639"/>
    <mergeCell ref="F1637:R1637"/>
    <mergeCell ref="S1637:AC1637"/>
    <mergeCell ref="AD1637:AG1637"/>
    <mergeCell ref="AH1637:AJ1637"/>
    <mergeCell ref="F1638:F1639"/>
    <mergeCell ref="G1638:G1639"/>
    <mergeCell ref="H1638:H1639"/>
    <mergeCell ref="AD1654:AD1655"/>
    <mergeCell ref="AE1654:AE1655"/>
    <mergeCell ref="B1642:C1642"/>
    <mergeCell ref="D1643:G1643"/>
    <mergeCell ref="R1619:R1620"/>
    <mergeCell ref="S1619:S1620"/>
    <mergeCell ref="T1619:T1620"/>
    <mergeCell ref="U1619:U1620"/>
    <mergeCell ref="V1619:V1620"/>
    <mergeCell ref="W1619:W1620"/>
    <mergeCell ref="W1638:W1639"/>
    <mergeCell ref="I1638:I1639"/>
    <mergeCell ref="J1638:J1639"/>
    <mergeCell ref="K1638:K1639"/>
    <mergeCell ref="L1638:L1639"/>
    <mergeCell ref="M1638:N1638"/>
    <mergeCell ref="O1638:O1639"/>
    <mergeCell ref="P1638:P1639"/>
    <mergeCell ref="Q1638:Q1639"/>
    <mergeCell ref="R1638:R1639"/>
    <mergeCell ref="S1638:S1639"/>
    <mergeCell ref="T1638:T1639"/>
    <mergeCell ref="U1638:U1639"/>
    <mergeCell ref="V1638:V1639"/>
    <mergeCell ref="B1631:AK1631"/>
    <mergeCell ref="D1633:F1633"/>
    <mergeCell ref="B1634:C1634"/>
    <mergeCell ref="D1634:E1634"/>
    <mergeCell ref="X1619:X1620"/>
    <mergeCell ref="Y1619:Y1620"/>
    <mergeCell ref="D1636:Q1636"/>
    <mergeCell ref="G1619:G1620"/>
    <mergeCell ref="Z1619:Z1620"/>
    <mergeCell ref="AA1619:AA1620"/>
    <mergeCell ref="J1619:J1620"/>
    <mergeCell ref="AB1619:AB1620"/>
    <mergeCell ref="AC1619:AC1620"/>
    <mergeCell ref="AD1619:AD1620"/>
    <mergeCell ref="AE1619:AE1620"/>
    <mergeCell ref="AF1619:AF1620"/>
    <mergeCell ref="AG1619:AG1620"/>
    <mergeCell ref="AH1619:AH1620"/>
    <mergeCell ref="AI1619:AI1620"/>
    <mergeCell ref="AJ1619:AJ1620"/>
    <mergeCell ref="B1621:C1621"/>
    <mergeCell ref="B1622:C1622"/>
    <mergeCell ref="B1623:C1623"/>
    <mergeCell ref="B1612:AK1612"/>
    <mergeCell ref="D1614:F1614"/>
    <mergeCell ref="B1615:C1615"/>
    <mergeCell ref="D1615:E1615"/>
    <mergeCell ref="B1616:C1616"/>
    <mergeCell ref="D1616:K1616"/>
    <mergeCell ref="B1617:C1617"/>
    <mergeCell ref="D1617:Q1617"/>
    <mergeCell ref="B1618:C1620"/>
    <mergeCell ref="D1618:D1620"/>
    <mergeCell ref="E1618:E1620"/>
    <mergeCell ref="F1618:R1618"/>
    <mergeCell ref="S1618:AC1618"/>
    <mergeCell ref="AD1618:AG1618"/>
    <mergeCell ref="AH1618:AJ1618"/>
    <mergeCell ref="F1619:F1620"/>
    <mergeCell ref="K1619:K1620"/>
    <mergeCell ref="L1619:L1620"/>
    <mergeCell ref="P1619:P1620"/>
    <mergeCell ref="Q1619:Q1620"/>
    <mergeCell ref="B1626:C1626"/>
    <mergeCell ref="D1626:G1626"/>
    <mergeCell ref="B1627:C1627"/>
    <mergeCell ref="D1627:G1627"/>
    <mergeCell ref="B1628:C1628"/>
    <mergeCell ref="D1628:G1628"/>
    <mergeCell ref="B1595:AK1595"/>
    <mergeCell ref="D1597:F1597"/>
    <mergeCell ref="B1598:C1598"/>
    <mergeCell ref="D1598:E1598"/>
    <mergeCell ref="B1599:C1599"/>
    <mergeCell ref="D1599:K1599"/>
    <mergeCell ref="B1600:C1600"/>
    <mergeCell ref="D1600:Q1600"/>
    <mergeCell ref="B1601:C1603"/>
    <mergeCell ref="D1601:D1603"/>
    <mergeCell ref="E1601:E1603"/>
    <mergeCell ref="F1601:R1601"/>
    <mergeCell ref="S1601:AC1601"/>
    <mergeCell ref="AD1601:AG1601"/>
    <mergeCell ref="AH1601:AJ1601"/>
    <mergeCell ref="F1602:F1603"/>
    <mergeCell ref="G1602:G1603"/>
    <mergeCell ref="H1602:H1603"/>
    <mergeCell ref="I1602:I1603"/>
    <mergeCell ref="J1602:J1603"/>
    <mergeCell ref="K1602:K1603"/>
    <mergeCell ref="L1602:L1603"/>
    <mergeCell ref="M1602:N1602"/>
    <mergeCell ref="O1602:O1603"/>
    <mergeCell ref="P1602:P1603"/>
    <mergeCell ref="Q1602:Q1603"/>
    <mergeCell ref="AI1602:AI1603"/>
    <mergeCell ref="AJ1602:AJ1603"/>
    <mergeCell ref="B1604:C1604"/>
    <mergeCell ref="B1605:C1605"/>
    <mergeCell ref="D1606:G1606"/>
    <mergeCell ref="B1607:C1607"/>
    <mergeCell ref="D1607:G1607"/>
    <mergeCell ref="B1608:C1608"/>
    <mergeCell ref="D1608:G1608"/>
    <mergeCell ref="B1609:C1609"/>
    <mergeCell ref="D1609:G1609"/>
    <mergeCell ref="R1602:R1603"/>
    <mergeCell ref="S1602:S1603"/>
    <mergeCell ref="T1602:T1603"/>
    <mergeCell ref="U1602:U1603"/>
    <mergeCell ref="V1602:V1603"/>
    <mergeCell ref="W1602:W1603"/>
    <mergeCell ref="X1602:X1603"/>
    <mergeCell ref="Y1602:Y1603"/>
    <mergeCell ref="Z1602:Z1603"/>
    <mergeCell ref="AA1602:AA1603"/>
    <mergeCell ref="AB1602:AB1603"/>
    <mergeCell ref="AC1602:AC1603"/>
    <mergeCell ref="AD1602:AD1603"/>
    <mergeCell ref="AE1602:AE1603"/>
    <mergeCell ref="AF1602:AF1603"/>
    <mergeCell ref="AG1602:AG1603"/>
    <mergeCell ref="AH1602:AH1603"/>
    <mergeCell ref="B1592:C1592"/>
    <mergeCell ref="D1592:G1592"/>
    <mergeCell ref="B1581:C1581"/>
    <mergeCell ref="K1572:K1573"/>
    <mergeCell ref="L1572:L1573"/>
    <mergeCell ref="M1572:N1572"/>
    <mergeCell ref="O1572:O1573"/>
    <mergeCell ref="P1572:P1573"/>
    <mergeCell ref="Q1572:Q1573"/>
    <mergeCell ref="R1572:R1573"/>
    <mergeCell ref="S1572:S1573"/>
    <mergeCell ref="T1572:T1573"/>
    <mergeCell ref="U1572:U1573"/>
    <mergeCell ref="V1572:V1573"/>
    <mergeCell ref="D1589:G1589"/>
    <mergeCell ref="B1575:C1575"/>
    <mergeCell ref="B1576:C1576"/>
    <mergeCell ref="B1578:C1578"/>
    <mergeCell ref="B1579:C1579"/>
    <mergeCell ref="X1572:X1573"/>
    <mergeCell ref="Y1572:Y1573"/>
    <mergeCell ref="Z1572:Z1573"/>
    <mergeCell ref="AA1572:AA1573"/>
    <mergeCell ref="AB1572:AB1573"/>
    <mergeCell ref="D1590:G1590"/>
    <mergeCell ref="B1591:C1591"/>
    <mergeCell ref="D1591:G1591"/>
    <mergeCell ref="B1580:C1580"/>
    <mergeCell ref="B1583:C1583"/>
    <mergeCell ref="B1584:C1584"/>
    <mergeCell ref="B1585:C1585"/>
    <mergeCell ref="B1586:C1586"/>
    <mergeCell ref="B1587:C1587"/>
    <mergeCell ref="B1588:C1588"/>
    <mergeCell ref="B1590:C1590"/>
    <mergeCell ref="B1582:C1582"/>
    <mergeCell ref="B1624:C1624"/>
    <mergeCell ref="B1565:AK1565"/>
    <mergeCell ref="D1567:F1567"/>
    <mergeCell ref="B1568:C1568"/>
    <mergeCell ref="D1568:E1568"/>
    <mergeCell ref="D1569:K1569"/>
    <mergeCell ref="D1570:Q1570"/>
    <mergeCell ref="B1571:C1573"/>
    <mergeCell ref="D1571:D1573"/>
    <mergeCell ref="E1571:E1573"/>
    <mergeCell ref="F1571:R1571"/>
    <mergeCell ref="S1571:AC1571"/>
    <mergeCell ref="AD1571:AG1571"/>
    <mergeCell ref="AH1571:AJ1571"/>
    <mergeCell ref="F1572:F1573"/>
    <mergeCell ref="G1572:G1573"/>
    <mergeCell ref="H1572:H1573"/>
    <mergeCell ref="I1572:I1573"/>
    <mergeCell ref="J1572:J1573"/>
    <mergeCell ref="B1569:C1569"/>
    <mergeCell ref="B1570:C1570"/>
    <mergeCell ref="AC1572:AC1573"/>
    <mergeCell ref="AD1572:AD1573"/>
    <mergeCell ref="AE1572:AE1573"/>
    <mergeCell ref="AF1572:AF1573"/>
    <mergeCell ref="AG1572:AG1573"/>
    <mergeCell ref="AH1572:AH1573"/>
    <mergeCell ref="AI1572:AI1573"/>
    <mergeCell ref="AJ1572:AJ1573"/>
    <mergeCell ref="B1574:C1574"/>
    <mergeCell ref="B1577:C1577"/>
    <mergeCell ref="W1572:W1573"/>
    <mergeCell ref="AC996:AC997"/>
    <mergeCell ref="AD996:AD997"/>
    <mergeCell ref="AE996:AE997"/>
    <mergeCell ref="B998:C998"/>
    <mergeCell ref="B1000:C1000"/>
    <mergeCell ref="D1000:H1000"/>
    <mergeCell ref="B1001:C1001"/>
    <mergeCell ref="D1001:H1001"/>
    <mergeCell ref="B949:AF949"/>
    <mergeCell ref="D951:F951"/>
    <mergeCell ref="B952:C952"/>
    <mergeCell ref="D955:Q955"/>
    <mergeCell ref="B957:C959"/>
    <mergeCell ref="D957:D959"/>
    <mergeCell ref="E957:P957"/>
    <mergeCell ref="Q957:Y957"/>
    <mergeCell ref="Z957:AB957"/>
    <mergeCell ref="AC957:AE957"/>
    <mergeCell ref="E958:E959"/>
    <mergeCell ref="F958:F959"/>
    <mergeCell ref="G958:G959"/>
    <mergeCell ref="H958:H959"/>
    <mergeCell ref="I958:I959"/>
    <mergeCell ref="J958:J959"/>
    <mergeCell ref="K958:L958"/>
    <mergeCell ref="M958:M959"/>
    <mergeCell ref="N958:N959"/>
    <mergeCell ref="D953:F953"/>
    <mergeCell ref="B964:C964"/>
    <mergeCell ref="B953:C953"/>
    <mergeCell ref="B990:C990"/>
    <mergeCell ref="B991:C991"/>
    <mergeCell ref="AA1242:AA1243"/>
    <mergeCell ref="B1245:C1245"/>
    <mergeCell ref="D1246:G1246"/>
    <mergeCell ref="B1247:C1247"/>
    <mergeCell ref="D1247:G1247"/>
    <mergeCell ref="B1235:AK1235"/>
    <mergeCell ref="D1237:F1237"/>
    <mergeCell ref="D1238:E1238"/>
    <mergeCell ref="B1239:C1239"/>
    <mergeCell ref="D1239:K1239"/>
    <mergeCell ref="D1240:Q1240"/>
    <mergeCell ref="B1241:C1243"/>
    <mergeCell ref="D1241:D1243"/>
    <mergeCell ref="E1241:E1243"/>
    <mergeCell ref="F1241:R1241"/>
    <mergeCell ref="S1241:AC1241"/>
    <mergeCell ref="AD1241:AG1241"/>
    <mergeCell ref="AH1241:AJ1241"/>
    <mergeCell ref="F1242:F1243"/>
    <mergeCell ref="G1242:G1243"/>
    <mergeCell ref="H1242:H1243"/>
    <mergeCell ref="I1242:I1243"/>
    <mergeCell ref="B1240:C1240"/>
    <mergeCell ref="B1244:C1244"/>
    <mergeCell ref="B1238:C1238"/>
    <mergeCell ref="AJ1225:AJ1226"/>
    <mergeCell ref="AB1242:AB1243"/>
    <mergeCell ref="AC1242:AC1243"/>
    <mergeCell ref="AD1242:AD1243"/>
    <mergeCell ref="AE1242:AE1243"/>
    <mergeCell ref="AF1242:AF1243"/>
    <mergeCell ref="AG1242:AG1243"/>
    <mergeCell ref="AH1242:AH1243"/>
    <mergeCell ref="AI1242:AI1243"/>
    <mergeCell ref="AJ1242:AJ1243"/>
    <mergeCell ref="B1248:C1248"/>
    <mergeCell ref="D1248:G1248"/>
    <mergeCell ref="B1249:C1249"/>
    <mergeCell ref="D1249:G1249"/>
    <mergeCell ref="B1221:C1221"/>
    <mergeCell ref="B1222:C1222"/>
    <mergeCell ref="J1242:J1243"/>
    <mergeCell ref="K1242:K1243"/>
    <mergeCell ref="L1242:L1243"/>
    <mergeCell ref="M1242:N1242"/>
    <mergeCell ref="O1242:O1243"/>
    <mergeCell ref="P1242:P1243"/>
    <mergeCell ref="Q1242:Q1243"/>
    <mergeCell ref="R1242:R1243"/>
    <mergeCell ref="S1242:S1243"/>
    <mergeCell ref="T1242:T1243"/>
    <mergeCell ref="U1242:U1243"/>
    <mergeCell ref="V1242:V1243"/>
    <mergeCell ref="W1242:W1243"/>
    <mergeCell ref="X1242:X1243"/>
    <mergeCell ref="Y1242:Y1243"/>
    <mergeCell ref="Z1242:Z1243"/>
    <mergeCell ref="B1227:C1227"/>
    <mergeCell ref="B1228:C1228"/>
    <mergeCell ref="D1229:G1229"/>
    <mergeCell ref="B1230:C1230"/>
    <mergeCell ref="D1230:G1230"/>
    <mergeCell ref="B1231:C1231"/>
    <mergeCell ref="D1231:G1231"/>
    <mergeCell ref="Z1225:Z1226"/>
    <mergeCell ref="AA1225:AA1226"/>
    <mergeCell ref="AB1225:AB1226"/>
    <mergeCell ref="AC1225:AC1226"/>
    <mergeCell ref="AD1225:AD1226"/>
    <mergeCell ref="AE1225:AE1226"/>
    <mergeCell ref="AF1225:AF1226"/>
    <mergeCell ref="AG1225:AG1226"/>
    <mergeCell ref="AH1225:AH1226"/>
    <mergeCell ref="AI1225:AI1226"/>
    <mergeCell ref="B1218:AK1218"/>
    <mergeCell ref="D1220:F1220"/>
    <mergeCell ref="D1221:E1221"/>
    <mergeCell ref="D1222:K1222"/>
    <mergeCell ref="B1223:C1223"/>
    <mergeCell ref="D1223:Q1223"/>
    <mergeCell ref="B1224:C1226"/>
    <mergeCell ref="D1224:D1226"/>
    <mergeCell ref="E1224:E1226"/>
    <mergeCell ref="F1224:R1224"/>
    <mergeCell ref="S1224:AC1224"/>
    <mergeCell ref="AD1224:AG1224"/>
    <mergeCell ref="AH1224:AJ1224"/>
    <mergeCell ref="F1225:F1226"/>
    <mergeCell ref="G1225:G1226"/>
    <mergeCell ref="H1225:H1226"/>
    <mergeCell ref="I1225:I1226"/>
    <mergeCell ref="J1225:J1226"/>
    <mergeCell ref="K1225:K1226"/>
    <mergeCell ref="L1225:L1226"/>
    <mergeCell ref="M1225:N1225"/>
    <mergeCell ref="O1225:O1226"/>
    <mergeCell ref="P1225:P1226"/>
    <mergeCell ref="Q1225:Q1226"/>
    <mergeCell ref="R1225:R1226"/>
    <mergeCell ref="S1225:S1226"/>
    <mergeCell ref="T1225:T1226"/>
    <mergeCell ref="U1225:U1226"/>
    <mergeCell ref="V1225:V1226"/>
    <mergeCell ref="W1225:W1226"/>
    <mergeCell ref="X1225:X1226"/>
    <mergeCell ref="Y1225:Y1226"/>
    <mergeCell ref="Y1208:Y1209"/>
    <mergeCell ref="Z1208:Z1209"/>
    <mergeCell ref="AA1208:AA1209"/>
    <mergeCell ref="AB1208:AB1209"/>
    <mergeCell ref="AC1208:AC1209"/>
    <mergeCell ref="AD1208:AD1209"/>
    <mergeCell ref="AE1208:AE1209"/>
    <mergeCell ref="AF1208:AF1209"/>
    <mergeCell ref="AG1208:AG1209"/>
    <mergeCell ref="AH1208:AH1209"/>
    <mergeCell ref="AI1208:AI1209"/>
    <mergeCell ref="AJ1208:AJ1209"/>
    <mergeCell ref="B1210:C1210"/>
    <mergeCell ref="B1211:C1211"/>
    <mergeCell ref="B1232:C1232"/>
    <mergeCell ref="D1232:G1232"/>
    <mergeCell ref="B1201:AK1201"/>
    <mergeCell ref="D1203:F1203"/>
    <mergeCell ref="B1204:C1204"/>
    <mergeCell ref="D1204:E1204"/>
    <mergeCell ref="B1205:C1205"/>
    <mergeCell ref="D1205:K1205"/>
    <mergeCell ref="B1206:C1206"/>
    <mergeCell ref="D1206:Q1206"/>
    <mergeCell ref="B1207:C1209"/>
    <mergeCell ref="D1207:D1209"/>
    <mergeCell ref="E1207:E1209"/>
    <mergeCell ref="F1207:R1207"/>
    <mergeCell ref="S1207:AC1207"/>
    <mergeCell ref="AD1207:AG1207"/>
    <mergeCell ref="AH1207:AJ1207"/>
    <mergeCell ref="F1208:F1209"/>
    <mergeCell ref="D1197:G1197"/>
    <mergeCell ref="B1198:C1198"/>
    <mergeCell ref="D1198:G1198"/>
    <mergeCell ref="B1187:C1187"/>
    <mergeCell ref="B1188:C1188"/>
    <mergeCell ref="D1212:G1212"/>
    <mergeCell ref="B1213:C1213"/>
    <mergeCell ref="D1213:G1213"/>
    <mergeCell ref="B1214:C1214"/>
    <mergeCell ref="D1214:G1214"/>
    <mergeCell ref="B1215:C1215"/>
    <mergeCell ref="D1215:G1215"/>
    <mergeCell ref="B1189:C1189"/>
    <mergeCell ref="V1208:V1209"/>
    <mergeCell ref="W1208:W1209"/>
    <mergeCell ref="X1208:X1209"/>
    <mergeCell ref="G1208:G1209"/>
    <mergeCell ref="H1208:H1209"/>
    <mergeCell ref="I1208:I1209"/>
    <mergeCell ref="J1208:J1209"/>
    <mergeCell ref="K1208:K1209"/>
    <mergeCell ref="L1208:L1209"/>
    <mergeCell ref="M1208:N1208"/>
    <mergeCell ref="O1208:O1209"/>
    <mergeCell ref="P1208:P1209"/>
    <mergeCell ref="Q1208:Q1209"/>
    <mergeCell ref="R1208:R1209"/>
    <mergeCell ref="S1208:S1209"/>
    <mergeCell ref="T1208:T1209"/>
    <mergeCell ref="U1208:U1209"/>
    <mergeCell ref="D1196:G1196"/>
    <mergeCell ref="B1197:C1197"/>
    <mergeCell ref="B1184:AK1184"/>
    <mergeCell ref="D1186:F1186"/>
    <mergeCell ref="D1187:E1187"/>
    <mergeCell ref="D1188:K1188"/>
    <mergeCell ref="D1189:Q1189"/>
    <mergeCell ref="B1190:C1192"/>
    <mergeCell ref="D1190:D1192"/>
    <mergeCell ref="E1190:E1192"/>
    <mergeCell ref="F1190:R1190"/>
    <mergeCell ref="S1190:AC1190"/>
    <mergeCell ref="AD1190:AG1190"/>
    <mergeCell ref="AH1190:AJ1190"/>
    <mergeCell ref="F1191:F1192"/>
    <mergeCell ref="G1191:G1192"/>
    <mergeCell ref="H1191:H1192"/>
    <mergeCell ref="I1191:I1192"/>
    <mergeCell ref="J1191:J1192"/>
    <mergeCell ref="K1191:K1192"/>
    <mergeCell ref="L1191:L1192"/>
    <mergeCell ref="M1191:N1191"/>
    <mergeCell ref="O1191:O1192"/>
    <mergeCell ref="P1191:P1192"/>
    <mergeCell ref="Q1191:Q1192"/>
    <mergeCell ref="R1191:R1192"/>
    <mergeCell ref="S1191:S1192"/>
    <mergeCell ref="T1191:T1192"/>
    <mergeCell ref="U1191:U1192"/>
    <mergeCell ref="V1191:V1192"/>
    <mergeCell ref="W1191:W1192"/>
    <mergeCell ref="X1191:X1192"/>
    <mergeCell ref="B1196:C1196"/>
    <mergeCell ref="B1181:C1181"/>
    <mergeCell ref="D1181:G1181"/>
    <mergeCell ref="B1170:C1170"/>
    <mergeCell ref="B1171:C1171"/>
    <mergeCell ref="AB1191:AB1192"/>
    <mergeCell ref="AC1191:AC1192"/>
    <mergeCell ref="AD1191:AD1192"/>
    <mergeCell ref="AE1191:AE1192"/>
    <mergeCell ref="AF1191:AF1192"/>
    <mergeCell ref="AG1191:AG1192"/>
    <mergeCell ref="AH1191:AH1192"/>
    <mergeCell ref="AI1191:AI1192"/>
    <mergeCell ref="AJ1191:AJ1192"/>
    <mergeCell ref="B1194:C1194"/>
    <mergeCell ref="B1172:C1172"/>
    <mergeCell ref="B1193:C1193"/>
    <mergeCell ref="D1195:G1195"/>
    <mergeCell ref="Y1191:Y1192"/>
    <mergeCell ref="Z1191:Z1192"/>
    <mergeCell ref="AA1191:AA1192"/>
    <mergeCell ref="B1176:C1176"/>
    <mergeCell ref="D1178:G1178"/>
    <mergeCell ref="D1179:G1179"/>
    <mergeCell ref="B1180:C1180"/>
    <mergeCell ref="AA1174:AA1175"/>
    <mergeCell ref="AB1174:AB1175"/>
    <mergeCell ref="AC1174:AC1175"/>
    <mergeCell ref="AD1174:AD1175"/>
    <mergeCell ref="AE1174:AE1175"/>
    <mergeCell ref="AF1174:AF1175"/>
    <mergeCell ref="AG1174:AG1175"/>
    <mergeCell ref="AH1174:AH1175"/>
    <mergeCell ref="AI1174:AI1175"/>
    <mergeCell ref="AJ1174:AJ1175"/>
    <mergeCell ref="B1177:C1177"/>
    <mergeCell ref="B1179:C1179"/>
    <mergeCell ref="D1180:G1180"/>
    <mergeCell ref="B1167:AK1167"/>
    <mergeCell ref="D1169:F1169"/>
    <mergeCell ref="D1170:E1170"/>
    <mergeCell ref="D1171:K1171"/>
    <mergeCell ref="D1172:Q1172"/>
    <mergeCell ref="B1173:C1175"/>
    <mergeCell ref="D1173:D1175"/>
    <mergeCell ref="E1173:E1175"/>
    <mergeCell ref="F1173:R1173"/>
    <mergeCell ref="S1173:AC1173"/>
    <mergeCell ref="AD1173:AG1173"/>
    <mergeCell ref="AH1173:AJ1173"/>
    <mergeCell ref="F1174:F1175"/>
    <mergeCell ref="G1174:G1175"/>
    <mergeCell ref="H1174:H1175"/>
    <mergeCell ref="I1174:I1175"/>
    <mergeCell ref="J1174:J1175"/>
    <mergeCell ref="K1174:K1175"/>
    <mergeCell ref="U1174:U1175"/>
    <mergeCell ref="V1174:V1175"/>
    <mergeCell ref="W1174:W1175"/>
    <mergeCell ref="X1174:X1175"/>
    <mergeCell ref="Y1174:Y1175"/>
    <mergeCell ref="Z1174:Z1175"/>
    <mergeCell ref="B1163:C1163"/>
    <mergeCell ref="D1163:G1163"/>
    <mergeCell ref="V1157:V1158"/>
    <mergeCell ref="W1157:W1158"/>
    <mergeCell ref="X1157:X1158"/>
    <mergeCell ref="Y1157:Y1158"/>
    <mergeCell ref="Z1157:Z1158"/>
    <mergeCell ref="L1174:L1175"/>
    <mergeCell ref="M1174:N1174"/>
    <mergeCell ref="O1174:O1175"/>
    <mergeCell ref="P1174:P1175"/>
    <mergeCell ref="Q1174:Q1175"/>
    <mergeCell ref="R1174:R1175"/>
    <mergeCell ref="S1174:S1175"/>
    <mergeCell ref="T1174:T1175"/>
    <mergeCell ref="Q1157:Q1158"/>
    <mergeCell ref="B1159:C1159"/>
    <mergeCell ref="D1161:G1161"/>
    <mergeCell ref="B1162:C1162"/>
    <mergeCell ref="B1160:C1160"/>
    <mergeCell ref="D1162:G1162"/>
    <mergeCell ref="B1164:C1164"/>
    <mergeCell ref="D1164:G1164"/>
    <mergeCell ref="B1150:AK1150"/>
    <mergeCell ref="D1152:F1152"/>
    <mergeCell ref="B1153:C1153"/>
    <mergeCell ref="D1153:E1153"/>
    <mergeCell ref="D1154:K1154"/>
    <mergeCell ref="D1155:Q1155"/>
    <mergeCell ref="B1156:C1158"/>
    <mergeCell ref="D1156:D1158"/>
    <mergeCell ref="E1156:E1158"/>
    <mergeCell ref="F1156:R1156"/>
    <mergeCell ref="S1156:AC1156"/>
    <mergeCell ref="AD1156:AG1156"/>
    <mergeCell ref="AH1156:AJ1156"/>
    <mergeCell ref="F1157:F1158"/>
    <mergeCell ref="G1157:G1158"/>
    <mergeCell ref="H1157:H1158"/>
    <mergeCell ref="I1157:I1158"/>
    <mergeCell ref="J1157:J1158"/>
    <mergeCell ref="K1157:K1158"/>
    <mergeCell ref="L1157:L1158"/>
    <mergeCell ref="M1157:N1157"/>
    <mergeCell ref="O1157:O1158"/>
    <mergeCell ref="P1157:P1158"/>
    <mergeCell ref="AA1157:AA1158"/>
    <mergeCell ref="AB1157:AB1158"/>
    <mergeCell ref="AC1157:AC1158"/>
    <mergeCell ref="AD1157:AD1158"/>
    <mergeCell ref="D1135:K1135"/>
    <mergeCell ref="B1136:C1136"/>
    <mergeCell ref="D1136:Q1136"/>
    <mergeCell ref="B1137:C1139"/>
    <mergeCell ref="D1137:D1139"/>
    <mergeCell ref="E1137:E1139"/>
    <mergeCell ref="F1137:R1137"/>
    <mergeCell ref="S1137:AC1137"/>
    <mergeCell ref="AD1137:AG1137"/>
    <mergeCell ref="AH1137:AJ1137"/>
    <mergeCell ref="F1138:F1139"/>
    <mergeCell ref="G1138:G1139"/>
    <mergeCell ref="AJ1138:AJ1139"/>
    <mergeCell ref="AE1157:AE1158"/>
    <mergeCell ref="R1157:R1158"/>
    <mergeCell ref="S1157:S1158"/>
    <mergeCell ref="T1157:T1158"/>
    <mergeCell ref="U1157:U1158"/>
    <mergeCell ref="K1138:K1139"/>
    <mergeCell ref="L1138:L1139"/>
    <mergeCell ref="M1138:N1138"/>
    <mergeCell ref="O1138:O1139"/>
    <mergeCell ref="P1138:P1139"/>
    <mergeCell ref="Q1138:Q1139"/>
    <mergeCell ref="AF1157:AF1158"/>
    <mergeCell ref="AG1157:AG1158"/>
    <mergeCell ref="AH1157:AH1158"/>
    <mergeCell ref="AI1157:AI1158"/>
    <mergeCell ref="B1154:C1154"/>
    <mergeCell ref="B1155:C1155"/>
    <mergeCell ref="S1138:S1139"/>
    <mergeCell ref="D1127:G1127"/>
    <mergeCell ref="B1128:C1128"/>
    <mergeCell ref="D1128:G1128"/>
    <mergeCell ref="Z1138:Z1139"/>
    <mergeCell ref="AA1138:AA1139"/>
    <mergeCell ref="AB1138:AB1139"/>
    <mergeCell ref="AC1138:AC1139"/>
    <mergeCell ref="AD1138:AD1139"/>
    <mergeCell ref="AE1138:AE1139"/>
    <mergeCell ref="AF1138:AF1139"/>
    <mergeCell ref="AG1138:AG1139"/>
    <mergeCell ref="AH1138:AH1139"/>
    <mergeCell ref="AI1138:AI1139"/>
    <mergeCell ref="R1138:R1139"/>
    <mergeCell ref="B1131:AK1131"/>
    <mergeCell ref="D1133:F1133"/>
    <mergeCell ref="B1134:C1134"/>
    <mergeCell ref="D1134:E1134"/>
    <mergeCell ref="B1135:C1135"/>
    <mergeCell ref="G1106:G1107"/>
    <mergeCell ref="H1106:H1107"/>
    <mergeCell ref="I1106:I1107"/>
    <mergeCell ref="J1106:J1107"/>
    <mergeCell ref="K1106:K1107"/>
    <mergeCell ref="AD1106:AD1107"/>
    <mergeCell ref="AJ1157:AJ1158"/>
    <mergeCell ref="AH1122:AH1123"/>
    <mergeCell ref="AI1122:AI1123"/>
    <mergeCell ref="AJ1122:AJ1123"/>
    <mergeCell ref="AA1122:AA1123"/>
    <mergeCell ref="AB1122:AB1123"/>
    <mergeCell ref="B1140:C1140"/>
    <mergeCell ref="B1143:C1143"/>
    <mergeCell ref="D1144:G1144"/>
    <mergeCell ref="B1145:C1145"/>
    <mergeCell ref="D1145:G1145"/>
    <mergeCell ref="B1146:C1146"/>
    <mergeCell ref="D1146:G1146"/>
    <mergeCell ref="B1147:C1147"/>
    <mergeCell ref="D1147:G1147"/>
    <mergeCell ref="B1118:C1118"/>
    <mergeCell ref="B1119:C1119"/>
    <mergeCell ref="T1138:T1139"/>
    <mergeCell ref="U1138:U1139"/>
    <mergeCell ref="V1138:V1139"/>
    <mergeCell ref="W1138:W1139"/>
    <mergeCell ref="X1138:X1139"/>
    <mergeCell ref="Y1138:Y1139"/>
    <mergeCell ref="H1138:H1139"/>
    <mergeCell ref="I1138:I1139"/>
    <mergeCell ref="J1138:J1139"/>
    <mergeCell ref="B1115:AK1115"/>
    <mergeCell ref="D1117:F1117"/>
    <mergeCell ref="D1118:E1118"/>
    <mergeCell ref="D1119:K1119"/>
    <mergeCell ref="B1120:C1120"/>
    <mergeCell ref="D1120:Q1120"/>
    <mergeCell ref="B1121:C1123"/>
    <mergeCell ref="D1121:D1123"/>
    <mergeCell ref="E1121:E1123"/>
    <mergeCell ref="F1121:R1121"/>
    <mergeCell ref="S1121:AC1121"/>
    <mergeCell ref="AD1121:AG1121"/>
    <mergeCell ref="AH1121:AJ1121"/>
    <mergeCell ref="F1122:F1123"/>
    <mergeCell ref="G1122:G1123"/>
    <mergeCell ref="H1122:H1123"/>
    <mergeCell ref="I1122:I1123"/>
    <mergeCell ref="J1122:J1123"/>
    <mergeCell ref="AC1122:AC1123"/>
    <mergeCell ref="AD1122:AD1123"/>
    <mergeCell ref="AE1122:AE1123"/>
    <mergeCell ref="AF1122:AF1123"/>
    <mergeCell ref="AG1122:AG1123"/>
    <mergeCell ref="AE1106:AE1107"/>
    <mergeCell ref="AF1106:AF1107"/>
    <mergeCell ref="B1103:C1103"/>
    <mergeCell ref="B1104:C1104"/>
    <mergeCell ref="K1122:K1123"/>
    <mergeCell ref="L1122:L1123"/>
    <mergeCell ref="M1122:N1122"/>
    <mergeCell ref="O1122:O1123"/>
    <mergeCell ref="P1122:P1123"/>
    <mergeCell ref="Q1122:Q1123"/>
    <mergeCell ref="R1122:R1123"/>
    <mergeCell ref="S1122:S1123"/>
    <mergeCell ref="T1122:T1123"/>
    <mergeCell ref="U1122:U1123"/>
    <mergeCell ref="V1122:V1123"/>
    <mergeCell ref="W1122:W1123"/>
    <mergeCell ref="X1122:X1123"/>
    <mergeCell ref="Y1122:Y1123"/>
    <mergeCell ref="Z1122:Z1123"/>
    <mergeCell ref="M1106:N1106"/>
    <mergeCell ref="O1106:O1107"/>
    <mergeCell ref="P1106:P1107"/>
    <mergeCell ref="Q1106:Q1107"/>
    <mergeCell ref="R1106:R1107"/>
    <mergeCell ref="S1106:S1107"/>
    <mergeCell ref="T1106:T1107"/>
    <mergeCell ref="U1106:U1107"/>
    <mergeCell ref="V1106:V1107"/>
    <mergeCell ref="W1106:W1107"/>
    <mergeCell ref="X1106:X1107"/>
    <mergeCell ref="Y1106:Y1107"/>
    <mergeCell ref="Z1106:Z1107"/>
    <mergeCell ref="AJ1106:AJ1107"/>
    <mergeCell ref="B1108:C1108"/>
    <mergeCell ref="D1109:G1109"/>
    <mergeCell ref="B1110:C1110"/>
    <mergeCell ref="D1068:F1068"/>
    <mergeCell ref="B1069:C1069"/>
    <mergeCell ref="D1069:E1069"/>
    <mergeCell ref="B1070:C1070"/>
    <mergeCell ref="D1070:K1070"/>
    <mergeCell ref="B1071:C1071"/>
    <mergeCell ref="D1071:Q1071"/>
    <mergeCell ref="B1072:C1074"/>
    <mergeCell ref="D1072:D1074"/>
    <mergeCell ref="E1072:E1074"/>
    <mergeCell ref="F1072:R1072"/>
    <mergeCell ref="S1072:AC1072"/>
    <mergeCell ref="AD1072:AG1072"/>
    <mergeCell ref="AH1072:AJ1072"/>
    <mergeCell ref="F1073:F1074"/>
    <mergeCell ref="G1073:G1074"/>
    <mergeCell ref="H1073:H1074"/>
    <mergeCell ref="I1073:I1074"/>
    <mergeCell ref="J1073:J1074"/>
    <mergeCell ref="K1073:K1074"/>
    <mergeCell ref="L1073:L1074"/>
    <mergeCell ref="D1110:G1110"/>
    <mergeCell ref="B1099:AK1099"/>
    <mergeCell ref="D1101:F1101"/>
    <mergeCell ref="B1102:C1102"/>
    <mergeCell ref="D1102:E1102"/>
    <mergeCell ref="D1103:K1103"/>
    <mergeCell ref="D1093:G1093"/>
    <mergeCell ref="B1094:C1094"/>
    <mergeCell ref="D1094:G1094"/>
    <mergeCell ref="B1095:C1095"/>
    <mergeCell ref="D1095:G1095"/>
    <mergeCell ref="B1096:C1096"/>
    <mergeCell ref="D1096:G1096"/>
    <mergeCell ref="B1141:C1141"/>
    <mergeCell ref="AG1073:AG1074"/>
    <mergeCell ref="AG1106:AG1107"/>
    <mergeCell ref="AA1106:AA1107"/>
    <mergeCell ref="AB1106:AB1107"/>
    <mergeCell ref="AC1106:AC1107"/>
    <mergeCell ref="AH1106:AH1107"/>
    <mergeCell ref="AI1106:AI1107"/>
    <mergeCell ref="B1124:C1124"/>
    <mergeCell ref="D1125:G1125"/>
    <mergeCell ref="B1126:C1126"/>
    <mergeCell ref="D1126:G1126"/>
    <mergeCell ref="B1127:C1127"/>
    <mergeCell ref="B1111:C1111"/>
    <mergeCell ref="D1111:G1111"/>
    <mergeCell ref="B1112:C1112"/>
    <mergeCell ref="D1112:G1112"/>
    <mergeCell ref="D1104:Q1104"/>
    <mergeCell ref="B1105:C1107"/>
    <mergeCell ref="D1105:D1107"/>
    <mergeCell ref="E1105:E1107"/>
    <mergeCell ref="F1105:R1105"/>
    <mergeCell ref="S1105:AC1105"/>
    <mergeCell ref="AD1105:AG1105"/>
    <mergeCell ref="AH1105:AJ1105"/>
    <mergeCell ref="F1106:F1107"/>
    <mergeCell ref="B1023:AK1023"/>
    <mergeCell ref="E1025:G1025"/>
    <mergeCell ref="E1026:H1026"/>
    <mergeCell ref="C1027:D1027"/>
    <mergeCell ref="E1027:F1027"/>
    <mergeCell ref="C1029:D1029"/>
    <mergeCell ref="E1029:AK1029"/>
    <mergeCell ref="B1142:C1142"/>
    <mergeCell ref="Q1073:Q1074"/>
    <mergeCell ref="R1073:R1074"/>
    <mergeCell ref="S1073:S1074"/>
    <mergeCell ref="T1073:T1074"/>
    <mergeCell ref="U1073:U1074"/>
    <mergeCell ref="V1073:V1074"/>
    <mergeCell ref="W1073:W1074"/>
    <mergeCell ref="X1073:X1074"/>
    <mergeCell ref="Y1073:Y1074"/>
    <mergeCell ref="Z1073:Z1074"/>
    <mergeCell ref="AA1073:AA1074"/>
    <mergeCell ref="AB1073:AB1074"/>
    <mergeCell ref="AC1073:AC1074"/>
    <mergeCell ref="AD1073:AD1074"/>
    <mergeCell ref="AE1073:AE1074"/>
    <mergeCell ref="AF1073:AF1074"/>
    <mergeCell ref="M1073:N1073"/>
    <mergeCell ref="O1073:O1074"/>
    <mergeCell ref="P1073:P1074"/>
    <mergeCell ref="L1106:L1107"/>
    <mergeCell ref="AH1073:AH1074"/>
    <mergeCell ref="AI1073:AI1074"/>
    <mergeCell ref="AJ1073:AJ1074"/>
    <mergeCell ref="B1075:C1075"/>
  </mergeCells>
  <phoneticPr fontId="0" type="noConversion"/>
  <dataValidations count="27">
    <dataValidation type="date" operator="greaterThan" allowBlank="1" showInputMessage="1" showErrorMessage="1" sqref="D2003 D1783 D1391 D1118 D934 D915 D877 D858 D896 D820 D802 D767 D621 D581 D509 D838 D749 D731 D659 D639 D600 D455 D160 D125:F125 D107 D88 D953 D1134 D785 D436 D309 D197 D71:F71 D34">
      <formula1>E23</formula1>
    </dataValidation>
    <dataValidation type="date" operator="greaterThan" allowBlank="1" showInputMessage="1" showErrorMessage="1" sqref="D1615 D1598 D1701 D1718 D1735 D1683 D1799 D1751 D1767 D1479 D1423 D1008:D1009 D1407 D1440 D1456 D1502 E1027 D1532 D991">
      <formula1>#REF!</formula1>
    </dataValidation>
    <dataValidation type="decimal" operator="greaterThan" showInputMessage="1" showErrorMessage="1" sqref="X2756">
      <formula1>X2757</formula1>
    </dataValidation>
    <dataValidation type="decimal" operator="greaterThan" showInputMessage="1" showErrorMessage="1" sqref="AJ2739:AJ2740">
      <formula1>AD2742</formula1>
    </dataValidation>
    <dataValidation type="decimal" operator="greaterThan" allowBlank="1" showInputMessage="1" showErrorMessage="1" sqref="AE2756 AG2756">
      <formula1>AE2757</formula1>
    </dataValidation>
    <dataValidation type="decimal" operator="greaterThan" showInputMessage="1" showErrorMessage="1" sqref="O2756">
      <formula1>XEW2757</formula1>
    </dataValidation>
    <dataValidation type="date" operator="greaterThan" allowBlank="1" showInputMessage="1" showErrorMessage="1" sqref="D1634 D1375 D857 D730 D748 D580 D124:F124 D70:F70 D53 D990 D952 D1238 D1221 D1204 D1187 D1170 D1069 D1036 D933 D914 D895 D876 D784 D766 D638 D599 D508 D196 D106 D33">
      <formula1>E21</formula1>
    </dataValidation>
    <dataValidation type="date" operator="greaterThan" allowBlank="1" showInputMessage="1" showErrorMessage="1" sqref="D2022 D1357 D454 D435 D52">
      <formula1>E39</formula1>
    </dataValidation>
    <dataValidation type="date" operator="greaterThan" allowBlank="1" showInputMessage="1" showErrorMessage="1" sqref="D1986">
      <formula1>E1971</formula1>
    </dataValidation>
    <dataValidation type="date" operator="greaterThan" allowBlank="1" showInputMessage="1" showErrorMessage="1" sqref="D1965 D620 D658 D1153">
      <formula1>E606</formula1>
    </dataValidation>
    <dataValidation type="date" operator="greaterThan" allowBlank="1" showInputMessage="1" showErrorMessage="1" sqref="D1945">
      <formula1>E1923</formula1>
    </dataValidation>
    <dataValidation type="date" operator="greaterThan" allowBlank="1" showInputMessage="1" showErrorMessage="1" sqref="D1917 D1866">
      <formula1>E1821</formula1>
    </dataValidation>
    <dataValidation type="date" operator="greaterThan" allowBlank="1" showInputMessage="1" showErrorMessage="1" sqref="D1650 D1666 D1272 D1305">
      <formula1>E1262</formula1>
    </dataValidation>
    <dataValidation type="date" operator="greaterThan" allowBlank="1" showInputMessage="1" showErrorMessage="1" sqref="D1568">
      <formula1>E1014</formula1>
    </dataValidation>
    <dataValidation type="date" operator="greaterThan" allowBlank="1" showInputMessage="1" showErrorMessage="1" sqref="D1102">
      <formula1>E1074</formula1>
    </dataValidation>
    <dataValidation type="date" operator="greaterThan" allowBlank="1" showInputMessage="1" showErrorMessage="1" sqref="D1338">
      <formula1>E1018</formula1>
    </dataValidation>
    <dataValidation type="date" operator="greaterThan" allowBlank="1" showInputMessage="1" showErrorMessage="1" sqref="D711">
      <formula1>E664</formula1>
    </dataValidation>
    <dataValidation type="date" operator="greaterThan" allowBlank="1" showInputMessage="1" showErrorMessage="1" sqref="E89:F89 E15:F15">
      <formula1>F1048240</formula1>
    </dataValidation>
    <dataValidation type="date" operator="greaterThan" allowBlank="1" showInputMessage="1" showErrorMessage="1" sqref="D971">
      <formula1>E940</formula1>
    </dataValidation>
    <dataValidation type="date" operator="greaterThan" allowBlank="1" showInputMessage="1" showErrorMessage="1" sqref="D972 D490">
      <formula1>E460</formula1>
    </dataValidation>
    <dataValidation type="date" operator="greaterThan" allowBlank="1" showInputMessage="1" showErrorMessage="1" sqref="E88:F88">
      <formula1>F1048312</formula1>
    </dataValidation>
    <dataValidation type="date" operator="greaterThan" allowBlank="1" showInputMessage="1" showErrorMessage="1" sqref="D1255">
      <formula1>E1014</formula1>
    </dataValidation>
    <dataValidation type="date" operator="greaterThan" allowBlank="1" showInputMessage="1" showErrorMessage="1" sqref="D839 D821 D803 D712 D562 D491 D417 D399 D310 D286 D261 D179 D161 D143:F143 D89 D16">
      <formula1>#REF!</formula1>
    </dataValidation>
    <dataValidation type="date" operator="greaterThan" allowBlank="1" showInputMessage="1" showErrorMessage="1" sqref="D561">
      <formula1>E515</formula1>
    </dataValidation>
    <dataValidation type="date" operator="greaterThan" allowBlank="1" showInputMessage="1" showErrorMessage="1" sqref="D416 D285 D260 D178 D142:F142 D15">
      <formula1>#REF!</formula1>
    </dataValidation>
    <dataValidation type="date" operator="greaterThan" allowBlank="1" showInputMessage="1" showErrorMessage="1" sqref="D398">
      <formula1>E317</formula1>
    </dataValidation>
    <dataValidation type="date" operator="greaterThan" allowBlank="1" showInputMessage="1" showErrorMessage="1" sqref="E16:F16">
      <formula1>F1048242</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074"/>
  <sheetViews>
    <sheetView showGridLines="0" zoomScaleNormal="100" workbookViewId="0">
      <selection activeCell="J2" sqref="J2"/>
    </sheetView>
  </sheetViews>
  <sheetFormatPr baseColWidth="10" defaultRowHeight="12.75" x14ac:dyDescent="0.2"/>
  <cols>
    <col min="1" max="1" width="3.42578125" customWidth="1"/>
    <col min="2" max="2" width="23.140625" customWidth="1"/>
    <col min="3" max="3" width="27.85546875" customWidth="1"/>
    <col min="4" max="4" width="13.5703125" customWidth="1"/>
    <col min="5" max="5" width="14.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09" customFormat="1" x14ac:dyDescent="0.2">
      <c r="B1" s="2519"/>
      <c r="C1" s="2519"/>
      <c r="D1" s="2519"/>
      <c r="E1" s="2519"/>
      <c r="F1" s="2519"/>
      <c r="G1" s="2519"/>
      <c r="H1" s="2519"/>
      <c r="I1" s="2519"/>
      <c r="J1" s="2519"/>
      <c r="K1" s="2519"/>
      <c r="L1" s="2519"/>
      <c r="M1" s="2522"/>
      <c r="N1" s="2519"/>
      <c r="O1" s="2519"/>
      <c r="P1" s="2519"/>
      <c r="Q1" s="2519"/>
      <c r="R1" s="2519"/>
      <c r="S1" s="2519"/>
      <c r="T1" s="2519"/>
    </row>
    <row r="2" spans="2:32" s="2409" customFormat="1" ht="18" x14ac:dyDescent="0.25">
      <c r="B2" s="2485" t="s">
        <v>4981</v>
      </c>
      <c r="C2" s="2519"/>
      <c r="D2" s="2519"/>
      <c r="E2" s="2519"/>
      <c r="F2" s="2519"/>
      <c r="G2" s="2519"/>
      <c r="H2" s="2519"/>
      <c r="I2" s="2519"/>
      <c r="J2" s="2519"/>
      <c r="K2" s="2519"/>
      <c r="L2" s="2519"/>
      <c r="M2" s="2519"/>
      <c r="N2" s="2519"/>
      <c r="O2" s="2519"/>
      <c r="P2" s="2519"/>
      <c r="Q2" s="2519"/>
      <c r="R2" s="2519"/>
      <c r="S2" s="2519"/>
      <c r="T2" s="2519"/>
    </row>
    <row r="3" spans="2:32" s="2409" customFormat="1" ht="14.25" x14ac:dyDescent="0.2">
      <c r="B3" s="2484" t="s">
        <v>4985</v>
      </c>
      <c r="C3" s="2519"/>
      <c r="D3" s="2519"/>
      <c r="E3" s="2519"/>
      <c r="F3" s="2519"/>
      <c r="G3" s="2519"/>
      <c r="H3" s="2519"/>
      <c r="I3" s="2519"/>
      <c r="J3" s="2519"/>
      <c r="K3" s="2519"/>
      <c r="L3" s="2519"/>
      <c r="M3" s="2519"/>
      <c r="N3" s="2519"/>
      <c r="O3" s="2519"/>
      <c r="P3" s="2519"/>
      <c r="Q3" s="2519"/>
      <c r="R3" s="2519"/>
      <c r="S3" s="2519"/>
      <c r="T3" s="2519"/>
    </row>
    <row r="4" spans="2:32" s="2409" customFormat="1" ht="14.25" x14ac:dyDescent="0.2">
      <c r="B4" s="2482"/>
      <c r="C4" s="2519"/>
      <c r="D4" s="2519"/>
      <c r="E4" s="2519"/>
      <c r="F4" s="2519"/>
      <c r="G4" s="2519"/>
      <c r="H4" s="2519"/>
      <c r="I4" s="2519"/>
      <c r="J4" s="2519"/>
      <c r="K4" s="2519"/>
      <c r="L4" s="2519"/>
      <c r="M4" s="2519"/>
      <c r="N4" s="2519"/>
      <c r="O4" s="2519"/>
      <c r="P4" s="2519"/>
      <c r="Q4" s="2519"/>
      <c r="R4" s="2519"/>
      <c r="S4" s="2519"/>
      <c r="T4" s="2519"/>
    </row>
    <row r="5" spans="2:32" s="2409" customFormat="1" ht="14.25" x14ac:dyDescent="0.2">
      <c r="B5" s="2482"/>
      <c r="C5" s="2519"/>
      <c r="D5" s="2519"/>
      <c r="E5" s="2519"/>
      <c r="F5" s="2519"/>
      <c r="G5" s="2519"/>
      <c r="H5" s="2519"/>
      <c r="I5" s="2519"/>
      <c r="J5" s="2519"/>
      <c r="K5" s="2519"/>
      <c r="L5" s="2519"/>
      <c r="M5" s="2519"/>
      <c r="N5" s="2519"/>
      <c r="O5" s="2519"/>
      <c r="P5" s="2519"/>
      <c r="Q5" s="2519"/>
      <c r="R5" s="2519"/>
      <c r="S5" s="2519"/>
      <c r="T5" s="2519"/>
    </row>
    <row r="6" spans="2:32" s="2409" customFormat="1" ht="14.25" x14ac:dyDescent="0.2">
      <c r="B6" s="2483"/>
      <c r="C6" s="2519"/>
      <c r="D6" s="2519"/>
      <c r="E6" s="2519"/>
      <c r="F6" s="2519"/>
      <c r="G6" s="2519"/>
      <c r="H6" s="2519"/>
      <c r="I6" s="2519"/>
      <c r="J6" s="2519"/>
      <c r="K6" s="2519"/>
      <c r="L6" s="2519"/>
      <c r="M6" s="2519"/>
      <c r="N6" s="2519"/>
      <c r="O6" s="2519"/>
      <c r="P6" s="2519"/>
      <c r="Q6" s="2519"/>
      <c r="R6" s="2519"/>
      <c r="S6" s="2519"/>
      <c r="T6" s="2519"/>
    </row>
    <row r="7" spans="2:32" s="2409" customFormat="1" ht="14.25" x14ac:dyDescent="0.2">
      <c r="B7" s="2483"/>
      <c r="C7" s="2519"/>
      <c r="D7" s="2519"/>
      <c r="E7" s="2519"/>
      <c r="F7" s="2519"/>
      <c r="G7" s="2519"/>
      <c r="H7" s="2519"/>
      <c r="I7" s="2519"/>
      <c r="J7" s="2519"/>
      <c r="K7" s="2519"/>
      <c r="L7" s="2519"/>
      <c r="M7" s="2519"/>
      <c r="N7" s="2519"/>
      <c r="O7" s="2519"/>
      <c r="P7" s="2519"/>
      <c r="Q7" s="2519"/>
      <c r="R7" s="2519"/>
      <c r="S7" s="2519"/>
      <c r="T7" s="2519"/>
    </row>
    <row r="8" spans="2:32" s="2409" customFormat="1" x14ac:dyDescent="0.2">
      <c r="B8" s="2486" t="str">
        <f>+Inicio!B8</f>
        <v xml:space="preserve">          Fecha de publicación: Febrero de 2014</v>
      </c>
      <c r="C8" s="2519"/>
      <c r="D8" s="2519"/>
      <c r="E8" s="2519"/>
      <c r="F8" s="2519"/>
      <c r="G8" s="2519"/>
      <c r="H8" s="2519"/>
      <c r="I8" s="2519"/>
      <c r="J8" s="2519"/>
      <c r="K8" s="2519"/>
      <c r="L8" s="2519"/>
      <c r="M8" s="2519"/>
      <c r="N8" s="2519"/>
      <c r="O8" s="2519"/>
      <c r="P8" s="2519"/>
      <c r="Q8" s="2519"/>
      <c r="R8" s="2519"/>
      <c r="S8" s="2519"/>
      <c r="T8" s="2519"/>
    </row>
    <row r="9" spans="2:32" s="2409" customFormat="1" x14ac:dyDescent="0.2">
      <c r="B9" s="2519"/>
      <c r="C9" s="2519"/>
      <c r="D9" s="2519"/>
      <c r="E9" s="2519"/>
      <c r="F9" s="2519"/>
      <c r="G9" s="2519"/>
      <c r="H9" s="2519"/>
      <c r="I9" s="2519"/>
      <c r="J9" s="2519"/>
      <c r="K9" s="2519"/>
      <c r="L9" s="2519"/>
      <c r="M9" s="2519"/>
      <c r="N9" s="2519"/>
      <c r="O9" s="2519"/>
      <c r="P9" s="2519"/>
      <c r="Q9" s="2519"/>
      <c r="R9" s="2519"/>
      <c r="S9" s="2519"/>
      <c r="T9" s="2519"/>
    </row>
    <row r="10" spans="2:32" s="2409" customFormat="1" x14ac:dyDescent="0.2">
      <c r="B10" s="2519"/>
      <c r="C10" s="2519"/>
      <c r="D10" s="2519"/>
      <c r="E10" s="2519"/>
      <c r="F10" s="2519"/>
      <c r="G10" s="2519"/>
      <c r="H10" s="2519"/>
      <c r="I10" s="2519"/>
      <c r="J10" s="2519"/>
      <c r="K10" s="2519"/>
      <c r="L10" s="2519"/>
      <c r="M10" s="2519"/>
      <c r="N10" s="2519"/>
      <c r="O10" s="2519"/>
      <c r="P10" s="2519"/>
      <c r="Q10" s="2519"/>
      <c r="R10" s="2519"/>
      <c r="S10" s="2519"/>
      <c r="T10" s="2519"/>
    </row>
    <row r="11" spans="2:32" x14ac:dyDescent="0.2">
      <c r="B11" s="2520"/>
      <c r="C11" s="2520"/>
      <c r="D11" s="2520"/>
      <c r="E11" s="2520"/>
      <c r="F11" s="2520"/>
      <c r="G11" s="2520"/>
      <c r="H11" s="2520"/>
      <c r="I11" s="2521"/>
      <c r="J11" s="2520"/>
      <c r="K11" s="2520"/>
      <c r="L11" s="2520"/>
      <c r="M11" s="2520"/>
      <c r="N11" s="2520"/>
      <c r="O11" s="2520"/>
      <c r="P11" s="2520"/>
      <c r="Q11" s="2520"/>
      <c r="R11" s="2520"/>
      <c r="S11" s="2520"/>
      <c r="T11" s="2520"/>
    </row>
    <row r="12" spans="2:32" s="2458" customFormat="1" ht="13.5" thickBot="1" x14ac:dyDescent="0.25">
      <c r="B12" s="2541"/>
      <c r="I12" s="2885"/>
    </row>
    <row r="13" spans="2:32" s="2458" customFormat="1" ht="20.25" x14ac:dyDescent="0.2">
      <c r="B13" s="3623" t="s">
        <v>5075</v>
      </c>
      <c r="C13" s="3624"/>
      <c r="D13" s="3624"/>
      <c r="E13" s="3624"/>
      <c r="F13" s="3624"/>
      <c r="G13" s="3624"/>
      <c r="H13" s="3624"/>
      <c r="I13" s="3624"/>
      <c r="J13" s="3624"/>
      <c r="K13" s="3624"/>
      <c r="L13" s="3624"/>
      <c r="M13" s="3624"/>
      <c r="N13" s="3624"/>
      <c r="O13" s="3624"/>
      <c r="P13" s="3624"/>
      <c r="Q13" s="3624"/>
      <c r="R13" s="3624"/>
      <c r="S13" s="3624"/>
      <c r="T13" s="3624"/>
      <c r="U13" s="3624"/>
      <c r="V13" s="3624"/>
      <c r="W13" s="3624"/>
      <c r="X13" s="3624"/>
      <c r="Y13" s="3624"/>
      <c r="Z13" s="3624"/>
      <c r="AA13" s="3624"/>
      <c r="AB13" s="3624"/>
      <c r="AC13" s="3624"/>
      <c r="AD13" s="3624"/>
      <c r="AE13" s="3624"/>
      <c r="AF13" s="3625"/>
    </row>
    <row r="14" spans="2:32" s="2458" customFormat="1" ht="12.75" customHeight="1" x14ac:dyDescent="0.2">
      <c r="B14" s="3533"/>
      <c r="C14" s="3534"/>
      <c r="D14" s="3534"/>
      <c r="E14" s="3534"/>
      <c r="F14" s="3534"/>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458" customFormat="1" ht="12.75" customHeight="1" x14ac:dyDescent="0.2">
      <c r="B15" s="2641" t="s">
        <v>5095</v>
      </c>
      <c r="C15" s="3534"/>
      <c r="D15" s="3676" t="s">
        <v>5827</v>
      </c>
      <c r="E15" s="3676"/>
      <c r="F15" s="3676"/>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458" customFormat="1" x14ac:dyDescent="0.2">
      <c r="B16" s="3677" t="s">
        <v>5078</v>
      </c>
      <c r="C16" s="3678"/>
      <c r="D16" s="3694">
        <v>41696</v>
      </c>
      <c r="E16" s="3694"/>
      <c r="F16" s="3694"/>
      <c r="G16" s="2639"/>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458" customFormat="1" ht="13.5" customHeight="1" x14ac:dyDescent="0.2">
      <c r="B17" s="3657" t="s">
        <v>5076</v>
      </c>
      <c r="C17" s="3658"/>
      <c r="D17" s="3694">
        <v>41875</v>
      </c>
      <c r="E17" s="3694"/>
      <c r="F17" s="3694"/>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458" customFormat="1" ht="13.5" thickBot="1" x14ac:dyDescent="0.25">
      <c r="B18" s="3533"/>
      <c r="C18" s="3534"/>
      <c r="D18" s="3534"/>
      <c r="E18" s="3534"/>
      <c r="F18" s="3534"/>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8"/>
    </row>
    <row r="19" spans="2:32" s="2458" customFormat="1" ht="174" customHeight="1" thickBot="1" x14ac:dyDescent="0.25">
      <c r="B19" s="3659" t="s">
        <v>5077</v>
      </c>
      <c r="C19" s="3710"/>
      <c r="D19" s="3661" t="s">
        <v>6438</v>
      </c>
      <c r="E19" s="3662"/>
      <c r="F19" s="3662"/>
      <c r="G19" s="3662"/>
      <c r="H19" s="3662"/>
      <c r="I19" s="3662"/>
      <c r="J19" s="3662"/>
      <c r="K19" s="3662"/>
      <c r="L19" s="3662"/>
      <c r="M19" s="3662"/>
      <c r="N19" s="3662"/>
      <c r="O19" s="3662"/>
      <c r="P19" s="3662"/>
      <c r="Q19" s="3663"/>
      <c r="R19" s="2577"/>
      <c r="S19" s="2577"/>
      <c r="T19" s="2577"/>
      <c r="U19" s="2577"/>
      <c r="V19" s="2577"/>
      <c r="W19" s="2577"/>
      <c r="X19" s="2577"/>
      <c r="Y19" s="2577"/>
      <c r="Z19" s="2577"/>
      <c r="AA19" s="2577"/>
      <c r="AB19" s="2577"/>
      <c r="AC19" s="2577"/>
      <c r="AD19" s="2577"/>
      <c r="AE19" s="2577"/>
      <c r="AF19" s="2578"/>
    </row>
    <row r="20" spans="2:32" s="2458" customFormat="1" ht="13.5" customHeight="1" thickBot="1" x14ac:dyDescent="0.25">
      <c r="B20" s="3533"/>
      <c r="C20" s="3534"/>
      <c r="D20" s="3534"/>
      <c r="E20" s="3534"/>
      <c r="F20" s="3534"/>
      <c r="G20" s="2577"/>
      <c r="H20" s="2577"/>
      <c r="I20" s="2577"/>
      <c r="J20" s="2577"/>
      <c r="K20" s="2577"/>
      <c r="L20" s="2577"/>
      <c r="M20" s="2577"/>
      <c r="N20" s="2577"/>
      <c r="O20" s="2577"/>
      <c r="P20" s="2577"/>
      <c r="Q20" s="2577"/>
      <c r="R20" s="2643"/>
      <c r="S20" s="2577"/>
      <c r="T20" s="2577"/>
      <c r="U20" s="2577"/>
      <c r="V20" s="2577"/>
      <c r="W20" s="2577"/>
      <c r="X20" s="2577"/>
      <c r="Y20" s="2577"/>
      <c r="Z20" s="2577"/>
      <c r="AA20" s="2577"/>
      <c r="AB20" s="2577"/>
      <c r="AC20" s="2577"/>
      <c r="AD20" s="2577"/>
      <c r="AE20" s="2577"/>
      <c r="AF20" s="2578"/>
    </row>
    <row r="21" spans="2:32" s="2458" customFormat="1" ht="13.5" thickBot="1" x14ac:dyDescent="0.25">
      <c r="B21" s="3679" t="s">
        <v>5079</v>
      </c>
      <c r="C21" s="3680"/>
      <c r="D21" s="3655" t="s">
        <v>5080</v>
      </c>
      <c r="E21" s="3683" t="s">
        <v>224</v>
      </c>
      <c r="F21" s="3684"/>
      <c r="G21" s="3684"/>
      <c r="H21" s="3684"/>
      <c r="I21" s="3684"/>
      <c r="J21" s="3684"/>
      <c r="K21" s="3684"/>
      <c r="L21" s="3684"/>
      <c r="M21" s="3684"/>
      <c r="N21" s="3684"/>
      <c r="O21" s="3684"/>
      <c r="P21" s="3685"/>
      <c r="Q21" s="3686" t="s">
        <v>340</v>
      </c>
      <c r="R21" s="3687"/>
      <c r="S21" s="3688"/>
      <c r="T21" s="3688"/>
      <c r="U21" s="3688"/>
      <c r="V21" s="3688"/>
      <c r="W21" s="3688"/>
      <c r="X21" s="3688"/>
      <c r="Y21" s="3689"/>
      <c r="Z21" s="3686" t="s">
        <v>225</v>
      </c>
      <c r="AA21" s="3688"/>
      <c r="AB21" s="3689"/>
      <c r="AC21" s="3690" t="s">
        <v>4999</v>
      </c>
      <c r="AD21" s="3691"/>
      <c r="AE21" s="3692"/>
      <c r="AF21" s="2578"/>
    </row>
    <row r="22" spans="2:32" s="2458" customFormat="1" ht="13.5" thickBot="1" x14ac:dyDescent="0.25">
      <c r="B22" s="3681"/>
      <c r="C22" s="3682"/>
      <c r="D22" s="3655"/>
      <c r="E22" s="3655" t="s">
        <v>5017</v>
      </c>
      <c r="F22" s="3655" t="s">
        <v>5018</v>
      </c>
      <c r="G22" s="3640" t="s">
        <v>5020</v>
      </c>
      <c r="H22" s="3640" t="s">
        <v>5081</v>
      </c>
      <c r="I22" s="3693" t="s">
        <v>5082</v>
      </c>
      <c r="J22" s="3693" t="s">
        <v>5083</v>
      </c>
      <c r="K22" s="3693" t="s">
        <v>5023</v>
      </c>
      <c r="L22" s="3693"/>
      <c r="M22" s="3693" t="s">
        <v>5084</v>
      </c>
      <c r="N22" s="3693" t="s">
        <v>5085</v>
      </c>
      <c r="O22" s="3693" t="s">
        <v>5086</v>
      </c>
      <c r="P22" s="3693" t="s">
        <v>5087</v>
      </c>
      <c r="Q22" s="3638" t="s">
        <v>5029</v>
      </c>
      <c r="R22" s="3638" t="s">
        <v>5030</v>
      </c>
      <c r="S22" s="3638" t="s">
        <v>5031</v>
      </c>
      <c r="T22" s="3638" t="s">
        <v>5088</v>
      </c>
      <c r="U22" s="3638" t="s">
        <v>5089</v>
      </c>
      <c r="V22" s="3638" t="s">
        <v>5034</v>
      </c>
      <c r="W22" s="3638" t="s">
        <v>5036</v>
      </c>
      <c r="X22" s="3640" t="s">
        <v>5090</v>
      </c>
      <c r="Y22" s="3640" t="s">
        <v>5091</v>
      </c>
      <c r="Z22" s="3638" t="s">
        <v>5092</v>
      </c>
      <c r="AA22" s="3638" t="s">
        <v>5093</v>
      </c>
      <c r="AB22" s="3638" t="s">
        <v>5094</v>
      </c>
      <c r="AC22" s="3638" t="s">
        <v>1154</v>
      </c>
      <c r="AD22" s="3638" t="s">
        <v>5000</v>
      </c>
      <c r="AE22" s="3638" t="s">
        <v>5001</v>
      </c>
      <c r="AF22" s="2578"/>
    </row>
    <row r="23" spans="2:32" s="2458" customFormat="1" x14ac:dyDescent="0.2">
      <c r="B23" s="3681"/>
      <c r="C23" s="3682"/>
      <c r="D23" s="3638"/>
      <c r="E23" s="3638"/>
      <c r="F23" s="3638"/>
      <c r="G23" s="3637"/>
      <c r="H23" s="3637"/>
      <c r="I23" s="3640"/>
      <c r="J23" s="3640"/>
      <c r="K23" s="3536" t="s">
        <v>5043</v>
      </c>
      <c r="L23" s="3535" t="s">
        <v>2798</v>
      </c>
      <c r="M23" s="3640"/>
      <c r="N23" s="3640"/>
      <c r="O23" s="3640"/>
      <c r="P23" s="3640"/>
      <c r="Q23" s="3639"/>
      <c r="R23" s="3639"/>
      <c r="S23" s="3639"/>
      <c r="T23" s="3639"/>
      <c r="U23" s="3639"/>
      <c r="V23" s="3639"/>
      <c r="W23" s="3639"/>
      <c r="X23" s="3637"/>
      <c r="Y23" s="3637"/>
      <c r="Z23" s="3639"/>
      <c r="AA23" s="3639"/>
      <c r="AB23" s="3639"/>
      <c r="AC23" s="3639"/>
      <c r="AD23" s="3639"/>
      <c r="AE23" s="3639"/>
      <c r="AF23" s="2578"/>
    </row>
    <row r="24" spans="2:32" s="2458" customFormat="1" ht="18.75" customHeight="1" x14ac:dyDescent="0.2">
      <c r="B24" s="4567" t="s">
        <v>5829</v>
      </c>
      <c r="C24" s="4568"/>
      <c r="D24" s="3570" t="s">
        <v>6439</v>
      </c>
      <c r="E24" s="3571" t="s">
        <v>1534</v>
      </c>
      <c r="F24" s="3571" t="s">
        <v>1534</v>
      </c>
      <c r="G24" s="3571" t="s">
        <v>1534</v>
      </c>
      <c r="H24" s="3571" t="s">
        <v>1534</v>
      </c>
      <c r="I24" s="3571" t="s">
        <v>1534</v>
      </c>
      <c r="J24" s="3571" t="s">
        <v>1534</v>
      </c>
      <c r="K24" s="3571" t="s">
        <v>1534</v>
      </c>
      <c r="L24" s="3571" t="s">
        <v>1534</v>
      </c>
      <c r="M24" s="3571" t="s">
        <v>1534</v>
      </c>
      <c r="N24" s="3571" t="s">
        <v>1534</v>
      </c>
      <c r="O24" s="3571" t="s">
        <v>1534</v>
      </c>
      <c r="P24" s="3571" t="s">
        <v>1534</v>
      </c>
      <c r="Q24" s="3571" t="s">
        <v>1534</v>
      </c>
      <c r="R24" s="3571" t="s">
        <v>1534</v>
      </c>
      <c r="S24" s="3571" t="s">
        <v>1534</v>
      </c>
      <c r="T24" s="3571" t="s">
        <v>1534</v>
      </c>
      <c r="U24" s="3571" t="s">
        <v>1534</v>
      </c>
      <c r="V24" s="3571" t="s">
        <v>1534</v>
      </c>
      <c r="W24" s="3571" t="s">
        <v>1534</v>
      </c>
      <c r="X24" s="3571" t="s">
        <v>1534</v>
      </c>
      <c r="Y24" s="3571" t="s">
        <v>1534</v>
      </c>
      <c r="Z24" s="3572" t="s">
        <v>5830</v>
      </c>
      <c r="AA24" s="3571" t="s">
        <v>1534</v>
      </c>
      <c r="AB24" s="3571" t="s">
        <v>1534</v>
      </c>
      <c r="AC24" s="3001" t="s">
        <v>5831</v>
      </c>
      <c r="AD24" s="3001" t="s">
        <v>5832</v>
      </c>
      <c r="AE24" s="3001" t="s">
        <v>5833</v>
      </c>
      <c r="AF24" s="2578"/>
    </row>
    <row r="25" spans="2:32" s="2458" customFormat="1" ht="18.75" customHeight="1" x14ac:dyDescent="0.2">
      <c r="B25" s="4567" t="s">
        <v>5829</v>
      </c>
      <c r="C25" s="4568"/>
      <c r="D25" s="3570" t="s">
        <v>6440</v>
      </c>
      <c r="E25" s="3571" t="s">
        <v>1534</v>
      </c>
      <c r="F25" s="3571" t="s">
        <v>1534</v>
      </c>
      <c r="G25" s="3571" t="s">
        <v>1534</v>
      </c>
      <c r="H25" s="3571" t="s">
        <v>1534</v>
      </c>
      <c r="I25" s="3571" t="s">
        <v>1534</v>
      </c>
      <c r="J25" s="3571" t="s">
        <v>1534</v>
      </c>
      <c r="K25" s="3571" t="s">
        <v>1534</v>
      </c>
      <c r="L25" s="3571" t="s">
        <v>1534</v>
      </c>
      <c r="M25" s="3571" t="s">
        <v>1534</v>
      </c>
      <c r="N25" s="3571" t="s">
        <v>1534</v>
      </c>
      <c r="O25" s="3571" t="s">
        <v>1534</v>
      </c>
      <c r="P25" s="3571" t="s">
        <v>1534</v>
      </c>
      <c r="Q25" s="3571" t="s">
        <v>1534</v>
      </c>
      <c r="R25" s="3571" t="s">
        <v>1534</v>
      </c>
      <c r="S25" s="3571" t="s">
        <v>1534</v>
      </c>
      <c r="T25" s="3571" t="s">
        <v>1534</v>
      </c>
      <c r="U25" s="3571" t="s">
        <v>1534</v>
      </c>
      <c r="V25" s="3571" t="s">
        <v>1534</v>
      </c>
      <c r="W25" s="3571" t="s">
        <v>1534</v>
      </c>
      <c r="X25" s="3571" t="s">
        <v>1534</v>
      </c>
      <c r="Y25" s="3571" t="s">
        <v>1534</v>
      </c>
      <c r="Z25" s="3572" t="s">
        <v>5830</v>
      </c>
      <c r="AA25" s="3571" t="s">
        <v>1534</v>
      </c>
      <c r="AB25" s="3571" t="s">
        <v>1534</v>
      </c>
      <c r="AC25" s="3001" t="s">
        <v>5831</v>
      </c>
      <c r="AD25" s="3001" t="s">
        <v>5832</v>
      </c>
      <c r="AE25" s="3001" t="s">
        <v>5833</v>
      </c>
      <c r="AF25" s="2578"/>
    </row>
    <row r="26" spans="2:32" s="2458" customFormat="1" ht="26.25" customHeight="1" x14ac:dyDescent="0.2">
      <c r="B26" s="4567" t="s">
        <v>5829</v>
      </c>
      <c r="C26" s="4568"/>
      <c r="D26" s="3570" t="s">
        <v>6441</v>
      </c>
      <c r="E26" s="3571" t="s">
        <v>1534</v>
      </c>
      <c r="F26" s="3571" t="s">
        <v>1534</v>
      </c>
      <c r="G26" s="3571" t="s">
        <v>1534</v>
      </c>
      <c r="H26" s="3571" t="s">
        <v>1534</v>
      </c>
      <c r="I26" s="3571" t="s">
        <v>1534</v>
      </c>
      <c r="J26" s="3571" t="s">
        <v>1534</v>
      </c>
      <c r="K26" s="3571" t="s">
        <v>1534</v>
      </c>
      <c r="L26" s="3571" t="s">
        <v>1534</v>
      </c>
      <c r="M26" s="3571" t="s">
        <v>1534</v>
      </c>
      <c r="N26" s="3571" t="s">
        <v>1534</v>
      </c>
      <c r="O26" s="3571" t="s">
        <v>1534</v>
      </c>
      <c r="P26" s="3571" t="s">
        <v>1534</v>
      </c>
      <c r="Q26" s="3571" t="s">
        <v>1534</v>
      </c>
      <c r="R26" s="3571" t="s">
        <v>1534</v>
      </c>
      <c r="S26" s="3571" t="s">
        <v>1534</v>
      </c>
      <c r="T26" s="3571" t="s">
        <v>1534</v>
      </c>
      <c r="U26" s="3571" t="s">
        <v>1534</v>
      </c>
      <c r="V26" s="3571" t="s">
        <v>1534</v>
      </c>
      <c r="W26" s="3571" t="s">
        <v>1534</v>
      </c>
      <c r="X26" s="3571" t="s">
        <v>1534</v>
      </c>
      <c r="Y26" s="3571" t="s">
        <v>1534</v>
      </c>
      <c r="Z26" s="3572" t="s">
        <v>5830</v>
      </c>
      <c r="AA26" s="3571" t="s">
        <v>1534</v>
      </c>
      <c r="AB26" s="3571" t="s">
        <v>1534</v>
      </c>
      <c r="AC26" s="3001" t="s">
        <v>5831</v>
      </c>
      <c r="AD26" s="3001" t="s">
        <v>5832</v>
      </c>
      <c r="AE26" s="3001" t="s">
        <v>5833</v>
      </c>
      <c r="AF26" s="2578"/>
    </row>
    <row r="27" spans="2:32" s="2458" customFormat="1" ht="18.75" customHeight="1" x14ac:dyDescent="0.2">
      <c r="B27" s="4567" t="s">
        <v>5834</v>
      </c>
      <c r="C27" s="4568"/>
      <c r="D27" s="3573" t="s">
        <v>6442</v>
      </c>
      <c r="E27" s="3571" t="s">
        <v>1534</v>
      </c>
      <c r="F27" s="3571" t="s">
        <v>1534</v>
      </c>
      <c r="G27" s="3571" t="s">
        <v>1534</v>
      </c>
      <c r="H27" s="3571" t="s">
        <v>1534</v>
      </c>
      <c r="I27" s="3571" t="s">
        <v>1534</v>
      </c>
      <c r="J27" s="3571" t="s">
        <v>1534</v>
      </c>
      <c r="K27" s="3571" t="s">
        <v>1534</v>
      </c>
      <c r="L27" s="3571" t="s">
        <v>1534</v>
      </c>
      <c r="M27" s="3571" t="s">
        <v>1534</v>
      </c>
      <c r="N27" s="3571" t="s">
        <v>1534</v>
      </c>
      <c r="O27" s="3571" t="s">
        <v>1534</v>
      </c>
      <c r="P27" s="3571" t="s">
        <v>1534</v>
      </c>
      <c r="Q27" s="3571" t="s">
        <v>1534</v>
      </c>
      <c r="R27" s="3571" t="s">
        <v>1534</v>
      </c>
      <c r="S27" s="3571" t="s">
        <v>1534</v>
      </c>
      <c r="T27" s="3571" t="s">
        <v>1534</v>
      </c>
      <c r="U27" s="3571" t="s">
        <v>1534</v>
      </c>
      <c r="V27" s="3571" t="s">
        <v>1534</v>
      </c>
      <c r="W27" s="3571" t="s">
        <v>1534</v>
      </c>
      <c r="X27" s="3571" t="s">
        <v>1534</v>
      </c>
      <c r="Y27" s="3571" t="s">
        <v>1534</v>
      </c>
      <c r="Z27" s="3572" t="s">
        <v>5835</v>
      </c>
      <c r="AA27" s="3571" t="s">
        <v>1534</v>
      </c>
      <c r="AB27" s="3571" t="s">
        <v>1534</v>
      </c>
      <c r="AC27" s="3001" t="s">
        <v>5831</v>
      </c>
      <c r="AD27" s="3001" t="s">
        <v>5832</v>
      </c>
      <c r="AE27" s="3001" t="s">
        <v>5836</v>
      </c>
      <c r="AF27" s="2578"/>
    </row>
    <row r="28" spans="2:32" s="2458" customFormat="1" ht="18.75" customHeight="1" x14ac:dyDescent="0.2">
      <c r="B28" s="4567" t="s">
        <v>5834</v>
      </c>
      <c r="C28" s="4568"/>
      <c r="D28" s="3573" t="s">
        <v>6443</v>
      </c>
      <c r="E28" s="3571" t="s">
        <v>1534</v>
      </c>
      <c r="F28" s="3571" t="s">
        <v>1534</v>
      </c>
      <c r="G28" s="3571" t="s">
        <v>1534</v>
      </c>
      <c r="H28" s="3571" t="s">
        <v>1534</v>
      </c>
      <c r="I28" s="3571" t="s">
        <v>1534</v>
      </c>
      <c r="J28" s="3571" t="s">
        <v>1534</v>
      </c>
      <c r="K28" s="3571" t="s">
        <v>1534</v>
      </c>
      <c r="L28" s="3571" t="s">
        <v>1534</v>
      </c>
      <c r="M28" s="3571" t="s">
        <v>1534</v>
      </c>
      <c r="N28" s="3571" t="s">
        <v>1534</v>
      </c>
      <c r="O28" s="3571" t="s">
        <v>1534</v>
      </c>
      <c r="P28" s="3571" t="s">
        <v>1534</v>
      </c>
      <c r="Q28" s="3571" t="s">
        <v>1534</v>
      </c>
      <c r="R28" s="3571" t="s">
        <v>1534</v>
      </c>
      <c r="S28" s="3571" t="s">
        <v>1534</v>
      </c>
      <c r="T28" s="3571" t="s">
        <v>1534</v>
      </c>
      <c r="U28" s="3571" t="s">
        <v>1534</v>
      </c>
      <c r="V28" s="3571" t="s">
        <v>1534</v>
      </c>
      <c r="W28" s="3571" t="s">
        <v>1534</v>
      </c>
      <c r="X28" s="3571" t="s">
        <v>1534</v>
      </c>
      <c r="Y28" s="3571" t="s">
        <v>1534</v>
      </c>
      <c r="Z28" s="3572" t="s">
        <v>5835</v>
      </c>
      <c r="AA28" s="3571" t="s">
        <v>1534</v>
      </c>
      <c r="AB28" s="3571" t="s">
        <v>1534</v>
      </c>
      <c r="AC28" s="3001" t="s">
        <v>5831</v>
      </c>
      <c r="AD28" s="3001" t="s">
        <v>5832</v>
      </c>
      <c r="AE28" s="3001" t="s">
        <v>5836</v>
      </c>
      <c r="AF28" s="2578"/>
    </row>
    <row r="29" spans="2:32" s="2458" customFormat="1" ht="18.75" customHeight="1" x14ac:dyDescent="0.2">
      <c r="B29" s="4567" t="s">
        <v>5834</v>
      </c>
      <c r="C29" s="4568"/>
      <c r="D29" s="3573" t="s">
        <v>6444</v>
      </c>
      <c r="E29" s="3571" t="s">
        <v>1534</v>
      </c>
      <c r="F29" s="3571" t="s">
        <v>1534</v>
      </c>
      <c r="G29" s="3571" t="s">
        <v>1534</v>
      </c>
      <c r="H29" s="3571" t="s">
        <v>1534</v>
      </c>
      <c r="I29" s="3571" t="s">
        <v>1534</v>
      </c>
      <c r="J29" s="3571" t="s">
        <v>1534</v>
      </c>
      <c r="K29" s="3571" t="s">
        <v>1534</v>
      </c>
      <c r="L29" s="3571" t="s">
        <v>1534</v>
      </c>
      <c r="M29" s="3571" t="s">
        <v>1534</v>
      </c>
      <c r="N29" s="3571" t="s">
        <v>1534</v>
      </c>
      <c r="O29" s="3571" t="s">
        <v>1534</v>
      </c>
      <c r="P29" s="3571" t="s">
        <v>1534</v>
      </c>
      <c r="Q29" s="3571" t="s">
        <v>1534</v>
      </c>
      <c r="R29" s="3571" t="s">
        <v>1534</v>
      </c>
      <c r="S29" s="3571" t="s">
        <v>1534</v>
      </c>
      <c r="T29" s="3571" t="s">
        <v>1534</v>
      </c>
      <c r="U29" s="3571" t="s">
        <v>1534</v>
      </c>
      <c r="V29" s="3571" t="s">
        <v>1534</v>
      </c>
      <c r="W29" s="3571" t="s">
        <v>1534</v>
      </c>
      <c r="X29" s="3571" t="s">
        <v>1534</v>
      </c>
      <c r="Y29" s="3571" t="s">
        <v>1534</v>
      </c>
      <c r="Z29" s="3572" t="s">
        <v>5835</v>
      </c>
      <c r="AA29" s="3571" t="s">
        <v>1534</v>
      </c>
      <c r="AB29" s="3571" t="s">
        <v>1534</v>
      </c>
      <c r="AC29" s="3001" t="s">
        <v>5831</v>
      </c>
      <c r="AD29" s="3001" t="s">
        <v>5832</v>
      </c>
      <c r="AE29" s="3001" t="s">
        <v>5836</v>
      </c>
      <c r="AF29" s="2578"/>
    </row>
    <row r="30" spans="2:32" s="2458" customFormat="1" ht="18.75" customHeight="1" x14ac:dyDescent="0.2">
      <c r="B30" s="4567" t="s">
        <v>5837</v>
      </c>
      <c r="C30" s="4568"/>
      <c r="D30" s="3573" t="s">
        <v>6445</v>
      </c>
      <c r="E30" s="3571" t="s">
        <v>1534</v>
      </c>
      <c r="F30" s="3571" t="s">
        <v>1534</v>
      </c>
      <c r="G30" s="3571" t="s">
        <v>1534</v>
      </c>
      <c r="H30" s="3571" t="s">
        <v>1534</v>
      </c>
      <c r="I30" s="3571" t="s">
        <v>1534</v>
      </c>
      <c r="J30" s="3571" t="s">
        <v>1534</v>
      </c>
      <c r="K30" s="3571" t="s">
        <v>1534</v>
      </c>
      <c r="L30" s="3571" t="s">
        <v>1534</v>
      </c>
      <c r="M30" s="3571" t="s">
        <v>1534</v>
      </c>
      <c r="N30" s="3571" t="s">
        <v>1534</v>
      </c>
      <c r="O30" s="3571" t="s">
        <v>1534</v>
      </c>
      <c r="P30" s="3571" t="s">
        <v>1534</v>
      </c>
      <c r="Q30" s="3571" t="s">
        <v>1534</v>
      </c>
      <c r="R30" s="3571" t="s">
        <v>1534</v>
      </c>
      <c r="S30" s="3571" t="s">
        <v>1534</v>
      </c>
      <c r="T30" s="3571" t="s">
        <v>1534</v>
      </c>
      <c r="U30" s="3571" t="s">
        <v>1534</v>
      </c>
      <c r="V30" s="3571" t="s">
        <v>1534</v>
      </c>
      <c r="W30" s="3571" t="s">
        <v>1534</v>
      </c>
      <c r="X30" s="3571" t="s">
        <v>1534</v>
      </c>
      <c r="Y30" s="3571" t="s">
        <v>1534</v>
      </c>
      <c r="Z30" s="3572" t="s">
        <v>5838</v>
      </c>
      <c r="AA30" s="3571" t="s">
        <v>1534</v>
      </c>
      <c r="AB30" s="3571" t="s">
        <v>1534</v>
      </c>
      <c r="AC30" s="3001" t="s">
        <v>5831</v>
      </c>
      <c r="AD30" s="3001" t="s">
        <v>5832</v>
      </c>
      <c r="AE30" s="3001" t="s">
        <v>5839</v>
      </c>
      <c r="AF30" s="2578"/>
    </row>
    <row r="31" spans="2:32" s="2458" customFormat="1" ht="18.75" customHeight="1" x14ac:dyDescent="0.2">
      <c r="B31" s="4567" t="s">
        <v>5837</v>
      </c>
      <c r="C31" s="4568"/>
      <c r="D31" s="3573" t="s">
        <v>6446</v>
      </c>
      <c r="E31" s="3571" t="s">
        <v>1534</v>
      </c>
      <c r="F31" s="3571" t="s">
        <v>1534</v>
      </c>
      <c r="G31" s="3571" t="s">
        <v>1534</v>
      </c>
      <c r="H31" s="3571" t="s">
        <v>1534</v>
      </c>
      <c r="I31" s="3571" t="s">
        <v>1534</v>
      </c>
      <c r="J31" s="3571" t="s">
        <v>1534</v>
      </c>
      <c r="K31" s="3571" t="s">
        <v>1534</v>
      </c>
      <c r="L31" s="3571" t="s">
        <v>1534</v>
      </c>
      <c r="M31" s="3571" t="s">
        <v>1534</v>
      </c>
      <c r="N31" s="3571" t="s">
        <v>1534</v>
      </c>
      <c r="O31" s="3571" t="s">
        <v>1534</v>
      </c>
      <c r="P31" s="3571" t="s">
        <v>1534</v>
      </c>
      <c r="Q31" s="3571" t="s">
        <v>1534</v>
      </c>
      <c r="R31" s="3571" t="s">
        <v>1534</v>
      </c>
      <c r="S31" s="3571" t="s">
        <v>1534</v>
      </c>
      <c r="T31" s="3571" t="s">
        <v>1534</v>
      </c>
      <c r="U31" s="3571" t="s">
        <v>1534</v>
      </c>
      <c r="V31" s="3571" t="s">
        <v>1534</v>
      </c>
      <c r="W31" s="3571" t="s">
        <v>1534</v>
      </c>
      <c r="X31" s="3571" t="s">
        <v>1534</v>
      </c>
      <c r="Y31" s="3571" t="s">
        <v>1534</v>
      </c>
      <c r="Z31" s="3572" t="s">
        <v>5838</v>
      </c>
      <c r="AA31" s="3571" t="s">
        <v>1534</v>
      </c>
      <c r="AB31" s="3571" t="s">
        <v>1534</v>
      </c>
      <c r="AC31" s="3001" t="s">
        <v>5831</v>
      </c>
      <c r="AD31" s="3001" t="s">
        <v>5832</v>
      </c>
      <c r="AE31" s="3001" t="s">
        <v>5839</v>
      </c>
      <c r="AF31" s="2578"/>
    </row>
    <row r="32" spans="2:32" s="2458" customFormat="1" ht="18.75" customHeight="1" thickBot="1" x14ac:dyDescent="0.25">
      <c r="B32" s="5085" t="s">
        <v>5837</v>
      </c>
      <c r="C32" s="5086"/>
      <c r="D32" s="3574" t="s">
        <v>6447</v>
      </c>
      <c r="E32" s="3575" t="s">
        <v>1534</v>
      </c>
      <c r="F32" s="3575" t="s">
        <v>1534</v>
      </c>
      <c r="G32" s="3575" t="s">
        <v>1534</v>
      </c>
      <c r="H32" s="3575" t="s">
        <v>1534</v>
      </c>
      <c r="I32" s="3575" t="s">
        <v>1534</v>
      </c>
      <c r="J32" s="3575" t="s">
        <v>1534</v>
      </c>
      <c r="K32" s="3575" t="s">
        <v>1534</v>
      </c>
      <c r="L32" s="3575" t="s">
        <v>1534</v>
      </c>
      <c r="M32" s="3575" t="s">
        <v>1534</v>
      </c>
      <c r="N32" s="3575" t="s">
        <v>1534</v>
      </c>
      <c r="O32" s="3575" t="s">
        <v>1534</v>
      </c>
      <c r="P32" s="3575" t="s">
        <v>1534</v>
      </c>
      <c r="Q32" s="3575" t="s">
        <v>1534</v>
      </c>
      <c r="R32" s="3575" t="s">
        <v>1534</v>
      </c>
      <c r="S32" s="3575" t="s">
        <v>1534</v>
      </c>
      <c r="T32" s="3575" t="s">
        <v>1534</v>
      </c>
      <c r="U32" s="3575" t="s">
        <v>1534</v>
      </c>
      <c r="V32" s="3575" t="s">
        <v>1534</v>
      </c>
      <c r="W32" s="3575" t="s">
        <v>1534</v>
      </c>
      <c r="X32" s="3575" t="s">
        <v>1534</v>
      </c>
      <c r="Y32" s="3575" t="s">
        <v>1534</v>
      </c>
      <c r="Z32" s="3576" t="s">
        <v>5838</v>
      </c>
      <c r="AA32" s="3575" t="s">
        <v>1534</v>
      </c>
      <c r="AB32" s="3575" t="s">
        <v>1534</v>
      </c>
      <c r="AC32" s="3577" t="s">
        <v>5831</v>
      </c>
      <c r="AD32" s="3577" t="s">
        <v>5832</v>
      </c>
      <c r="AE32" s="3577" t="s">
        <v>5839</v>
      </c>
      <c r="AF32" s="2578"/>
    </row>
    <row r="33" spans="2:32" s="2458" customFormat="1" x14ac:dyDescent="0.2">
      <c r="B33" s="2642"/>
      <c r="C33" s="2572"/>
      <c r="D33" s="2572"/>
      <c r="E33" s="2572"/>
      <c r="F33" s="2572"/>
      <c r="G33" s="2573"/>
      <c r="H33" s="2573"/>
      <c r="I33" s="2573"/>
      <c r="J33" s="2573"/>
      <c r="K33" s="2572"/>
      <c r="L33" s="2573"/>
      <c r="M33" s="2573"/>
      <c r="N33" s="2573"/>
      <c r="O33" s="2573"/>
      <c r="P33" s="2573"/>
      <c r="Q33" s="2639"/>
      <c r="R33" s="2639"/>
      <c r="S33" s="2639"/>
      <c r="T33" s="2639"/>
      <c r="U33" s="2639"/>
      <c r="V33" s="2639"/>
      <c r="W33" s="2639"/>
      <c r="X33" s="2639"/>
      <c r="Y33" s="2639"/>
      <c r="Z33" s="2639"/>
      <c r="AA33" s="2639"/>
      <c r="AB33" s="2639"/>
      <c r="AC33" s="2639"/>
      <c r="AD33" s="2639"/>
      <c r="AE33" s="2639"/>
      <c r="AF33" s="2578"/>
    </row>
    <row r="34" spans="2:32" s="2458" customFormat="1" x14ac:dyDescent="0.2">
      <c r="B34" s="3673" t="s">
        <v>5002</v>
      </c>
      <c r="C34" s="3674"/>
      <c r="D34" s="3675" t="s">
        <v>4149</v>
      </c>
      <c r="E34" s="3675"/>
      <c r="F34" s="3675"/>
      <c r="G34" s="3675"/>
      <c r="H34" s="3675"/>
      <c r="I34" s="2640"/>
      <c r="J34" s="2640"/>
      <c r="K34" s="2640"/>
      <c r="L34" s="2640"/>
      <c r="M34" s="2640"/>
      <c r="N34" s="2640"/>
      <c r="O34" s="2640"/>
      <c r="P34" s="2640"/>
      <c r="Q34" s="2639"/>
      <c r="R34" s="2639"/>
      <c r="S34" s="2639"/>
      <c r="T34" s="2639"/>
      <c r="U34" s="2639"/>
      <c r="V34" s="2639"/>
      <c r="W34" s="2639"/>
      <c r="X34" s="2639"/>
      <c r="Y34" s="2639"/>
      <c r="Z34" s="2639"/>
      <c r="AA34" s="2639"/>
      <c r="AB34" s="2639"/>
      <c r="AC34" s="2639"/>
      <c r="AD34" s="2639"/>
      <c r="AE34" s="2639"/>
      <c r="AF34" s="2578"/>
    </row>
    <row r="35" spans="2:32" s="2458" customFormat="1" x14ac:dyDescent="0.2">
      <c r="B35" s="3673" t="s">
        <v>5003</v>
      </c>
      <c r="C35" s="3674"/>
      <c r="D35" s="3675" t="s">
        <v>4149</v>
      </c>
      <c r="E35" s="3675"/>
      <c r="F35" s="3675"/>
      <c r="G35" s="3675"/>
      <c r="H35" s="3675"/>
      <c r="I35" s="2640"/>
      <c r="J35" s="2640"/>
      <c r="K35" s="2640"/>
      <c r="L35" s="2640"/>
      <c r="M35" s="2640"/>
      <c r="N35" s="2640"/>
      <c r="O35" s="2640"/>
      <c r="P35" s="2640"/>
      <c r="Q35" s="2639"/>
      <c r="R35" s="2639"/>
      <c r="S35" s="2639"/>
      <c r="T35" s="2639"/>
      <c r="U35" s="2639"/>
      <c r="V35" s="2639"/>
      <c r="W35" s="2639"/>
      <c r="X35" s="2639"/>
      <c r="Y35" s="2639"/>
      <c r="Z35" s="2639"/>
      <c r="AA35" s="2639"/>
      <c r="AB35" s="2639"/>
      <c r="AC35" s="2639"/>
      <c r="AD35" s="2639"/>
      <c r="AE35" s="2639"/>
      <c r="AF35" s="2578"/>
    </row>
    <row r="36" spans="2:32" s="2458" customFormat="1" ht="13.5" thickBot="1" x14ac:dyDescent="0.25">
      <c r="B36" s="3537"/>
      <c r="C36" s="3538"/>
      <c r="D36" s="3538"/>
      <c r="E36" s="3538"/>
      <c r="F36" s="3538"/>
      <c r="G36" s="2643"/>
      <c r="H36" s="2643"/>
      <c r="I36" s="2643"/>
      <c r="J36" s="2643"/>
      <c r="K36" s="2643"/>
      <c r="L36" s="2643"/>
      <c r="M36" s="2643"/>
      <c r="N36" s="2643"/>
      <c r="O36" s="2643"/>
      <c r="P36" s="2643"/>
      <c r="Q36" s="2643"/>
      <c r="R36" s="2643"/>
      <c r="S36" s="2643"/>
      <c r="T36" s="2643"/>
      <c r="U36" s="2643"/>
      <c r="V36" s="2643"/>
      <c r="W36" s="2643"/>
      <c r="X36" s="2643"/>
      <c r="Y36" s="2643"/>
      <c r="Z36" s="2643"/>
      <c r="AA36" s="2643"/>
      <c r="AB36" s="2643"/>
      <c r="AC36" s="2643"/>
      <c r="AD36" s="2643"/>
      <c r="AE36" s="2643"/>
      <c r="AF36" s="2583"/>
    </row>
    <row r="37" spans="2:32" s="2458" customFormat="1" x14ac:dyDescent="0.2">
      <c r="B37" s="3492" t="str">
        <f>+Resumen!B36</f>
        <v>.</v>
      </c>
      <c r="I37" s="2885"/>
    </row>
    <row r="38" spans="2:32" s="2458" customFormat="1" ht="13.5" thickBot="1" x14ac:dyDescent="0.25">
      <c r="B38" s="2541"/>
      <c r="I38" s="2885"/>
    </row>
    <row r="39" spans="2:32" s="2458" customFormat="1" ht="20.25" x14ac:dyDescent="0.2">
      <c r="B39" s="3623" t="s">
        <v>5075</v>
      </c>
      <c r="C39" s="3624"/>
      <c r="D39" s="3624"/>
      <c r="E39" s="3624"/>
      <c r="F39" s="3624"/>
      <c r="G39" s="3624"/>
      <c r="H39" s="3624"/>
      <c r="I39" s="3624"/>
      <c r="J39" s="3624"/>
      <c r="K39" s="3624"/>
      <c r="L39" s="3624"/>
      <c r="M39" s="3624"/>
      <c r="N39" s="3624"/>
      <c r="O39" s="3624"/>
      <c r="P39" s="3624"/>
      <c r="Q39" s="3624"/>
      <c r="R39" s="3624"/>
      <c r="S39" s="3624"/>
      <c r="T39" s="3624"/>
      <c r="U39" s="3624"/>
      <c r="V39" s="3624"/>
      <c r="W39" s="3624"/>
      <c r="X39" s="3624"/>
      <c r="Y39" s="3624"/>
      <c r="Z39" s="3624"/>
      <c r="AA39" s="3624"/>
      <c r="AB39" s="3624"/>
      <c r="AC39" s="3624"/>
      <c r="AD39" s="3624"/>
      <c r="AE39" s="3624"/>
      <c r="AF39" s="3625"/>
    </row>
    <row r="40" spans="2:32" s="2458" customFormat="1" x14ac:dyDescent="0.2">
      <c r="B40" s="3533"/>
      <c r="C40" s="3534"/>
      <c r="D40" s="3534"/>
      <c r="E40" s="3534"/>
      <c r="F40" s="3534"/>
      <c r="G40" s="2577"/>
      <c r="H40" s="2577"/>
      <c r="I40" s="2577"/>
      <c r="J40" s="2577"/>
      <c r="K40" s="2577"/>
      <c r="L40" s="2577"/>
      <c r="M40" s="2577"/>
      <c r="N40" s="2577"/>
      <c r="O40" s="2577"/>
      <c r="P40" s="2577"/>
      <c r="Q40" s="2577"/>
      <c r="R40" s="2577"/>
      <c r="S40" s="2577"/>
      <c r="T40" s="2577"/>
      <c r="U40" s="2577"/>
      <c r="V40" s="2577"/>
      <c r="W40" s="2577"/>
      <c r="X40" s="2577"/>
      <c r="Y40" s="2577"/>
      <c r="Z40" s="2577"/>
      <c r="AA40" s="2577"/>
      <c r="AB40" s="2577"/>
      <c r="AC40" s="2577"/>
      <c r="AD40" s="2577"/>
      <c r="AE40" s="2577"/>
      <c r="AF40" s="2578"/>
    </row>
    <row r="41" spans="2:32" s="2458" customFormat="1" x14ac:dyDescent="0.2">
      <c r="B41" s="2641" t="s">
        <v>5095</v>
      </c>
      <c r="C41" s="3534"/>
      <c r="D41" s="3676" t="s">
        <v>6264</v>
      </c>
      <c r="E41" s="3676"/>
      <c r="F41" s="3676"/>
      <c r="G41" s="2577"/>
      <c r="H41" s="2577"/>
      <c r="I41" s="2577"/>
      <c r="J41" s="2577"/>
      <c r="K41" s="2577"/>
      <c r="L41" s="2577"/>
      <c r="M41" s="2577"/>
      <c r="N41" s="2577"/>
      <c r="O41" s="2577"/>
      <c r="P41" s="2577"/>
      <c r="Q41" s="2577"/>
      <c r="R41" s="2577"/>
      <c r="S41" s="2577"/>
      <c r="T41" s="2577"/>
      <c r="U41" s="2577"/>
      <c r="V41" s="2577"/>
      <c r="W41" s="2577"/>
      <c r="X41" s="2577"/>
      <c r="Y41" s="2577"/>
      <c r="Z41" s="2577"/>
      <c r="AA41" s="2577"/>
      <c r="AB41" s="2577"/>
      <c r="AC41" s="2577"/>
      <c r="AD41" s="2577"/>
      <c r="AE41" s="2577"/>
      <c r="AF41" s="2578"/>
    </row>
    <row r="42" spans="2:32" s="2458" customFormat="1" x14ac:dyDescent="0.2">
      <c r="B42" s="3677" t="s">
        <v>5078</v>
      </c>
      <c r="C42" s="3678"/>
      <c r="D42" s="4548">
        <v>41694</v>
      </c>
      <c r="E42" s="4548"/>
      <c r="F42" s="4548"/>
      <c r="G42" s="2639"/>
      <c r="H42" s="2577"/>
      <c r="I42" s="2577"/>
      <c r="J42" s="2577"/>
      <c r="K42" s="2577"/>
      <c r="L42" s="2577"/>
      <c r="M42" s="2577"/>
      <c r="N42" s="2577"/>
      <c r="O42" s="2577"/>
      <c r="P42" s="2577"/>
      <c r="Q42" s="2577"/>
      <c r="R42" s="2577"/>
      <c r="S42" s="2577"/>
      <c r="T42" s="2577"/>
      <c r="U42" s="2577"/>
      <c r="V42" s="2577"/>
      <c r="W42" s="2577"/>
      <c r="X42" s="2577"/>
      <c r="Y42" s="2577"/>
      <c r="Z42" s="2577"/>
      <c r="AA42" s="2577"/>
      <c r="AB42" s="2577"/>
      <c r="AC42" s="2577"/>
      <c r="AD42" s="2577"/>
      <c r="AE42" s="2577"/>
      <c r="AF42" s="2578"/>
    </row>
    <row r="43" spans="2:32" s="2458" customFormat="1" ht="12.75" customHeight="1" x14ac:dyDescent="0.2">
      <c r="B43" s="3657" t="s">
        <v>5076</v>
      </c>
      <c r="C43" s="3658"/>
      <c r="D43" s="4549">
        <v>41700</v>
      </c>
      <c r="E43" s="4549"/>
      <c r="F43" s="4549"/>
      <c r="G43" s="2577"/>
      <c r="H43" s="2577"/>
      <c r="I43" s="2577"/>
      <c r="J43" s="2577"/>
      <c r="K43" s="2577"/>
      <c r="L43" s="2577"/>
      <c r="M43" s="2577"/>
      <c r="N43" s="2577"/>
      <c r="O43" s="2577"/>
      <c r="P43" s="2577"/>
      <c r="Q43" s="2577"/>
      <c r="R43" s="2577"/>
      <c r="S43" s="2577"/>
      <c r="T43" s="2577"/>
      <c r="U43" s="2577"/>
      <c r="V43" s="2577"/>
      <c r="W43" s="2577"/>
      <c r="X43" s="2577"/>
      <c r="Y43" s="2577"/>
      <c r="Z43" s="2577"/>
      <c r="AA43" s="2577"/>
      <c r="AB43" s="2577"/>
      <c r="AC43" s="2577"/>
      <c r="AD43" s="2577"/>
      <c r="AE43" s="2577"/>
      <c r="AF43" s="2578"/>
    </row>
    <row r="44" spans="2:32" s="2458" customFormat="1" ht="12.75" customHeight="1" thickBot="1" x14ac:dyDescent="0.25">
      <c r="B44" s="3533"/>
      <c r="C44" s="3534"/>
      <c r="D44" s="3534"/>
      <c r="E44" s="3534"/>
      <c r="F44" s="3534"/>
      <c r="G44" s="2577"/>
      <c r="H44" s="2577"/>
      <c r="I44" s="2577"/>
      <c r="J44" s="2577"/>
      <c r="K44" s="2577"/>
      <c r="L44" s="2577"/>
      <c r="M44" s="2577"/>
      <c r="N44" s="2577"/>
      <c r="O44" s="2577"/>
      <c r="P44" s="2577"/>
      <c r="Q44" s="2577"/>
      <c r="R44" s="2577"/>
      <c r="S44" s="2577"/>
      <c r="T44" s="2577"/>
      <c r="U44" s="2577"/>
      <c r="V44" s="2577"/>
      <c r="W44" s="2577"/>
      <c r="X44" s="2577"/>
      <c r="Y44" s="2577"/>
      <c r="Z44" s="2577"/>
      <c r="AA44" s="2577"/>
      <c r="AB44" s="2577"/>
      <c r="AC44" s="2577"/>
      <c r="AD44" s="2577"/>
      <c r="AE44" s="2577"/>
      <c r="AF44" s="2578"/>
    </row>
    <row r="45" spans="2:32" s="2458" customFormat="1" ht="66" customHeight="1" thickBot="1" x14ac:dyDescent="0.25">
      <c r="B45" s="3659" t="s">
        <v>5077</v>
      </c>
      <c r="C45" s="3710"/>
      <c r="D45" s="3661" t="s">
        <v>6265</v>
      </c>
      <c r="E45" s="3662"/>
      <c r="F45" s="3662"/>
      <c r="G45" s="3662"/>
      <c r="H45" s="3662"/>
      <c r="I45" s="3662"/>
      <c r="J45" s="3662"/>
      <c r="K45" s="3662"/>
      <c r="L45" s="3662"/>
      <c r="M45" s="3662"/>
      <c r="N45" s="3662"/>
      <c r="O45" s="3662"/>
      <c r="P45" s="3662"/>
      <c r="Q45" s="3663"/>
      <c r="R45" s="2577"/>
      <c r="S45" s="2577"/>
      <c r="T45" s="2577"/>
      <c r="U45" s="2577"/>
      <c r="V45" s="2577"/>
      <c r="W45" s="2577"/>
      <c r="X45" s="2577"/>
      <c r="Y45" s="2577"/>
      <c r="Z45" s="2577"/>
      <c r="AA45" s="2577"/>
      <c r="AB45" s="2577"/>
      <c r="AC45" s="2577"/>
      <c r="AD45" s="2577"/>
      <c r="AE45" s="2577"/>
      <c r="AF45" s="2578"/>
    </row>
    <row r="46" spans="2:32" s="2458" customFormat="1" ht="13.5" customHeight="1" thickBot="1" x14ac:dyDescent="0.25">
      <c r="B46" s="3533"/>
      <c r="C46" s="3534"/>
      <c r="D46" s="3534"/>
      <c r="E46" s="3534"/>
      <c r="F46" s="3534"/>
      <c r="G46" s="2577"/>
      <c r="H46" s="2577"/>
      <c r="I46" s="2577"/>
      <c r="J46" s="2577"/>
      <c r="K46" s="2577"/>
      <c r="L46" s="2577"/>
      <c r="M46" s="2577"/>
      <c r="N46" s="2577"/>
      <c r="O46" s="2577"/>
      <c r="P46" s="2577"/>
      <c r="Q46" s="2577"/>
      <c r="R46" s="2643"/>
      <c r="S46" s="2577"/>
      <c r="T46" s="2577"/>
      <c r="U46" s="2577"/>
      <c r="V46" s="2577"/>
      <c r="W46" s="2577"/>
      <c r="X46" s="2577"/>
      <c r="Y46" s="2577"/>
      <c r="Z46" s="2577"/>
      <c r="AA46" s="2577"/>
      <c r="AB46" s="2577"/>
      <c r="AC46" s="2577"/>
      <c r="AD46" s="2577"/>
      <c r="AE46" s="2577"/>
      <c r="AF46" s="2578"/>
    </row>
    <row r="47" spans="2:32" s="2458" customFormat="1" ht="13.5" thickBot="1" x14ac:dyDescent="0.25">
      <c r="B47" s="3679" t="s">
        <v>5079</v>
      </c>
      <c r="C47" s="3680"/>
      <c r="D47" s="3655" t="s">
        <v>5080</v>
      </c>
      <c r="E47" s="3683" t="s">
        <v>224</v>
      </c>
      <c r="F47" s="3684"/>
      <c r="G47" s="3684"/>
      <c r="H47" s="3684"/>
      <c r="I47" s="3684"/>
      <c r="J47" s="3684"/>
      <c r="K47" s="3684"/>
      <c r="L47" s="3684"/>
      <c r="M47" s="3684"/>
      <c r="N47" s="3684"/>
      <c r="O47" s="3684"/>
      <c r="P47" s="3685"/>
      <c r="Q47" s="3686" t="s">
        <v>340</v>
      </c>
      <c r="R47" s="3687"/>
      <c r="S47" s="3688"/>
      <c r="T47" s="3688"/>
      <c r="U47" s="3688"/>
      <c r="V47" s="3688"/>
      <c r="W47" s="3688"/>
      <c r="X47" s="3688"/>
      <c r="Y47" s="3689"/>
      <c r="Z47" s="3686" t="s">
        <v>225</v>
      </c>
      <c r="AA47" s="3688"/>
      <c r="AB47" s="3689"/>
      <c r="AC47" s="3690" t="s">
        <v>4999</v>
      </c>
      <c r="AD47" s="3691"/>
      <c r="AE47" s="3692"/>
      <c r="AF47" s="2578"/>
    </row>
    <row r="48" spans="2:32" s="2458" customFormat="1" ht="13.5" customHeight="1" thickBot="1" x14ac:dyDescent="0.25">
      <c r="B48" s="3681"/>
      <c r="C48" s="3682"/>
      <c r="D48" s="3655"/>
      <c r="E48" s="3655" t="s">
        <v>5017</v>
      </c>
      <c r="F48" s="3655" t="s">
        <v>5018</v>
      </c>
      <c r="G48" s="3640" t="s">
        <v>5020</v>
      </c>
      <c r="H48" s="3640" t="s">
        <v>5081</v>
      </c>
      <c r="I48" s="3693" t="s">
        <v>5082</v>
      </c>
      <c r="J48" s="3693" t="s">
        <v>5083</v>
      </c>
      <c r="K48" s="3693" t="s">
        <v>5023</v>
      </c>
      <c r="L48" s="3693"/>
      <c r="M48" s="3693" t="s">
        <v>5084</v>
      </c>
      <c r="N48" s="3693" t="s">
        <v>5085</v>
      </c>
      <c r="O48" s="3693" t="s">
        <v>5086</v>
      </c>
      <c r="P48" s="3693" t="s">
        <v>5087</v>
      </c>
      <c r="Q48" s="3638" t="s">
        <v>5029</v>
      </c>
      <c r="R48" s="3638" t="s">
        <v>5030</v>
      </c>
      <c r="S48" s="3638" t="s">
        <v>5031</v>
      </c>
      <c r="T48" s="3638" t="s">
        <v>5088</v>
      </c>
      <c r="U48" s="3638" t="s">
        <v>5089</v>
      </c>
      <c r="V48" s="3638" t="s">
        <v>5034</v>
      </c>
      <c r="W48" s="3638" t="s">
        <v>5036</v>
      </c>
      <c r="X48" s="3640" t="s">
        <v>5090</v>
      </c>
      <c r="Y48" s="3640" t="s">
        <v>5091</v>
      </c>
      <c r="Z48" s="3638" t="s">
        <v>5092</v>
      </c>
      <c r="AA48" s="3638" t="s">
        <v>5093</v>
      </c>
      <c r="AB48" s="3638" t="s">
        <v>5094</v>
      </c>
      <c r="AC48" s="3638" t="s">
        <v>1154</v>
      </c>
      <c r="AD48" s="3638" t="s">
        <v>5000</v>
      </c>
      <c r="AE48" s="3638" t="s">
        <v>5001</v>
      </c>
      <c r="AF48" s="2578"/>
    </row>
    <row r="49" spans="2:32" s="2458" customFormat="1" ht="13.5" customHeight="1" thickBot="1" x14ac:dyDescent="0.25">
      <c r="B49" s="3681"/>
      <c r="C49" s="3682"/>
      <c r="D49" s="3638"/>
      <c r="E49" s="3638"/>
      <c r="F49" s="3638"/>
      <c r="G49" s="3637"/>
      <c r="H49" s="3637"/>
      <c r="I49" s="3640"/>
      <c r="J49" s="3640"/>
      <c r="K49" s="3536" t="s">
        <v>5043</v>
      </c>
      <c r="L49" s="3535" t="s">
        <v>2798</v>
      </c>
      <c r="M49" s="3640"/>
      <c r="N49" s="3640"/>
      <c r="O49" s="3640"/>
      <c r="P49" s="3640"/>
      <c r="Q49" s="3639"/>
      <c r="R49" s="3639"/>
      <c r="S49" s="3639"/>
      <c r="T49" s="3639"/>
      <c r="U49" s="3639"/>
      <c r="V49" s="3639"/>
      <c r="W49" s="3639"/>
      <c r="X49" s="3637"/>
      <c r="Y49" s="3637"/>
      <c r="Z49" s="3639"/>
      <c r="AA49" s="3639"/>
      <c r="AB49" s="3639"/>
      <c r="AC49" s="3639"/>
      <c r="AD49" s="3639"/>
      <c r="AE49" s="3639"/>
      <c r="AF49" s="2578"/>
    </row>
    <row r="50" spans="2:32" s="2458" customFormat="1" x14ac:dyDescent="0.2">
      <c r="B50" s="4553" t="s">
        <v>6266</v>
      </c>
      <c r="C50" s="4554"/>
      <c r="D50" s="3165" t="s">
        <v>6267</v>
      </c>
      <c r="E50" s="3166"/>
      <c r="F50" s="3167"/>
      <c r="G50" s="2741"/>
      <c r="H50" s="2741"/>
      <c r="I50" s="3166"/>
      <c r="J50" s="3166"/>
      <c r="K50" s="3167"/>
      <c r="L50" s="2741"/>
      <c r="M50" s="3166"/>
      <c r="N50" s="3166"/>
      <c r="O50" s="3166"/>
      <c r="P50" s="3166"/>
      <c r="Q50" s="3166"/>
      <c r="R50" s="3167"/>
      <c r="S50" s="3167"/>
      <c r="T50" s="3166"/>
      <c r="U50" s="3166"/>
      <c r="V50" s="3167"/>
      <c r="W50" s="3167"/>
      <c r="X50" s="3166"/>
      <c r="Y50" s="3166"/>
      <c r="Z50" s="3167"/>
      <c r="AA50" s="3166"/>
      <c r="AB50" s="3166"/>
      <c r="AC50" s="2676"/>
      <c r="AD50" s="2676"/>
      <c r="AE50" s="2676"/>
      <c r="AF50" s="2578"/>
    </row>
    <row r="51" spans="2:32" s="2458" customFormat="1" x14ac:dyDescent="0.2">
      <c r="B51" s="2642"/>
      <c r="C51" s="2572"/>
      <c r="D51" s="2572"/>
      <c r="E51" s="2572"/>
      <c r="F51" s="2572"/>
      <c r="G51" s="2573"/>
      <c r="H51" s="2573"/>
      <c r="I51" s="2573"/>
      <c r="J51" s="2573"/>
      <c r="K51" s="2572"/>
      <c r="L51" s="2573"/>
      <c r="M51" s="2573"/>
      <c r="N51" s="2573"/>
      <c r="O51" s="2573"/>
      <c r="P51" s="2573"/>
      <c r="Q51" s="2639"/>
      <c r="R51" s="2639"/>
      <c r="S51" s="2639"/>
      <c r="T51" s="2639"/>
      <c r="U51" s="2639"/>
      <c r="V51" s="2639"/>
      <c r="W51" s="2639"/>
      <c r="X51" s="2639"/>
      <c r="Y51" s="2639"/>
      <c r="Z51" s="2639"/>
      <c r="AA51" s="2639"/>
      <c r="AB51" s="2639"/>
      <c r="AC51" s="2639"/>
      <c r="AD51" s="2639"/>
      <c r="AE51" s="2639"/>
      <c r="AF51" s="2578"/>
    </row>
    <row r="52" spans="2:32" s="2458" customFormat="1" x14ac:dyDescent="0.2">
      <c r="B52" s="3673" t="s">
        <v>5002</v>
      </c>
      <c r="C52" s="3674"/>
      <c r="D52" s="3675" t="s">
        <v>1871</v>
      </c>
      <c r="E52" s="3675"/>
      <c r="F52" s="3675"/>
      <c r="G52" s="3675"/>
      <c r="H52" s="3675"/>
      <c r="I52" s="2640"/>
      <c r="J52" s="2640"/>
      <c r="K52" s="2640"/>
      <c r="L52" s="2640"/>
      <c r="M52" s="2640"/>
      <c r="N52" s="2640"/>
      <c r="O52" s="2640"/>
      <c r="P52" s="2640"/>
      <c r="Q52" s="2639"/>
      <c r="R52" s="2639"/>
      <c r="S52" s="2639"/>
      <c r="T52" s="2639"/>
      <c r="U52" s="2639"/>
      <c r="V52" s="2639"/>
      <c r="W52" s="2639"/>
      <c r="X52" s="2639"/>
      <c r="Y52" s="2639"/>
      <c r="Z52" s="2639"/>
      <c r="AA52" s="2639"/>
      <c r="AB52" s="2639"/>
      <c r="AC52" s="2639"/>
      <c r="AD52" s="2639"/>
      <c r="AE52" s="2639"/>
      <c r="AF52" s="2578"/>
    </row>
    <row r="53" spans="2:32" s="2458" customFormat="1" x14ac:dyDescent="0.2">
      <c r="B53" s="3673" t="s">
        <v>5003</v>
      </c>
      <c r="C53" s="3674"/>
      <c r="D53" s="3675" t="s">
        <v>1871</v>
      </c>
      <c r="E53" s="3675"/>
      <c r="F53" s="3675"/>
      <c r="G53" s="3675"/>
      <c r="H53" s="3675"/>
      <c r="I53" s="2640"/>
      <c r="J53" s="2640"/>
      <c r="K53" s="2640"/>
      <c r="L53" s="2640"/>
      <c r="M53" s="2640"/>
      <c r="N53" s="2640"/>
      <c r="O53" s="2640"/>
      <c r="P53" s="2640"/>
      <c r="Q53" s="2639"/>
      <c r="R53" s="2639"/>
      <c r="S53" s="2639"/>
      <c r="T53" s="2639"/>
      <c r="U53" s="2639"/>
      <c r="V53" s="2639"/>
      <c r="W53" s="2639"/>
      <c r="X53" s="2639"/>
      <c r="Y53" s="2639"/>
      <c r="Z53" s="2639"/>
      <c r="AA53" s="2639"/>
      <c r="AB53" s="2639"/>
      <c r="AC53" s="2639"/>
      <c r="AD53" s="2639"/>
      <c r="AE53" s="2639"/>
      <c r="AF53" s="2578"/>
    </row>
    <row r="54" spans="2:32" s="2458" customFormat="1" ht="13.5" thickBot="1" x14ac:dyDescent="0.25">
      <c r="B54" s="3537"/>
      <c r="C54" s="3538"/>
      <c r="D54" s="3538"/>
      <c r="E54" s="3538"/>
      <c r="F54" s="3538"/>
      <c r="G54" s="2643"/>
      <c r="H54" s="2643"/>
      <c r="I54" s="2643"/>
      <c r="J54" s="2643"/>
      <c r="K54" s="2643"/>
      <c r="L54" s="2643"/>
      <c r="M54" s="2643"/>
      <c r="N54" s="2643"/>
      <c r="O54" s="2643"/>
      <c r="P54" s="2643"/>
      <c r="Q54" s="2643"/>
      <c r="R54" s="2643"/>
      <c r="S54" s="2643"/>
      <c r="T54" s="2643"/>
      <c r="U54" s="2643"/>
      <c r="V54" s="2643"/>
      <c r="W54" s="2643"/>
      <c r="X54" s="2643"/>
      <c r="Y54" s="2643"/>
      <c r="Z54" s="2643"/>
      <c r="AA54" s="2643"/>
      <c r="AB54" s="2643"/>
      <c r="AC54" s="2643"/>
      <c r="AD54" s="2643"/>
      <c r="AE54" s="2643"/>
      <c r="AF54" s="2583"/>
    </row>
    <row r="55" spans="2:32" s="2458" customFormat="1" x14ac:dyDescent="0.2">
      <c r="B55" s="3492" t="str">
        <f>+B37</f>
        <v>.</v>
      </c>
      <c r="I55" s="2885"/>
    </row>
    <row r="56" spans="2:32" s="2458" customFormat="1" ht="13.5" thickBot="1" x14ac:dyDescent="0.25">
      <c r="B56" s="2541"/>
      <c r="I56" s="2885"/>
    </row>
    <row r="57" spans="2:32" s="2458" customFormat="1" ht="20.25" x14ac:dyDescent="0.2">
      <c r="B57" s="3623" t="s">
        <v>5075</v>
      </c>
      <c r="C57" s="3624"/>
      <c r="D57" s="3624"/>
      <c r="E57" s="3624"/>
      <c r="F57" s="3624"/>
      <c r="G57" s="3624"/>
      <c r="H57" s="3624"/>
      <c r="I57" s="3624"/>
      <c r="J57" s="3624"/>
      <c r="K57" s="3624"/>
      <c r="L57" s="3624"/>
      <c r="M57" s="3624"/>
      <c r="N57" s="3624"/>
      <c r="O57" s="3624"/>
      <c r="P57" s="3624"/>
      <c r="Q57" s="3624"/>
      <c r="R57" s="3624"/>
      <c r="S57" s="3624"/>
      <c r="T57" s="3624"/>
      <c r="U57" s="3624"/>
      <c r="V57" s="3624"/>
      <c r="W57" s="3624"/>
      <c r="X57" s="3624"/>
      <c r="Y57" s="3624"/>
      <c r="Z57" s="3624"/>
      <c r="AA57" s="3624"/>
      <c r="AB57" s="3624"/>
      <c r="AC57" s="3624"/>
      <c r="AD57" s="3624"/>
      <c r="AE57" s="3624"/>
      <c r="AF57" s="3625"/>
    </row>
    <row r="58" spans="2:32" s="2458" customFormat="1" x14ac:dyDescent="0.2">
      <c r="B58" s="3533"/>
      <c r="C58" s="3534"/>
      <c r="D58" s="3534"/>
      <c r="E58" s="3534"/>
      <c r="F58" s="3534"/>
      <c r="G58" s="2577"/>
      <c r="H58" s="2577"/>
      <c r="I58" s="2577"/>
      <c r="J58" s="2577"/>
      <c r="K58" s="2577"/>
      <c r="L58" s="2577"/>
      <c r="M58" s="2577"/>
      <c r="N58" s="2577"/>
      <c r="O58" s="2577"/>
      <c r="P58" s="2577"/>
      <c r="Q58" s="2577"/>
      <c r="R58" s="2577"/>
      <c r="S58" s="2577"/>
      <c r="T58" s="2577"/>
      <c r="U58" s="2577"/>
      <c r="V58" s="2577"/>
      <c r="W58" s="2577"/>
      <c r="X58" s="2577"/>
      <c r="Y58" s="2577"/>
      <c r="Z58" s="2577"/>
      <c r="AA58" s="2577"/>
      <c r="AB58" s="2577"/>
      <c r="AC58" s="2577"/>
      <c r="AD58" s="2577"/>
      <c r="AE58" s="2577"/>
      <c r="AF58" s="2578"/>
    </row>
    <row r="59" spans="2:32" s="2458" customFormat="1" x14ac:dyDescent="0.2">
      <c r="B59" s="2641" t="s">
        <v>5095</v>
      </c>
      <c r="C59" s="3534"/>
      <c r="D59" s="3676" t="s">
        <v>6264</v>
      </c>
      <c r="E59" s="3676"/>
      <c r="F59" s="3676"/>
      <c r="G59" s="2577"/>
      <c r="H59" s="2577"/>
      <c r="I59" s="2577"/>
      <c r="J59" s="2577"/>
      <c r="K59" s="2577"/>
      <c r="L59" s="2577"/>
      <c r="M59" s="2577"/>
      <c r="N59" s="2577"/>
      <c r="O59" s="2577"/>
      <c r="P59" s="2577"/>
      <c r="Q59" s="2577"/>
      <c r="R59" s="2577"/>
      <c r="S59" s="2577"/>
      <c r="T59" s="2577"/>
      <c r="U59" s="2577"/>
      <c r="V59" s="2577"/>
      <c r="W59" s="2577"/>
      <c r="X59" s="2577"/>
      <c r="Y59" s="2577"/>
      <c r="Z59" s="2577"/>
      <c r="AA59" s="2577"/>
      <c r="AB59" s="2577"/>
      <c r="AC59" s="2577"/>
      <c r="AD59" s="2577"/>
      <c r="AE59" s="2577"/>
      <c r="AF59" s="2578"/>
    </row>
    <row r="60" spans="2:32" s="2458" customFormat="1" x14ac:dyDescent="0.2">
      <c r="B60" s="3677" t="s">
        <v>5078</v>
      </c>
      <c r="C60" s="3678"/>
      <c r="D60" s="4548">
        <v>41680</v>
      </c>
      <c r="E60" s="4548"/>
      <c r="F60" s="4548"/>
      <c r="G60" s="2639"/>
      <c r="H60" s="2577"/>
      <c r="I60" s="2577"/>
      <c r="J60" s="2577"/>
      <c r="K60" s="2577"/>
      <c r="L60" s="2577"/>
      <c r="M60" s="2577"/>
      <c r="N60" s="2577"/>
      <c r="O60" s="2577"/>
      <c r="P60" s="2577"/>
      <c r="Q60" s="2577"/>
      <c r="R60" s="2577"/>
      <c r="S60" s="2577"/>
      <c r="T60" s="2577"/>
      <c r="U60" s="2577"/>
      <c r="V60" s="2577"/>
      <c r="W60" s="2577"/>
      <c r="X60" s="2577"/>
      <c r="Y60" s="2577"/>
      <c r="Z60" s="2577"/>
      <c r="AA60" s="2577"/>
      <c r="AB60" s="2577"/>
      <c r="AC60" s="2577"/>
      <c r="AD60" s="2577"/>
      <c r="AE60" s="2577"/>
      <c r="AF60" s="2578"/>
    </row>
    <row r="61" spans="2:32" s="2458" customFormat="1" x14ac:dyDescent="0.2">
      <c r="B61" s="3657" t="s">
        <v>5076</v>
      </c>
      <c r="C61" s="3658"/>
      <c r="D61" s="4549">
        <v>41686</v>
      </c>
      <c r="E61" s="4549"/>
      <c r="F61" s="4549"/>
      <c r="G61" s="2577"/>
      <c r="H61" s="2577"/>
      <c r="I61" s="2577"/>
      <c r="J61" s="2577"/>
      <c r="K61" s="2577"/>
      <c r="L61" s="2577"/>
      <c r="M61" s="2577"/>
      <c r="N61" s="2577"/>
      <c r="O61" s="2577"/>
      <c r="P61" s="2577"/>
      <c r="Q61" s="2577"/>
      <c r="R61" s="2577"/>
      <c r="S61" s="2577"/>
      <c r="T61" s="2577"/>
      <c r="U61" s="2577"/>
      <c r="V61" s="2577"/>
      <c r="W61" s="2577"/>
      <c r="X61" s="2577"/>
      <c r="Y61" s="2577"/>
      <c r="Z61" s="2577"/>
      <c r="AA61" s="2577"/>
      <c r="AB61" s="2577"/>
      <c r="AC61" s="2577"/>
      <c r="AD61" s="2577"/>
      <c r="AE61" s="2577"/>
      <c r="AF61" s="2578"/>
    </row>
    <row r="62" spans="2:32" s="2458" customFormat="1" ht="13.5" thickBot="1" x14ac:dyDescent="0.25">
      <c r="B62" s="3533"/>
      <c r="C62" s="3534"/>
      <c r="D62" s="3534"/>
      <c r="E62" s="3534"/>
      <c r="F62" s="3534"/>
      <c r="G62" s="2577"/>
      <c r="H62" s="2577"/>
      <c r="I62" s="2577"/>
      <c r="J62" s="2577"/>
      <c r="K62" s="2577"/>
      <c r="L62" s="2577"/>
      <c r="M62" s="2577"/>
      <c r="N62" s="2577"/>
      <c r="O62" s="2577"/>
      <c r="P62" s="2577"/>
      <c r="Q62" s="2577"/>
      <c r="R62" s="2577"/>
      <c r="S62" s="2577"/>
      <c r="T62" s="2577"/>
      <c r="U62" s="2577"/>
      <c r="V62" s="2577"/>
      <c r="W62" s="2577"/>
      <c r="X62" s="2577"/>
      <c r="Y62" s="2577"/>
      <c r="Z62" s="2577"/>
      <c r="AA62" s="2577"/>
      <c r="AB62" s="2577"/>
      <c r="AC62" s="2577"/>
      <c r="AD62" s="2577"/>
      <c r="AE62" s="2577"/>
      <c r="AF62" s="2578"/>
    </row>
    <row r="63" spans="2:32" s="2458" customFormat="1" ht="57.75" customHeight="1" thickBot="1" x14ac:dyDescent="0.25">
      <c r="B63" s="3659" t="s">
        <v>5077</v>
      </c>
      <c r="C63" s="3710"/>
      <c r="D63" s="3661" t="s">
        <v>6265</v>
      </c>
      <c r="E63" s="3662"/>
      <c r="F63" s="3662"/>
      <c r="G63" s="3662"/>
      <c r="H63" s="3662"/>
      <c r="I63" s="3662"/>
      <c r="J63" s="3662"/>
      <c r="K63" s="3662"/>
      <c r="L63" s="3662"/>
      <c r="M63" s="3662"/>
      <c r="N63" s="3662"/>
      <c r="O63" s="3662"/>
      <c r="P63" s="3662"/>
      <c r="Q63" s="3663"/>
      <c r="R63" s="2577"/>
      <c r="S63" s="2577"/>
      <c r="T63" s="2577"/>
      <c r="U63" s="2577"/>
      <c r="V63" s="2577"/>
      <c r="W63" s="2577"/>
      <c r="X63" s="2577"/>
      <c r="Y63" s="2577"/>
      <c r="Z63" s="2577"/>
      <c r="AA63" s="2577"/>
      <c r="AB63" s="2577"/>
      <c r="AC63" s="2577"/>
      <c r="AD63" s="2577"/>
      <c r="AE63" s="2577"/>
      <c r="AF63" s="2578"/>
    </row>
    <row r="64" spans="2:32" s="2458" customFormat="1" ht="13.5" thickBot="1" x14ac:dyDescent="0.25">
      <c r="B64" s="3533"/>
      <c r="C64" s="3534"/>
      <c r="D64" s="3534"/>
      <c r="E64" s="3534"/>
      <c r="F64" s="3534"/>
      <c r="G64" s="2577"/>
      <c r="H64" s="2577"/>
      <c r="I64" s="2577"/>
      <c r="J64" s="2577"/>
      <c r="K64" s="2577"/>
      <c r="L64" s="2577"/>
      <c r="M64" s="2577"/>
      <c r="N64" s="2577"/>
      <c r="O64" s="2577"/>
      <c r="P64" s="2577"/>
      <c r="Q64" s="2577"/>
      <c r="R64" s="2643"/>
      <c r="S64" s="2577"/>
      <c r="T64" s="2577"/>
      <c r="U64" s="2577"/>
      <c r="V64" s="2577"/>
      <c r="W64" s="2577"/>
      <c r="X64" s="2577"/>
      <c r="Y64" s="2577"/>
      <c r="Z64" s="2577"/>
      <c r="AA64" s="2577"/>
      <c r="AB64" s="2577"/>
      <c r="AC64" s="2577"/>
      <c r="AD64" s="2577"/>
      <c r="AE64" s="2577"/>
      <c r="AF64" s="2578"/>
    </row>
    <row r="65" spans="2:32" s="2458" customFormat="1" ht="13.5" thickBot="1" x14ac:dyDescent="0.25">
      <c r="B65" s="3679" t="s">
        <v>5079</v>
      </c>
      <c r="C65" s="3680"/>
      <c r="D65" s="3655" t="s">
        <v>5080</v>
      </c>
      <c r="E65" s="3683" t="s">
        <v>224</v>
      </c>
      <c r="F65" s="3684"/>
      <c r="G65" s="3684"/>
      <c r="H65" s="3684"/>
      <c r="I65" s="3684"/>
      <c r="J65" s="3684"/>
      <c r="K65" s="3684"/>
      <c r="L65" s="3684"/>
      <c r="M65" s="3684"/>
      <c r="N65" s="3684"/>
      <c r="O65" s="3684"/>
      <c r="P65" s="3685"/>
      <c r="Q65" s="3686" t="s">
        <v>340</v>
      </c>
      <c r="R65" s="3687"/>
      <c r="S65" s="3688"/>
      <c r="T65" s="3688"/>
      <c r="U65" s="3688"/>
      <c r="V65" s="3688"/>
      <c r="W65" s="3688"/>
      <c r="X65" s="3688"/>
      <c r="Y65" s="3689"/>
      <c r="Z65" s="3686" t="s">
        <v>225</v>
      </c>
      <c r="AA65" s="3688"/>
      <c r="AB65" s="3689"/>
      <c r="AC65" s="3690" t="s">
        <v>4999</v>
      </c>
      <c r="AD65" s="3691"/>
      <c r="AE65" s="3692"/>
      <c r="AF65" s="2578"/>
    </row>
    <row r="66" spans="2:32" s="2458" customFormat="1" ht="13.5" thickBot="1" x14ac:dyDescent="0.25">
      <c r="B66" s="3681"/>
      <c r="C66" s="3682"/>
      <c r="D66" s="3655"/>
      <c r="E66" s="3655" t="s">
        <v>5017</v>
      </c>
      <c r="F66" s="3655" t="s">
        <v>5018</v>
      </c>
      <c r="G66" s="3640" t="s">
        <v>5020</v>
      </c>
      <c r="H66" s="3640" t="s">
        <v>5081</v>
      </c>
      <c r="I66" s="3693" t="s">
        <v>5082</v>
      </c>
      <c r="J66" s="3693" t="s">
        <v>5083</v>
      </c>
      <c r="K66" s="3693" t="s">
        <v>5023</v>
      </c>
      <c r="L66" s="3693"/>
      <c r="M66" s="3693" t="s">
        <v>5084</v>
      </c>
      <c r="N66" s="3693" t="s">
        <v>5085</v>
      </c>
      <c r="O66" s="3693" t="s">
        <v>5086</v>
      </c>
      <c r="P66" s="3693" t="s">
        <v>5087</v>
      </c>
      <c r="Q66" s="3638" t="s">
        <v>5029</v>
      </c>
      <c r="R66" s="3638" t="s">
        <v>5030</v>
      </c>
      <c r="S66" s="3638" t="s">
        <v>5031</v>
      </c>
      <c r="T66" s="3638" t="s">
        <v>5088</v>
      </c>
      <c r="U66" s="3638" t="s">
        <v>5089</v>
      </c>
      <c r="V66" s="3638" t="s">
        <v>5034</v>
      </c>
      <c r="W66" s="3638" t="s">
        <v>5036</v>
      </c>
      <c r="X66" s="3640" t="s">
        <v>5090</v>
      </c>
      <c r="Y66" s="3640" t="s">
        <v>5091</v>
      </c>
      <c r="Z66" s="3638" t="s">
        <v>5092</v>
      </c>
      <c r="AA66" s="3638" t="s">
        <v>5093</v>
      </c>
      <c r="AB66" s="3638" t="s">
        <v>5094</v>
      </c>
      <c r="AC66" s="3638" t="s">
        <v>1154</v>
      </c>
      <c r="AD66" s="3638" t="s">
        <v>5000</v>
      </c>
      <c r="AE66" s="3638" t="s">
        <v>5001</v>
      </c>
      <c r="AF66" s="2578"/>
    </row>
    <row r="67" spans="2:32" s="2458" customFormat="1" ht="13.5" thickBot="1" x14ac:dyDescent="0.25">
      <c r="B67" s="3681"/>
      <c r="C67" s="3682"/>
      <c r="D67" s="3638"/>
      <c r="E67" s="3638"/>
      <c r="F67" s="3638"/>
      <c r="G67" s="3637"/>
      <c r="H67" s="3637"/>
      <c r="I67" s="3640"/>
      <c r="J67" s="3640"/>
      <c r="K67" s="3536" t="s">
        <v>5043</v>
      </c>
      <c r="L67" s="3535" t="s">
        <v>2798</v>
      </c>
      <c r="M67" s="3640"/>
      <c r="N67" s="3640"/>
      <c r="O67" s="3640"/>
      <c r="P67" s="3640"/>
      <c r="Q67" s="3639"/>
      <c r="R67" s="3639"/>
      <c r="S67" s="3639"/>
      <c r="T67" s="3639"/>
      <c r="U67" s="3639"/>
      <c r="V67" s="3639"/>
      <c r="W67" s="3639"/>
      <c r="X67" s="3637"/>
      <c r="Y67" s="3637"/>
      <c r="Z67" s="3639"/>
      <c r="AA67" s="3639"/>
      <c r="AB67" s="3639"/>
      <c r="AC67" s="3639"/>
      <c r="AD67" s="3639"/>
      <c r="AE67" s="3639"/>
      <c r="AF67" s="2578"/>
    </row>
    <row r="68" spans="2:32" s="2458" customFormat="1" ht="13.5" thickBot="1" x14ac:dyDescent="0.25">
      <c r="B68" s="3671" t="s">
        <v>6266</v>
      </c>
      <c r="C68" s="3672"/>
      <c r="D68" s="3171" t="s">
        <v>6267</v>
      </c>
      <c r="E68" s="3153"/>
      <c r="F68" s="3172"/>
      <c r="G68" s="3430"/>
      <c r="H68" s="3430"/>
      <c r="I68" s="3153"/>
      <c r="J68" s="3153"/>
      <c r="K68" s="3172"/>
      <c r="L68" s="3430"/>
      <c r="M68" s="3153"/>
      <c r="N68" s="3153"/>
      <c r="O68" s="3153"/>
      <c r="P68" s="3153"/>
      <c r="Q68" s="3153"/>
      <c r="R68" s="3172"/>
      <c r="S68" s="3172"/>
      <c r="T68" s="3153"/>
      <c r="U68" s="3153"/>
      <c r="V68" s="3172"/>
      <c r="W68" s="3172"/>
      <c r="X68" s="3153"/>
      <c r="Y68" s="3153"/>
      <c r="Z68" s="3172"/>
      <c r="AA68" s="3153"/>
      <c r="AB68" s="3153"/>
      <c r="AC68" s="3431"/>
      <c r="AD68" s="3431"/>
      <c r="AE68" s="3431"/>
      <c r="AF68" s="2578"/>
    </row>
    <row r="69" spans="2:32" s="2458" customFormat="1" x14ac:dyDescent="0.2">
      <c r="B69" s="2642"/>
      <c r="C69" s="2572"/>
      <c r="D69" s="2572"/>
      <c r="E69" s="2572"/>
      <c r="F69" s="2572"/>
      <c r="G69" s="2573"/>
      <c r="H69" s="2573"/>
      <c r="I69" s="2573"/>
      <c r="J69" s="2573"/>
      <c r="K69" s="2572"/>
      <c r="L69" s="2573"/>
      <c r="M69" s="2573"/>
      <c r="N69" s="2573"/>
      <c r="O69" s="2573"/>
      <c r="P69" s="2573"/>
      <c r="Q69" s="2639"/>
      <c r="R69" s="2639"/>
      <c r="S69" s="2639"/>
      <c r="T69" s="2639"/>
      <c r="U69" s="2639"/>
      <c r="V69" s="2639"/>
      <c r="W69" s="2639"/>
      <c r="X69" s="2639"/>
      <c r="Y69" s="2639"/>
      <c r="Z69" s="2639"/>
      <c r="AA69" s="2639"/>
      <c r="AB69" s="2639"/>
      <c r="AC69" s="2639"/>
      <c r="AD69" s="2639"/>
      <c r="AE69" s="2639"/>
      <c r="AF69" s="2578"/>
    </row>
    <row r="70" spans="2:32" s="2458" customFormat="1" x14ac:dyDescent="0.2">
      <c r="B70" s="3673" t="s">
        <v>5002</v>
      </c>
      <c r="C70" s="3674"/>
      <c r="D70" s="3675" t="s">
        <v>1871</v>
      </c>
      <c r="E70" s="3675"/>
      <c r="F70" s="3675"/>
      <c r="G70" s="3675"/>
      <c r="H70" s="3675"/>
      <c r="I70" s="2640"/>
      <c r="J70" s="2640"/>
      <c r="K70" s="2640"/>
      <c r="L70" s="2640"/>
      <c r="M70" s="2640"/>
      <c r="N70" s="2640"/>
      <c r="O70" s="2640"/>
      <c r="P70" s="2640"/>
      <c r="Q70" s="2639"/>
      <c r="R70" s="2639"/>
      <c r="S70" s="2639"/>
      <c r="T70" s="2639"/>
      <c r="U70" s="2639"/>
      <c r="V70" s="2639"/>
      <c r="W70" s="2639"/>
      <c r="X70" s="2639"/>
      <c r="Y70" s="2639"/>
      <c r="Z70" s="2639"/>
      <c r="AA70" s="2639"/>
      <c r="AB70" s="2639"/>
      <c r="AC70" s="2639"/>
      <c r="AD70" s="2639"/>
      <c r="AE70" s="2639"/>
      <c r="AF70" s="2578"/>
    </row>
    <row r="71" spans="2:32" s="2458" customFormat="1" x14ac:dyDescent="0.2">
      <c r="B71" s="3673" t="s">
        <v>5003</v>
      </c>
      <c r="C71" s="3674"/>
      <c r="D71" s="3675" t="s">
        <v>1871</v>
      </c>
      <c r="E71" s="3675"/>
      <c r="F71" s="3675"/>
      <c r="G71" s="3675"/>
      <c r="H71" s="3675"/>
      <c r="I71" s="2640"/>
      <c r="J71" s="2640"/>
      <c r="K71" s="2640"/>
      <c r="L71" s="2640"/>
      <c r="M71" s="2640"/>
      <c r="N71" s="2640"/>
      <c r="O71" s="2640"/>
      <c r="P71" s="2640"/>
      <c r="Q71" s="2639"/>
      <c r="R71" s="2639"/>
      <c r="S71" s="2639"/>
      <c r="T71" s="2639"/>
      <c r="U71" s="2639"/>
      <c r="V71" s="2639"/>
      <c r="W71" s="2639"/>
      <c r="X71" s="2639"/>
      <c r="Y71" s="2639"/>
      <c r="Z71" s="2639"/>
      <c r="AA71" s="2639"/>
      <c r="AB71" s="2639"/>
      <c r="AC71" s="2639"/>
      <c r="AD71" s="2639"/>
      <c r="AE71" s="2639"/>
      <c r="AF71" s="2578"/>
    </row>
    <row r="72" spans="2:32" s="2458" customFormat="1" ht="13.5" thickBot="1" x14ac:dyDescent="0.25">
      <c r="B72" s="3537"/>
      <c r="C72" s="3538"/>
      <c r="D72" s="3538"/>
      <c r="E72" s="3538"/>
      <c r="F72" s="3538"/>
      <c r="G72" s="2643"/>
      <c r="H72" s="2643"/>
      <c r="I72" s="2643"/>
      <c r="J72" s="2643"/>
      <c r="K72" s="2643"/>
      <c r="L72" s="2643"/>
      <c r="M72" s="2643"/>
      <c r="N72" s="2643"/>
      <c r="O72" s="2643"/>
      <c r="P72" s="2643"/>
      <c r="Q72" s="2643"/>
      <c r="R72" s="2643"/>
      <c r="S72" s="2643"/>
      <c r="T72" s="2643"/>
      <c r="U72" s="2643"/>
      <c r="V72" s="2643"/>
      <c r="W72" s="2643"/>
      <c r="X72" s="2643"/>
      <c r="Y72" s="2643"/>
      <c r="Z72" s="2643"/>
      <c r="AA72" s="2643"/>
      <c r="AB72" s="2643"/>
      <c r="AC72" s="2643"/>
      <c r="AD72" s="2643"/>
      <c r="AE72" s="2643"/>
      <c r="AF72" s="2583"/>
    </row>
    <row r="73" spans="2:32" s="2458" customFormat="1" x14ac:dyDescent="0.2">
      <c r="B73" s="3492" t="str">
        <f>+B55</f>
        <v>.</v>
      </c>
      <c r="I73" s="2885"/>
    </row>
    <row r="74" spans="2:32" s="2458" customFormat="1" ht="13.5" thickBot="1" x14ac:dyDescent="0.25">
      <c r="B74" s="2541"/>
      <c r="I74" s="2885"/>
    </row>
    <row r="75" spans="2:32" s="2458" customFormat="1" ht="20.25" x14ac:dyDescent="0.2">
      <c r="B75" s="3623" t="s">
        <v>5075</v>
      </c>
      <c r="C75" s="3624"/>
      <c r="D75" s="3624"/>
      <c r="E75" s="3624"/>
      <c r="F75" s="3624"/>
      <c r="G75" s="3624"/>
      <c r="H75" s="3624"/>
      <c r="I75" s="3624"/>
      <c r="J75" s="3624"/>
      <c r="K75" s="3624"/>
      <c r="L75" s="3624"/>
      <c r="M75" s="3624"/>
      <c r="N75" s="3624"/>
      <c r="O75" s="3624"/>
      <c r="P75" s="3624"/>
      <c r="Q75" s="3624"/>
      <c r="R75" s="3624"/>
      <c r="S75" s="3624"/>
      <c r="T75" s="3624"/>
      <c r="U75" s="3624"/>
      <c r="V75" s="3624"/>
      <c r="W75" s="3624"/>
      <c r="X75" s="3624"/>
      <c r="Y75" s="3624"/>
      <c r="Z75" s="3624"/>
      <c r="AA75" s="3624"/>
      <c r="AB75" s="3624"/>
      <c r="AC75" s="3624"/>
      <c r="AD75" s="3624"/>
      <c r="AE75" s="3624"/>
      <c r="AF75" s="3625"/>
    </row>
    <row r="76" spans="2:32" s="2458" customFormat="1" x14ac:dyDescent="0.2">
      <c r="B76" s="3533"/>
      <c r="C76" s="3534"/>
      <c r="D76" s="3534"/>
      <c r="E76" s="3534"/>
      <c r="F76" s="3534"/>
      <c r="G76" s="2577"/>
      <c r="H76" s="2577"/>
      <c r="I76" s="2577"/>
      <c r="J76" s="2577"/>
      <c r="K76" s="2577"/>
      <c r="L76" s="2577"/>
      <c r="M76" s="2577"/>
      <c r="N76" s="2577"/>
      <c r="O76" s="2577"/>
      <c r="P76" s="2577"/>
      <c r="Q76" s="2577"/>
      <c r="R76" s="2577"/>
      <c r="S76" s="2577"/>
      <c r="T76" s="2577"/>
      <c r="U76" s="2577"/>
      <c r="V76" s="2577"/>
      <c r="W76" s="2577"/>
      <c r="X76" s="2577"/>
      <c r="Y76" s="2577"/>
      <c r="Z76" s="2577"/>
      <c r="AA76" s="2577"/>
      <c r="AB76" s="2577"/>
      <c r="AC76" s="2577"/>
      <c r="AD76" s="2577"/>
      <c r="AE76" s="2577"/>
      <c r="AF76" s="2578"/>
    </row>
    <row r="77" spans="2:32" s="2458" customFormat="1" x14ac:dyDescent="0.2">
      <c r="B77" s="2641" t="s">
        <v>5095</v>
      </c>
      <c r="C77" s="3534"/>
      <c r="D77" s="3676" t="s">
        <v>6264</v>
      </c>
      <c r="E77" s="3676"/>
      <c r="F77" s="3676"/>
      <c r="G77" s="2577"/>
      <c r="H77" s="2577"/>
      <c r="I77" s="2577"/>
      <c r="J77" s="2577"/>
      <c r="K77" s="2577"/>
      <c r="L77" s="2577"/>
      <c r="M77" s="2577"/>
      <c r="N77" s="2577"/>
      <c r="O77" s="2577"/>
      <c r="P77" s="2577"/>
      <c r="Q77" s="2577"/>
      <c r="R77" s="2577"/>
      <c r="S77" s="2577"/>
      <c r="T77" s="2577"/>
      <c r="U77" s="2577"/>
      <c r="V77" s="2577"/>
      <c r="W77" s="2577"/>
      <c r="X77" s="2577"/>
      <c r="Y77" s="2577"/>
      <c r="Z77" s="2577"/>
      <c r="AA77" s="2577"/>
      <c r="AB77" s="2577"/>
      <c r="AC77" s="2577"/>
      <c r="AD77" s="2577"/>
      <c r="AE77" s="2577"/>
      <c r="AF77" s="2578"/>
    </row>
    <row r="78" spans="2:32" s="2458" customFormat="1" x14ac:dyDescent="0.2">
      <c r="B78" s="3677" t="s">
        <v>5078</v>
      </c>
      <c r="C78" s="3678"/>
      <c r="D78" s="4548">
        <v>41673</v>
      </c>
      <c r="E78" s="4548"/>
      <c r="F78" s="4548"/>
      <c r="G78" s="2639"/>
      <c r="H78" s="2577"/>
      <c r="I78" s="2577"/>
      <c r="J78" s="2577"/>
      <c r="K78" s="2577"/>
      <c r="L78" s="2577"/>
      <c r="M78" s="2577"/>
      <c r="N78" s="2577"/>
      <c r="O78" s="2577"/>
      <c r="P78" s="2577"/>
      <c r="Q78" s="2577"/>
      <c r="R78" s="2577"/>
      <c r="S78" s="2577"/>
      <c r="T78" s="2577"/>
      <c r="U78" s="2577"/>
      <c r="V78" s="2577"/>
      <c r="W78" s="2577"/>
      <c r="X78" s="2577"/>
      <c r="Y78" s="2577"/>
      <c r="Z78" s="2577"/>
      <c r="AA78" s="2577"/>
      <c r="AB78" s="2577"/>
      <c r="AC78" s="2577"/>
      <c r="AD78" s="2577"/>
      <c r="AE78" s="2577"/>
      <c r="AF78" s="2578"/>
    </row>
    <row r="79" spans="2:32" s="2458" customFormat="1" x14ac:dyDescent="0.2">
      <c r="B79" s="3657" t="s">
        <v>5076</v>
      </c>
      <c r="C79" s="3658"/>
      <c r="D79" s="4549">
        <v>41679</v>
      </c>
      <c r="E79" s="4549"/>
      <c r="F79" s="4549"/>
      <c r="G79" s="2577"/>
      <c r="H79" s="2577"/>
      <c r="I79" s="2577"/>
      <c r="J79" s="2577"/>
      <c r="K79" s="2577"/>
      <c r="L79" s="2577"/>
      <c r="M79" s="2577"/>
      <c r="N79" s="2577"/>
      <c r="O79" s="2577"/>
      <c r="P79" s="2577"/>
      <c r="Q79" s="2577"/>
      <c r="R79" s="2577"/>
      <c r="S79" s="2577"/>
      <c r="T79" s="2577"/>
      <c r="U79" s="2577"/>
      <c r="V79" s="2577"/>
      <c r="W79" s="2577"/>
      <c r="X79" s="2577"/>
      <c r="Y79" s="2577"/>
      <c r="Z79" s="2577"/>
      <c r="AA79" s="2577"/>
      <c r="AB79" s="2577"/>
      <c r="AC79" s="2577"/>
      <c r="AD79" s="2577"/>
      <c r="AE79" s="2577"/>
      <c r="AF79" s="2578"/>
    </row>
    <row r="80" spans="2:32" s="2458" customFormat="1" ht="13.5" thickBot="1" x14ac:dyDescent="0.25">
      <c r="B80" s="3533"/>
      <c r="C80" s="3534"/>
      <c r="D80" s="3534"/>
      <c r="E80" s="3534"/>
      <c r="F80" s="3534"/>
      <c r="G80" s="2577"/>
      <c r="H80" s="2577"/>
      <c r="I80" s="2577"/>
      <c r="J80" s="2577"/>
      <c r="K80" s="2577"/>
      <c r="L80" s="2577"/>
      <c r="M80" s="2577"/>
      <c r="N80" s="2577"/>
      <c r="O80" s="2577"/>
      <c r="P80" s="2577"/>
      <c r="Q80" s="2577"/>
      <c r="R80" s="2577"/>
      <c r="S80" s="2577"/>
      <c r="T80" s="2577"/>
      <c r="U80" s="2577"/>
      <c r="V80" s="2577"/>
      <c r="W80" s="2577"/>
      <c r="X80" s="2577"/>
      <c r="Y80" s="2577"/>
      <c r="Z80" s="2577"/>
      <c r="AA80" s="2577"/>
      <c r="AB80" s="2577"/>
      <c r="AC80" s="2577"/>
      <c r="AD80" s="2577"/>
      <c r="AE80" s="2577"/>
      <c r="AF80" s="2578"/>
    </row>
    <row r="81" spans="2:32" s="2458" customFormat="1" ht="94.5" customHeight="1" thickBot="1" x14ac:dyDescent="0.25">
      <c r="B81" s="3659" t="s">
        <v>5077</v>
      </c>
      <c r="C81" s="3710"/>
      <c r="D81" s="3661" t="s">
        <v>6265</v>
      </c>
      <c r="E81" s="3662"/>
      <c r="F81" s="3662"/>
      <c r="G81" s="3662"/>
      <c r="H81" s="3662"/>
      <c r="I81" s="3662"/>
      <c r="J81" s="3662"/>
      <c r="K81" s="3662"/>
      <c r="L81" s="3662"/>
      <c r="M81" s="3662"/>
      <c r="N81" s="3662"/>
      <c r="O81" s="3662"/>
      <c r="P81" s="3662"/>
      <c r="Q81" s="3663"/>
      <c r="R81" s="2577"/>
      <c r="S81" s="2577"/>
      <c r="T81" s="2577"/>
      <c r="U81" s="2577"/>
      <c r="V81" s="2577"/>
      <c r="W81" s="2577"/>
      <c r="X81" s="2577"/>
      <c r="Y81" s="2577"/>
      <c r="Z81" s="2577"/>
      <c r="AA81" s="2577"/>
      <c r="AB81" s="2577"/>
      <c r="AC81" s="2577"/>
      <c r="AD81" s="2577"/>
      <c r="AE81" s="2577"/>
      <c r="AF81" s="2578"/>
    </row>
    <row r="82" spans="2:32" s="2458" customFormat="1" ht="13.5" thickBot="1" x14ac:dyDescent="0.25">
      <c r="B82" s="3533"/>
      <c r="C82" s="3534"/>
      <c r="D82" s="3534"/>
      <c r="E82" s="3534"/>
      <c r="F82" s="3534"/>
      <c r="G82" s="2577"/>
      <c r="H82" s="2577"/>
      <c r="I82" s="2577"/>
      <c r="J82" s="2577"/>
      <c r="K82" s="2577"/>
      <c r="L82" s="2577"/>
      <c r="M82" s="2577"/>
      <c r="N82" s="2577"/>
      <c r="O82" s="2577"/>
      <c r="P82" s="2577"/>
      <c r="Q82" s="2577"/>
      <c r="R82" s="2643"/>
      <c r="S82" s="2577"/>
      <c r="T82" s="2577"/>
      <c r="U82" s="2577"/>
      <c r="V82" s="2577"/>
      <c r="W82" s="2577"/>
      <c r="X82" s="2577"/>
      <c r="Y82" s="2577"/>
      <c r="Z82" s="2577"/>
      <c r="AA82" s="2577"/>
      <c r="AB82" s="2577"/>
      <c r="AC82" s="2577"/>
      <c r="AD82" s="2577"/>
      <c r="AE82" s="2577"/>
      <c r="AF82" s="2578"/>
    </row>
    <row r="83" spans="2:32" s="2458" customFormat="1" ht="13.5" thickBot="1" x14ac:dyDescent="0.25">
      <c r="B83" s="3679" t="s">
        <v>5079</v>
      </c>
      <c r="C83" s="3680"/>
      <c r="D83" s="3655" t="s">
        <v>5080</v>
      </c>
      <c r="E83" s="3683" t="s">
        <v>224</v>
      </c>
      <c r="F83" s="3684"/>
      <c r="G83" s="3684"/>
      <c r="H83" s="3684"/>
      <c r="I83" s="3684"/>
      <c r="J83" s="3684"/>
      <c r="K83" s="3684"/>
      <c r="L83" s="3684"/>
      <c r="M83" s="3684"/>
      <c r="N83" s="3684"/>
      <c r="O83" s="3684"/>
      <c r="P83" s="3685"/>
      <c r="Q83" s="3686" t="s">
        <v>340</v>
      </c>
      <c r="R83" s="3687"/>
      <c r="S83" s="3688"/>
      <c r="T83" s="3688"/>
      <c r="U83" s="3688"/>
      <c r="V83" s="3688"/>
      <c r="W83" s="3688"/>
      <c r="X83" s="3688"/>
      <c r="Y83" s="3689"/>
      <c r="Z83" s="3686" t="s">
        <v>225</v>
      </c>
      <c r="AA83" s="3688"/>
      <c r="AB83" s="3689"/>
      <c r="AC83" s="3690" t="s">
        <v>4999</v>
      </c>
      <c r="AD83" s="3691"/>
      <c r="AE83" s="3692"/>
      <c r="AF83" s="2578"/>
    </row>
    <row r="84" spans="2:32" s="2458" customFormat="1" ht="13.5" thickBot="1" x14ac:dyDescent="0.25">
      <c r="B84" s="3681"/>
      <c r="C84" s="3682"/>
      <c r="D84" s="3655"/>
      <c r="E84" s="3655" t="s">
        <v>5017</v>
      </c>
      <c r="F84" s="3655" t="s">
        <v>5018</v>
      </c>
      <c r="G84" s="3640" t="s">
        <v>5020</v>
      </c>
      <c r="H84" s="3640" t="s">
        <v>5081</v>
      </c>
      <c r="I84" s="3693" t="s">
        <v>5082</v>
      </c>
      <c r="J84" s="3693" t="s">
        <v>5083</v>
      </c>
      <c r="K84" s="3693" t="s">
        <v>5023</v>
      </c>
      <c r="L84" s="3693"/>
      <c r="M84" s="3693" t="s">
        <v>5084</v>
      </c>
      <c r="N84" s="3693" t="s">
        <v>5085</v>
      </c>
      <c r="O84" s="3693" t="s">
        <v>5086</v>
      </c>
      <c r="P84" s="3693" t="s">
        <v>5087</v>
      </c>
      <c r="Q84" s="3638" t="s">
        <v>5029</v>
      </c>
      <c r="R84" s="3638" t="s">
        <v>5030</v>
      </c>
      <c r="S84" s="3638" t="s">
        <v>5031</v>
      </c>
      <c r="T84" s="3638" t="s">
        <v>5088</v>
      </c>
      <c r="U84" s="3638" t="s">
        <v>5089</v>
      </c>
      <c r="V84" s="3638" t="s">
        <v>5034</v>
      </c>
      <c r="W84" s="3638" t="s">
        <v>5036</v>
      </c>
      <c r="X84" s="3640" t="s">
        <v>5090</v>
      </c>
      <c r="Y84" s="3640" t="s">
        <v>5091</v>
      </c>
      <c r="Z84" s="3638" t="s">
        <v>5092</v>
      </c>
      <c r="AA84" s="3638" t="s">
        <v>5093</v>
      </c>
      <c r="AB84" s="3638" t="s">
        <v>5094</v>
      </c>
      <c r="AC84" s="3638" t="s">
        <v>1154</v>
      </c>
      <c r="AD84" s="3638" t="s">
        <v>5000</v>
      </c>
      <c r="AE84" s="3638" t="s">
        <v>5001</v>
      </c>
      <c r="AF84" s="2578"/>
    </row>
    <row r="85" spans="2:32" s="2458" customFormat="1" ht="13.5" thickBot="1" x14ac:dyDescent="0.25">
      <c r="B85" s="3681"/>
      <c r="C85" s="3682"/>
      <c r="D85" s="3638"/>
      <c r="E85" s="3638"/>
      <c r="F85" s="3638"/>
      <c r="G85" s="3637"/>
      <c r="H85" s="3637"/>
      <c r="I85" s="3640"/>
      <c r="J85" s="3640"/>
      <c r="K85" s="3536" t="s">
        <v>5043</v>
      </c>
      <c r="L85" s="3535" t="s">
        <v>2798</v>
      </c>
      <c r="M85" s="3640"/>
      <c r="N85" s="3640"/>
      <c r="O85" s="3640"/>
      <c r="P85" s="3640"/>
      <c r="Q85" s="3639"/>
      <c r="R85" s="3639"/>
      <c r="S85" s="3639"/>
      <c r="T85" s="3639"/>
      <c r="U85" s="3639"/>
      <c r="V85" s="3639"/>
      <c r="W85" s="3639"/>
      <c r="X85" s="3637"/>
      <c r="Y85" s="3637"/>
      <c r="Z85" s="3639"/>
      <c r="AA85" s="3639"/>
      <c r="AB85" s="3639"/>
      <c r="AC85" s="3639"/>
      <c r="AD85" s="3639"/>
      <c r="AE85" s="3639"/>
      <c r="AF85" s="2578"/>
    </row>
    <row r="86" spans="2:32" s="2458" customFormat="1" x14ac:dyDescent="0.2">
      <c r="B86" s="4553" t="s">
        <v>6266</v>
      </c>
      <c r="C86" s="4554"/>
      <c r="D86" s="3165" t="s">
        <v>6267</v>
      </c>
      <c r="E86" s="3166"/>
      <c r="F86" s="3167"/>
      <c r="G86" s="2741"/>
      <c r="H86" s="2741"/>
      <c r="I86" s="3166"/>
      <c r="J86" s="3166"/>
      <c r="K86" s="3167"/>
      <c r="L86" s="2741"/>
      <c r="M86" s="3166"/>
      <c r="N86" s="3166"/>
      <c r="O86" s="3166"/>
      <c r="P86" s="3166"/>
      <c r="Q86" s="3166"/>
      <c r="R86" s="3167"/>
      <c r="S86" s="3167"/>
      <c r="T86" s="3166"/>
      <c r="U86" s="3166"/>
      <c r="V86" s="3167"/>
      <c r="W86" s="3167"/>
      <c r="X86" s="3166"/>
      <c r="Y86" s="3166"/>
      <c r="Z86" s="3167"/>
      <c r="AA86" s="3166"/>
      <c r="AB86" s="3166"/>
      <c r="AC86" s="2676"/>
      <c r="AD86" s="2676"/>
      <c r="AE86" s="2676"/>
      <c r="AF86" s="2578"/>
    </row>
    <row r="87" spans="2:32" s="2458" customFormat="1" x14ac:dyDescent="0.2">
      <c r="B87" s="2642"/>
      <c r="C87" s="2572"/>
      <c r="D87" s="2572"/>
      <c r="E87" s="2572"/>
      <c r="F87" s="2572"/>
      <c r="G87" s="2573"/>
      <c r="H87" s="2573"/>
      <c r="I87" s="2573"/>
      <c r="J87" s="2573"/>
      <c r="K87" s="2572"/>
      <c r="L87" s="2573"/>
      <c r="M87" s="2573"/>
      <c r="N87" s="2573"/>
      <c r="O87" s="2573"/>
      <c r="P87" s="2573"/>
      <c r="Q87" s="2639"/>
      <c r="R87" s="2639"/>
      <c r="S87" s="2639"/>
      <c r="T87" s="2639"/>
      <c r="U87" s="2639"/>
      <c r="V87" s="2639"/>
      <c r="W87" s="2639"/>
      <c r="X87" s="2639"/>
      <c r="Y87" s="2639"/>
      <c r="Z87" s="2639"/>
      <c r="AA87" s="2639"/>
      <c r="AB87" s="2639"/>
      <c r="AC87" s="2639"/>
      <c r="AD87" s="2639"/>
      <c r="AE87" s="2639"/>
      <c r="AF87" s="2578"/>
    </row>
    <row r="88" spans="2:32" s="2458" customFormat="1" x14ac:dyDescent="0.2">
      <c r="B88" s="3673" t="s">
        <v>5002</v>
      </c>
      <c r="C88" s="3674"/>
      <c r="D88" s="3675" t="s">
        <v>1871</v>
      </c>
      <c r="E88" s="3675"/>
      <c r="F88" s="3675"/>
      <c r="G88" s="3675"/>
      <c r="H88" s="3675"/>
      <c r="I88" s="2640"/>
      <c r="J88" s="2640"/>
      <c r="K88" s="2640"/>
      <c r="L88" s="2640"/>
      <c r="M88" s="2640"/>
      <c r="N88" s="2640"/>
      <c r="O88" s="2640"/>
      <c r="P88" s="2640"/>
      <c r="Q88" s="2639"/>
      <c r="R88" s="2639"/>
      <c r="S88" s="2639"/>
      <c r="T88" s="2639"/>
      <c r="U88" s="2639"/>
      <c r="V88" s="2639"/>
      <c r="W88" s="2639"/>
      <c r="X88" s="2639"/>
      <c r="Y88" s="2639"/>
      <c r="Z88" s="2639"/>
      <c r="AA88" s="2639"/>
      <c r="AB88" s="2639"/>
      <c r="AC88" s="2639"/>
      <c r="AD88" s="2639"/>
      <c r="AE88" s="2639"/>
      <c r="AF88" s="2578"/>
    </row>
    <row r="89" spans="2:32" s="2458" customFormat="1" x14ac:dyDescent="0.2">
      <c r="B89" s="3673" t="s">
        <v>5003</v>
      </c>
      <c r="C89" s="3674"/>
      <c r="D89" s="3675" t="s">
        <v>1871</v>
      </c>
      <c r="E89" s="3675"/>
      <c r="F89" s="3675"/>
      <c r="G89" s="3675"/>
      <c r="H89" s="3675"/>
      <c r="I89" s="2640"/>
      <c r="J89" s="2640"/>
      <c r="K89" s="2640"/>
      <c r="L89" s="2640"/>
      <c r="M89" s="2640"/>
      <c r="N89" s="2640"/>
      <c r="O89" s="2640"/>
      <c r="P89" s="2640"/>
      <c r="Q89" s="2639"/>
      <c r="R89" s="2639"/>
      <c r="S89" s="2639"/>
      <c r="T89" s="2639"/>
      <c r="U89" s="2639"/>
      <c r="V89" s="2639"/>
      <c r="W89" s="2639"/>
      <c r="X89" s="2639"/>
      <c r="Y89" s="2639"/>
      <c r="Z89" s="2639"/>
      <c r="AA89" s="2639"/>
      <c r="AB89" s="2639"/>
      <c r="AC89" s="2639"/>
      <c r="AD89" s="2639"/>
      <c r="AE89" s="2639"/>
      <c r="AF89" s="2578"/>
    </row>
    <row r="90" spans="2:32" s="2458" customFormat="1" ht="13.5" thickBot="1" x14ac:dyDescent="0.25">
      <c r="B90" s="3537"/>
      <c r="C90" s="3538"/>
      <c r="D90" s="3538"/>
      <c r="E90" s="3538"/>
      <c r="F90" s="3538"/>
      <c r="G90" s="2643"/>
      <c r="H90" s="2643"/>
      <c r="I90" s="2643"/>
      <c r="J90" s="2643"/>
      <c r="K90" s="2643"/>
      <c r="L90" s="2643"/>
      <c r="M90" s="2643"/>
      <c r="N90" s="2643"/>
      <c r="O90" s="2643"/>
      <c r="P90" s="2643"/>
      <c r="Q90" s="2643"/>
      <c r="R90" s="2643"/>
      <c r="S90" s="2643"/>
      <c r="T90" s="2643"/>
      <c r="U90" s="2643"/>
      <c r="V90" s="2643"/>
      <c r="W90" s="2643"/>
      <c r="X90" s="2643"/>
      <c r="Y90" s="2643"/>
      <c r="Z90" s="2643"/>
      <c r="AA90" s="2643"/>
      <c r="AB90" s="2643"/>
      <c r="AC90" s="2643"/>
      <c r="AD90" s="2643"/>
      <c r="AE90" s="2643"/>
      <c r="AF90" s="2583"/>
    </row>
    <row r="91" spans="2:32" s="2458" customFormat="1" x14ac:dyDescent="0.2">
      <c r="B91" s="3492" t="str">
        <f>+B73</f>
        <v>.</v>
      </c>
      <c r="I91" s="2885"/>
    </row>
    <row r="92" spans="2:32" s="2458" customFormat="1" ht="12.75" customHeight="1" thickBot="1" x14ac:dyDescent="0.25">
      <c r="B92" s="2541"/>
      <c r="I92" s="2885"/>
    </row>
    <row r="93" spans="2:32" s="2458" customFormat="1" ht="12.75" customHeight="1" x14ac:dyDescent="0.2">
      <c r="B93" s="3623" t="s">
        <v>5075</v>
      </c>
      <c r="C93" s="3624"/>
      <c r="D93" s="3624"/>
      <c r="E93" s="3624"/>
      <c r="F93" s="3624"/>
      <c r="G93" s="3624"/>
      <c r="H93" s="3624"/>
      <c r="I93" s="3624"/>
      <c r="J93" s="3624"/>
      <c r="K93" s="3624"/>
      <c r="L93" s="3624"/>
      <c r="M93" s="3624"/>
      <c r="N93" s="3624"/>
      <c r="O93" s="3624"/>
      <c r="P93" s="3624"/>
      <c r="Q93" s="3624"/>
      <c r="R93" s="3624"/>
      <c r="S93" s="3624"/>
      <c r="T93" s="3624"/>
      <c r="U93" s="3624"/>
      <c r="V93" s="3624"/>
      <c r="W93" s="3624"/>
      <c r="X93" s="3624"/>
      <c r="Y93" s="3624"/>
      <c r="Z93" s="3624"/>
      <c r="AA93" s="3624"/>
      <c r="AB93" s="3624"/>
      <c r="AC93" s="3624"/>
      <c r="AD93" s="3624"/>
      <c r="AE93" s="3624"/>
      <c r="AF93" s="3625"/>
    </row>
    <row r="94" spans="2:32" s="2458" customFormat="1" ht="12.75" customHeight="1" x14ac:dyDescent="0.2">
      <c r="B94" s="3533"/>
      <c r="C94" s="3534"/>
      <c r="D94" s="3534"/>
      <c r="E94" s="3534"/>
      <c r="F94" s="3534"/>
      <c r="G94" s="2577"/>
      <c r="H94" s="2577"/>
      <c r="I94" s="2577"/>
      <c r="J94" s="2577"/>
      <c r="K94" s="2577"/>
      <c r="L94" s="2577"/>
      <c r="M94" s="2577"/>
      <c r="N94" s="2577"/>
      <c r="O94" s="2577"/>
      <c r="P94" s="2577"/>
      <c r="Q94" s="2577"/>
      <c r="R94" s="2577"/>
      <c r="S94" s="2577"/>
      <c r="T94" s="2577"/>
      <c r="U94" s="2577"/>
      <c r="V94" s="2577"/>
      <c r="W94" s="2577"/>
      <c r="X94" s="2577"/>
      <c r="Y94" s="2577"/>
      <c r="Z94" s="2577"/>
      <c r="AA94" s="2577"/>
      <c r="AB94" s="2577"/>
      <c r="AC94" s="2577"/>
      <c r="AD94" s="2577"/>
      <c r="AE94" s="2577"/>
      <c r="AF94" s="2578"/>
    </row>
    <row r="95" spans="2:32" s="2458" customFormat="1" ht="12.75" customHeight="1" x14ac:dyDescent="0.2">
      <c r="B95" s="2641" t="s">
        <v>5095</v>
      </c>
      <c r="C95" s="3534"/>
      <c r="D95" s="3676" t="s">
        <v>6264</v>
      </c>
      <c r="E95" s="3676"/>
      <c r="F95" s="3676"/>
      <c r="G95" s="2577"/>
      <c r="H95" s="2577"/>
      <c r="I95" s="2577"/>
      <c r="J95" s="2577"/>
      <c r="K95" s="2577"/>
      <c r="L95" s="2577"/>
      <c r="M95" s="2577"/>
      <c r="N95" s="2577"/>
      <c r="O95" s="2577"/>
      <c r="P95" s="2577"/>
      <c r="Q95" s="2577"/>
      <c r="R95" s="2577"/>
      <c r="S95" s="2577"/>
      <c r="T95" s="2577"/>
      <c r="U95" s="2577"/>
      <c r="V95" s="2577"/>
      <c r="W95" s="2577"/>
      <c r="X95" s="2577"/>
      <c r="Y95" s="2577"/>
      <c r="Z95" s="2577"/>
      <c r="AA95" s="2577"/>
      <c r="AB95" s="2577"/>
      <c r="AC95" s="2577"/>
      <c r="AD95" s="2577"/>
      <c r="AE95" s="2577"/>
      <c r="AF95" s="2578"/>
    </row>
    <row r="96" spans="2:32" s="2458" customFormat="1" x14ac:dyDescent="0.2">
      <c r="B96" s="3677" t="s">
        <v>5078</v>
      </c>
      <c r="C96" s="3678"/>
      <c r="D96" s="4548">
        <v>41687</v>
      </c>
      <c r="E96" s="4548"/>
      <c r="F96" s="4548"/>
      <c r="G96" s="2639"/>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8"/>
    </row>
    <row r="97" spans="2:32" s="2458" customFormat="1" ht="13.5" customHeight="1" x14ac:dyDescent="0.2">
      <c r="B97" s="3657" t="s">
        <v>5076</v>
      </c>
      <c r="C97" s="3658"/>
      <c r="D97" s="4549">
        <v>41693</v>
      </c>
      <c r="E97" s="4549"/>
      <c r="F97" s="4549"/>
      <c r="G97" s="2577"/>
      <c r="H97" s="2577"/>
      <c r="I97" s="2577"/>
      <c r="J97" s="2577"/>
      <c r="K97" s="2577"/>
      <c r="L97" s="2577"/>
      <c r="M97" s="2577"/>
      <c r="N97" s="2577"/>
      <c r="O97" s="2577"/>
      <c r="P97" s="2577"/>
      <c r="Q97" s="2577"/>
      <c r="R97" s="2577"/>
      <c r="S97" s="2577"/>
      <c r="T97" s="2577"/>
      <c r="U97" s="2577"/>
      <c r="V97" s="2577"/>
      <c r="W97" s="2577"/>
      <c r="X97" s="2577"/>
      <c r="Y97" s="2577"/>
      <c r="Z97" s="2577"/>
      <c r="AA97" s="2577"/>
      <c r="AB97" s="2577"/>
      <c r="AC97" s="2577"/>
      <c r="AD97" s="2577"/>
      <c r="AE97" s="2577"/>
      <c r="AF97" s="2578"/>
    </row>
    <row r="98" spans="2:32" s="2458" customFormat="1" ht="13.5" customHeight="1" thickBot="1" x14ac:dyDescent="0.25">
      <c r="B98" s="3533"/>
      <c r="C98" s="3534"/>
      <c r="D98" s="3534"/>
      <c r="E98" s="3534"/>
      <c r="F98" s="3534"/>
      <c r="G98" s="2577"/>
      <c r="H98" s="2577"/>
      <c r="I98" s="2577"/>
      <c r="J98" s="2577"/>
      <c r="K98" s="2577"/>
      <c r="L98" s="2577"/>
      <c r="M98" s="2577"/>
      <c r="N98" s="2577"/>
      <c r="O98" s="2577"/>
      <c r="P98" s="2577"/>
      <c r="Q98" s="2577"/>
      <c r="R98" s="2577"/>
      <c r="S98" s="2577"/>
      <c r="T98" s="2577"/>
      <c r="U98" s="2577"/>
      <c r="V98" s="2577"/>
      <c r="W98" s="2577"/>
      <c r="X98" s="2577"/>
      <c r="Y98" s="2577"/>
      <c r="Z98" s="2577"/>
      <c r="AA98" s="2577"/>
      <c r="AB98" s="2577"/>
      <c r="AC98" s="2577"/>
      <c r="AD98" s="2577"/>
      <c r="AE98" s="2577"/>
      <c r="AF98" s="2578"/>
    </row>
    <row r="99" spans="2:32" s="2458" customFormat="1" ht="98.25" customHeight="1" thickBot="1" x14ac:dyDescent="0.25">
      <c r="B99" s="3659" t="s">
        <v>5077</v>
      </c>
      <c r="C99" s="3710"/>
      <c r="D99" s="3661" t="s">
        <v>6265</v>
      </c>
      <c r="E99" s="3662"/>
      <c r="F99" s="3662"/>
      <c r="G99" s="3662"/>
      <c r="H99" s="3662"/>
      <c r="I99" s="3662"/>
      <c r="J99" s="3662"/>
      <c r="K99" s="3662"/>
      <c r="L99" s="3662"/>
      <c r="M99" s="3662"/>
      <c r="N99" s="3662"/>
      <c r="O99" s="3662"/>
      <c r="P99" s="3662"/>
      <c r="Q99" s="3663"/>
      <c r="R99" s="2577"/>
      <c r="S99" s="2577"/>
      <c r="T99" s="2577"/>
      <c r="U99" s="2577"/>
      <c r="V99" s="2577"/>
      <c r="W99" s="2577"/>
      <c r="X99" s="2577"/>
      <c r="Y99" s="2577"/>
      <c r="Z99" s="2577"/>
      <c r="AA99" s="2577"/>
      <c r="AB99" s="2577"/>
      <c r="AC99" s="2577"/>
      <c r="AD99" s="2577"/>
      <c r="AE99" s="2577"/>
      <c r="AF99" s="2578"/>
    </row>
    <row r="100" spans="2:32" s="2458" customFormat="1" ht="13.5" customHeight="1" thickBot="1" x14ac:dyDescent="0.25">
      <c r="B100" s="3533"/>
      <c r="C100" s="3534"/>
      <c r="D100" s="3534"/>
      <c r="E100" s="3534"/>
      <c r="F100" s="3534"/>
      <c r="G100" s="2577"/>
      <c r="H100" s="2577"/>
      <c r="I100" s="2577"/>
      <c r="J100" s="2577"/>
      <c r="K100" s="2577"/>
      <c r="L100" s="2577"/>
      <c r="M100" s="2577"/>
      <c r="N100" s="2577"/>
      <c r="O100" s="2577"/>
      <c r="P100" s="2577"/>
      <c r="Q100" s="2577"/>
      <c r="R100" s="2643"/>
      <c r="S100" s="2577"/>
      <c r="T100" s="2577"/>
      <c r="U100" s="2577"/>
      <c r="V100" s="2577"/>
      <c r="W100" s="2577"/>
      <c r="X100" s="2577"/>
      <c r="Y100" s="2577"/>
      <c r="Z100" s="2577"/>
      <c r="AA100" s="2577"/>
      <c r="AB100" s="2577"/>
      <c r="AC100" s="2577"/>
      <c r="AD100" s="2577"/>
      <c r="AE100" s="2577"/>
      <c r="AF100" s="2578"/>
    </row>
    <row r="101" spans="2:32" s="2458" customFormat="1" ht="13.5" thickBot="1" x14ac:dyDescent="0.25">
      <c r="B101" s="3679" t="s">
        <v>5079</v>
      </c>
      <c r="C101" s="3680"/>
      <c r="D101" s="3655" t="s">
        <v>5080</v>
      </c>
      <c r="E101" s="3683" t="s">
        <v>224</v>
      </c>
      <c r="F101" s="3684"/>
      <c r="G101" s="3684"/>
      <c r="H101" s="3684"/>
      <c r="I101" s="3684"/>
      <c r="J101" s="3684"/>
      <c r="K101" s="3684"/>
      <c r="L101" s="3684"/>
      <c r="M101" s="3684"/>
      <c r="N101" s="3684"/>
      <c r="O101" s="3684"/>
      <c r="P101" s="3685"/>
      <c r="Q101" s="3686" t="s">
        <v>340</v>
      </c>
      <c r="R101" s="3687"/>
      <c r="S101" s="3688"/>
      <c r="T101" s="3688"/>
      <c r="U101" s="3688"/>
      <c r="V101" s="3688"/>
      <c r="W101" s="3688"/>
      <c r="X101" s="3688"/>
      <c r="Y101" s="3689"/>
      <c r="Z101" s="3686" t="s">
        <v>225</v>
      </c>
      <c r="AA101" s="3688"/>
      <c r="AB101" s="3689"/>
      <c r="AC101" s="3690" t="s">
        <v>4999</v>
      </c>
      <c r="AD101" s="3691"/>
      <c r="AE101" s="3692"/>
      <c r="AF101" s="2578"/>
    </row>
    <row r="102" spans="2:32" s="2458" customFormat="1" ht="13.5" thickBot="1" x14ac:dyDescent="0.25">
      <c r="B102" s="3681"/>
      <c r="C102" s="3682"/>
      <c r="D102" s="3655"/>
      <c r="E102" s="3655" t="s">
        <v>5017</v>
      </c>
      <c r="F102" s="3655" t="s">
        <v>5018</v>
      </c>
      <c r="G102" s="3640" t="s">
        <v>5020</v>
      </c>
      <c r="H102" s="3640" t="s">
        <v>5081</v>
      </c>
      <c r="I102" s="3693" t="s">
        <v>5082</v>
      </c>
      <c r="J102" s="3693" t="s">
        <v>5083</v>
      </c>
      <c r="K102" s="3693" t="s">
        <v>5023</v>
      </c>
      <c r="L102" s="3693"/>
      <c r="M102" s="3693" t="s">
        <v>5084</v>
      </c>
      <c r="N102" s="3693" t="s">
        <v>5085</v>
      </c>
      <c r="O102" s="3693" t="s">
        <v>5086</v>
      </c>
      <c r="P102" s="3693" t="s">
        <v>5087</v>
      </c>
      <c r="Q102" s="3638" t="s">
        <v>5029</v>
      </c>
      <c r="R102" s="3638" t="s">
        <v>5030</v>
      </c>
      <c r="S102" s="3638" t="s">
        <v>5031</v>
      </c>
      <c r="T102" s="3638" t="s">
        <v>5088</v>
      </c>
      <c r="U102" s="3638" t="s">
        <v>5089</v>
      </c>
      <c r="V102" s="3638" t="s">
        <v>5034</v>
      </c>
      <c r="W102" s="3638" t="s">
        <v>5036</v>
      </c>
      <c r="X102" s="3640" t="s">
        <v>5090</v>
      </c>
      <c r="Y102" s="3640" t="s">
        <v>5091</v>
      </c>
      <c r="Z102" s="3638" t="s">
        <v>5092</v>
      </c>
      <c r="AA102" s="3638" t="s">
        <v>5093</v>
      </c>
      <c r="AB102" s="3638" t="s">
        <v>5094</v>
      </c>
      <c r="AC102" s="3638" t="s">
        <v>1154</v>
      </c>
      <c r="AD102" s="3638" t="s">
        <v>5000</v>
      </c>
      <c r="AE102" s="3638" t="s">
        <v>5001</v>
      </c>
      <c r="AF102" s="2578"/>
    </row>
    <row r="103" spans="2:32" s="2458" customFormat="1" ht="13.5" thickBot="1" x14ac:dyDescent="0.25">
      <c r="B103" s="3681"/>
      <c r="C103" s="3682"/>
      <c r="D103" s="3638"/>
      <c r="E103" s="3638"/>
      <c r="F103" s="3638"/>
      <c r="G103" s="3637"/>
      <c r="H103" s="3637"/>
      <c r="I103" s="3640"/>
      <c r="J103" s="3640"/>
      <c r="K103" s="3536" t="s">
        <v>5043</v>
      </c>
      <c r="L103" s="3535" t="s">
        <v>2798</v>
      </c>
      <c r="M103" s="3640"/>
      <c r="N103" s="3640"/>
      <c r="O103" s="3640"/>
      <c r="P103" s="3640"/>
      <c r="Q103" s="3639"/>
      <c r="R103" s="3639"/>
      <c r="S103" s="3639"/>
      <c r="T103" s="3639"/>
      <c r="U103" s="3639"/>
      <c r="V103" s="3639"/>
      <c r="W103" s="3639"/>
      <c r="X103" s="3637"/>
      <c r="Y103" s="3637"/>
      <c r="Z103" s="3639"/>
      <c r="AA103" s="3639"/>
      <c r="AB103" s="3639"/>
      <c r="AC103" s="3639"/>
      <c r="AD103" s="3639"/>
      <c r="AE103" s="3639"/>
      <c r="AF103" s="2578"/>
    </row>
    <row r="104" spans="2:32" s="2458" customFormat="1" x14ac:dyDescent="0.2">
      <c r="B104" s="4553" t="s">
        <v>6266</v>
      </c>
      <c r="C104" s="4554"/>
      <c r="D104" s="3165" t="s">
        <v>6267</v>
      </c>
      <c r="E104" s="3166"/>
      <c r="F104" s="3167"/>
      <c r="G104" s="2741"/>
      <c r="H104" s="2741"/>
      <c r="I104" s="3166"/>
      <c r="J104" s="3166"/>
      <c r="K104" s="3167"/>
      <c r="L104" s="2741"/>
      <c r="M104" s="3166"/>
      <c r="N104" s="3166"/>
      <c r="O104" s="3166"/>
      <c r="P104" s="3166"/>
      <c r="Q104" s="3166"/>
      <c r="R104" s="3167"/>
      <c r="S104" s="3167"/>
      <c r="T104" s="3166"/>
      <c r="U104" s="3166"/>
      <c r="V104" s="3167"/>
      <c r="W104" s="3167"/>
      <c r="X104" s="3166"/>
      <c r="Y104" s="3166"/>
      <c r="Z104" s="3167"/>
      <c r="AA104" s="3166"/>
      <c r="AB104" s="3166"/>
      <c r="AC104" s="2676"/>
      <c r="AD104" s="2676"/>
      <c r="AE104" s="2676"/>
      <c r="AF104" s="2578"/>
    </row>
    <row r="105" spans="2:32" s="2458" customFormat="1" x14ac:dyDescent="0.2">
      <c r="B105" s="2642"/>
      <c r="C105" s="2572"/>
      <c r="D105" s="2572"/>
      <c r="E105" s="2572"/>
      <c r="F105" s="2572"/>
      <c r="G105" s="2573"/>
      <c r="H105" s="2573"/>
      <c r="I105" s="2573"/>
      <c r="J105" s="2573"/>
      <c r="K105" s="2572"/>
      <c r="L105" s="2573"/>
      <c r="M105" s="2573"/>
      <c r="N105" s="2573"/>
      <c r="O105" s="2573"/>
      <c r="P105" s="2573"/>
      <c r="Q105" s="2639"/>
      <c r="R105" s="2639"/>
      <c r="S105" s="2639"/>
      <c r="T105" s="2639"/>
      <c r="U105" s="2639"/>
      <c r="V105" s="2639"/>
      <c r="W105" s="2639"/>
      <c r="X105" s="2639"/>
      <c r="Y105" s="2639"/>
      <c r="Z105" s="2639"/>
      <c r="AA105" s="2639"/>
      <c r="AB105" s="2639"/>
      <c r="AC105" s="2639"/>
      <c r="AD105" s="2639"/>
      <c r="AE105" s="2639"/>
      <c r="AF105" s="2578"/>
    </row>
    <row r="106" spans="2:32" s="2458" customFormat="1" x14ac:dyDescent="0.2">
      <c r="B106" s="3673" t="s">
        <v>5002</v>
      </c>
      <c r="C106" s="3674"/>
      <c r="D106" s="3675" t="s">
        <v>1871</v>
      </c>
      <c r="E106" s="3675"/>
      <c r="F106" s="3675"/>
      <c r="G106" s="3675"/>
      <c r="H106" s="3675"/>
      <c r="I106" s="2640"/>
      <c r="J106" s="2640"/>
      <c r="K106" s="2640"/>
      <c r="L106" s="2640"/>
      <c r="M106" s="2640"/>
      <c r="N106" s="2640"/>
      <c r="O106" s="2640"/>
      <c r="P106" s="2640"/>
      <c r="Q106" s="2639"/>
      <c r="R106" s="2639"/>
      <c r="S106" s="2639"/>
      <c r="T106" s="2639"/>
      <c r="U106" s="2639"/>
      <c r="V106" s="2639"/>
      <c r="W106" s="2639"/>
      <c r="X106" s="2639"/>
      <c r="Y106" s="2639"/>
      <c r="Z106" s="2639"/>
      <c r="AA106" s="2639"/>
      <c r="AB106" s="2639"/>
      <c r="AC106" s="2639"/>
      <c r="AD106" s="2639"/>
      <c r="AE106" s="2639"/>
      <c r="AF106" s="2578"/>
    </row>
    <row r="107" spans="2:32" s="2458" customFormat="1" x14ac:dyDescent="0.2">
      <c r="B107" s="3673" t="s">
        <v>5003</v>
      </c>
      <c r="C107" s="3674"/>
      <c r="D107" s="3675" t="s">
        <v>1871</v>
      </c>
      <c r="E107" s="3675"/>
      <c r="F107" s="3675"/>
      <c r="G107" s="3675"/>
      <c r="H107" s="3675"/>
      <c r="I107" s="2640"/>
      <c r="J107" s="2640"/>
      <c r="K107" s="2640"/>
      <c r="L107" s="2640"/>
      <c r="M107" s="2640"/>
      <c r="N107" s="2640"/>
      <c r="O107" s="2640"/>
      <c r="P107" s="2640"/>
      <c r="Q107" s="2639"/>
      <c r="R107" s="2639"/>
      <c r="S107" s="2639"/>
      <c r="T107" s="2639"/>
      <c r="U107" s="2639"/>
      <c r="V107" s="2639"/>
      <c r="W107" s="2639"/>
      <c r="X107" s="2639"/>
      <c r="Y107" s="2639"/>
      <c r="Z107" s="2639"/>
      <c r="AA107" s="2639"/>
      <c r="AB107" s="2639"/>
      <c r="AC107" s="2639"/>
      <c r="AD107" s="2639"/>
      <c r="AE107" s="2639"/>
      <c r="AF107" s="2578"/>
    </row>
    <row r="108" spans="2:32" s="2458" customFormat="1" ht="13.5" thickBot="1" x14ac:dyDescent="0.25">
      <c r="B108" s="3537"/>
      <c r="C108" s="3538"/>
      <c r="D108" s="3538"/>
      <c r="E108" s="3538"/>
      <c r="F108" s="3538"/>
      <c r="G108" s="2643"/>
      <c r="H108" s="2643"/>
      <c r="I108" s="2643"/>
      <c r="J108" s="2643"/>
      <c r="K108" s="2643"/>
      <c r="L108" s="2643"/>
      <c r="M108" s="2643"/>
      <c r="N108" s="2643"/>
      <c r="O108" s="2643"/>
      <c r="P108" s="2643"/>
      <c r="Q108" s="2643"/>
      <c r="R108" s="2643"/>
      <c r="S108" s="2643"/>
      <c r="T108" s="2643"/>
      <c r="U108" s="2643"/>
      <c r="V108" s="2643"/>
      <c r="W108" s="2643"/>
      <c r="X108" s="2643"/>
      <c r="Y108" s="2643"/>
      <c r="Z108" s="2643"/>
      <c r="AA108" s="2643"/>
      <c r="AB108" s="2643"/>
      <c r="AC108" s="2643"/>
      <c r="AD108" s="2643"/>
      <c r="AE108" s="2643"/>
      <c r="AF108" s="2583"/>
    </row>
    <row r="109" spans="2:32" s="2458" customFormat="1" x14ac:dyDescent="0.2">
      <c r="B109" s="3492" t="str">
        <f>+B91</f>
        <v>.</v>
      </c>
      <c r="I109" s="2885"/>
    </row>
    <row r="110" spans="2:32" s="2458" customFormat="1" ht="13.5" thickBot="1" x14ac:dyDescent="0.25">
      <c r="B110" s="2541"/>
      <c r="I110" s="2885"/>
    </row>
    <row r="111" spans="2:32" s="2458" customFormat="1" ht="20.25" x14ac:dyDescent="0.2">
      <c r="B111" s="3623" t="s">
        <v>5075</v>
      </c>
      <c r="C111" s="3624"/>
      <c r="D111" s="3624"/>
      <c r="E111" s="3624"/>
      <c r="F111" s="3624"/>
      <c r="G111" s="3624"/>
      <c r="H111" s="3624"/>
      <c r="I111" s="3624"/>
      <c r="J111" s="3624"/>
      <c r="K111" s="3624"/>
      <c r="L111" s="3624"/>
      <c r="M111" s="3624"/>
      <c r="N111" s="3624"/>
      <c r="O111" s="3624"/>
      <c r="P111" s="3624"/>
      <c r="Q111" s="3624"/>
      <c r="R111" s="3624"/>
      <c r="S111" s="3624"/>
      <c r="T111" s="3624"/>
      <c r="U111" s="3624"/>
      <c r="V111" s="3624"/>
      <c r="W111" s="3624"/>
      <c r="X111" s="3624"/>
      <c r="Y111" s="3624"/>
      <c r="Z111" s="3624"/>
      <c r="AA111" s="3624"/>
      <c r="AB111" s="3624"/>
      <c r="AC111" s="3624"/>
      <c r="AD111" s="3624"/>
      <c r="AE111" s="3624"/>
      <c r="AF111" s="3625"/>
    </row>
    <row r="112" spans="2:32" s="2458" customFormat="1" x14ac:dyDescent="0.2">
      <c r="B112" s="3533"/>
      <c r="C112" s="3534"/>
      <c r="D112" s="3534"/>
      <c r="E112" s="3534"/>
      <c r="F112" s="3534"/>
      <c r="G112" s="2577"/>
      <c r="H112" s="2577"/>
      <c r="I112" s="2577"/>
      <c r="J112" s="2577"/>
      <c r="K112" s="2577"/>
      <c r="L112" s="2577"/>
      <c r="M112" s="2577"/>
      <c r="N112" s="2577"/>
      <c r="O112" s="2577"/>
      <c r="P112" s="2577"/>
      <c r="Q112" s="2577"/>
      <c r="R112" s="2577"/>
      <c r="S112" s="2577"/>
      <c r="T112" s="2577"/>
      <c r="U112" s="2577"/>
      <c r="V112" s="2577"/>
      <c r="W112" s="2577"/>
      <c r="X112" s="2577"/>
      <c r="Y112" s="2577"/>
      <c r="Z112" s="2577"/>
      <c r="AA112" s="2577"/>
      <c r="AB112" s="2577"/>
      <c r="AC112" s="2577"/>
      <c r="AD112" s="2577"/>
      <c r="AE112" s="2577"/>
      <c r="AF112" s="2578"/>
    </row>
    <row r="113" spans="2:32" s="2458" customFormat="1" x14ac:dyDescent="0.2">
      <c r="B113" s="2641" t="s">
        <v>5095</v>
      </c>
      <c r="C113" s="3534"/>
      <c r="D113" s="3676" t="s">
        <v>6280</v>
      </c>
      <c r="E113" s="3676"/>
      <c r="F113" s="3676"/>
      <c r="G113" s="2577"/>
      <c r="H113" s="2577"/>
      <c r="I113" s="2577"/>
      <c r="J113" s="2577"/>
      <c r="K113" s="2577"/>
      <c r="L113" s="2577"/>
      <c r="M113" s="2577"/>
      <c r="N113" s="2577"/>
      <c r="O113" s="2577"/>
      <c r="P113" s="2577"/>
      <c r="Q113" s="2577"/>
      <c r="R113" s="2577"/>
      <c r="S113" s="2577"/>
      <c r="T113" s="2577"/>
      <c r="U113" s="2577"/>
      <c r="V113" s="2577"/>
      <c r="W113" s="2577"/>
      <c r="X113" s="2577"/>
      <c r="Y113" s="2577"/>
      <c r="Z113" s="2577"/>
      <c r="AA113" s="2577"/>
      <c r="AB113" s="2577"/>
      <c r="AC113" s="2577"/>
      <c r="AD113" s="2577"/>
      <c r="AE113" s="2577"/>
      <c r="AF113" s="2578"/>
    </row>
    <row r="114" spans="2:32" s="2458" customFormat="1" x14ac:dyDescent="0.2">
      <c r="B114" s="3677" t="s">
        <v>5078</v>
      </c>
      <c r="C114" s="3678"/>
      <c r="D114" s="4548">
        <v>41671</v>
      </c>
      <c r="E114" s="4548"/>
      <c r="F114" s="4548"/>
      <c r="G114" s="2639"/>
      <c r="H114" s="2577"/>
      <c r="I114" s="2577"/>
      <c r="J114" s="2577"/>
      <c r="K114" s="2577"/>
      <c r="L114" s="2577"/>
      <c r="M114" s="2577"/>
      <c r="N114" s="2577"/>
      <c r="O114" s="2577"/>
      <c r="P114" s="2577"/>
      <c r="Q114" s="2577"/>
      <c r="R114" s="2577"/>
      <c r="S114" s="2577"/>
      <c r="T114" s="2577"/>
      <c r="U114" s="2577"/>
      <c r="V114" s="2577"/>
      <c r="W114" s="2577"/>
      <c r="X114" s="2577"/>
      <c r="Y114" s="2577"/>
      <c r="Z114" s="2577"/>
      <c r="AA114" s="2577"/>
      <c r="AB114" s="2577"/>
      <c r="AC114" s="2577"/>
      <c r="AD114" s="2577"/>
      <c r="AE114" s="2577"/>
      <c r="AF114" s="2578"/>
    </row>
    <row r="115" spans="2:32" s="2458" customFormat="1" ht="12.75" customHeight="1" x14ac:dyDescent="0.2">
      <c r="B115" s="3657" t="s">
        <v>5076</v>
      </c>
      <c r="C115" s="3658"/>
      <c r="D115" s="4549">
        <v>41698</v>
      </c>
      <c r="E115" s="4549"/>
      <c r="F115" s="4549"/>
      <c r="G115" s="2577"/>
      <c r="H115" s="2577"/>
      <c r="I115" s="2577"/>
      <c r="J115" s="2577"/>
      <c r="K115" s="2577"/>
      <c r="L115" s="2577"/>
      <c r="M115" s="2577"/>
      <c r="N115" s="2577"/>
      <c r="O115" s="2577"/>
      <c r="P115" s="2577"/>
      <c r="Q115" s="2577"/>
      <c r="R115" s="2577"/>
      <c r="S115" s="2577"/>
      <c r="T115" s="2577"/>
      <c r="U115" s="2577"/>
      <c r="V115" s="2577"/>
      <c r="W115" s="2577"/>
      <c r="X115" s="2577"/>
      <c r="Y115" s="2577"/>
      <c r="Z115" s="2577"/>
      <c r="AA115" s="2577"/>
      <c r="AB115" s="2577"/>
      <c r="AC115" s="2577"/>
      <c r="AD115" s="2577"/>
      <c r="AE115" s="2577"/>
      <c r="AF115" s="2578"/>
    </row>
    <row r="116" spans="2:32" s="2458" customFormat="1" ht="12.75" customHeight="1" thickBot="1" x14ac:dyDescent="0.25">
      <c r="B116" s="3533"/>
      <c r="C116" s="3534"/>
      <c r="D116" s="3534"/>
      <c r="E116" s="3534"/>
      <c r="F116" s="3534"/>
      <c r="G116" s="2577"/>
      <c r="H116" s="2577"/>
      <c r="I116" s="2577"/>
      <c r="J116" s="2577"/>
      <c r="K116" s="2577"/>
      <c r="L116" s="2577"/>
      <c r="M116" s="2577"/>
      <c r="N116" s="2577"/>
      <c r="O116" s="2577"/>
      <c r="P116" s="2577"/>
      <c r="Q116" s="2577"/>
      <c r="R116" s="2577"/>
      <c r="S116" s="2577"/>
      <c r="T116" s="2577"/>
      <c r="U116" s="2577"/>
      <c r="V116" s="2577"/>
      <c r="W116" s="2577"/>
      <c r="X116" s="2577"/>
      <c r="Y116" s="2577"/>
      <c r="Z116" s="2577"/>
      <c r="AA116" s="2577"/>
      <c r="AB116" s="2577"/>
      <c r="AC116" s="2577"/>
      <c r="AD116" s="2577"/>
      <c r="AE116" s="2577"/>
      <c r="AF116" s="2578"/>
    </row>
    <row r="117" spans="2:32" s="2458" customFormat="1" ht="61.5" customHeight="1" thickBot="1" x14ac:dyDescent="0.25">
      <c r="B117" s="3659" t="s">
        <v>5077</v>
      </c>
      <c r="C117" s="3710"/>
      <c r="D117" s="3661" t="s">
        <v>6281</v>
      </c>
      <c r="E117" s="3662"/>
      <c r="F117" s="3662"/>
      <c r="G117" s="3662"/>
      <c r="H117" s="3662"/>
      <c r="I117" s="3662"/>
      <c r="J117" s="3662"/>
      <c r="K117" s="3662"/>
      <c r="L117" s="3662"/>
      <c r="M117" s="3662"/>
      <c r="N117" s="3662"/>
      <c r="O117" s="3662"/>
      <c r="P117" s="3662"/>
      <c r="Q117" s="3663"/>
      <c r="R117" s="2577"/>
      <c r="S117" s="2577"/>
      <c r="T117" s="2577"/>
      <c r="U117" s="2577"/>
      <c r="V117" s="2577"/>
      <c r="W117" s="2577"/>
      <c r="X117" s="2577"/>
      <c r="Y117" s="2577"/>
      <c r="Z117" s="2577"/>
      <c r="AA117" s="2577"/>
      <c r="AB117" s="2577"/>
      <c r="AC117" s="2577"/>
      <c r="AD117" s="2577"/>
      <c r="AE117" s="2577"/>
      <c r="AF117" s="2578"/>
    </row>
    <row r="118" spans="2:32" s="2458" customFormat="1" ht="13.5" customHeight="1" thickBot="1" x14ac:dyDescent="0.25">
      <c r="B118" s="3533"/>
      <c r="C118" s="3534"/>
      <c r="D118" s="3534"/>
      <c r="E118" s="3534"/>
      <c r="F118" s="3534"/>
      <c r="G118" s="2577"/>
      <c r="H118" s="2577"/>
      <c r="I118" s="2577"/>
      <c r="J118" s="2577"/>
      <c r="K118" s="2577"/>
      <c r="L118" s="2577"/>
      <c r="M118" s="2577"/>
      <c r="N118" s="2577"/>
      <c r="O118" s="2577"/>
      <c r="P118" s="2577"/>
      <c r="Q118" s="2577"/>
      <c r="R118" s="2643"/>
      <c r="S118" s="2577"/>
      <c r="T118" s="2577"/>
      <c r="U118" s="2577"/>
      <c r="V118" s="2577"/>
      <c r="W118" s="2577"/>
      <c r="X118" s="2577"/>
      <c r="Y118" s="2577"/>
      <c r="Z118" s="2577"/>
      <c r="AA118" s="2577"/>
      <c r="AB118" s="2577"/>
      <c r="AC118" s="2577"/>
      <c r="AD118" s="2577"/>
      <c r="AE118" s="2577"/>
      <c r="AF118" s="2578"/>
    </row>
    <row r="119" spans="2:32" s="2458" customFormat="1" ht="13.5" thickBot="1" x14ac:dyDescent="0.25">
      <c r="B119" s="3679" t="s">
        <v>5079</v>
      </c>
      <c r="C119" s="3680"/>
      <c r="D119" s="3655" t="s">
        <v>5080</v>
      </c>
      <c r="E119" s="3683" t="s">
        <v>224</v>
      </c>
      <c r="F119" s="3684"/>
      <c r="G119" s="3684"/>
      <c r="H119" s="3684"/>
      <c r="I119" s="3684"/>
      <c r="J119" s="3684"/>
      <c r="K119" s="3684"/>
      <c r="L119" s="3684"/>
      <c r="M119" s="3684"/>
      <c r="N119" s="3684"/>
      <c r="O119" s="3684"/>
      <c r="P119" s="3685"/>
      <c r="Q119" s="3686" t="s">
        <v>340</v>
      </c>
      <c r="R119" s="3687"/>
      <c r="S119" s="3688"/>
      <c r="T119" s="3688"/>
      <c r="U119" s="3688"/>
      <c r="V119" s="3688"/>
      <c r="W119" s="3688"/>
      <c r="X119" s="3688"/>
      <c r="Y119" s="3689"/>
      <c r="Z119" s="3686" t="s">
        <v>225</v>
      </c>
      <c r="AA119" s="3688"/>
      <c r="AB119" s="3689"/>
      <c r="AC119" s="3690" t="s">
        <v>4999</v>
      </c>
      <c r="AD119" s="3691"/>
      <c r="AE119" s="3692"/>
      <c r="AF119" s="2578"/>
    </row>
    <row r="120" spans="2:32" s="2458" customFormat="1" ht="13.5" customHeight="1" thickBot="1" x14ac:dyDescent="0.25">
      <c r="B120" s="3681"/>
      <c r="C120" s="3682"/>
      <c r="D120" s="3655"/>
      <c r="E120" s="3655" t="s">
        <v>5017</v>
      </c>
      <c r="F120" s="3655" t="s">
        <v>5018</v>
      </c>
      <c r="G120" s="3640" t="s">
        <v>5020</v>
      </c>
      <c r="H120" s="3640" t="s">
        <v>5081</v>
      </c>
      <c r="I120" s="3693" t="s">
        <v>5082</v>
      </c>
      <c r="J120" s="3693" t="s">
        <v>5083</v>
      </c>
      <c r="K120" s="3693" t="s">
        <v>5023</v>
      </c>
      <c r="L120" s="3693"/>
      <c r="M120" s="3693" t="s">
        <v>5084</v>
      </c>
      <c r="N120" s="3693" t="s">
        <v>5085</v>
      </c>
      <c r="O120" s="3693" t="s">
        <v>5086</v>
      </c>
      <c r="P120" s="3693" t="s">
        <v>5087</v>
      </c>
      <c r="Q120" s="3638" t="s">
        <v>5029</v>
      </c>
      <c r="R120" s="3638" t="s">
        <v>5030</v>
      </c>
      <c r="S120" s="3638" t="s">
        <v>5031</v>
      </c>
      <c r="T120" s="3638" t="s">
        <v>5088</v>
      </c>
      <c r="U120" s="3638" t="s">
        <v>5089</v>
      </c>
      <c r="V120" s="3638" t="s">
        <v>5034</v>
      </c>
      <c r="W120" s="3638" t="s">
        <v>5036</v>
      </c>
      <c r="X120" s="3640" t="s">
        <v>5090</v>
      </c>
      <c r="Y120" s="3640" t="s">
        <v>5091</v>
      </c>
      <c r="Z120" s="3638" t="s">
        <v>5092</v>
      </c>
      <c r="AA120" s="3638" t="s">
        <v>5093</v>
      </c>
      <c r="AB120" s="3638" t="s">
        <v>5094</v>
      </c>
      <c r="AC120" s="3638" t="s">
        <v>1154</v>
      </c>
      <c r="AD120" s="3638" t="s">
        <v>5000</v>
      </c>
      <c r="AE120" s="3638" t="s">
        <v>5001</v>
      </c>
      <c r="AF120" s="2578"/>
    </row>
    <row r="121" spans="2:32" s="2458" customFormat="1" ht="13.5" customHeight="1" thickBot="1" x14ac:dyDescent="0.25">
      <c r="B121" s="3681"/>
      <c r="C121" s="3682"/>
      <c r="D121" s="3638"/>
      <c r="E121" s="3638"/>
      <c r="F121" s="3638"/>
      <c r="G121" s="3637"/>
      <c r="H121" s="3637"/>
      <c r="I121" s="3640"/>
      <c r="J121" s="3640"/>
      <c r="K121" s="3536" t="s">
        <v>5043</v>
      </c>
      <c r="L121" s="3535" t="s">
        <v>2798</v>
      </c>
      <c r="M121" s="3640"/>
      <c r="N121" s="3640"/>
      <c r="O121" s="3640"/>
      <c r="P121" s="3640"/>
      <c r="Q121" s="3639"/>
      <c r="R121" s="3639"/>
      <c r="S121" s="3639"/>
      <c r="T121" s="3639"/>
      <c r="U121" s="3639"/>
      <c r="V121" s="3639"/>
      <c r="W121" s="3639"/>
      <c r="X121" s="3637"/>
      <c r="Y121" s="3637"/>
      <c r="Z121" s="3639"/>
      <c r="AA121" s="3639"/>
      <c r="AB121" s="3639"/>
      <c r="AC121" s="3639"/>
      <c r="AD121" s="3639"/>
      <c r="AE121" s="3639"/>
      <c r="AF121" s="2578"/>
    </row>
    <row r="122" spans="2:32" s="2458" customFormat="1" ht="13.5" thickBot="1" x14ac:dyDescent="0.25">
      <c r="B122" s="3671" t="s">
        <v>6280</v>
      </c>
      <c r="C122" s="3672"/>
      <c r="D122" s="3171" t="s">
        <v>1534</v>
      </c>
      <c r="E122" s="3153"/>
      <c r="F122" s="3172"/>
      <c r="G122" s="3430"/>
      <c r="H122" s="3430"/>
      <c r="I122" s="3153"/>
      <c r="J122" s="3153"/>
      <c r="K122" s="3172"/>
      <c r="L122" s="3430"/>
      <c r="M122" s="3153"/>
      <c r="N122" s="3153"/>
      <c r="O122" s="3153"/>
      <c r="P122" s="3153"/>
      <c r="Q122" s="3153"/>
      <c r="R122" s="3172"/>
      <c r="S122" s="3172"/>
      <c r="T122" s="3153"/>
      <c r="U122" s="3153"/>
      <c r="V122" s="3172"/>
      <c r="W122" s="3172"/>
      <c r="X122" s="3153"/>
      <c r="Y122" s="3153"/>
      <c r="Z122" s="3172"/>
      <c r="AA122" s="3153"/>
      <c r="AB122" s="3153"/>
      <c r="AC122" s="3431"/>
      <c r="AD122" s="3431"/>
      <c r="AE122" s="3431"/>
      <c r="AF122" s="2578"/>
    </row>
    <row r="123" spans="2:32" s="2458" customFormat="1" x14ac:dyDescent="0.2">
      <c r="B123" s="2642"/>
      <c r="C123" s="2572"/>
      <c r="D123" s="2572"/>
      <c r="E123" s="2572"/>
      <c r="F123" s="2572"/>
      <c r="G123" s="2573"/>
      <c r="H123" s="2573"/>
      <c r="I123" s="2573"/>
      <c r="J123" s="2573"/>
      <c r="K123" s="2572"/>
      <c r="L123" s="2573"/>
      <c r="M123" s="2573"/>
      <c r="N123" s="2573"/>
      <c r="O123" s="2573"/>
      <c r="P123" s="2573"/>
      <c r="Q123" s="2639"/>
      <c r="R123" s="2639"/>
      <c r="S123" s="2639"/>
      <c r="T123" s="2639"/>
      <c r="U123" s="2639"/>
      <c r="V123" s="2639"/>
      <c r="W123" s="2639"/>
      <c r="X123" s="2639"/>
      <c r="Y123" s="2639"/>
      <c r="Z123" s="2639"/>
      <c r="AA123" s="2639"/>
      <c r="AB123" s="2639"/>
      <c r="AC123" s="2639"/>
      <c r="AD123" s="2639"/>
      <c r="AE123" s="2639"/>
      <c r="AF123" s="2578"/>
    </row>
    <row r="124" spans="2:32" s="2458" customFormat="1" x14ac:dyDescent="0.2">
      <c r="B124" s="3673" t="s">
        <v>5002</v>
      </c>
      <c r="C124" s="3674"/>
      <c r="D124" s="3675" t="s">
        <v>1871</v>
      </c>
      <c r="E124" s="3675"/>
      <c r="F124" s="3675"/>
      <c r="G124" s="3675"/>
      <c r="H124" s="3675"/>
      <c r="I124" s="2640"/>
      <c r="J124" s="2640"/>
      <c r="K124" s="2640"/>
      <c r="L124" s="2640"/>
      <c r="M124" s="2640"/>
      <c r="N124" s="2640"/>
      <c r="O124" s="2640"/>
      <c r="P124" s="2640"/>
      <c r="Q124" s="2639"/>
      <c r="R124" s="2639"/>
      <c r="S124" s="2639"/>
      <c r="T124" s="2639"/>
      <c r="U124" s="2639"/>
      <c r="V124" s="2639"/>
      <c r="W124" s="2639"/>
      <c r="X124" s="2639"/>
      <c r="Y124" s="2639"/>
      <c r="Z124" s="2639"/>
      <c r="AA124" s="2639"/>
      <c r="AB124" s="2639"/>
      <c r="AC124" s="2639"/>
      <c r="AD124" s="2639"/>
      <c r="AE124" s="2639"/>
      <c r="AF124" s="2578"/>
    </row>
    <row r="125" spans="2:32" s="2458" customFormat="1" x14ac:dyDescent="0.2">
      <c r="B125" s="3673" t="s">
        <v>5003</v>
      </c>
      <c r="C125" s="3674"/>
      <c r="D125" s="3675" t="s">
        <v>1871</v>
      </c>
      <c r="E125" s="3675"/>
      <c r="F125" s="3675"/>
      <c r="G125" s="3675"/>
      <c r="H125" s="3675"/>
      <c r="I125" s="2640"/>
      <c r="J125" s="2640"/>
      <c r="K125" s="2640"/>
      <c r="L125" s="2640"/>
      <c r="M125" s="2640"/>
      <c r="N125" s="2640"/>
      <c r="O125" s="2640"/>
      <c r="P125" s="2640"/>
      <c r="Q125" s="2639"/>
      <c r="R125" s="2639"/>
      <c r="S125" s="2639"/>
      <c r="T125" s="2639"/>
      <c r="U125" s="2639"/>
      <c r="V125" s="2639"/>
      <c r="W125" s="2639"/>
      <c r="X125" s="2639"/>
      <c r="Y125" s="2639"/>
      <c r="Z125" s="2639"/>
      <c r="AA125" s="2639"/>
      <c r="AB125" s="2639"/>
      <c r="AC125" s="2639"/>
      <c r="AD125" s="2639"/>
      <c r="AE125" s="2639"/>
      <c r="AF125" s="2578"/>
    </row>
    <row r="126" spans="2:32" s="2458" customFormat="1" ht="13.5" thickBot="1" x14ac:dyDescent="0.25">
      <c r="B126" s="3537"/>
      <c r="C126" s="3538"/>
      <c r="D126" s="3538"/>
      <c r="E126" s="3538"/>
      <c r="F126" s="3538"/>
      <c r="G126" s="2643"/>
      <c r="H126" s="2643"/>
      <c r="I126" s="2643"/>
      <c r="J126" s="2643"/>
      <c r="K126" s="2643"/>
      <c r="L126" s="2643"/>
      <c r="M126" s="2643"/>
      <c r="N126" s="2643"/>
      <c r="O126" s="2643"/>
      <c r="P126" s="2643"/>
      <c r="Q126" s="2643"/>
      <c r="R126" s="2643"/>
      <c r="S126" s="2643"/>
      <c r="T126" s="2643"/>
      <c r="U126" s="2643"/>
      <c r="V126" s="2643"/>
      <c r="W126" s="2643"/>
      <c r="X126" s="2643"/>
      <c r="Y126" s="2643"/>
      <c r="Z126" s="2643"/>
      <c r="AA126" s="2643"/>
      <c r="AB126" s="2643"/>
      <c r="AC126" s="2643"/>
      <c r="AD126" s="2643"/>
      <c r="AE126" s="2643"/>
      <c r="AF126" s="2583"/>
    </row>
    <row r="127" spans="2:32" s="2458" customFormat="1" x14ac:dyDescent="0.2">
      <c r="B127" s="3492" t="str">
        <f>+B109</f>
        <v>.</v>
      </c>
      <c r="I127" s="2885"/>
    </row>
    <row r="128" spans="2:32" s="2458" customFormat="1" ht="13.5" thickBot="1" x14ac:dyDescent="0.25">
      <c r="B128" s="2541"/>
      <c r="I128" s="2885"/>
    </row>
    <row r="129" spans="2:32" s="2458" customFormat="1" ht="20.25" x14ac:dyDescent="0.2">
      <c r="B129" s="3623" t="s">
        <v>5075</v>
      </c>
      <c r="C129" s="3624"/>
      <c r="D129" s="3624"/>
      <c r="E129" s="3624"/>
      <c r="F129" s="3624"/>
      <c r="G129" s="3624"/>
      <c r="H129" s="3624"/>
      <c r="I129" s="3624"/>
      <c r="J129" s="3624"/>
      <c r="K129" s="3624"/>
      <c r="L129" s="3624"/>
      <c r="M129" s="3624"/>
      <c r="N129" s="3624"/>
      <c r="O129" s="3624"/>
      <c r="P129" s="3624"/>
      <c r="Q129" s="3624"/>
      <c r="R129" s="3624"/>
      <c r="S129" s="3624"/>
      <c r="T129" s="3624"/>
      <c r="U129" s="3624"/>
      <c r="V129" s="3624"/>
      <c r="W129" s="3624"/>
      <c r="X129" s="3624"/>
      <c r="Y129" s="3624"/>
      <c r="Z129" s="3624"/>
      <c r="AA129" s="3624"/>
      <c r="AB129" s="3624"/>
      <c r="AC129" s="3624"/>
      <c r="AD129" s="3624"/>
      <c r="AE129" s="3624"/>
      <c r="AF129" s="3625"/>
    </row>
    <row r="130" spans="2:32" s="2458" customFormat="1" x14ac:dyDescent="0.2">
      <c r="B130" s="3533"/>
      <c r="C130" s="3534"/>
      <c r="D130" s="3534"/>
      <c r="E130" s="3534"/>
      <c r="F130" s="3534"/>
      <c r="G130" s="2577"/>
      <c r="H130" s="2577"/>
      <c r="I130" s="2577"/>
      <c r="J130" s="2577"/>
      <c r="K130" s="2577"/>
      <c r="L130" s="2577"/>
      <c r="M130" s="2577"/>
      <c r="N130" s="2577"/>
      <c r="O130" s="2577"/>
      <c r="P130" s="2577"/>
      <c r="Q130" s="2577"/>
      <c r="R130" s="2577"/>
      <c r="S130" s="2577"/>
      <c r="T130" s="2577"/>
      <c r="U130" s="2577"/>
      <c r="V130" s="2577"/>
      <c r="W130" s="2577"/>
      <c r="X130" s="2577"/>
      <c r="Y130" s="2577"/>
      <c r="Z130" s="2577"/>
      <c r="AA130" s="2577"/>
      <c r="AB130" s="2577"/>
      <c r="AC130" s="2577"/>
      <c r="AD130" s="2577"/>
      <c r="AE130" s="2577"/>
      <c r="AF130" s="2578"/>
    </row>
    <row r="131" spans="2:32" s="2458" customFormat="1" x14ac:dyDescent="0.2">
      <c r="B131" s="2641" t="s">
        <v>5095</v>
      </c>
      <c r="C131" s="3534"/>
      <c r="D131" s="3676" t="s">
        <v>6274</v>
      </c>
      <c r="E131" s="3676"/>
      <c r="F131" s="3676"/>
      <c r="G131" s="2577"/>
      <c r="H131" s="2577"/>
      <c r="I131" s="2577"/>
      <c r="J131" s="2577"/>
      <c r="K131" s="2577"/>
      <c r="L131" s="2577"/>
      <c r="M131" s="2577"/>
      <c r="N131" s="2577"/>
      <c r="O131" s="2577"/>
      <c r="P131" s="2577"/>
      <c r="Q131" s="2577"/>
      <c r="R131" s="2577"/>
      <c r="S131" s="2577"/>
      <c r="T131" s="2577"/>
      <c r="U131" s="2577"/>
      <c r="V131" s="2577"/>
      <c r="W131" s="2577"/>
      <c r="X131" s="2577"/>
      <c r="Y131" s="2577"/>
      <c r="Z131" s="2577"/>
      <c r="AA131" s="2577"/>
      <c r="AB131" s="2577"/>
      <c r="AC131" s="2577"/>
      <c r="AD131" s="2577"/>
      <c r="AE131" s="2577"/>
      <c r="AF131" s="2578"/>
    </row>
    <row r="132" spans="2:32" s="2458" customFormat="1" x14ac:dyDescent="0.2">
      <c r="B132" s="3677" t="s">
        <v>5078</v>
      </c>
      <c r="C132" s="3678"/>
      <c r="D132" s="4548">
        <v>41694</v>
      </c>
      <c r="E132" s="4548"/>
      <c r="F132" s="4548"/>
      <c r="G132" s="2639"/>
      <c r="H132" s="2577"/>
      <c r="I132" s="2577"/>
      <c r="J132" s="2577"/>
      <c r="K132" s="2577"/>
      <c r="L132" s="2577"/>
      <c r="M132" s="2577"/>
      <c r="N132" s="2577"/>
      <c r="O132" s="2577"/>
      <c r="P132" s="2577"/>
      <c r="Q132" s="2577"/>
      <c r="R132" s="2577"/>
      <c r="S132" s="2577"/>
      <c r="T132" s="2577"/>
      <c r="U132" s="2577"/>
      <c r="V132" s="2577"/>
      <c r="W132" s="2577"/>
      <c r="X132" s="2577"/>
      <c r="Y132" s="2577"/>
      <c r="Z132" s="2577"/>
      <c r="AA132" s="2577"/>
      <c r="AB132" s="2577"/>
      <c r="AC132" s="2577"/>
      <c r="AD132" s="2577"/>
      <c r="AE132" s="2577"/>
      <c r="AF132" s="2578"/>
    </row>
    <row r="133" spans="2:32" s="2458" customFormat="1" x14ac:dyDescent="0.2">
      <c r="B133" s="3657" t="s">
        <v>5076</v>
      </c>
      <c r="C133" s="3658"/>
      <c r="D133" s="4549">
        <v>41700</v>
      </c>
      <c r="E133" s="4549"/>
      <c r="F133" s="4549"/>
      <c r="G133" s="2577"/>
      <c r="H133" s="2577"/>
      <c r="I133" s="2577"/>
      <c r="J133" s="2577"/>
      <c r="K133" s="2577"/>
      <c r="L133" s="2577"/>
      <c r="M133" s="2577"/>
      <c r="N133" s="2577"/>
      <c r="O133" s="2577"/>
      <c r="P133" s="2577"/>
      <c r="Q133" s="2577"/>
      <c r="R133" s="2577"/>
      <c r="S133" s="2577"/>
      <c r="T133" s="2577"/>
      <c r="U133" s="2577"/>
      <c r="V133" s="2577"/>
      <c r="W133" s="2577"/>
      <c r="X133" s="2577"/>
      <c r="Y133" s="2577"/>
      <c r="Z133" s="2577"/>
      <c r="AA133" s="2577"/>
      <c r="AB133" s="2577"/>
      <c r="AC133" s="2577"/>
      <c r="AD133" s="2577"/>
      <c r="AE133" s="2577"/>
      <c r="AF133" s="2578"/>
    </row>
    <row r="134" spans="2:32" s="2458" customFormat="1" ht="13.5" thickBot="1" x14ac:dyDescent="0.25">
      <c r="B134" s="3533"/>
      <c r="C134" s="3534"/>
      <c r="D134" s="3534"/>
      <c r="E134" s="3534"/>
      <c r="F134" s="3534"/>
      <c r="G134" s="2577"/>
      <c r="H134" s="2577"/>
      <c r="I134" s="2577"/>
      <c r="J134" s="2577"/>
      <c r="K134" s="2577"/>
      <c r="L134" s="2577"/>
      <c r="M134" s="2577"/>
      <c r="N134" s="2577"/>
      <c r="O134" s="2577"/>
      <c r="P134" s="2577"/>
      <c r="Q134" s="2577"/>
      <c r="R134" s="2577"/>
      <c r="S134" s="2577"/>
      <c r="T134" s="2577"/>
      <c r="U134" s="2577"/>
      <c r="V134" s="2577"/>
      <c r="W134" s="2577"/>
      <c r="X134" s="2577"/>
      <c r="Y134" s="2577"/>
      <c r="Z134" s="2577"/>
      <c r="AA134" s="2577"/>
      <c r="AB134" s="2577"/>
      <c r="AC134" s="2577"/>
      <c r="AD134" s="2577"/>
      <c r="AE134" s="2577"/>
      <c r="AF134" s="2578"/>
    </row>
    <row r="135" spans="2:32" s="2458" customFormat="1" ht="104.25" customHeight="1" thickBot="1" x14ac:dyDescent="0.25">
      <c r="B135" s="3659" t="s">
        <v>5077</v>
      </c>
      <c r="C135" s="3710"/>
      <c r="D135" s="3661" t="s">
        <v>6275</v>
      </c>
      <c r="E135" s="3662"/>
      <c r="F135" s="3662"/>
      <c r="G135" s="3662"/>
      <c r="H135" s="3662"/>
      <c r="I135" s="3662"/>
      <c r="J135" s="3662"/>
      <c r="K135" s="3662"/>
      <c r="L135" s="3662"/>
      <c r="M135" s="3662"/>
      <c r="N135" s="3662"/>
      <c r="O135" s="3662"/>
      <c r="P135" s="3662"/>
      <c r="Q135" s="3663"/>
      <c r="R135" s="2577"/>
      <c r="S135" s="2577"/>
      <c r="T135" s="2577"/>
      <c r="U135" s="2577"/>
      <c r="V135" s="2577"/>
      <c r="W135" s="2577"/>
      <c r="X135" s="2577"/>
      <c r="Y135" s="2577"/>
      <c r="Z135" s="2577"/>
      <c r="AA135" s="2577"/>
      <c r="AB135" s="2577"/>
      <c r="AC135" s="2577"/>
      <c r="AD135" s="2577"/>
      <c r="AE135" s="2577"/>
      <c r="AF135" s="2578"/>
    </row>
    <row r="136" spans="2:32" s="2458" customFormat="1" ht="13.5" thickBot="1" x14ac:dyDescent="0.25">
      <c r="B136" s="3533"/>
      <c r="C136" s="3534"/>
      <c r="D136" s="3534"/>
      <c r="E136" s="3534"/>
      <c r="F136" s="3534"/>
      <c r="G136" s="2577"/>
      <c r="H136" s="2577"/>
      <c r="I136" s="2577"/>
      <c r="J136" s="2577"/>
      <c r="K136" s="2577"/>
      <c r="L136" s="2577"/>
      <c r="M136" s="2577"/>
      <c r="N136" s="2577"/>
      <c r="O136" s="2577"/>
      <c r="P136" s="2577"/>
      <c r="Q136" s="2577"/>
      <c r="R136" s="2643"/>
      <c r="S136" s="2577"/>
      <c r="T136" s="2577"/>
      <c r="U136" s="2577"/>
      <c r="V136" s="2577"/>
      <c r="W136" s="2577"/>
      <c r="X136" s="2577"/>
      <c r="Y136" s="2577"/>
      <c r="Z136" s="2577"/>
      <c r="AA136" s="2577"/>
      <c r="AB136" s="2577"/>
      <c r="AC136" s="2577"/>
      <c r="AD136" s="2577"/>
      <c r="AE136" s="2577"/>
      <c r="AF136" s="2578"/>
    </row>
    <row r="137" spans="2:32" s="2458" customFormat="1" ht="13.5" thickBot="1" x14ac:dyDescent="0.25">
      <c r="B137" s="3679" t="s">
        <v>5079</v>
      </c>
      <c r="C137" s="3680"/>
      <c r="D137" s="3655" t="s">
        <v>5080</v>
      </c>
      <c r="E137" s="3683" t="s">
        <v>224</v>
      </c>
      <c r="F137" s="3684"/>
      <c r="G137" s="3684"/>
      <c r="H137" s="3684"/>
      <c r="I137" s="3684"/>
      <c r="J137" s="3684"/>
      <c r="K137" s="3684"/>
      <c r="L137" s="3684"/>
      <c r="M137" s="3684"/>
      <c r="N137" s="3684"/>
      <c r="O137" s="3684"/>
      <c r="P137" s="3685"/>
      <c r="Q137" s="3686" t="s">
        <v>340</v>
      </c>
      <c r="R137" s="3687"/>
      <c r="S137" s="3688"/>
      <c r="T137" s="3688"/>
      <c r="U137" s="3688"/>
      <c r="V137" s="3688"/>
      <c r="W137" s="3688"/>
      <c r="X137" s="3688"/>
      <c r="Y137" s="3689"/>
      <c r="Z137" s="3686" t="s">
        <v>225</v>
      </c>
      <c r="AA137" s="3688"/>
      <c r="AB137" s="3689"/>
      <c r="AC137" s="3690" t="s">
        <v>4999</v>
      </c>
      <c r="AD137" s="3691"/>
      <c r="AE137" s="3692"/>
      <c r="AF137" s="2578"/>
    </row>
    <row r="138" spans="2:32" s="2458" customFormat="1" ht="13.5" thickBot="1" x14ac:dyDescent="0.25">
      <c r="B138" s="3681"/>
      <c r="C138" s="3682"/>
      <c r="D138" s="3655"/>
      <c r="E138" s="3655" t="s">
        <v>5017</v>
      </c>
      <c r="F138" s="3655" t="s">
        <v>5018</v>
      </c>
      <c r="G138" s="3640" t="s">
        <v>5020</v>
      </c>
      <c r="H138" s="3640" t="s">
        <v>5081</v>
      </c>
      <c r="I138" s="3693" t="s">
        <v>5082</v>
      </c>
      <c r="J138" s="3693" t="s">
        <v>5083</v>
      </c>
      <c r="K138" s="3693" t="s">
        <v>5023</v>
      </c>
      <c r="L138" s="3693"/>
      <c r="M138" s="3693" t="s">
        <v>5084</v>
      </c>
      <c r="N138" s="3693" t="s">
        <v>5085</v>
      </c>
      <c r="O138" s="3693" t="s">
        <v>5086</v>
      </c>
      <c r="P138" s="3693" t="s">
        <v>5087</v>
      </c>
      <c r="Q138" s="3638" t="s">
        <v>5029</v>
      </c>
      <c r="R138" s="3638" t="s">
        <v>5030</v>
      </c>
      <c r="S138" s="3638" t="s">
        <v>5031</v>
      </c>
      <c r="T138" s="3638" t="s">
        <v>5088</v>
      </c>
      <c r="U138" s="3638" t="s">
        <v>5089</v>
      </c>
      <c r="V138" s="3638" t="s">
        <v>5034</v>
      </c>
      <c r="W138" s="3638" t="s">
        <v>5036</v>
      </c>
      <c r="X138" s="3640" t="s">
        <v>5090</v>
      </c>
      <c r="Y138" s="3640" t="s">
        <v>5091</v>
      </c>
      <c r="Z138" s="3638" t="s">
        <v>5092</v>
      </c>
      <c r="AA138" s="3638" t="s">
        <v>5093</v>
      </c>
      <c r="AB138" s="3638" t="s">
        <v>5094</v>
      </c>
      <c r="AC138" s="3638" t="s">
        <v>1154</v>
      </c>
      <c r="AD138" s="3638" t="s">
        <v>5000</v>
      </c>
      <c r="AE138" s="3638" t="s">
        <v>5001</v>
      </c>
      <c r="AF138" s="2578"/>
    </row>
    <row r="139" spans="2:32" s="2458" customFormat="1" ht="13.5" thickBot="1" x14ac:dyDescent="0.25">
      <c r="B139" s="3681"/>
      <c r="C139" s="3682"/>
      <c r="D139" s="3638"/>
      <c r="E139" s="3638"/>
      <c r="F139" s="3638"/>
      <c r="G139" s="3637"/>
      <c r="H139" s="3637"/>
      <c r="I139" s="3640"/>
      <c r="J139" s="3640"/>
      <c r="K139" s="3536" t="s">
        <v>5043</v>
      </c>
      <c r="L139" s="3535" t="s">
        <v>2798</v>
      </c>
      <c r="M139" s="3640"/>
      <c r="N139" s="3640"/>
      <c r="O139" s="3640"/>
      <c r="P139" s="3640"/>
      <c r="Q139" s="3639"/>
      <c r="R139" s="3639"/>
      <c r="S139" s="3639"/>
      <c r="T139" s="3639"/>
      <c r="U139" s="3639"/>
      <c r="V139" s="3639"/>
      <c r="W139" s="3639"/>
      <c r="X139" s="3637"/>
      <c r="Y139" s="3637"/>
      <c r="Z139" s="3639"/>
      <c r="AA139" s="3639"/>
      <c r="AB139" s="3639"/>
      <c r="AC139" s="3639"/>
      <c r="AD139" s="3639"/>
      <c r="AE139" s="3639"/>
      <c r="AF139" s="2578"/>
    </row>
    <row r="140" spans="2:32" s="2458" customFormat="1" ht="13.5" thickBot="1" x14ac:dyDescent="0.25">
      <c r="B140" s="5083" t="s">
        <v>6274</v>
      </c>
      <c r="C140" s="5084"/>
      <c r="D140" s="3271" t="s">
        <v>1534</v>
      </c>
      <c r="E140" s="3027"/>
      <c r="F140" s="3168"/>
      <c r="G140" s="2963"/>
      <c r="H140" s="2963"/>
      <c r="I140" s="3027"/>
      <c r="J140" s="3027"/>
      <c r="K140" s="3168"/>
      <c r="L140" s="2963"/>
      <c r="M140" s="3027"/>
      <c r="N140" s="3027"/>
      <c r="O140" s="3027"/>
      <c r="P140" s="3027"/>
      <c r="Q140" s="3027"/>
      <c r="R140" s="3168"/>
      <c r="S140" s="3168"/>
      <c r="T140" s="3027"/>
      <c r="U140" s="3027"/>
      <c r="V140" s="3168"/>
      <c r="W140" s="3168"/>
      <c r="X140" s="3027"/>
      <c r="Y140" s="3027"/>
      <c r="Z140" s="3168"/>
      <c r="AA140" s="3027"/>
      <c r="AB140" s="3027"/>
      <c r="AC140" s="2995"/>
      <c r="AD140" s="2995"/>
      <c r="AE140" s="2996"/>
      <c r="AF140" s="2578"/>
    </row>
    <row r="141" spans="2:32" s="2458" customFormat="1" x14ac:dyDescent="0.2">
      <c r="B141" s="2642"/>
      <c r="C141" s="2572"/>
      <c r="D141" s="2572"/>
      <c r="E141" s="2572"/>
      <c r="F141" s="2572"/>
      <c r="G141" s="2573"/>
      <c r="H141" s="2573"/>
      <c r="I141" s="2573"/>
      <c r="J141" s="2573"/>
      <c r="K141" s="2572"/>
      <c r="L141" s="2573"/>
      <c r="M141" s="2573"/>
      <c r="N141" s="2573"/>
      <c r="O141" s="2573"/>
      <c r="P141" s="2573"/>
      <c r="Q141" s="2639"/>
      <c r="R141" s="2639"/>
      <c r="S141" s="2639"/>
      <c r="T141" s="2639"/>
      <c r="U141" s="2639"/>
      <c r="V141" s="2639"/>
      <c r="W141" s="2639"/>
      <c r="X141" s="2639"/>
      <c r="Y141" s="2639"/>
      <c r="Z141" s="2639"/>
      <c r="AA141" s="2639"/>
      <c r="AB141" s="2639"/>
      <c r="AC141" s="2639"/>
      <c r="AD141" s="2639"/>
      <c r="AE141" s="2639"/>
      <c r="AF141" s="2578"/>
    </row>
    <row r="142" spans="2:32" s="2458" customFormat="1" x14ac:dyDescent="0.2">
      <c r="B142" s="3673" t="s">
        <v>5002</v>
      </c>
      <c r="C142" s="3674"/>
      <c r="D142" s="3675" t="s">
        <v>1871</v>
      </c>
      <c r="E142" s="3675"/>
      <c r="F142" s="3675"/>
      <c r="G142" s="3675"/>
      <c r="H142" s="3675"/>
      <c r="I142" s="2640"/>
      <c r="J142" s="2640"/>
      <c r="K142" s="2640"/>
      <c r="L142" s="2640"/>
      <c r="M142" s="2640"/>
      <c r="N142" s="2640"/>
      <c r="O142" s="2640"/>
      <c r="P142" s="2640"/>
      <c r="Q142" s="2639"/>
      <c r="R142" s="2639"/>
      <c r="S142" s="2639"/>
      <c r="T142" s="2639"/>
      <c r="U142" s="2639"/>
      <c r="V142" s="2639"/>
      <c r="W142" s="2639"/>
      <c r="X142" s="2639"/>
      <c r="Y142" s="2639"/>
      <c r="Z142" s="2639"/>
      <c r="AA142" s="2639"/>
      <c r="AB142" s="2639"/>
      <c r="AC142" s="2639"/>
      <c r="AD142" s="2639"/>
      <c r="AE142" s="2639"/>
      <c r="AF142" s="2578"/>
    </row>
    <row r="143" spans="2:32" s="2458" customFormat="1" x14ac:dyDescent="0.2">
      <c r="B143" s="3673" t="s">
        <v>5003</v>
      </c>
      <c r="C143" s="3674"/>
      <c r="D143" s="3675" t="s">
        <v>1871</v>
      </c>
      <c r="E143" s="3675"/>
      <c r="F143" s="3675"/>
      <c r="G143" s="3675"/>
      <c r="H143" s="3675"/>
      <c r="I143" s="2640"/>
      <c r="J143" s="2640"/>
      <c r="K143" s="2640"/>
      <c r="L143" s="2640"/>
      <c r="M143" s="2640"/>
      <c r="N143" s="2640"/>
      <c r="O143" s="2640"/>
      <c r="P143" s="2640"/>
      <c r="Q143" s="2639"/>
      <c r="R143" s="2639"/>
      <c r="S143" s="2639"/>
      <c r="T143" s="2639"/>
      <c r="U143" s="2639"/>
      <c r="V143" s="2639"/>
      <c r="W143" s="2639"/>
      <c r="X143" s="2639"/>
      <c r="Y143" s="2639"/>
      <c r="Z143" s="2639"/>
      <c r="AA143" s="2639"/>
      <c r="AB143" s="2639"/>
      <c r="AC143" s="2639"/>
      <c r="AD143" s="2639"/>
      <c r="AE143" s="2639"/>
      <c r="AF143" s="2578"/>
    </row>
    <row r="144" spans="2:32" s="2458" customFormat="1" ht="13.5" thickBot="1" x14ac:dyDescent="0.25">
      <c r="B144" s="3537"/>
      <c r="C144" s="3538"/>
      <c r="D144" s="3538"/>
      <c r="E144" s="3538"/>
      <c r="F144" s="3538"/>
      <c r="G144" s="2643"/>
      <c r="H144" s="2643"/>
      <c r="I144" s="2643"/>
      <c r="J144" s="2643"/>
      <c r="K144" s="2643"/>
      <c r="L144" s="2643"/>
      <c r="M144" s="2643"/>
      <c r="N144" s="2643"/>
      <c r="O144" s="2643"/>
      <c r="P144" s="2643"/>
      <c r="Q144" s="2643"/>
      <c r="R144" s="2643"/>
      <c r="S144" s="2643"/>
      <c r="T144" s="2643"/>
      <c r="U144" s="2643"/>
      <c r="V144" s="2643"/>
      <c r="W144" s="2643"/>
      <c r="X144" s="2643"/>
      <c r="Y144" s="2643"/>
      <c r="Z144" s="2643"/>
      <c r="AA144" s="2643"/>
      <c r="AB144" s="2643"/>
      <c r="AC144" s="2643"/>
      <c r="AD144" s="2643"/>
      <c r="AE144" s="2643"/>
      <c r="AF144" s="2583"/>
    </row>
    <row r="145" spans="2:32" s="2458" customFormat="1" x14ac:dyDescent="0.2">
      <c r="B145" s="3492" t="str">
        <f>+B127</f>
        <v>.</v>
      </c>
      <c r="I145" s="2885"/>
    </row>
    <row r="146" spans="2:32" s="2458" customFormat="1" ht="13.5" thickBot="1" x14ac:dyDescent="0.25">
      <c r="B146" s="2541"/>
      <c r="I146" s="2885"/>
    </row>
    <row r="147" spans="2:32" s="2458" customFormat="1" ht="20.25" x14ac:dyDescent="0.2">
      <c r="B147" s="3623" t="s">
        <v>5075</v>
      </c>
      <c r="C147" s="3624"/>
      <c r="D147" s="3624"/>
      <c r="E147" s="3624"/>
      <c r="F147" s="3624"/>
      <c r="G147" s="3624"/>
      <c r="H147" s="3624"/>
      <c r="I147" s="3624"/>
      <c r="J147" s="3624"/>
      <c r="K147" s="3624"/>
      <c r="L147" s="3624"/>
      <c r="M147" s="3624"/>
      <c r="N147" s="3624"/>
      <c r="O147" s="3624"/>
      <c r="P147" s="3624"/>
      <c r="Q147" s="3624"/>
      <c r="R147" s="3624"/>
      <c r="S147" s="3624"/>
      <c r="T147" s="3624"/>
      <c r="U147" s="3624"/>
      <c r="V147" s="3624"/>
      <c r="W147" s="3624"/>
      <c r="X147" s="3624"/>
      <c r="Y147" s="3624"/>
      <c r="Z147" s="3624"/>
      <c r="AA147" s="3624"/>
      <c r="AB147" s="3624"/>
      <c r="AC147" s="3624"/>
      <c r="AD147" s="3624"/>
      <c r="AE147" s="3624"/>
      <c r="AF147" s="3625"/>
    </row>
    <row r="148" spans="2:32" s="2458" customFormat="1" ht="12.75" customHeight="1" x14ac:dyDescent="0.2">
      <c r="B148" s="3533"/>
      <c r="C148" s="3534"/>
      <c r="D148" s="3534"/>
      <c r="E148" s="3534"/>
      <c r="F148" s="3534"/>
      <c r="G148" s="2577"/>
      <c r="H148" s="2577"/>
      <c r="I148" s="2577"/>
      <c r="J148" s="2577"/>
      <c r="K148" s="2577"/>
      <c r="L148" s="2577"/>
      <c r="M148" s="2577"/>
      <c r="N148" s="2577"/>
      <c r="O148" s="2577"/>
      <c r="P148" s="2577"/>
      <c r="Q148" s="2577"/>
      <c r="R148" s="2577"/>
      <c r="S148" s="2577"/>
      <c r="T148" s="2577"/>
      <c r="U148" s="2577"/>
      <c r="V148" s="2577"/>
      <c r="W148" s="2577"/>
      <c r="X148" s="2577"/>
      <c r="Y148" s="2577"/>
      <c r="Z148" s="2577"/>
      <c r="AA148" s="2577"/>
      <c r="AB148" s="2577"/>
      <c r="AC148" s="2577"/>
      <c r="AD148" s="2577"/>
      <c r="AE148" s="2577"/>
      <c r="AF148" s="2578"/>
    </row>
    <row r="149" spans="2:32" s="2458" customFormat="1" ht="12.75" customHeight="1" x14ac:dyDescent="0.2">
      <c r="B149" s="2641" t="s">
        <v>5095</v>
      </c>
      <c r="C149" s="3534"/>
      <c r="D149" s="3676" t="s">
        <v>6274</v>
      </c>
      <c r="E149" s="3676"/>
      <c r="F149" s="3676"/>
      <c r="G149" s="2577"/>
      <c r="H149" s="2577"/>
      <c r="I149" s="2577"/>
      <c r="J149" s="2577"/>
      <c r="K149" s="2577"/>
      <c r="L149" s="2577"/>
      <c r="M149" s="2577"/>
      <c r="N149" s="2577"/>
      <c r="O149" s="2577"/>
      <c r="P149" s="2577"/>
      <c r="Q149" s="2577"/>
      <c r="R149" s="2577"/>
      <c r="S149" s="2577"/>
      <c r="T149" s="2577"/>
      <c r="U149" s="2577"/>
      <c r="V149" s="2577"/>
      <c r="W149" s="2577"/>
      <c r="X149" s="2577"/>
      <c r="Y149" s="2577"/>
      <c r="Z149" s="2577"/>
      <c r="AA149" s="2577"/>
      <c r="AB149" s="2577"/>
      <c r="AC149" s="2577"/>
      <c r="AD149" s="2577"/>
      <c r="AE149" s="2577"/>
      <c r="AF149" s="2578"/>
    </row>
    <row r="150" spans="2:32" s="2458" customFormat="1" x14ac:dyDescent="0.2">
      <c r="B150" s="3677" t="s">
        <v>5078</v>
      </c>
      <c r="C150" s="3678"/>
      <c r="D150" s="4548">
        <v>41687</v>
      </c>
      <c r="E150" s="4548"/>
      <c r="F150" s="4548"/>
      <c r="G150" s="2639"/>
      <c r="H150" s="2577"/>
      <c r="I150" s="2577"/>
      <c r="J150" s="2577"/>
      <c r="K150" s="2577"/>
      <c r="L150" s="2577"/>
      <c r="M150" s="2577"/>
      <c r="N150" s="2577"/>
      <c r="O150" s="2577"/>
      <c r="P150" s="2577"/>
      <c r="Q150" s="2577"/>
      <c r="R150" s="2577"/>
      <c r="S150" s="2577"/>
      <c r="T150" s="2577"/>
      <c r="U150" s="2577"/>
      <c r="V150" s="2577"/>
      <c r="W150" s="2577"/>
      <c r="X150" s="2577"/>
      <c r="Y150" s="2577"/>
      <c r="Z150" s="2577"/>
      <c r="AA150" s="2577"/>
      <c r="AB150" s="2577"/>
      <c r="AC150" s="2577"/>
      <c r="AD150" s="2577"/>
      <c r="AE150" s="2577"/>
      <c r="AF150" s="2578"/>
    </row>
    <row r="151" spans="2:32" s="2458" customFormat="1" ht="13.5" customHeight="1" x14ac:dyDescent="0.2">
      <c r="B151" s="3657" t="s">
        <v>5076</v>
      </c>
      <c r="C151" s="3658"/>
      <c r="D151" s="4549">
        <v>41693</v>
      </c>
      <c r="E151" s="4549"/>
      <c r="F151" s="4549"/>
      <c r="G151" s="2577"/>
      <c r="H151" s="2577"/>
      <c r="I151" s="2577"/>
      <c r="J151" s="2577"/>
      <c r="K151" s="2577"/>
      <c r="L151" s="2577"/>
      <c r="M151" s="2577"/>
      <c r="N151" s="2577"/>
      <c r="O151" s="2577"/>
      <c r="P151" s="2577"/>
      <c r="Q151" s="2577"/>
      <c r="R151" s="2577"/>
      <c r="S151" s="2577"/>
      <c r="T151" s="2577"/>
      <c r="U151" s="2577"/>
      <c r="V151" s="2577"/>
      <c r="W151" s="2577"/>
      <c r="X151" s="2577"/>
      <c r="Y151" s="2577"/>
      <c r="Z151" s="2577"/>
      <c r="AA151" s="2577"/>
      <c r="AB151" s="2577"/>
      <c r="AC151" s="2577"/>
      <c r="AD151" s="2577"/>
      <c r="AE151" s="2577"/>
      <c r="AF151" s="2578"/>
    </row>
    <row r="152" spans="2:32" s="2458" customFormat="1" ht="13.5" thickBot="1" x14ac:dyDescent="0.25">
      <c r="B152" s="3533"/>
      <c r="C152" s="3534"/>
      <c r="D152" s="3534"/>
      <c r="E152" s="3534"/>
      <c r="F152" s="3534"/>
      <c r="G152" s="2577"/>
      <c r="H152" s="2577"/>
      <c r="I152" s="2577"/>
      <c r="J152" s="2577"/>
      <c r="K152" s="2577"/>
      <c r="L152" s="2577"/>
      <c r="M152" s="2577"/>
      <c r="N152" s="2577"/>
      <c r="O152" s="2577"/>
      <c r="P152" s="2577"/>
      <c r="Q152" s="2577"/>
      <c r="R152" s="2577"/>
      <c r="S152" s="2577"/>
      <c r="T152" s="2577"/>
      <c r="U152" s="2577"/>
      <c r="V152" s="2577"/>
      <c r="W152" s="2577"/>
      <c r="X152" s="2577"/>
      <c r="Y152" s="2577"/>
      <c r="Z152" s="2577"/>
      <c r="AA152" s="2577"/>
      <c r="AB152" s="2577"/>
      <c r="AC152" s="2577"/>
      <c r="AD152" s="2577"/>
      <c r="AE152" s="2577"/>
      <c r="AF152" s="2578"/>
    </row>
    <row r="153" spans="2:32" s="2458" customFormat="1" ht="105.75" customHeight="1" thickBot="1" x14ac:dyDescent="0.25">
      <c r="B153" s="3659" t="s">
        <v>5077</v>
      </c>
      <c r="C153" s="3710"/>
      <c r="D153" s="3661" t="s">
        <v>6275</v>
      </c>
      <c r="E153" s="3662"/>
      <c r="F153" s="3662"/>
      <c r="G153" s="3662"/>
      <c r="H153" s="3662"/>
      <c r="I153" s="3662"/>
      <c r="J153" s="3662"/>
      <c r="K153" s="3662"/>
      <c r="L153" s="3662"/>
      <c r="M153" s="3662"/>
      <c r="N153" s="3662"/>
      <c r="O153" s="3662"/>
      <c r="P153" s="3662"/>
      <c r="Q153" s="3663"/>
      <c r="R153" s="2577"/>
      <c r="S153" s="2577"/>
      <c r="T153" s="2577"/>
      <c r="U153" s="2577"/>
      <c r="V153" s="2577"/>
      <c r="W153" s="2577"/>
      <c r="X153" s="2577"/>
      <c r="Y153" s="2577"/>
      <c r="Z153" s="2577"/>
      <c r="AA153" s="2577"/>
      <c r="AB153" s="2577"/>
      <c r="AC153" s="2577"/>
      <c r="AD153" s="2577"/>
      <c r="AE153" s="2577"/>
      <c r="AF153" s="2578"/>
    </row>
    <row r="154" spans="2:32" s="2458" customFormat="1" ht="13.5" customHeight="1" thickBot="1" x14ac:dyDescent="0.25">
      <c r="B154" s="3533"/>
      <c r="C154" s="3534"/>
      <c r="D154" s="3534"/>
      <c r="E154" s="3534"/>
      <c r="F154" s="3534"/>
      <c r="G154" s="2577"/>
      <c r="H154" s="2577"/>
      <c r="I154" s="2577"/>
      <c r="J154" s="2577"/>
      <c r="K154" s="2577"/>
      <c r="L154" s="2577"/>
      <c r="M154" s="2577"/>
      <c r="N154" s="2577"/>
      <c r="O154" s="2577"/>
      <c r="P154" s="2577"/>
      <c r="Q154" s="2577"/>
      <c r="R154" s="2643"/>
      <c r="S154" s="2577"/>
      <c r="T154" s="2577"/>
      <c r="U154" s="2577"/>
      <c r="V154" s="2577"/>
      <c r="W154" s="2577"/>
      <c r="X154" s="2577"/>
      <c r="Y154" s="2577"/>
      <c r="Z154" s="2577"/>
      <c r="AA154" s="2577"/>
      <c r="AB154" s="2577"/>
      <c r="AC154" s="2577"/>
      <c r="AD154" s="2577"/>
      <c r="AE154" s="2577"/>
      <c r="AF154" s="2578"/>
    </row>
    <row r="155" spans="2:32" s="2458" customFormat="1" ht="13.5" thickBot="1" x14ac:dyDescent="0.25">
      <c r="B155" s="3679" t="s">
        <v>5079</v>
      </c>
      <c r="C155" s="3680"/>
      <c r="D155" s="3655" t="s">
        <v>5080</v>
      </c>
      <c r="E155" s="3683" t="s">
        <v>224</v>
      </c>
      <c r="F155" s="3684"/>
      <c r="G155" s="3684"/>
      <c r="H155" s="3684"/>
      <c r="I155" s="3684"/>
      <c r="J155" s="3684"/>
      <c r="K155" s="3684"/>
      <c r="L155" s="3684"/>
      <c r="M155" s="3684"/>
      <c r="N155" s="3684"/>
      <c r="O155" s="3684"/>
      <c r="P155" s="3685"/>
      <c r="Q155" s="3686" t="s">
        <v>340</v>
      </c>
      <c r="R155" s="3687"/>
      <c r="S155" s="3688"/>
      <c r="T155" s="3688"/>
      <c r="U155" s="3688"/>
      <c r="V155" s="3688"/>
      <c r="W155" s="3688"/>
      <c r="X155" s="3688"/>
      <c r="Y155" s="3689"/>
      <c r="Z155" s="3686" t="s">
        <v>225</v>
      </c>
      <c r="AA155" s="3688"/>
      <c r="AB155" s="3689"/>
      <c r="AC155" s="3690" t="s">
        <v>4999</v>
      </c>
      <c r="AD155" s="3691"/>
      <c r="AE155" s="3692"/>
      <c r="AF155" s="2578"/>
    </row>
    <row r="156" spans="2:32" s="2458" customFormat="1" ht="13.5" thickBot="1" x14ac:dyDescent="0.25">
      <c r="B156" s="3681"/>
      <c r="C156" s="3682"/>
      <c r="D156" s="3655"/>
      <c r="E156" s="3655" t="s">
        <v>5017</v>
      </c>
      <c r="F156" s="3655" t="s">
        <v>5018</v>
      </c>
      <c r="G156" s="3640" t="s">
        <v>5020</v>
      </c>
      <c r="H156" s="3640" t="s">
        <v>5081</v>
      </c>
      <c r="I156" s="3693" t="s">
        <v>5082</v>
      </c>
      <c r="J156" s="3693" t="s">
        <v>5083</v>
      </c>
      <c r="K156" s="3693" t="s">
        <v>5023</v>
      </c>
      <c r="L156" s="3693"/>
      <c r="M156" s="3693" t="s">
        <v>5084</v>
      </c>
      <c r="N156" s="3693" t="s">
        <v>5085</v>
      </c>
      <c r="O156" s="3693" t="s">
        <v>5086</v>
      </c>
      <c r="P156" s="3693" t="s">
        <v>5087</v>
      </c>
      <c r="Q156" s="3638" t="s">
        <v>5029</v>
      </c>
      <c r="R156" s="3638" t="s">
        <v>5030</v>
      </c>
      <c r="S156" s="3638" t="s">
        <v>5031</v>
      </c>
      <c r="T156" s="3638" t="s">
        <v>5088</v>
      </c>
      <c r="U156" s="3638" t="s">
        <v>5089</v>
      </c>
      <c r="V156" s="3638" t="s">
        <v>5034</v>
      </c>
      <c r="W156" s="3638" t="s">
        <v>5036</v>
      </c>
      <c r="X156" s="3640" t="s">
        <v>5090</v>
      </c>
      <c r="Y156" s="3640" t="s">
        <v>5091</v>
      </c>
      <c r="Z156" s="3638" t="s">
        <v>5092</v>
      </c>
      <c r="AA156" s="3638" t="s">
        <v>5093</v>
      </c>
      <c r="AB156" s="3638" t="s">
        <v>5094</v>
      </c>
      <c r="AC156" s="3638" t="s">
        <v>1154</v>
      </c>
      <c r="AD156" s="3638" t="s">
        <v>5000</v>
      </c>
      <c r="AE156" s="3638" t="s">
        <v>5001</v>
      </c>
      <c r="AF156" s="2578"/>
    </row>
    <row r="157" spans="2:32" s="2458" customFormat="1" ht="13.5" thickBot="1" x14ac:dyDescent="0.25">
      <c r="B157" s="3681"/>
      <c r="C157" s="3682"/>
      <c r="D157" s="3638"/>
      <c r="E157" s="3638"/>
      <c r="F157" s="3638"/>
      <c r="G157" s="3637"/>
      <c r="H157" s="3637"/>
      <c r="I157" s="3640"/>
      <c r="J157" s="3640"/>
      <c r="K157" s="3536" t="s">
        <v>5043</v>
      </c>
      <c r="L157" s="3535" t="s">
        <v>2798</v>
      </c>
      <c r="M157" s="3640"/>
      <c r="N157" s="3640"/>
      <c r="O157" s="3640"/>
      <c r="P157" s="3640"/>
      <c r="Q157" s="3639"/>
      <c r="R157" s="3639"/>
      <c r="S157" s="3639"/>
      <c r="T157" s="3639"/>
      <c r="U157" s="3639"/>
      <c r="V157" s="3639"/>
      <c r="W157" s="3639"/>
      <c r="X157" s="3637"/>
      <c r="Y157" s="3637"/>
      <c r="Z157" s="3639"/>
      <c r="AA157" s="3639"/>
      <c r="AB157" s="3639"/>
      <c r="AC157" s="3639"/>
      <c r="AD157" s="3639"/>
      <c r="AE157" s="3639"/>
      <c r="AF157" s="2578"/>
    </row>
    <row r="158" spans="2:32" s="2458" customFormat="1" ht="21.75" customHeight="1" thickBot="1" x14ac:dyDescent="0.25">
      <c r="B158" s="5082" t="s">
        <v>6274</v>
      </c>
      <c r="C158" s="5082"/>
      <c r="D158" s="3171" t="s">
        <v>1534</v>
      </c>
      <c r="E158" s="3153"/>
      <c r="F158" s="3172"/>
      <c r="G158" s="3430"/>
      <c r="H158" s="3430"/>
      <c r="I158" s="3153"/>
      <c r="J158" s="3153"/>
      <c r="K158" s="3172"/>
      <c r="L158" s="3430"/>
      <c r="M158" s="3153"/>
      <c r="N158" s="3153"/>
      <c r="O158" s="3153"/>
      <c r="P158" s="3153"/>
      <c r="Q158" s="3153"/>
      <c r="R158" s="3172"/>
      <c r="S158" s="3172"/>
      <c r="T158" s="3153"/>
      <c r="U158" s="3153"/>
      <c r="V158" s="3172"/>
      <c r="W158" s="3172"/>
      <c r="X158" s="3153"/>
      <c r="Y158" s="3153"/>
      <c r="Z158" s="3172"/>
      <c r="AA158" s="3153"/>
      <c r="AB158" s="3153"/>
      <c r="AC158" s="3431"/>
      <c r="AD158" s="3431"/>
      <c r="AE158" s="3431"/>
      <c r="AF158" s="2578"/>
    </row>
    <row r="159" spans="2:32" s="2458" customFormat="1" x14ac:dyDescent="0.2">
      <c r="B159" s="2642"/>
      <c r="C159" s="2572"/>
      <c r="D159" s="2572"/>
      <c r="E159" s="2572"/>
      <c r="F159" s="2572"/>
      <c r="G159" s="2573"/>
      <c r="H159" s="2573"/>
      <c r="I159" s="2573"/>
      <c r="J159" s="2573"/>
      <c r="K159" s="2572"/>
      <c r="L159" s="2573"/>
      <c r="M159" s="2573"/>
      <c r="N159" s="2573"/>
      <c r="O159" s="2573"/>
      <c r="P159" s="2573"/>
      <c r="Q159" s="2639"/>
      <c r="R159" s="2639"/>
      <c r="S159" s="2639"/>
      <c r="T159" s="2639"/>
      <c r="U159" s="2639"/>
      <c r="V159" s="2639"/>
      <c r="W159" s="2639"/>
      <c r="X159" s="2639"/>
      <c r="Y159" s="2639"/>
      <c r="Z159" s="2639"/>
      <c r="AA159" s="2639"/>
      <c r="AB159" s="2639"/>
      <c r="AC159" s="2639"/>
      <c r="AD159" s="2639"/>
      <c r="AE159" s="2639"/>
      <c r="AF159" s="2578"/>
    </row>
    <row r="160" spans="2:32" s="2458" customFormat="1" x14ac:dyDescent="0.2">
      <c r="B160" s="3673" t="s">
        <v>5002</v>
      </c>
      <c r="C160" s="3674"/>
      <c r="D160" s="3675" t="s">
        <v>1871</v>
      </c>
      <c r="E160" s="3675"/>
      <c r="F160" s="3675"/>
      <c r="G160" s="3675"/>
      <c r="H160" s="3675"/>
      <c r="I160" s="2640"/>
      <c r="J160" s="2640"/>
      <c r="K160" s="2640"/>
      <c r="L160" s="2640"/>
      <c r="M160" s="2640"/>
      <c r="N160" s="2640"/>
      <c r="O160" s="2640"/>
      <c r="P160" s="2640"/>
      <c r="Q160" s="2639"/>
      <c r="R160" s="2639"/>
      <c r="S160" s="2639"/>
      <c r="T160" s="2639"/>
      <c r="U160" s="2639"/>
      <c r="V160" s="2639"/>
      <c r="W160" s="2639"/>
      <c r="X160" s="2639"/>
      <c r="Y160" s="2639"/>
      <c r="Z160" s="2639"/>
      <c r="AA160" s="2639"/>
      <c r="AB160" s="2639"/>
      <c r="AC160" s="2639"/>
      <c r="AD160" s="2639"/>
      <c r="AE160" s="2639"/>
      <c r="AF160" s="2578"/>
    </row>
    <row r="161" spans="2:32" s="2458" customFormat="1" x14ac:dyDescent="0.2">
      <c r="B161" s="3673" t="s">
        <v>5003</v>
      </c>
      <c r="C161" s="3674"/>
      <c r="D161" s="3675" t="s">
        <v>1871</v>
      </c>
      <c r="E161" s="3675"/>
      <c r="F161" s="3675"/>
      <c r="G161" s="3675"/>
      <c r="H161" s="3675"/>
      <c r="I161" s="2640"/>
      <c r="J161" s="2640"/>
      <c r="K161" s="2640"/>
      <c r="L161" s="2640"/>
      <c r="M161" s="2640"/>
      <c r="N161" s="2640"/>
      <c r="O161" s="2640"/>
      <c r="P161" s="2640"/>
      <c r="Q161" s="2639"/>
      <c r="R161" s="2639"/>
      <c r="S161" s="2639"/>
      <c r="T161" s="2639"/>
      <c r="U161" s="2639"/>
      <c r="V161" s="2639"/>
      <c r="W161" s="2639"/>
      <c r="X161" s="2639"/>
      <c r="Y161" s="2639"/>
      <c r="Z161" s="2639"/>
      <c r="AA161" s="2639"/>
      <c r="AB161" s="2639"/>
      <c r="AC161" s="2639"/>
      <c r="AD161" s="2639"/>
      <c r="AE161" s="2639"/>
      <c r="AF161" s="2578"/>
    </row>
    <row r="162" spans="2:32" s="2458" customFormat="1" ht="13.5" thickBot="1" x14ac:dyDescent="0.25">
      <c r="B162" s="3537"/>
      <c r="C162" s="3538"/>
      <c r="D162" s="3538"/>
      <c r="E162" s="3538"/>
      <c r="F162" s="3538"/>
      <c r="G162" s="2643"/>
      <c r="H162" s="2643"/>
      <c r="I162" s="2643"/>
      <c r="J162" s="2643"/>
      <c r="K162" s="2643"/>
      <c r="L162" s="2643"/>
      <c r="M162" s="2643"/>
      <c r="N162" s="2643"/>
      <c r="O162" s="2643"/>
      <c r="P162" s="2643"/>
      <c r="Q162" s="2643"/>
      <c r="R162" s="2643"/>
      <c r="S162" s="2643"/>
      <c r="T162" s="2643"/>
      <c r="U162" s="2643"/>
      <c r="V162" s="2643"/>
      <c r="W162" s="2643"/>
      <c r="X162" s="2643"/>
      <c r="Y162" s="2643"/>
      <c r="Z162" s="2643"/>
      <c r="AA162" s="2643"/>
      <c r="AB162" s="2643"/>
      <c r="AC162" s="2643"/>
      <c r="AD162" s="2643"/>
      <c r="AE162" s="2643"/>
      <c r="AF162" s="2583"/>
    </row>
    <row r="163" spans="2:32" s="2458" customFormat="1" x14ac:dyDescent="0.2">
      <c r="B163" s="3492" t="str">
        <f>+B145</f>
        <v>.</v>
      </c>
      <c r="I163" s="2885"/>
    </row>
    <row r="164" spans="2:32" s="2458" customFormat="1" ht="13.5" thickBot="1" x14ac:dyDescent="0.25">
      <c r="B164" s="2541"/>
      <c r="I164" s="2885"/>
    </row>
    <row r="165" spans="2:32" s="2458" customFormat="1" ht="20.25" x14ac:dyDescent="0.2">
      <c r="B165" s="3623" t="s">
        <v>5075</v>
      </c>
      <c r="C165" s="3624"/>
      <c r="D165" s="3624"/>
      <c r="E165" s="3624"/>
      <c r="F165" s="3624"/>
      <c r="G165" s="3624"/>
      <c r="H165" s="3624"/>
      <c r="I165" s="3624"/>
      <c r="J165" s="3624"/>
      <c r="K165" s="3624"/>
      <c r="L165" s="3624"/>
      <c r="M165" s="3624"/>
      <c r="N165" s="3624"/>
      <c r="O165" s="3624"/>
      <c r="P165" s="3624"/>
      <c r="Q165" s="3624"/>
      <c r="R165" s="3624"/>
      <c r="S165" s="3624"/>
      <c r="T165" s="3624"/>
      <c r="U165" s="3624"/>
      <c r="V165" s="3624"/>
      <c r="W165" s="3624"/>
      <c r="X165" s="3624"/>
      <c r="Y165" s="3624"/>
      <c r="Z165" s="3624"/>
      <c r="AA165" s="3624"/>
      <c r="AB165" s="3624"/>
      <c r="AC165" s="3624"/>
      <c r="AD165" s="3624"/>
      <c r="AE165" s="3624"/>
      <c r="AF165" s="3625"/>
    </row>
    <row r="166" spans="2:32" s="2458" customFormat="1" x14ac:dyDescent="0.2">
      <c r="B166" s="3533"/>
      <c r="C166" s="3534"/>
      <c r="D166" s="3534"/>
      <c r="E166" s="3534"/>
      <c r="F166" s="3534"/>
      <c r="G166" s="2577"/>
      <c r="H166" s="2577"/>
      <c r="I166" s="2577"/>
      <c r="J166" s="2577"/>
      <c r="K166" s="2577"/>
      <c r="L166" s="2577"/>
      <c r="M166" s="2577"/>
      <c r="N166" s="2577"/>
      <c r="O166" s="2577"/>
      <c r="P166" s="2577"/>
      <c r="Q166" s="2577"/>
      <c r="R166" s="2577"/>
      <c r="S166" s="2577"/>
      <c r="T166" s="2577"/>
      <c r="U166" s="2577"/>
      <c r="V166" s="2577"/>
      <c r="W166" s="2577"/>
      <c r="X166" s="2577"/>
      <c r="Y166" s="2577"/>
      <c r="Z166" s="2577"/>
      <c r="AA166" s="2577"/>
      <c r="AB166" s="2577"/>
      <c r="AC166" s="2577"/>
      <c r="AD166" s="2577"/>
      <c r="AE166" s="2577"/>
      <c r="AF166" s="2578"/>
    </row>
    <row r="167" spans="2:32" s="2458" customFormat="1" x14ac:dyDescent="0.2">
      <c r="B167" s="2641" t="s">
        <v>5095</v>
      </c>
      <c r="C167" s="3534"/>
      <c r="D167" s="3676" t="s">
        <v>6274</v>
      </c>
      <c r="E167" s="3676"/>
      <c r="F167" s="3676"/>
      <c r="G167" s="2577"/>
      <c r="H167" s="2577"/>
      <c r="I167" s="2577"/>
      <c r="J167" s="2577"/>
      <c r="K167" s="2577"/>
      <c r="L167" s="2577"/>
      <c r="M167" s="2577"/>
      <c r="N167" s="2577"/>
      <c r="O167" s="2577"/>
      <c r="P167" s="2577"/>
      <c r="Q167" s="2577"/>
      <c r="R167" s="2577"/>
      <c r="S167" s="2577"/>
      <c r="T167" s="2577"/>
      <c r="U167" s="2577"/>
      <c r="V167" s="2577"/>
      <c r="W167" s="2577"/>
      <c r="X167" s="2577"/>
      <c r="Y167" s="2577"/>
      <c r="Z167" s="2577"/>
      <c r="AA167" s="2577"/>
      <c r="AB167" s="2577"/>
      <c r="AC167" s="2577"/>
      <c r="AD167" s="2577"/>
      <c r="AE167" s="2577"/>
      <c r="AF167" s="2578"/>
    </row>
    <row r="168" spans="2:32" s="2458" customFormat="1" x14ac:dyDescent="0.2">
      <c r="B168" s="3677" t="s">
        <v>5078</v>
      </c>
      <c r="C168" s="3678"/>
      <c r="D168" s="4548">
        <v>41680</v>
      </c>
      <c r="E168" s="4548"/>
      <c r="F168" s="4548"/>
      <c r="G168" s="2639"/>
      <c r="H168" s="2577"/>
      <c r="I168" s="2577"/>
      <c r="J168" s="2577"/>
      <c r="K168" s="2577"/>
      <c r="L168" s="2577"/>
      <c r="M168" s="2577"/>
      <c r="N168" s="2577"/>
      <c r="O168" s="2577"/>
      <c r="P168" s="2577"/>
      <c r="Q168" s="2577"/>
      <c r="R168" s="2577"/>
      <c r="S168" s="2577"/>
      <c r="T168" s="2577"/>
      <c r="U168" s="2577"/>
      <c r="V168" s="2577"/>
      <c r="W168" s="2577"/>
      <c r="X168" s="2577"/>
      <c r="Y168" s="2577"/>
      <c r="Z168" s="2577"/>
      <c r="AA168" s="2577"/>
      <c r="AB168" s="2577"/>
      <c r="AC168" s="2577"/>
      <c r="AD168" s="2577"/>
      <c r="AE168" s="2577"/>
      <c r="AF168" s="2578"/>
    </row>
    <row r="169" spans="2:32" s="2458" customFormat="1" x14ac:dyDescent="0.2">
      <c r="B169" s="3657" t="s">
        <v>5076</v>
      </c>
      <c r="C169" s="3658"/>
      <c r="D169" s="4549">
        <v>41686</v>
      </c>
      <c r="E169" s="4549"/>
      <c r="F169" s="4549"/>
      <c r="G169" s="2577"/>
      <c r="H169" s="2577"/>
      <c r="I169" s="2577"/>
      <c r="J169" s="2577"/>
      <c r="K169" s="2577"/>
      <c r="L169" s="2577"/>
      <c r="M169" s="2577"/>
      <c r="N169" s="2577"/>
      <c r="O169" s="2577"/>
      <c r="P169" s="2577"/>
      <c r="Q169" s="2577"/>
      <c r="R169" s="2577"/>
      <c r="S169" s="2577"/>
      <c r="T169" s="2577"/>
      <c r="U169" s="2577"/>
      <c r="V169" s="2577"/>
      <c r="W169" s="2577"/>
      <c r="X169" s="2577"/>
      <c r="Y169" s="2577"/>
      <c r="Z169" s="2577"/>
      <c r="AA169" s="2577"/>
      <c r="AB169" s="2577"/>
      <c r="AC169" s="2577"/>
      <c r="AD169" s="2577"/>
      <c r="AE169" s="2577"/>
      <c r="AF169" s="2578"/>
    </row>
    <row r="170" spans="2:32" s="2458" customFormat="1" ht="13.5" thickBot="1" x14ac:dyDescent="0.25">
      <c r="B170" s="3533"/>
      <c r="C170" s="3534"/>
      <c r="D170" s="3534"/>
      <c r="E170" s="3534"/>
      <c r="F170" s="3534"/>
      <c r="G170" s="2577"/>
      <c r="H170" s="2577"/>
      <c r="I170" s="2577"/>
      <c r="J170" s="2577"/>
      <c r="K170" s="2577"/>
      <c r="L170" s="2577"/>
      <c r="M170" s="2577"/>
      <c r="N170" s="2577"/>
      <c r="O170" s="2577"/>
      <c r="P170" s="2577"/>
      <c r="Q170" s="2577"/>
      <c r="R170" s="2577"/>
      <c r="S170" s="2577"/>
      <c r="T170" s="2577"/>
      <c r="U170" s="2577"/>
      <c r="V170" s="2577"/>
      <c r="W170" s="2577"/>
      <c r="X170" s="2577"/>
      <c r="Y170" s="2577"/>
      <c r="Z170" s="2577"/>
      <c r="AA170" s="2577"/>
      <c r="AB170" s="2577"/>
      <c r="AC170" s="2577"/>
      <c r="AD170" s="2577"/>
      <c r="AE170" s="2577"/>
      <c r="AF170" s="2578"/>
    </row>
    <row r="171" spans="2:32" s="2458" customFormat="1" ht="108.75" customHeight="1" thickBot="1" x14ac:dyDescent="0.25">
      <c r="B171" s="3659" t="s">
        <v>5077</v>
      </c>
      <c r="C171" s="3710"/>
      <c r="D171" s="3661" t="s">
        <v>6275</v>
      </c>
      <c r="E171" s="3662"/>
      <c r="F171" s="3662"/>
      <c r="G171" s="3662"/>
      <c r="H171" s="3662"/>
      <c r="I171" s="3662"/>
      <c r="J171" s="3662"/>
      <c r="K171" s="3662"/>
      <c r="L171" s="3662"/>
      <c r="M171" s="3662"/>
      <c r="N171" s="3662"/>
      <c r="O171" s="3662"/>
      <c r="P171" s="3662"/>
      <c r="Q171" s="3663"/>
      <c r="R171" s="2577"/>
      <c r="S171" s="2577"/>
      <c r="T171" s="2577"/>
      <c r="U171" s="2577"/>
      <c r="V171" s="2577"/>
      <c r="W171" s="2577"/>
      <c r="X171" s="2577"/>
      <c r="Y171" s="2577"/>
      <c r="Z171" s="2577"/>
      <c r="AA171" s="2577"/>
      <c r="AB171" s="2577"/>
      <c r="AC171" s="2577"/>
      <c r="AD171" s="2577"/>
      <c r="AE171" s="2577"/>
      <c r="AF171" s="2578"/>
    </row>
    <row r="172" spans="2:32" s="2458" customFormat="1" ht="13.5" thickBot="1" x14ac:dyDescent="0.25">
      <c r="B172" s="3533"/>
      <c r="C172" s="3534"/>
      <c r="D172" s="3534"/>
      <c r="E172" s="3534"/>
      <c r="F172" s="3534"/>
      <c r="G172" s="2577"/>
      <c r="H172" s="2577"/>
      <c r="I172" s="2577"/>
      <c r="J172" s="2577"/>
      <c r="K172" s="2577"/>
      <c r="L172" s="2577"/>
      <c r="M172" s="2577"/>
      <c r="N172" s="2577"/>
      <c r="O172" s="2577"/>
      <c r="P172" s="2577"/>
      <c r="Q172" s="2577"/>
      <c r="R172" s="2643"/>
      <c r="S172" s="2577"/>
      <c r="T172" s="2577"/>
      <c r="U172" s="2577"/>
      <c r="V172" s="2577"/>
      <c r="W172" s="2577"/>
      <c r="X172" s="2577"/>
      <c r="Y172" s="2577"/>
      <c r="Z172" s="2577"/>
      <c r="AA172" s="2577"/>
      <c r="AB172" s="2577"/>
      <c r="AC172" s="2577"/>
      <c r="AD172" s="2577"/>
      <c r="AE172" s="2577"/>
      <c r="AF172" s="2578"/>
    </row>
    <row r="173" spans="2:32" s="2458" customFormat="1" ht="13.5" thickBot="1" x14ac:dyDescent="0.25">
      <c r="B173" s="3679" t="s">
        <v>5079</v>
      </c>
      <c r="C173" s="3680"/>
      <c r="D173" s="3655" t="s">
        <v>5080</v>
      </c>
      <c r="E173" s="3683" t="s">
        <v>224</v>
      </c>
      <c r="F173" s="3684"/>
      <c r="G173" s="3684"/>
      <c r="H173" s="3684"/>
      <c r="I173" s="3684"/>
      <c r="J173" s="3684"/>
      <c r="K173" s="3684"/>
      <c r="L173" s="3684"/>
      <c r="M173" s="3684"/>
      <c r="N173" s="3684"/>
      <c r="O173" s="3684"/>
      <c r="P173" s="3685"/>
      <c r="Q173" s="3686" t="s">
        <v>340</v>
      </c>
      <c r="R173" s="3687"/>
      <c r="S173" s="3688"/>
      <c r="T173" s="3688"/>
      <c r="U173" s="3688"/>
      <c r="V173" s="3688"/>
      <c r="W173" s="3688"/>
      <c r="X173" s="3688"/>
      <c r="Y173" s="3689"/>
      <c r="Z173" s="3686" t="s">
        <v>225</v>
      </c>
      <c r="AA173" s="3688"/>
      <c r="AB173" s="3689"/>
      <c r="AC173" s="3690" t="s">
        <v>4999</v>
      </c>
      <c r="AD173" s="3691"/>
      <c r="AE173" s="3692"/>
      <c r="AF173" s="2578"/>
    </row>
    <row r="174" spans="2:32" s="2458" customFormat="1" ht="13.5" thickBot="1" x14ac:dyDescent="0.25">
      <c r="B174" s="3681"/>
      <c r="C174" s="3682"/>
      <c r="D174" s="3655"/>
      <c r="E174" s="3655" t="s">
        <v>5017</v>
      </c>
      <c r="F174" s="3655" t="s">
        <v>5018</v>
      </c>
      <c r="G174" s="3640" t="s">
        <v>5020</v>
      </c>
      <c r="H174" s="3640" t="s">
        <v>5081</v>
      </c>
      <c r="I174" s="3693" t="s">
        <v>5082</v>
      </c>
      <c r="J174" s="3693" t="s">
        <v>5083</v>
      </c>
      <c r="K174" s="3693" t="s">
        <v>5023</v>
      </c>
      <c r="L174" s="3693"/>
      <c r="M174" s="3693" t="s">
        <v>5084</v>
      </c>
      <c r="N174" s="3693" t="s">
        <v>5085</v>
      </c>
      <c r="O174" s="3693" t="s">
        <v>5086</v>
      </c>
      <c r="P174" s="3693" t="s">
        <v>5087</v>
      </c>
      <c r="Q174" s="3638" t="s">
        <v>5029</v>
      </c>
      <c r="R174" s="3638" t="s">
        <v>5030</v>
      </c>
      <c r="S174" s="3638" t="s">
        <v>5031</v>
      </c>
      <c r="T174" s="3638" t="s">
        <v>5088</v>
      </c>
      <c r="U174" s="3638" t="s">
        <v>5089</v>
      </c>
      <c r="V174" s="3638" t="s">
        <v>5034</v>
      </c>
      <c r="W174" s="3638" t="s">
        <v>5036</v>
      </c>
      <c r="X174" s="3640" t="s">
        <v>5090</v>
      </c>
      <c r="Y174" s="3640" t="s">
        <v>5091</v>
      </c>
      <c r="Z174" s="3638" t="s">
        <v>5092</v>
      </c>
      <c r="AA174" s="3638" t="s">
        <v>5093</v>
      </c>
      <c r="AB174" s="3638" t="s">
        <v>5094</v>
      </c>
      <c r="AC174" s="3638" t="s">
        <v>1154</v>
      </c>
      <c r="AD174" s="3638" t="s">
        <v>5000</v>
      </c>
      <c r="AE174" s="3638" t="s">
        <v>5001</v>
      </c>
      <c r="AF174" s="2578"/>
    </row>
    <row r="175" spans="2:32" s="2458" customFormat="1" ht="13.5" thickBot="1" x14ac:dyDescent="0.25">
      <c r="B175" s="3681"/>
      <c r="C175" s="3682"/>
      <c r="D175" s="3638"/>
      <c r="E175" s="3638"/>
      <c r="F175" s="3638"/>
      <c r="G175" s="3637"/>
      <c r="H175" s="3637"/>
      <c r="I175" s="3640"/>
      <c r="J175" s="3640"/>
      <c r="K175" s="3536" t="s">
        <v>5043</v>
      </c>
      <c r="L175" s="3535" t="s">
        <v>2798</v>
      </c>
      <c r="M175" s="3640"/>
      <c r="N175" s="3640"/>
      <c r="O175" s="3640"/>
      <c r="P175" s="3640"/>
      <c r="Q175" s="3639"/>
      <c r="R175" s="3639"/>
      <c r="S175" s="3639"/>
      <c r="T175" s="3639"/>
      <c r="U175" s="3639"/>
      <c r="V175" s="3639"/>
      <c r="W175" s="3639"/>
      <c r="X175" s="3637"/>
      <c r="Y175" s="3637"/>
      <c r="Z175" s="3639"/>
      <c r="AA175" s="3639"/>
      <c r="AB175" s="3639"/>
      <c r="AC175" s="3639"/>
      <c r="AD175" s="3639"/>
      <c r="AE175" s="3639"/>
      <c r="AF175" s="2578"/>
    </row>
    <row r="176" spans="2:32" s="2458" customFormat="1" ht="13.5" thickBot="1" x14ac:dyDescent="0.25">
      <c r="B176" s="5082" t="s">
        <v>6274</v>
      </c>
      <c r="C176" s="5082"/>
      <c r="D176" s="3171" t="s">
        <v>1534</v>
      </c>
      <c r="E176" s="3153"/>
      <c r="F176" s="3172"/>
      <c r="G176" s="3430"/>
      <c r="H176" s="3430"/>
      <c r="I176" s="3153"/>
      <c r="J176" s="3153"/>
      <c r="K176" s="3172"/>
      <c r="L176" s="3430"/>
      <c r="M176" s="3153"/>
      <c r="N176" s="3153"/>
      <c r="O176" s="3153"/>
      <c r="P176" s="3153"/>
      <c r="Q176" s="3153"/>
      <c r="R176" s="3172"/>
      <c r="S176" s="3172"/>
      <c r="T176" s="3153"/>
      <c r="U176" s="3153"/>
      <c r="V176" s="3172"/>
      <c r="W176" s="3172"/>
      <c r="X176" s="3153"/>
      <c r="Y176" s="3153"/>
      <c r="Z176" s="3172"/>
      <c r="AA176" s="3153"/>
      <c r="AB176" s="3153"/>
      <c r="AC176" s="3431"/>
      <c r="AD176" s="3431"/>
      <c r="AE176" s="3431"/>
      <c r="AF176" s="2578"/>
    </row>
    <row r="177" spans="2:32" s="2458" customFormat="1" x14ac:dyDescent="0.2">
      <c r="B177" s="2642"/>
      <c r="C177" s="2572"/>
      <c r="D177" s="2572"/>
      <c r="E177" s="2572"/>
      <c r="F177" s="2572"/>
      <c r="G177" s="2573"/>
      <c r="H177" s="2573"/>
      <c r="I177" s="2573"/>
      <c r="J177" s="2573"/>
      <c r="K177" s="2572"/>
      <c r="L177" s="2573"/>
      <c r="M177" s="2573"/>
      <c r="N177" s="2573"/>
      <c r="O177" s="2573"/>
      <c r="P177" s="2573"/>
      <c r="Q177" s="2639"/>
      <c r="R177" s="2639"/>
      <c r="S177" s="2639"/>
      <c r="T177" s="2639"/>
      <c r="U177" s="2639"/>
      <c r="V177" s="2639"/>
      <c r="W177" s="2639"/>
      <c r="X177" s="2639"/>
      <c r="Y177" s="2639"/>
      <c r="Z177" s="2639"/>
      <c r="AA177" s="2639"/>
      <c r="AB177" s="2639"/>
      <c r="AC177" s="2639"/>
      <c r="AD177" s="2639"/>
      <c r="AE177" s="2639"/>
      <c r="AF177" s="2578"/>
    </row>
    <row r="178" spans="2:32" s="2458" customFormat="1" x14ac:dyDescent="0.2">
      <c r="B178" s="3673" t="s">
        <v>5002</v>
      </c>
      <c r="C178" s="3674"/>
      <c r="D178" s="3675" t="s">
        <v>1871</v>
      </c>
      <c r="E178" s="3675"/>
      <c r="F178" s="3675"/>
      <c r="G178" s="3675"/>
      <c r="H178" s="3675"/>
      <c r="I178" s="2640"/>
      <c r="J178" s="2640"/>
      <c r="K178" s="2640"/>
      <c r="L178" s="2640"/>
      <c r="M178" s="2640"/>
      <c r="N178" s="2640"/>
      <c r="O178" s="2640"/>
      <c r="P178" s="2640"/>
      <c r="Q178" s="2639"/>
      <c r="R178" s="2639"/>
      <c r="S178" s="2639"/>
      <c r="T178" s="2639"/>
      <c r="U178" s="2639"/>
      <c r="V178" s="2639"/>
      <c r="W178" s="2639"/>
      <c r="X178" s="2639"/>
      <c r="Y178" s="2639"/>
      <c r="Z178" s="2639"/>
      <c r="AA178" s="2639"/>
      <c r="AB178" s="2639"/>
      <c r="AC178" s="2639"/>
      <c r="AD178" s="2639"/>
      <c r="AE178" s="2639"/>
      <c r="AF178" s="2578"/>
    </row>
    <row r="179" spans="2:32" s="2458" customFormat="1" x14ac:dyDescent="0.2">
      <c r="B179" s="3673" t="s">
        <v>5003</v>
      </c>
      <c r="C179" s="3674"/>
      <c r="D179" s="3675" t="s">
        <v>1871</v>
      </c>
      <c r="E179" s="3675"/>
      <c r="F179" s="3675"/>
      <c r="G179" s="3675"/>
      <c r="H179" s="3675"/>
      <c r="I179" s="2640"/>
      <c r="J179" s="2640"/>
      <c r="K179" s="2640"/>
      <c r="L179" s="2640"/>
      <c r="M179" s="2640"/>
      <c r="N179" s="2640"/>
      <c r="O179" s="2640"/>
      <c r="P179" s="2640"/>
      <c r="Q179" s="2639"/>
      <c r="R179" s="2639"/>
      <c r="S179" s="2639"/>
      <c r="T179" s="2639"/>
      <c r="U179" s="2639"/>
      <c r="V179" s="2639"/>
      <c r="W179" s="2639"/>
      <c r="X179" s="2639"/>
      <c r="Y179" s="2639"/>
      <c r="Z179" s="2639"/>
      <c r="AA179" s="2639"/>
      <c r="AB179" s="2639"/>
      <c r="AC179" s="2639"/>
      <c r="AD179" s="2639"/>
      <c r="AE179" s="2639"/>
      <c r="AF179" s="2578"/>
    </row>
    <row r="180" spans="2:32" s="2458" customFormat="1" ht="13.5" thickBot="1" x14ac:dyDescent="0.25">
      <c r="B180" s="3537"/>
      <c r="C180" s="3538"/>
      <c r="D180" s="3538"/>
      <c r="E180" s="3538"/>
      <c r="F180" s="3538"/>
      <c r="G180" s="2643"/>
      <c r="H180" s="2643"/>
      <c r="I180" s="2643"/>
      <c r="J180" s="2643"/>
      <c r="K180" s="2643"/>
      <c r="L180" s="2643"/>
      <c r="M180" s="2643"/>
      <c r="N180" s="2643"/>
      <c r="O180" s="2643"/>
      <c r="P180" s="2643"/>
      <c r="Q180" s="2643"/>
      <c r="R180" s="2643"/>
      <c r="S180" s="2643"/>
      <c r="T180" s="2643"/>
      <c r="U180" s="2643"/>
      <c r="V180" s="2643"/>
      <c r="W180" s="2643"/>
      <c r="X180" s="2643"/>
      <c r="Y180" s="2643"/>
      <c r="Z180" s="2643"/>
      <c r="AA180" s="2643"/>
      <c r="AB180" s="2643"/>
      <c r="AC180" s="2643"/>
      <c r="AD180" s="2643"/>
      <c r="AE180" s="2643"/>
      <c r="AF180" s="2583"/>
    </row>
    <row r="181" spans="2:32" s="2458" customFormat="1" x14ac:dyDescent="0.2">
      <c r="B181" s="3492" t="str">
        <f>+B163</f>
        <v>.</v>
      </c>
      <c r="I181" s="2885"/>
    </row>
    <row r="182" spans="2:32" s="2458" customFormat="1" ht="13.5" thickBot="1" x14ac:dyDescent="0.25">
      <c r="B182" s="2541"/>
      <c r="I182" s="2885"/>
    </row>
    <row r="183" spans="2:32" s="2458" customFormat="1" ht="20.25" x14ac:dyDescent="0.2">
      <c r="B183" s="3623" t="s">
        <v>5075</v>
      </c>
      <c r="C183" s="3624"/>
      <c r="D183" s="3624"/>
      <c r="E183" s="3624"/>
      <c r="F183" s="3624"/>
      <c r="G183" s="3624"/>
      <c r="H183" s="3624"/>
      <c r="I183" s="3624"/>
      <c r="J183" s="3624"/>
      <c r="K183" s="3624"/>
      <c r="L183" s="3624"/>
      <c r="M183" s="3624"/>
      <c r="N183" s="3624"/>
      <c r="O183" s="3624"/>
      <c r="P183" s="3624"/>
      <c r="Q183" s="3624"/>
      <c r="R183" s="3624"/>
      <c r="S183" s="3624"/>
      <c r="T183" s="3624"/>
      <c r="U183" s="3624"/>
      <c r="V183" s="3624"/>
      <c r="W183" s="3624"/>
      <c r="X183" s="3624"/>
      <c r="Y183" s="3624"/>
      <c r="Z183" s="3624"/>
      <c r="AA183" s="3624"/>
      <c r="AB183" s="3624"/>
      <c r="AC183" s="3624"/>
      <c r="AD183" s="3624"/>
      <c r="AE183" s="3624"/>
      <c r="AF183" s="3625"/>
    </row>
    <row r="184" spans="2:32" s="2458" customFormat="1" x14ac:dyDescent="0.2">
      <c r="B184" s="3533"/>
      <c r="C184" s="3534"/>
      <c r="D184" s="3534"/>
      <c r="E184" s="3534"/>
      <c r="F184" s="3534"/>
      <c r="G184" s="2577"/>
      <c r="H184" s="2577"/>
      <c r="I184" s="2577"/>
      <c r="J184" s="2577"/>
      <c r="K184" s="2577"/>
      <c r="L184" s="2577"/>
      <c r="M184" s="2577"/>
      <c r="N184" s="2577"/>
      <c r="O184" s="2577"/>
      <c r="P184" s="2577"/>
      <c r="Q184" s="2577"/>
      <c r="R184" s="2577"/>
      <c r="S184" s="2577"/>
      <c r="T184" s="2577"/>
      <c r="U184" s="2577"/>
      <c r="V184" s="2577"/>
      <c r="W184" s="2577"/>
      <c r="X184" s="2577"/>
      <c r="Y184" s="2577"/>
      <c r="Z184" s="2577"/>
      <c r="AA184" s="2577"/>
      <c r="AB184" s="2577"/>
      <c r="AC184" s="2577"/>
      <c r="AD184" s="2577"/>
      <c r="AE184" s="2577"/>
      <c r="AF184" s="2578"/>
    </row>
    <row r="185" spans="2:32" s="2458" customFormat="1" x14ac:dyDescent="0.2">
      <c r="B185" s="2641" t="s">
        <v>5095</v>
      </c>
      <c r="C185" s="3534"/>
      <c r="D185" s="3676" t="s">
        <v>6270</v>
      </c>
      <c r="E185" s="3676"/>
      <c r="F185" s="3676"/>
      <c r="G185" s="2577"/>
      <c r="H185" s="2577"/>
      <c r="I185" s="2577"/>
      <c r="J185" s="2577"/>
      <c r="K185" s="2577"/>
      <c r="L185" s="2577"/>
      <c r="M185" s="2577"/>
      <c r="N185" s="2577"/>
      <c r="O185" s="2577"/>
      <c r="P185" s="2577"/>
      <c r="Q185" s="2577"/>
      <c r="R185" s="2577"/>
      <c r="S185" s="2577"/>
      <c r="T185" s="2577"/>
      <c r="U185" s="2577"/>
      <c r="V185" s="2577"/>
      <c r="W185" s="2577"/>
      <c r="X185" s="2577"/>
      <c r="Y185" s="2577"/>
      <c r="Z185" s="2577"/>
      <c r="AA185" s="2577"/>
      <c r="AB185" s="2577"/>
      <c r="AC185" s="2577"/>
      <c r="AD185" s="2577"/>
      <c r="AE185" s="2577"/>
      <c r="AF185" s="2578"/>
    </row>
    <row r="186" spans="2:32" s="2458" customFormat="1" x14ac:dyDescent="0.2">
      <c r="B186" s="3677" t="s">
        <v>5078</v>
      </c>
      <c r="C186" s="3678"/>
      <c r="D186" s="4548">
        <v>41680</v>
      </c>
      <c r="E186" s="4548"/>
      <c r="F186" s="4548"/>
      <c r="G186" s="2639"/>
      <c r="H186" s="2577"/>
      <c r="I186" s="2577"/>
      <c r="J186" s="2577"/>
      <c r="K186" s="2577"/>
      <c r="L186" s="2577"/>
      <c r="M186" s="2577"/>
      <c r="N186" s="2577"/>
      <c r="O186" s="2577"/>
      <c r="P186" s="2577"/>
      <c r="Q186" s="2577"/>
      <c r="R186" s="2577"/>
      <c r="S186" s="2577"/>
      <c r="T186" s="2577"/>
      <c r="U186" s="2577"/>
      <c r="V186" s="2577"/>
      <c r="W186" s="2577"/>
      <c r="X186" s="2577"/>
      <c r="Y186" s="2577"/>
      <c r="Z186" s="2577"/>
      <c r="AA186" s="2577"/>
      <c r="AB186" s="2577"/>
      <c r="AC186" s="2577"/>
      <c r="AD186" s="2577"/>
      <c r="AE186" s="2577"/>
      <c r="AF186" s="2578"/>
    </row>
    <row r="187" spans="2:32" s="2458" customFormat="1" x14ac:dyDescent="0.2">
      <c r="B187" s="3657" t="s">
        <v>5076</v>
      </c>
      <c r="C187" s="3658"/>
      <c r="D187" s="4549">
        <v>41686</v>
      </c>
      <c r="E187" s="4549"/>
      <c r="F187" s="4549"/>
      <c r="G187" s="2577"/>
      <c r="H187" s="2577"/>
      <c r="I187" s="2577"/>
      <c r="J187" s="2577"/>
      <c r="K187" s="2577"/>
      <c r="L187" s="2577"/>
      <c r="M187" s="2577"/>
      <c r="N187" s="2577"/>
      <c r="O187" s="2577"/>
      <c r="P187" s="2577"/>
      <c r="Q187" s="2577"/>
      <c r="R187" s="2577"/>
      <c r="S187" s="2577"/>
      <c r="T187" s="2577"/>
      <c r="U187" s="2577"/>
      <c r="V187" s="2577"/>
      <c r="W187" s="2577"/>
      <c r="X187" s="2577"/>
      <c r="Y187" s="2577"/>
      <c r="Z187" s="2577"/>
      <c r="AA187" s="2577"/>
      <c r="AB187" s="2577"/>
      <c r="AC187" s="2577"/>
      <c r="AD187" s="2577"/>
      <c r="AE187" s="2577"/>
      <c r="AF187" s="2578"/>
    </row>
    <row r="188" spans="2:32" s="2458" customFormat="1" ht="13.5" thickBot="1" x14ac:dyDescent="0.25">
      <c r="B188" s="3533"/>
      <c r="C188" s="3534"/>
      <c r="D188" s="3534"/>
      <c r="E188" s="3534"/>
      <c r="F188" s="3534"/>
      <c r="G188" s="2577"/>
      <c r="H188" s="2577"/>
      <c r="I188" s="2577"/>
      <c r="J188" s="2577"/>
      <c r="K188" s="2577"/>
      <c r="L188" s="2577"/>
      <c r="M188" s="2577"/>
      <c r="N188" s="2577"/>
      <c r="O188" s="2577"/>
      <c r="P188" s="2577"/>
      <c r="Q188" s="2577"/>
      <c r="R188" s="2577"/>
      <c r="S188" s="2577"/>
      <c r="T188" s="2577"/>
      <c r="U188" s="2577"/>
      <c r="V188" s="2577"/>
      <c r="W188" s="2577"/>
      <c r="X188" s="2577"/>
      <c r="Y188" s="2577"/>
      <c r="Z188" s="2577"/>
      <c r="AA188" s="2577"/>
      <c r="AB188" s="2577"/>
      <c r="AC188" s="2577"/>
      <c r="AD188" s="2577"/>
      <c r="AE188" s="2577"/>
      <c r="AF188" s="2578"/>
    </row>
    <row r="189" spans="2:32" s="2458" customFormat="1" ht="111" customHeight="1" thickBot="1" x14ac:dyDescent="0.25">
      <c r="B189" s="3659" t="s">
        <v>5077</v>
      </c>
      <c r="C189" s="3710"/>
      <c r="D189" s="3661" t="s">
        <v>6271</v>
      </c>
      <c r="E189" s="3662"/>
      <c r="F189" s="3662"/>
      <c r="G189" s="3662"/>
      <c r="H189" s="3662"/>
      <c r="I189" s="3662"/>
      <c r="J189" s="3662"/>
      <c r="K189" s="3662"/>
      <c r="L189" s="3662"/>
      <c r="M189" s="3662"/>
      <c r="N189" s="3662"/>
      <c r="O189" s="3662"/>
      <c r="P189" s="3662"/>
      <c r="Q189" s="3663"/>
      <c r="R189" s="2577"/>
      <c r="S189" s="2577"/>
      <c r="T189" s="2577"/>
      <c r="U189" s="2577"/>
      <c r="V189" s="2577"/>
      <c r="W189" s="2577"/>
      <c r="X189" s="2577"/>
      <c r="Y189" s="2577"/>
      <c r="Z189" s="2577"/>
      <c r="AA189" s="2577"/>
      <c r="AB189" s="2577"/>
      <c r="AC189" s="2577"/>
      <c r="AD189" s="2577"/>
      <c r="AE189" s="2577"/>
      <c r="AF189" s="2578"/>
    </row>
    <row r="190" spans="2:32" s="2458" customFormat="1" ht="13.5" thickBot="1" x14ac:dyDescent="0.25">
      <c r="B190" s="3533"/>
      <c r="C190" s="3534"/>
      <c r="D190" s="3534"/>
      <c r="E190" s="3534"/>
      <c r="F190" s="3534"/>
      <c r="G190" s="2577"/>
      <c r="H190" s="2577"/>
      <c r="I190" s="2577"/>
      <c r="J190" s="2577"/>
      <c r="K190" s="2577"/>
      <c r="L190" s="2577"/>
      <c r="M190" s="2577"/>
      <c r="N190" s="2577"/>
      <c r="O190" s="2577"/>
      <c r="P190" s="2577"/>
      <c r="Q190" s="2577"/>
      <c r="R190" s="2643"/>
      <c r="S190" s="2577"/>
      <c r="T190" s="2577"/>
      <c r="U190" s="2577"/>
      <c r="V190" s="2577"/>
      <c r="W190" s="2577"/>
      <c r="X190" s="2577"/>
      <c r="Y190" s="2577"/>
      <c r="Z190" s="2577"/>
      <c r="AA190" s="2577"/>
      <c r="AB190" s="2577"/>
      <c r="AC190" s="2577"/>
      <c r="AD190" s="2577"/>
      <c r="AE190" s="2577"/>
      <c r="AF190" s="2578"/>
    </row>
    <row r="191" spans="2:32" s="2458" customFormat="1" ht="13.5" thickBot="1" x14ac:dyDescent="0.25">
      <c r="B191" s="3679" t="s">
        <v>5079</v>
      </c>
      <c r="C191" s="3680"/>
      <c r="D191" s="3655" t="s">
        <v>5080</v>
      </c>
      <c r="E191" s="3683" t="s">
        <v>224</v>
      </c>
      <c r="F191" s="3684"/>
      <c r="G191" s="3684"/>
      <c r="H191" s="3684"/>
      <c r="I191" s="3684"/>
      <c r="J191" s="3684"/>
      <c r="K191" s="3684"/>
      <c r="L191" s="3684"/>
      <c r="M191" s="3684"/>
      <c r="N191" s="3684"/>
      <c r="O191" s="3684"/>
      <c r="P191" s="3685"/>
      <c r="Q191" s="3686" t="s">
        <v>340</v>
      </c>
      <c r="R191" s="3687"/>
      <c r="S191" s="3688"/>
      <c r="T191" s="3688"/>
      <c r="U191" s="3688"/>
      <c r="V191" s="3688"/>
      <c r="W191" s="3688"/>
      <c r="X191" s="3688"/>
      <c r="Y191" s="3689"/>
      <c r="Z191" s="3686" t="s">
        <v>225</v>
      </c>
      <c r="AA191" s="3688"/>
      <c r="AB191" s="3689"/>
      <c r="AC191" s="3690" t="s">
        <v>4999</v>
      </c>
      <c r="AD191" s="3691"/>
      <c r="AE191" s="3692"/>
      <c r="AF191" s="2578"/>
    </row>
    <row r="192" spans="2:32" s="2458" customFormat="1" ht="13.5" thickBot="1" x14ac:dyDescent="0.25">
      <c r="B192" s="3681"/>
      <c r="C192" s="3682"/>
      <c r="D192" s="3655"/>
      <c r="E192" s="3655" t="s">
        <v>5017</v>
      </c>
      <c r="F192" s="3655" t="s">
        <v>5018</v>
      </c>
      <c r="G192" s="3640" t="s">
        <v>5020</v>
      </c>
      <c r="H192" s="3640" t="s">
        <v>5081</v>
      </c>
      <c r="I192" s="3693" t="s">
        <v>5082</v>
      </c>
      <c r="J192" s="3693" t="s">
        <v>5083</v>
      </c>
      <c r="K192" s="3693" t="s">
        <v>5023</v>
      </c>
      <c r="L192" s="3693"/>
      <c r="M192" s="3693" t="s">
        <v>5084</v>
      </c>
      <c r="N192" s="3693" t="s">
        <v>5085</v>
      </c>
      <c r="O192" s="3693" t="s">
        <v>5086</v>
      </c>
      <c r="P192" s="3693" t="s">
        <v>5087</v>
      </c>
      <c r="Q192" s="3638" t="s">
        <v>5029</v>
      </c>
      <c r="R192" s="3638" t="s">
        <v>5030</v>
      </c>
      <c r="S192" s="3638" t="s">
        <v>5031</v>
      </c>
      <c r="T192" s="3638" t="s">
        <v>5088</v>
      </c>
      <c r="U192" s="3638" t="s">
        <v>5089</v>
      </c>
      <c r="V192" s="3638" t="s">
        <v>5034</v>
      </c>
      <c r="W192" s="3638" t="s">
        <v>5036</v>
      </c>
      <c r="X192" s="3640" t="s">
        <v>5090</v>
      </c>
      <c r="Y192" s="3640" t="s">
        <v>5091</v>
      </c>
      <c r="Z192" s="3638" t="s">
        <v>5092</v>
      </c>
      <c r="AA192" s="3638" t="s">
        <v>5093</v>
      </c>
      <c r="AB192" s="3638" t="s">
        <v>5094</v>
      </c>
      <c r="AC192" s="3638" t="s">
        <v>1154</v>
      </c>
      <c r="AD192" s="3638" t="s">
        <v>5000</v>
      </c>
      <c r="AE192" s="3638" t="s">
        <v>5001</v>
      </c>
      <c r="AF192" s="2578"/>
    </row>
    <row r="193" spans="2:32" s="2458" customFormat="1" ht="13.5" thickBot="1" x14ac:dyDescent="0.25">
      <c r="B193" s="3681"/>
      <c r="C193" s="3682"/>
      <c r="D193" s="3638"/>
      <c r="E193" s="3638"/>
      <c r="F193" s="3638"/>
      <c r="G193" s="3637"/>
      <c r="H193" s="3637"/>
      <c r="I193" s="3640"/>
      <c r="J193" s="3640"/>
      <c r="K193" s="3536" t="s">
        <v>5043</v>
      </c>
      <c r="L193" s="3535" t="s">
        <v>2798</v>
      </c>
      <c r="M193" s="3640"/>
      <c r="N193" s="3640"/>
      <c r="O193" s="3640"/>
      <c r="P193" s="3640"/>
      <c r="Q193" s="3639"/>
      <c r="R193" s="3639"/>
      <c r="S193" s="3639"/>
      <c r="T193" s="3639"/>
      <c r="U193" s="3639"/>
      <c r="V193" s="3639"/>
      <c r="W193" s="3639"/>
      <c r="X193" s="3637"/>
      <c r="Y193" s="3637"/>
      <c r="Z193" s="3639"/>
      <c r="AA193" s="3639"/>
      <c r="AB193" s="3639"/>
      <c r="AC193" s="3639"/>
      <c r="AD193" s="3639"/>
      <c r="AE193" s="3639"/>
      <c r="AF193" s="2578"/>
    </row>
    <row r="194" spans="2:32" s="2458" customFormat="1" x14ac:dyDescent="0.2">
      <c r="B194" s="4550" t="s">
        <v>6270</v>
      </c>
      <c r="C194" s="4550"/>
      <c r="D194" s="3165" t="s">
        <v>1534</v>
      </c>
      <c r="E194" s="3166"/>
      <c r="F194" s="3167"/>
      <c r="G194" s="2741"/>
      <c r="H194" s="2741"/>
      <c r="I194" s="3166"/>
      <c r="J194" s="3166"/>
      <c r="K194" s="3167"/>
      <c r="L194" s="2741"/>
      <c r="M194" s="3166"/>
      <c r="N194" s="3166"/>
      <c r="O194" s="3166"/>
      <c r="P194" s="3166"/>
      <c r="Q194" s="3166"/>
      <c r="R194" s="3167"/>
      <c r="S194" s="3167"/>
      <c r="T194" s="3166"/>
      <c r="U194" s="3166"/>
      <c r="V194" s="3167"/>
      <c r="W194" s="3167"/>
      <c r="X194" s="3166"/>
      <c r="Y194" s="3166"/>
      <c r="Z194" s="3167"/>
      <c r="AA194" s="3166"/>
      <c r="AB194" s="3166"/>
      <c r="AC194" s="2676"/>
      <c r="AD194" s="2676"/>
      <c r="AE194" s="2676"/>
      <c r="AF194" s="2578"/>
    </row>
    <row r="195" spans="2:32" s="2458" customFormat="1" x14ac:dyDescent="0.2">
      <c r="B195" s="2642"/>
      <c r="C195" s="2572"/>
      <c r="D195" s="2572"/>
      <c r="E195" s="2572"/>
      <c r="F195" s="2572"/>
      <c r="G195" s="2573"/>
      <c r="H195" s="2573"/>
      <c r="I195" s="2573"/>
      <c r="J195" s="2573"/>
      <c r="K195" s="2572"/>
      <c r="L195" s="2573"/>
      <c r="M195" s="2573"/>
      <c r="N195" s="2573"/>
      <c r="O195" s="2573"/>
      <c r="P195" s="2573"/>
      <c r="Q195" s="2639"/>
      <c r="R195" s="2639"/>
      <c r="S195" s="2639"/>
      <c r="T195" s="2639"/>
      <c r="U195" s="2639"/>
      <c r="V195" s="2639"/>
      <c r="W195" s="2639"/>
      <c r="X195" s="2639"/>
      <c r="Y195" s="2639"/>
      <c r="Z195" s="2639"/>
      <c r="AA195" s="2639"/>
      <c r="AB195" s="2639"/>
      <c r="AC195" s="2639"/>
      <c r="AD195" s="2639"/>
      <c r="AE195" s="2639"/>
      <c r="AF195" s="2578"/>
    </row>
    <row r="196" spans="2:32" s="2458" customFormat="1" x14ac:dyDescent="0.2">
      <c r="B196" s="3673" t="s">
        <v>5002</v>
      </c>
      <c r="C196" s="3674"/>
      <c r="D196" s="3675" t="s">
        <v>1871</v>
      </c>
      <c r="E196" s="3675"/>
      <c r="F196" s="3675"/>
      <c r="G196" s="3675"/>
      <c r="H196" s="3675"/>
      <c r="I196" s="2640"/>
      <c r="J196" s="2640"/>
      <c r="K196" s="2640"/>
      <c r="L196" s="2640"/>
      <c r="M196" s="2640"/>
      <c r="N196" s="2640"/>
      <c r="O196" s="2640"/>
      <c r="P196" s="2640"/>
      <c r="Q196" s="2639"/>
      <c r="R196" s="2639"/>
      <c r="S196" s="2639"/>
      <c r="T196" s="2639"/>
      <c r="U196" s="2639"/>
      <c r="V196" s="2639"/>
      <c r="W196" s="2639"/>
      <c r="X196" s="2639"/>
      <c r="Y196" s="2639"/>
      <c r="Z196" s="2639"/>
      <c r="AA196" s="2639"/>
      <c r="AB196" s="2639"/>
      <c r="AC196" s="2639"/>
      <c r="AD196" s="2639"/>
      <c r="AE196" s="2639"/>
      <c r="AF196" s="2578"/>
    </row>
    <row r="197" spans="2:32" s="2458" customFormat="1" x14ac:dyDescent="0.2">
      <c r="B197" s="3673" t="s">
        <v>5003</v>
      </c>
      <c r="C197" s="3674"/>
      <c r="D197" s="3675" t="s">
        <v>1871</v>
      </c>
      <c r="E197" s="3675"/>
      <c r="F197" s="3675"/>
      <c r="G197" s="3675"/>
      <c r="H197" s="3675"/>
      <c r="I197" s="2640"/>
      <c r="J197" s="2640"/>
      <c r="K197" s="2640"/>
      <c r="L197" s="2640"/>
      <c r="M197" s="2640"/>
      <c r="N197" s="2640"/>
      <c r="O197" s="2640"/>
      <c r="P197" s="2640"/>
      <c r="Q197" s="2639"/>
      <c r="R197" s="2639"/>
      <c r="S197" s="2639"/>
      <c r="T197" s="2639"/>
      <c r="U197" s="2639"/>
      <c r="V197" s="2639"/>
      <c r="W197" s="2639"/>
      <c r="X197" s="2639"/>
      <c r="Y197" s="2639"/>
      <c r="Z197" s="2639"/>
      <c r="AA197" s="2639"/>
      <c r="AB197" s="2639"/>
      <c r="AC197" s="2639"/>
      <c r="AD197" s="2639"/>
      <c r="AE197" s="2639"/>
      <c r="AF197" s="2578"/>
    </row>
    <row r="198" spans="2:32" s="2458" customFormat="1" ht="13.5" thickBot="1" x14ac:dyDescent="0.25">
      <c r="B198" s="3537"/>
      <c r="C198" s="3538"/>
      <c r="D198" s="3538"/>
      <c r="E198" s="3538"/>
      <c r="F198" s="3538"/>
      <c r="G198" s="2643"/>
      <c r="H198" s="2643"/>
      <c r="I198" s="2643"/>
      <c r="J198" s="2643"/>
      <c r="K198" s="2643"/>
      <c r="L198" s="2643"/>
      <c r="M198" s="2643"/>
      <c r="N198" s="2643"/>
      <c r="O198" s="2643"/>
      <c r="P198" s="2643"/>
      <c r="Q198" s="2643"/>
      <c r="R198" s="2643"/>
      <c r="S198" s="2643"/>
      <c r="T198" s="2643"/>
      <c r="U198" s="2643"/>
      <c r="V198" s="2643"/>
      <c r="W198" s="2643"/>
      <c r="X198" s="2643"/>
      <c r="Y198" s="2643"/>
      <c r="Z198" s="2643"/>
      <c r="AA198" s="2643"/>
      <c r="AB198" s="2643"/>
      <c r="AC198" s="2643"/>
      <c r="AD198" s="2643"/>
      <c r="AE198" s="2643"/>
      <c r="AF198" s="2583"/>
    </row>
    <row r="199" spans="2:32" s="2458" customFormat="1" x14ac:dyDescent="0.2">
      <c r="B199" s="3492" t="str">
        <f>+B181</f>
        <v>.</v>
      </c>
      <c r="I199" s="2885"/>
    </row>
    <row r="200" spans="2:32" s="2458" customFormat="1" ht="13.5" thickBot="1" x14ac:dyDescent="0.25">
      <c r="B200" s="2541"/>
      <c r="I200" s="2885"/>
    </row>
    <row r="201" spans="2:32" s="2458" customFormat="1" ht="20.25" x14ac:dyDescent="0.2">
      <c r="B201" s="3623" t="s">
        <v>5075</v>
      </c>
      <c r="C201" s="3624"/>
      <c r="D201" s="3624"/>
      <c r="E201" s="3624"/>
      <c r="F201" s="3624"/>
      <c r="G201" s="3624"/>
      <c r="H201" s="3624"/>
      <c r="I201" s="3624"/>
      <c r="J201" s="3624"/>
      <c r="K201" s="3624"/>
      <c r="L201" s="3624"/>
      <c r="M201" s="3624"/>
      <c r="N201" s="3624"/>
      <c r="O201" s="3624"/>
      <c r="P201" s="3624"/>
      <c r="Q201" s="3624"/>
      <c r="R201" s="3624"/>
      <c r="S201" s="3624"/>
      <c r="T201" s="3624"/>
      <c r="U201" s="3624"/>
      <c r="V201" s="3624"/>
      <c r="W201" s="3624"/>
      <c r="X201" s="3624"/>
      <c r="Y201" s="3624"/>
      <c r="Z201" s="3624"/>
      <c r="AA201" s="3624"/>
      <c r="AB201" s="3624"/>
      <c r="AC201" s="3624"/>
      <c r="AD201" s="3624"/>
      <c r="AE201" s="3624"/>
      <c r="AF201" s="3625"/>
    </row>
    <row r="202" spans="2:32" s="2458" customFormat="1" x14ac:dyDescent="0.2">
      <c r="B202" s="3533"/>
      <c r="C202" s="3534"/>
      <c r="D202" s="3534"/>
      <c r="E202" s="3534"/>
      <c r="F202" s="3534"/>
      <c r="G202" s="2577"/>
      <c r="H202" s="2577"/>
      <c r="I202" s="2577"/>
      <c r="J202" s="2577"/>
      <c r="K202" s="2577"/>
      <c r="L202" s="2577"/>
      <c r="M202" s="2577"/>
      <c r="N202" s="2577"/>
      <c r="O202" s="2577"/>
      <c r="P202" s="2577"/>
      <c r="Q202" s="2577"/>
      <c r="R202" s="2577"/>
      <c r="S202" s="2577"/>
      <c r="T202" s="2577"/>
      <c r="U202" s="2577"/>
      <c r="V202" s="2577"/>
      <c r="W202" s="2577"/>
      <c r="X202" s="2577"/>
      <c r="Y202" s="2577"/>
      <c r="Z202" s="2577"/>
      <c r="AA202" s="2577"/>
      <c r="AB202" s="2577"/>
      <c r="AC202" s="2577"/>
      <c r="AD202" s="2577"/>
      <c r="AE202" s="2577"/>
      <c r="AF202" s="2578"/>
    </row>
    <row r="203" spans="2:32" s="2458" customFormat="1" x14ac:dyDescent="0.2">
      <c r="B203" s="2641" t="s">
        <v>5095</v>
      </c>
      <c r="C203" s="3534"/>
      <c r="D203" s="3676" t="s">
        <v>6270</v>
      </c>
      <c r="E203" s="3676"/>
      <c r="F203" s="3676"/>
      <c r="G203" s="2577"/>
      <c r="H203" s="2577"/>
      <c r="I203" s="2577"/>
      <c r="J203" s="2577"/>
      <c r="K203" s="2577"/>
      <c r="L203" s="2577"/>
      <c r="M203" s="2577"/>
      <c r="N203" s="2577"/>
      <c r="O203" s="2577"/>
      <c r="P203" s="2577"/>
      <c r="Q203" s="2577"/>
      <c r="R203" s="2577"/>
      <c r="S203" s="2577"/>
      <c r="T203" s="2577"/>
      <c r="U203" s="2577"/>
      <c r="V203" s="2577"/>
      <c r="W203" s="2577"/>
      <c r="X203" s="2577"/>
      <c r="Y203" s="2577"/>
      <c r="Z203" s="2577"/>
      <c r="AA203" s="2577"/>
      <c r="AB203" s="2577"/>
      <c r="AC203" s="2577"/>
      <c r="AD203" s="2577"/>
      <c r="AE203" s="2577"/>
      <c r="AF203" s="2578"/>
    </row>
    <row r="204" spans="2:32" s="2458" customFormat="1" x14ac:dyDescent="0.2">
      <c r="B204" s="3677" t="s">
        <v>5078</v>
      </c>
      <c r="C204" s="3678"/>
      <c r="D204" s="4548">
        <v>41680</v>
      </c>
      <c r="E204" s="4548"/>
      <c r="F204" s="4548"/>
      <c r="G204" s="2639"/>
      <c r="H204" s="2577"/>
      <c r="I204" s="2577"/>
      <c r="J204" s="2577"/>
      <c r="K204" s="2577"/>
      <c r="L204" s="2577"/>
      <c r="M204" s="2577"/>
      <c r="N204" s="2577"/>
      <c r="O204" s="2577"/>
      <c r="P204" s="2577"/>
      <c r="Q204" s="2577"/>
      <c r="R204" s="2577"/>
      <c r="S204" s="2577"/>
      <c r="T204" s="2577"/>
      <c r="U204" s="2577"/>
      <c r="V204" s="2577"/>
      <c r="W204" s="2577"/>
      <c r="X204" s="2577"/>
      <c r="Y204" s="2577"/>
      <c r="Z204" s="2577"/>
      <c r="AA204" s="2577"/>
      <c r="AB204" s="2577"/>
      <c r="AC204" s="2577"/>
      <c r="AD204" s="2577"/>
      <c r="AE204" s="2577"/>
      <c r="AF204" s="2578"/>
    </row>
    <row r="205" spans="2:32" s="2458" customFormat="1" x14ac:dyDescent="0.2">
      <c r="B205" s="3657" t="s">
        <v>5076</v>
      </c>
      <c r="C205" s="3658"/>
      <c r="D205" s="4549">
        <v>41698</v>
      </c>
      <c r="E205" s="4549"/>
      <c r="F205" s="4549"/>
      <c r="G205" s="2577"/>
      <c r="H205" s="2577"/>
      <c r="I205" s="2577"/>
      <c r="J205" s="2577"/>
      <c r="K205" s="2577"/>
      <c r="L205" s="2577"/>
      <c r="M205" s="2577"/>
      <c r="N205" s="2577"/>
      <c r="O205" s="2577"/>
      <c r="P205" s="2577"/>
      <c r="Q205" s="2577"/>
      <c r="R205" s="2577"/>
      <c r="S205" s="2577"/>
      <c r="T205" s="2577"/>
      <c r="U205" s="2577"/>
      <c r="V205" s="2577"/>
      <c r="W205" s="2577"/>
      <c r="X205" s="2577"/>
      <c r="Y205" s="2577"/>
      <c r="Z205" s="2577"/>
      <c r="AA205" s="2577"/>
      <c r="AB205" s="2577"/>
      <c r="AC205" s="2577"/>
      <c r="AD205" s="2577"/>
      <c r="AE205" s="2577"/>
      <c r="AF205" s="2578"/>
    </row>
    <row r="206" spans="2:32" s="2458" customFormat="1" ht="13.5" thickBot="1" x14ac:dyDescent="0.25">
      <c r="B206" s="3533"/>
      <c r="C206" s="3534"/>
      <c r="D206" s="3534"/>
      <c r="E206" s="3534"/>
      <c r="F206" s="3534"/>
      <c r="G206" s="2577"/>
      <c r="H206" s="2577"/>
      <c r="I206" s="2577"/>
      <c r="J206" s="2577"/>
      <c r="K206" s="2577"/>
      <c r="L206" s="2577"/>
      <c r="M206" s="2577"/>
      <c r="N206" s="2577"/>
      <c r="O206" s="2577"/>
      <c r="P206" s="2577"/>
      <c r="Q206" s="2577"/>
      <c r="R206" s="2577"/>
      <c r="S206" s="2577"/>
      <c r="T206" s="2577"/>
      <c r="U206" s="2577"/>
      <c r="V206" s="2577"/>
      <c r="W206" s="2577"/>
      <c r="X206" s="2577"/>
      <c r="Y206" s="2577"/>
      <c r="Z206" s="2577"/>
      <c r="AA206" s="2577"/>
      <c r="AB206" s="2577"/>
      <c r="AC206" s="2577"/>
      <c r="AD206" s="2577"/>
      <c r="AE206" s="2577"/>
      <c r="AF206" s="2578"/>
    </row>
    <row r="207" spans="2:32" s="2458" customFormat="1" ht="129.75" customHeight="1" thickBot="1" x14ac:dyDescent="0.25">
      <c r="B207" s="3659" t="s">
        <v>5077</v>
      </c>
      <c r="C207" s="3710"/>
      <c r="D207" s="3661" t="s">
        <v>6271</v>
      </c>
      <c r="E207" s="3662"/>
      <c r="F207" s="3662"/>
      <c r="G207" s="3662"/>
      <c r="H207" s="3662"/>
      <c r="I207" s="3662"/>
      <c r="J207" s="3662"/>
      <c r="K207" s="3662"/>
      <c r="L207" s="3662"/>
      <c r="M207" s="3662"/>
      <c r="N207" s="3662"/>
      <c r="O207" s="3662"/>
      <c r="P207" s="3662"/>
      <c r="Q207" s="3663"/>
      <c r="R207" s="2577"/>
      <c r="S207" s="2577"/>
      <c r="T207" s="2577"/>
      <c r="U207" s="2577"/>
      <c r="V207" s="2577"/>
      <c r="W207" s="2577"/>
      <c r="X207" s="2577"/>
      <c r="Y207" s="2577"/>
      <c r="Z207" s="2577"/>
      <c r="AA207" s="2577"/>
      <c r="AB207" s="2577"/>
      <c r="AC207" s="2577"/>
      <c r="AD207" s="2577"/>
      <c r="AE207" s="2577"/>
      <c r="AF207" s="2578"/>
    </row>
    <row r="208" spans="2:32" s="2458" customFormat="1" ht="13.5" thickBot="1" x14ac:dyDescent="0.25">
      <c r="B208" s="3533"/>
      <c r="C208" s="3534"/>
      <c r="D208" s="3534"/>
      <c r="E208" s="3534"/>
      <c r="F208" s="3534"/>
      <c r="G208" s="2577"/>
      <c r="H208" s="2577"/>
      <c r="I208" s="2577"/>
      <c r="J208" s="2577"/>
      <c r="K208" s="2577"/>
      <c r="L208" s="2577"/>
      <c r="M208" s="2577"/>
      <c r="N208" s="2577"/>
      <c r="O208" s="2577"/>
      <c r="P208" s="2577"/>
      <c r="Q208" s="2577"/>
      <c r="R208" s="2643"/>
      <c r="S208" s="2577"/>
      <c r="T208" s="2577"/>
      <c r="U208" s="2577"/>
      <c r="V208" s="2577"/>
      <c r="W208" s="2577"/>
      <c r="X208" s="2577"/>
      <c r="Y208" s="2577"/>
      <c r="Z208" s="2577"/>
      <c r="AA208" s="2577"/>
      <c r="AB208" s="2577"/>
      <c r="AC208" s="2577"/>
      <c r="AD208" s="2577"/>
      <c r="AE208" s="2577"/>
      <c r="AF208" s="2578"/>
    </row>
    <row r="209" spans="2:32" s="2458" customFormat="1" ht="13.5" thickBot="1" x14ac:dyDescent="0.25">
      <c r="B209" s="3679" t="s">
        <v>5079</v>
      </c>
      <c r="C209" s="3680"/>
      <c r="D209" s="3655" t="s">
        <v>5080</v>
      </c>
      <c r="E209" s="3683" t="s">
        <v>224</v>
      </c>
      <c r="F209" s="3684"/>
      <c r="G209" s="3684"/>
      <c r="H209" s="3684"/>
      <c r="I209" s="3684"/>
      <c r="J209" s="3684"/>
      <c r="K209" s="3684"/>
      <c r="L209" s="3684"/>
      <c r="M209" s="3684"/>
      <c r="N209" s="3684"/>
      <c r="O209" s="3684"/>
      <c r="P209" s="3685"/>
      <c r="Q209" s="3686" t="s">
        <v>340</v>
      </c>
      <c r="R209" s="3687"/>
      <c r="S209" s="3688"/>
      <c r="T209" s="3688"/>
      <c r="U209" s="3688"/>
      <c r="V209" s="3688"/>
      <c r="W209" s="3688"/>
      <c r="X209" s="3688"/>
      <c r="Y209" s="3689"/>
      <c r="Z209" s="3686" t="s">
        <v>225</v>
      </c>
      <c r="AA209" s="3688"/>
      <c r="AB209" s="3689"/>
      <c r="AC209" s="3690" t="s">
        <v>4999</v>
      </c>
      <c r="AD209" s="3691"/>
      <c r="AE209" s="3692"/>
      <c r="AF209" s="2578"/>
    </row>
    <row r="210" spans="2:32" s="2458" customFormat="1" ht="13.5" thickBot="1" x14ac:dyDescent="0.25">
      <c r="B210" s="3681"/>
      <c r="C210" s="3682"/>
      <c r="D210" s="3655"/>
      <c r="E210" s="3655" t="s">
        <v>5017</v>
      </c>
      <c r="F210" s="3655" t="s">
        <v>5018</v>
      </c>
      <c r="G210" s="3640" t="s">
        <v>5020</v>
      </c>
      <c r="H210" s="3640" t="s">
        <v>5081</v>
      </c>
      <c r="I210" s="3693" t="s">
        <v>5082</v>
      </c>
      <c r="J210" s="3693" t="s">
        <v>5083</v>
      </c>
      <c r="K210" s="3693" t="s">
        <v>5023</v>
      </c>
      <c r="L210" s="3693"/>
      <c r="M210" s="3693" t="s">
        <v>5084</v>
      </c>
      <c r="N210" s="3693" t="s">
        <v>5085</v>
      </c>
      <c r="O210" s="3693" t="s">
        <v>5086</v>
      </c>
      <c r="P210" s="3693" t="s">
        <v>5087</v>
      </c>
      <c r="Q210" s="3638" t="s">
        <v>5029</v>
      </c>
      <c r="R210" s="3638" t="s">
        <v>5030</v>
      </c>
      <c r="S210" s="3638" t="s">
        <v>5031</v>
      </c>
      <c r="T210" s="3638" t="s">
        <v>5088</v>
      </c>
      <c r="U210" s="3638" t="s">
        <v>5089</v>
      </c>
      <c r="V210" s="3638" t="s">
        <v>5034</v>
      </c>
      <c r="W210" s="3638" t="s">
        <v>5036</v>
      </c>
      <c r="X210" s="3640" t="s">
        <v>5090</v>
      </c>
      <c r="Y210" s="3640" t="s">
        <v>5091</v>
      </c>
      <c r="Z210" s="3638" t="s">
        <v>5092</v>
      </c>
      <c r="AA210" s="3638" t="s">
        <v>5093</v>
      </c>
      <c r="AB210" s="3638" t="s">
        <v>5094</v>
      </c>
      <c r="AC210" s="3638" t="s">
        <v>1154</v>
      </c>
      <c r="AD210" s="3638" t="s">
        <v>5000</v>
      </c>
      <c r="AE210" s="3638" t="s">
        <v>5001</v>
      </c>
      <c r="AF210" s="2578"/>
    </row>
    <row r="211" spans="2:32" s="2458" customFormat="1" ht="13.5" thickBot="1" x14ac:dyDescent="0.25">
      <c r="B211" s="3681"/>
      <c r="C211" s="3682"/>
      <c r="D211" s="3638"/>
      <c r="E211" s="3638"/>
      <c r="F211" s="3638"/>
      <c r="G211" s="3637"/>
      <c r="H211" s="3637"/>
      <c r="I211" s="3640"/>
      <c r="J211" s="3640"/>
      <c r="K211" s="3536" t="s">
        <v>5043</v>
      </c>
      <c r="L211" s="3535" t="s">
        <v>2798</v>
      </c>
      <c r="M211" s="3640"/>
      <c r="N211" s="3640"/>
      <c r="O211" s="3640"/>
      <c r="P211" s="3640"/>
      <c r="Q211" s="3639"/>
      <c r="R211" s="3639"/>
      <c r="S211" s="3639"/>
      <c r="T211" s="3639"/>
      <c r="U211" s="3639"/>
      <c r="V211" s="3639"/>
      <c r="W211" s="3639"/>
      <c r="X211" s="3637"/>
      <c r="Y211" s="3637"/>
      <c r="Z211" s="3639"/>
      <c r="AA211" s="3639"/>
      <c r="AB211" s="3639"/>
      <c r="AC211" s="3639"/>
      <c r="AD211" s="3639"/>
      <c r="AE211" s="3639"/>
      <c r="AF211" s="2578"/>
    </row>
    <row r="212" spans="2:32" s="2458" customFormat="1" ht="36.75" customHeight="1" thickBot="1" x14ac:dyDescent="0.25">
      <c r="B212" s="4537" t="s">
        <v>6270</v>
      </c>
      <c r="C212" s="4538"/>
      <c r="D212" s="3171" t="s">
        <v>1534</v>
      </c>
      <c r="E212" s="3153"/>
      <c r="F212" s="3172"/>
      <c r="G212" s="3430"/>
      <c r="H212" s="3430"/>
      <c r="I212" s="3153"/>
      <c r="J212" s="3153"/>
      <c r="K212" s="3172"/>
      <c r="L212" s="3430"/>
      <c r="M212" s="3153"/>
      <c r="N212" s="3153"/>
      <c r="O212" s="3153"/>
      <c r="P212" s="3153"/>
      <c r="Q212" s="3153"/>
      <c r="R212" s="3172"/>
      <c r="S212" s="3172"/>
      <c r="T212" s="3153"/>
      <c r="U212" s="3153"/>
      <c r="V212" s="3172"/>
      <c r="W212" s="3172"/>
      <c r="X212" s="3153"/>
      <c r="Y212" s="3153"/>
      <c r="Z212" s="3172"/>
      <c r="AA212" s="3153"/>
      <c r="AB212" s="3153"/>
      <c r="AC212" s="3431"/>
      <c r="AD212" s="3431"/>
      <c r="AE212" s="3431"/>
      <c r="AF212" s="2578"/>
    </row>
    <row r="213" spans="2:32" s="2458" customFormat="1" x14ac:dyDescent="0.2">
      <c r="B213" s="2642"/>
      <c r="C213" s="2572"/>
      <c r="D213" s="2572"/>
      <c r="E213" s="2572"/>
      <c r="F213" s="2572"/>
      <c r="G213" s="2573"/>
      <c r="H213" s="2573"/>
      <c r="I213" s="2573"/>
      <c r="J213" s="2573"/>
      <c r="K213" s="2572"/>
      <c r="L213" s="2573"/>
      <c r="M213" s="2573"/>
      <c r="N213" s="2573"/>
      <c r="O213" s="2573"/>
      <c r="P213" s="2573"/>
      <c r="Q213" s="2639"/>
      <c r="R213" s="2639"/>
      <c r="S213" s="2639"/>
      <c r="T213" s="2639"/>
      <c r="U213" s="2639"/>
      <c r="V213" s="2639"/>
      <c r="W213" s="2639"/>
      <c r="X213" s="2639"/>
      <c r="Y213" s="2639"/>
      <c r="Z213" s="2639"/>
      <c r="AA213" s="2639"/>
      <c r="AB213" s="2639"/>
      <c r="AC213" s="2639"/>
      <c r="AD213" s="2639"/>
      <c r="AE213" s="2639"/>
      <c r="AF213" s="2578"/>
    </row>
    <row r="214" spans="2:32" s="2458" customFormat="1" x14ac:dyDescent="0.2">
      <c r="B214" s="3673" t="s">
        <v>5002</v>
      </c>
      <c r="C214" s="3674"/>
      <c r="D214" s="3675" t="s">
        <v>1871</v>
      </c>
      <c r="E214" s="3675"/>
      <c r="F214" s="3675"/>
      <c r="G214" s="3675"/>
      <c r="H214" s="3675"/>
      <c r="I214" s="2640"/>
      <c r="J214" s="2640"/>
      <c r="K214" s="2640"/>
      <c r="L214" s="2640"/>
      <c r="M214" s="2640"/>
      <c r="N214" s="2640"/>
      <c r="O214" s="2640"/>
      <c r="P214" s="2640"/>
      <c r="Q214" s="2639"/>
      <c r="R214" s="2639"/>
      <c r="S214" s="2639"/>
      <c r="T214" s="2639"/>
      <c r="U214" s="2639"/>
      <c r="V214" s="2639"/>
      <c r="W214" s="2639"/>
      <c r="X214" s="2639"/>
      <c r="Y214" s="2639"/>
      <c r="Z214" s="2639"/>
      <c r="AA214" s="2639"/>
      <c r="AB214" s="2639"/>
      <c r="AC214" s="2639"/>
      <c r="AD214" s="2639"/>
      <c r="AE214" s="2639"/>
      <c r="AF214" s="2578"/>
    </row>
    <row r="215" spans="2:32" s="2458" customFormat="1" x14ac:dyDescent="0.2">
      <c r="B215" s="3673" t="s">
        <v>5003</v>
      </c>
      <c r="C215" s="3674"/>
      <c r="D215" s="3675" t="s">
        <v>1871</v>
      </c>
      <c r="E215" s="3675"/>
      <c r="F215" s="3675"/>
      <c r="G215" s="3675"/>
      <c r="H215" s="3675"/>
      <c r="I215" s="2640"/>
      <c r="J215" s="2640"/>
      <c r="K215" s="2640"/>
      <c r="L215" s="2640"/>
      <c r="M215" s="2640"/>
      <c r="N215" s="2640"/>
      <c r="O215" s="2640"/>
      <c r="P215" s="2640"/>
      <c r="Q215" s="2639"/>
      <c r="R215" s="2639"/>
      <c r="S215" s="2639"/>
      <c r="T215" s="2639"/>
      <c r="U215" s="2639"/>
      <c r="V215" s="2639"/>
      <c r="W215" s="2639"/>
      <c r="X215" s="2639"/>
      <c r="Y215" s="2639"/>
      <c r="Z215" s="2639"/>
      <c r="AA215" s="2639"/>
      <c r="AB215" s="2639"/>
      <c r="AC215" s="2639"/>
      <c r="AD215" s="2639"/>
      <c r="AE215" s="2639"/>
      <c r="AF215" s="2578"/>
    </row>
    <row r="216" spans="2:32" s="2458" customFormat="1" ht="13.5" thickBot="1" x14ac:dyDescent="0.25">
      <c r="B216" s="3537"/>
      <c r="C216" s="3538"/>
      <c r="D216" s="3538"/>
      <c r="E216" s="3538"/>
      <c r="F216" s="3538"/>
      <c r="G216" s="2643"/>
      <c r="H216" s="2643"/>
      <c r="I216" s="2643"/>
      <c r="J216" s="2643"/>
      <c r="K216" s="2643"/>
      <c r="L216" s="2643"/>
      <c r="M216" s="2643"/>
      <c r="N216" s="2643"/>
      <c r="O216" s="2643"/>
      <c r="P216" s="2643"/>
      <c r="Q216" s="2643"/>
      <c r="R216" s="2643"/>
      <c r="S216" s="2643"/>
      <c r="T216" s="2643"/>
      <c r="U216" s="2643"/>
      <c r="V216" s="2643"/>
      <c r="W216" s="2643"/>
      <c r="X216" s="2643"/>
      <c r="Y216" s="2643"/>
      <c r="Z216" s="2643"/>
      <c r="AA216" s="2643"/>
      <c r="AB216" s="2643"/>
      <c r="AC216" s="2643"/>
      <c r="AD216" s="2643"/>
      <c r="AE216" s="2643"/>
      <c r="AF216" s="2583"/>
    </row>
    <row r="217" spans="2:32" s="2458" customFormat="1" x14ac:dyDescent="0.2">
      <c r="B217" s="3492" t="str">
        <f>+B199</f>
        <v>.</v>
      </c>
      <c r="I217" s="2885"/>
    </row>
    <row r="218" spans="2:32" s="2458" customFormat="1" ht="13.5" thickBot="1" x14ac:dyDescent="0.25">
      <c r="B218" s="2541"/>
      <c r="I218" s="2885"/>
    </row>
    <row r="219" spans="2:32" s="2458" customFormat="1" ht="20.25" x14ac:dyDescent="0.2">
      <c r="B219" s="3623" t="s">
        <v>5075</v>
      </c>
      <c r="C219" s="3624"/>
      <c r="D219" s="3624"/>
      <c r="E219" s="3624"/>
      <c r="F219" s="3624"/>
      <c r="G219" s="3624"/>
      <c r="H219" s="3624"/>
      <c r="I219" s="3624"/>
      <c r="J219" s="3624"/>
      <c r="K219" s="3624"/>
      <c r="L219" s="3624"/>
      <c r="M219" s="3624"/>
      <c r="N219" s="3624"/>
      <c r="O219" s="3624"/>
      <c r="P219" s="3624"/>
      <c r="Q219" s="3624"/>
      <c r="R219" s="3624"/>
      <c r="S219" s="3624"/>
      <c r="T219" s="3624"/>
      <c r="U219" s="3624"/>
      <c r="V219" s="3624"/>
      <c r="W219" s="3624"/>
      <c r="X219" s="3624"/>
      <c r="Y219" s="3624"/>
      <c r="Z219" s="3624"/>
      <c r="AA219" s="3624"/>
      <c r="AB219" s="3624"/>
      <c r="AC219" s="3624"/>
      <c r="AD219" s="3624"/>
      <c r="AE219" s="3624"/>
      <c r="AF219" s="3625"/>
    </row>
    <row r="220" spans="2:32" s="2458" customFormat="1" x14ac:dyDescent="0.2">
      <c r="B220" s="3533"/>
      <c r="C220" s="3534"/>
      <c r="D220" s="3534"/>
      <c r="E220" s="3534"/>
      <c r="F220" s="3534"/>
      <c r="G220" s="2577"/>
      <c r="H220" s="2577"/>
      <c r="I220" s="2577"/>
      <c r="J220" s="2577"/>
      <c r="K220" s="2577"/>
      <c r="L220" s="2577"/>
      <c r="M220" s="2577"/>
      <c r="N220" s="2577"/>
      <c r="O220" s="2577"/>
      <c r="P220" s="2577"/>
      <c r="Q220" s="2577"/>
      <c r="R220" s="2577"/>
      <c r="S220" s="2577"/>
      <c r="T220" s="2577"/>
      <c r="U220" s="2577"/>
      <c r="V220" s="2577"/>
      <c r="W220" s="2577"/>
      <c r="X220" s="2577"/>
      <c r="Y220" s="2577"/>
      <c r="Z220" s="2577"/>
      <c r="AA220" s="2577"/>
      <c r="AB220" s="2577"/>
      <c r="AC220" s="2577"/>
      <c r="AD220" s="2577"/>
      <c r="AE220" s="2577"/>
      <c r="AF220" s="2578"/>
    </row>
    <row r="221" spans="2:32" s="2458" customFormat="1" x14ac:dyDescent="0.2">
      <c r="B221" s="2641" t="s">
        <v>5095</v>
      </c>
      <c r="C221" s="3534"/>
      <c r="D221" s="3676" t="s">
        <v>6268</v>
      </c>
      <c r="E221" s="3676"/>
      <c r="F221" s="3676"/>
      <c r="G221" s="2577"/>
      <c r="H221" s="2577"/>
      <c r="I221" s="2577"/>
      <c r="J221" s="2577"/>
      <c r="K221" s="2577"/>
      <c r="L221" s="2577"/>
      <c r="M221" s="2577"/>
      <c r="N221" s="2577"/>
      <c r="O221" s="2577"/>
      <c r="P221" s="2577"/>
      <c r="Q221" s="2577"/>
      <c r="R221" s="2577"/>
      <c r="S221" s="2577"/>
      <c r="T221" s="2577"/>
      <c r="U221" s="2577"/>
      <c r="V221" s="2577"/>
      <c r="W221" s="2577"/>
      <c r="X221" s="2577"/>
      <c r="Y221" s="2577"/>
      <c r="Z221" s="2577"/>
      <c r="AA221" s="2577"/>
      <c r="AB221" s="2577"/>
      <c r="AC221" s="2577"/>
      <c r="AD221" s="2577"/>
      <c r="AE221" s="2577"/>
      <c r="AF221" s="2578"/>
    </row>
    <row r="222" spans="2:32" s="2458" customFormat="1" x14ac:dyDescent="0.2">
      <c r="B222" s="3677" t="s">
        <v>5078</v>
      </c>
      <c r="C222" s="3678"/>
      <c r="D222" s="4548">
        <v>41680</v>
      </c>
      <c r="E222" s="4548"/>
      <c r="F222" s="4548"/>
      <c r="G222" s="2639"/>
      <c r="H222" s="2577"/>
      <c r="I222" s="2577"/>
      <c r="J222" s="2577"/>
      <c r="K222" s="2577"/>
      <c r="L222" s="2577"/>
      <c r="M222" s="2577"/>
      <c r="N222" s="2577"/>
      <c r="O222" s="2577"/>
      <c r="P222" s="2577"/>
      <c r="Q222" s="2577"/>
      <c r="R222" s="2577"/>
      <c r="S222" s="2577"/>
      <c r="T222" s="2577"/>
      <c r="U222" s="2577"/>
      <c r="V222" s="2577"/>
      <c r="W222" s="2577"/>
      <c r="X222" s="2577"/>
      <c r="Y222" s="2577"/>
      <c r="Z222" s="2577"/>
      <c r="AA222" s="2577"/>
      <c r="AB222" s="2577"/>
      <c r="AC222" s="2577"/>
      <c r="AD222" s="2577"/>
      <c r="AE222" s="2577"/>
      <c r="AF222" s="2578"/>
    </row>
    <row r="223" spans="2:32" s="2458" customFormat="1" ht="12.75" customHeight="1" x14ac:dyDescent="0.2">
      <c r="B223" s="3657" t="s">
        <v>5076</v>
      </c>
      <c r="C223" s="3658"/>
      <c r="D223" s="4549">
        <v>41698</v>
      </c>
      <c r="E223" s="4549"/>
      <c r="F223" s="4549"/>
      <c r="G223" s="2577"/>
      <c r="H223" s="2577"/>
      <c r="I223" s="2577"/>
      <c r="J223" s="2577"/>
      <c r="K223" s="2577"/>
      <c r="L223" s="2577"/>
      <c r="M223" s="2577"/>
      <c r="N223" s="2577"/>
      <c r="O223" s="2577"/>
      <c r="P223" s="2577"/>
      <c r="Q223" s="2577"/>
      <c r="R223" s="2577"/>
      <c r="S223" s="2577"/>
      <c r="T223" s="2577"/>
      <c r="U223" s="2577"/>
      <c r="V223" s="2577"/>
      <c r="W223" s="2577"/>
      <c r="X223" s="2577"/>
      <c r="Y223" s="2577"/>
      <c r="Z223" s="2577"/>
      <c r="AA223" s="2577"/>
      <c r="AB223" s="2577"/>
      <c r="AC223" s="2577"/>
      <c r="AD223" s="2577"/>
      <c r="AE223" s="2577"/>
      <c r="AF223" s="2578"/>
    </row>
    <row r="224" spans="2:32" s="2458" customFormat="1" ht="12.75" customHeight="1" thickBot="1" x14ac:dyDescent="0.25">
      <c r="B224" s="3533"/>
      <c r="C224" s="3534"/>
      <c r="D224" s="3534"/>
      <c r="E224" s="3534"/>
      <c r="F224" s="3534"/>
      <c r="G224" s="2577"/>
      <c r="H224" s="2577"/>
      <c r="I224" s="2577"/>
      <c r="J224" s="2577"/>
      <c r="K224" s="2577"/>
      <c r="L224" s="2577"/>
      <c r="M224" s="2577"/>
      <c r="N224" s="2577"/>
      <c r="O224" s="2577"/>
      <c r="P224" s="2577"/>
      <c r="Q224" s="2577"/>
      <c r="R224" s="2577"/>
      <c r="S224" s="2577"/>
      <c r="T224" s="2577"/>
      <c r="U224" s="2577"/>
      <c r="V224" s="2577"/>
      <c r="W224" s="2577"/>
      <c r="X224" s="2577"/>
      <c r="Y224" s="2577"/>
      <c r="Z224" s="2577"/>
      <c r="AA224" s="2577"/>
      <c r="AB224" s="2577"/>
      <c r="AC224" s="2577"/>
      <c r="AD224" s="2577"/>
      <c r="AE224" s="2577"/>
      <c r="AF224" s="2578"/>
    </row>
    <row r="225" spans="2:32" s="2458" customFormat="1" ht="133.5" customHeight="1" thickBot="1" x14ac:dyDescent="0.25">
      <c r="B225" s="3659" t="s">
        <v>5077</v>
      </c>
      <c r="C225" s="3710"/>
      <c r="D225" s="3661" t="s">
        <v>6269</v>
      </c>
      <c r="E225" s="3662"/>
      <c r="F225" s="3662"/>
      <c r="G225" s="3662"/>
      <c r="H225" s="3662"/>
      <c r="I225" s="3662"/>
      <c r="J225" s="3662"/>
      <c r="K225" s="3662"/>
      <c r="L225" s="3662"/>
      <c r="M225" s="3662"/>
      <c r="N225" s="3662"/>
      <c r="O225" s="3662"/>
      <c r="P225" s="3662"/>
      <c r="Q225" s="3663"/>
      <c r="R225" s="2577"/>
      <c r="S225" s="2577"/>
      <c r="T225" s="2577"/>
      <c r="U225" s="2577"/>
      <c r="V225" s="2577"/>
      <c r="W225" s="2577"/>
      <c r="X225" s="2577"/>
      <c r="Y225" s="2577"/>
      <c r="Z225" s="2577"/>
      <c r="AA225" s="2577"/>
      <c r="AB225" s="2577"/>
      <c r="AC225" s="2577"/>
      <c r="AD225" s="2577"/>
      <c r="AE225" s="2577"/>
      <c r="AF225" s="2578"/>
    </row>
    <row r="226" spans="2:32" s="2458" customFormat="1" ht="13.5" customHeight="1" thickBot="1" x14ac:dyDescent="0.25">
      <c r="B226" s="3533"/>
      <c r="C226" s="3534"/>
      <c r="D226" s="3534"/>
      <c r="E226" s="3534"/>
      <c r="F226" s="3534"/>
      <c r="G226" s="2577"/>
      <c r="H226" s="2577"/>
      <c r="I226" s="2577"/>
      <c r="J226" s="2577"/>
      <c r="K226" s="2577"/>
      <c r="L226" s="2577"/>
      <c r="M226" s="2577"/>
      <c r="N226" s="2577"/>
      <c r="O226" s="2577"/>
      <c r="P226" s="2577"/>
      <c r="Q226" s="2577"/>
      <c r="R226" s="2643"/>
      <c r="S226" s="2577"/>
      <c r="T226" s="2577"/>
      <c r="U226" s="2577"/>
      <c r="V226" s="2577"/>
      <c r="W226" s="2577"/>
      <c r="X226" s="2577"/>
      <c r="Y226" s="2577"/>
      <c r="Z226" s="2577"/>
      <c r="AA226" s="2577"/>
      <c r="AB226" s="2577"/>
      <c r="AC226" s="2577"/>
      <c r="AD226" s="2577"/>
      <c r="AE226" s="2577"/>
      <c r="AF226" s="2578"/>
    </row>
    <row r="227" spans="2:32" s="2458" customFormat="1" ht="13.5" thickBot="1" x14ac:dyDescent="0.25">
      <c r="B227" s="3679" t="s">
        <v>5079</v>
      </c>
      <c r="C227" s="3680"/>
      <c r="D227" s="3655" t="s">
        <v>5080</v>
      </c>
      <c r="E227" s="3683" t="s">
        <v>224</v>
      </c>
      <c r="F227" s="3684"/>
      <c r="G227" s="3684"/>
      <c r="H227" s="3684"/>
      <c r="I227" s="3684"/>
      <c r="J227" s="3684"/>
      <c r="K227" s="3684"/>
      <c r="L227" s="3684"/>
      <c r="M227" s="3684"/>
      <c r="N227" s="3684"/>
      <c r="O227" s="3684"/>
      <c r="P227" s="3685"/>
      <c r="Q227" s="3686" t="s">
        <v>340</v>
      </c>
      <c r="R227" s="3687"/>
      <c r="S227" s="3688"/>
      <c r="T227" s="3688"/>
      <c r="U227" s="3688"/>
      <c r="V227" s="3688"/>
      <c r="W227" s="3688"/>
      <c r="X227" s="3688"/>
      <c r="Y227" s="3689"/>
      <c r="Z227" s="3686" t="s">
        <v>225</v>
      </c>
      <c r="AA227" s="3688"/>
      <c r="AB227" s="3689"/>
      <c r="AC227" s="3690" t="s">
        <v>4999</v>
      </c>
      <c r="AD227" s="3691"/>
      <c r="AE227" s="3692"/>
      <c r="AF227" s="2578"/>
    </row>
    <row r="228" spans="2:32" s="2458" customFormat="1" ht="13.5" customHeight="1" thickBot="1" x14ac:dyDescent="0.25">
      <c r="B228" s="3681"/>
      <c r="C228" s="3682"/>
      <c r="D228" s="3655"/>
      <c r="E228" s="3655" t="s">
        <v>5017</v>
      </c>
      <c r="F228" s="3655" t="s">
        <v>5018</v>
      </c>
      <c r="G228" s="3640" t="s">
        <v>5020</v>
      </c>
      <c r="H228" s="3640" t="s">
        <v>5081</v>
      </c>
      <c r="I228" s="3693" t="s">
        <v>5082</v>
      </c>
      <c r="J228" s="3693" t="s">
        <v>5083</v>
      </c>
      <c r="K228" s="3693" t="s">
        <v>5023</v>
      </c>
      <c r="L228" s="3693"/>
      <c r="M228" s="3693" t="s">
        <v>5084</v>
      </c>
      <c r="N228" s="3693" t="s">
        <v>5085</v>
      </c>
      <c r="O228" s="3693" t="s">
        <v>5086</v>
      </c>
      <c r="P228" s="3693" t="s">
        <v>5087</v>
      </c>
      <c r="Q228" s="3638" t="s">
        <v>5029</v>
      </c>
      <c r="R228" s="3638" t="s">
        <v>5030</v>
      </c>
      <c r="S228" s="3638" t="s">
        <v>5031</v>
      </c>
      <c r="T228" s="3638" t="s">
        <v>5088</v>
      </c>
      <c r="U228" s="3638" t="s">
        <v>5089</v>
      </c>
      <c r="V228" s="3638" t="s">
        <v>5034</v>
      </c>
      <c r="W228" s="3638" t="s">
        <v>5036</v>
      </c>
      <c r="X228" s="3640" t="s">
        <v>5090</v>
      </c>
      <c r="Y228" s="3640" t="s">
        <v>5091</v>
      </c>
      <c r="Z228" s="3638" t="s">
        <v>5092</v>
      </c>
      <c r="AA228" s="3638" t="s">
        <v>5093</v>
      </c>
      <c r="AB228" s="3638" t="s">
        <v>5094</v>
      </c>
      <c r="AC228" s="3638" t="s">
        <v>1154</v>
      </c>
      <c r="AD228" s="3638" t="s">
        <v>5000</v>
      </c>
      <c r="AE228" s="3638" t="s">
        <v>5001</v>
      </c>
      <c r="AF228" s="2578"/>
    </row>
    <row r="229" spans="2:32" s="2458" customFormat="1" ht="13.5" customHeight="1" thickBot="1" x14ac:dyDescent="0.25">
      <c r="B229" s="3681"/>
      <c r="C229" s="3682"/>
      <c r="D229" s="3638"/>
      <c r="E229" s="3638"/>
      <c r="F229" s="3638"/>
      <c r="G229" s="3637"/>
      <c r="H229" s="3637"/>
      <c r="I229" s="3640"/>
      <c r="J229" s="3640"/>
      <c r="K229" s="3536" t="s">
        <v>5043</v>
      </c>
      <c r="L229" s="3535" t="s">
        <v>2798</v>
      </c>
      <c r="M229" s="3640"/>
      <c r="N229" s="3640"/>
      <c r="O229" s="3640"/>
      <c r="P229" s="3640"/>
      <c r="Q229" s="3639"/>
      <c r="R229" s="3639"/>
      <c r="S229" s="3639"/>
      <c r="T229" s="3639"/>
      <c r="U229" s="3639"/>
      <c r="V229" s="3639"/>
      <c r="W229" s="3639"/>
      <c r="X229" s="3637"/>
      <c r="Y229" s="3637"/>
      <c r="Z229" s="3639"/>
      <c r="AA229" s="3639"/>
      <c r="AB229" s="3639"/>
      <c r="AC229" s="3639"/>
      <c r="AD229" s="3639"/>
      <c r="AE229" s="3639"/>
      <c r="AF229" s="2578"/>
    </row>
    <row r="230" spans="2:32" s="2458" customFormat="1" ht="13.5" thickBot="1" x14ac:dyDescent="0.25">
      <c r="B230" s="4558" t="s">
        <v>6268</v>
      </c>
      <c r="C230" s="4559"/>
      <c r="D230" s="3171" t="s">
        <v>1534</v>
      </c>
      <c r="E230" s="3153"/>
      <c r="F230" s="3172"/>
      <c r="G230" s="3430"/>
      <c r="H230" s="3430"/>
      <c r="I230" s="3153"/>
      <c r="J230" s="3153"/>
      <c r="K230" s="3172"/>
      <c r="L230" s="3430"/>
      <c r="M230" s="3153"/>
      <c r="N230" s="3153"/>
      <c r="O230" s="3153"/>
      <c r="P230" s="3153"/>
      <c r="Q230" s="3153"/>
      <c r="R230" s="3172"/>
      <c r="S230" s="3172"/>
      <c r="T230" s="3153"/>
      <c r="U230" s="3153"/>
      <c r="V230" s="3172"/>
      <c r="W230" s="3172"/>
      <c r="X230" s="3153"/>
      <c r="Y230" s="3153"/>
      <c r="Z230" s="3172"/>
      <c r="AA230" s="3153"/>
      <c r="AB230" s="3153"/>
      <c r="AC230" s="3431"/>
      <c r="AD230" s="3431"/>
      <c r="AE230" s="3431"/>
      <c r="AF230" s="2578"/>
    </row>
    <row r="231" spans="2:32" s="2458" customFormat="1" x14ac:dyDescent="0.2">
      <c r="B231" s="2642"/>
      <c r="C231" s="2572"/>
      <c r="D231" s="2572"/>
      <c r="E231" s="2572"/>
      <c r="F231" s="2572"/>
      <c r="G231" s="2573"/>
      <c r="H231" s="2573"/>
      <c r="I231" s="2573"/>
      <c r="J231" s="2573"/>
      <c r="K231" s="2572"/>
      <c r="L231" s="2573"/>
      <c r="M231" s="2573"/>
      <c r="N231" s="2573"/>
      <c r="O231" s="2573"/>
      <c r="P231" s="2573"/>
      <c r="Q231" s="2639"/>
      <c r="R231" s="2639"/>
      <c r="S231" s="2639"/>
      <c r="T231" s="2639"/>
      <c r="U231" s="2639"/>
      <c r="V231" s="2639"/>
      <c r="W231" s="2639"/>
      <c r="X231" s="2639"/>
      <c r="Y231" s="2639"/>
      <c r="Z231" s="2639"/>
      <c r="AA231" s="2639"/>
      <c r="AB231" s="2639"/>
      <c r="AC231" s="2639"/>
      <c r="AD231" s="2639"/>
      <c r="AE231" s="2639"/>
      <c r="AF231" s="2578"/>
    </row>
    <row r="232" spans="2:32" s="2458" customFormat="1" x14ac:dyDescent="0.2">
      <c r="B232" s="3673" t="s">
        <v>5002</v>
      </c>
      <c r="C232" s="3674"/>
      <c r="D232" s="3675" t="s">
        <v>1871</v>
      </c>
      <c r="E232" s="3675"/>
      <c r="F232" s="3675"/>
      <c r="G232" s="3675"/>
      <c r="H232" s="3675"/>
      <c r="I232" s="2640"/>
      <c r="J232" s="2640"/>
      <c r="K232" s="2640"/>
      <c r="L232" s="2640"/>
      <c r="M232" s="2640"/>
      <c r="N232" s="2640"/>
      <c r="O232" s="2640"/>
      <c r="P232" s="2640"/>
      <c r="Q232" s="2639"/>
      <c r="R232" s="2639"/>
      <c r="S232" s="2639"/>
      <c r="T232" s="2639"/>
      <c r="U232" s="2639"/>
      <c r="V232" s="2639"/>
      <c r="W232" s="2639"/>
      <c r="X232" s="2639"/>
      <c r="Y232" s="2639"/>
      <c r="Z232" s="2639"/>
      <c r="AA232" s="2639"/>
      <c r="AB232" s="2639"/>
      <c r="AC232" s="2639"/>
      <c r="AD232" s="2639"/>
      <c r="AE232" s="2639"/>
      <c r="AF232" s="2578"/>
    </row>
    <row r="233" spans="2:32" s="2458" customFormat="1" x14ac:dyDescent="0.2">
      <c r="B233" s="3673" t="s">
        <v>5003</v>
      </c>
      <c r="C233" s="3674"/>
      <c r="D233" s="3675" t="s">
        <v>1871</v>
      </c>
      <c r="E233" s="3675"/>
      <c r="F233" s="3675"/>
      <c r="G233" s="3675"/>
      <c r="H233" s="3675"/>
      <c r="I233" s="2640"/>
      <c r="J233" s="2640"/>
      <c r="K233" s="2640"/>
      <c r="L233" s="2640"/>
      <c r="M233" s="2640"/>
      <c r="N233" s="2640"/>
      <c r="O233" s="2640"/>
      <c r="P233" s="2640"/>
      <c r="Q233" s="2639"/>
      <c r="R233" s="2639"/>
      <c r="S233" s="2639"/>
      <c r="T233" s="2639"/>
      <c r="U233" s="2639"/>
      <c r="V233" s="2639"/>
      <c r="W233" s="2639"/>
      <c r="X233" s="2639"/>
      <c r="Y233" s="2639"/>
      <c r="Z233" s="2639"/>
      <c r="AA233" s="2639"/>
      <c r="AB233" s="2639"/>
      <c r="AC233" s="2639"/>
      <c r="AD233" s="2639"/>
      <c r="AE233" s="2639"/>
      <c r="AF233" s="2578"/>
    </row>
    <row r="234" spans="2:32" s="2458" customFormat="1" ht="13.5" thickBot="1" x14ac:dyDescent="0.25">
      <c r="B234" s="3537"/>
      <c r="C234" s="3538"/>
      <c r="D234" s="3538"/>
      <c r="E234" s="3538"/>
      <c r="F234" s="3538"/>
      <c r="G234" s="2643"/>
      <c r="H234" s="2643"/>
      <c r="I234" s="2643"/>
      <c r="J234" s="2643"/>
      <c r="K234" s="2643"/>
      <c r="L234" s="2643"/>
      <c r="M234" s="2643"/>
      <c r="N234" s="2643"/>
      <c r="O234" s="2643"/>
      <c r="P234" s="2643"/>
      <c r="Q234" s="2643"/>
      <c r="R234" s="2643"/>
      <c r="S234" s="2643"/>
      <c r="T234" s="2643"/>
      <c r="U234" s="2643"/>
      <c r="V234" s="2643"/>
      <c r="W234" s="2643"/>
      <c r="X234" s="2643"/>
      <c r="Y234" s="2643"/>
      <c r="Z234" s="2643"/>
      <c r="AA234" s="2643"/>
      <c r="AB234" s="2643"/>
      <c r="AC234" s="2643"/>
      <c r="AD234" s="2643"/>
      <c r="AE234" s="2643"/>
      <c r="AF234" s="2583"/>
    </row>
    <row r="235" spans="2:32" s="2458" customFormat="1" x14ac:dyDescent="0.2">
      <c r="B235" s="3492" t="str">
        <f>+B217</f>
        <v>.</v>
      </c>
      <c r="I235" s="2885"/>
    </row>
    <row r="236" spans="2:32" s="2458" customFormat="1" ht="13.5" thickBot="1" x14ac:dyDescent="0.25">
      <c r="B236" s="2541"/>
      <c r="I236" s="2885"/>
    </row>
    <row r="237" spans="2:32" s="2458" customFormat="1" ht="20.25" x14ac:dyDescent="0.2">
      <c r="B237" s="3623" t="s">
        <v>5075</v>
      </c>
      <c r="C237" s="3624"/>
      <c r="D237" s="3624"/>
      <c r="E237" s="3624"/>
      <c r="F237" s="3624"/>
      <c r="G237" s="3624"/>
      <c r="H237" s="3624"/>
      <c r="I237" s="3624"/>
      <c r="J237" s="3624"/>
      <c r="K237" s="3624"/>
      <c r="L237" s="3624"/>
      <c r="M237" s="3624"/>
      <c r="N237" s="3624"/>
      <c r="O237" s="3624"/>
      <c r="P237" s="3624"/>
      <c r="Q237" s="3624"/>
      <c r="R237" s="3624"/>
      <c r="S237" s="3624"/>
      <c r="T237" s="3624"/>
      <c r="U237" s="3624"/>
      <c r="V237" s="3624"/>
      <c r="W237" s="3624"/>
      <c r="X237" s="3624"/>
      <c r="Y237" s="3624"/>
      <c r="Z237" s="3624"/>
      <c r="AA237" s="3624"/>
      <c r="AB237" s="3624"/>
      <c r="AC237" s="3624"/>
      <c r="AD237" s="3624"/>
      <c r="AE237" s="3624"/>
      <c r="AF237" s="3625"/>
    </row>
    <row r="238" spans="2:32" s="2458" customFormat="1" x14ac:dyDescent="0.2">
      <c r="B238" s="3533"/>
      <c r="C238" s="3534"/>
      <c r="D238" s="3534"/>
      <c r="E238" s="3534"/>
      <c r="F238" s="3534"/>
      <c r="G238" s="2577"/>
      <c r="H238" s="2577"/>
      <c r="I238" s="2577"/>
      <c r="J238" s="2577"/>
      <c r="K238" s="2577"/>
      <c r="L238" s="2577"/>
      <c r="M238" s="2577"/>
      <c r="N238" s="2577"/>
      <c r="O238" s="2577"/>
      <c r="P238" s="2577"/>
      <c r="Q238" s="2577"/>
      <c r="R238" s="2577"/>
      <c r="S238" s="2577"/>
      <c r="T238" s="2577"/>
      <c r="U238" s="2577"/>
      <c r="V238" s="2577"/>
      <c r="W238" s="2577"/>
      <c r="X238" s="2577"/>
      <c r="Y238" s="2577"/>
      <c r="Z238" s="2577"/>
      <c r="AA238" s="2577"/>
      <c r="AB238" s="2577"/>
      <c r="AC238" s="2577"/>
      <c r="AD238" s="2577"/>
      <c r="AE238" s="2577"/>
      <c r="AF238" s="2578"/>
    </row>
    <row r="239" spans="2:32" s="2458" customFormat="1" x14ac:dyDescent="0.2">
      <c r="B239" s="2641" t="s">
        <v>5095</v>
      </c>
      <c r="C239" s="3534"/>
      <c r="D239" s="3676" t="s">
        <v>6268</v>
      </c>
      <c r="E239" s="3676"/>
      <c r="F239" s="3676"/>
      <c r="G239" s="2577"/>
      <c r="H239" s="2577"/>
      <c r="I239" s="2577"/>
      <c r="J239" s="2577"/>
      <c r="K239" s="2577"/>
      <c r="L239" s="2577"/>
      <c r="M239" s="2577"/>
      <c r="N239" s="2577"/>
      <c r="O239" s="2577"/>
      <c r="P239" s="2577"/>
      <c r="Q239" s="2577"/>
      <c r="R239" s="2577"/>
      <c r="S239" s="2577"/>
      <c r="T239" s="2577"/>
      <c r="U239" s="2577"/>
      <c r="V239" s="2577"/>
      <c r="W239" s="2577"/>
      <c r="X239" s="2577"/>
      <c r="Y239" s="2577"/>
      <c r="Z239" s="2577"/>
      <c r="AA239" s="2577"/>
      <c r="AB239" s="2577"/>
      <c r="AC239" s="2577"/>
      <c r="AD239" s="2577"/>
      <c r="AE239" s="2577"/>
      <c r="AF239" s="2578"/>
    </row>
    <row r="240" spans="2:32" s="2458" customFormat="1" x14ac:dyDescent="0.2">
      <c r="B240" s="3677" t="s">
        <v>5078</v>
      </c>
      <c r="C240" s="3678"/>
      <c r="D240" s="4548">
        <v>41673</v>
      </c>
      <c r="E240" s="4548"/>
      <c r="F240" s="4548"/>
      <c r="G240" s="2639"/>
      <c r="H240" s="2577"/>
      <c r="I240" s="2577"/>
      <c r="J240" s="2577"/>
      <c r="K240" s="2577"/>
      <c r="L240" s="2577"/>
      <c r="M240" s="2577"/>
      <c r="N240" s="2577"/>
      <c r="O240" s="2577"/>
      <c r="P240" s="2577"/>
      <c r="Q240" s="2577"/>
      <c r="R240" s="2577"/>
      <c r="S240" s="2577"/>
      <c r="T240" s="2577"/>
      <c r="U240" s="2577"/>
      <c r="V240" s="2577"/>
      <c r="W240" s="2577"/>
      <c r="X240" s="2577"/>
      <c r="Y240" s="2577"/>
      <c r="Z240" s="2577"/>
      <c r="AA240" s="2577"/>
      <c r="AB240" s="2577"/>
      <c r="AC240" s="2577"/>
      <c r="AD240" s="2577"/>
      <c r="AE240" s="2577"/>
      <c r="AF240" s="2578"/>
    </row>
    <row r="241" spans="2:32" s="2458" customFormat="1" ht="12.75" customHeight="1" x14ac:dyDescent="0.2">
      <c r="B241" s="3657" t="s">
        <v>5076</v>
      </c>
      <c r="C241" s="3658"/>
      <c r="D241" s="4549">
        <v>41679</v>
      </c>
      <c r="E241" s="4549"/>
      <c r="F241" s="4549"/>
      <c r="G241" s="2577"/>
      <c r="H241" s="2577"/>
      <c r="I241" s="2577"/>
      <c r="J241" s="2577"/>
      <c r="K241" s="2577"/>
      <c r="L241" s="2577"/>
      <c r="M241" s="2577"/>
      <c r="N241" s="2577"/>
      <c r="O241" s="2577"/>
      <c r="P241" s="2577"/>
      <c r="Q241" s="2577"/>
      <c r="R241" s="2577"/>
      <c r="S241" s="2577"/>
      <c r="T241" s="2577"/>
      <c r="U241" s="2577"/>
      <c r="V241" s="2577"/>
      <c r="W241" s="2577"/>
      <c r="X241" s="2577"/>
      <c r="Y241" s="2577"/>
      <c r="Z241" s="2577"/>
      <c r="AA241" s="2577"/>
      <c r="AB241" s="2577"/>
      <c r="AC241" s="2577"/>
      <c r="AD241" s="2577"/>
      <c r="AE241" s="2577"/>
      <c r="AF241" s="2578"/>
    </row>
    <row r="242" spans="2:32" s="2458" customFormat="1" ht="12.75" customHeight="1" thickBot="1" x14ac:dyDescent="0.25">
      <c r="B242" s="3533"/>
      <c r="C242" s="3534"/>
      <c r="D242" s="3534"/>
      <c r="E242" s="3534"/>
      <c r="F242" s="3534"/>
      <c r="G242" s="2577"/>
      <c r="H242" s="2577"/>
      <c r="I242" s="2577"/>
      <c r="J242" s="2577"/>
      <c r="K242" s="2577"/>
      <c r="L242" s="2577"/>
      <c r="M242" s="2577"/>
      <c r="N242" s="2577"/>
      <c r="O242" s="2577"/>
      <c r="P242" s="2577"/>
      <c r="Q242" s="2577"/>
      <c r="R242" s="2577"/>
      <c r="S242" s="2577"/>
      <c r="T242" s="2577"/>
      <c r="U242" s="2577"/>
      <c r="V242" s="2577"/>
      <c r="W242" s="2577"/>
      <c r="X242" s="2577"/>
      <c r="Y242" s="2577"/>
      <c r="Z242" s="2577"/>
      <c r="AA242" s="2577"/>
      <c r="AB242" s="2577"/>
      <c r="AC242" s="2577"/>
      <c r="AD242" s="2577"/>
      <c r="AE242" s="2577"/>
      <c r="AF242" s="2578"/>
    </row>
    <row r="243" spans="2:32" s="2458" customFormat="1" ht="85.5" customHeight="1" thickBot="1" x14ac:dyDescent="0.25">
      <c r="B243" s="3659" t="s">
        <v>5077</v>
      </c>
      <c r="C243" s="3710"/>
      <c r="D243" s="3661" t="s">
        <v>6269</v>
      </c>
      <c r="E243" s="3662"/>
      <c r="F243" s="3662"/>
      <c r="G243" s="3662"/>
      <c r="H243" s="3662"/>
      <c r="I243" s="3662"/>
      <c r="J243" s="3662"/>
      <c r="K243" s="3662"/>
      <c r="L243" s="3662"/>
      <c r="M243" s="3662"/>
      <c r="N243" s="3662"/>
      <c r="O243" s="3662"/>
      <c r="P243" s="3662"/>
      <c r="Q243" s="3663"/>
      <c r="R243" s="2577"/>
      <c r="S243" s="2577"/>
      <c r="T243" s="2577"/>
      <c r="U243" s="2577"/>
      <c r="V243" s="2577"/>
      <c r="W243" s="2577"/>
      <c r="X243" s="2577"/>
      <c r="Y243" s="2577"/>
      <c r="Z243" s="2577"/>
      <c r="AA243" s="2577"/>
      <c r="AB243" s="2577"/>
      <c r="AC243" s="2577"/>
      <c r="AD243" s="2577"/>
      <c r="AE243" s="2577"/>
      <c r="AF243" s="2578"/>
    </row>
    <row r="244" spans="2:32" s="2458" customFormat="1" ht="13.5" customHeight="1" thickBot="1" x14ac:dyDescent="0.25">
      <c r="B244" s="3533"/>
      <c r="C244" s="3534"/>
      <c r="D244" s="3534"/>
      <c r="E244" s="3534"/>
      <c r="F244" s="3534"/>
      <c r="G244" s="2577"/>
      <c r="H244" s="2577"/>
      <c r="I244" s="2577"/>
      <c r="J244" s="2577"/>
      <c r="K244" s="2577"/>
      <c r="L244" s="2577"/>
      <c r="M244" s="2577"/>
      <c r="N244" s="2577"/>
      <c r="O244" s="2577"/>
      <c r="P244" s="2577"/>
      <c r="Q244" s="2577"/>
      <c r="R244" s="2643"/>
      <c r="S244" s="2577"/>
      <c r="T244" s="2577"/>
      <c r="U244" s="2577"/>
      <c r="V244" s="2577"/>
      <c r="W244" s="2577"/>
      <c r="X244" s="2577"/>
      <c r="Y244" s="2577"/>
      <c r="Z244" s="2577"/>
      <c r="AA244" s="2577"/>
      <c r="AB244" s="2577"/>
      <c r="AC244" s="2577"/>
      <c r="AD244" s="2577"/>
      <c r="AE244" s="2577"/>
      <c r="AF244" s="2578"/>
    </row>
    <row r="245" spans="2:32" s="2458" customFormat="1" ht="13.5" thickBot="1" x14ac:dyDescent="0.25">
      <c r="B245" s="3679" t="s">
        <v>5079</v>
      </c>
      <c r="C245" s="3680"/>
      <c r="D245" s="3655" t="s">
        <v>5080</v>
      </c>
      <c r="E245" s="3683" t="s">
        <v>224</v>
      </c>
      <c r="F245" s="3684"/>
      <c r="G245" s="3684"/>
      <c r="H245" s="3684"/>
      <c r="I245" s="3684"/>
      <c r="J245" s="3684"/>
      <c r="K245" s="3684"/>
      <c r="L245" s="3684"/>
      <c r="M245" s="3684"/>
      <c r="N245" s="3684"/>
      <c r="O245" s="3684"/>
      <c r="P245" s="3685"/>
      <c r="Q245" s="3686" t="s">
        <v>340</v>
      </c>
      <c r="R245" s="3687"/>
      <c r="S245" s="3688"/>
      <c r="T245" s="3688"/>
      <c r="U245" s="3688"/>
      <c r="V245" s="3688"/>
      <c r="W245" s="3688"/>
      <c r="X245" s="3688"/>
      <c r="Y245" s="3689"/>
      <c r="Z245" s="3686" t="s">
        <v>225</v>
      </c>
      <c r="AA245" s="3688"/>
      <c r="AB245" s="3689"/>
      <c r="AC245" s="3690" t="s">
        <v>4999</v>
      </c>
      <c r="AD245" s="3691"/>
      <c r="AE245" s="3692"/>
      <c r="AF245" s="2578"/>
    </row>
    <row r="246" spans="2:32" s="2458" customFormat="1" ht="13.5" customHeight="1" thickBot="1" x14ac:dyDescent="0.25">
      <c r="B246" s="3681"/>
      <c r="C246" s="3682"/>
      <c r="D246" s="3655"/>
      <c r="E246" s="3655" t="s">
        <v>5017</v>
      </c>
      <c r="F246" s="3655" t="s">
        <v>5018</v>
      </c>
      <c r="G246" s="3640" t="s">
        <v>5020</v>
      </c>
      <c r="H246" s="3640" t="s">
        <v>5081</v>
      </c>
      <c r="I246" s="3693" t="s">
        <v>5082</v>
      </c>
      <c r="J246" s="3693" t="s">
        <v>5083</v>
      </c>
      <c r="K246" s="3693" t="s">
        <v>5023</v>
      </c>
      <c r="L246" s="3693"/>
      <c r="M246" s="3693" t="s">
        <v>5084</v>
      </c>
      <c r="N246" s="3693" t="s">
        <v>5085</v>
      </c>
      <c r="O246" s="3693" t="s">
        <v>5086</v>
      </c>
      <c r="P246" s="3693" t="s">
        <v>5087</v>
      </c>
      <c r="Q246" s="3638" t="s">
        <v>5029</v>
      </c>
      <c r="R246" s="3638" t="s">
        <v>5030</v>
      </c>
      <c r="S246" s="3638" t="s">
        <v>5031</v>
      </c>
      <c r="T246" s="3638" t="s">
        <v>5088</v>
      </c>
      <c r="U246" s="3638" t="s">
        <v>5089</v>
      </c>
      <c r="V246" s="3638" t="s">
        <v>5034</v>
      </c>
      <c r="W246" s="3638" t="s">
        <v>5036</v>
      </c>
      <c r="X246" s="3640" t="s">
        <v>5090</v>
      </c>
      <c r="Y246" s="3640" t="s">
        <v>5091</v>
      </c>
      <c r="Z246" s="3638" t="s">
        <v>5092</v>
      </c>
      <c r="AA246" s="3638" t="s">
        <v>5093</v>
      </c>
      <c r="AB246" s="3638" t="s">
        <v>5094</v>
      </c>
      <c r="AC246" s="3638" t="s">
        <v>1154</v>
      </c>
      <c r="AD246" s="3638" t="s">
        <v>5000</v>
      </c>
      <c r="AE246" s="3638" t="s">
        <v>5001</v>
      </c>
      <c r="AF246" s="2578"/>
    </row>
    <row r="247" spans="2:32" s="2458" customFormat="1" ht="13.5" customHeight="1" thickBot="1" x14ac:dyDescent="0.25">
      <c r="B247" s="3681"/>
      <c r="C247" s="3682"/>
      <c r="D247" s="3638"/>
      <c r="E247" s="3638"/>
      <c r="F247" s="3638"/>
      <c r="G247" s="3637"/>
      <c r="H247" s="3637"/>
      <c r="I247" s="3640"/>
      <c r="J247" s="3640"/>
      <c r="K247" s="3536" t="s">
        <v>5043</v>
      </c>
      <c r="L247" s="3535" t="s">
        <v>2798</v>
      </c>
      <c r="M247" s="3640"/>
      <c r="N247" s="3640"/>
      <c r="O247" s="3640"/>
      <c r="P247" s="3640"/>
      <c r="Q247" s="3639"/>
      <c r="R247" s="3639"/>
      <c r="S247" s="3639"/>
      <c r="T247" s="3639"/>
      <c r="U247" s="3639"/>
      <c r="V247" s="3639"/>
      <c r="W247" s="3639"/>
      <c r="X247" s="3637"/>
      <c r="Y247" s="3637"/>
      <c r="Z247" s="3639"/>
      <c r="AA247" s="3639"/>
      <c r="AB247" s="3639"/>
      <c r="AC247" s="3639"/>
      <c r="AD247" s="3639"/>
      <c r="AE247" s="3639"/>
      <c r="AF247" s="2578"/>
    </row>
    <row r="248" spans="2:32" s="2458" customFormat="1" ht="13.5" thickBot="1" x14ac:dyDescent="0.25">
      <c r="B248" s="4558" t="s">
        <v>6268</v>
      </c>
      <c r="C248" s="4559"/>
      <c r="D248" s="3171" t="s">
        <v>1534</v>
      </c>
      <c r="E248" s="3153"/>
      <c r="F248" s="3172"/>
      <c r="G248" s="3430"/>
      <c r="H248" s="3430"/>
      <c r="I248" s="3153"/>
      <c r="J248" s="3153"/>
      <c r="K248" s="3172"/>
      <c r="L248" s="3430"/>
      <c r="M248" s="3153"/>
      <c r="N248" s="3153"/>
      <c r="O248" s="3153"/>
      <c r="P248" s="3153"/>
      <c r="Q248" s="3153"/>
      <c r="R248" s="3172"/>
      <c r="S248" s="3172"/>
      <c r="T248" s="3153"/>
      <c r="U248" s="3153"/>
      <c r="V248" s="3172"/>
      <c r="W248" s="3172"/>
      <c r="X248" s="3153"/>
      <c r="Y248" s="3153"/>
      <c r="Z248" s="3172"/>
      <c r="AA248" s="3153"/>
      <c r="AB248" s="3153"/>
      <c r="AC248" s="3431"/>
      <c r="AD248" s="3431"/>
      <c r="AE248" s="3431"/>
      <c r="AF248" s="2578"/>
    </row>
    <row r="249" spans="2:32" s="2458" customFormat="1" x14ac:dyDescent="0.2">
      <c r="B249" s="2642"/>
      <c r="C249" s="2572"/>
      <c r="D249" s="2572"/>
      <c r="E249" s="2572"/>
      <c r="F249" s="2572"/>
      <c r="G249" s="2573"/>
      <c r="H249" s="2573"/>
      <c r="I249" s="2573"/>
      <c r="J249" s="2573"/>
      <c r="K249" s="2572"/>
      <c r="L249" s="2573"/>
      <c r="M249" s="2573"/>
      <c r="N249" s="2573"/>
      <c r="O249" s="2573"/>
      <c r="P249" s="2573"/>
      <c r="Q249" s="2639"/>
      <c r="R249" s="2639"/>
      <c r="S249" s="2639"/>
      <c r="T249" s="2639"/>
      <c r="U249" s="2639"/>
      <c r="V249" s="2639"/>
      <c r="W249" s="2639"/>
      <c r="X249" s="2639"/>
      <c r="Y249" s="2639"/>
      <c r="Z249" s="2639"/>
      <c r="AA249" s="2639"/>
      <c r="AB249" s="2639"/>
      <c r="AC249" s="2639"/>
      <c r="AD249" s="2639"/>
      <c r="AE249" s="2639"/>
      <c r="AF249" s="2578"/>
    </row>
    <row r="250" spans="2:32" s="2458" customFormat="1" x14ac:dyDescent="0.2">
      <c r="B250" s="3673" t="s">
        <v>5002</v>
      </c>
      <c r="C250" s="3674"/>
      <c r="D250" s="3675" t="s">
        <v>1871</v>
      </c>
      <c r="E250" s="3675"/>
      <c r="F250" s="3675"/>
      <c r="G250" s="3675"/>
      <c r="H250" s="3675"/>
      <c r="I250" s="2640"/>
      <c r="J250" s="2640"/>
      <c r="K250" s="2640"/>
      <c r="L250" s="2640"/>
      <c r="M250" s="2640"/>
      <c r="N250" s="2640"/>
      <c r="O250" s="2640"/>
      <c r="P250" s="2640"/>
      <c r="Q250" s="2639"/>
      <c r="R250" s="2639"/>
      <c r="S250" s="2639"/>
      <c r="T250" s="2639"/>
      <c r="U250" s="2639"/>
      <c r="V250" s="2639"/>
      <c r="W250" s="2639"/>
      <c r="X250" s="2639"/>
      <c r="Y250" s="2639"/>
      <c r="Z250" s="2639"/>
      <c r="AA250" s="2639"/>
      <c r="AB250" s="2639"/>
      <c r="AC250" s="2639"/>
      <c r="AD250" s="2639"/>
      <c r="AE250" s="2639"/>
      <c r="AF250" s="2578"/>
    </row>
    <row r="251" spans="2:32" s="2458" customFormat="1" x14ac:dyDescent="0.2">
      <c r="B251" s="3673" t="s">
        <v>5003</v>
      </c>
      <c r="C251" s="3674"/>
      <c r="D251" s="3675" t="s">
        <v>1871</v>
      </c>
      <c r="E251" s="3675"/>
      <c r="F251" s="3675"/>
      <c r="G251" s="3675"/>
      <c r="H251" s="3675"/>
      <c r="I251" s="2640"/>
      <c r="J251" s="2640"/>
      <c r="K251" s="2640"/>
      <c r="L251" s="2640"/>
      <c r="M251" s="2640"/>
      <c r="N251" s="2640"/>
      <c r="O251" s="2640"/>
      <c r="P251" s="2640"/>
      <c r="Q251" s="2639"/>
      <c r="R251" s="2639"/>
      <c r="S251" s="2639"/>
      <c r="T251" s="2639"/>
      <c r="U251" s="2639"/>
      <c r="V251" s="2639"/>
      <c r="W251" s="2639"/>
      <c r="X251" s="2639"/>
      <c r="Y251" s="2639"/>
      <c r="Z251" s="2639"/>
      <c r="AA251" s="2639"/>
      <c r="AB251" s="2639"/>
      <c r="AC251" s="2639"/>
      <c r="AD251" s="2639"/>
      <c r="AE251" s="2639"/>
      <c r="AF251" s="2578"/>
    </row>
    <row r="252" spans="2:32" s="2458" customFormat="1" ht="13.5" thickBot="1" x14ac:dyDescent="0.25">
      <c r="B252" s="3537"/>
      <c r="C252" s="3538"/>
      <c r="D252" s="3538"/>
      <c r="E252" s="3538"/>
      <c r="F252" s="3538"/>
      <c r="G252" s="2643"/>
      <c r="H252" s="2643"/>
      <c r="I252" s="2643"/>
      <c r="J252" s="2643"/>
      <c r="K252" s="2643"/>
      <c r="L252" s="2643"/>
      <c r="M252" s="2643"/>
      <c r="N252" s="2643"/>
      <c r="O252" s="2643"/>
      <c r="P252" s="2643"/>
      <c r="Q252" s="2643"/>
      <c r="R252" s="2643"/>
      <c r="S252" s="2643"/>
      <c r="T252" s="2643"/>
      <c r="U252" s="2643"/>
      <c r="V252" s="2643"/>
      <c r="W252" s="2643"/>
      <c r="X252" s="2643"/>
      <c r="Y252" s="2643"/>
      <c r="Z252" s="2643"/>
      <c r="AA252" s="2643"/>
      <c r="AB252" s="2643"/>
      <c r="AC252" s="2643"/>
      <c r="AD252" s="2643"/>
      <c r="AE252" s="2643"/>
      <c r="AF252" s="2583"/>
    </row>
    <row r="253" spans="2:32" s="2458" customFormat="1" x14ac:dyDescent="0.2">
      <c r="B253" s="3492" t="str">
        <f>+B235</f>
        <v>.</v>
      </c>
      <c r="I253" s="2885"/>
    </row>
    <row r="254" spans="2:32" s="2458" customFormat="1" ht="13.5" thickBot="1" x14ac:dyDescent="0.25">
      <c r="B254" s="2541"/>
      <c r="I254" s="2885"/>
    </row>
    <row r="255" spans="2:32" s="2458" customFormat="1" ht="12.75" customHeight="1" x14ac:dyDescent="0.2">
      <c r="B255" s="3623" t="s">
        <v>5075</v>
      </c>
      <c r="C255" s="3624"/>
      <c r="D255" s="3624"/>
      <c r="E255" s="3624"/>
      <c r="F255" s="3624"/>
      <c r="G255" s="3624"/>
      <c r="H255" s="3624"/>
      <c r="I255" s="3624"/>
      <c r="J255" s="3624"/>
      <c r="K255" s="3624"/>
      <c r="L255" s="3624"/>
      <c r="M255" s="3624"/>
      <c r="N255" s="3624"/>
      <c r="O255" s="3624"/>
      <c r="P255" s="3624"/>
      <c r="Q255" s="3624"/>
      <c r="R255" s="3624"/>
      <c r="S255" s="3624"/>
      <c r="T255" s="3624"/>
      <c r="U255" s="3624"/>
      <c r="V255" s="3624"/>
      <c r="W255" s="3624"/>
      <c r="X255" s="3624"/>
      <c r="Y255" s="3624"/>
      <c r="Z255" s="3624"/>
      <c r="AA255" s="3624"/>
      <c r="AB255" s="3624"/>
      <c r="AC255" s="3624"/>
      <c r="AD255" s="3624"/>
      <c r="AE255" s="3624"/>
      <c r="AF255" s="3625"/>
    </row>
    <row r="256" spans="2:32" s="2458" customFormat="1" ht="12.75" customHeight="1" x14ac:dyDescent="0.2">
      <c r="B256" s="3533"/>
      <c r="C256" s="3534"/>
      <c r="D256" s="3534"/>
      <c r="E256" s="3534"/>
      <c r="F256" s="3534"/>
      <c r="G256" s="2577"/>
      <c r="H256" s="2577"/>
      <c r="I256" s="2577"/>
      <c r="J256" s="2577"/>
      <c r="K256" s="2577"/>
      <c r="L256" s="2577"/>
      <c r="M256" s="2577"/>
      <c r="N256" s="2577"/>
      <c r="O256" s="2577"/>
      <c r="P256" s="2577"/>
      <c r="Q256" s="2577"/>
      <c r="R256" s="2577"/>
      <c r="S256" s="2577"/>
      <c r="T256" s="2577"/>
      <c r="U256" s="2577"/>
      <c r="V256" s="2577"/>
      <c r="W256" s="2577"/>
      <c r="X256" s="2577"/>
      <c r="Y256" s="2577"/>
      <c r="Z256" s="2577"/>
      <c r="AA256" s="2577"/>
      <c r="AB256" s="2577"/>
      <c r="AC256" s="2577"/>
      <c r="AD256" s="2577"/>
      <c r="AE256" s="2577"/>
      <c r="AF256" s="2578"/>
    </row>
    <row r="257" spans="2:32" s="2458" customFormat="1" ht="27.75" customHeight="1" x14ac:dyDescent="0.2">
      <c r="B257" s="2641" t="s">
        <v>5095</v>
      </c>
      <c r="C257" s="3534"/>
      <c r="D257" s="3676" t="s">
        <v>6435</v>
      </c>
      <c r="E257" s="3676"/>
      <c r="F257" s="3676"/>
      <c r="G257" s="2577"/>
      <c r="H257" s="2577"/>
      <c r="I257" s="2577"/>
      <c r="J257" s="2577"/>
      <c r="K257" s="2577"/>
      <c r="L257" s="2577"/>
      <c r="M257" s="2577"/>
      <c r="N257" s="2577"/>
      <c r="O257" s="2577"/>
      <c r="P257" s="2577"/>
      <c r="Q257" s="2577"/>
      <c r="R257" s="2577"/>
      <c r="S257" s="2577"/>
      <c r="T257" s="2577"/>
      <c r="U257" s="2577"/>
      <c r="V257" s="2577"/>
      <c r="W257" s="2577"/>
      <c r="X257" s="2577"/>
      <c r="Y257" s="2577"/>
      <c r="Z257" s="2577"/>
      <c r="AA257" s="2577"/>
      <c r="AB257" s="2577"/>
      <c r="AC257" s="2577"/>
      <c r="AD257" s="2577"/>
      <c r="AE257" s="2577"/>
      <c r="AF257" s="2578"/>
    </row>
    <row r="258" spans="2:32" s="2458" customFormat="1" ht="13.5" customHeight="1" x14ac:dyDescent="0.2">
      <c r="B258" s="3677" t="s">
        <v>5078</v>
      </c>
      <c r="C258" s="3678"/>
      <c r="D258" s="4548">
        <v>41692</v>
      </c>
      <c r="E258" s="4548"/>
      <c r="F258" s="4548"/>
      <c r="G258" s="2639"/>
      <c r="H258" s="2577"/>
      <c r="I258" s="2577"/>
      <c r="J258" s="2577"/>
      <c r="K258" s="2577"/>
      <c r="L258" s="2577"/>
      <c r="M258" s="2577"/>
      <c r="N258" s="2577"/>
      <c r="O258" s="2577"/>
      <c r="P258" s="2577"/>
      <c r="Q258" s="2577"/>
      <c r="R258" s="2577"/>
      <c r="S258" s="2577"/>
      <c r="T258" s="2577"/>
      <c r="U258" s="2577"/>
      <c r="V258" s="2577"/>
      <c r="W258" s="2577"/>
      <c r="X258" s="2577"/>
      <c r="Y258" s="2577"/>
      <c r="Z258" s="2577"/>
      <c r="AA258" s="2577"/>
      <c r="AB258" s="2577"/>
      <c r="AC258" s="2577"/>
      <c r="AD258" s="2577"/>
      <c r="AE258" s="2577"/>
      <c r="AF258" s="2578"/>
    </row>
    <row r="259" spans="2:32" s="2458" customFormat="1" x14ac:dyDescent="0.2">
      <c r="B259" s="3657" t="s">
        <v>5076</v>
      </c>
      <c r="C259" s="3658"/>
      <c r="D259" s="4549">
        <v>41693</v>
      </c>
      <c r="E259" s="4549"/>
      <c r="F259" s="4549"/>
      <c r="G259" s="2577"/>
      <c r="H259" s="2577"/>
      <c r="I259" s="2577"/>
      <c r="J259" s="2577"/>
      <c r="K259" s="2577"/>
      <c r="L259" s="2577"/>
      <c r="M259" s="2577"/>
      <c r="N259" s="2577"/>
      <c r="O259" s="2577"/>
      <c r="P259" s="2577"/>
      <c r="Q259" s="2577"/>
      <c r="R259" s="2577"/>
      <c r="S259" s="2577"/>
      <c r="T259" s="2577"/>
      <c r="U259" s="2577"/>
      <c r="V259" s="2577"/>
      <c r="W259" s="2577"/>
      <c r="X259" s="2577"/>
      <c r="Y259" s="2577"/>
      <c r="Z259" s="2577"/>
      <c r="AA259" s="2577"/>
      <c r="AB259" s="2577"/>
      <c r="AC259" s="2577"/>
      <c r="AD259" s="2577"/>
      <c r="AE259" s="2577"/>
      <c r="AF259" s="2578"/>
    </row>
    <row r="260" spans="2:32" s="2458" customFormat="1" ht="13.5" customHeight="1" thickBot="1" x14ac:dyDescent="0.25">
      <c r="B260" s="3533"/>
      <c r="C260" s="3534"/>
      <c r="D260" s="3534"/>
      <c r="E260" s="3534"/>
      <c r="F260" s="3534"/>
      <c r="G260" s="2577"/>
      <c r="H260" s="2577"/>
      <c r="I260" s="2577"/>
      <c r="J260" s="2577"/>
      <c r="K260" s="2577"/>
      <c r="L260" s="2577"/>
      <c r="M260" s="2577"/>
      <c r="N260" s="2577"/>
      <c r="O260" s="2577"/>
      <c r="P260" s="2577"/>
      <c r="Q260" s="2577"/>
      <c r="R260" s="2577"/>
      <c r="S260" s="2577"/>
      <c r="T260" s="2577"/>
      <c r="U260" s="2577"/>
      <c r="V260" s="2577"/>
      <c r="W260" s="2577"/>
      <c r="X260" s="2577"/>
      <c r="Y260" s="2577"/>
      <c r="Z260" s="2577"/>
      <c r="AA260" s="2577"/>
      <c r="AB260" s="2577"/>
      <c r="AC260" s="2577"/>
      <c r="AD260" s="2577"/>
      <c r="AE260" s="2577"/>
      <c r="AF260" s="2578"/>
    </row>
    <row r="261" spans="2:32" s="2458" customFormat="1" ht="83.25" customHeight="1" thickBot="1" x14ac:dyDescent="0.25">
      <c r="B261" s="3659" t="s">
        <v>5077</v>
      </c>
      <c r="C261" s="3710"/>
      <c r="D261" s="3661" t="s">
        <v>6436</v>
      </c>
      <c r="E261" s="3662"/>
      <c r="F261" s="3662"/>
      <c r="G261" s="3662"/>
      <c r="H261" s="3662"/>
      <c r="I261" s="3662"/>
      <c r="J261" s="3662"/>
      <c r="K261" s="3662"/>
      <c r="L261" s="3662"/>
      <c r="M261" s="3662"/>
      <c r="N261" s="3662"/>
      <c r="O261" s="3662"/>
      <c r="P261" s="3662"/>
      <c r="Q261" s="3663"/>
      <c r="R261" s="2577"/>
      <c r="S261" s="2577"/>
      <c r="T261" s="2577"/>
      <c r="U261" s="2577"/>
      <c r="V261" s="2577"/>
      <c r="W261" s="2577"/>
      <c r="X261" s="2577"/>
      <c r="Y261" s="2577"/>
      <c r="Z261" s="2577"/>
      <c r="AA261" s="2577"/>
      <c r="AB261" s="2577"/>
      <c r="AC261" s="2577"/>
      <c r="AD261" s="2577"/>
      <c r="AE261" s="2577"/>
      <c r="AF261" s="2578"/>
    </row>
    <row r="262" spans="2:32" s="2458" customFormat="1" ht="12.75" customHeight="1" thickBot="1" x14ac:dyDescent="0.25">
      <c r="B262" s="3533"/>
      <c r="C262" s="3534"/>
      <c r="D262" s="3534"/>
      <c r="E262" s="3534"/>
      <c r="F262" s="3534"/>
      <c r="G262" s="2577"/>
      <c r="H262" s="2577"/>
      <c r="I262" s="2577"/>
      <c r="J262" s="2577"/>
      <c r="K262" s="2577"/>
      <c r="L262" s="2577"/>
      <c r="M262" s="2577"/>
      <c r="N262" s="2577"/>
      <c r="O262" s="2577"/>
      <c r="P262" s="2577"/>
      <c r="Q262" s="2577"/>
      <c r="R262" s="2643"/>
      <c r="S262" s="2577"/>
      <c r="T262" s="2577"/>
      <c r="U262" s="2577"/>
      <c r="V262" s="2577"/>
      <c r="W262" s="2577"/>
      <c r="X262" s="2577"/>
      <c r="Y262" s="2577"/>
      <c r="Z262" s="2577"/>
      <c r="AA262" s="2577"/>
      <c r="AB262" s="2577"/>
      <c r="AC262" s="2577"/>
      <c r="AD262" s="2577"/>
      <c r="AE262" s="2577"/>
      <c r="AF262" s="2578"/>
    </row>
    <row r="263" spans="2:32" s="2458" customFormat="1" ht="12.75" customHeight="1" thickBot="1" x14ac:dyDescent="0.25">
      <c r="B263" s="3679" t="s">
        <v>5079</v>
      </c>
      <c r="C263" s="3680"/>
      <c r="D263" s="3655" t="s">
        <v>5080</v>
      </c>
      <c r="E263" s="3683" t="s">
        <v>224</v>
      </c>
      <c r="F263" s="3684"/>
      <c r="G263" s="3684"/>
      <c r="H263" s="3684"/>
      <c r="I263" s="3684"/>
      <c r="J263" s="3684"/>
      <c r="K263" s="3684"/>
      <c r="L263" s="3684"/>
      <c r="M263" s="3684"/>
      <c r="N263" s="3684"/>
      <c r="O263" s="3684"/>
      <c r="P263" s="3685"/>
      <c r="Q263" s="3686" t="s">
        <v>340</v>
      </c>
      <c r="R263" s="3687"/>
      <c r="S263" s="3688"/>
      <c r="T263" s="3688"/>
      <c r="U263" s="3688"/>
      <c r="V263" s="3688"/>
      <c r="W263" s="3688"/>
      <c r="X263" s="3688"/>
      <c r="Y263" s="3689"/>
      <c r="Z263" s="3686" t="s">
        <v>225</v>
      </c>
      <c r="AA263" s="3688"/>
      <c r="AB263" s="3689"/>
      <c r="AC263" s="3690" t="s">
        <v>4999</v>
      </c>
      <c r="AD263" s="3691"/>
      <c r="AE263" s="3692"/>
      <c r="AF263" s="2578"/>
    </row>
    <row r="264" spans="2:32" s="2458" customFormat="1" ht="13.5" thickBot="1" x14ac:dyDescent="0.25">
      <c r="B264" s="3681"/>
      <c r="C264" s="3682"/>
      <c r="D264" s="3655"/>
      <c r="E264" s="3655" t="s">
        <v>5017</v>
      </c>
      <c r="F264" s="3655" t="s">
        <v>5018</v>
      </c>
      <c r="G264" s="3640" t="s">
        <v>5020</v>
      </c>
      <c r="H264" s="3640" t="s">
        <v>5081</v>
      </c>
      <c r="I264" s="3693" t="s">
        <v>5082</v>
      </c>
      <c r="J264" s="3693" t="s">
        <v>5083</v>
      </c>
      <c r="K264" s="3693" t="s">
        <v>5023</v>
      </c>
      <c r="L264" s="3693"/>
      <c r="M264" s="3693" t="s">
        <v>5084</v>
      </c>
      <c r="N264" s="3693" t="s">
        <v>5085</v>
      </c>
      <c r="O264" s="3693" t="s">
        <v>5086</v>
      </c>
      <c r="P264" s="3693" t="s">
        <v>5087</v>
      </c>
      <c r="Q264" s="3638" t="s">
        <v>5029</v>
      </c>
      <c r="R264" s="3638" t="s">
        <v>5030</v>
      </c>
      <c r="S264" s="3638" t="s">
        <v>5031</v>
      </c>
      <c r="T264" s="3638" t="s">
        <v>5088</v>
      </c>
      <c r="U264" s="3638" t="s">
        <v>5089</v>
      </c>
      <c r="V264" s="3638" t="s">
        <v>5034</v>
      </c>
      <c r="W264" s="3638" t="s">
        <v>5036</v>
      </c>
      <c r="X264" s="3640" t="s">
        <v>5090</v>
      </c>
      <c r="Y264" s="3640" t="s">
        <v>5091</v>
      </c>
      <c r="Z264" s="3638" t="s">
        <v>5092</v>
      </c>
      <c r="AA264" s="3638" t="s">
        <v>5093</v>
      </c>
      <c r="AB264" s="3638" t="s">
        <v>5094</v>
      </c>
      <c r="AC264" s="3638" t="s">
        <v>1154</v>
      </c>
      <c r="AD264" s="3638" t="s">
        <v>5000</v>
      </c>
      <c r="AE264" s="3638" t="s">
        <v>5001</v>
      </c>
      <c r="AF264" s="2578"/>
    </row>
    <row r="265" spans="2:32" s="2458" customFormat="1" ht="13.5" customHeight="1" thickBot="1" x14ac:dyDescent="0.25">
      <c r="B265" s="3681"/>
      <c r="C265" s="3682"/>
      <c r="D265" s="3638"/>
      <c r="E265" s="3638"/>
      <c r="F265" s="3638"/>
      <c r="G265" s="3637"/>
      <c r="H265" s="3637"/>
      <c r="I265" s="3640"/>
      <c r="J265" s="3640"/>
      <c r="K265" s="3536" t="s">
        <v>5043</v>
      </c>
      <c r="L265" s="3535" t="s">
        <v>2798</v>
      </c>
      <c r="M265" s="3640"/>
      <c r="N265" s="3640"/>
      <c r="O265" s="3640"/>
      <c r="P265" s="3640"/>
      <c r="Q265" s="3639"/>
      <c r="R265" s="3639"/>
      <c r="S265" s="3639"/>
      <c r="T265" s="3639"/>
      <c r="U265" s="3639"/>
      <c r="V265" s="3639"/>
      <c r="W265" s="3639"/>
      <c r="X265" s="3637"/>
      <c r="Y265" s="3637"/>
      <c r="Z265" s="3639"/>
      <c r="AA265" s="3639"/>
      <c r="AB265" s="3639"/>
      <c r="AC265" s="3639"/>
      <c r="AD265" s="3639"/>
      <c r="AE265" s="3639"/>
      <c r="AF265" s="2578"/>
    </row>
    <row r="266" spans="2:32" s="2458" customFormat="1" ht="19.5" customHeight="1" thickBot="1" x14ac:dyDescent="0.25">
      <c r="B266" s="4499" t="s">
        <v>6437</v>
      </c>
      <c r="C266" s="4499"/>
      <c r="D266" s="3171" t="s">
        <v>1534</v>
      </c>
      <c r="E266" s="3153"/>
      <c r="F266" s="3172"/>
      <c r="G266" s="3430"/>
      <c r="H266" s="3430"/>
      <c r="I266" s="3153"/>
      <c r="J266" s="3153"/>
      <c r="K266" s="3172"/>
      <c r="L266" s="3430"/>
      <c r="M266" s="3153"/>
      <c r="N266" s="3153"/>
      <c r="O266" s="3153"/>
      <c r="P266" s="3153"/>
      <c r="Q266" s="3153"/>
      <c r="R266" s="3172"/>
      <c r="S266" s="3172"/>
      <c r="T266" s="3153"/>
      <c r="U266" s="3153"/>
      <c r="V266" s="3172"/>
      <c r="W266" s="3172"/>
      <c r="X266" s="3153"/>
      <c r="Y266" s="3153"/>
      <c r="Z266" s="3172"/>
      <c r="AA266" s="3153"/>
      <c r="AB266" s="3153"/>
      <c r="AC266" s="3431"/>
      <c r="AD266" s="3431"/>
      <c r="AE266" s="3431"/>
      <c r="AF266" s="2578"/>
    </row>
    <row r="267" spans="2:32" s="2458" customFormat="1" ht="13.5" customHeight="1" x14ac:dyDescent="0.2">
      <c r="B267" s="2642"/>
      <c r="C267" s="2572"/>
      <c r="D267" s="2572"/>
      <c r="E267" s="2572"/>
      <c r="F267" s="2572"/>
      <c r="G267" s="2573"/>
      <c r="H267" s="2573"/>
      <c r="I267" s="2573"/>
      <c r="J267" s="2573"/>
      <c r="K267" s="2572"/>
      <c r="L267" s="2573"/>
      <c r="M267" s="2573"/>
      <c r="N267" s="2573"/>
      <c r="O267" s="2573"/>
      <c r="P267" s="2573"/>
      <c r="Q267" s="2639"/>
      <c r="R267" s="2639"/>
      <c r="S267" s="2639"/>
      <c r="T267" s="2639"/>
      <c r="U267" s="2639"/>
      <c r="V267" s="2639"/>
      <c r="W267" s="2639"/>
      <c r="X267" s="2639"/>
      <c r="Y267" s="2639"/>
      <c r="Z267" s="2639"/>
      <c r="AA267" s="2639"/>
      <c r="AB267" s="2639"/>
      <c r="AC267" s="2639"/>
      <c r="AD267" s="2639"/>
      <c r="AE267" s="2639"/>
      <c r="AF267" s="2578"/>
    </row>
    <row r="268" spans="2:32" s="2458" customFormat="1" ht="13.5" customHeight="1" x14ac:dyDescent="0.2">
      <c r="B268" s="3673" t="s">
        <v>5002</v>
      </c>
      <c r="C268" s="3674"/>
      <c r="D268" s="3675" t="s">
        <v>1871</v>
      </c>
      <c r="E268" s="3675"/>
      <c r="F268" s="3675"/>
      <c r="G268" s="3675"/>
      <c r="H268" s="3675"/>
      <c r="I268" s="2640"/>
      <c r="J268" s="2640"/>
      <c r="K268" s="2640"/>
      <c r="L268" s="2640"/>
      <c r="M268" s="2640"/>
      <c r="N268" s="2640"/>
      <c r="O268" s="2640"/>
      <c r="P268" s="2640"/>
      <c r="Q268" s="2639"/>
      <c r="R268" s="2639"/>
      <c r="S268" s="2639"/>
      <c r="T268" s="2639"/>
      <c r="U268" s="2639"/>
      <c r="V268" s="2639"/>
      <c r="W268" s="2639"/>
      <c r="X268" s="2639"/>
      <c r="Y268" s="2639"/>
      <c r="Z268" s="2639"/>
      <c r="AA268" s="2639"/>
      <c r="AB268" s="2639"/>
      <c r="AC268" s="2639"/>
      <c r="AD268" s="2639"/>
      <c r="AE268" s="2639"/>
      <c r="AF268" s="2578"/>
    </row>
    <row r="269" spans="2:32" s="2458" customFormat="1" x14ac:dyDescent="0.2">
      <c r="B269" s="3673" t="s">
        <v>5003</v>
      </c>
      <c r="C269" s="3674"/>
      <c r="D269" s="3675" t="s">
        <v>1871</v>
      </c>
      <c r="E269" s="3675"/>
      <c r="F269" s="3675"/>
      <c r="G269" s="3675"/>
      <c r="H269" s="3675"/>
      <c r="I269" s="2640"/>
      <c r="J269" s="2640"/>
      <c r="K269" s="2640"/>
      <c r="L269" s="2640"/>
      <c r="M269" s="2640"/>
      <c r="N269" s="2640"/>
      <c r="O269" s="2640"/>
      <c r="P269" s="2640"/>
      <c r="Q269" s="2639"/>
      <c r="R269" s="2639"/>
      <c r="S269" s="2639"/>
      <c r="T269" s="2639"/>
      <c r="U269" s="2639"/>
      <c r="V269" s="2639"/>
      <c r="W269" s="2639"/>
      <c r="X269" s="2639"/>
      <c r="Y269" s="2639"/>
      <c r="Z269" s="2639"/>
      <c r="AA269" s="2639"/>
      <c r="AB269" s="2639"/>
      <c r="AC269" s="2639"/>
      <c r="AD269" s="2639"/>
      <c r="AE269" s="2639"/>
      <c r="AF269" s="2578"/>
    </row>
    <row r="270" spans="2:32" s="2458" customFormat="1" ht="13.5" thickBot="1" x14ac:dyDescent="0.25">
      <c r="B270" s="3537"/>
      <c r="C270" s="3538"/>
      <c r="D270" s="3538"/>
      <c r="E270" s="3538"/>
      <c r="F270" s="3538"/>
      <c r="G270" s="2643"/>
      <c r="H270" s="2643"/>
      <c r="I270" s="2643"/>
      <c r="J270" s="2643"/>
      <c r="K270" s="2643"/>
      <c r="L270" s="2643"/>
      <c r="M270" s="2643"/>
      <c r="N270" s="2643"/>
      <c r="O270" s="2643"/>
      <c r="P270" s="2643"/>
      <c r="Q270" s="2643"/>
      <c r="R270" s="2643"/>
      <c r="S270" s="2643"/>
      <c r="T270" s="2643"/>
      <c r="U270" s="2643"/>
      <c r="V270" s="2643"/>
      <c r="W270" s="2643"/>
      <c r="X270" s="2643"/>
      <c r="Y270" s="2643"/>
      <c r="Z270" s="2643"/>
      <c r="AA270" s="2643"/>
      <c r="AB270" s="2643"/>
      <c r="AC270" s="2643"/>
      <c r="AD270" s="2643"/>
      <c r="AE270" s="2643"/>
      <c r="AF270" s="2583"/>
    </row>
    <row r="271" spans="2:32" s="2458" customFormat="1" x14ac:dyDescent="0.2">
      <c r="B271" s="3492" t="str">
        <f>+B253</f>
        <v>.</v>
      </c>
      <c r="I271" s="2885"/>
    </row>
    <row r="272" spans="2:32" s="2458" customFormat="1" ht="13.5" thickBot="1" x14ac:dyDescent="0.25">
      <c r="B272" s="2541"/>
      <c r="I272" s="2885"/>
    </row>
    <row r="273" spans="2:32" s="2458" customFormat="1" ht="12.75" customHeight="1" x14ac:dyDescent="0.2">
      <c r="B273" s="3623" t="s">
        <v>5075</v>
      </c>
      <c r="C273" s="3624"/>
      <c r="D273" s="3624"/>
      <c r="E273" s="3624"/>
      <c r="F273" s="3624"/>
      <c r="G273" s="3624"/>
      <c r="H273" s="3624"/>
      <c r="I273" s="3624"/>
      <c r="J273" s="3624"/>
      <c r="K273" s="3624"/>
      <c r="L273" s="3624"/>
      <c r="M273" s="3624"/>
      <c r="N273" s="3624"/>
      <c r="O273" s="3624"/>
      <c r="P273" s="3624"/>
      <c r="Q273" s="3624"/>
      <c r="R273" s="3624"/>
      <c r="S273" s="3624"/>
      <c r="T273" s="3624"/>
      <c r="U273" s="3624"/>
      <c r="V273" s="3624"/>
      <c r="W273" s="3624"/>
      <c r="X273" s="3624"/>
      <c r="Y273" s="3624"/>
      <c r="Z273" s="3624"/>
      <c r="AA273" s="3624"/>
      <c r="AB273" s="3624"/>
      <c r="AC273" s="3624"/>
      <c r="AD273" s="3624"/>
      <c r="AE273" s="3624"/>
      <c r="AF273" s="3625"/>
    </row>
    <row r="274" spans="2:32" s="2458" customFormat="1" ht="12.75" customHeight="1" x14ac:dyDescent="0.2">
      <c r="B274" s="3533"/>
      <c r="C274" s="3534"/>
      <c r="D274" s="3534"/>
      <c r="E274" s="3534"/>
      <c r="F274" s="3534"/>
      <c r="G274" s="2577"/>
      <c r="H274" s="2577"/>
      <c r="I274" s="2577"/>
      <c r="J274" s="2577"/>
      <c r="K274" s="2577"/>
      <c r="L274" s="2577"/>
      <c r="M274" s="2577"/>
      <c r="N274" s="2577"/>
      <c r="O274" s="2577"/>
      <c r="P274" s="2577"/>
      <c r="Q274" s="2577"/>
      <c r="R274" s="2577"/>
      <c r="S274" s="2577"/>
      <c r="T274" s="2577"/>
      <c r="U274" s="2577"/>
      <c r="V274" s="2577"/>
      <c r="W274" s="2577"/>
      <c r="X274" s="2577"/>
      <c r="Y274" s="2577"/>
      <c r="Z274" s="2577"/>
      <c r="AA274" s="2577"/>
      <c r="AB274" s="2577"/>
      <c r="AC274" s="2577"/>
      <c r="AD274" s="2577"/>
      <c r="AE274" s="2577"/>
      <c r="AF274" s="2578"/>
    </row>
    <row r="275" spans="2:32" s="2458" customFormat="1" ht="40.5" customHeight="1" x14ac:dyDescent="0.2">
      <c r="B275" s="2641" t="s">
        <v>5095</v>
      </c>
      <c r="C275" s="3534"/>
      <c r="D275" s="3676" t="s">
        <v>6433</v>
      </c>
      <c r="E275" s="3676"/>
      <c r="F275" s="3676"/>
      <c r="G275" s="2577"/>
      <c r="H275" s="2577"/>
      <c r="I275" s="2577"/>
      <c r="J275" s="2577"/>
      <c r="K275" s="2577"/>
      <c r="L275" s="2577"/>
      <c r="M275" s="2577"/>
      <c r="N275" s="2577"/>
      <c r="O275" s="2577"/>
      <c r="P275" s="2577"/>
      <c r="Q275" s="2577"/>
      <c r="R275" s="2577"/>
      <c r="S275" s="2577"/>
      <c r="T275" s="2577"/>
      <c r="U275" s="2577"/>
      <c r="V275" s="2577"/>
      <c r="W275" s="2577"/>
      <c r="X275" s="2577"/>
      <c r="Y275" s="2577"/>
      <c r="Z275" s="2577"/>
      <c r="AA275" s="2577"/>
      <c r="AB275" s="2577"/>
      <c r="AC275" s="2577"/>
      <c r="AD275" s="2577"/>
      <c r="AE275" s="2577"/>
      <c r="AF275" s="2578"/>
    </row>
    <row r="276" spans="2:32" s="2458" customFormat="1" ht="13.5" customHeight="1" x14ac:dyDescent="0.2">
      <c r="B276" s="3677" t="s">
        <v>5078</v>
      </c>
      <c r="C276" s="3678"/>
      <c r="D276" s="4548">
        <v>41685</v>
      </c>
      <c r="E276" s="4548"/>
      <c r="F276" s="4548"/>
      <c r="G276" s="2639"/>
      <c r="H276" s="2577"/>
      <c r="I276" s="2577"/>
      <c r="J276" s="2577"/>
      <c r="K276" s="2577"/>
      <c r="L276" s="2577"/>
      <c r="M276" s="2577"/>
      <c r="N276" s="2577"/>
      <c r="O276" s="2577"/>
      <c r="P276" s="2577"/>
      <c r="Q276" s="2577"/>
      <c r="R276" s="2577"/>
      <c r="S276" s="2577"/>
      <c r="T276" s="2577"/>
      <c r="U276" s="2577"/>
      <c r="V276" s="2577"/>
      <c r="W276" s="2577"/>
      <c r="X276" s="2577"/>
      <c r="Y276" s="2577"/>
      <c r="Z276" s="2577"/>
      <c r="AA276" s="2577"/>
      <c r="AB276" s="2577"/>
      <c r="AC276" s="2577"/>
      <c r="AD276" s="2577"/>
      <c r="AE276" s="2577"/>
      <c r="AF276" s="2578"/>
    </row>
    <row r="277" spans="2:32" s="2458" customFormat="1" x14ac:dyDescent="0.2">
      <c r="B277" s="3657" t="s">
        <v>5076</v>
      </c>
      <c r="C277" s="3658"/>
      <c r="D277" s="4549">
        <v>41686</v>
      </c>
      <c r="E277" s="4549"/>
      <c r="F277" s="4549"/>
      <c r="G277" s="2577"/>
      <c r="H277" s="2577"/>
      <c r="I277" s="2577"/>
      <c r="J277" s="2577"/>
      <c r="K277" s="2577"/>
      <c r="L277" s="2577"/>
      <c r="M277" s="2577"/>
      <c r="N277" s="2577"/>
      <c r="O277" s="2577"/>
      <c r="P277" s="2577"/>
      <c r="Q277" s="2577"/>
      <c r="R277" s="2577"/>
      <c r="S277" s="2577"/>
      <c r="T277" s="2577"/>
      <c r="U277" s="2577"/>
      <c r="V277" s="2577"/>
      <c r="W277" s="2577"/>
      <c r="X277" s="2577"/>
      <c r="Y277" s="2577"/>
      <c r="Z277" s="2577"/>
      <c r="AA277" s="2577"/>
      <c r="AB277" s="2577"/>
      <c r="AC277" s="2577"/>
      <c r="AD277" s="2577"/>
      <c r="AE277" s="2577"/>
      <c r="AF277" s="2578"/>
    </row>
    <row r="278" spans="2:32" s="2458" customFormat="1" ht="13.5" customHeight="1" thickBot="1" x14ac:dyDescent="0.25">
      <c r="B278" s="3533"/>
      <c r="C278" s="3534"/>
      <c r="D278" s="3534"/>
      <c r="E278" s="3534"/>
      <c r="F278" s="3534"/>
      <c r="G278" s="2577"/>
      <c r="H278" s="2577"/>
      <c r="I278" s="2577"/>
      <c r="J278" s="2577"/>
      <c r="K278" s="2577"/>
      <c r="L278" s="2577"/>
      <c r="M278" s="2577"/>
      <c r="N278" s="2577"/>
      <c r="O278" s="2577"/>
      <c r="P278" s="2577"/>
      <c r="Q278" s="2577"/>
      <c r="R278" s="2577"/>
      <c r="S278" s="2577"/>
      <c r="T278" s="2577"/>
      <c r="U278" s="2577"/>
      <c r="V278" s="2577"/>
      <c r="W278" s="2577"/>
      <c r="X278" s="2577"/>
      <c r="Y278" s="2577"/>
      <c r="Z278" s="2577"/>
      <c r="AA278" s="2577"/>
      <c r="AB278" s="2577"/>
      <c r="AC278" s="2577"/>
      <c r="AD278" s="2577"/>
      <c r="AE278" s="2577"/>
      <c r="AF278" s="2578"/>
    </row>
    <row r="279" spans="2:32" s="2458" customFormat="1" ht="85.5" customHeight="1" thickBot="1" x14ac:dyDescent="0.25">
      <c r="B279" s="3659" t="s">
        <v>5077</v>
      </c>
      <c r="C279" s="3710"/>
      <c r="D279" s="3661" t="s">
        <v>6434</v>
      </c>
      <c r="E279" s="3662"/>
      <c r="F279" s="3662"/>
      <c r="G279" s="3662"/>
      <c r="H279" s="3662"/>
      <c r="I279" s="3662"/>
      <c r="J279" s="3662"/>
      <c r="K279" s="3662"/>
      <c r="L279" s="3662"/>
      <c r="M279" s="3662"/>
      <c r="N279" s="3662"/>
      <c r="O279" s="3662"/>
      <c r="P279" s="3662"/>
      <c r="Q279" s="3663"/>
      <c r="R279" s="2577"/>
      <c r="S279" s="2577"/>
      <c r="T279" s="2577"/>
      <c r="U279" s="2577"/>
      <c r="V279" s="2577"/>
      <c r="W279" s="2577"/>
      <c r="X279" s="2577"/>
      <c r="Y279" s="2577"/>
      <c r="Z279" s="2577"/>
      <c r="AA279" s="2577"/>
      <c r="AB279" s="2577"/>
      <c r="AC279" s="2577"/>
      <c r="AD279" s="2577"/>
      <c r="AE279" s="2577"/>
      <c r="AF279" s="2578"/>
    </row>
    <row r="280" spans="2:32" s="2458" customFormat="1" ht="13.5" thickBot="1" x14ac:dyDescent="0.25">
      <c r="B280" s="3533"/>
      <c r="C280" s="3534"/>
      <c r="D280" s="3534"/>
      <c r="E280" s="3534"/>
      <c r="F280" s="3534"/>
      <c r="G280" s="2577"/>
      <c r="H280" s="2577"/>
      <c r="I280" s="2577"/>
      <c r="J280" s="2577"/>
      <c r="K280" s="2577"/>
      <c r="L280" s="2577"/>
      <c r="M280" s="2577"/>
      <c r="N280" s="2577"/>
      <c r="O280" s="2577"/>
      <c r="P280" s="2577"/>
      <c r="Q280" s="2577"/>
      <c r="R280" s="2643"/>
      <c r="S280" s="2577"/>
      <c r="T280" s="2577"/>
      <c r="U280" s="2577"/>
      <c r="V280" s="2577"/>
      <c r="W280" s="2577"/>
      <c r="X280" s="2577"/>
      <c r="Y280" s="2577"/>
      <c r="Z280" s="2577"/>
      <c r="AA280" s="2577"/>
      <c r="AB280" s="2577"/>
      <c r="AC280" s="2577"/>
      <c r="AD280" s="2577"/>
      <c r="AE280" s="2577"/>
      <c r="AF280" s="2578"/>
    </row>
    <row r="281" spans="2:32" s="2458" customFormat="1" ht="13.5" thickBot="1" x14ac:dyDescent="0.25">
      <c r="B281" s="3679" t="s">
        <v>5079</v>
      </c>
      <c r="C281" s="3680"/>
      <c r="D281" s="3655" t="s">
        <v>5080</v>
      </c>
      <c r="E281" s="3683" t="s">
        <v>224</v>
      </c>
      <c r="F281" s="3684"/>
      <c r="G281" s="3684"/>
      <c r="H281" s="3684"/>
      <c r="I281" s="3684"/>
      <c r="J281" s="3684"/>
      <c r="K281" s="3684"/>
      <c r="L281" s="3684"/>
      <c r="M281" s="3684"/>
      <c r="N281" s="3684"/>
      <c r="O281" s="3684"/>
      <c r="P281" s="3685"/>
      <c r="Q281" s="3686" t="s">
        <v>340</v>
      </c>
      <c r="R281" s="3687"/>
      <c r="S281" s="3688"/>
      <c r="T281" s="3688"/>
      <c r="U281" s="3688"/>
      <c r="V281" s="3688"/>
      <c r="W281" s="3688"/>
      <c r="X281" s="3688"/>
      <c r="Y281" s="3689"/>
      <c r="Z281" s="3686" t="s">
        <v>225</v>
      </c>
      <c r="AA281" s="3688"/>
      <c r="AB281" s="3689"/>
      <c r="AC281" s="3690" t="s">
        <v>4999</v>
      </c>
      <c r="AD281" s="3691"/>
      <c r="AE281" s="3692"/>
      <c r="AF281" s="2578"/>
    </row>
    <row r="282" spans="2:32" s="2458" customFormat="1" ht="13.5" thickBot="1" x14ac:dyDescent="0.25">
      <c r="B282" s="3681"/>
      <c r="C282" s="3682"/>
      <c r="D282" s="3655"/>
      <c r="E282" s="3655" t="s">
        <v>5017</v>
      </c>
      <c r="F282" s="3655" t="s">
        <v>5018</v>
      </c>
      <c r="G282" s="3640" t="s">
        <v>5020</v>
      </c>
      <c r="H282" s="3640" t="s">
        <v>5081</v>
      </c>
      <c r="I282" s="3693" t="s">
        <v>5082</v>
      </c>
      <c r="J282" s="3693" t="s">
        <v>5083</v>
      </c>
      <c r="K282" s="3693" t="s">
        <v>5023</v>
      </c>
      <c r="L282" s="3693"/>
      <c r="M282" s="3693" t="s">
        <v>5084</v>
      </c>
      <c r="N282" s="3693" t="s">
        <v>5085</v>
      </c>
      <c r="O282" s="3693" t="s">
        <v>5086</v>
      </c>
      <c r="P282" s="3693" t="s">
        <v>5087</v>
      </c>
      <c r="Q282" s="3638" t="s">
        <v>5029</v>
      </c>
      <c r="R282" s="3638" t="s">
        <v>5030</v>
      </c>
      <c r="S282" s="3638" t="s">
        <v>5031</v>
      </c>
      <c r="T282" s="3638" t="s">
        <v>5088</v>
      </c>
      <c r="U282" s="3638" t="s">
        <v>5089</v>
      </c>
      <c r="V282" s="3638" t="s">
        <v>5034</v>
      </c>
      <c r="W282" s="3638" t="s">
        <v>5036</v>
      </c>
      <c r="X282" s="3640" t="s">
        <v>5090</v>
      </c>
      <c r="Y282" s="3640" t="s">
        <v>5091</v>
      </c>
      <c r="Z282" s="3638" t="s">
        <v>5092</v>
      </c>
      <c r="AA282" s="3638" t="s">
        <v>5093</v>
      </c>
      <c r="AB282" s="3638" t="s">
        <v>5094</v>
      </c>
      <c r="AC282" s="3638" t="s">
        <v>1154</v>
      </c>
      <c r="AD282" s="3638" t="s">
        <v>5000</v>
      </c>
      <c r="AE282" s="3638" t="s">
        <v>5001</v>
      </c>
      <c r="AF282" s="2578"/>
    </row>
    <row r="283" spans="2:32" s="2458" customFormat="1" ht="13.5" thickBot="1" x14ac:dyDescent="0.25">
      <c r="B283" s="3681"/>
      <c r="C283" s="3682"/>
      <c r="D283" s="3638"/>
      <c r="E283" s="3638"/>
      <c r="F283" s="3638"/>
      <c r="G283" s="3637"/>
      <c r="H283" s="3637"/>
      <c r="I283" s="3640"/>
      <c r="J283" s="3640"/>
      <c r="K283" s="3536" t="s">
        <v>5043</v>
      </c>
      <c r="L283" s="3535" t="s">
        <v>2798</v>
      </c>
      <c r="M283" s="3640"/>
      <c r="N283" s="3640"/>
      <c r="O283" s="3640"/>
      <c r="P283" s="3640"/>
      <c r="Q283" s="3639"/>
      <c r="R283" s="3639"/>
      <c r="S283" s="3639"/>
      <c r="T283" s="3639"/>
      <c r="U283" s="3639"/>
      <c r="V283" s="3639"/>
      <c r="W283" s="3639"/>
      <c r="X283" s="3637"/>
      <c r="Y283" s="3637"/>
      <c r="Z283" s="3639"/>
      <c r="AA283" s="3639"/>
      <c r="AB283" s="3639"/>
      <c r="AC283" s="3639"/>
      <c r="AD283" s="3639"/>
      <c r="AE283" s="3639"/>
      <c r="AF283" s="2578"/>
    </row>
    <row r="284" spans="2:32" s="2458" customFormat="1" x14ac:dyDescent="0.2">
      <c r="B284" s="4551" t="s">
        <v>6433</v>
      </c>
      <c r="C284" s="4551"/>
      <c r="D284" s="3165" t="s">
        <v>1534</v>
      </c>
      <c r="E284" s="3166"/>
      <c r="F284" s="3167"/>
      <c r="G284" s="2741"/>
      <c r="H284" s="2741"/>
      <c r="I284" s="3166"/>
      <c r="J284" s="3166"/>
      <c r="K284" s="3167"/>
      <c r="L284" s="2741"/>
      <c r="M284" s="3166"/>
      <c r="N284" s="3166"/>
      <c r="O284" s="3166"/>
      <c r="P284" s="3166"/>
      <c r="Q284" s="3166"/>
      <c r="R284" s="3167"/>
      <c r="S284" s="3167"/>
      <c r="T284" s="3166"/>
      <c r="U284" s="3166"/>
      <c r="V284" s="3167"/>
      <c r="W284" s="3167"/>
      <c r="X284" s="3166"/>
      <c r="Y284" s="3166"/>
      <c r="Z284" s="3167"/>
      <c r="AA284" s="3166"/>
      <c r="AB284" s="3166"/>
      <c r="AC284" s="2676"/>
      <c r="AD284" s="2676"/>
      <c r="AE284" s="2676"/>
      <c r="AF284" s="2578"/>
    </row>
    <row r="285" spans="2:32" s="2458" customFormat="1" x14ac:dyDescent="0.2">
      <c r="B285" s="2642"/>
      <c r="C285" s="2572"/>
      <c r="D285" s="2572"/>
      <c r="E285" s="2572"/>
      <c r="F285" s="2572"/>
      <c r="G285" s="2573"/>
      <c r="H285" s="2573"/>
      <c r="I285" s="2573"/>
      <c r="J285" s="2573"/>
      <c r="K285" s="2572"/>
      <c r="L285" s="2573"/>
      <c r="M285" s="2573"/>
      <c r="N285" s="2573"/>
      <c r="O285" s="2573"/>
      <c r="P285" s="2573"/>
      <c r="Q285" s="2639"/>
      <c r="R285" s="2639"/>
      <c r="S285" s="2639"/>
      <c r="T285" s="2639"/>
      <c r="U285" s="2639"/>
      <c r="V285" s="2639"/>
      <c r="W285" s="2639"/>
      <c r="X285" s="2639"/>
      <c r="Y285" s="2639"/>
      <c r="Z285" s="2639"/>
      <c r="AA285" s="2639"/>
      <c r="AB285" s="2639"/>
      <c r="AC285" s="2639"/>
      <c r="AD285" s="2639"/>
      <c r="AE285" s="2639"/>
      <c r="AF285" s="2578"/>
    </row>
    <row r="286" spans="2:32" s="2458" customFormat="1" x14ac:dyDescent="0.2">
      <c r="B286" s="3673" t="s">
        <v>5002</v>
      </c>
      <c r="C286" s="3674"/>
      <c r="D286" s="3675" t="s">
        <v>1871</v>
      </c>
      <c r="E286" s="3675"/>
      <c r="F286" s="3675"/>
      <c r="G286" s="3675"/>
      <c r="H286" s="3675"/>
      <c r="I286" s="2640"/>
      <c r="J286" s="2640"/>
      <c r="K286" s="2640"/>
      <c r="L286" s="2640"/>
      <c r="M286" s="2640"/>
      <c r="N286" s="2640"/>
      <c r="O286" s="2640"/>
      <c r="P286" s="2640"/>
      <c r="Q286" s="2639"/>
      <c r="R286" s="2639"/>
      <c r="S286" s="2639"/>
      <c r="T286" s="2639"/>
      <c r="U286" s="2639"/>
      <c r="V286" s="2639"/>
      <c r="W286" s="2639"/>
      <c r="X286" s="2639"/>
      <c r="Y286" s="2639"/>
      <c r="Z286" s="2639"/>
      <c r="AA286" s="2639"/>
      <c r="AB286" s="2639"/>
      <c r="AC286" s="2639"/>
      <c r="AD286" s="2639"/>
      <c r="AE286" s="2639"/>
      <c r="AF286" s="2578"/>
    </row>
    <row r="287" spans="2:32" s="2458" customFormat="1" x14ac:dyDescent="0.2">
      <c r="B287" s="3673" t="s">
        <v>5003</v>
      </c>
      <c r="C287" s="3674"/>
      <c r="D287" s="3675" t="s">
        <v>1871</v>
      </c>
      <c r="E287" s="3675"/>
      <c r="F287" s="3675"/>
      <c r="G287" s="3675"/>
      <c r="H287" s="3675"/>
      <c r="I287" s="2640"/>
      <c r="J287" s="2640"/>
      <c r="K287" s="2640"/>
      <c r="L287" s="2640"/>
      <c r="M287" s="2640"/>
      <c r="N287" s="2640"/>
      <c r="O287" s="2640"/>
      <c r="P287" s="2640"/>
      <c r="Q287" s="2639"/>
      <c r="R287" s="2639"/>
      <c r="S287" s="2639"/>
      <c r="T287" s="2639"/>
      <c r="U287" s="2639"/>
      <c r="V287" s="2639"/>
      <c r="W287" s="2639"/>
      <c r="X287" s="2639"/>
      <c r="Y287" s="2639"/>
      <c r="Z287" s="2639"/>
      <c r="AA287" s="2639"/>
      <c r="AB287" s="2639"/>
      <c r="AC287" s="2639"/>
      <c r="AD287" s="2639"/>
      <c r="AE287" s="2639"/>
      <c r="AF287" s="2578"/>
    </row>
    <row r="288" spans="2:32" s="2458" customFormat="1" ht="13.5" thickBot="1" x14ac:dyDescent="0.25">
      <c r="B288" s="3537"/>
      <c r="C288" s="3538"/>
      <c r="D288" s="3538"/>
      <c r="E288" s="3538"/>
      <c r="F288" s="3538"/>
      <c r="G288" s="2643"/>
      <c r="H288" s="2643"/>
      <c r="I288" s="2643"/>
      <c r="J288" s="2643"/>
      <c r="K288" s="2643"/>
      <c r="L288" s="2643"/>
      <c r="M288" s="2643"/>
      <c r="N288" s="2643"/>
      <c r="O288" s="2643"/>
      <c r="P288" s="2643"/>
      <c r="Q288" s="2643"/>
      <c r="R288" s="2643"/>
      <c r="S288" s="2643"/>
      <c r="T288" s="2643"/>
      <c r="U288" s="2643"/>
      <c r="V288" s="2643"/>
      <c r="W288" s="2643"/>
      <c r="X288" s="2643"/>
      <c r="Y288" s="2643"/>
      <c r="Z288" s="2643"/>
      <c r="AA288" s="2643"/>
      <c r="AB288" s="2643"/>
      <c r="AC288" s="2643"/>
      <c r="AD288" s="2643"/>
      <c r="AE288" s="2643"/>
      <c r="AF288" s="2583"/>
    </row>
    <row r="289" spans="2:32" s="2458" customFormat="1" x14ac:dyDescent="0.2">
      <c r="B289" s="3492" t="str">
        <f>+B271</f>
        <v>.</v>
      </c>
      <c r="I289" s="2885"/>
    </row>
    <row r="290" spans="2:32" s="2458" customFormat="1" ht="13.5" thickBot="1" x14ac:dyDescent="0.25">
      <c r="B290" s="2541"/>
      <c r="I290" s="2885"/>
    </row>
    <row r="291" spans="2:32" s="2458" customFormat="1" ht="20.25" x14ac:dyDescent="0.2">
      <c r="B291" s="3623" t="s">
        <v>5075</v>
      </c>
      <c r="C291" s="3624"/>
      <c r="D291" s="3624"/>
      <c r="E291" s="3624"/>
      <c r="F291" s="3624"/>
      <c r="G291" s="3624"/>
      <c r="H291" s="3624"/>
      <c r="I291" s="3624"/>
      <c r="J291" s="3624"/>
      <c r="K291" s="3624"/>
      <c r="L291" s="3624"/>
      <c r="M291" s="3624"/>
      <c r="N291" s="3624"/>
      <c r="O291" s="3624"/>
      <c r="P291" s="3624"/>
      <c r="Q291" s="3624"/>
      <c r="R291" s="3624"/>
      <c r="S291" s="3624"/>
      <c r="T291" s="3624"/>
      <c r="U291" s="3624"/>
      <c r="V291" s="3624"/>
      <c r="W291" s="3624"/>
      <c r="X291" s="3624"/>
      <c r="Y291" s="3624"/>
      <c r="Z291" s="3624"/>
      <c r="AA291" s="3624"/>
      <c r="AB291" s="3624"/>
      <c r="AC291" s="3624"/>
      <c r="AD291" s="3624"/>
      <c r="AE291" s="3624"/>
      <c r="AF291" s="3625"/>
    </row>
    <row r="292" spans="2:32" s="2458" customFormat="1" x14ac:dyDescent="0.2">
      <c r="B292" s="3476"/>
      <c r="C292" s="3477"/>
      <c r="D292" s="3477"/>
      <c r="E292" s="3477"/>
      <c r="F292" s="3477"/>
      <c r="G292" s="2577"/>
      <c r="H292" s="2577"/>
      <c r="I292" s="2577"/>
      <c r="J292" s="2577"/>
      <c r="K292" s="2577"/>
      <c r="L292" s="2577"/>
      <c r="M292" s="2577"/>
      <c r="N292" s="2577"/>
      <c r="O292" s="2577"/>
      <c r="P292" s="2577"/>
      <c r="Q292" s="2577"/>
      <c r="R292" s="2577"/>
      <c r="S292" s="2577"/>
      <c r="T292" s="2577"/>
      <c r="U292" s="2577"/>
      <c r="V292" s="2577"/>
      <c r="W292" s="2577"/>
      <c r="X292" s="2577"/>
      <c r="Y292" s="2577"/>
      <c r="Z292" s="2577"/>
      <c r="AA292" s="2577"/>
      <c r="AB292" s="2577"/>
      <c r="AC292" s="2577"/>
      <c r="AD292" s="2577"/>
      <c r="AE292" s="2577"/>
      <c r="AF292" s="2578"/>
    </row>
    <row r="293" spans="2:32" s="2458" customFormat="1" x14ac:dyDescent="0.2">
      <c r="B293" s="2641" t="s">
        <v>5095</v>
      </c>
      <c r="C293" s="3477"/>
      <c r="D293" s="3676" t="s">
        <v>6253</v>
      </c>
      <c r="E293" s="3676"/>
      <c r="F293" s="3676"/>
      <c r="G293" s="2577"/>
      <c r="H293" s="2577"/>
      <c r="I293" s="2577"/>
      <c r="J293" s="2577"/>
      <c r="K293" s="2577"/>
      <c r="L293" s="2577"/>
      <c r="M293" s="2577"/>
      <c r="N293" s="2577"/>
      <c r="O293" s="2577"/>
      <c r="P293" s="2577"/>
      <c r="Q293" s="2577"/>
      <c r="R293" s="2577"/>
      <c r="S293" s="2577"/>
      <c r="T293" s="2577"/>
      <c r="U293" s="2577"/>
      <c r="V293" s="2577"/>
      <c r="W293" s="2577"/>
      <c r="X293" s="2577"/>
      <c r="Y293" s="2577"/>
      <c r="Z293" s="2577"/>
      <c r="AA293" s="2577"/>
      <c r="AB293" s="2577"/>
      <c r="AC293" s="2577"/>
      <c r="AD293" s="2577"/>
      <c r="AE293" s="2577"/>
      <c r="AF293" s="2578"/>
    </row>
    <row r="294" spans="2:32" s="2458" customFormat="1" x14ac:dyDescent="0.2">
      <c r="B294" s="3677" t="s">
        <v>5078</v>
      </c>
      <c r="C294" s="3678"/>
      <c r="D294" s="4548">
        <v>41697</v>
      </c>
      <c r="E294" s="4548"/>
      <c r="F294" s="4548"/>
      <c r="G294" s="2639"/>
      <c r="H294" s="2577"/>
      <c r="I294" s="2577"/>
      <c r="J294" s="2577"/>
      <c r="K294" s="2577"/>
      <c r="L294" s="2577"/>
      <c r="M294" s="2577"/>
      <c r="N294" s="2577"/>
      <c r="O294" s="2577"/>
      <c r="P294" s="2577"/>
      <c r="Q294" s="2577"/>
      <c r="R294" s="2577"/>
      <c r="S294" s="2577"/>
      <c r="T294" s="2577"/>
      <c r="U294" s="2577"/>
      <c r="V294" s="2577"/>
      <c r="W294" s="2577"/>
      <c r="X294" s="2577"/>
      <c r="Y294" s="2577"/>
      <c r="Z294" s="2577"/>
      <c r="AA294" s="2577"/>
      <c r="AB294" s="2577"/>
      <c r="AC294" s="2577"/>
      <c r="AD294" s="2577"/>
      <c r="AE294" s="2577"/>
      <c r="AF294" s="2578"/>
    </row>
    <row r="295" spans="2:32" s="2458" customFormat="1" x14ac:dyDescent="0.2">
      <c r="B295" s="3657" t="s">
        <v>5076</v>
      </c>
      <c r="C295" s="3658"/>
      <c r="D295" s="4549">
        <v>41699</v>
      </c>
      <c r="E295" s="4549"/>
      <c r="F295" s="4549"/>
      <c r="G295" s="2577"/>
      <c r="H295" s="2577"/>
      <c r="I295" s="2577"/>
      <c r="J295" s="2577"/>
      <c r="K295" s="2577"/>
      <c r="L295" s="2577"/>
      <c r="M295" s="2577"/>
      <c r="N295" s="2577"/>
      <c r="O295" s="2577"/>
      <c r="P295" s="2577"/>
      <c r="Q295" s="2577"/>
      <c r="R295" s="2577"/>
      <c r="S295" s="2577"/>
      <c r="T295" s="2577"/>
      <c r="U295" s="2577"/>
      <c r="V295" s="2577"/>
      <c r="W295" s="2577"/>
      <c r="X295" s="2577"/>
      <c r="Y295" s="2577"/>
      <c r="Z295" s="2577"/>
      <c r="AA295" s="2577"/>
      <c r="AB295" s="2577"/>
      <c r="AC295" s="2577"/>
      <c r="AD295" s="2577"/>
      <c r="AE295" s="2577"/>
      <c r="AF295" s="2578"/>
    </row>
    <row r="296" spans="2:32" s="2458" customFormat="1" ht="13.5" thickBot="1" x14ac:dyDescent="0.25">
      <c r="B296" s="3476"/>
      <c r="C296" s="3477"/>
      <c r="D296" s="3477"/>
      <c r="E296" s="3477"/>
      <c r="F296" s="3477"/>
      <c r="G296" s="2577"/>
      <c r="H296" s="2577"/>
      <c r="I296" s="2577"/>
      <c r="J296" s="2577"/>
      <c r="K296" s="2577"/>
      <c r="L296" s="2577"/>
      <c r="M296" s="2577"/>
      <c r="N296" s="2577"/>
      <c r="O296" s="2577"/>
      <c r="P296" s="2577"/>
      <c r="Q296" s="2577"/>
      <c r="R296" s="2577"/>
      <c r="S296" s="2577"/>
      <c r="T296" s="2577"/>
      <c r="U296" s="2577"/>
      <c r="V296" s="2577"/>
      <c r="W296" s="2577"/>
      <c r="X296" s="2577"/>
      <c r="Y296" s="2577"/>
      <c r="Z296" s="2577"/>
      <c r="AA296" s="2577"/>
      <c r="AB296" s="2577"/>
      <c r="AC296" s="2577"/>
      <c r="AD296" s="2577"/>
      <c r="AE296" s="2577"/>
      <c r="AF296" s="2578"/>
    </row>
    <row r="297" spans="2:32" s="2458" customFormat="1" ht="97.5" customHeight="1" thickBot="1" x14ac:dyDescent="0.25">
      <c r="B297" s="3659" t="s">
        <v>5077</v>
      </c>
      <c r="C297" s="3710"/>
      <c r="D297" s="3661" t="s">
        <v>6432</v>
      </c>
      <c r="E297" s="3662"/>
      <c r="F297" s="3662"/>
      <c r="G297" s="3662"/>
      <c r="H297" s="3662"/>
      <c r="I297" s="3662"/>
      <c r="J297" s="3662"/>
      <c r="K297" s="3662"/>
      <c r="L297" s="3662"/>
      <c r="M297" s="3662"/>
      <c r="N297" s="3662"/>
      <c r="O297" s="3662"/>
      <c r="P297" s="3662"/>
      <c r="Q297" s="3663"/>
      <c r="R297" s="2577"/>
      <c r="S297" s="2577"/>
      <c r="T297" s="2577"/>
      <c r="U297" s="2577"/>
      <c r="V297" s="2577"/>
      <c r="W297" s="2577"/>
      <c r="X297" s="2577"/>
      <c r="Y297" s="2577"/>
      <c r="Z297" s="2577"/>
      <c r="AA297" s="2577"/>
      <c r="AB297" s="2577"/>
      <c r="AC297" s="2577"/>
      <c r="AD297" s="2577"/>
      <c r="AE297" s="2577"/>
      <c r="AF297" s="2578"/>
    </row>
    <row r="298" spans="2:32" s="2458" customFormat="1" ht="13.5" thickBot="1" x14ac:dyDescent="0.25">
      <c r="B298" s="3476"/>
      <c r="C298" s="3477"/>
      <c r="D298" s="3477"/>
      <c r="E298" s="3477"/>
      <c r="F298" s="3477"/>
      <c r="G298" s="2577"/>
      <c r="H298" s="2577"/>
      <c r="I298" s="2577"/>
      <c r="J298" s="2577"/>
      <c r="K298" s="2577"/>
      <c r="L298" s="2577"/>
      <c r="M298" s="2577"/>
      <c r="N298" s="2577"/>
      <c r="O298" s="2577"/>
      <c r="P298" s="2577"/>
      <c r="Q298" s="2577"/>
      <c r="R298" s="2643"/>
      <c r="S298" s="2577"/>
      <c r="T298" s="2577"/>
      <c r="U298" s="2577"/>
      <c r="V298" s="2577"/>
      <c r="W298" s="2577"/>
      <c r="X298" s="2577"/>
      <c r="Y298" s="2577"/>
      <c r="Z298" s="2577"/>
      <c r="AA298" s="2577"/>
      <c r="AB298" s="2577"/>
      <c r="AC298" s="2577"/>
      <c r="AD298" s="2577"/>
      <c r="AE298" s="2577"/>
      <c r="AF298" s="2578"/>
    </row>
    <row r="299" spans="2:32" s="2458" customFormat="1" ht="13.5" thickBot="1" x14ac:dyDescent="0.25">
      <c r="B299" s="3679" t="s">
        <v>5079</v>
      </c>
      <c r="C299" s="3680"/>
      <c r="D299" s="3655" t="s">
        <v>5080</v>
      </c>
      <c r="E299" s="3683" t="s">
        <v>224</v>
      </c>
      <c r="F299" s="3684"/>
      <c r="G299" s="3684"/>
      <c r="H299" s="3684"/>
      <c r="I299" s="3684"/>
      <c r="J299" s="3684"/>
      <c r="K299" s="3684"/>
      <c r="L299" s="3684"/>
      <c r="M299" s="3684"/>
      <c r="N299" s="3684"/>
      <c r="O299" s="3684"/>
      <c r="P299" s="3685"/>
      <c r="Q299" s="3686" t="s">
        <v>340</v>
      </c>
      <c r="R299" s="3687"/>
      <c r="S299" s="3688"/>
      <c r="T299" s="3688"/>
      <c r="U299" s="3688"/>
      <c r="V299" s="3688"/>
      <c r="W299" s="3688"/>
      <c r="X299" s="3688"/>
      <c r="Y299" s="3689"/>
      <c r="Z299" s="3686" t="s">
        <v>225</v>
      </c>
      <c r="AA299" s="3688"/>
      <c r="AB299" s="3689"/>
      <c r="AC299" s="3690" t="s">
        <v>4999</v>
      </c>
      <c r="AD299" s="3691"/>
      <c r="AE299" s="3692"/>
      <c r="AF299" s="2578"/>
    </row>
    <row r="300" spans="2:32" s="2458" customFormat="1" ht="13.5" thickBot="1" x14ac:dyDescent="0.25">
      <c r="B300" s="3681"/>
      <c r="C300" s="3682"/>
      <c r="D300" s="3655"/>
      <c r="E300" s="3655" t="s">
        <v>5017</v>
      </c>
      <c r="F300" s="3655" t="s">
        <v>5018</v>
      </c>
      <c r="G300" s="3640" t="s">
        <v>5020</v>
      </c>
      <c r="H300" s="3640" t="s">
        <v>5081</v>
      </c>
      <c r="I300" s="3693" t="s">
        <v>5082</v>
      </c>
      <c r="J300" s="3693" t="s">
        <v>5083</v>
      </c>
      <c r="K300" s="3693" t="s">
        <v>5023</v>
      </c>
      <c r="L300" s="3693"/>
      <c r="M300" s="3693" t="s">
        <v>5084</v>
      </c>
      <c r="N300" s="3693" t="s">
        <v>5085</v>
      </c>
      <c r="O300" s="3693" t="s">
        <v>5086</v>
      </c>
      <c r="P300" s="3693" t="s">
        <v>5087</v>
      </c>
      <c r="Q300" s="3638" t="s">
        <v>5029</v>
      </c>
      <c r="R300" s="3638" t="s">
        <v>5030</v>
      </c>
      <c r="S300" s="3638" t="s">
        <v>5031</v>
      </c>
      <c r="T300" s="3638" t="s">
        <v>5088</v>
      </c>
      <c r="U300" s="3638" t="s">
        <v>5089</v>
      </c>
      <c r="V300" s="3638" t="s">
        <v>5034</v>
      </c>
      <c r="W300" s="3638" t="s">
        <v>5036</v>
      </c>
      <c r="X300" s="3640" t="s">
        <v>5090</v>
      </c>
      <c r="Y300" s="3640" t="s">
        <v>5091</v>
      </c>
      <c r="Z300" s="3638" t="s">
        <v>5092</v>
      </c>
      <c r="AA300" s="3638" t="s">
        <v>5093</v>
      </c>
      <c r="AB300" s="3638" t="s">
        <v>5094</v>
      </c>
      <c r="AC300" s="3638" t="s">
        <v>1154</v>
      </c>
      <c r="AD300" s="3638" t="s">
        <v>5000</v>
      </c>
      <c r="AE300" s="3638" t="s">
        <v>5001</v>
      </c>
      <c r="AF300" s="2578"/>
    </row>
    <row r="301" spans="2:32" s="2458" customFormat="1" ht="13.5" thickBot="1" x14ac:dyDescent="0.25">
      <c r="B301" s="3681"/>
      <c r="C301" s="3682"/>
      <c r="D301" s="3638"/>
      <c r="E301" s="3638"/>
      <c r="F301" s="3638"/>
      <c r="G301" s="3637"/>
      <c r="H301" s="3637"/>
      <c r="I301" s="3640"/>
      <c r="J301" s="3640"/>
      <c r="K301" s="3479" t="s">
        <v>5043</v>
      </c>
      <c r="L301" s="3480" t="s">
        <v>2798</v>
      </c>
      <c r="M301" s="3640"/>
      <c r="N301" s="3640"/>
      <c r="O301" s="3640"/>
      <c r="P301" s="3640"/>
      <c r="Q301" s="3639"/>
      <c r="R301" s="3639"/>
      <c r="S301" s="3639"/>
      <c r="T301" s="3639"/>
      <c r="U301" s="3639"/>
      <c r="V301" s="3639"/>
      <c r="W301" s="3639"/>
      <c r="X301" s="3637"/>
      <c r="Y301" s="3637"/>
      <c r="Z301" s="3639"/>
      <c r="AA301" s="3639"/>
      <c r="AB301" s="3639"/>
      <c r="AC301" s="3639"/>
      <c r="AD301" s="3639"/>
      <c r="AE301" s="3639"/>
      <c r="AF301" s="2578"/>
    </row>
    <row r="302" spans="2:32" s="2458" customFormat="1" ht="13.5" thickBot="1" x14ac:dyDescent="0.25">
      <c r="B302" s="3671" t="s">
        <v>5826</v>
      </c>
      <c r="C302" s="3672"/>
      <c r="D302" s="3171" t="s">
        <v>1534</v>
      </c>
      <c r="E302" s="3153"/>
      <c r="F302" s="3172"/>
      <c r="G302" s="3430"/>
      <c r="H302" s="3430"/>
      <c r="I302" s="3153"/>
      <c r="J302" s="3153"/>
      <c r="K302" s="3172"/>
      <c r="L302" s="3430"/>
      <c r="M302" s="3153"/>
      <c r="N302" s="3153"/>
      <c r="O302" s="3153"/>
      <c r="P302" s="3153"/>
      <c r="Q302" s="3153"/>
      <c r="R302" s="3172"/>
      <c r="S302" s="3172"/>
      <c r="T302" s="3153"/>
      <c r="U302" s="3153"/>
      <c r="V302" s="3172"/>
      <c r="W302" s="3172"/>
      <c r="X302" s="3153"/>
      <c r="Y302" s="3153"/>
      <c r="Z302" s="3172"/>
      <c r="AA302" s="3153"/>
      <c r="AB302" s="3153"/>
      <c r="AC302" s="3431"/>
      <c r="AD302" s="3431"/>
      <c r="AE302" s="3431"/>
      <c r="AF302" s="2578"/>
    </row>
    <row r="303" spans="2:32" s="2458" customFormat="1" x14ac:dyDescent="0.2">
      <c r="B303" s="2642"/>
      <c r="C303" s="2572"/>
      <c r="D303" s="2572"/>
      <c r="E303" s="2572"/>
      <c r="F303" s="2572"/>
      <c r="G303" s="2573"/>
      <c r="H303" s="2573"/>
      <c r="I303" s="2573"/>
      <c r="J303" s="2573"/>
      <c r="K303" s="2572"/>
      <c r="L303" s="2573"/>
      <c r="M303" s="2573"/>
      <c r="N303" s="2573"/>
      <c r="O303" s="2573"/>
      <c r="P303" s="2573"/>
      <c r="Q303" s="2639"/>
      <c r="R303" s="2639"/>
      <c r="S303" s="2639"/>
      <c r="T303" s="2639"/>
      <c r="U303" s="2639"/>
      <c r="V303" s="2639"/>
      <c r="W303" s="2639"/>
      <c r="X303" s="2639"/>
      <c r="Y303" s="2639"/>
      <c r="Z303" s="2639"/>
      <c r="AA303" s="2639"/>
      <c r="AB303" s="2639"/>
      <c r="AC303" s="2639"/>
      <c r="AD303" s="2639"/>
      <c r="AE303" s="2639"/>
      <c r="AF303" s="2578"/>
    </row>
    <row r="304" spans="2:32" s="2458" customFormat="1" x14ac:dyDescent="0.2">
      <c r="B304" s="3673" t="s">
        <v>5002</v>
      </c>
      <c r="C304" s="3674"/>
      <c r="D304" s="3675" t="s">
        <v>1871</v>
      </c>
      <c r="E304" s="3675"/>
      <c r="F304" s="3675"/>
      <c r="G304" s="3675"/>
      <c r="H304" s="3675"/>
      <c r="I304" s="2640"/>
      <c r="J304" s="2640"/>
      <c r="K304" s="2640"/>
      <c r="L304" s="2640"/>
      <c r="M304" s="2640"/>
      <c r="N304" s="2640"/>
      <c r="O304" s="2640"/>
      <c r="P304" s="2640"/>
      <c r="Q304" s="2639"/>
      <c r="R304" s="2639"/>
      <c r="S304" s="2639"/>
      <c r="T304" s="2639"/>
      <c r="U304" s="2639"/>
      <c r="V304" s="2639"/>
      <c r="W304" s="2639"/>
      <c r="X304" s="2639"/>
      <c r="Y304" s="2639"/>
      <c r="Z304" s="2639"/>
      <c r="AA304" s="2639"/>
      <c r="AB304" s="2639"/>
      <c r="AC304" s="2639"/>
      <c r="AD304" s="2639"/>
      <c r="AE304" s="2639"/>
      <c r="AF304" s="2578"/>
    </row>
    <row r="305" spans="2:32" s="2458" customFormat="1" x14ac:dyDescent="0.2">
      <c r="B305" s="3673" t="s">
        <v>5003</v>
      </c>
      <c r="C305" s="3674"/>
      <c r="D305" s="3675" t="s">
        <v>1871</v>
      </c>
      <c r="E305" s="3675"/>
      <c r="F305" s="3675"/>
      <c r="G305" s="3675"/>
      <c r="H305" s="3675"/>
      <c r="I305" s="2640"/>
      <c r="J305" s="2640"/>
      <c r="K305" s="2640"/>
      <c r="L305" s="2640"/>
      <c r="M305" s="2640"/>
      <c r="N305" s="2640"/>
      <c r="O305" s="2640"/>
      <c r="P305" s="2640"/>
      <c r="Q305" s="2639"/>
      <c r="R305" s="2639"/>
      <c r="S305" s="2639"/>
      <c r="T305" s="2639"/>
      <c r="U305" s="2639"/>
      <c r="V305" s="2639"/>
      <c r="W305" s="2639"/>
      <c r="X305" s="2639"/>
      <c r="Y305" s="2639"/>
      <c r="Z305" s="2639"/>
      <c r="AA305" s="2639"/>
      <c r="AB305" s="2639"/>
      <c r="AC305" s="2639"/>
      <c r="AD305" s="2639"/>
      <c r="AE305" s="2639"/>
      <c r="AF305" s="2578"/>
    </row>
    <row r="306" spans="2:32" s="2458" customFormat="1" ht="13.5" thickBot="1" x14ac:dyDescent="0.25">
      <c r="B306" s="3481"/>
      <c r="C306" s="3478"/>
      <c r="D306" s="3478"/>
      <c r="E306" s="3478"/>
      <c r="F306" s="3478"/>
      <c r="G306" s="2643"/>
      <c r="H306" s="2643"/>
      <c r="I306" s="2643"/>
      <c r="J306" s="2643"/>
      <c r="K306" s="2643"/>
      <c r="L306" s="2643"/>
      <c r="M306" s="2643"/>
      <c r="N306" s="2643"/>
      <c r="O306" s="2643"/>
      <c r="P306" s="2643"/>
      <c r="Q306" s="2643"/>
      <c r="R306" s="2643"/>
      <c r="S306" s="2643"/>
      <c r="T306" s="2643"/>
      <c r="U306" s="2643"/>
      <c r="V306" s="2643"/>
      <c r="W306" s="2643"/>
      <c r="X306" s="2643"/>
      <c r="Y306" s="2643"/>
      <c r="Z306" s="2643"/>
      <c r="AA306" s="2643"/>
      <c r="AB306" s="2643"/>
      <c r="AC306" s="2643"/>
      <c r="AD306" s="2643"/>
      <c r="AE306" s="2643"/>
      <c r="AF306" s="2583"/>
    </row>
    <row r="307" spans="2:32" s="2458" customFormat="1" x14ac:dyDescent="0.2">
      <c r="B307" s="3492" t="str">
        <f>+B289</f>
        <v>.</v>
      </c>
      <c r="I307" s="2885"/>
    </row>
    <row r="308" spans="2:32" s="2458" customFormat="1" ht="13.5" thickBot="1" x14ac:dyDescent="0.25">
      <c r="B308" s="2541"/>
      <c r="I308" s="2885"/>
    </row>
    <row r="309" spans="2:32" s="2458" customFormat="1" ht="20.25" x14ac:dyDescent="0.2">
      <c r="B309" s="3623" t="s">
        <v>5075</v>
      </c>
      <c r="C309" s="3624"/>
      <c r="D309" s="3624"/>
      <c r="E309" s="3624"/>
      <c r="F309" s="3624"/>
      <c r="G309" s="3624"/>
      <c r="H309" s="3624"/>
      <c r="I309" s="3624"/>
      <c r="J309" s="3624"/>
      <c r="K309" s="3624"/>
      <c r="L309" s="3624"/>
      <c r="M309" s="3624"/>
      <c r="N309" s="3624"/>
      <c r="O309" s="3624"/>
      <c r="P309" s="3624"/>
      <c r="Q309" s="3624"/>
      <c r="R309" s="3624"/>
      <c r="S309" s="3624"/>
      <c r="T309" s="3624"/>
      <c r="U309" s="3624"/>
      <c r="V309" s="3624"/>
      <c r="W309" s="3624"/>
      <c r="X309" s="3624"/>
      <c r="Y309" s="3624"/>
      <c r="Z309" s="3624"/>
      <c r="AA309" s="3624"/>
      <c r="AB309" s="3624"/>
      <c r="AC309" s="3624"/>
      <c r="AD309" s="3624"/>
      <c r="AE309" s="3624"/>
      <c r="AF309" s="3625"/>
    </row>
    <row r="310" spans="2:32" s="2458" customFormat="1" x14ac:dyDescent="0.2">
      <c r="B310" s="3476"/>
      <c r="C310" s="3477"/>
      <c r="D310" s="3477"/>
      <c r="E310" s="3477"/>
      <c r="F310" s="3477"/>
      <c r="G310" s="2577"/>
      <c r="H310" s="2577"/>
      <c r="I310" s="2577"/>
      <c r="J310" s="2577"/>
      <c r="K310" s="2577"/>
      <c r="L310" s="2577"/>
      <c r="M310" s="2577"/>
      <c r="N310" s="2577"/>
      <c r="O310" s="2577"/>
      <c r="P310" s="2577"/>
      <c r="Q310" s="2577"/>
      <c r="R310" s="2577"/>
      <c r="S310" s="2577"/>
      <c r="T310" s="2577"/>
      <c r="U310" s="2577"/>
      <c r="V310" s="2577"/>
      <c r="W310" s="2577"/>
      <c r="X310" s="2577"/>
      <c r="Y310" s="2577"/>
      <c r="Z310" s="2577"/>
      <c r="AA310" s="2577"/>
      <c r="AB310" s="2577"/>
      <c r="AC310" s="2577"/>
      <c r="AD310" s="2577"/>
      <c r="AE310" s="2577"/>
      <c r="AF310" s="2578"/>
    </row>
    <row r="311" spans="2:32" s="2458" customFormat="1" x14ac:dyDescent="0.2">
      <c r="B311" s="2641" t="s">
        <v>5095</v>
      </c>
      <c r="C311" s="3477"/>
      <c r="D311" s="3676" t="s">
        <v>6270</v>
      </c>
      <c r="E311" s="3676"/>
      <c r="F311" s="3676"/>
      <c r="G311" s="2577"/>
      <c r="H311" s="2577"/>
      <c r="I311" s="2577"/>
      <c r="J311" s="2577"/>
      <c r="K311" s="2577"/>
      <c r="L311" s="2577"/>
      <c r="M311" s="2577"/>
      <c r="N311" s="2577"/>
      <c r="O311" s="2577"/>
      <c r="P311" s="2577"/>
      <c r="Q311" s="2577"/>
      <c r="R311" s="2577"/>
      <c r="S311" s="2577"/>
      <c r="T311" s="2577"/>
      <c r="U311" s="2577"/>
      <c r="V311" s="2577"/>
      <c r="W311" s="2577"/>
      <c r="X311" s="2577"/>
      <c r="Y311" s="2577"/>
      <c r="Z311" s="2577"/>
      <c r="AA311" s="2577"/>
      <c r="AB311" s="2577"/>
      <c r="AC311" s="2577"/>
      <c r="AD311" s="2577"/>
      <c r="AE311" s="2577"/>
      <c r="AF311" s="2578"/>
    </row>
    <row r="312" spans="2:32" s="2458" customFormat="1" x14ac:dyDescent="0.2">
      <c r="B312" s="3677" t="s">
        <v>5078</v>
      </c>
      <c r="C312" s="3678"/>
      <c r="D312" s="4548">
        <v>41673</v>
      </c>
      <c r="E312" s="4548"/>
      <c r="F312" s="4548"/>
      <c r="G312" s="2639"/>
      <c r="H312" s="2577"/>
      <c r="I312" s="2577"/>
      <c r="J312" s="2577"/>
      <c r="K312" s="2577"/>
      <c r="L312" s="2577"/>
      <c r="M312" s="2577"/>
      <c r="N312" s="2577"/>
      <c r="O312" s="2577"/>
      <c r="P312" s="2577"/>
      <c r="Q312" s="2577"/>
      <c r="R312" s="2577"/>
      <c r="S312" s="2577"/>
      <c r="T312" s="2577"/>
      <c r="U312" s="2577"/>
      <c r="V312" s="2577"/>
      <c r="W312" s="2577"/>
      <c r="X312" s="2577"/>
      <c r="Y312" s="2577"/>
      <c r="Z312" s="2577"/>
      <c r="AA312" s="2577"/>
      <c r="AB312" s="2577"/>
      <c r="AC312" s="2577"/>
      <c r="AD312" s="2577"/>
      <c r="AE312" s="2577"/>
      <c r="AF312" s="2578"/>
    </row>
    <row r="313" spans="2:32" s="2458" customFormat="1" x14ac:dyDescent="0.2">
      <c r="B313" s="3657" t="s">
        <v>5076</v>
      </c>
      <c r="C313" s="3658"/>
      <c r="D313" s="4549">
        <v>41679</v>
      </c>
      <c r="E313" s="4549"/>
      <c r="F313" s="4549"/>
      <c r="G313" s="2577"/>
      <c r="H313" s="2577"/>
      <c r="I313" s="2577"/>
      <c r="J313" s="2577"/>
      <c r="K313" s="2577"/>
      <c r="L313" s="2577"/>
      <c r="M313" s="2577"/>
      <c r="N313" s="2577"/>
      <c r="O313" s="2577"/>
      <c r="P313" s="2577"/>
      <c r="Q313" s="2577"/>
      <c r="R313" s="2577"/>
      <c r="S313" s="2577"/>
      <c r="T313" s="2577"/>
      <c r="U313" s="2577"/>
      <c r="V313" s="2577"/>
      <c r="W313" s="2577"/>
      <c r="X313" s="2577"/>
      <c r="Y313" s="2577"/>
      <c r="Z313" s="2577"/>
      <c r="AA313" s="2577"/>
      <c r="AB313" s="2577"/>
      <c r="AC313" s="2577"/>
      <c r="AD313" s="2577"/>
      <c r="AE313" s="2577"/>
      <c r="AF313" s="2578"/>
    </row>
    <row r="314" spans="2:32" s="2458" customFormat="1" ht="13.5" thickBot="1" x14ac:dyDescent="0.25">
      <c r="B314" s="3476"/>
      <c r="C314" s="3477"/>
      <c r="D314" s="3477"/>
      <c r="E314" s="3477"/>
      <c r="F314" s="3477"/>
      <c r="G314" s="2577"/>
      <c r="H314" s="2577"/>
      <c r="I314" s="2577"/>
      <c r="J314" s="2577"/>
      <c r="K314" s="2577"/>
      <c r="L314" s="2577"/>
      <c r="M314" s="2577"/>
      <c r="N314" s="2577"/>
      <c r="O314" s="2577"/>
      <c r="P314" s="2577"/>
      <c r="Q314" s="2577"/>
      <c r="R314" s="2577"/>
      <c r="S314" s="2577"/>
      <c r="T314" s="2577"/>
      <c r="U314" s="2577"/>
      <c r="V314" s="2577"/>
      <c r="W314" s="2577"/>
      <c r="X314" s="2577"/>
      <c r="Y314" s="2577"/>
      <c r="Z314" s="2577"/>
      <c r="AA314" s="2577"/>
      <c r="AB314" s="2577"/>
      <c r="AC314" s="2577"/>
      <c r="AD314" s="2577"/>
      <c r="AE314" s="2577"/>
      <c r="AF314" s="2578"/>
    </row>
    <row r="315" spans="2:32" s="2458" customFormat="1" ht="110.25" customHeight="1" thickBot="1" x14ac:dyDescent="0.25">
      <c r="B315" s="3659" t="s">
        <v>5077</v>
      </c>
      <c r="C315" s="3710"/>
      <c r="D315" s="3661" t="s">
        <v>6271</v>
      </c>
      <c r="E315" s="3662"/>
      <c r="F315" s="3662"/>
      <c r="G315" s="3662"/>
      <c r="H315" s="3662"/>
      <c r="I315" s="3662"/>
      <c r="J315" s="3662"/>
      <c r="K315" s="3662"/>
      <c r="L315" s="3662"/>
      <c r="M315" s="3662"/>
      <c r="N315" s="3662"/>
      <c r="O315" s="3662"/>
      <c r="P315" s="3662"/>
      <c r="Q315" s="3663"/>
      <c r="R315" s="2577"/>
      <c r="S315" s="2577"/>
      <c r="T315" s="2577"/>
      <c r="U315" s="2577"/>
      <c r="V315" s="2577"/>
      <c r="W315" s="2577"/>
      <c r="X315" s="2577"/>
      <c r="Y315" s="2577"/>
      <c r="Z315" s="2577"/>
      <c r="AA315" s="2577"/>
      <c r="AB315" s="2577"/>
      <c r="AC315" s="2577"/>
      <c r="AD315" s="2577"/>
      <c r="AE315" s="2577"/>
      <c r="AF315" s="2578"/>
    </row>
    <row r="316" spans="2:32" s="2458" customFormat="1" ht="13.5" thickBot="1" x14ac:dyDescent="0.25">
      <c r="B316" s="3476"/>
      <c r="C316" s="3477"/>
      <c r="D316" s="3477"/>
      <c r="E316" s="3477"/>
      <c r="F316" s="3477"/>
      <c r="G316" s="2577"/>
      <c r="H316" s="2577"/>
      <c r="I316" s="2577"/>
      <c r="J316" s="2577"/>
      <c r="K316" s="2577"/>
      <c r="L316" s="2577"/>
      <c r="M316" s="2577"/>
      <c r="N316" s="2577"/>
      <c r="O316" s="2577"/>
      <c r="P316" s="2577"/>
      <c r="Q316" s="2577"/>
      <c r="R316" s="2643"/>
      <c r="S316" s="2577"/>
      <c r="T316" s="2577"/>
      <c r="U316" s="2577"/>
      <c r="V316" s="2577"/>
      <c r="W316" s="2577"/>
      <c r="X316" s="2577"/>
      <c r="Y316" s="2577"/>
      <c r="Z316" s="2577"/>
      <c r="AA316" s="2577"/>
      <c r="AB316" s="2577"/>
      <c r="AC316" s="2577"/>
      <c r="AD316" s="2577"/>
      <c r="AE316" s="2577"/>
      <c r="AF316" s="2578"/>
    </row>
    <row r="317" spans="2:32" s="2458" customFormat="1" ht="13.5" thickBot="1" x14ac:dyDescent="0.25">
      <c r="B317" s="3679" t="s">
        <v>5079</v>
      </c>
      <c r="C317" s="3680"/>
      <c r="D317" s="3655" t="s">
        <v>5080</v>
      </c>
      <c r="E317" s="3683" t="s">
        <v>224</v>
      </c>
      <c r="F317" s="3684"/>
      <c r="G317" s="3684"/>
      <c r="H317" s="3684"/>
      <c r="I317" s="3684"/>
      <c r="J317" s="3684"/>
      <c r="K317" s="3684"/>
      <c r="L317" s="3684"/>
      <c r="M317" s="3684"/>
      <c r="N317" s="3684"/>
      <c r="O317" s="3684"/>
      <c r="P317" s="3685"/>
      <c r="Q317" s="3686" t="s">
        <v>340</v>
      </c>
      <c r="R317" s="3687"/>
      <c r="S317" s="3688"/>
      <c r="T317" s="3688"/>
      <c r="U317" s="3688"/>
      <c r="V317" s="3688"/>
      <c r="W317" s="3688"/>
      <c r="X317" s="3688"/>
      <c r="Y317" s="3689"/>
      <c r="Z317" s="3686" t="s">
        <v>225</v>
      </c>
      <c r="AA317" s="3688"/>
      <c r="AB317" s="3689"/>
      <c r="AC317" s="3690" t="s">
        <v>4999</v>
      </c>
      <c r="AD317" s="3691"/>
      <c r="AE317" s="3692"/>
      <c r="AF317" s="2578"/>
    </row>
    <row r="318" spans="2:32" s="2458" customFormat="1" ht="13.5" thickBot="1" x14ac:dyDescent="0.25">
      <c r="B318" s="3681"/>
      <c r="C318" s="3682"/>
      <c r="D318" s="3655"/>
      <c r="E318" s="3655" t="s">
        <v>5017</v>
      </c>
      <c r="F318" s="3655" t="s">
        <v>5018</v>
      </c>
      <c r="G318" s="3640" t="s">
        <v>5020</v>
      </c>
      <c r="H318" s="3640" t="s">
        <v>5081</v>
      </c>
      <c r="I318" s="3693" t="s">
        <v>5082</v>
      </c>
      <c r="J318" s="3693" t="s">
        <v>5083</v>
      </c>
      <c r="K318" s="3693" t="s">
        <v>5023</v>
      </c>
      <c r="L318" s="3693"/>
      <c r="M318" s="3693" t="s">
        <v>5084</v>
      </c>
      <c r="N318" s="3693" t="s">
        <v>5085</v>
      </c>
      <c r="O318" s="3693" t="s">
        <v>5086</v>
      </c>
      <c r="P318" s="3693" t="s">
        <v>5087</v>
      </c>
      <c r="Q318" s="3638" t="s">
        <v>5029</v>
      </c>
      <c r="R318" s="3638" t="s">
        <v>5030</v>
      </c>
      <c r="S318" s="3638" t="s">
        <v>5031</v>
      </c>
      <c r="T318" s="3638" t="s">
        <v>5088</v>
      </c>
      <c r="U318" s="3638" t="s">
        <v>5089</v>
      </c>
      <c r="V318" s="3638" t="s">
        <v>5034</v>
      </c>
      <c r="W318" s="3638" t="s">
        <v>5036</v>
      </c>
      <c r="X318" s="3640" t="s">
        <v>5090</v>
      </c>
      <c r="Y318" s="3640" t="s">
        <v>5091</v>
      </c>
      <c r="Z318" s="3638" t="s">
        <v>5092</v>
      </c>
      <c r="AA318" s="3638" t="s">
        <v>5093</v>
      </c>
      <c r="AB318" s="3638" t="s">
        <v>5094</v>
      </c>
      <c r="AC318" s="3638" t="s">
        <v>1154</v>
      </c>
      <c r="AD318" s="3638" t="s">
        <v>5000</v>
      </c>
      <c r="AE318" s="3638" t="s">
        <v>5001</v>
      </c>
      <c r="AF318" s="2578"/>
    </row>
    <row r="319" spans="2:32" s="2458" customFormat="1" ht="13.5" thickBot="1" x14ac:dyDescent="0.25">
      <c r="B319" s="3681"/>
      <c r="C319" s="3682"/>
      <c r="D319" s="3638"/>
      <c r="E319" s="3638"/>
      <c r="F319" s="3638"/>
      <c r="G319" s="3637"/>
      <c r="H319" s="3637"/>
      <c r="I319" s="3640"/>
      <c r="J319" s="3640"/>
      <c r="K319" s="3479" t="s">
        <v>5043</v>
      </c>
      <c r="L319" s="3480" t="s">
        <v>2798</v>
      </c>
      <c r="M319" s="3640"/>
      <c r="N319" s="3640"/>
      <c r="O319" s="3640"/>
      <c r="P319" s="3640"/>
      <c r="Q319" s="3639"/>
      <c r="R319" s="3639"/>
      <c r="S319" s="3639"/>
      <c r="T319" s="3639"/>
      <c r="U319" s="3639"/>
      <c r="V319" s="3639"/>
      <c r="W319" s="3639"/>
      <c r="X319" s="3637"/>
      <c r="Y319" s="3637"/>
      <c r="Z319" s="3639"/>
      <c r="AA319" s="3639"/>
      <c r="AB319" s="3639"/>
      <c r="AC319" s="3639"/>
      <c r="AD319" s="3639"/>
      <c r="AE319" s="3639"/>
      <c r="AF319" s="2578"/>
    </row>
    <row r="320" spans="2:32" s="2458" customFormat="1" x14ac:dyDescent="0.2">
      <c r="B320" s="4546" t="s">
        <v>6270</v>
      </c>
      <c r="C320" s="4547"/>
      <c r="D320" s="3165" t="s">
        <v>1534</v>
      </c>
      <c r="E320" s="3166"/>
      <c r="F320" s="3167"/>
      <c r="G320" s="2741"/>
      <c r="H320" s="2741"/>
      <c r="I320" s="3166"/>
      <c r="J320" s="3166"/>
      <c r="K320" s="3167"/>
      <c r="L320" s="2741"/>
      <c r="M320" s="3166"/>
      <c r="N320" s="3166"/>
      <c r="O320" s="3166"/>
      <c r="P320" s="3166"/>
      <c r="Q320" s="3166"/>
      <c r="R320" s="3167"/>
      <c r="S320" s="3167"/>
      <c r="T320" s="3166"/>
      <c r="U320" s="3166"/>
      <c r="V320" s="3167"/>
      <c r="W320" s="3167"/>
      <c r="X320" s="3166"/>
      <c r="Y320" s="3166"/>
      <c r="Z320" s="3167"/>
      <c r="AA320" s="3166"/>
      <c r="AB320" s="3166"/>
      <c r="AC320" s="2676"/>
      <c r="AD320" s="2676"/>
      <c r="AE320" s="2676"/>
      <c r="AF320" s="2578"/>
    </row>
    <row r="321" spans="2:32" s="2458" customFormat="1" x14ac:dyDescent="0.2">
      <c r="B321" s="2642"/>
      <c r="C321" s="2572"/>
      <c r="D321" s="2572"/>
      <c r="E321" s="2572"/>
      <c r="F321" s="2572"/>
      <c r="G321" s="2573"/>
      <c r="H321" s="2573"/>
      <c r="I321" s="2573"/>
      <c r="J321" s="2573"/>
      <c r="K321" s="2572"/>
      <c r="L321" s="2573"/>
      <c r="M321" s="2573"/>
      <c r="N321" s="2573"/>
      <c r="O321" s="2573"/>
      <c r="P321" s="2573"/>
      <c r="Q321" s="2639"/>
      <c r="R321" s="2639"/>
      <c r="S321" s="2639"/>
      <c r="T321" s="2639"/>
      <c r="U321" s="2639"/>
      <c r="V321" s="2639"/>
      <c r="W321" s="2639"/>
      <c r="X321" s="2639"/>
      <c r="Y321" s="2639"/>
      <c r="Z321" s="2639"/>
      <c r="AA321" s="2639"/>
      <c r="AB321" s="2639"/>
      <c r="AC321" s="2639"/>
      <c r="AD321" s="2639"/>
      <c r="AE321" s="2639"/>
      <c r="AF321" s="2578"/>
    </row>
    <row r="322" spans="2:32" s="2458" customFormat="1" x14ac:dyDescent="0.2">
      <c r="B322" s="3673" t="s">
        <v>5002</v>
      </c>
      <c r="C322" s="3674"/>
      <c r="D322" s="3675" t="s">
        <v>1871</v>
      </c>
      <c r="E322" s="3675"/>
      <c r="F322" s="3675"/>
      <c r="G322" s="3675"/>
      <c r="H322" s="3675"/>
      <c r="I322" s="2640"/>
      <c r="J322" s="2640"/>
      <c r="K322" s="2640"/>
      <c r="L322" s="2640"/>
      <c r="M322" s="2640"/>
      <c r="N322" s="2640"/>
      <c r="O322" s="2640"/>
      <c r="P322" s="2640"/>
      <c r="Q322" s="2639"/>
      <c r="R322" s="2639"/>
      <c r="S322" s="2639"/>
      <c r="T322" s="2639"/>
      <c r="U322" s="2639"/>
      <c r="V322" s="2639"/>
      <c r="W322" s="2639"/>
      <c r="X322" s="2639"/>
      <c r="Y322" s="2639"/>
      <c r="Z322" s="2639"/>
      <c r="AA322" s="2639"/>
      <c r="AB322" s="2639"/>
      <c r="AC322" s="2639"/>
      <c r="AD322" s="2639"/>
      <c r="AE322" s="2639"/>
      <c r="AF322" s="2578"/>
    </row>
    <row r="323" spans="2:32" s="2458" customFormat="1" x14ac:dyDescent="0.2">
      <c r="B323" s="3673" t="s">
        <v>5003</v>
      </c>
      <c r="C323" s="3674"/>
      <c r="D323" s="3675" t="s">
        <v>1871</v>
      </c>
      <c r="E323" s="3675"/>
      <c r="F323" s="3675"/>
      <c r="G323" s="3675"/>
      <c r="H323" s="3675"/>
      <c r="I323" s="2640"/>
      <c r="J323" s="2640"/>
      <c r="K323" s="2640"/>
      <c r="L323" s="2640"/>
      <c r="M323" s="2640"/>
      <c r="N323" s="2640"/>
      <c r="O323" s="2640"/>
      <c r="P323" s="2640"/>
      <c r="Q323" s="2639"/>
      <c r="R323" s="2639"/>
      <c r="S323" s="2639"/>
      <c r="T323" s="2639"/>
      <c r="U323" s="2639"/>
      <c r="V323" s="2639"/>
      <c r="W323" s="2639"/>
      <c r="X323" s="2639"/>
      <c r="Y323" s="2639"/>
      <c r="Z323" s="2639"/>
      <c r="AA323" s="2639"/>
      <c r="AB323" s="2639"/>
      <c r="AC323" s="2639"/>
      <c r="AD323" s="2639"/>
      <c r="AE323" s="2639"/>
      <c r="AF323" s="2578"/>
    </row>
    <row r="324" spans="2:32" s="2458" customFormat="1" ht="13.5" thickBot="1" x14ac:dyDescent="0.25">
      <c r="B324" s="3481"/>
      <c r="C324" s="3478"/>
      <c r="D324" s="3478"/>
      <c r="E324" s="3478"/>
      <c r="F324" s="3478"/>
      <c r="G324" s="2643"/>
      <c r="H324" s="2643"/>
      <c r="I324" s="2643"/>
      <c r="J324" s="2643"/>
      <c r="K324" s="2643"/>
      <c r="L324" s="2643"/>
      <c r="M324" s="2643"/>
      <c r="N324" s="2643"/>
      <c r="O324" s="2643"/>
      <c r="P324" s="2643"/>
      <c r="Q324" s="2643"/>
      <c r="R324" s="2643"/>
      <c r="S324" s="2643"/>
      <c r="T324" s="2643"/>
      <c r="U324" s="2643"/>
      <c r="V324" s="2643"/>
      <c r="W324" s="2643"/>
      <c r="X324" s="2643"/>
      <c r="Y324" s="2643"/>
      <c r="Z324" s="2643"/>
      <c r="AA324" s="2643"/>
      <c r="AB324" s="2643"/>
      <c r="AC324" s="2643"/>
      <c r="AD324" s="2643"/>
      <c r="AE324" s="2643"/>
      <c r="AF324" s="2583"/>
    </row>
    <row r="325" spans="2:32" s="2458" customFormat="1" x14ac:dyDescent="0.2">
      <c r="B325" s="3492" t="str">
        <f>+B307</f>
        <v>.</v>
      </c>
      <c r="I325" s="2885"/>
    </row>
    <row r="326" spans="2:32" s="2458" customFormat="1" ht="13.5" thickBot="1" x14ac:dyDescent="0.25">
      <c r="B326" s="2541"/>
      <c r="I326" s="2885"/>
    </row>
    <row r="327" spans="2:32" s="2458" customFormat="1" ht="20.25" x14ac:dyDescent="0.2">
      <c r="B327" s="3623" t="s">
        <v>5075</v>
      </c>
      <c r="C327" s="3624"/>
      <c r="D327" s="3624"/>
      <c r="E327" s="3624"/>
      <c r="F327" s="3624"/>
      <c r="G327" s="3624"/>
      <c r="H327" s="3624"/>
      <c r="I327" s="3624"/>
      <c r="J327" s="3624"/>
      <c r="K327" s="3624"/>
      <c r="L327" s="3624"/>
      <c r="M327" s="3624"/>
      <c r="N327" s="3624"/>
      <c r="O327" s="3624"/>
      <c r="P327" s="3624"/>
      <c r="Q327" s="3624"/>
      <c r="R327" s="3624"/>
      <c r="S327" s="3624"/>
      <c r="T327" s="3624"/>
      <c r="U327" s="3624"/>
      <c r="V327" s="3624"/>
      <c r="W327" s="3624"/>
      <c r="X327" s="3624"/>
      <c r="Y327" s="3624"/>
      <c r="Z327" s="3624"/>
      <c r="AA327" s="3624"/>
      <c r="AB327" s="3624"/>
      <c r="AC327" s="3624"/>
      <c r="AD327" s="3624"/>
      <c r="AE327" s="3624"/>
      <c r="AF327" s="3625"/>
    </row>
    <row r="328" spans="2:32" s="2458" customFormat="1" x14ac:dyDescent="0.2">
      <c r="B328" s="3476"/>
      <c r="C328" s="3477"/>
      <c r="D328" s="3477"/>
      <c r="E328" s="3477"/>
      <c r="F328" s="3477"/>
      <c r="G328" s="2577"/>
      <c r="H328" s="2577"/>
      <c r="I328" s="2577"/>
      <c r="J328" s="2577"/>
      <c r="K328" s="2577"/>
      <c r="L328" s="2577"/>
      <c r="M328" s="2577"/>
      <c r="N328" s="2577"/>
      <c r="O328" s="2577"/>
      <c r="P328" s="2577"/>
      <c r="Q328" s="2577"/>
      <c r="R328" s="2577"/>
      <c r="S328" s="2577"/>
      <c r="T328" s="2577"/>
      <c r="U328" s="2577"/>
      <c r="V328" s="2577"/>
      <c r="W328" s="2577"/>
      <c r="X328" s="2577"/>
      <c r="Y328" s="2577"/>
      <c r="Z328" s="2577"/>
      <c r="AA328" s="2577"/>
      <c r="AB328" s="2577"/>
      <c r="AC328" s="2577"/>
      <c r="AD328" s="2577"/>
      <c r="AE328" s="2577"/>
      <c r="AF328" s="2578"/>
    </row>
    <row r="329" spans="2:32" s="2458" customFormat="1" x14ac:dyDescent="0.2">
      <c r="B329" s="2641" t="s">
        <v>5095</v>
      </c>
      <c r="C329" s="3477"/>
      <c r="D329" s="3676" t="s">
        <v>6274</v>
      </c>
      <c r="E329" s="3676"/>
      <c r="F329" s="3676"/>
      <c r="G329" s="2577"/>
      <c r="H329" s="2577"/>
      <c r="I329" s="2577"/>
      <c r="J329" s="2577"/>
      <c r="K329" s="2577"/>
      <c r="L329" s="2577"/>
      <c r="M329" s="2577"/>
      <c r="N329" s="2577"/>
      <c r="O329" s="2577"/>
      <c r="P329" s="2577"/>
      <c r="Q329" s="2577"/>
      <c r="R329" s="2577"/>
      <c r="S329" s="2577"/>
      <c r="T329" s="2577"/>
      <c r="U329" s="2577"/>
      <c r="V329" s="2577"/>
      <c r="W329" s="2577"/>
      <c r="X329" s="2577"/>
      <c r="Y329" s="2577"/>
      <c r="Z329" s="2577"/>
      <c r="AA329" s="2577"/>
      <c r="AB329" s="2577"/>
      <c r="AC329" s="2577"/>
      <c r="AD329" s="2577"/>
      <c r="AE329" s="2577"/>
      <c r="AF329" s="2578"/>
    </row>
    <row r="330" spans="2:32" s="2458" customFormat="1" x14ac:dyDescent="0.2">
      <c r="B330" s="3677" t="s">
        <v>5078</v>
      </c>
      <c r="C330" s="3678"/>
      <c r="D330" s="4548">
        <v>41673</v>
      </c>
      <c r="E330" s="4548"/>
      <c r="F330" s="4548"/>
      <c r="G330" s="2639"/>
      <c r="H330" s="2577"/>
      <c r="I330" s="2577"/>
      <c r="J330" s="2577"/>
      <c r="K330" s="2577"/>
      <c r="L330" s="2577"/>
      <c r="M330" s="2577"/>
      <c r="N330" s="2577"/>
      <c r="O330" s="2577"/>
      <c r="P330" s="2577"/>
      <c r="Q330" s="2577"/>
      <c r="R330" s="2577"/>
      <c r="S330" s="2577"/>
      <c r="T330" s="2577"/>
      <c r="U330" s="2577"/>
      <c r="V330" s="2577"/>
      <c r="W330" s="2577"/>
      <c r="X330" s="2577"/>
      <c r="Y330" s="2577"/>
      <c r="Z330" s="2577"/>
      <c r="AA330" s="2577"/>
      <c r="AB330" s="2577"/>
      <c r="AC330" s="2577"/>
      <c r="AD330" s="2577"/>
      <c r="AE330" s="2577"/>
      <c r="AF330" s="2578"/>
    </row>
    <row r="331" spans="2:32" s="2458" customFormat="1" x14ac:dyDescent="0.2">
      <c r="B331" s="3657" t="s">
        <v>5076</v>
      </c>
      <c r="C331" s="3658"/>
      <c r="D331" s="4549">
        <v>41679</v>
      </c>
      <c r="E331" s="4549"/>
      <c r="F331" s="4549"/>
      <c r="G331" s="2577"/>
      <c r="H331" s="2577"/>
      <c r="I331" s="2577"/>
      <c r="J331" s="2577"/>
      <c r="K331" s="2577"/>
      <c r="L331" s="2577"/>
      <c r="M331" s="2577"/>
      <c r="N331" s="2577"/>
      <c r="O331" s="2577"/>
      <c r="P331" s="2577"/>
      <c r="Q331" s="2577"/>
      <c r="R331" s="2577"/>
      <c r="S331" s="2577"/>
      <c r="T331" s="2577"/>
      <c r="U331" s="2577"/>
      <c r="V331" s="2577"/>
      <c r="W331" s="2577"/>
      <c r="X331" s="2577"/>
      <c r="Y331" s="2577"/>
      <c r="Z331" s="2577"/>
      <c r="AA331" s="2577"/>
      <c r="AB331" s="2577"/>
      <c r="AC331" s="2577"/>
      <c r="AD331" s="2577"/>
      <c r="AE331" s="2577"/>
      <c r="AF331" s="2578"/>
    </row>
    <row r="332" spans="2:32" s="2458" customFormat="1" ht="13.5" thickBot="1" x14ac:dyDescent="0.25">
      <c r="B332" s="3476"/>
      <c r="C332" s="3477"/>
      <c r="D332" s="3477"/>
      <c r="E332" s="3477"/>
      <c r="F332" s="3477"/>
      <c r="G332" s="2577"/>
      <c r="H332" s="2577"/>
      <c r="I332" s="2577"/>
      <c r="J332" s="2577"/>
      <c r="K332" s="2577"/>
      <c r="L332" s="2577"/>
      <c r="M332" s="2577"/>
      <c r="N332" s="2577"/>
      <c r="O332" s="2577"/>
      <c r="P332" s="2577"/>
      <c r="Q332" s="2577"/>
      <c r="R332" s="2577"/>
      <c r="S332" s="2577"/>
      <c r="T332" s="2577"/>
      <c r="U332" s="2577"/>
      <c r="V332" s="2577"/>
      <c r="W332" s="2577"/>
      <c r="X332" s="2577"/>
      <c r="Y332" s="2577"/>
      <c r="Z332" s="2577"/>
      <c r="AA332" s="2577"/>
      <c r="AB332" s="2577"/>
      <c r="AC332" s="2577"/>
      <c r="AD332" s="2577"/>
      <c r="AE332" s="2577"/>
      <c r="AF332" s="2578"/>
    </row>
    <row r="333" spans="2:32" s="2458" customFormat="1" ht="112.5" customHeight="1" thickBot="1" x14ac:dyDescent="0.25">
      <c r="B333" s="3659" t="s">
        <v>5077</v>
      </c>
      <c r="C333" s="3710"/>
      <c r="D333" s="3661" t="s">
        <v>6275</v>
      </c>
      <c r="E333" s="3662"/>
      <c r="F333" s="3662"/>
      <c r="G333" s="3662"/>
      <c r="H333" s="3662"/>
      <c r="I333" s="3662"/>
      <c r="J333" s="3662"/>
      <c r="K333" s="3662"/>
      <c r="L333" s="3662"/>
      <c r="M333" s="3662"/>
      <c r="N333" s="3662"/>
      <c r="O333" s="3662"/>
      <c r="P333" s="3662"/>
      <c r="Q333" s="3663"/>
      <c r="R333" s="2577"/>
      <c r="S333" s="2577"/>
      <c r="T333" s="2577"/>
      <c r="U333" s="2577"/>
      <c r="V333" s="2577"/>
      <c r="W333" s="2577"/>
      <c r="X333" s="2577"/>
      <c r="Y333" s="2577"/>
      <c r="Z333" s="2577"/>
      <c r="AA333" s="2577"/>
      <c r="AB333" s="2577"/>
      <c r="AC333" s="2577"/>
      <c r="AD333" s="2577"/>
      <c r="AE333" s="2577"/>
      <c r="AF333" s="2578"/>
    </row>
    <row r="334" spans="2:32" s="2458" customFormat="1" ht="13.5" thickBot="1" x14ac:dyDescent="0.25">
      <c r="B334" s="3476"/>
      <c r="C334" s="3477"/>
      <c r="D334" s="3477"/>
      <c r="E334" s="3477"/>
      <c r="F334" s="3477"/>
      <c r="G334" s="2577"/>
      <c r="H334" s="2577"/>
      <c r="I334" s="2577"/>
      <c r="J334" s="2577"/>
      <c r="K334" s="2577"/>
      <c r="L334" s="2577"/>
      <c r="M334" s="2577"/>
      <c r="N334" s="2577"/>
      <c r="O334" s="2577"/>
      <c r="P334" s="2577"/>
      <c r="Q334" s="2577"/>
      <c r="R334" s="2643"/>
      <c r="S334" s="2577"/>
      <c r="T334" s="2577"/>
      <c r="U334" s="2577"/>
      <c r="V334" s="2577"/>
      <c r="W334" s="2577"/>
      <c r="X334" s="2577"/>
      <c r="Y334" s="2577"/>
      <c r="Z334" s="2577"/>
      <c r="AA334" s="2577"/>
      <c r="AB334" s="2577"/>
      <c r="AC334" s="2577"/>
      <c r="AD334" s="2577"/>
      <c r="AE334" s="2577"/>
      <c r="AF334" s="2578"/>
    </row>
    <row r="335" spans="2:32" s="2458" customFormat="1" ht="13.5" thickBot="1" x14ac:dyDescent="0.25">
      <c r="B335" s="3679" t="s">
        <v>5079</v>
      </c>
      <c r="C335" s="3680"/>
      <c r="D335" s="3655" t="s">
        <v>5080</v>
      </c>
      <c r="E335" s="3683" t="s">
        <v>224</v>
      </c>
      <c r="F335" s="3684"/>
      <c r="G335" s="3684"/>
      <c r="H335" s="3684"/>
      <c r="I335" s="3684"/>
      <c r="J335" s="3684"/>
      <c r="K335" s="3684"/>
      <c r="L335" s="3684"/>
      <c r="M335" s="3684"/>
      <c r="N335" s="3684"/>
      <c r="O335" s="3684"/>
      <c r="P335" s="3685"/>
      <c r="Q335" s="3686" t="s">
        <v>340</v>
      </c>
      <c r="R335" s="3687"/>
      <c r="S335" s="3688"/>
      <c r="T335" s="3688"/>
      <c r="U335" s="3688"/>
      <c r="V335" s="3688"/>
      <c r="W335" s="3688"/>
      <c r="X335" s="3688"/>
      <c r="Y335" s="3689"/>
      <c r="Z335" s="3686" t="s">
        <v>225</v>
      </c>
      <c r="AA335" s="3688"/>
      <c r="AB335" s="3689"/>
      <c r="AC335" s="3690" t="s">
        <v>4999</v>
      </c>
      <c r="AD335" s="3691"/>
      <c r="AE335" s="3692"/>
      <c r="AF335" s="2578"/>
    </row>
    <row r="336" spans="2:32" s="2458" customFormat="1" ht="13.5" thickBot="1" x14ac:dyDescent="0.25">
      <c r="B336" s="3681"/>
      <c r="C336" s="3682"/>
      <c r="D336" s="3655"/>
      <c r="E336" s="3655" t="s">
        <v>5017</v>
      </c>
      <c r="F336" s="3655" t="s">
        <v>5018</v>
      </c>
      <c r="G336" s="3640" t="s">
        <v>5020</v>
      </c>
      <c r="H336" s="3640" t="s">
        <v>5081</v>
      </c>
      <c r="I336" s="3693" t="s">
        <v>5082</v>
      </c>
      <c r="J336" s="3693" t="s">
        <v>5083</v>
      </c>
      <c r="K336" s="3693" t="s">
        <v>5023</v>
      </c>
      <c r="L336" s="3693"/>
      <c r="M336" s="3693" t="s">
        <v>5084</v>
      </c>
      <c r="N336" s="3693" t="s">
        <v>5085</v>
      </c>
      <c r="O336" s="3693" t="s">
        <v>5086</v>
      </c>
      <c r="P336" s="3693" t="s">
        <v>5087</v>
      </c>
      <c r="Q336" s="3638" t="s">
        <v>5029</v>
      </c>
      <c r="R336" s="3638" t="s">
        <v>5030</v>
      </c>
      <c r="S336" s="3638" t="s">
        <v>5031</v>
      </c>
      <c r="T336" s="3638" t="s">
        <v>5088</v>
      </c>
      <c r="U336" s="3638" t="s">
        <v>5089</v>
      </c>
      <c r="V336" s="3638" t="s">
        <v>5034</v>
      </c>
      <c r="W336" s="3638" t="s">
        <v>5036</v>
      </c>
      <c r="X336" s="3640" t="s">
        <v>5090</v>
      </c>
      <c r="Y336" s="3640" t="s">
        <v>5091</v>
      </c>
      <c r="Z336" s="3638" t="s">
        <v>5092</v>
      </c>
      <c r="AA336" s="3638" t="s">
        <v>5093</v>
      </c>
      <c r="AB336" s="3638" t="s">
        <v>5094</v>
      </c>
      <c r="AC336" s="3638" t="s">
        <v>1154</v>
      </c>
      <c r="AD336" s="3638" t="s">
        <v>5000</v>
      </c>
      <c r="AE336" s="3638" t="s">
        <v>5001</v>
      </c>
      <c r="AF336" s="2578"/>
    </row>
    <row r="337" spans="2:32" s="2458" customFormat="1" ht="13.5" thickBot="1" x14ac:dyDescent="0.25">
      <c r="B337" s="3681"/>
      <c r="C337" s="3682"/>
      <c r="D337" s="3638"/>
      <c r="E337" s="3638"/>
      <c r="F337" s="3638"/>
      <c r="G337" s="3637"/>
      <c r="H337" s="3637"/>
      <c r="I337" s="3640"/>
      <c r="J337" s="3640"/>
      <c r="K337" s="3479" t="s">
        <v>5043</v>
      </c>
      <c r="L337" s="3480" t="s">
        <v>2798</v>
      </c>
      <c r="M337" s="3640"/>
      <c r="N337" s="3640"/>
      <c r="O337" s="3640"/>
      <c r="P337" s="3640"/>
      <c r="Q337" s="3639"/>
      <c r="R337" s="3639"/>
      <c r="S337" s="3639"/>
      <c r="T337" s="3639"/>
      <c r="U337" s="3639"/>
      <c r="V337" s="3639"/>
      <c r="W337" s="3639"/>
      <c r="X337" s="3637"/>
      <c r="Y337" s="3637"/>
      <c r="Z337" s="3639"/>
      <c r="AA337" s="3639"/>
      <c r="AB337" s="3639"/>
      <c r="AC337" s="3639"/>
      <c r="AD337" s="3639"/>
      <c r="AE337" s="3639"/>
      <c r="AF337" s="2578"/>
    </row>
    <row r="338" spans="2:32" s="2458" customFormat="1" x14ac:dyDescent="0.2">
      <c r="B338" s="4550" t="s">
        <v>6274</v>
      </c>
      <c r="C338" s="4550"/>
      <c r="D338" s="3165" t="s">
        <v>1534</v>
      </c>
      <c r="E338" s="3166"/>
      <c r="F338" s="3167"/>
      <c r="G338" s="2741"/>
      <c r="H338" s="2741"/>
      <c r="I338" s="3166"/>
      <c r="J338" s="3166"/>
      <c r="K338" s="3167"/>
      <c r="L338" s="2741"/>
      <c r="M338" s="3166"/>
      <c r="N338" s="3166"/>
      <c r="O338" s="3166"/>
      <c r="P338" s="3166"/>
      <c r="Q338" s="3166"/>
      <c r="R338" s="3167"/>
      <c r="S338" s="3167"/>
      <c r="T338" s="3166"/>
      <c r="U338" s="3166"/>
      <c r="V338" s="3167"/>
      <c r="W338" s="3167"/>
      <c r="X338" s="3166"/>
      <c r="Y338" s="3166"/>
      <c r="Z338" s="3167"/>
      <c r="AA338" s="3166"/>
      <c r="AB338" s="3166"/>
      <c r="AC338" s="2676"/>
      <c r="AD338" s="2676"/>
      <c r="AE338" s="2676"/>
      <c r="AF338" s="2578"/>
    </row>
    <row r="339" spans="2:32" s="2458" customFormat="1" x14ac:dyDescent="0.2">
      <c r="B339" s="2642"/>
      <c r="C339" s="2572"/>
      <c r="D339" s="2572"/>
      <c r="E339" s="2572"/>
      <c r="F339" s="2572"/>
      <c r="G339" s="2573"/>
      <c r="H339" s="2573"/>
      <c r="I339" s="2573"/>
      <c r="J339" s="2573"/>
      <c r="K339" s="2572"/>
      <c r="L339" s="2573"/>
      <c r="M339" s="2573"/>
      <c r="N339" s="2573"/>
      <c r="O339" s="2573"/>
      <c r="P339" s="2573"/>
      <c r="Q339" s="2639"/>
      <c r="R339" s="2639"/>
      <c r="S339" s="2639"/>
      <c r="T339" s="2639"/>
      <c r="U339" s="2639"/>
      <c r="V339" s="2639"/>
      <c r="W339" s="2639"/>
      <c r="X339" s="2639"/>
      <c r="Y339" s="2639"/>
      <c r="Z339" s="2639"/>
      <c r="AA339" s="2639"/>
      <c r="AB339" s="2639"/>
      <c r="AC339" s="2639"/>
      <c r="AD339" s="2639"/>
      <c r="AE339" s="2639"/>
      <c r="AF339" s="2578"/>
    </row>
    <row r="340" spans="2:32" s="2458" customFormat="1" x14ac:dyDescent="0.2">
      <c r="B340" s="3673" t="s">
        <v>5002</v>
      </c>
      <c r="C340" s="3674"/>
      <c r="D340" s="3675" t="s">
        <v>1871</v>
      </c>
      <c r="E340" s="3675"/>
      <c r="F340" s="3675"/>
      <c r="G340" s="3675"/>
      <c r="H340" s="3675"/>
      <c r="I340" s="2640"/>
      <c r="J340" s="2640"/>
      <c r="K340" s="2640"/>
      <c r="L340" s="2640"/>
      <c r="M340" s="2640"/>
      <c r="N340" s="2640"/>
      <c r="O340" s="2640"/>
      <c r="P340" s="2640"/>
      <c r="Q340" s="2639"/>
      <c r="R340" s="2639"/>
      <c r="S340" s="2639"/>
      <c r="T340" s="2639"/>
      <c r="U340" s="2639"/>
      <c r="V340" s="2639"/>
      <c r="W340" s="2639"/>
      <c r="X340" s="2639"/>
      <c r="Y340" s="2639"/>
      <c r="Z340" s="2639"/>
      <c r="AA340" s="2639"/>
      <c r="AB340" s="2639"/>
      <c r="AC340" s="2639"/>
      <c r="AD340" s="2639"/>
      <c r="AE340" s="2639"/>
      <c r="AF340" s="2578"/>
    </row>
    <row r="341" spans="2:32" s="2458" customFormat="1" x14ac:dyDescent="0.2">
      <c r="B341" s="3673" t="s">
        <v>5003</v>
      </c>
      <c r="C341" s="3674"/>
      <c r="D341" s="3675" t="s">
        <v>1871</v>
      </c>
      <c r="E341" s="3675"/>
      <c r="F341" s="3675"/>
      <c r="G341" s="3675"/>
      <c r="H341" s="3675"/>
      <c r="I341" s="2640"/>
      <c r="J341" s="2640"/>
      <c r="K341" s="2640"/>
      <c r="L341" s="2640"/>
      <c r="M341" s="2640"/>
      <c r="N341" s="2640"/>
      <c r="O341" s="2640"/>
      <c r="P341" s="2640"/>
      <c r="Q341" s="2639"/>
      <c r="R341" s="2639"/>
      <c r="S341" s="2639"/>
      <c r="T341" s="2639"/>
      <c r="U341" s="2639"/>
      <c r="V341" s="2639"/>
      <c r="W341" s="2639"/>
      <c r="X341" s="2639"/>
      <c r="Y341" s="2639"/>
      <c r="Z341" s="2639"/>
      <c r="AA341" s="2639"/>
      <c r="AB341" s="2639"/>
      <c r="AC341" s="2639"/>
      <c r="AD341" s="2639"/>
      <c r="AE341" s="2639"/>
      <c r="AF341" s="2578"/>
    </row>
    <row r="342" spans="2:32" s="2458" customFormat="1" ht="13.5" thickBot="1" x14ac:dyDescent="0.25">
      <c r="B342" s="3481"/>
      <c r="C342" s="3478"/>
      <c r="D342" s="3478"/>
      <c r="E342" s="3478"/>
      <c r="F342" s="3478"/>
      <c r="G342" s="2643"/>
      <c r="H342" s="2643"/>
      <c r="I342" s="2643"/>
      <c r="J342" s="2643"/>
      <c r="K342" s="2643"/>
      <c r="L342" s="2643"/>
      <c r="M342" s="2643"/>
      <c r="N342" s="2643"/>
      <c r="O342" s="2643"/>
      <c r="P342" s="2643"/>
      <c r="Q342" s="2643"/>
      <c r="R342" s="2643"/>
      <c r="S342" s="2643"/>
      <c r="T342" s="2643"/>
      <c r="U342" s="2643"/>
      <c r="V342" s="2643"/>
      <c r="W342" s="2643"/>
      <c r="X342" s="2643"/>
      <c r="Y342" s="2643"/>
      <c r="Z342" s="2643"/>
      <c r="AA342" s="2643"/>
      <c r="AB342" s="2643"/>
      <c r="AC342" s="2643"/>
      <c r="AD342" s="2643"/>
      <c r="AE342" s="2643"/>
      <c r="AF342" s="2583"/>
    </row>
    <row r="343" spans="2:32" s="2458" customFormat="1" x14ac:dyDescent="0.2">
      <c r="B343" s="3492" t="str">
        <f>+B325</f>
        <v>.</v>
      </c>
      <c r="I343" s="2885"/>
    </row>
    <row r="344" spans="2:32" s="2458" customFormat="1" ht="13.5" thickBot="1" x14ac:dyDescent="0.25">
      <c r="B344" s="2541"/>
      <c r="I344" s="2885"/>
    </row>
    <row r="345" spans="2:32" s="2458" customFormat="1" ht="20.25" x14ac:dyDescent="0.2">
      <c r="B345" s="3623" t="s">
        <v>5075</v>
      </c>
      <c r="C345" s="3624"/>
      <c r="D345" s="3624"/>
      <c r="E345" s="3624"/>
      <c r="F345" s="3624"/>
      <c r="G345" s="3624"/>
      <c r="H345" s="3624"/>
      <c r="I345" s="3624"/>
      <c r="J345" s="3624"/>
      <c r="K345" s="3624"/>
      <c r="L345" s="3624"/>
      <c r="M345" s="3624"/>
      <c r="N345" s="3624"/>
      <c r="O345" s="3624"/>
      <c r="P345" s="3624"/>
      <c r="Q345" s="3624"/>
      <c r="R345" s="3624"/>
      <c r="S345" s="3624"/>
      <c r="T345" s="3624"/>
      <c r="U345" s="3624"/>
      <c r="V345" s="3624"/>
      <c r="W345" s="3624"/>
      <c r="X345" s="3624"/>
      <c r="Y345" s="3624"/>
      <c r="Z345" s="3624"/>
      <c r="AA345" s="3624"/>
      <c r="AB345" s="3624"/>
      <c r="AC345" s="3624"/>
      <c r="AD345" s="3624"/>
      <c r="AE345" s="3624"/>
      <c r="AF345" s="3625"/>
    </row>
    <row r="346" spans="2:32" s="2458" customFormat="1" x14ac:dyDescent="0.2">
      <c r="B346" s="3476"/>
      <c r="C346" s="3477"/>
      <c r="D346" s="3477"/>
      <c r="E346" s="3477"/>
      <c r="F346" s="3477"/>
      <c r="G346" s="2577"/>
      <c r="H346" s="2577"/>
      <c r="I346" s="2577"/>
      <c r="J346" s="2577"/>
      <c r="K346" s="2577"/>
      <c r="L346" s="2577"/>
      <c r="M346" s="2577"/>
      <c r="N346" s="2577"/>
      <c r="O346" s="2577"/>
      <c r="P346" s="2577"/>
      <c r="Q346" s="2577"/>
      <c r="R346" s="2577"/>
      <c r="S346" s="2577"/>
      <c r="T346" s="2577"/>
      <c r="U346" s="2577"/>
      <c r="V346" s="2577"/>
      <c r="W346" s="2577"/>
      <c r="X346" s="2577"/>
      <c r="Y346" s="2577"/>
      <c r="Z346" s="2577"/>
      <c r="AA346" s="2577"/>
      <c r="AB346" s="2577"/>
      <c r="AC346" s="2577"/>
      <c r="AD346" s="2577"/>
      <c r="AE346" s="2577"/>
      <c r="AF346" s="2578"/>
    </row>
    <row r="347" spans="2:32" s="2458" customFormat="1" x14ac:dyDescent="0.2">
      <c r="B347" s="2641" t="s">
        <v>5095</v>
      </c>
      <c r="C347" s="3477"/>
      <c r="D347" s="3676" t="s">
        <v>6248</v>
      </c>
      <c r="E347" s="3676"/>
      <c r="F347" s="3676"/>
      <c r="G347" s="2577"/>
      <c r="H347" s="2577"/>
      <c r="I347" s="2577"/>
      <c r="J347" s="2577"/>
      <c r="K347" s="2577"/>
      <c r="L347" s="2577"/>
      <c r="M347" s="2577"/>
      <c r="N347" s="2577"/>
      <c r="O347" s="2577"/>
      <c r="P347" s="2577"/>
      <c r="Q347" s="2577"/>
      <c r="R347" s="2577"/>
      <c r="S347" s="2577"/>
      <c r="T347" s="2577"/>
      <c r="U347" s="2577"/>
      <c r="V347" s="2577"/>
      <c r="W347" s="2577"/>
      <c r="X347" s="2577"/>
      <c r="Y347" s="2577"/>
      <c r="Z347" s="2577"/>
      <c r="AA347" s="2577"/>
      <c r="AB347" s="2577"/>
      <c r="AC347" s="2577"/>
      <c r="AD347" s="2577"/>
      <c r="AE347" s="2577"/>
      <c r="AF347" s="2578"/>
    </row>
    <row r="348" spans="2:32" s="2458" customFormat="1" x14ac:dyDescent="0.2">
      <c r="B348" s="3677" t="s">
        <v>5078</v>
      </c>
      <c r="C348" s="3678"/>
      <c r="D348" s="4548">
        <v>41687</v>
      </c>
      <c r="E348" s="4548"/>
      <c r="F348" s="4548"/>
      <c r="G348" s="2639"/>
      <c r="H348" s="2577"/>
      <c r="I348" s="2577"/>
      <c r="J348" s="2577"/>
      <c r="K348" s="2577"/>
      <c r="L348" s="2577"/>
      <c r="M348" s="2577"/>
      <c r="N348" s="2577"/>
      <c r="O348" s="2577"/>
      <c r="P348" s="2577"/>
      <c r="Q348" s="2577"/>
      <c r="R348" s="2577"/>
      <c r="S348" s="2577"/>
      <c r="T348" s="2577"/>
      <c r="U348" s="2577"/>
      <c r="V348" s="2577"/>
      <c r="W348" s="2577"/>
      <c r="X348" s="2577"/>
      <c r="Y348" s="2577"/>
      <c r="Z348" s="2577"/>
      <c r="AA348" s="2577"/>
      <c r="AB348" s="2577"/>
      <c r="AC348" s="2577"/>
      <c r="AD348" s="2577"/>
      <c r="AE348" s="2577"/>
      <c r="AF348" s="2578"/>
    </row>
    <row r="349" spans="2:32" s="2458" customFormat="1" x14ac:dyDescent="0.2">
      <c r="B349" s="3657" t="s">
        <v>5076</v>
      </c>
      <c r="C349" s="3658"/>
      <c r="D349" s="4549">
        <v>41693</v>
      </c>
      <c r="E349" s="4549"/>
      <c r="F349" s="4549"/>
      <c r="G349" s="2577"/>
      <c r="H349" s="2577"/>
      <c r="I349" s="2577"/>
      <c r="J349" s="2577"/>
      <c r="K349" s="2577"/>
      <c r="L349" s="2577"/>
      <c r="M349" s="2577"/>
      <c r="N349" s="2577"/>
      <c r="O349" s="2577"/>
      <c r="P349" s="2577"/>
      <c r="Q349" s="2577"/>
      <c r="R349" s="2577"/>
      <c r="S349" s="2577"/>
      <c r="T349" s="2577"/>
      <c r="U349" s="2577"/>
      <c r="V349" s="2577"/>
      <c r="W349" s="2577"/>
      <c r="X349" s="2577"/>
      <c r="Y349" s="2577"/>
      <c r="Z349" s="2577"/>
      <c r="AA349" s="2577"/>
      <c r="AB349" s="2577"/>
      <c r="AC349" s="2577"/>
      <c r="AD349" s="2577"/>
      <c r="AE349" s="2577"/>
      <c r="AF349" s="2578"/>
    </row>
    <row r="350" spans="2:32" s="2458" customFormat="1" ht="13.5" thickBot="1" x14ac:dyDescent="0.25">
      <c r="B350" s="3476"/>
      <c r="C350" s="3477"/>
      <c r="D350" s="3477"/>
      <c r="E350" s="3477"/>
      <c r="F350" s="3477"/>
      <c r="G350" s="2577"/>
      <c r="H350" s="2577"/>
      <c r="I350" s="2577"/>
      <c r="J350" s="2577"/>
      <c r="K350" s="2577"/>
      <c r="L350" s="2577"/>
      <c r="M350" s="2577"/>
      <c r="N350" s="2577"/>
      <c r="O350" s="2577"/>
      <c r="P350" s="2577"/>
      <c r="Q350" s="2577"/>
      <c r="R350" s="2577"/>
      <c r="S350" s="2577"/>
      <c r="T350" s="2577"/>
      <c r="U350" s="2577"/>
      <c r="V350" s="2577"/>
      <c r="W350" s="2577"/>
      <c r="X350" s="2577"/>
      <c r="Y350" s="2577"/>
      <c r="Z350" s="2577"/>
      <c r="AA350" s="2577"/>
      <c r="AB350" s="2577"/>
      <c r="AC350" s="2577"/>
      <c r="AD350" s="2577"/>
      <c r="AE350" s="2577"/>
      <c r="AF350" s="2578"/>
    </row>
    <row r="351" spans="2:32" s="2458" customFormat="1" ht="159.75" customHeight="1" thickBot="1" x14ac:dyDescent="0.25">
      <c r="B351" s="3659" t="s">
        <v>5077</v>
      </c>
      <c r="C351" s="3710"/>
      <c r="D351" s="3661" t="s">
        <v>6249</v>
      </c>
      <c r="E351" s="3662"/>
      <c r="F351" s="3662"/>
      <c r="G351" s="3662"/>
      <c r="H351" s="3662"/>
      <c r="I351" s="3662"/>
      <c r="J351" s="3662"/>
      <c r="K351" s="3662"/>
      <c r="L351" s="3662"/>
      <c r="M351" s="3662"/>
      <c r="N351" s="3662"/>
      <c r="O351" s="3662"/>
      <c r="P351" s="3662"/>
      <c r="Q351" s="3663"/>
      <c r="R351" s="2577"/>
      <c r="S351" s="2577"/>
      <c r="T351" s="2577"/>
      <c r="U351" s="2577"/>
      <c r="V351" s="2577"/>
      <c r="W351" s="2577"/>
      <c r="X351" s="2577"/>
      <c r="Y351" s="2577"/>
      <c r="Z351" s="2577"/>
      <c r="AA351" s="2577"/>
      <c r="AB351" s="2577"/>
      <c r="AC351" s="2577"/>
      <c r="AD351" s="2577"/>
      <c r="AE351" s="2577"/>
      <c r="AF351" s="2578"/>
    </row>
    <row r="352" spans="2:32" s="2458" customFormat="1" ht="13.5" thickBot="1" x14ac:dyDescent="0.25">
      <c r="B352" s="3476"/>
      <c r="C352" s="3477"/>
      <c r="D352" s="3477"/>
      <c r="E352" s="3477"/>
      <c r="F352" s="3477"/>
      <c r="G352" s="2577"/>
      <c r="H352" s="2577"/>
      <c r="I352" s="2577"/>
      <c r="J352" s="2577"/>
      <c r="K352" s="2577"/>
      <c r="L352" s="2577"/>
      <c r="M352" s="2577"/>
      <c r="N352" s="2577"/>
      <c r="O352" s="2577"/>
      <c r="P352" s="2577"/>
      <c r="Q352" s="2577"/>
      <c r="R352" s="2643"/>
      <c r="S352" s="2577"/>
      <c r="T352" s="2577"/>
      <c r="U352" s="2577"/>
      <c r="V352" s="2577"/>
      <c r="W352" s="2577"/>
      <c r="X352" s="2577"/>
      <c r="Y352" s="2577"/>
      <c r="Z352" s="2577"/>
      <c r="AA352" s="2577"/>
      <c r="AB352" s="2577"/>
      <c r="AC352" s="2577"/>
      <c r="AD352" s="2577"/>
      <c r="AE352" s="2577"/>
      <c r="AF352" s="2578"/>
    </row>
    <row r="353" spans="2:32" s="2458" customFormat="1" ht="13.5" thickBot="1" x14ac:dyDescent="0.25">
      <c r="B353" s="3679" t="s">
        <v>5079</v>
      </c>
      <c r="C353" s="3680"/>
      <c r="D353" s="3655" t="s">
        <v>5080</v>
      </c>
      <c r="E353" s="3683" t="s">
        <v>224</v>
      </c>
      <c r="F353" s="3684"/>
      <c r="G353" s="3684"/>
      <c r="H353" s="3684"/>
      <c r="I353" s="3684"/>
      <c r="J353" s="3684"/>
      <c r="K353" s="3684"/>
      <c r="L353" s="3684"/>
      <c r="M353" s="3684"/>
      <c r="N353" s="3684"/>
      <c r="O353" s="3684"/>
      <c r="P353" s="3685"/>
      <c r="Q353" s="3686" t="s">
        <v>340</v>
      </c>
      <c r="R353" s="3687"/>
      <c r="S353" s="3688"/>
      <c r="T353" s="3688"/>
      <c r="U353" s="3688"/>
      <c r="V353" s="3688"/>
      <c r="W353" s="3688"/>
      <c r="X353" s="3688"/>
      <c r="Y353" s="3689"/>
      <c r="Z353" s="3686" t="s">
        <v>225</v>
      </c>
      <c r="AA353" s="3688"/>
      <c r="AB353" s="3689"/>
      <c r="AC353" s="3690" t="s">
        <v>4999</v>
      </c>
      <c r="AD353" s="3691"/>
      <c r="AE353" s="3692"/>
      <c r="AF353" s="2578"/>
    </row>
    <row r="354" spans="2:32" s="2458" customFormat="1" ht="13.5" thickBot="1" x14ac:dyDescent="0.25">
      <c r="B354" s="3681"/>
      <c r="C354" s="3682"/>
      <c r="D354" s="3655"/>
      <c r="E354" s="3655" t="s">
        <v>5017</v>
      </c>
      <c r="F354" s="3655" t="s">
        <v>5018</v>
      </c>
      <c r="G354" s="3640" t="s">
        <v>5020</v>
      </c>
      <c r="H354" s="3640" t="s">
        <v>5081</v>
      </c>
      <c r="I354" s="3693" t="s">
        <v>5082</v>
      </c>
      <c r="J354" s="3693" t="s">
        <v>5083</v>
      </c>
      <c r="K354" s="3693" t="s">
        <v>5023</v>
      </c>
      <c r="L354" s="3693"/>
      <c r="M354" s="3693" t="s">
        <v>5084</v>
      </c>
      <c r="N354" s="3693" t="s">
        <v>5085</v>
      </c>
      <c r="O354" s="3693" t="s">
        <v>5086</v>
      </c>
      <c r="P354" s="3693" t="s">
        <v>5087</v>
      </c>
      <c r="Q354" s="3638" t="s">
        <v>5029</v>
      </c>
      <c r="R354" s="3638" t="s">
        <v>5030</v>
      </c>
      <c r="S354" s="3638" t="s">
        <v>5031</v>
      </c>
      <c r="T354" s="3638" t="s">
        <v>5088</v>
      </c>
      <c r="U354" s="3638" t="s">
        <v>5089</v>
      </c>
      <c r="V354" s="3638" t="s">
        <v>5034</v>
      </c>
      <c r="W354" s="3638" t="s">
        <v>5036</v>
      </c>
      <c r="X354" s="3640" t="s">
        <v>5090</v>
      </c>
      <c r="Y354" s="3640" t="s">
        <v>5091</v>
      </c>
      <c r="Z354" s="3638" t="s">
        <v>5092</v>
      </c>
      <c r="AA354" s="3638" t="s">
        <v>5093</v>
      </c>
      <c r="AB354" s="3638" t="s">
        <v>5094</v>
      </c>
      <c r="AC354" s="3638" t="s">
        <v>1154</v>
      </c>
      <c r="AD354" s="3638" t="s">
        <v>5000</v>
      </c>
      <c r="AE354" s="3638" t="s">
        <v>5001</v>
      </c>
      <c r="AF354" s="2578"/>
    </row>
    <row r="355" spans="2:32" s="2458" customFormat="1" ht="13.5" thickBot="1" x14ac:dyDescent="0.25">
      <c r="B355" s="3681"/>
      <c r="C355" s="3682"/>
      <c r="D355" s="3638"/>
      <c r="E355" s="3638"/>
      <c r="F355" s="3638"/>
      <c r="G355" s="3637"/>
      <c r="H355" s="3637"/>
      <c r="I355" s="3640"/>
      <c r="J355" s="3640"/>
      <c r="K355" s="3479" t="s">
        <v>5043</v>
      </c>
      <c r="L355" s="3480" t="s">
        <v>2798</v>
      </c>
      <c r="M355" s="3640"/>
      <c r="N355" s="3640"/>
      <c r="O355" s="3640"/>
      <c r="P355" s="3640"/>
      <c r="Q355" s="3639"/>
      <c r="R355" s="3639"/>
      <c r="S355" s="3639"/>
      <c r="T355" s="3639"/>
      <c r="U355" s="3639"/>
      <c r="V355" s="3639"/>
      <c r="W355" s="3639"/>
      <c r="X355" s="3637"/>
      <c r="Y355" s="3637"/>
      <c r="Z355" s="3639"/>
      <c r="AA355" s="3639"/>
      <c r="AB355" s="3639"/>
      <c r="AC355" s="3639"/>
      <c r="AD355" s="3639"/>
      <c r="AE355" s="3639"/>
      <c r="AF355" s="2578"/>
    </row>
    <row r="356" spans="2:32" s="2458" customFormat="1" x14ac:dyDescent="0.2">
      <c r="B356" s="4551" t="s">
        <v>6248</v>
      </c>
      <c r="C356" s="4551"/>
      <c r="D356" s="3165" t="s">
        <v>1534</v>
      </c>
      <c r="E356" s="3166"/>
      <c r="F356" s="3167"/>
      <c r="G356" s="2741"/>
      <c r="H356" s="2741"/>
      <c r="I356" s="3166"/>
      <c r="J356" s="3166"/>
      <c r="K356" s="3167"/>
      <c r="L356" s="2741"/>
      <c r="M356" s="3166"/>
      <c r="N356" s="3166"/>
      <c r="O356" s="3166"/>
      <c r="P356" s="3166"/>
      <c r="Q356" s="3166"/>
      <c r="R356" s="3167"/>
      <c r="S356" s="3167"/>
      <c r="T356" s="3166"/>
      <c r="U356" s="3166"/>
      <c r="V356" s="3167"/>
      <c r="W356" s="3167"/>
      <c r="X356" s="3166"/>
      <c r="Y356" s="3166"/>
      <c r="Z356" s="3167"/>
      <c r="AA356" s="3166"/>
      <c r="AB356" s="3166"/>
      <c r="AC356" s="2676"/>
      <c r="AD356" s="2676"/>
      <c r="AE356" s="2676"/>
      <c r="AF356" s="2578"/>
    </row>
    <row r="357" spans="2:32" s="2458" customFormat="1" x14ac:dyDescent="0.2">
      <c r="B357" s="2642"/>
      <c r="C357" s="2572"/>
      <c r="D357" s="2572"/>
      <c r="E357" s="2572"/>
      <c r="F357" s="2572"/>
      <c r="G357" s="2573"/>
      <c r="H357" s="2573"/>
      <c r="I357" s="2573"/>
      <c r="J357" s="2573"/>
      <c r="K357" s="2572"/>
      <c r="L357" s="2573"/>
      <c r="M357" s="2573"/>
      <c r="N357" s="2573"/>
      <c r="O357" s="2573"/>
      <c r="P357" s="2573"/>
      <c r="Q357" s="2639"/>
      <c r="R357" s="2639"/>
      <c r="S357" s="2639"/>
      <c r="T357" s="2639"/>
      <c r="U357" s="2639"/>
      <c r="V357" s="2639"/>
      <c r="W357" s="2639"/>
      <c r="X357" s="2639"/>
      <c r="Y357" s="2639"/>
      <c r="Z357" s="2639"/>
      <c r="AA357" s="2639"/>
      <c r="AB357" s="2639"/>
      <c r="AC357" s="2639"/>
      <c r="AD357" s="2639"/>
      <c r="AE357" s="2639"/>
      <c r="AF357" s="2578"/>
    </row>
    <row r="358" spans="2:32" s="2458" customFormat="1" x14ac:dyDescent="0.2">
      <c r="B358" s="3673" t="s">
        <v>5002</v>
      </c>
      <c r="C358" s="3674"/>
      <c r="D358" s="3675" t="s">
        <v>5098</v>
      </c>
      <c r="E358" s="3675"/>
      <c r="F358" s="3675"/>
      <c r="G358" s="3675"/>
      <c r="H358" s="3675"/>
      <c r="I358" s="2640"/>
      <c r="J358" s="2640"/>
      <c r="K358" s="2640"/>
      <c r="L358" s="2640"/>
      <c r="M358" s="2640"/>
      <c r="N358" s="2640"/>
      <c r="O358" s="2640"/>
      <c r="P358" s="2640"/>
      <c r="Q358" s="2639"/>
      <c r="R358" s="2639"/>
      <c r="S358" s="2639"/>
      <c r="T358" s="2639"/>
      <c r="U358" s="2639"/>
      <c r="V358" s="2639"/>
      <c r="W358" s="2639"/>
      <c r="X358" s="2639"/>
      <c r="Y358" s="2639"/>
      <c r="Z358" s="2639"/>
      <c r="AA358" s="2639"/>
      <c r="AB358" s="2639"/>
      <c r="AC358" s="2639"/>
      <c r="AD358" s="2639"/>
      <c r="AE358" s="2639"/>
      <c r="AF358" s="2578"/>
    </row>
    <row r="359" spans="2:32" s="2458" customFormat="1" x14ac:dyDescent="0.2">
      <c r="B359" s="3673" t="s">
        <v>5003</v>
      </c>
      <c r="C359" s="3674"/>
      <c r="D359" s="3675" t="s">
        <v>5098</v>
      </c>
      <c r="E359" s="3675"/>
      <c r="F359" s="3675"/>
      <c r="G359" s="3675"/>
      <c r="H359" s="3675"/>
      <c r="I359" s="2640"/>
      <c r="J359" s="2640"/>
      <c r="K359" s="2640"/>
      <c r="L359" s="2640"/>
      <c r="M359" s="2640"/>
      <c r="N359" s="2640"/>
      <c r="O359" s="2640"/>
      <c r="P359" s="2640"/>
      <c r="Q359" s="2639"/>
      <c r="R359" s="2639"/>
      <c r="S359" s="2639"/>
      <c r="T359" s="2639"/>
      <c r="U359" s="2639"/>
      <c r="V359" s="2639"/>
      <c r="W359" s="2639"/>
      <c r="X359" s="2639"/>
      <c r="Y359" s="2639"/>
      <c r="Z359" s="2639"/>
      <c r="AA359" s="2639"/>
      <c r="AB359" s="2639"/>
      <c r="AC359" s="2639"/>
      <c r="AD359" s="2639"/>
      <c r="AE359" s="2639"/>
      <c r="AF359" s="2578"/>
    </row>
    <row r="360" spans="2:32" s="2458" customFormat="1" ht="13.5" thickBot="1" x14ac:dyDescent="0.25">
      <c r="B360" s="3481"/>
      <c r="C360" s="3478"/>
      <c r="D360" s="3478"/>
      <c r="E360" s="3478"/>
      <c r="F360" s="3478"/>
      <c r="G360" s="2643"/>
      <c r="H360" s="2643"/>
      <c r="I360" s="2643"/>
      <c r="J360" s="2643"/>
      <c r="K360" s="2643"/>
      <c r="L360" s="2643"/>
      <c r="M360" s="2643"/>
      <c r="N360" s="2643"/>
      <c r="O360" s="2643"/>
      <c r="P360" s="2643"/>
      <c r="Q360" s="2643"/>
      <c r="R360" s="2643"/>
      <c r="S360" s="2643"/>
      <c r="T360" s="2643"/>
      <c r="U360" s="2643"/>
      <c r="V360" s="2643"/>
      <c r="W360" s="2643"/>
      <c r="X360" s="2643"/>
      <c r="Y360" s="2643"/>
      <c r="Z360" s="2643"/>
      <c r="AA360" s="2643"/>
      <c r="AB360" s="2643"/>
      <c r="AC360" s="2643"/>
      <c r="AD360" s="2643"/>
      <c r="AE360" s="2643"/>
      <c r="AF360" s="2583"/>
    </row>
    <row r="361" spans="2:32" s="2458" customFormat="1" x14ac:dyDescent="0.2">
      <c r="B361" s="3492" t="str">
        <f>+B343</f>
        <v>.</v>
      </c>
      <c r="I361" s="2885"/>
    </row>
    <row r="362" spans="2:32" s="2458" customFormat="1" ht="13.5" thickBot="1" x14ac:dyDescent="0.25">
      <c r="B362" s="2541"/>
      <c r="I362" s="2885"/>
    </row>
    <row r="363" spans="2:32" s="2458" customFormat="1" ht="20.25" x14ac:dyDescent="0.2">
      <c r="B363" s="3623" t="s">
        <v>5075</v>
      </c>
      <c r="C363" s="3624"/>
      <c r="D363" s="3624"/>
      <c r="E363" s="3624"/>
      <c r="F363" s="3624"/>
      <c r="G363" s="3624"/>
      <c r="H363" s="3624"/>
      <c r="I363" s="3624"/>
      <c r="J363" s="3624"/>
      <c r="K363" s="3624"/>
      <c r="L363" s="3624"/>
      <c r="M363" s="3624"/>
      <c r="N363" s="3624"/>
      <c r="O363" s="3624"/>
      <c r="P363" s="3624"/>
      <c r="Q363" s="3624"/>
      <c r="R363" s="3624"/>
      <c r="S363" s="3624"/>
      <c r="T363" s="3624"/>
      <c r="U363" s="3624"/>
      <c r="V363" s="3624"/>
      <c r="W363" s="3624"/>
      <c r="X363" s="3624"/>
      <c r="Y363" s="3624"/>
      <c r="Z363" s="3624"/>
      <c r="AA363" s="3624"/>
      <c r="AB363" s="3624"/>
      <c r="AC363" s="3624"/>
      <c r="AD363" s="3624"/>
      <c r="AE363" s="3624"/>
      <c r="AF363" s="3625"/>
    </row>
    <row r="364" spans="2:32" s="2458" customFormat="1" x14ac:dyDescent="0.2">
      <c r="B364" s="3476"/>
      <c r="C364" s="3477"/>
      <c r="D364" s="3477"/>
      <c r="E364" s="3477"/>
      <c r="F364" s="3477"/>
      <c r="G364" s="2577"/>
      <c r="H364" s="2577"/>
      <c r="I364" s="2577"/>
      <c r="J364" s="2577"/>
      <c r="K364" s="2577"/>
      <c r="L364" s="2577"/>
      <c r="M364" s="2577"/>
      <c r="N364" s="2577"/>
      <c r="O364" s="2577"/>
      <c r="P364" s="2577"/>
      <c r="Q364" s="2577"/>
      <c r="R364" s="2577"/>
      <c r="S364" s="2577"/>
      <c r="T364" s="2577"/>
      <c r="U364" s="2577"/>
      <c r="V364" s="2577"/>
      <c r="W364" s="2577"/>
      <c r="X364" s="2577"/>
      <c r="Y364" s="2577"/>
      <c r="Z364" s="2577"/>
      <c r="AA364" s="2577"/>
      <c r="AB364" s="2577"/>
      <c r="AC364" s="2577"/>
      <c r="AD364" s="2577"/>
      <c r="AE364" s="2577"/>
      <c r="AF364" s="2578"/>
    </row>
    <row r="365" spans="2:32" s="2458" customFormat="1" x14ac:dyDescent="0.2">
      <c r="B365" s="2641" t="s">
        <v>5095</v>
      </c>
      <c r="C365" s="3477"/>
      <c r="D365" s="4552" t="s">
        <v>6248</v>
      </c>
      <c r="E365" s="4552"/>
      <c r="F365" s="4552"/>
      <c r="G365" s="2577"/>
      <c r="H365" s="2577"/>
      <c r="I365" s="2577"/>
      <c r="J365" s="2577"/>
      <c r="K365" s="2577"/>
      <c r="L365" s="2577"/>
      <c r="M365" s="2577"/>
      <c r="N365" s="2577"/>
      <c r="O365" s="2577"/>
      <c r="P365" s="2577"/>
      <c r="Q365" s="2577"/>
      <c r="R365" s="2577"/>
      <c r="S365" s="2577"/>
      <c r="T365" s="2577"/>
      <c r="U365" s="2577"/>
      <c r="V365" s="2577"/>
      <c r="W365" s="2577"/>
      <c r="X365" s="2577"/>
      <c r="Y365" s="2577"/>
      <c r="Z365" s="2577"/>
      <c r="AA365" s="2577"/>
      <c r="AB365" s="2577"/>
      <c r="AC365" s="2577"/>
      <c r="AD365" s="2577"/>
      <c r="AE365" s="2577"/>
      <c r="AF365" s="2578"/>
    </row>
    <row r="366" spans="2:32" s="2458" customFormat="1" x14ac:dyDescent="0.2">
      <c r="B366" s="3677" t="s">
        <v>5078</v>
      </c>
      <c r="C366" s="3678"/>
      <c r="D366" s="4548">
        <v>41687</v>
      </c>
      <c r="E366" s="4548"/>
      <c r="F366" s="4548"/>
      <c r="G366" s="2639"/>
      <c r="H366" s="2577"/>
      <c r="I366" s="2577"/>
      <c r="J366" s="2577"/>
      <c r="K366" s="2577"/>
      <c r="L366" s="2577"/>
      <c r="M366" s="2577"/>
      <c r="N366" s="2577"/>
      <c r="O366" s="2577"/>
      <c r="P366" s="2577"/>
      <c r="Q366" s="2577"/>
      <c r="R366" s="2577"/>
      <c r="S366" s="2577"/>
      <c r="T366" s="2577"/>
      <c r="U366" s="2577"/>
      <c r="V366" s="2577"/>
      <c r="W366" s="2577"/>
      <c r="X366" s="2577"/>
      <c r="Y366" s="2577"/>
      <c r="Z366" s="2577"/>
      <c r="AA366" s="2577"/>
      <c r="AB366" s="2577"/>
      <c r="AC366" s="2577"/>
      <c r="AD366" s="2577"/>
      <c r="AE366" s="2577"/>
      <c r="AF366" s="2578"/>
    </row>
    <row r="367" spans="2:32" s="2458" customFormat="1" x14ac:dyDescent="0.2">
      <c r="B367" s="3657" t="s">
        <v>5076</v>
      </c>
      <c r="C367" s="3658"/>
      <c r="D367" s="4549">
        <v>41693</v>
      </c>
      <c r="E367" s="4549"/>
      <c r="F367" s="4549"/>
      <c r="G367" s="2577"/>
      <c r="H367" s="2577"/>
      <c r="I367" s="2577"/>
      <c r="J367" s="2577"/>
      <c r="K367" s="2577"/>
      <c r="L367" s="2577"/>
      <c r="M367" s="2577"/>
      <c r="N367" s="2577"/>
      <c r="O367" s="2577"/>
      <c r="P367" s="2577"/>
      <c r="Q367" s="2577"/>
      <c r="R367" s="2577"/>
      <c r="S367" s="2577"/>
      <c r="T367" s="2577"/>
      <c r="U367" s="2577"/>
      <c r="V367" s="2577"/>
      <c r="W367" s="2577"/>
      <c r="X367" s="2577"/>
      <c r="Y367" s="2577"/>
      <c r="Z367" s="2577"/>
      <c r="AA367" s="2577"/>
      <c r="AB367" s="2577"/>
      <c r="AC367" s="2577"/>
      <c r="AD367" s="2577"/>
      <c r="AE367" s="2577"/>
      <c r="AF367" s="2578"/>
    </row>
    <row r="368" spans="2:32" s="2458" customFormat="1" ht="12.75" customHeight="1" thickBot="1" x14ac:dyDescent="0.25">
      <c r="B368" s="3476"/>
      <c r="C368" s="3477"/>
      <c r="D368" s="3477"/>
      <c r="E368" s="3477"/>
      <c r="F368" s="3477"/>
      <c r="G368" s="2577"/>
      <c r="H368" s="2577"/>
      <c r="I368" s="2577"/>
      <c r="J368" s="2577"/>
      <c r="K368" s="2577"/>
      <c r="L368" s="2577"/>
      <c r="M368" s="2577"/>
      <c r="N368" s="2577"/>
      <c r="O368" s="2577"/>
      <c r="P368" s="2577"/>
      <c r="Q368" s="2577"/>
      <c r="R368" s="2577"/>
      <c r="S368" s="2577"/>
      <c r="T368" s="2577"/>
      <c r="U368" s="2577"/>
      <c r="V368" s="2577"/>
      <c r="W368" s="2577"/>
      <c r="X368" s="2577"/>
      <c r="Y368" s="2577"/>
      <c r="Z368" s="2577"/>
      <c r="AA368" s="2577"/>
      <c r="AB368" s="2577"/>
      <c r="AC368" s="2577"/>
      <c r="AD368" s="2577"/>
      <c r="AE368" s="2577"/>
      <c r="AF368" s="2578"/>
    </row>
    <row r="369" spans="2:32" s="2458" customFormat="1" ht="51.75" customHeight="1" thickBot="1" x14ac:dyDescent="0.25">
      <c r="B369" s="3659" t="s">
        <v>5077</v>
      </c>
      <c r="C369" s="3710"/>
      <c r="D369" s="3661" t="s">
        <v>6249</v>
      </c>
      <c r="E369" s="3662"/>
      <c r="F369" s="3662"/>
      <c r="G369" s="3662"/>
      <c r="H369" s="3662"/>
      <c r="I369" s="3662"/>
      <c r="J369" s="3662"/>
      <c r="K369" s="3662"/>
      <c r="L369" s="3662"/>
      <c r="M369" s="3662"/>
      <c r="N369" s="3662"/>
      <c r="O369" s="3662"/>
      <c r="P369" s="3662"/>
      <c r="Q369" s="3663"/>
      <c r="R369" s="2577"/>
      <c r="S369" s="2577"/>
      <c r="T369" s="2577"/>
      <c r="U369" s="2577"/>
      <c r="V369" s="2577"/>
      <c r="W369" s="2577"/>
      <c r="X369" s="2577"/>
      <c r="Y369" s="2577"/>
      <c r="Z369" s="2577"/>
      <c r="AA369" s="2577"/>
      <c r="AB369" s="2577"/>
      <c r="AC369" s="2577"/>
      <c r="AD369" s="2577"/>
      <c r="AE369" s="2577"/>
      <c r="AF369" s="2578"/>
    </row>
    <row r="370" spans="2:32" s="2458" customFormat="1" ht="13.5" thickBot="1" x14ac:dyDescent="0.25">
      <c r="B370" s="3476"/>
      <c r="C370" s="3477"/>
      <c r="D370" s="3477"/>
      <c r="E370" s="3477"/>
      <c r="F370" s="3477"/>
      <c r="G370" s="2577"/>
      <c r="H370" s="2577"/>
      <c r="I370" s="2577"/>
      <c r="J370" s="2577"/>
      <c r="K370" s="2577"/>
      <c r="L370" s="2577"/>
      <c r="M370" s="2577"/>
      <c r="N370" s="2577"/>
      <c r="O370" s="2577"/>
      <c r="P370" s="2577"/>
      <c r="Q370" s="2577"/>
      <c r="R370" s="2643"/>
      <c r="S370" s="2577"/>
      <c r="T370" s="2577"/>
      <c r="U370" s="2577"/>
      <c r="V370" s="2577"/>
      <c r="W370" s="2577"/>
      <c r="X370" s="2577"/>
      <c r="Y370" s="2577"/>
      <c r="Z370" s="2577"/>
      <c r="AA370" s="2577"/>
      <c r="AB370" s="2577"/>
      <c r="AC370" s="2577"/>
      <c r="AD370" s="2577"/>
      <c r="AE370" s="2577"/>
      <c r="AF370" s="2578"/>
    </row>
    <row r="371" spans="2:32" s="2458" customFormat="1" ht="13.5" customHeight="1" thickBot="1" x14ac:dyDescent="0.25">
      <c r="B371" s="3679" t="s">
        <v>5079</v>
      </c>
      <c r="C371" s="3680"/>
      <c r="D371" s="3655" t="s">
        <v>5080</v>
      </c>
      <c r="E371" s="3683" t="s">
        <v>224</v>
      </c>
      <c r="F371" s="3684"/>
      <c r="G371" s="3684"/>
      <c r="H371" s="3684"/>
      <c r="I371" s="3684"/>
      <c r="J371" s="3684"/>
      <c r="K371" s="3684"/>
      <c r="L371" s="3684"/>
      <c r="M371" s="3684"/>
      <c r="N371" s="3684"/>
      <c r="O371" s="3684"/>
      <c r="P371" s="3685"/>
      <c r="Q371" s="3686" t="s">
        <v>340</v>
      </c>
      <c r="R371" s="3687"/>
      <c r="S371" s="3688"/>
      <c r="T371" s="3688"/>
      <c r="U371" s="3688"/>
      <c r="V371" s="3688"/>
      <c r="W371" s="3688"/>
      <c r="X371" s="3688"/>
      <c r="Y371" s="3689"/>
      <c r="Z371" s="3686" t="s">
        <v>225</v>
      </c>
      <c r="AA371" s="3688"/>
      <c r="AB371" s="3689"/>
      <c r="AC371" s="3690" t="s">
        <v>4999</v>
      </c>
      <c r="AD371" s="3691"/>
      <c r="AE371" s="3692"/>
      <c r="AF371" s="2578"/>
    </row>
    <row r="372" spans="2:32" s="2458" customFormat="1" ht="19.5" customHeight="1" thickBot="1" x14ac:dyDescent="0.25">
      <c r="B372" s="3681"/>
      <c r="C372" s="3682"/>
      <c r="D372" s="3655"/>
      <c r="E372" s="3655" t="s">
        <v>5017</v>
      </c>
      <c r="F372" s="3655" t="s">
        <v>5018</v>
      </c>
      <c r="G372" s="3640" t="s">
        <v>5020</v>
      </c>
      <c r="H372" s="3640" t="s">
        <v>5081</v>
      </c>
      <c r="I372" s="3693" t="s">
        <v>5082</v>
      </c>
      <c r="J372" s="3693" t="s">
        <v>5083</v>
      </c>
      <c r="K372" s="3693" t="s">
        <v>5023</v>
      </c>
      <c r="L372" s="3693"/>
      <c r="M372" s="3693" t="s">
        <v>5084</v>
      </c>
      <c r="N372" s="3693" t="s">
        <v>5085</v>
      </c>
      <c r="O372" s="3693" t="s">
        <v>5086</v>
      </c>
      <c r="P372" s="3693" t="s">
        <v>5087</v>
      </c>
      <c r="Q372" s="3638" t="s">
        <v>5029</v>
      </c>
      <c r="R372" s="3638" t="s">
        <v>5030</v>
      </c>
      <c r="S372" s="3638" t="s">
        <v>5031</v>
      </c>
      <c r="T372" s="3638" t="s">
        <v>5088</v>
      </c>
      <c r="U372" s="3638" t="s">
        <v>5089</v>
      </c>
      <c r="V372" s="3638" t="s">
        <v>5034</v>
      </c>
      <c r="W372" s="3638" t="s">
        <v>5036</v>
      </c>
      <c r="X372" s="3640" t="s">
        <v>5090</v>
      </c>
      <c r="Y372" s="3640" t="s">
        <v>5091</v>
      </c>
      <c r="Z372" s="3638" t="s">
        <v>5092</v>
      </c>
      <c r="AA372" s="3638" t="s">
        <v>5093</v>
      </c>
      <c r="AB372" s="3638" t="s">
        <v>5094</v>
      </c>
      <c r="AC372" s="3638" t="s">
        <v>1154</v>
      </c>
      <c r="AD372" s="3638" t="s">
        <v>5000</v>
      </c>
      <c r="AE372" s="3638" t="s">
        <v>5001</v>
      </c>
      <c r="AF372" s="2578"/>
    </row>
    <row r="373" spans="2:32" s="2458" customFormat="1" ht="19.5" customHeight="1" thickBot="1" x14ac:dyDescent="0.25">
      <c r="B373" s="3681"/>
      <c r="C373" s="3682"/>
      <c r="D373" s="3638"/>
      <c r="E373" s="3638"/>
      <c r="F373" s="3638"/>
      <c r="G373" s="3637"/>
      <c r="H373" s="3637"/>
      <c r="I373" s="3640"/>
      <c r="J373" s="3640"/>
      <c r="K373" s="3479" t="s">
        <v>5043</v>
      </c>
      <c r="L373" s="3480" t="s">
        <v>2798</v>
      </c>
      <c r="M373" s="3640"/>
      <c r="N373" s="3640"/>
      <c r="O373" s="3640"/>
      <c r="P373" s="3640"/>
      <c r="Q373" s="3639"/>
      <c r="R373" s="3639"/>
      <c r="S373" s="3639"/>
      <c r="T373" s="3639"/>
      <c r="U373" s="3639"/>
      <c r="V373" s="3639"/>
      <c r="W373" s="3639"/>
      <c r="X373" s="3637"/>
      <c r="Y373" s="3637"/>
      <c r="Z373" s="3639"/>
      <c r="AA373" s="3639"/>
      <c r="AB373" s="3639"/>
      <c r="AC373" s="3639"/>
      <c r="AD373" s="3639"/>
      <c r="AE373" s="3639"/>
      <c r="AF373" s="2578"/>
    </row>
    <row r="374" spans="2:32" s="2458" customFormat="1" ht="13.5" customHeight="1" x14ac:dyDescent="0.2">
      <c r="B374" s="4551" t="s">
        <v>6248</v>
      </c>
      <c r="C374" s="4551"/>
      <c r="D374" s="3165" t="s">
        <v>1534</v>
      </c>
      <c r="E374" s="3166"/>
      <c r="F374" s="3167"/>
      <c r="G374" s="2741"/>
      <c r="H374" s="2741"/>
      <c r="I374" s="3166"/>
      <c r="J374" s="3166"/>
      <c r="K374" s="3167"/>
      <c r="L374" s="2741"/>
      <c r="M374" s="3166"/>
      <c r="N374" s="3166"/>
      <c r="O374" s="3166"/>
      <c r="P374" s="3166"/>
      <c r="Q374" s="3166"/>
      <c r="R374" s="3167"/>
      <c r="S374" s="3167"/>
      <c r="T374" s="3166"/>
      <c r="U374" s="3166"/>
      <c r="V374" s="3167"/>
      <c r="W374" s="3167"/>
      <c r="X374" s="3166"/>
      <c r="Y374" s="3166"/>
      <c r="Z374" s="3167"/>
      <c r="AA374" s="3166"/>
      <c r="AB374" s="3166"/>
      <c r="AC374" s="2676"/>
      <c r="AD374" s="2676"/>
      <c r="AE374" s="2676"/>
      <c r="AF374" s="2578"/>
    </row>
    <row r="375" spans="2:32" s="2458" customFormat="1" x14ac:dyDescent="0.2">
      <c r="B375" s="2642"/>
      <c r="C375" s="2572"/>
      <c r="D375" s="2572"/>
      <c r="E375" s="2572"/>
      <c r="F375" s="2572"/>
      <c r="G375" s="2573"/>
      <c r="H375" s="2573"/>
      <c r="I375" s="2573"/>
      <c r="J375" s="2573"/>
      <c r="K375" s="2572"/>
      <c r="L375" s="2573"/>
      <c r="M375" s="2573"/>
      <c r="N375" s="2573"/>
      <c r="O375" s="2573"/>
      <c r="P375" s="2573"/>
      <c r="Q375" s="2639"/>
      <c r="R375" s="2639"/>
      <c r="S375" s="2639"/>
      <c r="T375" s="2639"/>
      <c r="U375" s="2639"/>
      <c r="V375" s="2639"/>
      <c r="W375" s="2639"/>
      <c r="X375" s="2639"/>
      <c r="Y375" s="2639"/>
      <c r="Z375" s="2639"/>
      <c r="AA375" s="2639"/>
      <c r="AB375" s="2639"/>
      <c r="AC375" s="2639"/>
      <c r="AD375" s="2639"/>
      <c r="AE375" s="2639"/>
      <c r="AF375" s="2578"/>
    </row>
    <row r="376" spans="2:32" s="2458" customFormat="1" x14ac:dyDescent="0.2">
      <c r="B376" s="3673" t="s">
        <v>5002</v>
      </c>
      <c r="C376" s="3674"/>
      <c r="D376" s="3675" t="s">
        <v>5098</v>
      </c>
      <c r="E376" s="3675"/>
      <c r="F376" s="3675"/>
      <c r="G376" s="3675"/>
      <c r="H376" s="3675"/>
      <c r="I376" s="2640"/>
      <c r="J376" s="2640"/>
      <c r="K376" s="2640"/>
      <c r="L376" s="2640"/>
      <c r="M376" s="2640"/>
      <c r="N376" s="2640"/>
      <c r="O376" s="2640"/>
      <c r="P376" s="2640"/>
      <c r="Q376" s="2639"/>
      <c r="R376" s="2639"/>
      <c r="S376" s="2639"/>
      <c r="T376" s="2639"/>
      <c r="U376" s="2639"/>
      <c r="V376" s="2639"/>
      <c r="W376" s="2639"/>
      <c r="X376" s="2639"/>
      <c r="Y376" s="2639"/>
      <c r="Z376" s="2639"/>
      <c r="AA376" s="2639"/>
      <c r="AB376" s="2639"/>
      <c r="AC376" s="2639"/>
      <c r="AD376" s="2639"/>
      <c r="AE376" s="2639"/>
      <c r="AF376" s="2578"/>
    </row>
    <row r="377" spans="2:32" s="2458" customFormat="1" x14ac:dyDescent="0.2">
      <c r="B377" s="3673" t="s">
        <v>5003</v>
      </c>
      <c r="C377" s="3674"/>
      <c r="D377" s="3675" t="s">
        <v>5098</v>
      </c>
      <c r="E377" s="3675"/>
      <c r="F377" s="3675"/>
      <c r="G377" s="3675"/>
      <c r="H377" s="3675"/>
      <c r="I377" s="2640"/>
      <c r="J377" s="2640"/>
      <c r="K377" s="2640"/>
      <c r="L377" s="2640"/>
      <c r="M377" s="2640"/>
      <c r="N377" s="2640"/>
      <c r="O377" s="2640"/>
      <c r="P377" s="2640"/>
      <c r="Q377" s="2639"/>
      <c r="R377" s="2639"/>
      <c r="S377" s="2639"/>
      <c r="T377" s="2639"/>
      <c r="U377" s="2639"/>
      <c r="V377" s="2639"/>
      <c r="W377" s="2639"/>
      <c r="X377" s="2639"/>
      <c r="Y377" s="2639"/>
      <c r="Z377" s="2639"/>
      <c r="AA377" s="2639"/>
      <c r="AB377" s="2639"/>
      <c r="AC377" s="2639"/>
      <c r="AD377" s="2639"/>
      <c r="AE377" s="2639"/>
      <c r="AF377" s="2578"/>
    </row>
    <row r="378" spans="2:32" s="2458" customFormat="1" ht="13.5" thickBot="1" x14ac:dyDescent="0.25">
      <c r="B378" s="3481"/>
      <c r="C378" s="3478"/>
      <c r="D378" s="3478"/>
      <c r="E378" s="3478"/>
      <c r="F378" s="3478"/>
      <c r="G378" s="2643"/>
      <c r="H378" s="2643"/>
      <c r="I378" s="2643"/>
      <c r="J378" s="2643"/>
      <c r="K378" s="2643"/>
      <c r="L378" s="2643"/>
      <c r="M378" s="2643"/>
      <c r="N378" s="2643"/>
      <c r="O378" s="2643"/>
      <c r="P378" s="2643"/>
      <c r="Q378" s="2643"/>
      <c r="R378" s="2643"/>
      <c r="S378" s="2643"/>
      <c r="T378" s="2643"/>
      <c r="U378" s="2643"/>
      <c r="V378" s="2643"/>
      <c r="W378" s="2643"/>
      <c r="X378" s="2643"/>
      <c r="Y378" s="2643"/>
      <c r="Z378" s="2643"/>
      <c r="AA378" s="2643"/>
      <c r="AB378" s="2643"/>
      <c r="AC378" s="2643"/>
      <c r="AD378" s="2643"/>
      <c r="AE378" s="2643"/>
      <c r="AF378" s="2583"/>
    </row>
    <row r="379" spans="2:32" s="2458" customFormat="1" x14ac:dyDescent="0.2">
      <c r="B379" s="3492" t="str">
        <f>+B361</f>
        <v>.</v>
      </c>
      <c r="I379" s="2885"/>
    </row>
    <row r="380" spans="2:32" s="2458" customFormat="1" ht="13.5" thickBot="1" x14ac:dyDescent="0.25">
      <c r="B380" s="2541"/>
      <c r="I380" s="2885"/>
    </row>
    <row r="381" spans="2:32" s="2458" customFormat="1" ht="20.25" x14ac:dyDescent="0.2">
      <c r="B381" s="3623" t="s">
        <v>5075</v>
      </c>
      <c r="C381" s="3624"/>
      <c r="D381" s="3624"/>
      <c r="E381" s="3624"/>
      <c r="F381" s="3624"/>
      <c r="G381" s="3624"/>
      <c r="H381" s="3624"/>
      <c r="I381" s="3624"/>
      <c r="J381" s="3624"/>
      <c r="K381" s="3624"/>
      <c r="L381" s="3624"/>
      <c r="M381" s="3624"/>
      <c r="N381" s="3624"/>
      <c r="O381" s="3624"/>
      <c r="P381" s="3624"/>
      <c r="Q381" s="3624"/>
      <c r="R381" s="3624"/>
      <c r="S381" s="3624"/>
      <c r="T381" s="3624"/>
      <c r="U381" s="3624"/>
      <c r="V381" s="3624"/>
      <c r="W381" s="3624"/>
      <c r="X381" s="3624"/>
      <c r="Y381" s="3624"/>
      <c r="Z381" s="3624"/>
      <c r="AA381" s="3624"/>
      <c r="AB381" s="3624"/>
      <c r="AC381" s="3624"/>
      <c r="AD381" s="3624"/>
      <c r="AE381" s="3624"/>
      <c r="AF381" s="3625"/>
    </row>
    <row r="382" spans="2:32" s="2458" customFormat="1" x14ac:dyDescent="0.2">
      <c r="B382" s="3476"/>
      <c r="C382" s="3477"/>
      <c r="D382" s="3477"/>
      <c r="E382" s="3477"/>
      <c r="F382" s="3477"/>
      <c r="G382" s="2577"/>
      <c r="H382" s="2577"/>
      <c r="I382" s="2577"/>
      <c r="J382" s="2577"/>
      <c r="K382" s="2577"/>
      <c r="L382" s="2577"/>
      <c r="M382" s="2577"/>
      <c r="N382" s="2577"/>
      <c r="O382" s="2577"/>
      <c r="P382" s="2577"/>
      <c r="Q382" s="2577"/>
      <c r="R382" s="2577"/>
      <c r="S382" s="2577"/>
      <c r="T382" s="2577"/>
      <c r="U382" s="2577"/>
      <c r="V382" s="2577"/>
      <c r="W382" s="2577"/>
      <c r="X382" s="2577"/>
      <c r="Y382" s="2577"/>
      <c r="Z382" s="2577"/>
      <c r="AA382" s="2577"/>
      <c r="AB382" s="2577"/>
      <c r="AC382" s="2577"/>
      <c r="AD382" s="2577"/>
      <c r="AE382" s="2577"/>
      <c r="AF382" s="2578"/>
    </row>
    <row r="383" spans="2:32" s="2458" customFormat="1" x14ac:dyDescent="0.2">
      <c r="B383" s="2641" t="s">
        <v>5095</v>
      </c>
      <c r="C383" s="3477"/>
      <c r="D383" s="4552" t="s">
        <v>6248</v>
      </c>
      <c r="E383" s="4552"/>
      <c r="F383" s="4552"/>
      <c r="G383" s="2577"/>
      <c r="H383" s="2577"/>
      <c r="I383" s="2577"/>
      <c r="J383" s="2577"/>
      <c r="K383" s="2577"/>
      <c r="L383" s="2577"/>
      <c r="M383" s="2577"/>
      <c r="N383" s="2577"/>
      <c r="O383" s="2577"/>
      <c r="P383" s="2577"/>
      <c r="Q383" s="2577"/>
      <c r="R383" s="2577"/>
      <c r="S383" s="2577"/>
      <c r="T383" s="2577"/>
      <c r="U383" s="2577"/>
      <c r="V383" s="2577"/>
      <c r="W383" s="2577"/>
      <c r="X383" s="2577"/>
      <c r="Y383" s="2577"/>
      <c r="Z383" s="2577"/>
      <c r="AA383" s="2577"/>
      <c r="AB383" s="2577"/>
      <c r="AC383" s="2577"/>
      <c r="AD383" s="2577"/>
      <c r="AE383" s="2577"/>
      <c r="AF383" s="2578"/>
    </row>
    <row r="384" spans="2:32" s="2458" customFormat="1" ht="12.75" customHeight="1" x14ac:dyDescent="0.2">
      <c r="B384" s="3677" t="s">
        <v>5078</v>
      </c>
      <c r="C384" s="3678"/>
      <c r="D384" s="4548">
        <v>41680</v>
      </c>
      <c r="E384" s="4548"/>
      <c r="F384" s="4548"/>
      <c r="G384" s="2639"/>
      <c r="H384" s="2577"/>
      <c r="I384" s="2577"/>
      <c r="J384" s="2577"/>
      <c r="K384" s="2577"/>
      <c r="L384" s="2577"/>
      <c r="M384" s="2577"/>
      <c r="N384" s="2577"/>
      <c r="O384" s="2577"/>
      <c r="P384" s="2577"/>
      <c r="Q384" s="2577"/>
      <c r="R384" s="2577"/>
      <c r="S384" s="2577"/>
      <c r="T384" s="2577"/>
      <c r="U384" s="2577"/>
      <c r="V384" s="2577"/>
      <c r="W384" s="2577"/>
      <c r="X384" s="2577"/>
      <c r="Y384" s="2577"/>
      <c r="Z384" s="2577"/>
      <c r="AA384" s="2577"/>
      <c r="AB384" s="2577"/>
      <c r="AC384" s="2577"/>
      <c r="AD384" s="2577"/>
      <c r="AE384" s="2577"/>
      <c r="AF384" s="2578"/>
    </row>
    <row r="385" spans="2:32" s="2458" customFormat="1" ht="12.75" customHeight="1" x14ac:dyDescent="0.2">
      <c r="B385" s="3657" t="s">
        <v>5076</v>
      </c>
      <c r="C385" s="3658"/>
      <c r="D385" s="4549">
        <v>41686</v>
      </c>
      <c r="E385" s="4549"/>
      <c r="F385" s="4549"/>
      <c r="G385" s="2577"/>
      <c r="H385" s="2577"/>
      <c r="I385" s="2577"/>
      <c r="J385" s="2577"/>
      <c r="K385" s="2577"/>
      <c r="L385" s="2577"/>
      <c r="M385" s="2577"/>
      <c r="N385" s="2577"/>
      <c r="O385" s="2577"/>
      <c r="P385" s="2577"/>
      <c r="Q385" s="2577"/>
      <c r="R385" s="2577"/>
      <c r="S385" s="2577"/>
      <c r="T385" s="2577"/>
      <c r="U385" s="2577"/>
      <c r="V385" s="2577"/>
      <c r="W385" s="2577"/>
      <c r="X385" s="2577"/>
      <c r="Y385" s="2577"/>
      <c r="Z385" s="2577"/>
      <c r="AA385" s="2577"/>
      <c r="AB385" s="2577"/>
      <c r="AC385" s="2577"/>
      <c r="AD385" s="2577"/>
      <c r="AE385" s="2577"/>
      <c r="AF385" s="2578"/>
    </row>
    <row r="386" spans="2:32" s="2458" customFormat="1" ht="12.75" customHeight="1" thickBot="1" x14ac:dyDescent="0.25">
      <c r="B386" s="3476"/>
      <c r="C386" s="3477"/>
      <c r="D386" s="3477"/>
      <c r="E386" s="3477"/>
      <c r="F386" s="3477"/>
      <c r="G386" s="2577"/>
      <c r="H386" s="2577"/>
      <c r="I386" s="2577"/>
      <c r="J386" s="2577"/>
      <c r="K386" s="2577"/>
      <c r="L386" s="2577"/>
      <c r="M386" s="2577"/>
      <c r="N386" s="2577"/>
      <c r="O386" s="2577"/>
      <c r="P386" s="2577"/>
      <c r="Q386" s="2577"/>
      <c r="R386" s="2577"/>
      <c r="S386" s="2577"/>
      <c r="T386" s="2577"/>
      <c r="U386" s="2577"/>
      <c r="V386" s="2577"/>
      <c r="W386" s="2577"/>
      <c r="X386" s="2577"/>
      <c r="Y386" s="2577"/>
      <c r="Z386" s="2577"/>
      <c r="AA386" s="2577"/>
      <c r="AB386" s="2577"/>
      <c r="AC386" s="2577"/>
      <c r="AD386" s="2577"/>
      <c r="AE386" s="2577"/>
      <c r="AF386" s="2578"/>
    </row>
    <row r="387" spans="2:32" s="2458" customFormat="1" ht="107.25" customHeight="1" thickBot="1" x14ac:dyDescent="0.25">
      <c r="B387" s="3659" t="s">
        <v>5077</v>
      </c>
      <c r="C387" s="3710"/>
      <c r="D387" s="3661" t="s">
        <v>6249</v>
      </c>
      <c r="E387" s="3662"/>
      <c r="F387" s="3662"/>
      <c r="G387" s="3662"/>
      <c r="H387" s="3662"/>
      <c r="I387" s="3662"/>
      <c r="J387" s="3662"/>
      <c r="K387" s="3662"/>
      <c r="L387" s="3662"/>
      <c r="M387" s="3662"/>
      <c r="N387" s="3662"/>
      <c r="O387" s="3662"/>
      <c r="P387" s="3662"/>
      <c r="Q387" s="3663"/>
      <c r="R387" s="2577"/>
      <c r="S387" s="2577"/>
      <c r="T387" s="2577"/>
      <c r="U387" s="2577"/>
      <c r="V387" s="2577"/>
      <c r="W387" s="2577"/>
      <c r="X387" s="2577"/>
      <c r="Y387" s="2577"/>
      <c r="Z387" s="2577"/>
      <c r="AA387" s="2577"/>
      <c r="AB387" s="2577"/>
      <c r="AC387" s="2577"/>
      <c r="AD387" s="2577"/>
      <c r="AE387" s="2577"/>
      <c r="AF387" s="2578"/>
    </row>
    <row r="388" spans="2:32" s="2458" customFormat="1" ht="13.5" customHeight="1" thickBot="1" x14ac:dyDescent="0.25">
      <c r="B388" s="3476"/>
      <c r="C388" s="3477"/>
      <c r="D388" s="3477"/>
      <c r="E388" s="3477"/>
      <c r="F388" s="3477"/>
      <c r="G388" s="2577"/>
      <c r="H388" s="2577"/>
      <c r="I388" s="2577"/>
      <c r="J388" s="2577"/>
      <c r="K388" s="2577"/>
      <c r="L388" s="2577"/>
      <c r="M388" s="2577"/>
      <c r="N388" s="2577"/>
      <c r="O388" s="2577"/>
      <c r="P388" s="2577"/>
      <c r="Q388" s="2577"/>
      <c r="R388" s="2643"/>
      <c r="S388" s="2577"/>
      <c r="T388" s="2577"/>
      <c r="U388" s="2577"/>
      <c r="V388" s="2577"/>
      <c r="W388" s="2577"/>
      <c r="X388" s="2577"/>
      <c r="Y388" s="2577"/>
      <c r="Z388" s="2577"/>
      <c r="AA388" s="2577"/>
      <c r="AB388" s="2577"/>
      <c r="AC388" s="2577"/>
      <c r="AD388" s="2577"/>
      <c r="AE388" s="2577"/>
      <c r="AF388" s="2578"/>
    </row>
    <row r="389" spans="2:32" s="2458" customFormat="1" ht="13.5" customHeight="1" thickBot="1" x14ac:dyDescent="0.25">
      <c r="B389" s="3679" t="s">
        <v>5079</v>
      </c>
      <c r="C389" s="3680"/>
      <c r="D389" s="3655" t="s">
        <v>5080</v>
      </c>
      <c r="E389" s="3683" t="s">
        <v>224</v>
      </c>
      <c r="F389" s="3684"/>
      <c r="G389" s="3684"/>
      <c r="H389" s="3684"/>
      <c r="I389" s="3684"/>
      <c r="J389" s="3684"/>
      <c r="K389" s="3684"/>
      <c r="L389" s="3684"/>
      <c r="M389" s="3684"/>
      <c r="N389" s="3684"/>
      <c r="O389" s="3684"/>
      <c r="P389" s="3685"/>
      <c r="Q389" s="3686" t="s">
        <v>340</v>
      </c>
      <c r="R389" s="3687"/>
      <c r="S389" s="3688"/>
      <c r="T389" s="3688"/>
      <c r="U389" s="3688"/>
      <c r="V389" s="3688"/>
      <c r="W389" s="3688"/>
      <c r="X389" s="3688"/>
      <c r="Y389" s="3689"/>
      <c r="Z389" s="3686" t="s">
        <v>225</v>
      </c>
      <c r="AA389" s="3688"/>
      <c r="AB389" s="3689"/>
      <c r="AC389" s="3690" t="s">
        <v>4999</v>
      </c>
      <c r="AD389" s="3691"/>
      <c r="AE389" s="3692"/>
      <c r="AF389" s="2578"/>
    </row>
    <row r="390" spans="2:32" s="2458" customFormat="1" ht="13.5" customHeight="1" thickBot="1" x14ac:dyDescent="0.25">
      <c r="B390" s="3681"/>
      <c r="C390" s="3682"/>
      <c r="D390" s="3655"/>
      <c r="E390" s="3655" t="s">
        <v>5017</v>
      </c>
      <c r="F390" s="3655" t="s">
        <v>5018</v>
      </c>
      <c r="G390" s="3640" t="s">
        <v>5020</v>
      </c>
      <c r="H390" s="3640" t="s">
        <v>5081</v>
      </c>
      <c r="I390" s="3693" t="s">
        <v>5082</v>
      </c>
      <c r="J390" s="3693" t="s">
        <v>5083</v>
      </c>
      <c r="K390" s="3693" t="s">
        <v>5023</v>
      </c>
      <c r="L390" s="3693"/>
      <c r="M390" s="3693" t="s">
        <v>5084</v>
      </c>
      <c r="N390" s="3693" t="s">
        <v>5085</v>
      </c>
      <c r="O390" s="3693" t="s">
        <v>5086</v>
      </c>
      <c r="P390" s="3693" t="s">
        <v>5087</v>
      </c>
      <c r="Q390" s="3638" t="s">
        <v>5029</v>
      </c>
      <c r="R390" s="3638" t="s">
        <v>5030</v>
      </c>
      <c r="S390" s="3638" t="s">
        <v>5031</v>
      </c>
      <c r="T390" s="3638" t="s">
        <v>5088</v>
      </c>
      <c r="U390" s="3638" t="s">
        <v>5089</v>
      </c>
      <c r="V390" s="3638" t="s">
        <v>5034</v>
      </c>
      <c r="W390" s="3638" t="s">
        <v>5036</v>
      </c>
      <c r="X390" s="3640" t="s">
        <v>5090</v>
      </c>
      <c r="Y390" s="3640" t="s">
        <v>5091</v>
      </c>
      <c r="Z390" s="3638" t="s">
        <v>5092</v>
      </c>
      <c r="AA390" s="3638" t="s">
        <v>5093</v>
      </c>
      <c r="AB390" s="3638" t="s">
        <v>5094</v>
      </c>
      <c r="AC390" s="3638" t="s">
        <v>1154</v>
      </c>
      <c r="AD390" s="3638" t="s">
        <v>5000</v>
      </c>
      <c r="AE390" s="3638" t="s">
        <v>5001</v>
      </c>
      <c r="AF390" s="2578"/>
    </row>
    <row r="391" spans="2:32" s="2458" customFormat="1" ht="13.5" customHeight="1" thickBot="1" x14ac:dyDescent="0.25">
      <c r="B391" s="3681"/>
      <c r="C391" s="3682"/>
      <c r="D391" s="3638"/>
      <c r="E391" s="3638"/>
      <c r="F391" s="3638"/>
      <c r="G391" s="3637"/>
      <c r="H391" s="3637"/>
      <c r="I391" s="3640"/>
      <c r="J391" s="3640"/>
      <c r="K391" s="3479" t="s">
        <v>5043</v>
      </c>
      <c r="L391" s="3480" t="s">
        <v>2798</v>
      </c>
      <c r="M391" s="3640"/>
      <c r="N391" s="3640"/>
      <c r="O391" s="3640"/>
      <c r="P391" s="3640"/>
      <c r="Q391" s="3639"/>
      <c r="R391" s="3639"/>
      <c r="S391" s="3639"/>
      <c r="T391" s="3639"/>
      <c r="U391" s="3639"/>
      <c r="V391" s="3639"/>
      <c r="W391" s="3639"/>
      <c r="X391" s="3637"/>
      <c r="Y391" s="3637"/>
      <c r="Z391" s="3639"/>
      <c r="AA391" s="3639"/>
      <c r="AB391" s="3639"/>
      <c r="AC391" s="3639"/>
      <c r="AD391" s="3639"/>
      <c r="AE391" s="3639"/>
      <c r="AF391" s="2578"/>
    </row>
    <row r="392" spans="2:32" s="2458" customFormat="1" ht="13.5" thickBot="1" x14ac:dyDescent="0.25">
      <c r="B392" s="3671" t="s">
        <v>6248</v>
      </c>
      <c r="C392" s="3672"/>
      <c r="D392" s="3171" t="s">
        <v>1534</v>
      </c>
      <c r="E392" s="3153"/>
      <c r="F392" s="3172"/>
      <c r="G392" s="3430"/>
      <c r="H392" s="3430"/>
      <c r="I392" s="3153"/>
      <c r="J392" s="3153"/>
      <c r="K392" s="3172"/>
      <c r="L392" s="3430"/>
      <c r="M392" s="3153"/>
      <c r="N392" s="3153"/>
      <c r="O392" s="3153"/>
      <c r="P392" s="3153"/>
      <c r="Q392" s="3153"/>
      <c r="R392" s="3172"/>
      <c r="S392" s="3172"/>
      <c r="T392" s="3153"/>
      <c r="U392" s="3153"/>
      <c r="V392" s="3172"/>
      <c r="W392" s="3172"/>
      <c r="X392" s="3153"/>
      <c r="Y392" s="3153"/>
      <c r="Z392" s="3172"/>
      <c r="AA392" s="3153"/>
      <c r="AB392" s="3153"/>
      <c r="AC392" s="3431"/>
      <c r="AD392" s="3431"/>
      <c r="AE392" s="3431"/>
      <c r="AF392" s="2578"/>
    </row>
    <row r="393" spans="2:32" s="2458" customFormat="1" x14ac:dyDescent="0.2">
      <c r="B393" s="2642"/>
      <c r="C393" s="2572"/>
      <c r="D393" s="2572"/>
      <c r="E393" s="2572"/>
      <c r="F393" s="2572"/>
      <c r="G393" s="2573"/>
      <c r="H393" s="2573"/>
      <c r="I393" s="2573"/>
      <c r="J393" s="2573"/>
      <c r="K393" s="2572"/>
      <c r="L393" s="2573"/>
      <c r="M393" s="2573"/>
      <c r="N393" s="2573"/>
      <c r="O393" s="2573"/>
      <c r="P393" s="2573"/>
      <c r="Q393" s="2639"/>
      <c r="R393" s="2639"/>
      <c r="S393" s="2639"/>
      <c r="T393" s="2639"/>
      <c r="U393" s="2639"/>
      <c r="V393" s="2639"/>
      <c r="W393" s="2639"/>
      <c r="X393" s="2639"/>
      <c r="Y393" s="2639"/>
      <c r="Z393" s="2639"/>
      <c r="AA393" s="2639"/>
      <c r="AB393" s="2639"/>
      <c r="AC393" s="2639"/>
      <c r="AD393" s="2639"/>
      <c r="AE393" s="2639"/>
      <c r="AF393" s="2578"/>
    </row>
    <row r="394" spans="2:32" s="2458" customFormat="1" x14ac:dyDescent="0.2">
      <c r="B394" s="3673" t="s">
        <v>5002</v>
      </c>
      <c r="C394" s="3674"/>
      <c r="D394" s="3675" t="s">
        <v>5098</v>
      </c>
      <c r="E394" s="3675"/>
      <c r="F394" s="3675"/>
      <c r="G394" s="3675"/>
      <c r="H394" s="3675"/>
      <c r="I394" s="2640"/>
      <c r="J394" s="2640"/>
      <c r="K394" s="2640"/>
      <c r="L394" s="2640"/>
      <c r="M394" s="2640"/>
      <c r="N394" s="2640"/>
      <c r="O394" s="2640"/>
      <c r="P394" s="2640"/>
      <c r="Q394" s="2639"/>
      <c r="R394" s="2639"/>
      <c r="S394" s="2639"/>
      <c r="T394" s="2639"/>
      <c r="U394" s="2639"/>
      <c r="V394" s="2639"/>
      <c r="W394" s="2639"/>
      <c r="X394" s="2639"/>
      <c r="Y394" s="2639"/>
      <c r="Z394" s="2639"/>
      <c r="AA394" s="2639"/>
      <c r="AB394" s="2639"/>
      <c r="AC394" s="2639"/>
      <c r="AD394" s="2639"/>
      <c r="AE394" s="2639"/>
      <c r="AF394" s="2578"/>
    </row>
    <row r="395" spans="2:32" s="2458" customFormat="1" x14ac:dyDescent="0.2">
      <c r="B395" s="3673" t="s">
        <v>5003</v>
      </c>
      <c r="C395" s="3674"/>
      <c r="D395" s="3675" t="s">
        <v>5098</v>
      </c>
      <c r="E395" s="3675"/>
      <c r="F395" s="3675"/>
      <c r="G395" s="3675"/>
      <c r="H395" s="3675"/>
      <c r="I395" s="2640"/>
      <c r="J395" s="2640"/>
      <c r="K395" s="2640"/>
      <c r="L395" s="2640"/>
      <c r="M395" s="2640"/>
      <c r="N395" s="2640"/>
      <c r="O395" s="2640"/>
      <c r="P395" s="2640"/>
      <c r="Q395" s="2639"/>
      <c r="R395" s="2639"/>
      <c r="S395" s="2639"/>
      <c r="T395" s="2639"/>
      <c r="U395" s="2639"/>
      <c r="V395" s="2639"/>
      <c r="W395" s="2639"/>
      <c r="X395" s="2639"/>
      <c r="Y395" s="2639"/>
      <c r="Z395" s="2639"/>
      <c r="AA395" s="2639"/>
      <c r="AB395" s="2639"/>
      <c r="AC395" s="2639"/>
      <c r="AD395" s="2639"/>
      <c r="AE395" s="2639"/>
      <c r="AF395" s="2578"/>
    </row>
    <row r="396" spans="2:32" s="2458" customFormat="1" ht="13.5" thickBot="1" x14ac:dyDescent="0.25">
      <c r="B396" s="3481"/>
      <c r="C396" s="3478"/>
      <c r="D396" s="3478"/>
      <c r="E396" s="3478"/>
      <c r="F396" s="3478"/>
      <c r="G396" s="2643"/>
      <c r="H396" s="2643"/>
      <c r="I396" s="2643"/>
      <c r="J396" s="2643"/>
      <c r="K396" s="2643"/>
      <c r="L396" s="2643"/>
      <c r="M396" s="2643"/>
      <c r="N396" s="2643"/>
      <c r="O396" s="2643"/>
      <c r="P396" s="2643"/>
      <c r="Q396" s="2643"/>
      <c r="R396" s="2643"/>
      <c r="S396" s="2643"/>
      <c r="T396" s="2643"/>
      <c r="U396" s="2643"/>
      <c r="V396" s="2643"/>
      <c r="W396" s="2643"/>
      <c r="X396" s="2643"/>
      <c r="Y396" s="2643"/>
      <c r="Z396" s="2643"/>
      <c r="AA396" s="2643"/>
      <c r="AB396" s="2643"/>
      <c r="AC396" s="2643"/>
      <c r="AD396" s="2643"/>
      <c r="AE396" s="2643"/>
      <c r="AF396" s="2583"/>
    </row>
    <row r="397" spans="2:32" s="2458" customFormat="1" x14ac:dyDescent="0.2">
      <c r="B397" s="3492" t="str">
        <f>+B379</f>
        <v>.</v>
      </c>
      <c r="I397" s="2885"/>
    </row>
    <row r="398" spans="2:32" s="2458" customFormat="1" ht="13.5" thickBot="1" x14ac:dyDescent="0.25">
      <c r="B398" s="2541"/>
      <c r="I398" s="2885"/>
    </row>
    <row r="399" spans="2:32" s="2458" customFormat="1" ht="20.25" x14ac:dyDescent="0.2">
      <c r="B399" s="3623" t="s">
        <v>5075</v>
      </c>
      <c r="C399" s="3624"/>
      <c r="D399" s="3624"/>
      <c r="E399" s="3624"/>
      <c r="F399" s="3624"/>
      <c r="G399" s="3624"/>
      <c r="H399" s="3624"/>
      <c r="I399" s="3624"/>
      <c r="J399" s="3624"/>
      <c r="K399" s="3624"/>
      <c r="L399" s="3624"/>
      <c r="M399" s="3624"/>
      <c r="N399" s="3624"/>
      <c r="O399" s="3624"/>
      <c r="P399" s="3624"/>
      <c r="Q399" s="3624"/>
      <c r="R399" s="3624"/>
      <c r="S399" s="3624"/>
      <c r="T399" s="3624"/>
      <c r="U399" s="3624"/>
      <c r="V399" s="3624"/>
      <c r="W399" s="3624"/>
      <c r="X399" s="3624"/>
      <c r="Y399" s="3624"/>
      <c r="Z399" s="3624"/>
      <c r="AA399" s="3624"/>
      <c r="AB399" s="3624"/>
      <c r="AC399" s="3624"/>
      <c r="AD399" s="3624"/>
      <c r="AE399" s="3624"/>
      <c r="AF399" s="3625"/>
    </row>
    <row r="400" spans="2:32" s="2458" customFormat="1" x14ac:dyDescent="0.2">
      <c r="B400" s="3476"/>
      <c r="C400" s="3477"/>
      <c r="D400" s="3477"/>
      <c r="E400" s="3477"/>
      <c r="F400" s="3477"/>
      <c r="G400" s="2577"/>
      <c r="H400" s="2577"/>
      <c r="I400" s="2577"/>
      <c r="J400" s="2577"/>
      <c r="K400" s="2577"/>
      <c r="L400" s="2577"/>
      <c r="M400" s="2577"/>
      <c r="N400" s="2577"/>
      <c r="O400" s="2577"/>
      <c r="P400" s="2577"/>
      <c r="Q400" s="2577"/>
      <c r="R400" s="2577"/>
      <c r="S400" s="2577"/>
      <c r="T400" s="2577"/>
      <c r="U400" s="2577"/>
      <c r="V400" s="2577"/>
      <c r="W400" s="2577"/>
      <c r="X400" s="2577"/>
      <c r="Y400" s="2577"/>
      <c r="Z400" s="2577"/>
      <c r="AA400" s="2577"/>
      <c r="AB400" s="2577"/>
      <c r="AC400" s="2577"/>
      <c r="AD400" s="2577"/>
      <c r="AE400" s="2577"/>
      <c r="AF400" s="2578"/>
    </row>
    <row r="401" spans="2:32" s="2458" customFormat="1" x14ac:dyDescent="0.2">
      <c r="B401" s="2641" t="s">
        <v>5095</v>
      </c>
      <c r="C401" s="3477"/>
      <c r="D401" s="4552" t="s">
        <v>6248</v>
      </c>
      <c r="E401" s="4552"/>
      <c r="F401" s="4552"/>
      <c r="G401" s="2577"/>
      <c r="H401" s="2577"/>
      <c r="I401" s="2577"/>
      <c r="J401" s="2577"/>
      <c r="K401" s="2577"/>
      <c r="L401" s="2577"/>
      <c r="M401" s="2577"/>
      <c r="N401" s="2577"/>
      <c r="O401" s="2577"/>
      <c r="P401" s="2577"/>
      <c r="Q401" s="2577"/>
      <c r="R401" s="2577"/>
      <c r="S401" s="2577"/>
      <c r="T401" s="2577"/>
      <c r="U401" s="2577"/>
      <c r="V401" s="2577"/>
      <c r="W401" s="2577"/>
      <c r="X401" s="2577"/>
      <c r="Y401" s="2577"/>
      <c r="Z401" s="2577"/>
      <c r="AA401" s="2577"/>
      <c r="AB401" s="2577"/>
      <c r="AC401" s="2577"/>
      <c r="AD401" s="2577"/>
      <c r="AE401" s="2577"/>
      <c r="AF401" s="2578"/>
    </row>
    <row r="402" spans="2:32" s="2458" customFormat="1" x14ac:dyDescent="0.2">
      <c r="B402" s="3677" t="s">
        <v>5078</v>
      </c>
      <c r="C402" s="3678"/>
      <c r="D402" s="4548">
        <v>41673</v>
      </c>
      <c r="E402" s="4548"/>
      <c r="F402" s="4548"/>
      <c r="G402" s="2639"/>
      <c r="H402" s="2577"/>
      <c r="I402" s="2577"/>
      <c r="J402" s="2577"/>
      <c r="K402" s="2577"/>
      <c r="L402" s="2577"/>
      <c r="M402" s="2577"/>
      <c r="N402" s="2577"/>
      <c r="O402" s="2577"/>
      <c r="P402" s="2577"/>
      <c r="Q402" s="2577"/>
      <c r="R402" s="2577"/>
      <c r="S402" s="2577"/>
      <c r="T402" s="2577"/>
      <c r="U402" s="2577"/>
      <c r="V402" s="2577"/>
      <c r="W402" s="2577"/>
      <c r="X402" s="2577"/>
      <c r="Y402" s="2577"/>
      <c r="Z402" s="2577"/>
      <c r="AA402" s="2577"/>
      <c r="AB402" s="2577"/>
      <c r="AC402" s="2577"/>
      <c r="AD402" s="2577"/>
      <c r="AE402" s="2577"/>
      <c r="AF402" s="2578"/>
    </row>
    <row r="403" spans="2:32" s="2458" customFormat="1" x14ac:dyDescent="0.2">
      <c r="B403" s="3657" t="s">
        <v>5076</v>
      </c>
      <c r="C403" s="3658"/>
      <c r="D403" s="4549">
        <v>41679</v>
      </c>
      <c r="E403" s="4549"/>
      <c r="F403" s="4549"/>
      <c r="G403" s="2577"/>
      <c r="H403" s="2577"/>
      <c r="I403" s="2577"/>
      <c r="J403" s="2577"/>
      <c r="K403" s="2577"/>
      <c r="L403" s="2577"/>
      <c r="M403" s="2577"/>
      <c r="N403" s="2577"/>
      <c r="O403" s="2577"/>
      <c r="P403" s="2577"/>
      <c r="Q403" s="2577"/>
      <c r="R403" s="2577"/>
      <c r="S403" s="2577"/>
      <c r="T403" s="2577"/>
      <c r="U403" s="2577"/>
      <c r="V403" s="2577"/>
      <c r="W403" s="2577"/>
      <c r="X403" s="2577"/>
      <c r="Y403" s="2577"/>
      <c r="Z403" s="2577"/>
      <c r="AA403" s="2577"/>
      <c r="AB403" s="2577"/>
      <c r="AC403" s="2577"/>
      <c r="AD403" s="2577"/>
      <c r="AE403" s="2577"/>
      <c r="AF403" s="2578"/>
    </row>
    <row r="404" spans="2:32" s="2458" customFormat="1" ht="13.5" thickBot="1" x14ac:dyDescent="0.25">
      <c r="B404" s="3476"/>
      <c r="C404" s="3477"/>
      <c r="D404" s="3477"/>
      <c r="E404" s="3477"/>
      <c r="F404" s="3477"/>
      <c r="G404" s="2577"/>
      <c r="H404" s="2577"/>
      <c r="I404" s="2577"/>
      <c r="J404" s="2577"/>
      <c r="K404" s="2577"/>
      <c r="L404" s="2577"/>
      <c r="M404" s="2577"/>
      <c r="N404" s="2577"/>
      <c r="O404" s="2577"/>
      <c r="P404" s="2577"/>
      <c r="Q404" s="2577"/>
      <c r="R404" s="2577"/>
      <c r="S404" s="2577"/>
      <c r="T404" s="2577"/>
      <c r="U404" s="2577"/>
      <c r="V404" s="2577"/>
      <c r="W404" s="2577"/>
      <c r="X404" s="2577"/>
      <c r="Y404" s="2577"/>
      <c r="Z404" s="2577"/>
      <c r="AA404" s="2577"/>
      <c r="AB404" s="2577"/>
      <c r="AC404" s="2577"/>
      <c r="AD404" s="2577"/>
      <c r="AE404" s="2577"/>
      <c r="AF404" s="2578"/>
    </row>
    <row r="405" spans="2:32" s="2458" customFormat="1" ht="132.75" customHeight="1" thickBot="1" x14ac:dyDescent="0.25">
      <c r="B405" s="3659" t="s">
        <v>5077</v>
      </c>
      <c r="C405" s="3710"/>
      <c r="D405" s="3661" t="s">
        <v>6249</v>
      </c>
      <c r="E405" s="3662"/>
      <c r="F405" s="3662"/>
      <c r="G405" s="3662"/>
      <c r="H405" s="3662"/>
      <c r="I405" s="3662"/>
      <c r="J405" s="3662"/>
      <c r="K405" s="3662"/>
      <c r="L405" s="3662"/>
      <c r="M405" s="3662"/>
      <c r="N405" s="3662"/>
      <c r="O405" s="3662"/>
      <c r="P405" s="3662"/>
      <c r="Q405" s="3663"/>
      <c r="R405" s="2577"/>
      <c r="S405" s="2577"/>
      <c r="T405" s="2577"/>
      <c r="U405" s="2577"/>
      <c r="V405" s="2577"/>
      <c r="W405" s="2577"/>
      <c r="X405" s="2577"/>
      <c r="Y405" s="2577"/>
      <c r="Z405" s="2577"/>
      <c r="AA405" s="2577"/>
      <c r="AB405" s="2577"/>
      <c r="AC405" s="2577"/>
      <c r="AD405" s="2577"/>
      <c r="AE405" s="2577"/>
      <c r="AF405" s="2578"/>
    </row>
    <row r="406" spans="2:32" s="2458" customFormat="1" ht="13.5" thickBot="1" x14ac:dyDescent="0.25">
      <c r="B406" s="3476"/>
      <c r="C406" s="3477"/>
      <c r="D406" s="3477"/>
      <c r="E406" s="3477"/>
      <c r="F406" s="3477"/>
      <c r="G406" s="2577"/>
      <c r="H406" s="2577"/>
      <c r="I406" s="2577"/>
      <c r="J406" s="2577"/>
      <c r="K406" s="2577"/>
      <c r="L406" s="2577"/>
      <c r="M406" s="2577"/>
      <c r="N406" s="2577"/>
      <c r="O406" s="2577"/>
      <c r="P406" s="2577"/>
      <c r="Q406" s="2577"/>
      <c r="R406" s="2643"/>
      <c r="S406" s="2577"/>
      <c r="T406" s="2577"/>
      <c r="U406" s="2577"/>
      <c r="V406" s="2577"/>
      <c r="W406" s="2577"/>
      <c r="X406" s="2577"/>
      <c r="Y406" s="2577"/>
      <c r="Z406" s="2577"/>
      <c r="AA406" s="2577"/>
      <c r="AB406" s="2577"/>
      <c r="AC406" s="2577"/>
      <c r="AD406" s="2577"/>
      <c r="AE406" s="2577"/>
      <c r="AF406" s="2578"/>
    </row>
    <row r="407" spans="2:32" s="2458" customFormat="1" ht="13.5" thickBot="1" x14ac:dyDescent="0.25">
      <c r="B407" s="3679" t="s">
        <v>5079</v>
      </c>
      <c r="C407" s="3680"/>
      <c r="D407" s="3655" t="s">
        <v>5080</v>
      </c>
      <c r="E407" s="3683" t="s">
        <v>224</v>
      </c>
      <c r="F407" s="3684"/>
      <c r="G407" s="3684"/>
      <c r="H407" s="3684"/>
      <c r="I407" s="3684"/>
      <c r="J407" s="3684"/>
      <c r="K407" s="3684"/>
      <c r="L407" s="3684"/>
      <c r="M407" s="3684"/>
      <c r="N407" s="3684"/>
      <c r="O407" s="3684"/>
      <c r="P407" s="3685"/>
      <c r="Q407" s="3686" t="s">
        <v>340</v>
      </c>
      <c r="R407" s="3687"/>
      <c r="S407" s="3688"/>
      <c r="T407" s="3688"/>
      <c r="U407" s="3688"/>
      <c r="V407" s="3688"/>
      <c r="W407" s="3688"/>
      <c r="X407" s="3688"/>
      <c r="Y407" s="3689"/>
      <c r="Z407" s="3686" t="s">
        <v>225</v>
      </c>
      <c r="AA407" s="3688"/>
      <c r="AB407" s="3689"/>
      <c r="AC407" s="3690" t="s">
        <v>4999</v>
      </c>
      <c r="AD407" s="3691"/>
      <c r="AE407" s="3692"/>
      <c r="AF407" s="2578"/>
    </row>
    <row r="408" spans="2:32" s="2458" customFormat="1" ht="13.5" thickBot="1" x14ac:dyDescent="0.25">
      <c r="B408" s="3681"/>
      <c r="C408" s="3682"/>
      <c r="D408" s="3655"/>
      <c r="E408" s="3655" t="s">
        <v>5017</v>
      </c>
      <c r="F408" s="3655" t="s">
        <v>5018</v>
      </c>
      <c r="G408" s="3640" t="s">
        <v>5020</v>
      </c>
      <c r="H408" s="3640" t="s">
        <v>5081</v>
      </c>
      <c r="I408" s="3693" t="s">
        <v>5082</v>
      </c>
      <c r="J408" s="3693" t="s">
        <v>5083</v>
      </c>
      <c r="K408" s="3693" t="s">
        <v>5023</v>
      </c>
      <c r="L408" s="3693"/>
      <c r="M408" s="3693" t="s">
        <v>5084</v>
      </c>
      <c r="N408" s="3693" t="s">
        <v>5085</v>
      </c>
      <c r="O408" s="3693" t="s">
        <v>5086</v>
      </c>
      <c r="P408" s="3693" t="s">
        <v>5087</v>
      </c>
      <c r="Q408" s="3638" t="s">
        <v>5029</v>
      </c>
      <c r="R408" s="3638" t="s">
        <v>5030</v>
      </c>
      <c r="S408" s="3638" t="s">
        <v>5031</v>
      </c>
      <c r="T408" s="3638" t="s">
        <v>5088</v>
      </c>
      <c r="U408" s="3638" t="s">
        <v>5089</v>
      </c>
      <c r="V408" s="3638" t="s">
        <v>5034</v>
      </c>
      <c r="W408" s="3638" t="s">
        <v>5036</v>
      </c>
      <c r="X408" s="3640" t="s">
        <v>5090</v>
      </c>
      <c r="Y408" s="3640" t="s">
        <v>5091</v>
      </c>
      <c r="Z408" s="3638" t="s">
        <v>5092</v>
      </c>
      <c r="AA408" s="3638" t="s">
        <v>5093</v>
      </c>
      <c r="AB408" s="3638" t="s">
        <v>5094</v>
      </c>
      <c r="AC408" s="3638" t="s">
        <v>1154</v>
      </c>
      <c r="AD408" s="3638" t="s">
        <v>5000</v>
      </c>
      <c r="AE408" s="3638" t="s">
        <v>5001</v>
      </c>
      <c r="AF408" s="2578"/>
    </row>
    <row r="409" spans="2:32" s="2458" customFormat="1" ht="13.5" thickBot="1" x14ac:dyDescent="0.25">
      <c r="B409" s="3681"/>
      <c r="C409" s="3682"/>
      <c r="D409" s="3638"/>
      <c r="E409" s="3638"/>
      <c r="F409" s="3638"/>
      <c r="G409" s="3637"/>
      <c r="H409" s="3637"/>
      <c r="I409" s="3640"/>
      <c r="J409" s="3640"/>
      <c r="K409" s="3479" t="s">
        <v>5043</v>
      </c>
      <c r="L409" s="3480" t="s">
        <v>2798</v>
      </c>
      <c r="M409" s="3640"/>
      <c r="N409" s="3640"/>
      <c r="O409" s="3640"/>
      <c r="P409" s="3640"/>
      <c r="Q409" s="3639"/>
      <c r="R409" s="3639"/>
      <c r="S409" s="3639"/>
      <c r="T409" s="3639"/>
      <c r="U409" s="3639"/>
      <c r="V409" s="3639"/>
      <c r="W409" s="3639"/>
      <c r="X409" s="3637"/>
      <c r="Y409" s="3637"/>
      <c r="Z409" s="3639"/>
      <c r="AA409" s="3639"/>
      <c r="AB409" s="3639"/>
      <c r="AC409" s="3639"/>
      <c r="AD409" s="3639"/>
      <c r="AE409" s="3639"/>
      <c r="AF409" s="2578"/>
    </row>
    <row r="410" spans="2:32" s="2458" customFormat="1" x14ac:dyDescent="0.2">
      <c r="B410" s="4553" t="s">
        <v>6248</v>
      </c>
      <c r="C410" s="4554"/>
      <c r="D410" s="3165" t="s">
        <v>1534</v>
      </c>
      <c r="E410" s="3166"/>
      <c r="F410" s="3167"/>
      <c r="G410" s="2741"/>
      <c r="H410" s="2741"/>
      <c r="I410" s="3166"/>
      <c r="J410" s="3166"/>
      <c r="K410" s="3167"/>
      <c r="L410" s="2741"/>
      <c r="M410" s="3166"/>
      <c r="N410" s="3166"/>
      <c r="O410" s="3166"/>
      <c r="P410" s="3166"/>
      <c r="Q410" s="3166"/>
      <c r="R410" s="3167"/>
      <c r="S410" s="3167"/>
      <c r="T410" s="3166"/>
      <c r="U410" s="3166"/>
      <c r="V410" s="3167"/>
      <c r="W410" s="3167"/>
      <c r="X410" s="3166"/>
      <c r="Y410" s="3166"/>
      <c r="Z410" s="3167"/>
      <c r="AA410" s="3166"/>
      <c r="AB410" s="3166"/>
      <c r="AC410" s="2676"/>
      <c r="AD410" s="2676"/>
      <c r="AE410" s="2676"/>
      <c r="AF410" s="2578"/>
    </row>
    <row r="411" spans="2:32" s="2458" customFormat="1" x14ac:dyDescent="0.2">
      <c r="B411" s="2642"/>
      <c r="C411" s="2572"/>
      <c r="D411" s="2572"/>
      <c r="E411" s="2572"/>
      <c r="F411" s="2572"/>
      <c r="G411" s="2573"/>
      <c r="H411" s="2573"/>
      <c r="I411" s="2573"/>
      <c r="J411" s="2573"/>
      <c r="K411" s="2572"/>
      <c r="L411" s="2573"/>
      <c r="M411" s="2573"/>
      <c r="N411" s="2573"/>
      <c r="O411" s="2573"/>
      <c r="P411" s="2573"/>
      <c r="Q411" s="2639"/>
      <c r="R411" s="2639"/>
      <c r="S411" s="2639"/>
      <c r="T411" s="2639"/>
      <c r="U411" s="2639"/>
      <c r="V411" s="2639"/>
      <c r="W411" s="2639"/>
      <c r="X411" s="2639"/>
      <c r="Y411" s="2639"/>
      <c r="Z411" s="2639"/>
      <c r="AA411" s="2639"/>
      <c r="AB411" s="2639"/>
      <c r="AC411" s="2639"/>
      <c r="AD411" s="2639"/>
      <c r="AE411" s="2639"/>
      <c r="AF411" s="2578"/>
    </row>
    <row r="412" spans="2:32" s="2458" customFormat="1" x14ac:dyDescent="0.2">
      <c r="B412" s="3673" t="s">
        <v>5002</v>
      </c>
      <c r="C412" s="3674"/>
      <c r="D412" s="3675" t="s">
        <v>5098</v>
      </c>
      <c r="E412" s="3675"/>
      <c r="F412" s="3675"/>
      <c r="G412" s="3675"/>
      <c r="H412" s="3675"/>
      <c r="I412" s="2640"/>
      <c r="J412" s="2640"/>
      <c r="K412" s="2640"/>
      <c r="L412" s="2640"/>
      <c r="M412" s="2640"/>
      <c r="N412" s="2640"/>
      <c r="O412" s="2640"/>
      <c r="P412" s="2640"/>
      <c r="Q412" s="2639"/>
      <c r="R412" s="2639"/>
      <c r="S412" s="2639"/>
      <c r="T412" s="2639"/>
      <c r="U412" s="2639"/>
      <c r="V412" s="2639"/>
      <c r="W412" s="2639"/>
      <c r="X412" s="2639"/>
      <c r="Y412" s="2639"/>
      <c r="Z412" s="2639"/>
      <c r="AA412" s="2639"/>
      <c r="AB412" s="2639"/>
      <c r="AC412" s="2639"/>
      <c r="AD412" s="2639"/>
      <c r="AE412" s="2639"/>
      <c r="AF412" s="2578"/>
    </row>
    <row r="413" spans="2:32" s="2458" customFormat="1" x14ac:dyDescent="0.2">
      <c r="B413" s="3673" t="s">
        <v>5003</v>
      </c>
      <c r="C413" s="3674"/>
      <c r="D413" s="3675" t="s">
        <v>5098</v>
      </c>
      <c r="E413" s="3675"/>
      <c r="F413" s="3675"/>
      <c r="G413" s="3675"/>
      <c r="H413" s="3675"/>
      <c r="I413" s="2640"/>
      <c r="J413" s="2640"/>
      <c r="K413" s="2640"/>
      <c r="L413" s="2640"/>
      <c r="M413" s="2640"/>
      <c r="N413" s="2640"/>
      <c r="O413" s="2640"/>
      <c r="P413" s="2640"/>
      <c r="Q413" s="2639"/>
      <c r="R413" s="2639"/>
      <c r="S413" s="2639"/>
      <c r="T413" s="2639"/>
      <c r="U413" s="2639"/>
      <c r="V413" s="2639"/>
      <c r="W413" s="2639"/>
      <c r="X413" s="2639"/>
      <c r="Y413" s="2639"/>
      <c r="Z413" s="2639"/>
      <c r="AA413" s="2639"/>
      <c r="AB413" s="2639"/>
      <c r="AC413" s="2639"/>
      <c r="AD413" s="2639"/>
      <c r="AE413" s="2639"/>
      <c r="AF413" s="2578"/>
    </row>
    <row r="414" spans="2:32" s="2458" customFormat="1" ht="13.5" thickBot="1" x14ac:dyDescent="0.25">
      <c r="B414" s="3481"/>
      <c r="C414" s="3478"/>
      <c r="D414" s="3478"/>
      <c r="E414" s="3478"/>
      <c r="F414" s="3478"/>
      <c r="G414" s="2643"/>
      <c r="H414" s="2643"/>
      <c r="I414" s="2643"/>
      <c r="J414" s="2643"/>
      <c r="K414" s="2643"/>
      <c r="L414" s="2643"/>
      <c r="M414" s="2643"/>
      <c r="N414" s="2643"/>
      <c r="O414" s="2643"/>
      <c r="P414" s="2643"/>
      <c r="Q414" s="2643"/>
      <c r="R414" s="2643"/>
      <c r="S414" s="2643"/>
      <c r="T414" s="2643"/>
      <c r="U414" s="2643"/>
      <c r="V414" s="2643"/>
      <c r="W414" s="2643"/>
      <c r="X414" s="2643"/>
      <c r="Y414" s="2643"/>
      <c r="Z414" s="2643"/>
      <c r="AA414" s="2643"/>
      <c r="AB414" s="2643"/>
      <c r="AC414" s="2643"/>
      <c r="AD414" s="2643"/>
      <c r="AE414" s="2643"/>
      <c r="AF414" s="2583"/>
    </row>
    <row r="415" spans="2:32" s="2458" customFormat="1" x14ac:dyDescent="0.2">
      <c r="B415" s="3492" t="str">
        <f>+B397</f>
        <v>.</v>
      </c>
      <c r="I415" s="2885"/>
    </row>
    <row r="416" spans="2:32" s="2458" customFormat="1" ht="13.5" thickBot="1" x14ac:dyDescent="0.25">
      <c r="B416" s="2541"/>
      <c r="I416" s="2885"/>
    </row>
    <row r="417" spans="2:32" s="2458" customFormat="1" ht="20.25" x14ac:dyDescent="0.2">
      <c r="B417" s="3623" t="s">
        <v>5075</v>
      </c>
      <c r="C417" s="3624"/>
      <c r="D417" s="3624"/>
      <c r="E417" s="3624"/>
      <c r="F417" s="3624"/>
      <c r="G417" s="3624"/>
      <c r="H417" s="3624"/>
      <c r="I417" s="3624"/>
      <c r="J417" s="3624"/>
      <c r="K417" s="3624"/>
      <c r="L417" s="3624"/>
      <c r="M417" s="3624"/>
      <c r="N417" s="3624"/>
      <c r="O417" s="3624"/>
      <c r="P417" s="3624"/>
      <c r="Q417" s="3624"/>
      <c r="R417" s="3624"/>
      <c r="S417" s="3624"/>
      <c r="T417" s="3624"/>
      <c r="U417" s="3624"/>
      <c r="V417" s="3624"/>
      <c r="W417" s="3624"/>
      <c r="X417" s="3624"/>
      <c r="Y417" s="3624"/>
      <c r="Z417" s="3624"/>
      <c r="AA417" s="3624"/>
      <c r="AB417" s="3624"/>
      <c r="AC417" s="3624"/>
      <c r="AD417" s="3624"/>
      <c r="AE417" s="3624"/>
      <c r="AF417" s="3625"/>
    </row>
    <row r="418" spans="2:32" s="2458" customFormat="1" x14ac:dyDescent="0.2">
      <c r="B418" s="3476"/>
      <c r="C418" s="3477"/>
      <c r="D418" s="3539"/>
      <c r="E418" s="3534"/>
      <c r="F418" s="3534"/>
      <c r="G418" s="2577"/>
      <c r="H418" s="2577"/>
      <c r="I418" s="2577"/>
      <c r="J418" s="2577"/>
      <c r="K418" s="2577"/>
      <c r="L418" s="2577"/>
      <c r="M418" s="2577"/>
      <c r="N418" s="2577"/>
      <c r="O418" s="2577"/>
      <c r="P418" s="2577"/>
      <c r="Q418" s="2577"/>
      <c r="R418" s="2577"/>
      <c r="S418" s="2577"/>
      <c r="T418" s="2577"/>
      <c r="U418" s="2577"/>
      <c r="V418" s="2577"/>
      <c r="W418" s="2577"/>
      <c r="X418" s="2577"/>
      <c r="Y418" s="2577"/>
      <c r="Z418" s="2577"/>
      <c r="AA418" s="2577"/>
      <c r="AB418" s="2577"/>
      <c r="AC418" s="2577"/>
      <c r="AD418" s="2577"/>
      <c r="AE418" s="2577"/>
      <c r="AF418" s="2578"/>
    </row>
    <row r="419" spans="2:32" s="2458" customFormat="1" ht="15.75" customHeight="1" x14ac:dyDescent="0.2">
      <c r="B419" s="2641" t="s">
        <v>5095</v>
      </c>
      <c r="C419" s="3477"/>
      <c r="D419" s="4552" t="s">
        <v>6253</v>
      </c>
      <c r="E419" s="4552"/>
      <c r="F419" s="4552"/>
      <c r="G419" s="2577"/>
      <c r="H419" s="2577"/>
      <c r="I419" s="2577"/>
      <c r="J419" s="2577"/>
      <c r="K419" s="2577"/>
      <c r="L419" s="2577"/>
      <c r="M419" s="2577"/>
      <c r="N419" s="2577"/>
      <c r="O419" s="2577"/>
      <c r="P419" s="2577"/>
      <c r="Q419" s="2577"/>
      <c r="R419" s="2577"/>
      <c r="S419" s="2577"/>
      <c r="T419" s="2577"/>
      <c r="U419" s="2577"/>
      <c r="V419" s="2577"/>
      <c r="W419" s="2577"/>
      <c r="X419" s="2577"/>
      <c r="Y419" s="2577"/>
      <c r="Z419" s="2577"/>
      <c r="AA419" s="2577"/>
      <c r="AB419" s="2577"/>
      <c r="AC419" s="2577"/>
      <c r="AD419" s="2577"/>
      <c r="AE419" s="2577"/>
      <c r="AF419" s="2578"/>
    </row>
    <row r="420" spans="2:32" s="2458" customFormat="1" x14ac:dyDescent="0.2">
      <c r="B420" s="3677" t="s">
        <v>5078</v>
      </c>
      <c r="C420" s="3678"/>
      <c r="D420" s="4548">
        <v>41682</v>
      </c>
      <c r="E420" s="4548"/>
      <c r="F420" s="4548"/>
      <c r="G420" s="2639"/>
      <c r="H420" s="2577"/>
      <c r="I420" s="2577"/>
      <c r="J420" s="2577"/>
      <c r="K420" s="2577"/>
      <c r="L420" s="2577"/>
      <c r="M420" s="2577"/>
      <c r="N420" s="2577"/>
      <c r="O420" s="2577"/>
      <c r="P420" s="2577"/>
      <c r="Q420" s="2577"/>
      <c r="R420" s="2577"/>
      <c r="S420" s="2577"/>
      <c r="T420" s="2577"/>
      <c r="U420" s="2577"/>
      <c r="V420" s="2577"/>
      <c r="W420" s="2577"/>
      <c r="X420" s="2577"/>
      <c r="Y420" s="2577"/>
      <c r="Z420" s="2577"/>
      <c r="AA420" s="2577"/>
      <c r="AB420" s="2577"/>
      <c r="AC420" s="2577"/>
      <c r="AD420" s="2577"/>
      <c r="AE420" s="2577"/>
      <c r="AF420" s="2578"/>
    </row>
    <row r="421" spans="2:32" s="2458" customFormat="1" x14ac:dyDescent="0.2">
      <c r="B421" s="3657" t="s">
        <v>5076</v>
      </c>
      <c r="C421" s="3658"/>
      <c r="D421" s="4549">
        <v>41684</v>
      </c>
      <c r="E421" s="4549"/>
      <c r="F421" s="4549"/>
      <c r="G421" s="2577"/>
      <c r="H421" s="2577"/>
      <c r="I421" s="2577"/>
      <c r="J421" s="2577"/>
      <c r="K421" s="2577"/>
      <c r="L421" s="2577"/>
      <c r="M421" s="2577"/>
      <c r="N421" s="2577"/>
      <c r="O421" s="2577"/>
      <c r="P421" s="2577"/>
      <c r="Q421" s="2577"/>
      <c r="R421" s="2577"/>
      <c r="S421" s="2577"/>
      <c r="T421" s="2577"/>
      <c r="U421" s="2577"/>
      <c r="V421" s="2577"/>
      <c r="W421" s="2577"/>
      <c r="X421" s="2577"/>
      <c r="Y421" s="2577"/>
      <c r="Z421" s="2577"/>
      <c r="AA421" s="2577"/>
      <c r="AB421" s="2577"/>
      <c r="AC421" s="2577"/>
      <c r="AD421" s="2577"/>
      <c r="AE421" s="2577"/>
      <c r="AF421" s="2578"/>
    </row>
    <row r="422" spans="2:32" s="2458" customFormat="1" ht="13.5" thickBot="1" x14ac:dyDescent="0.25">
      <c r="B422" s="3476"/>
      <c r="C422" s="3477"/>
      <c r="D422" s="3477"/>
      <c r="E422" s="3477"/>
      <c r="F422" s="3477"/>
      <c r="G422" s="2577"/>
      <c r="H422" s="2577"/>
      <c r="I422" s="2577"/>
      <c r="J422" s="2577"/>
      <c r="K422" s="2577"/>
      <c r="L422" s="2577"/>
      <c r="M422" s="2577"/>
      <c r="N422" s="2577"/>
      <c r="O422" s="2577"/>
      <c r="P422" s="2577"/>
      <c r="Q422" s="2577"/>
      <c r="R422" s="2577"/>
      <c r="S422" s="2577"/>
      <c r="T422" s="2577"/>
      <c r="U422" s="2577"/>
      <c r="V422" s="2577"/>
      <c r="W422" s="2577"/>
      <c r="X422" s="2577"/>
      <c r="Y422" s="2577"/>
      <c r="Z422" s="2577"/>
      <c r="AA422" s="2577"/>
      <c r="AB422" s="2577"/>
      <c r="AC422" s="2577"/>
      <c r="AD422" s="2577"/>
      <c r="AE422" s="2577"/>
      <c r="AF422" s="2578"/>
    </row>
    <row r="423" spans="2:32" s="2458" customFormat="1" ht="75.75" customHeight="1" thickBot="1" x14ac:dyDescent="0.25">
      <c r="B423" s="3659" t="s">
        <v>5077</v>
      </c>
      <c r="C423" s="3710"/>
      <c r="D423" s="3661" t="s">
        <v>6255</v>
      </c>
      <c r="E423" s="3662"/>
      <c r="F423" s="3662"/>
      <c r="G423" s="3662"/>
      <c r="H423" s="3662"/>
      <c r="I423" s="3662"/>
      <c r="J423" s="3662"/>
      <c r="K423" s="3662"/>
      <c r="L423" s="3662"/>
      <c r="M423" s="3662"/>
      <c r="N423" s="3662"/>
      <c r="O423" s="3662"/>
      <c r="P423" s="3662"/>
      <c r="Q423" s="3663"/>
      <c r="R423" s="2577"/>
      <c r="S423" s="2577"/>
      <c r="T423" s="2577"/>
      <c r="U423" s="2577"/>
      <c r="V423" s="2577"/>
      <c r="W423" s="2577"/>
      <c r="X423" s="2577"/>
      <c r="Y423" s="2577"/>
      <c r="Z423" s="2577"/>
      <c r="AA423" s="2577"/>
      <c r="AB423" s="2577"/>
      <c r="AC423" s="2577"/>
      <c r="AD423" s="2577"/>
      <c r="AE423" s="2577"/>
      <c r="AF423" s="2578"/>
    </row>
    <row r="424" spans="2:32" s="2458" customFormat="1" ht="12.75" customHeight="1" thickBot="1" x14ac:dyDescent="0.25">
      <c r="B424" s="3476"/>
      <c r="C424" s="3477"/>
      <c r="D424" s="3477"/>
      <c r="E424" s="3477"/>
      <c r="F424" s="3477"/>
      <c r="G424" s="2577"/>
      <c r="H424" s="2577"/>
      <c r="I424" s="2577"/>
      <c r="J424" s="2577"/>
      <c r="K424" s="2577"/>
      <c r="L424" s="2577"/>
      <c r="M424" s="2577"/>
      <c r="N424" s="2577"/>
      <c r="O424" s="2577"/>
      <c r="P424" s="2577"/>
      <c r="Q424" s="2577"/>
      <c r="R424" s="2643"/>
      <c r="S424" s="2577"/>
      <c r="T424" s="2577"/>
      <c r="U424" s="2577"/>
      <c r="V424" s="2577"/>
      <c r="W424" s="2577"/>
      <c r="X424" s="2577"/>
      <c r="Y424" s="2577"/>
      <c r="Z424" s="2577"/>
      <c r="AA424" s="2577"/>
      <c r="AB424" s="2577"/>
      <c r="AC424" s="2577"/>
      <c r="AD424" s="2577"/>
      <c r="AE424" s="2577"/>
      <c r="AF424" s="2578"/>
    </row>
    <row r="425" spans="2:32" s="2458" customFormat="1" ht="13.5" thickBot="1" x14ac:dyDescent="0.25">
      <c r="B425" s="3679" t="s">
        <v>5079</v>
      </c>
      <c r="C425" s="3680"/>
      <c r="D425" s="3655" t="s">
        <v>5080</v>
      </c>
      <c r="E425" s="3683" t="s">
        <v>224</v>
      </c>
      <c r="F425" s="3684"/>
      <c r="G425" s="3684"/>
      <c r="H425" s="3684"/>
      <c r="I425" s="3684"/>
      <c r="J425" s="3684"/>
      <c r="K425" s="3684"/>
      <c r="L425" s="3684"/>
      <c r="M425" s="3684"/>
      <c r="N425" s="3684"/>
      <c r="O425" s="3684"/>
      <c r="P425" s="3685"/>
      <c r="Q425" s="3686" t="s">
        <v>340</v>
      </c>
      <c r="R425" s="3687"/>
      <c r="S425" s="3688"/>
      <c r="T425" s="3688"/>
      <c r="U425" s="3688"/>
      <c r="V425" s="3688"/>
      <c r="W425" s="3688"/>
      <c r="X425" s="3688"/>
      <c r="Y425" s="3689"/>
      <c r="Z425" s="3686" t="s">
        <v>225</v>
      </c>
      <c r="AA425" s="3688"/>
      <c r="AB425" s="3689"/>
      <c r="AC425" s="3690" t="s">
        <v>4999</v>
      </c>
      <c r="AD425" s="3691"/>
      <c r="AE425" s="3692"/>
      <c r="AF425" s="2578"/>
    </row>
    <row r="426" spans="2:32" s="2458" customFormat="1" ht="13.5" customHeight="1" thickBot="1" x14ac:dyDescent="0.25">
      <c r="B426" s="3681"/>
      <c r="C426" s="3682"/>
      <c r="D426" s="3655"/>
      <c r="E426" s="3655" t="s">
        <v>5017</v>
      </c>
      <c r="F426" s="3655" t="s">
        <v>5018</v>
      </c>
      <c r="G426" s="3640" t="s">
        <v>5020</v>
      </c>
      <c r="H426" s="3640" t="s">
        <v>5081</v>
      </c>
      <c r="I426" s="3693" t="s">
        <v>5082</v>
      </c>
      <c r="J426" s="3693" t="s">
        <v>5083</v>
      </c>
      <c r="K426" s="3693" t="s">
        <v>5023</v>
      </c>
      <c r="L426" s="3693"/>
      <c r="M426" s="3693" t="s">
        <v>5084</v>
      </c>
      <c r="N426" s="3693" t="s">
        <v>5085</v>
      </c>
      <c r="O426" s="3693" t="s">
        <v>5086</v>
      </c>
      <c r="P426" s="3693" t="s">
        <v>5087</v>
      </c>
      <c r="Q426" s="3638" t="s">
        <v>5029</v>
      </c>
      <c r="R426" s="3638" t="s">
        <v>5030</v>
      </c>
      <c r="S426" s="3638" t="s">
        <v>5031</v>
      </c>
      <c r="T426" s="3638" t="s">
        <v>5088</v>
      </c>
      <c r="U426" s="3638" t="s">
        <v>5089</v>
      </c>
      <c r="V426" s="3638" t="s">
        <v>5034</v>
      </c>
      <c r="W426" s="3638" t="s">
        <v>5036</v>
      </c>
      <c r="X426" s="3640" t="s">
        <v>5090</v>
      </c>
      <c r="Y426" s="3640" t="s">
        <v>5091</v>
      </c>
      <c r="Z426" s="3638" t="s">
        <v>5092</v>
      </c>
      <c r="AA426" s="3638" t="s">
        <v>5093</v>
      </c>
      <c r="AB426" s="3638" t="s">
        <v>5094</v>
      </c>
      <c r="AC426" s="3638" t="s">
        <v>1154</v>
      </c>
      <c r="AD426" s="3638" t="s">
        <v>5000</v>
      </c>
      <c r="AE426" s="3638" t="s">
        <v>5001</v>
      </c>
      <c r="AF426" s="2578"/>
    </row>
    <row r="427" spans="2:32" s="2458" customFormat="1" ht="13.5" thickBot="1" x14ac:dyDescent="0.25">
      <c r="B427" s="3681"/>
      <c r="C427" s="3682"/>
      <c r="D427" s="3638"/>
      <c r="E427" s="3638"/>
      <c r="F427" s="3638"/>
      <c r="G427" s="3637"/>
      <c r="H427" s="3637"/>
      <c r="I427" s="3640"/>
      <c r="J427" s="3640"/>
      <c r="K427" s="3479" t="s">
        <v>5043</v>
      </c>
      <c r="L427" s="3480" t="s">
        <v>2798</v>
      </c>
      <c r="M427" s="3640"/>
      <c r="N427" s="3640"/>
      <c r="O427" s="3640"/>
      <c r="P427" s="3640"/>
      <c r="Q427" s="3639"/>
      <c r="R427" s="3639"/>
      <c r="S427" s="3639"/>
      <c r="T427" s="3639"/>
      <c r="U427" s="3639"/>
      <c r="V427" s="3639"/>
      <c r="W427" s="3639"/>
      <c r="X427" s="3637"/>
      <c r="Y427" s="3637"/>
      <c r="Z427" s="3639"/>
      <c r="AA427" s="3639"/>
      <c r="AB427" s="3639"/>
      <c r="AC427" s="3639"/>
      <c r="AD427" s="3639"/>
      <c r="AE427" s="3639"/>
      <c r="AF427" s="2578"/>
    </row>
    <row r="428" spans="2:32" s="2458" customFormat="1" ht="13.5" customHeight="1" thickBot="1" x14ac:dyDescent="0.25">
      <c r="B428" s="4555" t="s">
        <v>5826</v>
      </c>
      <c r="C428" s="4555"/>
      <c r="D428" s="3171" t="s">
        <v>1534</v>
      </c>
      <c r="E428" s="3153"/>
      <c r="F428" s="3172"/>
      <c r="G428" s="3430"/>
      <c r="H428" s="3430"/>
      <c r="I428" s="3153"/>
      <c r="J428" s="3153"/>
      <c r="K428" s="3172"/>
      <c r="L428" s="3430"/>
      <c r="M428" s="3153"/>
      <c r="N428" s="3153"/>
      <c r="O428" s="3153"/>
      <c r="P428" s="3153"/>
      <c r="Q428" s="3153"/>
      <c r="R428" s="3172"/>
      <c r="S428" s="3172"/>
      <c r="T428" s="3153"/>
      <c r="U428" s="3153"/>
      <c r="V428" s="3172"/>
      <c r="W428" s="3172"/>
      <c r="X428" s="3153"/>
      <c r="Y428" s="3153"/>
      <c r="Z428" s="3172"/>
      <c r="AA428" s="3153"/>
      <c r="AB428" s="3153"/>
      <c r="AC428" s="3431"/>
      <c r="AD428" s="3431"/>
      <c r="AE428" s="3431"/>
      <c r="AF428" s="2578"/>
    </row>
    <row r="429" spans="2:32" s="2458" customFormat="1" ht="13.5" customHeight="1" x14ac:dyDescent="0.2">
      <c r="B429" s="2642"/>
      <c r="C429" s="2572"/>
      <c r="D429" s="2572"/>
      <c r="E429" s="2572"/>
      <c r="F429" s="2572"/>
      <c r="G429" s="2573"/>
      <c r="H429" s="2573"/>
      <c r="I429" s="2573"/>
      <c r="J429" s="2573"/>
      <c r="K429" s="2572"/>
      <c r="L429" s="2573"/>
      <c r="M429" s="2573"/>
      <c r="N429" s="2573"/>
      <c r="O429" s="2573"/>
      <c r="P429" s="2573"/>
      <c r="Q429" s="2639"/>
      <c r="R429" s="2639"/>
      <c r="S429" s="2639"/>
      <c r="T429" s="2639"/>
      <c r="U429" s="2639"/>
      <c r="V429" s="2639"/>
      <c r="W429" s="2639"/>
      <c r="X429" s="2639"/>
      <c r="Y429" s="2639"/>
      <c r="Z429" s="2639"/>
      <c r="AA429" s="2639"/>
      <c r="AB429" s="2639"/>
      <c r="AC429" s="2639"/>
      <c r="AD429" s="2639"/>
      <c r="AE429" s="2639"/>
      <c r="AF429" s="2578"/>
    </row>
    <row r="430" spans="2:32" s="2458" customFormat="1" x14ac:dyDescent="0.2">
      <c r="B430" s="3673" t="s">
        <v>5002</v>
      </c>
      <c r="C430" s="3674"/>
      <c r="D430" s="3675" t="s">
        <v>6254</v>
      </c>
      <c r="E430" s="3675"/>
      <c r="F430" s="3675"/>
      <c r="G430" s="3675"/>
      <c r="H430" s="3675"/>
      <c r="I430" s="2640"/>
      <c r="J430" s="2640"/>
      <c r="K430" s="2640"/>
      <c r="L430" s="2640"/>
      <c r="M430" s="2640"/>
      <c r="N430" s="2640"/>
      <c r="O430" s="2640"/>
      <c r="P430" s="2640"/>
      <c r="Q430" s="2639"/>
      <c r="R430" s="2639"/>
      <c r="S430" s="2639"/>
      <c r="T430" s="2639"/>
      <c r="U430" s="2639"/>
      <c r="V430" s="2639"/>
      <c r="W430" s="2639"/>
      <c r="X430" s="2639"/>
      <c r="Y430" s="2639"/>
      <c r="Z430" s="2639"/>
      <c r="AA430" s="2639"/>
      <c r="AB430" s="2639"/>
      <c r="AC430" s="2639"/>
      <c r="AD430" s="2639"/>
      <c r="AE430" s="2639"/>
      <c r="AF430" s="2578"/>
    </row>
    <row r="431" spans="2:32" s="2458" customFormat="1" x14ac:dyDescent="0.2">
      <c r="B431" s="3673" t="s">
        <v>5003</v>
      </c>
      <c r="C431" s="3674"/>
      <c r="D431" s="3675" t="s">
        <v>1871</v>
      </c>
      <c r="E431" s="3675"/>
      <c r="F431" s="3675"/>
      <c r="G431" s="3675"/>
      <c r="H431" s="3675"/>
      <c r="I431" s="2640"/>
      <c r="J431" s="2640"/>
      <c r="K431" s="2640"/>
      <c r="L431" s="2640"/>
      <c r="M431" s="2640"/>
      <c r="N431" s="2640"/>
      <c r="O431" s="2640"/>
      <c r="P431" s="2640"/>
      <c r="Q431" s="2639"/>
      <c r="R431" s="2639"/>
      <c r="S431" s="2639"/>
      <c r="T431" s="2639"/>
      <c r="U431" s="2639"/>
      <c r="V431" s="2639"/>
      <c r="W431" s="2639"/>
      <c r="X431" s="2639"/>
      <c r="Y431" s="2639"/>
      <c r="Z431" s="2639"/>
      <c r="AA431" s="2639"/>
      <c r="AB431" s="2639"/>
      <c r="AC431" s="2639"/>
      <c r="AD431" s="2639"/>
      <c r="AE431" s="2639"/>
      <c r="AF431" s="2578"/>
    </row>
    <row r="432" spans="2:32" s="2458" customFormat="1" ht="13.5" thickBot="1" x14ac:dyDescent="0.25">
      <c r="B432" s="3481"/>
      <c r="C432" s="3478"/>
      <c r="D432" s="3478"/>
      <c r="E432" s="3478"/>
      <c r="F432" s="3478"/>
      <c r="G432" s="2643"/>
      <c r="H432" s="2643"/>
      <c r="I432" s="2643"/>
      <c r="J432" s="2643"/>
      <c r="K432" s="2643"/>
      <c r="L432" s="2643"/>
      <c r="M432" s="2643"/>
      <c r="N432" s="2643"/>
      <c r="O432" s="2643"/>
      <c r="P432" s="2643"/>
      <c r="Q432" s="2643"/>
      <c r="R432" s="2643"/>
      <c r="S432" s="2643"/>
      <c r="T432" s="2643"/>
      <c r="U432" s="2643"/>
      <c r="V432" s="2643"/>
      <c r="W432" s="2643"/>
      <c r="X432" s="2643"/>
      <c r="Y432" s="2643"/>
      <c r="Z432" s="2643"/>
      <c r="AA432" s="2643"/>
      <c r="AB432" s="2643"/>
      <c r="AC432" s="2643"/>
      <c r="AD432" s="2643"/>
      <c r="AE432" s="2643"/>
      <c r="AF432" s="2583"/>
    </row>
    <row r="433" spans="2:32" s="2458" customFormat="1" x14ac:dyDescent="0.2">
      <c r="B433" s="3492" t="str">
        <f>+B415</f>
        <v>.</v>
      </c>
      <c r="I433" s="2885"/>
    </row>
    <row r="434" spans="2:32" s="2458" customFormat="1" ht="13.5" thickBot="1" x14ac:dyDescent="0.25">
      <c r="B434" s="2541"/>
      <c r="I434" s="2885"/>
    </row>
    <row r="435" spans="2:32" s="2458" customFormat="1" ht="20.25" x14ac:dyDescent="0.2">
      <c r="B435" s="3623" t="s">
        <v>5075</v>
      </c>
      <c r="C435" s="3624"/>
      <c r="D435" s="3624"/>
      <c r="E435" s="3624"/>
      <c r="F435" s="3624"/>
      <c r="G435" s="3624"/>
      <c r="H435" s="3624"/>
      <c r="I435" s="3624"/>
      <c r="J435" s="3624"/>
      <c r="K435" s="3624"/>
      <c r="L435" s="3624"/>
      <c r="M435" s="3624"/>
      <c r="N435" s="3624"/>
      <c r="O435" s="3624"/>
      <c r="P435" s="3624"/>
      <c r="Q435" s="3624"/>
      <c r="R435" s="3624"/>
      <c r="S435" s="3624"/>
      <c r="T435" s="3624"/>
      <c r="U435" s="3624"/>
      <c r="V435" s="3624"/>
      <c r="W435" s="3624"/>
      <c r="X435" s="3624"/>
      <c r="Y435" s="3624"/>
      <c r="Z435" s="3624"/>
      <c r="AA435" s="3624"/>
      <c r="AB435" s="3624"/>
      <c r="AC435" s="3624"/>
      <c r="AD435" s="3624"/>
      <c r="AE435" s="3624"/>
      <c r="AF435" s="3625"/>
    </row>
    <row r="436" spans="2:32" s="2458" customFormat="1" x14ac:dyDescent="0.2">
      <c r="B436" s="3533"/>
      <c r="C436" s="3534"/>
      <c r="D436" s="3534"/>
      <c r="E436" s="3534"/>
      <c r="F436" s="3534"/>
      <c r="G436" s="2577"/>
      <c r="H436" s="2577"/>
      <c r="I436" s="2577"/>
      <c r="J436" s="2577"/>
      <c r="K436" s="2577"/>
      <c r="L436" s="2577"/>
      <c r="M436" s="2577"/>
      <c r="N436" s="2577"/>
      <c r="O436" s="2577"/>
      <c r="P436" s="2577"/>
      <c r="Q436" s="2577"/>
      <c r="R436" s="2577"/>
      <c r="S436" s="2577"/>
      <c r="T436" s="2577"/>
      <c r="U436" s="2577"/>
      <c r="V436" s="2577"/>
      <c r="W436" s="2577"/>
      <c r="X436" s="2577"/>
      <c r="Y436" s="2577"/>
      <c r="Z436" s="2577"/>
      <c r="AA436" s="2577"/>
      <c r="AB436" s="2577"/>
      <c r="AC436" s="2577"/>
      <c r="AD436" s="2577"/>
      <c r="AE436" s="2577"/>
      <c r="AF436" s="2578"/>
    </row>
    <row r="437" spans="2:32" s="2458" customFormat="1" x14ac:dyDescent="0.2">
      <c r="B437" s="2641" t="s">
        <v>5095</v>
      </c>
      <c r="C437" s="3534"/>
      <c r="D437" s="3676" t="s">
        <v>6274</v>
      </c>
      <c r="E437" s="3676"/>
      <c r="F437" s="3676"/>
      <c r="G437" s="2577"/>
      <c r="H437" s="2577"/>
      <c r="I437" s="2577"/>
      <c r="J437" s="2577"/>
      <c r="K437" s="2577"/>
      <c r="L437" s="2577"/>
      <c r="M437" s="2577"/>
      <c r="N437" s="2577"/>
      <c r="O437" s="2577"/>
      <c r="P437" s="2577"/>
      <c r="Q437" s="2577"/>
      <c r="R437" s="2577"/>
      <c r="S437" s="2577"/>
      <c r="T437" s="2577"/>
      <c r="U437" s="2577"/>
      <c r="V437" s="2577"/>
      <c r="W437" s="2577"/>
      <c r="X437" s="2577"/>
      <c r="Y437" s="2577"/>
      <c r="Z437" s="2577"/>
      <c r="AA437" s="2577"/>
      <c r="AB437" s="2577"/>
      <c r="AC437" s="2577"/>
      <c r="AD437" s="2577"/>
      <c r="AE437" s="2577"/>
      <c r="AF437" s="2578"/>
    </row>
    <row r="438" spans="2:32" s="2458" customFormat="1" ht="12.75" customHeight="1" x14ac:dyDescent="0.2">
      <c r="B438" s="3677" t="s">
        <v>5078</v>
      </c>
      <c r="C438" s="3678"/>
      <c r="D438" s="4548">
        <v>41666</v>
      </c>
      <c r="E438" s="4548"/>
      <c r="F438" s="4548"/>
      <c r="G438" s="2639"/>
      <c r="H438" s="2577"/>
      <c r="I438" s="2577"/>
      <c r="J438" s="2577"/>
      <c r="K438" s="2577"/>
      <c r="L438" s="2577"/>
      <c r="M438" s="2577"/>
      <c r="N438" s="2577"/>
      <c r="O438" s="2577"/>
      <c r="P438" s="2577"/>
      <c r="Q438" s="2577"/>
      <c r="R438" s="2577"/>
      <c r="S438" s="2577"/>
      <c r="T438" s="2577"/>
      <c r="U438" s="2577"/>
      <c r="V438" s="2577"/>
      <c r="W438" s="2577"/>
      <c r="X438" s="2577"/>
      <c r="Y438" s="2577"/>
      <c r="Z438" s="2577"/>
      <c r="AA438" s="2577"/>
      <c r="AB438" s="2577"/>
      <c r="AC438" s="2577"/>
      <c r="AD438" s="2577"/>
      <c r="AE438" s="2577"/>
      <c r="AF438" s="2578"/>
    </row>
    <row r="439" spans="2:32" s="2458" customFormat="1" ht="12.75" customHeight="1" x14ac:dyDescent="0.2">
      <c r="B439" s="3657" t="s">
        <v>5076</v>
      </c>
      <c r="C439" s="3658"/>
      <c r="D439" s="4549">
        <v>41672</v>
      </c>
      <c r="E439" s="4549"/>
      <c r="F439" s="4549"/>
      <c r="G439" s="2577"/>
      <c r="H439" s="2577"/>
      <c r="I439" s="2577"/>
      <c r="J439" s="2577"/>
      <c r="K439" s="2577"/>
      <c r="L439" s="2577"/>
      <c r="M439" s="2577"/>
      <c r="N439" s="2577"/>
      <c r="O439" s="2577"/>
      <c r="P439" s="2577"/>
      <c r="Q439" s="2577"/>
      <c r="R439" s="2577"/>
      <c r="S439" s="2577"/>
      <c r="T439" s="2577"/>
      <c r="U439" s="2577"/>
      <c r="V439" s="2577"/>
      <c r="W439" s="2577"/>
      <c r="X439" s="2577"/>
      <c r="Y439" s="2577"/>
      <c r="Z439" s="2577"/>
      <c r="AA439" s="2577"/>
      <c r="AB439" s="2577"/>
      <c r="AC439" s="2577"/>
      <c r="AD439" s="2577"/>
      <c r="AE439" s="2577"/>
      <c r="AF439" s="2578"/>
    </row>
    <row r="440" spans="2:32" s="2458" customFormat="1" ht="13.5" thickBot="1" x14ac:dyDescent="0.25">
      <c r="B440" s="3533"/>
      <c r="C440" s="3534"/>
      <c r="D440" s="3534"/>
      <c r="E440" s="3534"/>
      <c r="F440" s="3534"/>
      <c r="G440" s="2577"/>
      <c r="H440" s="2577"/>
      <c r="I440" s="2577"/>
      <c r="J440" s="2577"/>
      <c r="K440" s="2577"/>
      <c r="L440" s="2577"/>
      <c r="M440" s="2577"/>
      <c r="N440" s="2577"/>
      <c r="O440" s="2577"/>
      <c r="P440" s="2577"/>
      <c r="Q440" s="2577"/>
      <c r="R440" s="2577"/>
      <c r="S440" s="2577"/>
      <c r="T440" s="2577"/>
      <c r="U440" s="2577"/>
      <c r="V440" s="2577"/>
      <c r="W440" s="2577"/>
      <c r="X440" s="2577"/>
      <c r="Y440" s="2577"/>
      <c r="Z440" s="2577"/>
      <c r="AA440" s="2577"/>
      <c r="AB440" s="2577"/>
      <c r="AC440" s="2577"/>
      <c r="AD440" s="2577"/>
      <c r="AE440" s="2577"/>
      <c r="AF440" s="2578"/>
    </row>
    <row r="441" spans="2:32" s="2458" customFormat="1" ht="82.5" customHeight="1" thickBot="1" x14ac:dyDescent="0.25">
      <c r="B441" s="3659" t="s">
        <v>5077</v>
      </c>
      <c r="C441" s="3710"/>
      <c r="D441" s="3661" t="s">
        <v>6275</v>
      </c>
      <c r="E441" s="3662"/>
      <c r="F441" s="3662"/>
      <c r="G441" s="3662"/>
      <c r="H441" s="3662"/>
      <c r="I441" s="3662"/>
      <c r="J441" s="3662"/>
      <c r="K441" s="3662"/>
      <c r="L441" s="3662"/>
      <c r="M441" s="3662"/>
      <c r="N441" s="3662"/>
      <c r="O441" s="3662"/>
      <c r="P441" s="3662"/>
      <c r="Q441" s="3663"/>
      <c r="R441" s="2577"/>
      <c r="S441" s="2577"/>
      <c r="T441" s="2577"/>
      <c r="U441" s="2577"/>
      <c r="V441" s="2577"/>
      <c r="W441" s="2577"/>
      <c r="X441" s="2577"/>
      <c r="Y441" s="2577"/>
      <c r="Z441" s="2577"/>
      <c r="AA441" s="2577"/>
      <c r="AB441" s="2577"/>
      <c r="AC441" s="2577"/>
      <c r="AD441" s="2577"/>
      <c r="AE441" s="2577"/>
      <c r="AF441" s="2578"/>
    </row>
    <row r="442" spans="2:32" s="2458" customFormat="1" ht="13.5" thickBot="1" x14ac:dyDescent="0.25">
      <c r="B442" s="3533"/>
      <c r="C442" s="3534"/>
      <c r="D442" s="3534"/>
      <c r="E442" s="3534"/>
      <c r="F442" s="3534"/>
      <c r="G442" s="2577"/>
      <c r="H442" s="2577"/>
      <c r="I442" s="2577"/>
      <c r="J442" s="2577"/>
      <c r="K442" s="2577"/>
      <c r="L442" s="2577"/>
      <c r="M442" s="2577"/>
      <c r="N442" s="2577"/>
      <c r="O442" s="2577"/>
      <c r="P442" s="2577"/>
      <c r="Q442" s="2577"/>
      <c r="R442" s="2643"/>
      <c r="S442" s="2577"/>
      <c r="T442" s="2577"/>
      <c r="U442" s="2577"/>
      <c r="V442" s="2577"/>
      <c r="W442" s="2577"/>
      <c r="X442" s="2577"/>
      <c r="Y442" s="2577"/>
      <c r="Z442" s="2577"/>
      <c r="AA442" s="2577"/>
      <c r="AB442" s="2577"/>
      <c r="AC442" s="2577"/>
      <c r="AD442" s="2577"/>
      <c r="AE442" s="2577"/>
      <c r="AF442" s="2578"/>
    </row>
    <row r="443" spans="2:32" s="2458" customFormat="1" ht="13.5" customHeight="1" thickBot="1" x14ac:dyDescent="0.25">
      <c r="B443" s="3679" t="s">
        <v>5079</v>
      </c>
      <c r="C443" s="3680"/>
      <c r="D443" s="3655" t="s">
        <v>5080</v>
      </c>
      <c r="E443" s="3683" t="s">
        <v>224</v>
      </c>
      <c r="F443" s="3684"/>
      <c r="G443" s="3684"/>
      <c r="H443" s="3684"/>
      <c r="I443" s="3684"/>
      <c r="J443" s="3684"/>
      <c r="K443" s="3684"/>
      <c r="L443" s="3684"/>
      <c r="M443" s="3684"/>
      <c r="N443" s="3684"/>
      <c r="O443" s="3684"/>
      <c r="P443" s="3685"/>
      <c r="Q443" s="3686" t="s">
        <v>340</v>
      </c>
      <c r="R443" s="3687"/>
      <c r="S443" s="3688"/>
      <c r="T443" s="3688"/>
      <c r="U443" s="3688"/>
      <c r="V443" s="3688"/>
      <c r="W443" s="3688"/>
      <c r="X443" s="3688"/>
      <c r="Y443" s="3689"/>
      <c r="Z443" s="3686" t="s">
        <v>225</v>
      </c>
      <c r="AA443" s="3688"/>
      <c r="AB443" s="3689"/>
      <c r="AC443" s="3690" t="s">
        <v>4999</v>
      </c>
      <c r="AD443" s="3691"/>
      <c r="AE443" s="3692"/>
      <c r="AF443" s="2578"/>
    </row>
    <row r="444" spans="2:32" s="2458" customFormat="1" ht="13.5" customHeight="1" thickBot="1" x14ac:dyDescent="0.25">
      <c r="B444" s="3681"/>
      <c r="C444" s="3682"/>
      <c r="D444" s="3655"/>
      <c r="E444" s="3655" t="s">
        <v>5017</v>
      </c>
      <c r="F444" s="3655" t="s">
        <v>5018</v>
      </c>
      <c r="G444" s="3640" t="s">
        <v>5020</v>
      </c>
      <c r="H444" s="3640" t="s">
        <v>5081</v>
      </c>
      <c r="I444" s="3693" t="s">
        <v>5082</v>
      </c>
      <c r="J444" s="3693" t="s">
        <v>5083</v>
      </c>
      <c r="K444" s="3693" t="s">
        <v>5023</v>
      </c>
      <c r="L444" s="3693"/>
      <c r="M444" s="3693" t="s">
        <v>5084</v>
      </c>
      <c r="N444" s="3693" t="s">
        <v>5085</v>
      </c>
      <c r="O444" s="3693" t="s">
        <v>5086</v>
      </c>
      <c r="P444" s="3693" t="s">
        <v>5087</v>
      </c>
      <c r="Q444" s="3638" t="s">
        <v>5029</v>
      </c>
      <c r="R444" s="3638" t="s">
        <v>5030</v>
      </c>
      <c r="S444" s="3638" t="s">
        <v>5031</v>
      </c>
      <c r="T444" s="3638" t="s">
        <v>5088</v>
      </c>
      <c r="U444" s="3638" t="s">
        <v>5089</v>
      </c>
      <c r="V444" s="3638" t="s">
        <v>5034</v>
      </c>
      <c r="W444" s="3638" t="s">
        <v>5036</v>
      </c>
      <c r="X444" s="3640" t="s">
        <v>5090</v>
      </c>
      <c r="Y444" s="3640" t="s">
        <v>5091</v>
      </c>
      <c r="Z444" s="3638" t="s">
        <v>5092</v>
      </c>
      <c r="AA444" s="3638" t="s">
        <v>5093</v>
      </c>
      <c r="AB444" s="3638" t="s">
        <v>5094</v>
      </c>
      <c r="AC444" s="3638" t="s">
        <v>1154</v>
      </c>
      <c r="AD444" s="3638" t="s">
        <v>5000</v>
      </c>
      <c r="AE444" s="3638" t="s">
        <v>5001</v>
      </c>
      <c r="AF444" s="2578"/>
    </row>
    <row r="445" spans="2:32" s="2458" customFormat="1" ht="13.5" thickBot="1" x14ac:dyDescent="0.25">
      <c r="B445" s="3681"/>
      <c r="C445" s="3682"/>
      <c r="D445" s="3638"/>
      <c r="E445" s="3638"/>
      <c r="F445" s="3638"/>
      <c r="G445" s="3637"/>
      <c r="H445" s="3637"/>
      <c r="I445" s="3640"/>
      <c r="J445" s="3640"/>
      <c r="K445" s="3536" t="s">
        <v>5043</v>
      </c>
      <c r="L445" s="3535" t="s">
        <v>2798</v>
      </c>
      <c r="M445" s="3640"/>
      <c r="N445" s="3640"/>
      <c r="O445" s="3640"/>
      <c r="P445" s="3640"/>
      <c r="Q445" s="3639"/>
      <c r="R445" s="3639"/>
      <c r="S445" s="3639"/>
      <c r="T445" s="3639"/>
      <c r="U445" s="3639"/>
      <c r="V445" s="3639"/>
      <c r="W445" s="3639"/>
      <c r="X445" s="3637"/>
      <c r="Y445" s="3637"/>
      <c r="Z445" s="3639"/>
      <c r="AA445" s="3639"/>
      <c r="AB445" s="3639"/>
      <c r="AC445" s="3639"/>
      <c r="AD445" s="3639"/>
      <c r="AE445" s="3639"/>
      <c r="AF445" s="2578"/>
    </row>
    <row r="446" spans="2:32" s="2458" customFormat="1" ht="26.25" customHeight="1" thickBot="1" x14ac:dyDescent="0.25">
      <c r="B446" s="4509" t="s">
        <v>6274</v>
      </c>
      <c r="C446" s="4510"/>
      <c r="D446" s="3171" t="s">
        <v>1534</v>
      </c>
      <c r="E446" s="3166"/>
      <c r="F446" s="3167"/>
      <c r="G446" s="2741"/>
      <c r="H446" s="2741"/>
      <c r="I446" s="3166"/>
      <c r="J446" s="3166"/>
      <c r="K446" s="3167"/>
      <c r="L446" s="2741"/>
      <c r="M446" s="3166"/>
      <c r="N446" s="3166"/>
      <c r="O446" s="3166"/>
      <c r="P446" s="3166"/>
      <c r="Q446" s="3166"/>
      <c r="R446" s="3167"/>
      <c r="S446" s="3167"/>
      <c r="T446" s="3166"/>
      <c r="U446" s="3166"/>
      <c r="V446" s="3167"/>
      <c r="W446" s="3167"/>
      <c r="X446" s="3166"/>
      <c r="Y446" s="3166"/>
      <c r="Z446" s="3167"/>
      <c r="AA446" s="3166"/>
      <c r="AB446" s="3166"/>
      <c r="AC446" s="2676"/>
      <c r="AD446" s="2676"/>
      <c r="AE446" s="2676"/>
      <c r="AF446" s="2578"/>
    </row>
    <row r="447" spans="2:32" s="2458" customFormat="1" x14ac:dyDescent="0.2">
      <c r="B447" s="2642"/>
      <c r="C447" s="2572"/>
      <c r="D447" s="2572"/>
      <c r="E447" s="2572"/>
      <c r="F447" s="2572"/>
      <c r="G447" s="2573"/>
      <c r="H447" s="2573"/>
      <c r="I447" s="2573"/>
      <c r="J447" s="2573"/>
      <c r="K447" s="2572"/>
      <c r="L447" s="2573"/>
      <c r="M447" s="2573"/>
      <c r="N447" s="2573"/>
      <c r="O447" s="2573"/>
      <c r="P447" s="2573"/>
      <c r="Q447" s="2639"/>
      <c r="R447" s="2639"/>
      <c r="S447" s="2639"/>
      <c r="T447" s="2639"/>
      <c r="U447" s="2639"/>
      <c r="V447" s="2639"/>
      <c r="W447" s="2639"/>
      <c r="X447" s="2639"/>
      <c r="Y447" s="2639"/>
      <c r="Z447" s="2639"/>
      <c r="AA447" s="2639"/>
      <c r="AB447" s="2639"/>
      <c r="AC447" s="2639"/>
      <c r="AD447" s="2639"/>
      <c r="AE447" s="2639"/>
      <c r="AF447" s="2578"/>
    </row>
    <row r="448" spans="2:32" s="2458" customFormat="1" x14ac:dyDescent="0.2">
      <c r="B448" s="3673" t="s">
        <v>5002</v>
      </c>
      <c r="C448" s="3674"/>
      <c r="D448" s="3675" t="s">
        <v>1871</v>
      </c>
      <c r="E448" s="3675"/>
      <c r="F448" s="3675"/>
      <c r="G448" s="3675"/>
      <c r="H448" s="3675"/>
      <c r="I448" s="2640"/>
      <c r="J448" s="2640"/>
      <c r="K448" s="2640"/>
      <c r="L448" s="2640"/>
      <c r="M448" s="2640"/>
      <c r="N448" s="2640"/>
      <c r="O448" s="2640"/>
      <c r="P448" s="2640"/>
      <c r="Q448" s="2639"/>
      <c r="R448" s="2639"/>
      <c r="S448" s="2639"/>
      <c r="T448" s="2639"/>
      <c r="U448" s="2639"/>
      <c r="V448" s="2639"/>
      <c r="W448" s="2639"/>
      <c r="X448" s="2639"/>
      <c r="Y448" s="2639"/>
      <c r="Z448" s="2639"/>
      <c r="AA448" s="2639"/>
      <c r="AB448" s="2639"/>
      <c r="AC448" s="2639"/>
      <c r="AD448" s="2639"/>
      <c r="AE448" s="2639"/>
      <c r="AF448" s="2578"/>
    </row>
    <row r="449" spans="2:32" s="2458" customFormat="1" x14ac:dyDescent="0.2">
      <c r="B449" s="3673" t="s">
        <v>5003</v>
      </c>
      <c r="C449" s="3674"/>
      <c r="D449" s="3675" t="s">
        <v>1871</v>
      </c>
      <c r="E449" s="3675"/>
      <c r="F449" s="3675"/>
      <c r="G449" s="3675"/>
      <c r="H449" s="3675"/>
      <c r="I449" s="2640"/>
      <c r="J449" s="2640"/>
      <c r="K449" s="2640"/>
      <c r="L449" s="2640"/>
      <c r="M449" s="2640"/>
      <c r="N449" s="2640"/>
      <c r="O449" s="2640"/>
      <c r="P449" s="2640"/>
      <c r="Q449" s="2639"/>
      <c r="R449" s="2639"/>
      <c r="S449" s="2639"/>
      <c r="T449" s="2639"/>
      <c r="U449" s="2639"/>
      <c r="V449" s="2639"/>
      <c r="W449" s="2639"/>
      <c r="X449" s="2639"/>
      <c r="Y449" s="2639"/>
      <c r="Z449" s="2639"/>
      <c r="AA449" s="2639"/>
      <c r="AB449" s="2639"/>
      <c r="AC449" s="2639"/>
      <c r="AD449" s="2639"/>
      <c r="AE449" s="2639"/>
      <c r="AF449" s="2578"/>
    </row>
    <row r="450" spans="2:32" s="2458" customFormat="1" ht="13.5" thickBot="1" x14ac:dyDescent="0.25">
      <c r="B450" s="3537"/>
      <c r="C450" s="3538"/>
      <c r="D450" s="3538"/>
      <c r="E450" s="3538"/>
      <c r="F450" s="3538"/>
      <c r="G450" s="2643"/>
      <c r="H450" s="2643"/>
      <c r="I450" s="2643"/>
      <c r="J450" s="2643"/>
      <c r="K450" s="2643"/>
      <c r="L450" s="2643"/>
      <c r="M450" s="2643"/>
      <c r="N450" s="2643"/>
      <c r="O450" s="2643"/>
      <c r="P450" s="2643"/>
      <c r="Q450" s="2643"/>
      <c r="R450" s="2643"/>
      <c r="S450" s="2643"/>
      <c r="T450" s="2643"/>
      <c r="U450" s="2643"/>
      <c r="V450" s="2643"/>
      <c r="W450" s="2643"/>
      <c r="X450" s="2643"/>
      <c r="Y450" s="2643"/>
      <c r="Z450" s="2643"/>
      <c r="AA450" s="2643"/>
      <c r="AB450" s="2643"/>
      <c r="AC450" s="2643"/>
      <c r="AD450" s="2643"/>
      <c r="AE450" s="2643"/>
      <c r="AF450" s="2583"/>
    </row>
    <row r="451" spans="2:32" s="2458" customFormat="1" x14ac:dyDescent="0.2">
      <c r="B451" s="3492" t="str">
        <f>+B433</f>
        <v>.</v>
      </c>
      <c r="I451" s="2885"/>
    </row>
    <row r="452" spans="2:32" s="2458" customFormat="1" ht="13.5" thickBot="1" x14ac:dyDescent="0.25">
      <c r="B452" s="2541"/>
      <c r="I452" s="2885"/>
    </row>
    <row r="453" spans="2:32" s="2458" customFormat="1" ht="20.25" x14ac:dyDescent="0.2">
      <c r="B453" s="3623" t="s">
        <v>5075</v>
      </c>
      <c r="C453" s="3624"/>
      <c r="D453" s="3624"/>
      <c r="E453" s="3624"/>
      <c r="F453" s="3624"/>
      <c r="G453" s="3624"/>
      <c r="H453" s="3624"/>
      <c r="I453" s="3624"/>
      <c r="J453" s="3624"/>
      <c r="K453" s="3624"/>
      <c r="L453" s="3624"/>
      <c r="M453" s="3624"/>
      <c r="N453" s="3624"/>
      <c r="O453" s="3624"/>
      <c r="P453" s="3624"/>
      <c r="Q453" s="3624"/>
      <c r="R453" s="3624"/>
      <c r="S453" s="3624"/>
      <c r="T453" s="3624"/>
      <c r="U453" s="3624"/>
      <c r="V453" s="3624"/>
      <c r="W453" s="3624"/>
      <c r="X453" s="3624"/>
      <c r="Y453" s="3624"/>
      <c r="Z453" s="3624"/>
      <c r="AA453" s="3624"/>
      <c r="AB453" s="3624"/>
      <c r="AC453" s="3624"/>
      <c r="AD453" s="3624"/>
      <c r="AE453" s="3624"/>
      <c r="AF453" s="3625"/>
    </row>
    <row r="454" spans="2:32" s="2458" customFormat="1" x14ac:dyDescent="0.2">
      <c r="B454" s="3533"/>
      <c r="C454" s="3534"/>
      <c r="D454" s="3534"/>
      <c r="E454" s="3534"/>
      <c r="F454" s="3534"/>
      <c r="G454" s="2577"/>
      <c r="H454" s="2577"/>
      <c r="I454" s="2577"/>
      <c r="J454" s="2577"/>
      <c r="K454" s="2577"/>
      <c r="L454" s="2577"/>
      <c r="M454" s="2577"/>
      <c r="N454" s="2577"/>
      <c r="O454" s="2577"/>
      <c r="P454" s="2577"/>
      <c r="Q454" s="2577"/>
      <c r="R454" s="2577"/>
      <c r="S454" s="2577"/>
      <c r="T454" s="2577"/>
      <c r="U454" s="2577"/>
      <c r="V454" s="2577"/>
      <c r="W454" s="2577"/>
      <c r="X454" s="2577"/>
      <c r="Y454" s="2577"/>
      <c r="Z454" s="2577"/>
      <c r="AA454" s="2577"/>
      <c r="AB454" s="2577"/>
      <c r="AC454" s="2577"/>
      <c r="AD454" s="2577"/>
      <c r="AE454" s="2577"/>
      <c r="AF454" s="2578"/>
    </row>
    <row r="455" spans="2:32" s="2458" customFormat="1" x14ac:dyDescent="0.2">
      <c r="B455" s="2641" t="s">
        <v>5095</v>
      </c>
      <c r="C455" s="3534"/>
      <c r="D455" s="3676" t="s">
        <v>6274</v>
      </c>
      <c r="E455" s="3676"/>
      <c r="F455" s="3676"/>
      <c r="G455" s="2577"/>
      <c r="H455" s="2577"/>
      <c r="I455" s="2577"/>
      <c r="J455" s="2577"/>
      <c r="K455" s="2577"/>
      <c r="L455" s="2577"/>
      <c r="M455" s="2577"/>
      <c r="N455" s="2577"/>
      <c r="O455" s="2577"/>
      <c r="P455" s="2577"/>
      <c r="Q455" s="2577"/>
      <c r="R455" s="2577"/>
      <c r="S455" s="2577"/>
      <c r="T455" s="2577"/>
      <c r="U455" s="2577"/>
      <c r="V455" s="2577"/>
      <c r="W455" s="2577"/>
      <c r="X455" s="2577"/>
      <c r="Y455" s="2577"/>
      <c r="Z455" s="2577"/>
      <c r="AA455" s="2577"/>
      <c r="AB455" s="2577"/>
      <c r="AC455" s="2577"/>
      <c r="AD455" s="2577"/>
      <c r="AE455" s="2577"/>
      <c r="AF455" s="2578"/>
    </row>
    <row r="456" spans="2:32" s="2458" customFormat="1" ht="12.75" customHeight="1" x14ac:dyDescent="0.2">
      <c r="B456" s="3677" t="s">
        <v>5078</v>
      </c>
      <c r="C456" s="3678"/>
      <c r="D456" s="4548">
        <v>41666</v>
      </c>
      <c r="E456" s="4548"/>
      <c r="F456" s="4548"/>
      <c r="G456" s="2639"/>
      <c r="H456" s="2577"/>
      <c r="I456" s="2577"/>
      <c r="J456" s="2577"/>
      <c r="K456" s="2577"/>
      <c r="L456" s="2577"/>
      <c r="M456" s="2577"/>
      <c r="N456" s="2577"/>
      <c r="O456" s="2577"/>
      <c r="P456" s="2577"/>
      <c r="Q456" s="2577"/>
      <c r="R456" s="2577"/>
      <c r="S456" s="2577"/>
      <c r="T456" s="2577"/>
      <c r="U456" s="2577"/>
      <c r="V456" s="2577"/>
      <c r="W456" s="2577"/>
      <c r="X456" s="2577"/>
      <c r="Y456" s="2577"/>
      <c r="Z456" s="2577"/>
      <c r="AA456" s="2577"/>
      <c r="AB456" s="2577"/>
      <c r="AC456" s="2577"/>
      <c r="AD456" s="2577"/>
      <c r="AE456" s="2577"/>
      <c r="AF456" s="2578"/>
    </row>
    <row r="457" spans="2:32" s="2458" customFormat="1" ht="12.75" customHeight="1" x14ac:dyDescent="0.2">
      <c r="B457" s="3657" t="s">
        <v>5076</v>
      </c>
      <c r="C457" s="3658"/>
      <c r="D457" s="4549">
        <v>41672</v>
      </c>
      <c r="E457" s="4549"/>
      <c r="F457" s="4549"/>
      <c r="G457" s="2577"/>
      <c r="H457" s="2577"/>
      <c r="I457" s="2577"/>
      <c r="J457" s="2577"/>
      <c r="K457" s="2577"/>
      <c r="L457" s="2577"/>
      <c r="M457" s="2577"/>
      <c r="N457" s="2577"/>
      <c r="O457" s="2577"/>
      <c r="P457" s="2577"/>
      <c r="Q457" s="2577"/>
      <c r="R457" s="2577"/>
      <c r="S457" s="2577"/>
      <c r="T457" s="2577"/>
      <c r="U457" s="2577"/>
      <c r="V457" s="2577"/>
      <c r="W457" s="2577"/>
      <c r="X457" s="2577"/>
      <c r="Y457" s="2577"/>
      <c r="Z457" s="2577"/>
      <c r="AA457" s="2577"/>
      <c r="AB457" s="2577"/>
      <c r="AC457" s="2577"/>
      <c r="AD457" s="2577"/>
      <c r="AE457" s="2577"/>
      <c r="AF457" s="2578"/>
    </row>
    <row r="458" spans="2:32" s="2458" customFormat="1" ht="13.5" thickBot="1" x14ac:dyDescent="0.25">
      <c r="B458" s="3533"/>
      <c r="C458" s="3534"/>
      <c r="D458" s="3534"/>
      <c r="E458" s="3534"/>
      <c r="F458" s="3534"/>
      <c r="G458" s="2577"/>
      <c r="H458" s="2577"/>
      <c r="I458" s="2577"/>
      <c r="J458" s="2577"/>
      <c r="K458" s="2577"/>
      <c r="L458" s="2577"/>
      <c r="M458" s="2577"/>
      <c r="N458" s="2577"/>
      <c r="O458" s="2577"/>
      <c r="P458" s="2577"/>
      <c r="Q458" s="2577"/>
      <c r="R458" s="2577"/>
      <c r="S458" s="2577"/>
      <c r="T458" s="2577"/>
      <c r="U458" s="2577"/>
      <c r="V458" s="2577"/>
      <c r="W458" s="2577"/>
      <c r="X458" s="2577"/>
      <c r="Y458" s="2577"/>
      <c r="Z458" s="2577"/>
      <c r="AA458" s="2577"/>
      <c r="AB458" s="2577"/>
      <c r="AC458" s="2577"/>
      <c r="AD458" s="2577"/>
      <c r="AE458" s="2577"/>
      <c r="AF458" s="2578"/>
    </row>
    <row r="459" spans="2:32" s="2458" customFormat="1" ht="64.5" customHeight="1" thickBot="1" x14ac:dyDescent="0.25">
      <c r="B459" s="3659" t="s">
        <v>5077</v>
      </c>
      <c r="C459" s="3710"/>
      <c r="D459" s="3661" t="s">
        <v>6275</v>
      </c>
      <c r="E459" s="3662"/>
      <c r="F459" s="3662"/>
      <c r="G459" s="3662"/>
      <c r="H459" s="3662"/>
      <c r="I459" s="3662"/>
      <c r="J459" s="3662"/>
      <c r="K459" s="3662"/>
      <c r="L459" s="3662"/>
      <c r="M459" s="3662"/>
      <c r="N459" s="3662"/>
      <c r="O459" s="3662"/>
      <c r="P459" s="3662"/>
      <c r="Q459" s="3663"/>
      <c r="R459" s="2577"/>
      <c r="S459" s="2577"/>
      <c r="T459" s="2577"/>
      <c r="U459" s="2577"/>
      <c r="V459" s="2577"/>
      <c r="W459" s="2577"/>
      <c r="X459" s="2577"/>
      <c r="Y459" s="2577"/>
      <c r="Z459" s="2577"/>
      <c r="AA459" s="2577"/>
      <c r="AB459" s="2577"/>
      <c r="AC459" s="2577"/>
      <c r="AD459" s="2577"/>
      <c r="AE459" s="2577"/>
      <c r="AF459" s="2578"/>
    </row>
    <row r="460" spans="2:32" s="2458" customFormat="1" ht="13.5" thickBot="1" x14ac:dyDescent="0.25">
      <c r="B460" s="3533"/>
      <c r="C460" s="3534"/>
      <c r="D460" s="3534"/>
      <c r="E460" s="3534"/>
      <c r="F460" s="3534"/>
      <c r="G460" s="2577"/>
      <c r="H460" s="2577"/>
      <c r="I460" s="2577"/>
      <c r="J460" s="2577"/>
      <c r="K460" s="2577"/>
      <c r="L460" s="2577"/>
      <c r="M460" s="2577"/>
      <c r="N460" s="2577"/>
      <c r="O460" s="2577"/>
      <c r="P460" s="2577"/>
      <c r="Q460" s="2577"/>
      <c r="R460" s="2643"/>
      <c r="S460" s="2577"/>
      <c r="T460" s="2577"/>
      <c r="U460" s="2577"/>
      <c r="V460" s="2577"/>
      <c r="W460" s="2577"/>
      <c r="X460" s="2577"/>
      <c r="Y460" s="2577"/>
      <c r="Z460" s="2577"/>
      <c r="AA460" s="2577"/>
      <c r="AB460" s="2577"/>
      <c r="AC460" s="2577"/>
      <c r="AD460" s="2577"/>
      <c r="AE460" s="2577"/>
      <c r="AF460" s="2578"/>
    </row>
    <row r="461" spans="2:32" s="2458" customFormat="1" ht="13.5" customHeight="1" thickBot="1" x14ac:dyDescent="0.25">
      <c r="B461" s="3679" t="s">
        <v>5079</v>
      </c>
      <c r="C461" s="3680"/>
      <c r="D461" s="3655" t="s">
        <v>5080</v>
      </c>
      <c r="E461" s="3683" t="s">
        <v>224</v>
      </c>
      <c r="F461" s="3684"/>
      <c r="G461" s="3684"/>
      <c r="H461" s="3684"/>
      <c r="I461" s="3684"/>
      <c r="J461" s="3684"/>
      <c r="K461" s="3684"/>
      <c r="L461" s="3684"/>
      <c r="M461" s="3684"/>
      <c r="N461" s="3684"/>
      <c r="O461" s="3684"/>
      <c r="P461" s="3685"/>
      <c r="Q461" s="3686" t="s">
        <v>340</v>
      </c>
      <c r="R461" s="3687"/>
      <c r="S461" s="3688"/>
      <c r="T461" s="3688"/>
      <c r="U461" s="3688"/>
      <c r="V461" s="3688"/>
      <c r="W461" s="3688"/>
      <c r="X461" s="3688"/>
      <c r="Y461" s="3689"/>
      <c r="Z461" s="3686" t="s">
        <v>225</v>
      </c>
      <c r="AA461" s="3688"/>
      <c r="AB461" s="3689"/>
      <c r="AC461" s="3690" t="s">
        <v>4999</v>
      </c>
      <c r="AD461" s="3691"/>
      <c r="AE461" s="3692"/>
      <c r="AF461" s="2578"/>
    </row>
    <row r="462" spans="2:32" s="2458" customFormat="1" ht="13.5" customHeight="1" thickBot="1" x14ac:dyDescent="0.25">
      <c r="B462" s="3681"/>
      <c r="C462" s="3682"/>
      <c r="D462" s="3655"/>
      <c r="E462" s="3655" t="s">
        <v>5017</v>
      </c>
      <c r="F462" s="3655" t="s">
        <v>5018</v>
      </c>
      <c r="G462" s="3640" t="s">
        <v>5020</v>
      </c>
      <c r="H462" s="3640" t="s">
        <v>5081</v>
      </c>
      <c r="I462" s="3693" t="s">
        <v>5082</v>
      </c>
      <c r="J462" s="3693" t="s">
        <v>5083</v>
      </c>
      <c r="K462" s="3693" t="s">
        <v>5023</v>
      </c>
      <c r="L462" s="3693"/>
      <c r="M462" s="3693" t="s">
        <v>5084</v>
      </c>
      <c r="N462" s="3693" t="s">
        <v>5085</v>
      </c>
      <c r="O462" s="3693" t="s">
        <v>5086</v>
      </c>
      <c r="P462" s="3693" t="s">
        <v>5087</v>
      </c>
      <c r="Q462" s="3638" t="s">
        <v>5029</v>
      </c>
      <c r="R462" s="3638" t="s">
        <v>5030</v>
      </c>
      <c r="S462" s="3638" t="s">
        <v>5031</v>
      </c>
      <c r="T462" s="3638" t="s">
        <v>5088</v>
      </c>
      <c r="U462" s="3638" t="s">
        <v>5089</v>
      </c>
      <c r="V462" s="3638" t="s">
        <v>5034</v>
      </c>
      <c r="W462" s="3638" t="s">
        <v>5036</v>
      </c>
      <c r="X462" s="3640" t="s">
        <v>5090</v>
      </c>
      <c r="Y462" s="3640" t="s">
        <v>5091</v>
      </c>
      <c r="Z462" s="3638" t="s">
        <v>5092</v>
      </c>
      <c r="AA462" s="3638" t="s">
        <v>5093</v>
      </c>
      <c r="AB462" s="3638" t="s">
        <v>5094</v>
      </c>
      <c r="AC462" s="3638" t="s">
        <v>1154</v>
      </c>
      <c r="AD462" s="3638" t="s">
        <v>5000</v>
      </c>
      <c r="AE462" s="3638" t="s">
        <v>5001</v>
      </c>
      <c r="AF462" s="2578"/>
    </row>
    <row r="463" spans="2:32" s="2458" customFormat="1" ht="13.5" thickBot="1" x14ac:dyDescent="0.25">
      <c r="B463" s="3681"/>
      <c r="C463" s="3682"/>
      <c r="D463" s="3638"/>
      <c r="E463" s="3638"/>
      <c r="F463" s="3638"/>
      <c r="G463" s="3637"/>
      <c r="H463" s="3637"/>
      <c r="I463" s="3640"/>
      <c r="J463" s="3640"/>
      <c r="K463" s="3536" t="s">
        <v>5043</v>
      </c>
      <c r="L463" s="3535" t="s">
        <v>2798</v>
      </c>
      <c r="M463" s="3640"/>
      <c r="N463" s="3640"/>
      <c r="O463" s="3640"/>
      <c r="P463" s="3640"/>
      <c r="Q463" s="3639"/>
      <c r="R463" s="3639"/>
      <c r="S463" s="3639"/>
      <c r="T463" s="3639"/>
      <c r="U463" s="3639"/>
      <c r="V463" s="3639"/>
      <c r="W463" s="3639"/>
      <c r="X463" s="3637"/>
      <c r="Y463" s="3637"/>
      <c r="Z463" s="3639"/>
      <c r="AA463" s="3639"/>
      <c r="AB463" s="3639"/>
      <c r="AC463" s="3639"/>
      <c r="AD463" s="3639"/>
      <c r="AE463" s="3639"/>
      <c r="AF463" s="2578"/>
    </row>
    <row r="464" spans="2:32" s="2458" customFormat="1" ht="13.5" thickBot="1" x14ac:dyDescent="0.25">
      <c r="B464" s="4509" t="s">
        <v>6274</v>
      </c>
      <c r="C464" s="4510"/>
      <c r="D464" s="3171" t="s">
        <v>1534</v>
      </c>
      <c r="E464" s="3166"/>
      <c r="F464" s="3167"/>
      <c r="G464" s="2741"/>
      <c r="H464" s="2741"/>
      <c r="I464" s="3166"/>
      <c r="J464" s="3166"/>
      <c r="K464" s="3167"/>
      <c r="L464" s="2741"/>
      <c r="M464" s="3166"/>
      <c r="N464" s="3166"/>
      <c r="O464" s="3166"/>
      <c r="P464" s="3166"/>
      <c r="Q464" s="3166"/>
      <c r="R464" s="3167"/>
      <c r="S464" s="3167"/>
      <c r="T464" s="3166"/>
      <c r="U464" s="3166"/>
      <c r="V464" s="3167"/>
      <c r="W464" s="3167"/>
      <c r="X464" s="3166"/>
      <c r="Y464" s="3166"/>
      <c r="Z464" s="3167"/>
      <c r="AA464" s="3166"/>
      <c r="AB464" s="3166"/>
      <c r="AC464" s="2676"/>
      <c r="AD464" s="2676"/>
      <c r="AE464" s="2676"/>
      <c r="AF464" s="2578"/>
    </row>
    <row r="465" spans="2:32" s="2458" customFormat="1" x14ac:dyDescent="0.2">
      <c r="B465" s="2642"/>
      <c r="C465" s="2572"/>
      <c r="D465" s="2572"/>
      <c r="E465" s="2572"/>
      <c r="F465" s="2572"/>
      <c r="G465" s="2573"/>
      <c r="H465" s="2573"/>
      <c r="I465" s="2573"/>
      <c r="J465" s="2573"/>
      <c r="K465" s="2572"/>
      <c r="L465" s="2573"/>
      <c r="M465" s="2573"/>
      <c r="N465" s="2573"/>
      <c r="O465" s="2573"/>
      <c r="P465" s="2573"/>
      <c r="Q465" s="2639"/>
      <c r="R465" s="2639"/>
      <c r="S465" s="2639"/>
      <c r="T465" s="2639"/>
      <c r="U465" s="2639"/>
      <c r="V465" s="2639"/>
      <c r="W465" s="2639"/>
      <c r="X465" s="2639"/>
      <c r="Y465" s="2639"/>
      <c r="Z465" s="2639"/>
      <c r="AA465" s="2639"/>
      <c r="AB465" s="2639"/>
      <c r="AC465" s="2639"/>
      <c r="AD465" s="2639"/>
      <c r="AE465" s="2639"/>
      <c r="AF465" s="2578"/>
    </row>
    <row r="466" spans="2:32" s="2458" customFormat="1" x14ac:dyDescent="0.2">
      <c r="B466" s="3673" t="s">
        <v>5002</v>
      </c>
      <c r="C466" s="3674"/>
      <c r="D466" s="3675" t="s">
        <v>1871</v>
      </c>
      <c r="E466" s="3675"/>
      <c r="F466" s="3675"/>
      <c r="G466" s="3675"/>
      <c r="H466" s="3675"/>
      <c r="I466" s="2640"/>
      <c r="J466" s="2640"/>
      <c r="K466" s="2640"/>
      <c r="L466" s="2640"/>
      <c r="M466" s="2640"/>
      <c r="N466" s="2640"/>
      <c r="O466" s="2640"/>
      <c r="P466" s="2640"/>
      <c r="Q466" s="2639"/>
      <c r="R466" s="2639"/>
      <c r="S466" s="2639"/>
      <c r="T466" s="2639"/>
      <c r="U466" s="2639"/>
      <c r="V466" s="2639"/>
      <c r="W466" s="2639"/>
      <c r="X466" s="2639"/>
      <c r="Y466" s="2639"/>
      <c r="Z466" s="2639"/>
      <c r="AA466" s="2639"/>
      <c r="AB466" s="2639"/>
      <c r="AC466" s="2639"/>
      <c r="AD466" s="2639"/>
      <c r="AE466" s="2639"/>
      <c r="AF466" s="2578"/>
    </row>
    <row r="467" spans="2:32" s="2458" customFormat="1" x14ac:dyDescent="0.2">
      <c r="B467" s="3673" t="s">
        <v>5003</v>
      </c>
      <c r="C467" s="3674"/>
      <c r="D467" s="3675" t="s">
        <v>1871</v>
      </c>
      <c r="E467" s="3675"/>
      <c r="F467" s="3675"/>
      <c r="G467" s="3675"/>
      <c r="H467" s="3675"/>
      <c r="I467" s="2640"/>
      <c r="J467" s="2640"/>
      <c r="K467" s="2640"/>
      <c r="L467" s="2640"/>
      <c r="M467" s="2640"/>
      <c r="N467" s="2640"/>
      <c r="O467" s="2640"/>
      <c r="P467" s="2640"/>
      <c r="Q467" s="2639"/>
      <c r="R467" s="2639"/>
      <c r="S467" s="2639"/>
      <c r="T467" s="2639"/>
      <c r="U467" s="2639"/>
      <c r="V467" s="2639"/>
      <c r="W467" s="2639"/>
      <c r="X467" s="2639"/>
      <c r="Y467" s="2639"/>
      <c r="Z467" s="2639"/>
      <c r="AA467" s="2639"/>
      <c r="AB467" s="2639"/>
      <c r="AC467" s="2639"/>
      <c r="AD467" s="2639"/>
      <c r="AE467" s="2639"/>
      <c r="AF467" s="2578"/>
    </row>
    <row r="468" spans="2:32" s="2458" customFormat="1" ht="13.5" thickBot="1" x14ac:dyDescent="0.25">
      <c r="B468" s="3537"/>
      <c r="C468" s="3538"/>
      <c r="D468" s="3538"/>
      <c r="E468" s="3538"/>
      <c r="F468" s="3538"/>
      <c r="G468" s="2643"/>
      <c r="H468" s="2643"/>
      <c r="I468" s="2643"/>
      <c r="J468" s="2643"/>
      <c r="K468" s="2643"/>
      <c r="L468" s="2643"/>
      <c r="M468" s="2643"/>
      <c r="N468" s="2643"/>
      <c r="O468" s="2643"/>
      <c r="P468" s="2643"/>
      <c r="Q468" s="2643"/>
      <c r="R468" s="2643"/>
      <c r="S468" s="2643"/>
      <c r="T468" s="2643"/>
      <c r="U468" s="2643"/>
      <c r="V468" s="2643"/>
      <c r="W468" s="2643"/>
      <c r="X468" s="2643"/>
      <c r="Y468" s="2643"/>
      <c r="Z468" s="2643"/>
      <c r="AA468" s="2643"/>
      <c r="AB468" s="2643"/>
      <c r="AC468" s="2643"/>
      <c r="AD468" s="2643"/>
      <c r="AE468" s="2643"/>
      <c r="AF468" s="2583"/>
    </row>
    <row r="469" spans="2:32" s="2458" customFormat="1" x14ac:dyDescent="0.2">
      <c r="B469" s="3492" t="str">
        <f>+B451</f>
        <v>.</v>
      </c>
      <c r="I469" s="2885"/>
    </row>
    <row r="470" spans="2:32" s="2458" customFormat="1" ht="13.5" thickBot="1" x14ac:dyDescent="0.25">
      <c r="B470" s="2541"/>
      <c r="I470" s="2885"/>
    </row>
    <row r="471" spans="2:32" s="2458" customFormat="1" ht="20.25" x14ac:dyDescent="0.2">
      <c r="B471" s="3623" t="s">
        <v>5075</v>
      </c>
      <c r="C471" s="3624"/>
      <c r="D471" s="3624"/>
      <c r="E471" s="3624"/>
      <c r="F471" s="3624"/>
      <c r="G471" s="3624"/>
      <c r="H471" s="3624"/>
      <c r="I471" s="3624"/>
      <c r="J471" s="3624"/>
      <c r="K471" s="3624"/>
      <c r="L471" s="3624"/>
      <c r="M471" s="3624"/>
      <c r="N471" s="3624"/>
      <c r="O471" s="3624"/>
      <c r="P471" s="3624"/>
      <c r="Q471" s="3624"/>
      <c r="R471" s="3624"/>
      <c r="S471" s="3624"/>
      <c r="T471" s="3624"/>
      <c r="U471" s="3624"/>
      <c r="V471" s="3624"/>
      <c r="W471" s="3624"/>
      <c r="X471" s="3624"/>
      <c r="Y471" s="3624"/>
      <c r="Z471" s="3624"/>
      <c r="AA471" s="3624"/>
      <c r="AB471" s="3624"/>
      <c r="AC471" s="3624"/>
      <c r="AD471" s="3624"/>
      <c r="AE471" s="3624"/>
      <c r="AF471" s="3625"/>
    </row>
    <row r="472" spans="2:32" s="2458" customFormat="1" x14ac:dyDescent="0.2">
      <c r="B472" s="3476"/>
      <c r="C472" s="3477"/>
      <c r="D472" s="3477"/>
      <c r="E472" s="3477"/>
      <c r="F472" s="3477"/>
      <c r="G472" s="2577"/>
      <c r="H472" s="2577"/>
      <c r="I472" s="2577"/>
      <c r="J472" s="2577"/>
      <c r="K472" s="2577"/>
      <c r="L472" s="2577"/>
      <c r="M472" s="2577"/>
      <c r="N472" s="2577"/>
      <c r="O472" s="2577"/>
      <c r="P472" s="2577"/>
      <c r="Q472" s="2577"/>
      <c r="R472" s="2577"/>
      <c r="S472" s="2577"/>
      <c r="T472" s="2577"/>
      <c r="U472" s="2577"/>
      <c r="V472" s="2577"/>
      <c r="W472" s="2577"/>
      <c r="X472" s="2577"/>
      <c r="Y472" s="2577"/>
      <c r="Z472" s="2577"/>
      <c r="AA472" s="2577"/>
      <c r="AB472" s="2577"/>
      <c r="AC472" s="2577"/>
      <c r="AD472" s="2577"/>
      <c r="AE472" s="2577"/>
      <c r="AF472" s="2578"/>
    </row>
    <row r="473" spans="2:32" s="2458" customFormat="1" x14ac:dyDescent="0.2">
      <c r="B473" s="2641" t="s">
        <v>5095</v>
      </c>
      <c r="C473" s="3477"/>
      <c r="D473" s="3676" t="s">
        <v>6270</v>
      </c>
      <c r="E473" s="3676"/>
      <c r="F473" s="3676"/>
      <c r="G473" s="2577"/>
      <c r="H473" s="2577"/>
      <c r="I473" s="2577"/>
      <c r="J473" s="2577"/>
      <c r="K473" s="2577"/>
      <c r="L473" s="2577"/>
      <c r="M473" s="2577"/>
      <c r="N473" s="2577"/>
      <c r="O473" s="2577"/>
      <c r="P473" s="2577"/>
      <c r="Q473" s="2577"/>
      <c r="R473" s="2577"/>
      <c r="S473" s="2577"/>
      <c r="T473" s="2577"/>
      <c r="U473" s="2577"/>
      <c r="V473" s="2577"/>
      <c r="W473" s="2577"/>
      <c r="X473" s="2577"/>
      <c r="Y473" s="2577"/>
      <c r="Z473" s="2577"/>
      <c r="AA473" s="2577"/>
      <c r="AB473" s="2577"/>
      <c r="AC473" s="2577"/>
      <c r="AD473" s="2577"/>
      <c r="AE473" s="2577"/>
      <c r="AF473" s="2578"/>
    </row>
    <row r="474" spans="2:32" s="2458" customFormat="1" x14ac:dyDescent="0.2">
      <c r="B474" s="3677" t="s">
        <v>5078</v>
      </c>
      <c r="C474" s="3678"/>
      <c r="D474" s="4548">
        <v>41666</v>
      </c>
      <c r="E474" s="4548"/>
      <c r="F474" s="4548"/>
      <c r="G474" s="2639"/>
      <c r="H474" s="2577"/>
      <c r="I474" s="2577"/>
      <c r="J474" s="2577"/>
      <c r="K474" s="2577"/>
      <c r="L474" s="2577"/>
      <c r="M474" s="2577"/>
      <c r="N474" s="2577"/>
      <c r="O474" s="2577"/>
      <c r="P474" s="2577"/>
      <c r="Q474" s="2577"/>
      <c r="R474" s="2577"/>
      <c r="S474" s="2577"/>
      <c r="T474" s="2577"/>
      <c r="U474" s="2577"/>
      <c r="V474" s="2577"/>
      <c r="W474" s="2577"/>
      <c r="X474" s="2577"/>
      <c r="Y474" s="2577"/>
      <c r="Z474" s="2577"/>
      <c r="AA474" s="2577"/>
      <c r="AB474" s="2577"/>
      <c r="AC474" s="2577"/>
      <c r="AD474" s="2577"/>
      <c r="AE474" s="2577"/>
      <c r="AF474" s="2578"/>
    </row>
    <row r="475" spans="2:32" s="2458" customFormat="1" x14ac:dyDescent="0.2">
      <c r="B475" s="3657" t="s">
        <v>5076</v>
      </c>
      <c r="C475" s="3658"/>
      <c r="D475" s="4549">
        <v>41672</v>
      </c>
      <c r="E475" s="4549"/>
      <c r="F475" s="4549"/>
      <c r="G475" s="2577"/>
      <c r="H475" s="2577"/>
      <c r="I475" s="2577"/>
      <c r="J475" s="2577"/>
      <c r="K475" s="2577"/>
      <c r="L475" s="2577"/>
      <c r="M475" s="2577"/>
      <c r="N475" s="2577"/>
      <c r="O475" s="2577"/>
      <c r="P475" s="2577"/>
      <c r="Q475" s="2577"/>
      <c r="R475" s="2577"/>
      <c r="S475" s="2577"/>
      <c r="T475" s="2577"/>
      <c r="U475" s="2577"/>
      <c r="V475" s="2577"/>
      <c r="W475" s="2577"/>
      <c r="X475" s="2577"/>
      <c r="Y475" s="2577"/>
      <c r="Z475" s="2577"/>
      <c r="AA475" s="2577"/>
      <c r="AB475" s="2577"/>
      <c r="AC475" s="2577"/>
      <c r="AD475" s="2577"/>
      <c r="AE475" s="2577"/>
      <c r="AF475" s="2578"/>
    </row>
    <row r="476" spans="2:32" s="2458" customFormat="1" ht="13.5" thickBot="1" x14ac:dyDescent="0.25">
      <c r="B476" s="3476"/>
      <c r="C476" s="3477"/>
      <c r="D476" s="3477"/>
      <c r="E476" s="3477"/>
      <c r="F476" s="3477"/>
      <c r="G476" s="2577"/>
      <c r="H476" s="2577"/>
      <c r="I476" s="2577"/>
      <c r="J476" s="2577"/>
      <c r="K476" s="2577"/>
      <c r="L476" s="2577"/>
      <c r="M476" s="2577"/>
      <c r="N476" s="2577"/>
      <c r="O476" s="2577"/>
      <c r="P476" s="2577"/>
      <c r="Q476" s="2577"/>
      <c r="R476" s="2577"/>
      <c r="S476" s="2577"/>
      <c r="T476" s="2577"/>
      <c r="U476" s="2577"/>
      <c r="V476" s="2577"/>
      <c r="W476" s="2577"/>
      <c r="X476" s="2577"/>
      <c r="Y476" s="2577"/>
      <c r="Z476" s="2577"/>
      <c r="AA476" s="2577"/>
      <c r="AB476" s="2577"/>
      <c r="AC476" s="2577"/>
      <c r="AD476" s="2577"/>
      <c r="AE476" s="2577"/>
      <c r="AF476" s="2578"/>
    </row>
    <row r="477" spans="2:32" s="2458" customFormat="1" ht="108.75" customHeight="1" thickBot="1" x14ac:dyDescent="0.25">
      <c r="B477" s="3659" t="s">
        <v>5077</v>
      </c>
      <c r="C477" s="3710"/>
      <c r="D477" s="3661" t="s">
        <v>6271</v>
      </c>
      <c r="E477" s="3662"/>
      <c r="F477" s="3662"/>
      <c r="G477" s="3662"/>
      <c r="H477" s="3662"/>
      <c r="I477" s="3662"/>
      <c r="J477" s="3662"/>
      <c r="K477" s="3662"/>
      <c r="L477" s="3662"/>
      <c r="M477" s="3662"/>
      <c r="N477" s="3662"/>
      <c r="O477" s="3662"/>
      <c r="P477" s="3662"/>
      <c r="Q477" s="3663"/>
      <c r="R477" s="2577"/>
      <c r="S477" s="2577"/>
      <c r="T477" s="2577"/>
      <c r="U477" s="2577"/>
      <c r="V477" s="2577"/>
      <c r="W477" s="2577"/>
      <c r="X477" s="2577"/>
      <c r="Y477" s="2577"/>
      <c r="Z477" s="2577"/>
      <c r="AA477" s="2577"/>
      <c r="AB477" s="2577"/>
      <c r="AC477" s="2577"/>
      <c r="AD477" s="2577"/>
      <c r="AE477" s="2577"/>
      <c r="AF477" s="2578"/>
    </row>
    <row r="478" spans="2:32" s="2458" customFormat="1" ht="13.5" thickBot="1" x14ac:dyDescent="0.25">
      <c r="B478" s="3476"/>
      <c r="C478" s="3477"/>
      <c r="D478" s="3477"/>
      <c r="E478" s="3477"/>
      <c r="F478" s="3477"/>
      <c r="G478" s="2577"/>
      <c r="H478" s="2577"/>
      <c r="I478" s="2577"/>
      <c r="J478" s="2577"/>
      <c r="K478" s="2577"/>
      <c r="L478" s="2577"/>
      <c r="M478" s="2577"/>
      <c r="N478" s="2577"/>
      <c r="O478" s="2577"/>
      <c r="P478" s="2577"/>
      <c r="Q478" s="2577"/>
      <c r="R478" s="2643"/>
      <c r="S478" s="2577"/>
      <c r="T478" s="2577"/>
      <c r="U478" s="2577"/>
      <c r="V478" s="2577"/>
      <c r="W478" s="2577"/>
      <c r="X478" s="2577"/>
      <c r="Y478" s="2577"/>
      <c r="Z478" s="2577"/>
      <c r="AA478" s="2577"/>
      <c r="AB478" s="2577"/>
      <c r="AC478" s="2577"/>
      <c r="AD478" s="2577"/>
      <c r="AE478" s="2577"/>
      <c r="AF478" s="2578"/>
    </row>
    <row r="479" spans="2:32" s="2458" customFormat="1" ht="13.5" thickBot="1" x14ac:dyDescent="0.25">
      <c r="B479" s="3679" t="s">
        <v>5079</v>
      </c>
      <c r="C479" s="3680"/>
      <c r="D479" s="3655" t="s">
        <v>5080</v>
      </c>
      <c r="E479" s="3683" t="s">
        <v>224</v>
      </c>
      <c r="F479" s="3684"/>
      <c r="G479" s="3684"/>
      <c r="H479" s="3684"/>
      <c r="I479" s="3684"/>
      <c r="J479" s="3684"/>
      <c r="K479" s="3684"/>
      <c r="L479" s="3684"/>
      <c r="M479" s="3684"/>
      <c r="N479" s="3684"/>
      <c r="O479" s="3684"/>
      <c r="P479" s="3685"/>
      <c r="Q479" s="3686" t="s">
        <v>340</v>
      </c>
      <c r="R479" s="3687"/>
      <c r="S479" s="3688"/>
      <c r="T479" s="3688"/>
      <c r="U479" s="3688"/>
      <c r="V479" s="3688"/>
      <c r="W479" s="3688"/>
      <c r="X479" s="3688"/>
      <c r="Y479" s="3689"/>
      <c r="Z479" s="3686" t="s">
        <v>225</v>
      </c>
      <c r="AA479" s="3688"/>
      <c r="AB479" s="3689"/>
      <c r="AC479" s="3690" t="s">
        <v>4999</v>
      </c>
      <c r="AD479" s="3691"/>
      <c r="AE479" s="3692"/>
      <c r="AF479" s="2578"/>
    </row>
    <row r="480" spans="2:32" s="2458" customFormat="1" ht="13.5" thickBot="1" x14ac:dyDescent="0.25">
      <c r="B480" s="3681"/>
      <c r="C480" s="3682"/>
      <c r="D480" s="3655"/>
      <c r="E480" s="3655" t="s">
        <v>5017</v>
      </c>
      <c r="F480" s="3655" t="s">
        <v>5018</v>
      </c>
      <c r="G480" s="3640" t="s">
        <v>5020</v>
      </c>
      <c r="H480" s="3640" t="s">
        <v>5081</v>
      </c>
      <c r="I480" s="3693" t="s">
        <v>5082</v>
      </c>
      <c r="J480" s="3693" t="s">
        <v>5083</v>
      </c>
      <c r="K480" s="3693" t="s">
        <v>5023</v>
      </c>
      <c r="L480" s="3693"/>
      <c r="M480" s="3693" t="s">
        <v>5084</v>
      </c>
      <c r="N480" s="3693" t="s">
        <v>5085</v>
      </c>
      <c r="O480" s="3693" t="s">
        <v>5086</v>
      </c>
      <c r="P480" s="3693" t="s">
        <v>5087</v>
      </c>
      <c r="Q480" s="3638" t="s">
        <v>5029</v>
      </c>
      <c r="R480" s="3638" t="s">
        <v>5030</v>
      </c>
      <c r="S480" s="3638" t="s">
        <v>5031</v>
      </c>
      <c r="T480" s="3638" t="s">
        <v>5088</v>
      </c>
      <c r="U480" s="3638" t="s">
        <v>5089</v>
      </c>
      <c r="V480" s="3638" t="s">
        <v>5034</v>
      </c>
      <c r="W480" s="3638" t="s">
        <v>5036</v>
      </c>
      <c r="X480" s="3640" t="s">
        <v>5090</v>
      </c>
      <c r="Y480" s="3640" t="s">
        <v>5091</v>
      </c>
      <c r="Z480" s="3638" t="s">
        <v>5092</v>
      </c>
      <c r="AA480" s="3638" t="s">
        <v>5093</v>
      </c>
      <c r="AB480" s="3638" t="s">
        <v>5094</v>
      </c>
      <c r="AC480" s="3638" t="s">
        <v>1154</v>
      </c>
      <c r="AD480" s="3638" t="s">
        <v>5000</v>
      </c>
      <c r="AE480" s="3638" t="s">
        <v>5001</v>
      </c>
      <c r="AF480" s="2578"/>
    </row>
    <row r="481" spans="2:32" s="2458" customFormat="1" ht="13.5" thickBot="1" x14ac:dyDescent="0.25">
      <c r="B481" s="3681"/>
      <c r="C481" s="3682"/>
      <c r="D481" s="3638"/>
      <c r="E481" s="3638"/>
      <c r="F481" s="3638"/>
      <c r="G481" s="3637"/>
      <c r="H481" s="3637"/>
      <c r="I481" s="3640"/>
      <c r="J481" s="3640"/>
      <c r="K481" s="3479" t="s">
        <v>5043</v>
      </c>
      <c r="L481" s="3480" t="s">
        <v>2798</v>
      </c>
      <c r="M481" s="3640"/>
      <c r="N481" s="3640"/>
      <c r="O481" s="3640"/>
      <c r="P481" s="3640"/>
      <c r="Q481" s="3639"/>
      <c r="R481" s="3639"/>
      <c r="S481" s="3639"/>
      <c r="T481" s="3639"/>
      <c r="U481" s="3639"/>
      <c r="V481" s="3639"/>
      <c r="W481" s="3639"/>
      <c r="X481" s="3637"/>
      <c r="Y481" s="3637"/>
      <c r="Z481" s="3639"/>
      <c r="AA481" s="3639"/>
      <c r="AB481" s="3639"/>
      <c r="AC481" s="3639"/>
      <c r="AD481" s="3639"/>
      <c r="AE481" s="3639"/>
      <c r="AF481" s="2578"/>
    </row>
    <row r="482" spans="2:32" s="2458" customFormat="1" x14ac:dyDescent="0.2">
      <c r="B482" s="4556" t="s">
        <v>6270</v>
      </c>
      <c r="C482" s="4557"/>
      <c r="D482" s="3165" t="s">
        <v>1534</v>
      </c>
      <c r="E482" s="3166"/>
      <c r="F482" s="3167"/>
      <c r="G482" s="2741"/>
      <c r="H482" s="2741"/>
      <c r="I482" s="3166"/>
      <c r="J482" s="3166"/>
      <c r="K482" s="3167"/>
      <c r="L482" s="2741"/>
      <c r="M482" s="3166"/>
      <c r="N482" s="3166"/>
      <c r="O482" s="3166"/>
      <c r="P482" s="3166"/>
      <c r="Q482" s="3166"/>
      <c r="R482" s="3167"/>
      <c r="S482" s="3167"/>
      <c r="T482" s="3166"/>
      <c r="U482" s="3166"/>
      <c r="V482" s="3167"/>
      <c r="W482" s="3167"/>
      <c r="X482" s="3166"/>
      <c r="Y482" s="3166"/>
      <c r="Z482" s="3167"/>
      <c r="AA482" s="3166"/>
      <c r="AB482" s="3166"/>
      <c r="AC482" s="2676"/>
      <c r="AD482" s="2676"/>
      <c r="AE482" s="2676"/>
      <c r="AF482" s="2578"/>
    </row>
    <row r="483" spans="2:32" s="2458" customFormat="1" x14ac:dyDescent="0.2">
      <c r="B483" s="2642"/>
      <c r="C483" s="2572"/>
      <c r="D483" s="2572"/>
      <c r="E483" s="2572"/>
      <c r="F483" s="2572"/>
      <c r="G483" s="2573"/>
      <c r="H483" s="2573"/>
      <c r="I483" s="2573"/>
      <c r="J483" s="2573"/>
      <c r="K483" s="2572"/>
      <c r="L483" s="2573"/>
      <c r="M483" s="2573"/>
      <c r="N483" s="2573"/>
      <c r="O483" s="2573"/>
      <c r="P483" s="2573"/>
      <c r="Q483" s="2639"/>
      <c r="R483" s="2639"/>
      <c r="S483" s="2639"/>
      <c r="T483" s="2639"/>
      <c r="U483" s="2639"/>
      <c r="V483" s="2639"/>
      <c r="W483" s="2639"/>
      <c r="X483" s="2639"/>
      <c r="Y483" s="2639"/>
      <c r="Z483" s="2639"/>
      <c r="AA483" s="2639"/>
      <c r="AB483" s="2639"/>
      <c r="AC483" s="2639"/>
      <c r="AD483" s="2639"/>
      <c r="AE483" s="2639"/>
      <c r="AF483" s="2578"/>
    </row>
    <row r="484" spans="2:32" s="2458" customFormat="1" x14ac:dyDescent="0.2">
      <c r="B484" s="3673" t="s">
        <v>5002</v>
      </c>
      <c r="C484" s="3674"/>
      <c r="D484" s="3675" t="s">
        <v>1871</v>
      </c>
      <c r="E484" s="3675"/>
      <c r="F484" s="3675"/>
      <c r="G484" s="3675"/>
      <c r="H484" s="3675"/>
      <c r="I484" s="2640"/>
      <c r="J484" s="2640"/>
      <c r="K484" s="2640"/>
      <c r="L484" s="2640"/>
      <c r="M484" s="2640"/>
      <c r="N484" s="2640"/>
      <c r="O484" s="2640"/>
      <c r="P484" s="2640"/>
      <c r="Q484" s="2639"/>
      <c r="R484" s="2639"/>
      <c r="S484" s="2639"/>
      <c r="T484" s="2639"/>
      <c r="U484" s="2639"/>
      <c r="V484" s="2639"/>
      <c r="W484" s="2639"/>
      <c r="X484" s="2639"/>
      <c r="Y484" s="2639"/>
      <c r="Z484" s="2639"/>
      <c r="AA484" s="2639"/>
      <c r="AB484" s="2639"/>
      <c r="AC484" s="2639"/>
      <c r="AD484" s="2639"/>
      <c r="AE484" s="2639"/>
      <c r="AF484" s="2578"/>
    </row>
    <row r="485" spans="2:32" s="2458" customFormat="1" x14ac:dyDescent="0.2">
      <c r="B485" s="3673" t="s">
        <v>5003</v>
      </c>
      <c r="C485" s="3674"/>
      <c r="D485" s="3675" t="s">
        <v>1871</v>
      </c>
      <c r="E485" s="3675"/>
      <c r="F485" s="3675"/>
      <c r="G485" s="3675"/>
      <c r="H485" s="3675"/>
      <c r="I485" s="2640"/>
      <c r="J485" s="2640"/>
      <c r="K485" s="2640"/>
      <c r="L485" s="2640"/>
      <c r="M485" s="2640"/>
      <c r="N485" s="2640"/>
      <c r="O485" s="2640"/>
      <c r="P485" s="2640"/>
      <c r="Q485" s="2639"/>
      <c r="R485" s="2639"/>
      <c r="S485" s="2639"/>
      <c r="T485" s="2639"/>
      <c r="U485" s="2639"/>
      <c r="V485" s="2639"/>
      <c r="W485" s="2639"/>
      <c r="X485" s="2639"/>
      <c r="Y485" s="2639"/>
      <c r="Z485" s="2639"/>
      <c r="AA485" s="2639"/>
      <c r="AB485" s="2639"/>
      <c r="AC485" s="2639"/>
      <c r="AD485" s="2639"/>
      <c r="AE485" s="2639"/>
      <c r="AF485" s="2578"/>
    </row>
    <row r="486" spans="2:32" s="2458" customFormat="1" ht="13.5" thickBot="1" x14ac:dyDescent="0.25">
      <c r="B486" s="3481"/>
      <c r="C486" s="3478"/>
      <c r="D486" s="3478"/>
      <c r="E486" s="3478"/>
      <c r="F486" s="3478"/>
      <c r="G486" s="2643"/>
      <c r="H486" s="2643"/>
      <c r="I486" s="2643"/>
      <c r="J486" s="2643"/>
      <c r="K486" s="2643"/>
      <c r="L486" s="2643"/>
      <c r="M486" s="2643"/>
      <c r="N486" s="2643"/>
      <c r="O486" s="2643"/>
      <c r="P486" s="2643"/>
      <c r="Q486" s="2643"/>
      <c r="R486" s="2643"/>
      <c r="S486" s="2643"/>
      <c r="T486" s="2643"/>
      <c r="U486" s="2643"/>
      <c r="V486" s="2643"/>
      <c r="W486" s="2643"/>
      <c r="X486" s="2643"/>
      <c r="Y486" s="2643"/>
      <c r="Z486" s="2643"/>
      <c r="AA486" s="2643"/>
      <c r="AB486" s="2643"/>
      <c r="AC486" s="2643"/>
      <c r="AD486" s="2643"/>
      <c r="AE486" s="2643"/>
      <c r="AF486" s="2583"/>
    </row>
    <row r="487" spans="2:32" s="2458" customFormat="1" x14ac:dyDescent="0.2">
      <c r="B487" s="3492" t="str">
        <f>+B469</f>
        <v>.</v>
      </c>
      <c r="I487" s="2885"/>
    </row>
    <row r="488" spans="2:32" s="2458" customFormat="1" ht="13.5" thickBot="1" x14ac:dyDescent="0.25">
      <c r="B488" s="2541"/>
      <c r="I488" s="2885"/>
    </row>
    <row r="489" spans="2:32" s="2458" customFormat="1" ht="20.25" x14ac:dyDescent="0.2">
      <c r="B489" s="3623" t="s">
        <v>5075</v>
      </c>
      <c r="C489" s="3624"/>
      <c r="D489" s="3624"/>
      <c r="E489" s="3624"/>
      <c r="F489" s="3624"/>
      <c r="G489" s="3624"/>
      <c r="H489" s="3624"/>
      <c r="I489" s="3624"/>
      <c r="J489" s="3624"/>
      <c r="K489" s="3624"/>
      <c r="L489" s="3624"/>
      <c r="M489" s="3624"/>
      <c r="N489" s="3624"/>
      <c r="O489" s="3624"/>
      <c r="P489" s="3624"/>
      <c r="Q489" s="3624"/>
      <c r="R489" s="3624"/>
      <c r="S489" s="3624"/>
      <c r="T489" s="3624"/>
      <c r="U489" s="3624"/>
      <c r="V489" s="3624"/>
      <c r="W489" s="3624"/>
      <c r="X489" s="3624"/>
      <c r="Y489" s="3624"/>
      <c r="Z489" s="3624"/>
      <c r="AA489" s="3624"/>
      <c r="AB489" s="3624"/>
      <c r="AC489" s="3624"/>
      <c r="AD489" s="3624"/>
      <c r="AE489" s="3624"/>
      <c r="AF489" s="3625"/>
    </row>
    <row r="490" spans="2:32" s="2458" customFormat="1" x14ac:dyDescent="0.2">
      <c r="B490" s="3476"/>
      <c r="C490" s="3477"/>
      <c r="D490" s="3477"/>
      <c r="E490" s="3477"/>
      <c r="F490" s="3477"/>
      <c r="G490" s="2577"/>
      <c r="H490" s="2577"/>
      <c r="I490" s="2577"/>
      <c r="J490" s="2577"/>
      <c r="K490" s="2577"/>
      <c r="L490" s="2577"/>
      <c r="M490" s="2577"/>
      <c r="N490" s="2577"/>
      <c r="O490" s="2577"/>
      <c r="P490" s="2577"/>
      <c r="Q490" s="2577"/>
      <c r="R490" s="2577"/>
      <c r="S490" s="2577"/>
      <c r="T490" s="2577"/>
      <c r="U490" s="2577"/>
      <c r="V490" s="2577"/>
      <c r="W490" s="2577"/>
      <c r="X490" s="2577"/>
      <c r="Y490" s="2577"/>
      <c r="Z490" s="2577"/>
      <c r="AA490" s="2577"/>
      <c r="AB490" s="2577"/>
      <c r="AC490" s="2577"/>
      <c r="AD490" s="2577"/>
      <c r="AE490" s="2577"/>
      <c r="AF490" s="2578"/>
    </row>
    <row r="491" spans="2:32" s="2458" customFormat="1" x14ac:dyDescent="0.2">
      <c r="B491" s="2641" t="s">
        <v>5095</v>
      </c>
      <c r="C491" s="3477"/>
      <c r="D491" s="3676" t="s">
        <v>6268</v>
      </c>
      <c r="E491" s="3676"/>
      <c r="F491" s="3676"/>
      <c r="G491" s="2577"/>
      <c r="H491" s="2577"/>
      <c r="I491" s="2577"/>
      <c r="J491" s="2577"/>
      <c r="K491" s="2577"/>
      <c r="L491" s="2577"/>
      <c r="M491" s="2577"/>
      <c r="N491" s="2577"/>
      <c r="O491" s="2577"/>
      <c r="P491" s="2577"/>
      <c r="Q491" s="2577"/>
      <c r="R491" s="2577"/>
      <c r="S491" s="2577"/>
      <c r="T491" s="2577"/>
      <c r="U491" s="2577"/>
      <c r="V491" s="2577"/>
      <c r="W491" s="2577"/>
      <c r="X491" s="2577"/>
      <c r="Y491" s="2577"/>
      <c r="Z491" s="2577"/>
      <c r="AA491" s="2577"/>
      <c r="AB491" s="2577"/>
      <c r="AC491" s="2577"/>
      <c r="AD491" s="2577"/>
      <c r="AE491" s="2577"/>
      <c r="AF491" s="2578"/>
    </row>
    <row r="492" spans="2:32" s="2458" customFormat="1" x14ac:dyDescent="0.2">
      <c r="B492" s="3677" t="s">
        <v>5078</v>
      </c>
      <c r="C492" s="3678"/>
      <c r="D492" s="4548">
        <v>41666</v>
      </c>
      <c r="E492" s="4548"/>
      <c r="F492" s="4548"/>
      <c r="G492" s="2639"/>
      <c r="H492" s="2577"/>
      <c r="I492" s="2577"/>
      <c r="J492" s="2577"/>
      <c r="K492" s="2577"/>
      <c r="L492" s="2577"/>
      <c r="M492" s="2577"/>
      <c r="N492" s="2577"/>
      <c r="O492" s="2577"/>
      <c r="P492" s="2577"/>
      <c r="Q492" s="2577"/>
      <c r="R492" s="2577"/>
      <c r="S492" s="2577"/>
      <c r="T492" s="2577"/>
      <c r="U492" s="2577"/>
      <c r="V492" s="2577"/>
      <c r="W492" s="2577"/>
      <c r="X492" s="2577"/>
      <c r="Y492" s="2577"/>
      <c r="Z492" s="2577"/>
      <c r="AA492" s="2577"/>
      <c r="AB492" s="2577"/>
      <c r="AC492" s="2577"/>
      <c r="AD492" s="2577"/>
      <c r="AE492" s="2577"/>
      <c r="AF492" s="2578"/>
    </row>
    <row r="493" spans="2:32" s="2458" customFormat="1" ht="12.75" customHeight="1" x14ac:dyDescent="0.2">
      <c r="B493" s="3657" t="s">
        <v>5076</v>
      </c>
      <c r="C493" s="3658"/>
      <c r="D493" s="4549">
        <v>41672</v>
      </c>
      <c r="E493" s="4549"/>
      <c r="F493" s="4549"/>
      <c r="G493" s="2577"/>
      <c r="H493" s="2577"/>
      <c r="I493" s="2577"/>
      <c r="J493" s="2577"/>
      <c r="K493" s="2577"/>
      <c r="L493" s="2577"/>
      <c r="M493" s="2577"/>
      <c r="N493" s="2577"/>
      <c r="O493" s="2577"/>
      <c r="P493" s="2577"/>
      <c r="Q493" s="2577"/>
      <c r="R493" s="2577"/>
      <c r="S493" s="2577"/>
      <c r="T493" s="2577"/>
      <c r="U493" s="2577"/>
      <c r="V493" s="2577"/>
      <c r="W493" s="2577"/>
      <c r="X493" s="2577"/>
      <c r="Y493" s="2577"/>
      <c r="Z493" s="2577"/>
      <c r="AA493" s="2577"/>
      <c r="AB493" s="2577"/>
      <c r="AC493" s="2577"/>
      <c r="AD493" s="2577"/>
      <c r="AE493" s="2577"/>
      <c r="AF493" s="2578"/>
    </row>
    <row r="494" spans="2:32" s="2458" customFormat="1" ht="12.75" customHeight="1" thickBot="1" x14ac:dyDescent="0.25">
      <c r="B494" s="3476"/>
      <c r="C494" s="3477"/>
      <c r="D494" s="3477"/>
      <c r="E494" s="3477"/>
      <c r="F494" s="3477"/>
      <c r="G494" s="2577"/>
      <c r="H494" s="2577"/>
      <c r="I494" s="2577"/>
      <c r="J494" s="2577"/>
      <c r="K494" s="2577"/>
      <c r="L494" s="2577"/>
      <c r="M494" s="2577"/>
      <c r="N494" s="2577"/>
      <c r="O494" s="2577"/>
      <c r="P494" s="2577"/>
      <c r="Q494" s="2577"/>
      <c r="R494" s="2577"/>
      <c r="S494" s="2577"/>
      <c r="T494" s="2577"/>
      <c r="U494" s="2577"/>
      <c r="V494" s="2577"/>
      <c r="W494" s="2577"/>
      <c r="X494" s="2577"/>
      <c r="Y494" s="2577"/>
      <c r="Z494" s="2577"/>
      <c r="AA494" s="2577"/>
      <c r="AB494" s="2577"/>
      <c r="AC494" s="2577"/>
      <c r="AD494" s="2577"/>
      <c r="AE494" s="2577"/>
      <c r="AF494" s="2578"/>
    </row>
    <row r="495" spans="2:32" s="2458" customFormat="1" ht="129" customHeight="1" thickBot="1" x14ac:dyDescent="0.25">
      <c r="B495" s="3659" t="s">
        <v>5077</v>
      </c>
      <c r="C495" s="3710"/>
      <c r="D495" s="3661" t="s">
        <v>6269</v>
      </c>
      <c r="E495" s="3662"/>
      <c r="F495" s="3662"/>
      <c r="G495" s="3662"/>
      <c r="H495" s="3662"/>
      <c r="I495" s="3662"/>
      <c r="J495" s="3662"/>
      <c r="K495" s="3662"/>
      <c r="L495" s="3662"/>
      <c r="M495" s="3662"/>
      <c r="N495" s="3662"/>
      <c r="O495" s="3662"/>
      <c r="P495" s="3662"/>
      <c r="Q495" s="3663"/>
      <c r="R495" s="2577"/>
      <c r="S495" s="2577"/>
      <c r="T495" s="2577"/>
      <c r="U495" s="2577"/>
      <c r="V495" s="2577"/>
      <c r="W495" s="2577"/>
      <c r="X495" s="2577"/>
      <c r="Y495" s="2577"/>
      <c r="Z495" s="2577"/>
      <c r="AA495" s="2577"/>
      <c r="AB495" s="2577"/>
      <c r="AC495" s="2577"/>
      <c r="AD495" s="2577"/>
      <c r="AE495" s="2577"/>
      <c r="AF495" s="2578"/>
    </row>
    <row r="496" spans="2:32" s="2458" customFormat="1" ht="13.5" customHeight="1" thickBot="1" x14ac:dyDescent="0.25">
      <c r="B496" s="3476"/>
      <c r="C496" s="3477"/>
      <c r="D496" s="3477"/>
      <c r="E496" s="3477"/>
      <c r="F496" s="3477"/>
      <c r="G496" s="2577"/>
      <c r="H496" s="2577"/>
      <c r="I496" s="2577"/>
      <c r="J496" s="2577"/>
      <c r="K496" s="2577"/>
      <c r="L496" s="2577"/>
      <c r="M496" s="2577"/>
      <c r="N496" s="2577"/>
      <c r="O496" s="2577"/>
      <c r="P496" s="2577"/>
      <c r="Q496" s="2577"/>
      <c r="R496" s="2643"/>
      <c r="S496" s="2577"/>
      <c r="T496" s="2577"/>
      <c r="U496" s="2577"/>
      <c r="V496" s="2577"/>
      <c r="W496" s="2577"/>
      <c r="X496" s="2577"/>
      <c r="Y496" s="2577"/>
      <c r="Z496" s="2577"/>
      <c r="AA496" s="2577"/>
      <c r="AB496" s="2577"/>
      <c r="AC496" s="2577"/>
      <c r="AD496" s="2577"/>
      <c r="AE496" s="2577"/>
      <c r="AF496" s="2578"/>
    </row>
    <row r="497" spans="2:32" s="2458" customFormat="1" ht="13.5" thickBot="1" x14ac:dyDescent="0.25">
      <c r="B497" s="3679" t="s">
        <v>5079</v>
      </c>
      <c r="C497" s="3680"/>
      <c r="D497" s="3655" t="s">
        <v>5080</v>
      </c>
      <c r="E497" s="3683" t="s">
        <v>224</v>
      </c>
      <c r="F497" s="3684"/>
      <c r="G497" s="3684"/>
      <c r="H497" s="3684"/>
      <c r="I497" s="3684"/>
      <c r="J497" s="3684"/>
      <c r="K497" s="3684"/>
      <c r="L497" s="3684"/>
      <c r="M497" s="3684"/>
      <c r="N497" s="3684"/>
      <c r="O497" s="3684"/>
      <c r="P497" s="3685"/>
      <c r="Q497" s="3686" t="s">
        <v>340</v>
      </c>
      <c r="R497" s="3687"/>
      <c r="S497" s="3688"/>
      <c r="T497" s="3688"/>
      <c r="U497" s="3688"/>
      <c r="V497" s="3688"/>
      <c r="W497" s="3688"/>
      <c r="X497" s="3688"/>
      <c r="Y497" s="3689"/>
      <c r="Z497" s="3686" t="s">
        <v>225</v>
      </c>
      <c r="AA497" s="3688"/>
      <c r="AB497" s="3689"/>
      <c r="AC497" s="3690" t="s">
        <v>4999</v>
      </c>
      <c r="AD497" s="3691"/>
      <c r="AE497" s="3692"/>
      <c r="AF497" s="2578"/>
    </row>
    <row r="498" spans="2:32" s="2458" customFormat="1" ht="13.5" customHeight="1" thickBot="1" x14ac:dyDescent="0.25">
      <c r="B498" s="3681"/>
      <c r="C498" s="3682"/>
      <c r="D498" s="3655"/>
      <c r="E498" s="3655" t="s">
        <v>5017</v>
      </c>
      <c r="F498" s="3655" t="s">
        <v>5018</v>
      </c>
      <c r="G498" s="3640" t="s">
        <v>5020</v>
      </c>
      <c r="H498" s="3640" t="s">
        <v>5081</v>
      </c>
      <c r="I498" s="3693" t="s">
        <v>5082</v>
      </c>
      <c r="J498" s="3693" t="s">
        <v>5083</v>
      </c>
      <c r="K498" s="3693" t="s">
        <v>5023</v>
      </c>
      <c r="L498" s="3693"/>
      <c r="M498" s="3693" t="s">
        <v>5084</v>
      </c>
      <c r="N498" s="3693" t="s">
        <v>5085</v>
      </c>
      <c r="O498" s="3693" t="s">
        <v>5086</v>
      </c>
      <c r="P498" s="3693" t="s">
        <v>5087</v>
      </c>
      <c r="Q498" s="3638" t="s">
        <v>5029</v>
      </c>
      <c r="R498" s="3638" t="s">
        <v>5030</v>
      </c>
      <c r="S498" s="3638" t="s">
        <v>5031</v>
      </c>
      <c r="T498" s="3638" t="s">
        <v>5088</v>
      </c>
      <c r="U498" s="3638" t="s">
        <v>5089</v>
      </c>
      <c r="V498" s="3638" t="s">
        <v>5034</v>
      </c>
      <c r="W498" s="3638" t="s">
        <v>5036</v>
      </c>
      <c r="X498" s="3640" t="s">
        <v>5090</v>
      </c>
      <c r="Y498" s="3640" t="s">
        <v>5091</v>
      </c>
      <c r="Z498" s="3638" t="s">
        <v>5092</v>
      </c>
      <c r="AA498" s="3638" t="s">
        <v>5093</v>
      </c>
      <c r="AB498" s="3638" t="s">
        <v>5094</v>
      </c>
      <c r="AC498" s="3638" t="s">
        <v>1154</v>
      </c>
      <c r="AD498" s="3638" t="s">
        <v>5000</v>
      </c>
      <c r="AE498" s="3638" t="s">
        <v>5001</v>
      </c>
      <c r="AF498" s="2578"/>
    </row>
    <row r="499" spans="2:32" s="2458" customFormat="1" ht="13.5" customHeight="1" thickBot="1" x14ac:dyDescent="0.25">
      <c r="B499" s="3681"/>
      <c r="C499" s="3682"/>
      <c r="D499" s="3638"/>
      <c r="E499" s="3638"/>
      <c r="F499" s="3638"/>
      <c r="G499" s="3637"/>
      <c r="H499" s="3637"/>
      <c r="I499" s="3640"/>
      <c r="J499" s="3640"/>
      <c r="K499" s="3479" t="s">
        <v>5043</v>
      </c>
      <c r="L499" s="3480" t="s">
        <v>2798</v>
      </c>
      <c r="M499" s="3640"/>
      <c r="N499" s="3640"/>
      <c r="O499" s="3640"/>
      <c r="P499" s="3640"/>
      <c r="Q499" s="3639"/>
      <c r="R499" s="3639"/>
      <c r="S499" s="3639"/>
      <c r="T499" s="3639"/>
      <c r="U499" s="3639"/>
      <c r="V499" s="3639"/>
      <c r="W499" s="3639"/>
      <c r="X499" s="3637"/>
      <c r="Y499" s="3637"/>
      <c r="Z499" s="3639"/>
      <c r="AA499" s="3639"/>
      <c r="AB499" s="3639"/>
      <c r="AC499" s="3639"/>
      <c r="AD499" s="3639"/>
      <c r="AE499" s="3639"/>
      <c r="AF499" s="2578"/>
    </row>
    <row r="500" spans="2:32" s="2458" customFormat="1" ht="13.5" thickBot="1" x14ac:dyDescent="0.25">
      <c r="B500" s="4558" t="s">
        <v>6268</v>
      </c>
      <c r="C500" s="4559"/>
      <c r="D500" s="3171" t="s">
        <v>1534</v>
      </c>
      <c r="E500" s="3153"/>
      <c r="F500" s="3172"/>
      <c r="G500" s="3430"/>
      <c r="H500" s="3430"/>
      <c r="I500" s="3153"/>
      <c r="J500" s="3153"/>
      <c r="K500" s="3172"/>
      <c r="L500" s="3430"/>
      <c r="M500" s="3153"/>
      <c r="N500" s="3153"/>
      <c r="O500" s="3153"/>
      <c r="P500" s="3153"/>
      <c r="Q500" s="3153"/>
      <c r="R500" s="3172"/>
      <c r="S500" s="3172"/>
      <c r="T500" s="3153"/>
      <c r="U500" s="3153"/>
      <c r="V500" s="3172"/>
      <c r="W500" s="3172"/>
      <c r="X500" s="3153"/>
      <c r="Y500" s="3153"/>
      <c r="Z500" s="3172"/>
      <c r="AA500" s="3153"/>
      <c r="AB500" s="3153"/>
      <c r="AC500" s="3431"/>
      <c r="AD500" s="3431"/>
      <c r="AE500" s="3431"/>
      <c r="AF500" s="2578"/>
    </row>
    <row r="501" spans="2:32" s="2458" customFormat="1" x14ac:dyDescent="0.2">
      <c r="B501" s="2642"/>
      <c r="C501" s="2572"/>
      <c r="D501" s="2572"/>
      <c r="E501" s="2572"/>
      <c r="F501" s="2572"/>
      <c r="G501" s="2573"/>
      <c r="H501" s="2573"/>
      <c r="I501" s="2573"/>
      <c r="J501" s="2573"/>
      <c r="K501" s="2572"/>
      <c r="L501" s="2573"/>
      <c r="M501" s="2573"/>
      <c r="N501" s="2573"/>
      <c r="O501" s="2573"/>
      <c r="P501" s="2573"/>
      <c r="Q501" s="2639"/>
      <c r="R501" s="2639"/>
      <c r="S501" s="2639"/>
      <c r="T501" s="2639"/>
      <c r="U501" s="2639"/>
      <c r="V501" s="2639"/>
      <c r="W501" s="2639"/>
      <c r="X501" s="2639"/>
      <c r="Y501" s="2639"/>
      <c r="Z501" s="2639"/>
      <c r="AA501" s="2639"/>
      <c r="AB501" s="2639"/>
      <c r="AC501" s="2639"/>
      <c r="AD501" s="2639"/>
      <c r="AE501" s="2639"/>
      <c r="AF501" s="2578"/>
    </row>
    <row r="502" spans="2:32" s="2458" customFormat="1" x14ac:dyDescent="0.2">
      <c r="B502" s="3673" t="s">
        <v>5002</v>
      </c>
      <c r="C502" s="3674"/>
      <c r="D502" s="3675" t="s">
        <v>1871</v>
      </c>
      <c r="E502" s="3675"/>
      <c r="F502" s="3675"/>
      <c r="G502" s="3675"/>
      <c r="H502" s="3675"/>
      <c r="I502" s="2640"/>
      <c r="J502" s="2640"/>
      <c r="K502" s="2640"/>
      <c r="L502" s="2640"/>
      <c r="M502" s="2640"/>
      <c r="N502" s="2640"/>
      <c r="O502" s="2640"/>
      <c r="P502" s="2640"/>
      <c r="Q502" s="2639"/>
      <c r="R502" s="2639"/>
      <c r="S502" s="2639"/>
      <c r="T502" s="2639"/>
      <c r="U502" s="2639"/>
      <c r="V502" s="2639"/>
      <c r="W502" s="2639"/>
      <c r="X502" s="2639"/>
      <c r="Y502" s="2639"/>
      <c r="Z502" s="2639"/>
      <c r="AA502" s="2639"/>
      <c r="AB502" s="2639"/>
      <c r="AC502" s="2639"/>
      <c r="AD502" s="2639"/>
      <c r="AE502" s="2639"/>
      <c r="AF502" s="2578"/>
    </row>
    <row r="503" spans="2:32" s="2458" customFormat="1" x14ac:dyDescent="0.2">
      <c r="B503" s="3673" t="s">
        <v>5003</v>
      </c>
      <c r="C503" s="3674"/>
      <c r="D503" s="3675" t="s">
        <v>1871</v>
      </c>
      <c r="E503" s="3675"/>
      <c r="F503" s="3675"/>
      <c r="G503" s="3675"/>
      <c r="H503" s="3675"/>
      <c r="I503" s="2640"/>
      <c r="J503" s="2640"/>
      <c r="K503" s="2640"/>
      <c r="L503" s="2640"/>
      <c r="M503" s="2640"/>
      <c r="N503" s="2640"/>
      <c r="O503" s="2640"/>
      <c r="P503" s="2640"/>
      <c r="Q503" s="2639"/>
      <c r="R503" s="2639"/>
      <c r="S503" s="2639"/>
      <c r="T503" s="2639"/>
      <c r="U503" s="2639"/>
      <c r="V503" s="2639"/>
      <c r="W503" s="2639"/>
      <c r="X503" s="2639"/>
      <c r="Y503" s="2639"/>
      <c r="Z503" s="2639"/>
      <c r="AA503" s="2639"/>
      <c r="AB503" s="2639"/>
      <c r="AC503" s="2639"/>
      <c r="AD503" s="2639"/>
      <c r="AE503" s="2639"/>
      <c r="AF503" s="2578"/>
    </row>
    <row r="504" spans="2:32" s="2458" customFormat="1" ht="13.5" thickBot="1" x14ac:dyDescent="0.25">
      <c r="B504" s="3481"/>
      <c r="C504" s="3478"/>
      <c r="D504" s="3478"/>
      <c r="E504" s="3478"/>
      <c r="F504" s="3478"/>
      <c r="G504" s="2643"/>
      <c r="H504" s="2643"/>
      <c r="I504" s="2643"/>
      <c r="J504" s="2643"/>
      <c r="K504" s="2643"/>
      <c r="L504" s="2643"/>
      <c r="M504" s="2643"/>
      <c r="N504" s="2643"/>
      <c r="O504" s="2643"/>
      <c r="P504" s="2643"/>
      <c r="Q504" s="2643"/>
      <c r="R504" s="2643"/>
      <c r="S504" s="2643"/>
      <c r="T504" s="2643"/>
      <c r="U504" s="2643"/>
      <c r="V504" s="2643"/>
      <c r="W504" s="2643"/>
      <c r="X504" s="2643"/>
      <c r="Y504" s="2643"/>
      <c r="Z504" s="2643"/>
      <c r="AA504" s="2643"/>
      <c r="AB504" s="2643"/>
      <c r="AC504" s="2643"/>
      <c r="AD504" s="2643"/>
      <c r="AE504" s="2643"/>
      <c r="AF504" s="2583"/>
    </row>
    <row r="505" spans="2:32" s="2458" customFormat="1" x14ac:dyDescent="0.2">
      <c r="B505" s="3492" t="str">
        <f>+B487</f>
        <v>.</v>
      </c>
      <c r="I505" s="2885"/>
    </row>
    <row r="506" spans="2:32" s="2458" customFormat="1" ht="13.5" thickBot="1" x14ac:dyDescent="0.25">
      <c r="B506" s="2541"/>
      <c r="I506" s="2885"/>
    </row>
    <row r="507" spans="2:32" s="2458" customFormat="1" ht="20.25" x14ac:dyDescent="0.2">
      <c r="B507" s="3623" t="s">
        <v>5075</v>
      </c>
      <c r="C507" s="3624"/>
      <c r="D507" s="3624"/>
      <c r="E507" s="3624"/>
      <c r="F507" s="3624"/>
      <c r="G507" s="3624"/>
      <c r="H507" s="3624"/>
      <c r="I507" s="3624"/>
      <c r="J507" s="3624"/>
      <c r="K507" s="3624"/>
      <c r="L507" s="3624"/>
      <c r="M507" s="3624"/>
      <c r="N507" s="3624"/>
      <c r="O507" s="3624"/>
      <c r="P507" s="3624"/>
      <c r="Q507" s="3624"/>
      <c r="R507" s="3624"/>
      <c r="S507" s="3624"/>
      <c r="T507" s="3624"/>
      <c r="U507" s="3624"/>
      <c r="V507" s="3624"/>
      <c r="W507" s="3624"/>
      <c r="X507" s="3624"/>
      <c r="Y507" s="3624"/>
      <c r="Z507" s="3624"/>
      <c r="AA507" s="3624"/>
      <c r="AB507" s="3624"/>
      <c r="AC507" s="3624"/>
      <c r="AD507" s="3624"/>
      <c r="AE507" s="3624"/>
      <c r="AF507" s="3625"/>
    </row>
    <row r="508" spans="2:32" s="2458" customFormat="1" x14ac:dyDescent="0.2">
      <c r="B508" s="3476"/>
      <c r="C508" s="3477"/>
      <c r="D508" s="3477"/>
      <c r="E508" s="3477"/>
      <c r="F508" s="3477"/>
      <c r="G508" s="2577"/>
      <c r="H508" s="2577"/>
      <c r="I508" s="2577"/>
      <c r="J508" s="2577"/>
      <c r="K508" s="2577"/>
      <c r="L508" s="2577"/>
      <c r="M508" s="2577"/>
      <c r="N508" s="2577"/>
      <c r="O508" s="2577"/>
      <c r="P508" s="2577"/>
      <c r="Q508" s="2577"/>
      <c r="R508" s="2577"/>
      <c r="S508" s="2577"/>
      <c r="T508" s="2577"/>
      <c r="U508" s="2577"/>
      <c r="V508" s="2577"/>
      <c r="W508" s="2577"/>
      <c r="X508" s="2577"/>
      <c r="Y508" s="2577"/>
      <c r="Z508" s="2577"/>
      <c r="AA508" s="2577"/>
      <c r="AB508" s="2577"/>
      <c r="AC508" s="2577"/>
      <c r="AD508" s="2577"/>
      <c r="AE508" s="2577"/>
      <c r="AF508" s="2578"/>
    </row>
    <row r="509" spans="2:32" s="2458" customFormat="1" x14ac:dyDescent="0.2">
      <c r="B509" s="2641" t="s">
        <v>5095</v>
      </c>
      <c r="C509" s="3477"/>
      <c r="D509" s="3676" t="s">
        <v>6264</v>
      </c>
      <c r="E509" s="3676"/>
      <c r="F509" s="3676"/>
      <c r="G509" s="2577"/>
      <c r="H509" s="2577"/>
      <c r="I509" s="2577"/>
      <c r="J509" s="2577"/>
      <c r="K509" s="2577"/>
      <c r="L509" s="2577"/>
      <c r="M509" s="2577"/>
      <c r="N509" s="2577"/>
      <c r="O509" s="2577"/>
      <c r="P509" s="2577"/>
      <c r="Q509" s="2577"/>
      <c r="R509" s="2577"/>
      <c r="S509" s="2577"/>
      <c r="T509" s="2577"/>
      <c r="U509" s="2577"/>
      <c r="V509" s="2577"/>
      <c r="W509" s="2577"/>
      <c r="X509" s="2577"/>
      <c r="Y509" s="2577"/>
      <c r="Z509" s="2577"/>
      <c r="AA509" s="2577"/>
      <c r="AB509" s="2577"/>
      <c r="AC509" s="2577"/>
      <c r="AD509" s="2577"/>
      <c r="AE509" s="2577"/>
      <c r="AF509" s="2578"/>
    </row>
    <row r="510" spans="2:32" s="2458" customFormat="1" x14ac:dyDescent="0.2">
      <c r="B510" s="3677" t="s">
        <v>5078</v>
      </c>
      <c r="C510" s="3678"/>
      <c r="D510" s="4548">
        <v>41666</v>
      </c>
      <c r="E510" s="4548"/>
      <c r="F510" s="4548"/>
      <c r="G510" s="2639"/>
      <c r="H510" s="2577"/>
      <c r="I510" s="2577"/>
      <c r="J510" s="2577"/>
      <c r="K510" s="2577"/>
      <c r="L510" s="2577"/>
      <c r="M510" s="2577"/>
      <c r="N510" s="2577"/>
      <c r="O510" s="2577"/>
      <c r="P510" s="2577"/>
      <c r="Q510" s="2577"/>
      <c r="R510" s="2577"/>
      <c r="S510" s="2577"/>
      <c r="T510" s="2577"/>
      <c r="U510" s="2577"/>
      <c r="V510" s="2577"/>
      <c r="W510" s="2577"/>
      <c r="X510" s="2577"/>
      <c r="Y510" s="2577"/>
      <c r="Z510" s="2577"/>
      <c r="AA510" s="2577"/>
      <c r="AB510" s="2577"/>
      <c r="AC510" s="2577"/>
      <c r="AD510" s="2577"/>
      <c r="AE510" s="2577"/>
      <c r="AF510" s="2578"/>
    </row>
    <row r="511" spans="2:32" s="2458" customFormat="1" x14ac:dyDescent="0.2">
      <c r="B511" s="3657" t="s">
        <v>5076</v>
      </c>
      <c r="C511" s="3658"/>
      <c r="D511" s="4549">
        <v>41672</v>
      </c>
      <c r="E511" s="4549"/>
      <c r="F511" s="4549"/>
      <c r="G511" s="2577"/>
      <c r="H511" s="2577"/>
      <c r="I511" s="2577"/>
      <c r="J511" s="2577"/>
      <c r="K511" s="2577"/>
      <c r="L511" s="2577"/>
      <c r="M511" s="2577"/>
      <c r="N511" s="2577"/>
      <c r="O511" s="2577"/>
      <c r="P511" s="2577"/>
      <c r="Q511" s="2577"/>
      <c r="R511" s="2577"/>
      <c r="S511" s="2577"/>
      <c r="T511" s="2577"/>
      <c r="U511" s="2577"/>
      <c r="V511" s="2577"/>
      <c r="W511" s="2577"/>
      <c r="X511" s="2577"/>
      <c r="Y511" s="2577"/>
      <c r="Z511" s="2577"/>
      <c r="AA511" s="2577"/>
      <c r="AB511" s="2577"/>
      <c r="AC511" s="2577"/>
      <c r="AD511" s="2577"/>
      <c r="AE511" s="2577"/>
      <c r="AF511" s="2578"/>
    </row>
    <row r="512" spans="2:32" s="2458" customFormat="1" ht="13.5" thickBot="1" x14ac:dyDescent="0.25">
      <c r="B512" s="3476"/>
      <c r="C512" s="3477"/>
      <c r="D512" s="3477"/>
      <c r="E512" s="3477"/>
      <c r="F512" s="3477"/>
      <c r="G512" s="2577"/>
      <c r="H512" s="2577"/>
      <c r="I512" s="2577"/>
      <c r="J512" s="2577"/>
      <c r="K512" s="2577"/>
      <c r="L512" s="2577"/>
      <c r="M512" s="2577"/>
      <c r="N512" s="2577"/>
      <c r="O512" s="2577"/>
      <c r="P512" s="2577"/>
      <c r="Q512" s="2577"/>
      <c r="R512" s="2577"/>
      <c r="S512" s="2577"/>
      <c r="T512" s="2577"/>
      <c r="U512" s="2577"/>
      <c r="V512" s="2577"/>
      <c r="W512" s="2577"/>
      <c r="X512" s="2577"/>
      <c r="Y512" s="2577"/>
      <c r="Z512" s="2577"/>
      <c r="AA512" s="2577"/>
      <c r="AB512" s="2577"/>
      <c r="AC512" s="2577"/>
      <c r="AD512" s="2577"/>
      <c r="AE512" s="2577"/>
      <c r="AF512" s="2578"/>
    </row>
    <row r="513" spans="2:32" s="2458" customFormat="1" ht="96.75" customHeight="1" thickBot="1" x14ac:dyDescent="0.25">
      <c r="B513" s="3659" t="s">
        <v>5077</v>
      </c>
      <c r="C513" s="3710"/>
      <c r="D513" s="3661" t="s">
        <v>6265</v>
      </c>
      <c r="E513" s="3662"/>
      <c r="F513" s="3662"/>
      <c r="G513" s="3662"/>
      <c r="H513" s="3662"/>
      <c r="I513" s="3662"/>
      <c r="J513" s="3662"/>
      <c r="K513" s="3662"/>
      <c r="L513" s="3662"/>
      <c r="M513" s="3662"/>
      <c r="N513" s="3662"/>
      <c r="O513" s="3662"/>
      <c r="P513" s="3662"/>
      <c r="Q513" s="3663"/>
      <c r="R513" s="2577"/>
      <c r="S513" s="2577"/>
      <c r="T513" s="2577"/>
      <c r="U513" s="2577"/>
      <c r="V513" s="2577"/>
      <c r="W513" s="2577"/>
      <c r="X513" s="2577"/>
      <c r="Y513" s="2577"/>
      <c r="Z513" s="2577"/>
      <c r="AA513" s="2577"/>
      <c r="AB513" s="2577"/>
      <c r="AC513" s="2577"/>
      <c r="AD513" s="2577"/>
      <c r="AE513" s="2577"/>
      <c r="AF513" s="2578"/>
    </row>
    <row r="514" spans="2:32" s="2458" customFormat="1" ht="13.5" thickBot="1" x14ac:dyDescent="0.25">
      <c r="B514" s="3476"/>
      <c r="C514" s="3477"/>
      <c r="D514" s="3477"/>
      <c r="E514" s="3477"/>
      <c r="F514" s="3477"/>
      <c r="G514" s="2577"/>
      <c r="H514" s="2577"/>
      <c r="I514" s="2577"/>
      <c r="J514" s="2577"/>
      <c r="K514" s="2577"/>
      <c r="L514" s="2577"/>
      <c r="M514" s="2577"/>
      <c r="N514" s="2577"/>
      <c r="O514" s="2577"/>
      <c r="P514" s="2577"/>
      <c r="Q514" s="2577"/>
      <c r="R514" s="2643"/>
      <c r="S514" s="2577"/>
      <c r="T514" s="2577"/>
      <c r="U514" s="2577"/>
      <c r="V514" s="2577"/>
      <c r="W514" s="2577"/>
      <c r="X514" s="2577"/>
      <c r="Y514" s="2577"/>
      <c r="Z514" s="2577"/>
      <c r="AA514" s="2577"/>
      <c r="AB514" s="2577"/>
      <c r="AC514" s="2577"/>
      <c r="AD514" s="2577"/>
      <c r="AE514" s="2577"/>
      <c r="AF514" s="2578"/>
    </row>
    <row r="515" spans="2:32" s="2458" customFormat="1" ht="13.5" thickBot="1" x14ac:dyDescent="0.25">
      <c r="B515" s="3679" t="s">
        <v>5079</v>
      </c>
      <c r="C515" s="3680"/>
      <c r="D515" s="3655" t="s">
        <v>5080</v>
      </c>
      <c r="E515" s="3683" t="s">
        <v>224</v>
      </c>
      <c r="F515" s="3684"/>
      <c r="G515" s="3684"/>
      <c r="H515" s="3684"/>
      <c r="I515" s="3684"/>
      <c r="J515" s="3684"/>
      <c r="K515" s="3684"/>
      <c r="L515" s="3684"/>
      <c r="M515" s="3684"/>
      <c r="N515" s="3684"/>
      <c r="O515" s="3684"/>
      <c r="P515" s="3685"/>
      <c r="Q515" s="3686" t="s">
        <v>340</v>
      </c>
      <c r="R515" s="3687"/>
      <c r="S515" s="3688"/>
      <c r="T515" s="3688"/>
      <c r="U515" s="3688"/>
      <c r="V515" s="3688"/>
      <c r="W515" s="3688"/>
      <c r="X515" s="3688"/>
      <c r="Y515" s="3689"/>
      <c r="Z515" s="3686" t="s">
        <v>225</v>
      </c>
      <c r="AA515" s="3688"/>
      <c r="AB515" s="3689"/>
      <c r="AC515" s="3690" t="s">
        <v>4999</v>
      </c>
      <c r="AD515" s="3691"/>
      <c r="AE515" s="3692"/>
      <c r="AF515" s="2578"/>
    </row>
    <row r="516" spans="2:32" s="2458" customFormat="1" ht="13.5" thickBot="1" x14ac:dyDescent="0.25">
      <c r="B516" s="3681"/>
      <c r="C516" s="3682"/>
      <c r="D516" s="3655"/>
      <c r="E516" s="3655" t="s">
        <v>5017</v>
      </c>
      <c r="F516" s="3655" t="s">
        <v>5018</v>
      </c>
      <c r="G516" s="3640" t="s">
        <v>5020</v>
      </c>
      <c r="H516" s="3640" t="s">
        <v>5081</v>
      </c>
      <c r="I516" s="3693" t="s">
        <v>5082</v>
      </c>
      <c r="J516" s="3693" t="s">
        <v>5083</v>
      </c>
      <c r="K516" s="3693" t="s">
        <v>5023</v>
      </c>
      <c r="L516" s="3693"/>
      <c r="M516" s="3693" t="s">
        <v>5084</v>
      </c>
      <c r="N516" s="3693" t="s">
        <v>5085</v>
      </c>
      <c r="O516" s="3693" t="s">
        <v>5086</v>
      </c>
      <c r="P516" s="3693" t="s">
        <v>5087</v>
      </c>
      <c r="Q516" s="3638" t="s">
        <v>5029</v>
      </c>
      <c r="R516" s="3638" t="s">
        <v>5030</v>
      </c>
      <c r="S516" s="3638" t="s">
        <v>5031</v>
      </c>
      <c r="T516" s="3638" t="s">
        <v>5088</v>
      </c>
      <c r="U516" s="3638" t="s">
        <v>5089</v>
      </c>
      <c r="V516" s="3638" t="s">
        <v>5034</v>
      </c>
      <c r="W516" s="3638" t="s">
        <v>5036</v>
      </c>
      <c r="X516" s="3640" t="s">
        <v>5090</v>
      </c>
      <c r="Y516" s="3640" t="s">
        <v>5091</v>
      </c>
      <c r="Z516" s="3638" t="s">
        <v>5092</v>
      </c>
      <c r="AA516" s="3638" t="s">
        <v>5093</v>
      </c>
      <c r="AB516" s="3638" t="s">
        <v>5094</v>
      </c>
      <c r="AC516" s="3638" t="s">
        <v>1154</v>
      </c>
      <c r="AD516" s="3638" t="s">
        <v>5000</v>
      </c>
      <c r="AE516" s="3638" t="s">
        <v>5001</v>
      </c>
      <c r="AF516" s="2578"/>
    </row>
    <row r="517" spans="2:32" s="2458" customFormat="1" ht="13.5" thickBot="1" x14ac:dyDescent="0.25">
      <c r="B517" s="3681"/>
      <c r="C517" s="3682"/>
      <c r="D517" s="3638"/>
      <c r="E517" s="3638"/>
      <c r="F517" s="3638"/>
      <c r="G517" s="3637"/>
      <c r="H517" s="3637"/>
      <c r="I517" s="3640"/>
      <c r="J517" s="3640"/>
      <c r="K517" s="3479" t="s">
        <v>5043</v>
      </c>
      <c r="L517" s="3480" t="s">
        <v>2798</v>
      </c>
      <c r="M517" s="3640"/>
      <c r="N517" s="3640"/>
      <c r="O517" s="3640"/>
      <c r="P517" s="3640"/>
      <c r="Q517" s="3639"/>
      <c r="R517" s="3639"/>
      <c r="S517" s="3639"/>
      <c r="T517" s="3639"/>
      <c r="U517" s="3639"/>
      <c r="V517" s="3639"/>
      <c r="W517" s="3639"/>
      <c r="X517" s="3637"/>
      <c r="Y517" s="3637"/>
      <c r="Z517" s="3639"/>
      <c r="AA517" s="3639"/>
      <c r="AB517" s="3639"/>
      <c r="AC517" s="3639"/>
      <c r="AD517" s="3639"/>
      <c r="AE517" s="3639"/>
      <c r="AF517" s="2578"/>
    </row>
    <row r="518" spans="2:32" s="2458" customFormat="1" x14ac:dyDescent="0.2">
      <c r="B518" s="4553" t="s">
        <v>6266</v>
      </c>
      <c r="C518" s="4554"/>
      <c r="D518" s="3165" t="s">
        <v>6267</v>
      </c>
      <c r="E518" s="3166"/>
      <c r="F518" s="3167"/>
      <c r="G518" s="2741"/>
      <c r="H518" s="2741"/>
      <c r="I518" s="3166"/>
      <c r="J518" s="3166"/>
      <c r="K518" s="3167"/>
      <c r="L518" s="2741"/>
      <c r="M518" s="3166"/>
      <c r="N518" s="3166"/>
      <c r="O518" s="3166"/>
      <c r="P518" s="3166"/>
      <c r="Q518" s="3166"/>
      <c r="R518" s="3167"/>
      <c r="S518" s="3167"/>
      <c r="T518" s="3166"/>
      <c r="U518" s="3166"/>
      <c r="V518" s="3167"/>
      <c r="W518" s="3167"/>
      <c r="X518" s="3166"/>
      <c r="Y518" s="3166"/>
      <c r="Z518" s="3167"/>
      <c r="AA518" s="3166"/>
      <c r="AB518" s="3166"/>
      <c r="AC518" s="2676"/>
      <c r="AD518" s="2676"/>
      <c r="AE518" s="2676"/>
      <c r="AF518" s="2578"/>
    </row>
    <row r="519" spans="2:32" s="2458" customFormat="1" x14ac:dyDescent="0.2">
      <c r="B519" s="2642"/>
      <c r="C519" s="2572"/>
      <c r="D519" s="2572"/>
      <c r="E519" s="2572"/>
      <c r="F519" s="2572"/>
      <c r="G519" s="2573"/>
      <c r="H519" s="2573"/>
      <c r="I519" s="2573"/>
      <c r="J519" s="2573"/>
      <c r="K519" s="2572"/>
      <c r="L519" s="2573"/>
      <c r="M519" s="2573"/>
      <c r="N519" s="2573"/>
      <c r="O519" s="2573"/>
      <c r="P519" s="2573"/>
      <c r="Q519" s="2639"/>
      <c r="R519" s="2639"/>
      <c r="S519" s="2639"/>
      <c r="T519" s="2639"/>
      <c r="U519" s="2639"/>
      <c r="V519" s="2639"/>
      <c r="W519" s="2639"/>
      <c r="X519" s="2639"/>
      <c r="Y519" s="2639"/>
      <c r="Z519" s="2639"/>
      <c r="AA519" s="2639"/>
      <c r="AB519" s="2639"/>
      <c r="AC519" s="2639"/>
      <c r="AD519" s="2639"/>
      <c r="AE519" s="2639"/>
      <c r="AF519" s="2578"/>
    </row>
    <row r="520" spans="2:32" s="2458" customFormat="1" x14ac:dyDescent="0.2">
      <c r="B520" s="3673" t="s">
        <v>5002</v>
      </c>
      <c r="C520" s="3674"/>
      <c r="D520" s="3675" t="s">
        <v>1871</v>
      </c>
      <c r="E520" s="3675"/>
      <c r="F520" s="3675"/>
      <c r="G520" s="3675"/>
      <c r="H520" s="3675"/>
      <c r="I520" s="2640"/>
      <c r="J520" s="2640"/>
      <c r="K520" s="2640"/>
      <c r="L520" s="2640"/>
      <c r="M520" s="2640"/>
      <c r="N520" s="2640"/>
      <c r="O520" s="2640"/>
      <c r="P520" s="2640"/>
      <c r="Q520" s="2639"/>
      <c r="R520" s="2639"/>
      <c r="S520" s="2639"/>
      <c r="T520" s="2639"/>
      <c r="U520" s="2639"/>
      <c r="V520" s="2639"/>
      <c r="W520" s="2639"/>
      <c r="X520" s="2639"/>
      <c r="Y520" s="2639"/>
      <c r="Z520" s="2639"/>
      <c r="AA520" s="2639"/>
      <c r="AB520" s="2639"/>
      <c r="AC520" s="2639"/>
      <c r="AD520" s="2639"/>
      <c r="AE520" s="2639"/>
      <c r="AF520" s="2578"/>
    </row>
    <row r="521" spans="2:32" s="2458" customFormat="1" x14ac:dyDescent="0.2">
      <c r="B521" s="3673" t="s">
        <v>5003</v>
      </c>
      <c r="C521" s="3674"/>
      <c r="D521" s="3675" t="s">
        <v>1871</v>
      </c>
      <c r="E521" s="3675"/>
      <c r="F521" s="3675"/>
      <c r="G521" s="3675"/>
      <c r="H521" s="3675"/>
      <c r="I521" s="2640"/>
      <c r="J521" s="2640"/>
      <c r="K521" s="2640"/>
      <c r="L521" s="2640"/>
      <c r="M521" s="2640"/>
      <c r="N521" s="2640"/>
      <c r="O521" s="2640"/>
      <c r="P521" s="2640"/>
      <c r="Q521" s="2639"/>
      <c r="R521" s="2639"/>
      <c r="S521" s="2639"/>
      <c r="T521" s="2639"/>
      <c r="U521" s="2639"/>
      <c r="V521" s="2639"/>
      <c r="W521" s="2639"/>
      <c r="X521" s="2639"/>
      <c r="Y521" s="2639"/>
      <c r="Z521" s="2639"/>
      <c r="AA521" s="2639"/>
      <c r="AB521" s="2639"/>
      <c r="AC521" s="2639"/>
      <c r="AD521" s="2639"/>
      <c r="AE521" s="2639"/>
      <c r="AF521" s="2578"/>
    </row>
    <row r="522" spans="2:32" s="2458" customFormat="1" ht="13.5" thickBot="1" x14ac:dyDescent="0.25">
      <c r="B522" s="3481"/>
      <c r="C522" s="3478"/>
      <c r="D522" s="3478"/>
      <c r="E522" s="3478"/>
      <c r="F522" s="3478"/>
      <c r="G522" s="2643"/>
      <c r="H522" s="2643"/>
      <c r="I522" s="2643"/>
      <c r="J522" s="2643"/>
      <c r="K522" s="2643"/>
      <c r="L522" s="2643"/>
      <c r="M522" s="2643"/>
      <c r="N522" s="2643"/>
      <c r="O522" s="2643"/>
      <c r="P522" s="2643"/>
      <c r="Q522" s="2643"/>
      <c r="R522" s="2643"/>
      <c r="S522" s="2643"/>
      <c r="T522" s="2643"/>
      <c r="U522" s="2643"/>
      <c r="V522" s="2643"/>
      <c r="W522" s="2643"/>
      <c r="X522" s="2643"/>
      <c r="Y522" s="2643"/>
      <c r="Z522" s="2643"/>
      <c r="AA522" s="2643"/>
      <c r="AB522" s="2643"/>
      <c r="AC522" s="2643"/>
      <c r="AD522" s="2643"/>
      <c r="AE522" s="2643"/>
      <c r="AF522" s="2583"/>
    </row>
    <row r="523" spans="2:32" s="2458" customFormat="1" x14ac:dyDescent="0.2">
      <c r="B523" s="3492" t="str">
        <f>+B505</f>
        <v>.</v>
      </c>
      <c r="I523" s="2885"/>
    </row>
    <row r="524" spans="2:32" s="2458" customFormat="1" ht="13.5" thickBot="1" x14ac:dyDescent="0.25">
      <c r="B524" s="2541"/>
      <c r="I524" s="2885"/>
    </row>
    <row r="525" spans="2:32" s="2458" customFormat="1" ht="20.25" x14ac:dyDescent="0.2">
      <c r="B525" s="3623" t="s">
        <v>5075</v>
      </c>
      <c r="C525" s="3624"/>
      <c r="D525" s="3624"/>
      <c r="E525" s="3624"/>
      <c r="F525" s="3624"/>
      <c r="G525" s="3624"/>
      <c r="H525" s="3624"/>
      <c r="I525" s="3624"/>
      <c r="J525" s="3624"/>
      <c r="K525" s="3624"/>
      <c r="L525" s="3624"/>
      <c r="M525" s="3624"/>
      <c r="N525" s="3624"/>
      <c r="O525" s="3624"/>
      <c r="P525" s="3624"/>
      <c r="Q525" s="3624"/>
      <c r="R525" s="3624"/>
      <c r="S525" s="3624"/>
      <c r="T525" s="3624"/>
      <c r="U525" s="3624"/>
      <c r="V525" s="3624"/>
      <c r="W525" s="3624"/>
      <c r="X525" s="3624"/>
      <c r="Y525" s="3624"/>
      <c r="Z525" s="3624"/>
      <c r="AA525" s="3624"/>
      <c r="AB525" s="3624"/>
      <c r="AC525" s="3624"/>
      <c r="AD525" s="3624"/>
      <c r="AE525" s="3624"/>
      <c r="AF525" s="3625"/>
    </row>
    <row r="526" spans="2:32" s="2458" customFormat="1" x14ac:dyDescent="0.2">
      <c r="B526" s="3476"/>
      <c r="C526" s="3477"/>
      <c r="D526" s="3477"/>
      <c r="E526" s="3477"/>
      <c r="F526" s="3477"/>
      <c r="G526" s="2577"/>
      <c r="H526" s="2577"/>
      <c r="I526" s="2577"/>
      <c r="J526" s="2577"/>
      <c r="K526" s="2577"/>
      <c r="L526" s="2577"/>
      <c r="M526" s="2577"/>
      <c r="N526" s="2577"/>
      <c r="O526" s="2577"/>
      <c r="P526" s="2577"/>
      <c r="Q526" s="2577"/>
      <c r="R526" s="2577"/>
      <c r="S526" s="2577"/>
      <c r="T526" s="2577"/>
      <c r="U526" s="2577"/>
      <c r="V526" s="2577"/>
      <c r="W526" s="2577"/>
      <c r="X526" s="2577"/>
      <c r="Y526" s="2577"/>
      <c r="Z526" s="2577"/>
      <c r="AA526" s="2577"/>
      <c r="AB526" s="2577"/>
      <c r="AC526" s="2577"/>
      <c r="AD526" s="2577"/>
      <c r="AE526" s="2577"/>
      <c r="AF526" s="2578"/>
    </row>
    <row r="527" spans="2:32" s="2458" customFormat="1" x14ac:dyDescent="0.2">
      <c r="B527" s="2641" t="s">
        <v>5095</v>
      </c>
      <c r="C527" s="3477"/>
      <c r="D527" s="3676" t="s">
        <v>6248</v>
      </c>
      <c r="E527" s="3676"/>
      <c r="F527" s="3676"/>
      <c r="G527" s="2577"/>
      <c r="H527" s="2577"/>
      <c r="I527" s="2577"/>
      <c r="J527" s="2577"/>
      <c r="K527" s="2577"/>
      <c r="L527" s="2577"/>
      <c r="M527" s="2577"/>
      <c r="N527" s="2577"/>
      <c r="O527" s="2577"/>
      <c r="P527" s="2577"/>
      <c r="Q527" s="2577"/>
      <c r="R527" s="2577"/>
      <c r="S527" s="2577"/>
      <c r="T527" s="2577"/>
      <c r="U527" s="2577"/>
      <c r="V527" s="2577"/>
      <c r="W527" s="2577"/>
      <c r="X527" s="2577"/>
      <c r="Y527" s="2577"/>
      <c r="Z527" s="2577"/>
      <c r="AA527" s="2577"/>
      <c r="AB527" s="2577"/>
      <c r="AC527" s="2577"/>
      <c r="AD527" s="2577"/>
      <c r="AE527" s="2577"/>
      <c r="AF527" s="2578"/>
    </row>
    <row r="528" spans="2:32" s="2458" customFormat="1" x14ac:dyDescent="0.2">
      <c r="B528" s="3677" t="s">
        <v>5078</v>
      </c>
      <c r="C528" s="3678"/>
      <c r="D528" s="4548">
        <v>41666</v>
      </c>
      <c r="E528" s="4548"/>
      <c r="F528" s="4548"/>
      <c r="G528" s="2639"/>
      <c r="H528" s="2577"/>
      <c r="I528" s="2577"/>
      <c r="J528" s="2577"/>
      <c r="K528" s="2577"/>
      <c r="L528" s="2577"/>
      <c r="M528" s="2577"/>
      <c r="N528" s="2577"/>
      <c r="O528" s="2577"/>
      <c r="P528" s="2577"/>
      <c r="Q528" s="2577"/>
      <c r="R528" s="2577"/>
      <c r="S528" s="2577"/>
      <c r="T528" s="2577"/>
      <c r="U528" s="2577"/>
      <c r="V528" s="2577"/>
      <c r="W528" s="2577"/>
      <c r="X528" s="2577"/>
      <c r="Y528" s="2577"/>
      <c r="Z528" s="2577"/>
      <c r="AA528" s="2577"/>
      <c r="AB528" s="2577"/>
      <c r="AC528" s="2577"/>
      <c r="AD528" s="2577"/>
      <c r="AE528" s="2577"/>
      <c r="AF528" s="2578"/>
    </row>
    <row r="529" spans="2:32" s="2458" customFormat="1" ht="12.75" customHeight="1" x14ac:dyDescent="0.2">
      <c r="B529" s="3657" t="s">
        <v>5076</v>
      </c>
      <c r="C529" s="3658"/>
      <c r="D529" s="4549">
        <v>41672</v>
      </c>
      <c r="E529" s="4549"/>
      <c r="F529" s="4549"/>
      <c r="G529" s="2577"/>
      <c r="H529" s="2577"/>
      <c r="I529" s="2577"/>
      <c r="J529" s="2577"/>
      <c r="K529" s="2577"/>
      <c r="L529" s="2577"/>
      <c r="M529" s="2577"/>
      <c r="N529" s="2577"/>
      <c r="O529" s="2577"/>
      <c r="P529" s="2577"/>
      <c r="Q529" s="2577"/>
      <c r="R529" s="2577"/>
      <c r="S529" s="2577"/>
      <c r="T529" s="2577"/>
      <c r="U529" s="2577"/>
      <c r="V529" s="2577"/>
      <c r="W529" s="2577"/>
      <c r="X529" s="2577"/>
      <c r="Y529" s="2577"/>
      <c r="Z529" s="2577"/>
      <c r="AA529" s="2577"/>
      <c r="AB529" s="2577"/>
      <c r="AC529" s="2577"/>
      <c r="AD529" s="2577"/>
      <c r="AE529" s="2577"/>
      <c r="AF529" s="2578"/>
    </row>
    <row r="530" spans="2:32" s="2458" customFormat="1" ht="12.75" customHeight="1" thickBot="1" x14ac:dyDescent="0.25">
      <c r="B530" s="3476"/>
      <c r="C530" s="3477"/>
      <c r="D530" s="3477"/>
      <c r="E530" s="3477"/>
      <c r="F530" s="3477"/>
      <c r="G530" s="2577"/>
      <c r="H530" s="2577"/>
      <c r="I530" s="2577"/>
      <c r="J530" s="2577"/>
      <c r="K530" s="2577"/>
      <c r="L530" s="2577"/>
      <c r="M530" s="2577"/>
      <c r="N530" s="2577"/>
      <c r="O530" s="2577"/>
      <c r="P530" s="2577"/>
      <c r="Q530" s="2577"/>
      <c r="R530" s="2577"/>
      <c r="S530" s="2577"/>
      <c r="T530" s="2577"/>
      <c r="U530" s="2577"/>
      <c r="V530" s="2577"/>
      <c r="W530" s="2577"/>
      <c r="X530" s="2577"/>
      <c r="Y530" s="2577"/>
      <c r="Z530" s="2577"/>
      <c r="AA530" s="2577"/>
      <c r="AB530" s="2577"/>
      <c r="AC530" s="2577"/>
      <c r="AD530" s="2577"/>
      <c r="AE530" s="2577"/>
      <c r="AF530" s="2578"/>
    </row>
    <row r="531" spans="2:32" s="2458" customFormat="1" ht="105.75" customHeight="1" thickBot="1" x14ac:dyDescent="0.25">
      <c r="B531" s="3659" t="s">
        <v>5077</v>
      </c>
      <c r="C531" s="3710"/>
      <c r="D531" s="3661" t="s">
        <v>6249</v>
      </c>
      <c r="E531" s="3662"/>
      <c r="F531" s="3662"/>
      <c r="G531" s="3662"/>
      <c r="H531" s="3662"/>
      <c r="I531" s="3662"/>
      <c r="J531" s="3662"/>
      <c r="K531" s="3662"/>
      <c r="L531" s="3662"/>
      <c r="M531" s="3662"/>
      <c r="N531" s="3662"/>
      <c r="O531" s="3662"/>
      <c r="P531" s="3662"/>
      <c r="Q531" s="3663"/>
      <c r="R531" s="2577"/>
      <c r="S531" s="2577"/>
      <c r="T531" s="2577"/>
      <c r="U531" s="2577"/>
      <c r="V531" s="2577"/>
      <c r="W531" s="2577"/>
      <c r="X531" s="2577"/>
      <c r="Y531" s="2577"/>
      <c r="Z531" s="2577"/>
      <c r="AA531" s="2577"/>
      <c r="AB531" s="2577"/>
      <c r="AC531" s="2577"/>
      <c r="AD531" s="2577"/>
      <c r="AE531" s="2577"/>
      <c r="AF531" s="2578"/>
    </row>
    <row r="532" spans="2:32" s="2458" customFormat="1" ht="13.5" customHeight="1" thickBot="1" x14ac:dyDescent="0.25">
      <c r="B532" s="3476"/>
      <c r="C532" s="3477"/>
      <c r="D532" s="3477"/>
      <c r="E532" s="3477"/>
      <c r="F532" s="3477"/>
      <c r="G532" s="2577"/>
      <c r="H532" s="2577"/>
      <c r="I532" s="2577"/>
      <c r="J532" s="2577"/>
      <c r="K532" s="2577"/>
      <c r="L532" s="2577"/>
      <c r="M532" s="2577"/>
      <c r="N532" s="2577"/>
      <c r="O532" s="2577"/>
      <c r="P532" s="2577"/>
      <c r="Q532" s="2577"/>
      <c r="R532" s="2643"/>
      <c r="S532" s="2577"/>
      <c r="T532" s="2577"/>
      <c r="U532" s="2577"/>
      <c r="V532" s="2577"/>
      <c r="W532" s="2577"/>
      <c r="X532" s="2577"/>
      <c r="Y532" s="2577"/>
      <c r="Z532" s="2577"/>
      <c r="AA532" s="2577"/>
      <c r="AB532" s="2577"/>
      <c r="AC532" s="2577"/>
      <c r="AD532" s="2577"/>
      <c r="AE532" s="2577"/>
      <c r="AF532" s="2578"/>
    </row>
    <row r="533" spans="2:32" s="2458" customFormat="1" ht="13.5" thickBot="1" x14ac:dyDescent="0.25">
      <c r="B533" s="3679" t="s">
        <v>5079</v>
      </c>
      <c r="C533" s="3680"/>
      <c r="D533" s="3655" t="s">
        <v>5080</v>
      </c>
      <c r="E533" s="3683" t="s">
        <v>224</v>
      </c>
      <c r="F533" s="3684"/>
      <c r="G533" s="3684"/>
      <c r="H533" s="3684"/>
      <c r="I533" s="3684"/>
      <c r="J533" s="3684"/>
      <c r="K533" s="3684"/>
      <c r="L533" s="3684"/>
      <c r="M533" s="3684"/>
      <c r="N533" s="3684"/>
      <c r="O533" s="3684"/>
      <c r="P533" s="3685"/>
      <c r="Q533" s="3686" t="s">
        <v>340</v>
      </c>
      <c r="R533" s="3687"/>
      <c r="S533" s="3688"/>
      <c r="T533" s="3688"/>
      <c r="U533" s="3688"/>
      <c r="V533" s="3688"/>
      <c r="W533" s="3688"/>
      <c r="X533" s="3688"/>
      <c r="Y533" s="3689"/>
      <c r="Z533" s="3686" t="s">
        <v>225</v>
      </c>
      <c r="AA533" s="3688"/>
      <c r="AB533" s="3689"/>
      <c r="AC533" s="3690" t="s">
        <v>4999</v>
      </c>
      <c r="AD533" s="3691"/>
      <c r="AE533" s="3692"/>
      <c r="AF533" s="2578"/>
    </row>
    <row r="534" spans="2:32" s="2458" customFormat="1" ht="13.5" customHeight="1" thickBot="1" x14ac:dyDescent="0.25">
      <c r="B534" s="3681"/>
      <c r="C534" s="3682"/>
      <c r="D534" s="3655"/>
      <c r="E534" s="3655" t="s">
        <v>5017</v>
      </c>
      <c r="F534" s="3655" t="s">
        <v>5018</v>
      </c>
      <c r="G534" s="3640" t="s">
        <v>5020</v>
      </c>
      <c r="H534" s="3640" t="s">
        <v>5081</v>
      </c>
      <c r="I534" s="3693" t="s">
        <v>5082</v>
      </c>
      <c r="J534" s="3693" t="s">
        <v>5083</v>
      </c>
      <c r="K534" s="3693" t="s">
        <v>5023</v>
      </c>
      <c r="L534" s="3693"/>
      <c r="M534" s="3693" t="s">
        <v>5084</v>
      </c>
      <c r="N534" s="3693" t="s">
        <v>5085</v>
      </c>
      <c r="O534" s="3693" t="s">
        <v>5086</v>
      </c>
      <c r="P534" s="3693" t="s">
        <v>5087</v>
      </c>
      <c r="Q534" s="3638" t="s">
        <v>5029</v>
      </c>
      <c r="R534" s="3638" t="s">
        <v>5030</v>
      </c>
      <c r="S534" s="3638" t="s">
        <v>5031</v>
      </c>
      <c r="T534" s="3638" t="s">
        <v>5088</v>
      </c>
      <c r="U534" s="3638" t="s">
        <v>5089</v>
      </c>
      <c r="V534" s="3638" t="s">
        <v>5034</v>
      </c>
      <c r="W534" s="3638" t="s">
        <v>5036</v>
      </c>
      <c r="X534" s="3640" t="s">
        <v>5090</v>
      </c>
      <c r="Y534" s="3640" t="s">
        <v>5091</v>
      </c>
      <c r="Z534" s="3638" t="s">
        <v>5092</v>
      </c>
      <c r="AA534" s="3638" t="s">
        <v>5093</v>
      </c>
      <c r="AB534" s="3638" t="s">
        <v>5094</v>
      </c>
      <c r="AC534" s="3638" t="s">
        <v>1154</v>
      </c>
      <c r="AD534" s="3638" t="s">
        <v>5000</v>
      </c>
      <c r="AE534" s="3638" t="s">
        <v>5001</v>
      </c>
      <c r="AF534" s="2578"/>
    </row>
    <row r="535" spans="2:32" s="2458" customFormat="1" ht="13.5" customHeight="1" thickBot="1" x14ac:dyDescent="0.25">
      <c r="B535" s="3681"/>
      <c r="C535" s="3682"/>
      <c r="D535" s="3638"/>
      <c r="E535" s="3638"/>
      <c r="F535" s="3638"/>
      <c r="G535" s="3637"/>
      <c r="H535" s="3637"/>
      <c r="I535" s="3640"/>
      <c r="J535" s="3640"/>
      <c r="K535" s="3479" t="s">
        <v>5043</v>
      </c>
      <c r="L535" s="3480" t="s">
        <v>2798</v>
      </c>
      <c r="M535" s="3640"/>
      <c r="N535" s="3640"/>
      <c r="O535" s="3640"/>
      <c r="P535" s="3640"/>
      <c r="Q535" s="3639"/>
      <c r="R535" s="3639"/>
      <c r="S535" s="3639"/>
      <c r="T535" s="3639"/>
      <c r="U535" s="3639"/>
      <c r="V535" s="3639"/>
      <c r="W535" s="3639"/>
      <c r="X535" s="3637"/>
      <c r="Y535" s="3637"/>
      <c r="Z535" s="3639"/>
      <c r="AA535" s="3639"/>
      <c r="AB535" s="3639"/>
      <c r="AC535" s="3639"/>
      <c r="AD535" s="3639"/>
      <c r="AE535" s="3639"/>
      <c r="AF535" s="2578"/>
    </row>
    <row r="536" spans="2:32" s="2458" customFormat="1" ht="13.5" thickBot="1" x14ac:dyDescent="0.25">
      <c r="B536" s="3671" t="s">
        <v>6248</v>
      </c>
      <c r="C536" s="3672"/>
      <c r="D536" s="3171" t="s">
        <v>1534</v>
      </c>
      <c r="E536" s="3153"/>
      <c r="F536" s="3172"/>
      <c r="G536" s="3430"/>
      <c r="H536" s="3430"/>
      <c r="I536" s="3153"/>
      <c r="J536" s="3153"/>
      <c r="K536" s="3172"/>
      <c r="L536" s="3430"/>
      <c r="M536" s="3153"/>
      <c r="N536" s="3153"/>
      <c r="O536" s="3153"/>
      <c r="P536" s="3153"/>
      <c r="Q536" s="3153"/>
      <c r="R536" s="3172"/>
      <c r="S536" s="3172"/>
      <c r="T536" s="3153"/>
      <c r="U536" s="3153"/>
      <c r="V536" s="3172"/>
      <c r="W536" s="3172"/>
      <c r="X536" s="3153"/>
      <c r="Y536" s="3153"/>
      <c r="Z536" s="3172"/>
      <c r="AA536" s="3153"/>
      <c r="AB536" s="3153"/>
      <c r="AC536" s="3431"/>
      <c r="AD536" s="3431"/>
      <c r="AE536" s="3431"/>
      <c r="AF536" s="2578"/>
    </row>
    <row r="537" spans="2:32" s="2458" customFormat="1" x14ac:dyDescent="0.2">
      <c r="B537" s="2642"/>
      <c r="C537" s="2572"/>
      <c r="D537" s="2572"/>
      <c r="E537" s="2572"/>
      <c r="F537" s="2572"/>
      <c r="G537" s="2573"/>
      <c r="H537" s="2573"/>
      <c r="I537" s="2573"/>
      <c r="J537" s="2573"/>
      <c r="K537" s="2572"/>
      <c r="L537" s="2573"/>
      <c r="M537" s="2573"/>
      <c r="N537" s="2573"/>
      <c r="O537" s="2573"/>
      <c r="P537" s="2573"/>
      <c r="Q537" s="2639"/>
      <c r="R537" s="2639"/>
      <c r="S537" s="2639"/>
      <c r="T537" s="2639"/>
      <c r="U537" s="2639"/>
      <c r="V537" s="2639"/>
      <c r="W537" s="2639"/>
      <c r="X537" s="2639"/>
      <c r="Y537" s="2639"/>
      <c r="Z537" s="2639"/>
      <c r="AA537" s="2639"/>
      <c r="AB537" s="2639"/>
      <c r="AC537" s="2639"/>
      <c r="AD537" s="2639"/>
      <c r="AE537" s="2639"/>
      <c r="AF537" s="2578"/>
    </row>
    <row r="538" spans="2:32" s="2458" customFormat="1" x14ac:dyDescent="0.2">
      <c r="B538" s="3673" t="s">
        <v>5002</v>
      </c>
      <c r="C538" s="3674"/>
      <c r="D538" s="3675" t="s">
        <v>5098</v>
      </c>
      <c r="E538" s="3675"/>
      <c r="F538" s="3675"/>
      <c r="G538" s="3675"/>
      <c r="H538" s="3675"/>
      <c r="I538" s="2640"/>
      <c r="J538" s="2640"/>
      <c r="K538" s="2640"/>
      <c r="L538" s="2640"/>
      <c r="M538" s="2640"/>
      <c r="N538" s="2640"/>
      <c r="O538" s="2640"/>
      <c r="P538" s="2640"/>
      <c r="Q538" s="2639"/>
      <c r="R538" s="2639"/>
      <c r="S538" s="2639"/>
      <c r="T538" s="2639"/>
      <c r="U538" s="2639"/>
      <c r="V538" s="2639"/>
      <c r="W538" s="2639"/>
      <c r="X538" s="2639"/>
      <c r="Y538" s="2639"/>
      <c r="Z538" s="2639"/>
      <c r="AA538" s="2639"/>
      <c r="AB538" s="2639"/>
      <c r="AC538" s="2639"/>
      <c r="AD538" s="2639"/>
      <c r="AE538" s="2639"/>
      <c r="AF538" s="2578"/>
    </row>
    <row r="539" spans="2:32" s="2458" customFormat="1" x14ac:dyDescent="0.2">
      <c r="B539" s="3673" t="s">
        <v>5003</v>
      </c>
      <c r="C539" s="3674"/>
      <c r="D539" s="3675" t="s">
        <v>5098</v>
      </c>
      <c r="E539" s="3675"/>
      <c r="F539" s="3675"/>
      <c r="G539" s="3675"/>
      <c r="H539" s="3675"/>
      <c r="I539" s="2640"/>
      <c r="J539" s="2640"/>
      <c r="K539" s="2640"/>
      <c r="L539" s="2640"/>
      <c r="M539" s="2640"/>
      <c r="N539" s="2640"/>
      <c r="O539" s="2640"/>
      <c r="P539" s="2640"/>
      <c r="Q539" s="2639"/>
      <c r="R539" s="2639"/>
      <c r="S539" s="2639"/>
      <c r="T539" s="2639"/>
      <c r="U539" s="2639"/>
      <c r="V539" s="2639"/>
      <c r="W539" s="2639"/>
      <c r="X539" s="2639"/>
      <c r="Y539" s="2639"/>
      <c r="Z539" s="2639"/>
      <c r="AA539" s="2639"/>
      <c r="AB539" s="2639"/>
      <c r="AC539" s="2639"/>
      <c r="AD539" s="2639"/>
      <c r="AE539" s="2639"/>
      <c r="AF539" s="2578"/>
    </row>
    <row r="540" spans="2:32" s="2458" customFormat="1" ht="13.5" thickBot="1" x14ac:dyDescent="0.25">
      <c r="B540" s="3481"/>
      <c r="C540" s="3478"/>
      <c r="D540" s="3478"/>
      <c r="E540" s="3478"/>
      <c r="F540" s="3478"/>
      <c r="G540" s="2643"/>
      <c r="H540" s="2643"/>
      <c r="I540" s="2643"/>
      <c r="J540" s="2643"/>
      <c r="K540" s="2643"/>
      <c r="L540" s="2643"/>
      <c r="M540" s="2643"/>
      <c r="N540" s="2643"/>
      <c r="O540" s="2643"/>
      <c r="P540" s="2643"/>
      <c r="Q540" s="2643"/>
      <c r="R540" s="2643"/>
      <c r="S540" s="2643"/>
      <c r="T540" s="2643"/>
      <c r="U540" s="2643"/>
      <c r="V540" s="2643"/>
      <c r="W540" s="2643"/>
      <c r="X540" s="2643"/>
      <c r="Y540" s="2643"/>
      <c r="Z540" s="2643"/>
      <c r="AA540" s="2643"/>
      <c r="AB540" s="2643"/>
      <c r="AC540" s="2643"/>
      <c r="AD540" s="2643"/>
      <c r="AE540" s="2643"/>
      <c r="AF540" s="2583"/>
    </row>
    <row r="541" spans="2:32" s="2458" customFormat="1" x14ac:dyDescent="0.2">
      <c r="B541" s="3492" t="str">
        <f>+B523</f>
        <v>.</v>
      </c>
      <c r="I541" s="2885"/>
    </row>
    <row r="542" spans="2:32" s="2458" customFormat="1" ht="13.5" thickBot="1" x14ac:dyDescent="0.25">
      <c r="B542" s="2541"/>
      <c r="I542" s="2885"/>
    </row>
    <row r="543" spans="2:32" s="2458" customFormat="1" ht="20.25" x14ac:dyDescent="0.2">
      <c r="B543" s="3623" t="s">
        <v>5075</v>
      </c>
      <c r="C543" s="3624"/>
      <c r="D543" s="3624"/>
      <c r="E543" s="3624"/>
      <c r="F543" s="3624"/>
      <c r="G543" s="3624"/>
      <c r="H543" s="3624"/>
      <c r="I543" s="3624"/>
      <c r="J543" s="3624"/>
      <c r="K543" s="3624"/>
      <c r="L543" s="3624"/>
      <c r="M543" s="3624"/>
      <c r="N543" s="3624"/>
      <c r="O543" s="3624"/>
      <c r="P543" s="3624"/>
      <c r="Q543" s="3624"/>
      <c r="R543" s="3624"/>
      <c r="S543" s="3624"/>
      <c r="T543" s="3624"/>
      <c r="U543" s="3624"/>
      <c r="V543" s="3624"/>
      <c r="W543" s="3624"/>
      <c r="X543" s="3624"/>
      <c r="Y543" s="3624"/>
      <c r="Z543" s="3624"/>
      <c r="AA543" s="3624"/>
      <c r="AB543" s="3624"/>
      <c r="AC543" s="3624"/>
      <c r="AD543" s="3624"/>
      <c r="AE543" s="3624"/>
      <c r="AF543" s="3625"/>
    </row>
    <row r="544" spans="2:32" s="2458" customFormat="1" x14ac:dyDescent="0.2">
      <c r="B544" s="3533"/>
      <c r="C544" s="3534"/>
      <c r="D544" s="3534"/>
      <c r="E544" s="3534"/>
      <c r="F544" s="3534"/>
      <c r="G544" s="2577"/>
      <c r="H544" s="2577"/>
      <c r="I544" s="2577"/>
      <c r="J544" s="2577"/>
      <c r="K544" s="2577"/>
      <c r="L544" s="2577"/>
      <c r="M544" s="2577"/>
      <c r="N544" s="2577"/>
      <c r="O544" s="2577"/>
      <c r="P544" s="2577"/>
      <c r="Q544" s="2577"/>
      <c r="R544" s="2577"/>
      <c r="S544" s="2577"/>
      <c r="T544" s="2577"/>
      <c r="U544" s="2577"/>
      <c r="V544" s="2577"/>
      <c r="W544" s="2577"/>
      <c r="X544" s="2577"/>
      <c r="Y544" s="2577"/>
      <c r="Z544" s="2577"/>
      <c r="AA544" s="2577"/>
      <c r="AB544" s="2577"/>
      <c r="AC544" s="2577"/>
      <c r="AD544" s="2577"/>
      <c r="AE544" s="2577"/>
      <c r="AF544" s="2578"/>
    </row>
    <row r="545" spans="2:32" s="2458" customFormat="1" x14ac:dyDescent="0.2">
      <c r="B545" s="2641" t="s">
        <v>5095</v>
      </c>
      <c r="C545" s="3534"/>
      <c r="D545" s="3676" t="s">
        <v>6282</v>
      </c>
      <c r="E545" s="3676"/>
      <c r="F545" s="3676"/>
      <c r="G545" s="2577"/>
      <c r="H545" s="2577"/>
      <c r="I545" s="2577"/>
      <c r="J545" s="2577"/>
      <c r="K545" s="2577"/>
      <c r="L545" s="2577"/>
      <c r="M545" s="2577"/>
      <c r="N545" s="2577"/>
      <c r="O545" s="2577"/>
      <c r="P545" s="2577"/>
      <c r="Q545" s="2577"/>
      <c r="R545" s="2577"/>
      <c r="S545" s="2577"/>
      <c r="T545" s="2577"/>
      <c r="U545" s="2577"/>
      <c r="V545" s="2577"/>
      <c r="W545" s="2577"/>
      <c r="X545" s="2577"/>
      <c r="Y545" s="2577"/>
      <c r="Z545" s="2577"/>
      <c r="AA545" s="2577"/>
      <c r="AB545" s="2577"/>
      <c r="AC545" s="2577"/>
      <c r="AD545" s="2577"/>
      <c r="AE545" s="2577"/>
      <c r="AF545" s="2578"/>
    </row>
    <row r="546" spans="2:32" s="2458" customFormat="1" x14ac:dyDescent="0.2">
      <c r="B546" s="3677" t="s">
        <v>5078</v>
      </c>
      <c r="C546" s="3678"/>
      <c r="D546" s="3709">
        <v>41665</v>
      </c>
      <c r="E546" s="3709"/>
      <c r="F546" s="3709"/>
      <c r="G546" s="2639"/>
      <c r="H546" s="2577"/>
      <c r="I546" s="2577"/>
      <c r="J546" s="2577"/>
      <c r="K546" s="2577"/>
      <c r="L546" s="2577"/>
      <c r="M546" s="2577"/>
      <c r="N546" s="2577"/>
      <c r="O546" s="2577"/>
      <c r="P546" s="2577"/>
      <c r="Q546" s="2577"/>
      <c r="R546" s="2577"/>
      <c r="S546" s="2577"/>
      <c r="T546" s="2577"/>
      <c r="U546" s="2577"/>
      <c r="V546" s="2577"/>
      <c r="W546" s="2577"/>
      <c r="X546" s="2577"/>
      <c r="Y546" s="2577"/>
      <c r="Z546" s="2577"/>
      <c r="AA546" s="2577"/>
      <c r="AB546" s="2577"/>
      <c r="AC546" s="2577"/>
      <c r="AD546" s="2577"/>
      <c r="AE546" s="2577"/>
      <c r="AF546" s="2578"/>
    </row>
    <row r="547" spans="2:32" s="2458" customFormat="1" x14ac:dyDescent="0.2">
      <c r="B547" s="3657" t="s">
        <v>5076</v>
      </c>
      <c r="C547" s="3658"/>
      <c r="D547" s="3694">
        <v>41847</v>
      </c>
      <c r="E547" s="3694"/>
      <c r="F547" s="3694"/>
      <c r="G547" s="2577"/>
      <c r="H547" s="2577"/>
      <c r="I547" s="2577"/>
      <c r="J547" s="2577"/>
      <c r="K547" s="2577"/>
      <c r="L547" s="2577"/>
      <c r="M547" s="2577"/>
      <c r="N547" s="2577"/>
      <c r="O547" s="2577"/>
      <c r="P547" s="2577"/>
      <c r="Q547" s="2577"/>
      <c r="R547" s="2577"/>
      <c r="S547" s="2577"/>
      <c r="T547" s="2577"/>
      <c r="U547" s="2577"/>
      <c r="V547" s="2577"/>
      <c r="W547" s="2577"/>
      <c r="X547" s="2577"/>
      <c r="Y547" s="2577"/>
      <c r="Z547" s="2577"/>
      <c r="AA547" s="2577"/>
      <c r="AB547" s="2577"/>
      <c r="AC547" s="2577"/>
      <c r="AD547" s="2577"/>
      <c r="AE547" s="2577"/>
      <c r="AF547" s="2578"/>
    </row>
    <row r="548" spans="2:32" s="2458" customFormat="1" ht="13.5" thickBot="1" x14ac:dyDescent="0.25">
      <c r="B548" s="3533"/>
      <c r="C548" s="3534"/>
      <c r="D548" s="3534"/>
      <c r="E548" s="3534"/>
      <c r="F548" s="3534"/>
      <c r="G548" s="2577"/>
      <c r="H548" s="2577"/>
      <c r="I548" s="2577"/>
      <c r="J548" s="2577"/>
      <c r="K548" s="2577"/>
      <c r="L548" s="2577"/>
      <c r="M548" s="2577"/>
      <c r="N548" s="2577"/>
      <c r="O548" s="2577"/>
      <c r="P548" s="2577"/>
      <c r="Q548" s="2577"/>
      <c r="R548" s="2577"/>
      <c r="S548" s="2577"/>
      <c r="T548" s="2577"/>
      <c r="U548" s="2577"/>
      <c r="V548" s="2577"/>
      <c r="W548" s="2577"/>
      <c r="X548" s="2577"/>
      <c r="Y548" s="2577"/>
      <c r="Z548" s="2577"/>
      <c r="AA548" s="2577"/>
      <c r="AB548" s="2577"/>
      <c r="AC548" s="2577"/>
      <c r="AD548" s="2577"/>
      <c r="AE548" s="2577"/>
      <c r="AF548" s="2578"/>
    </row>
    <row r="549" spans="2:32" s="2458" customFormat="1" ht="51.75" customHeight="1" thickBot="1" x14ac:dyDescent="0.25">
      <c r="B549" s="3659" t="s">
        <v>5077</v>
      </c>
      <c r="C549" s="3710"/>
      <c r="D549" s="3661" t="s">
        <v>6283</v>
      </c>
      <c r="E549" s="3662"/>
      <c r="F549" s="3662"/>
      <c r="G549" s="3662"/>
      <c r="H549" s="3662"/>
      <c r="I549" s="3662"/>
      <c r="J549" s="3662"/>
      <c r="K549" s="3662"/>
      <c r="L549" s="3662"/>
      <c r="M549" s="3662"/>
      <c r="N549" s="3662"/>
      <c r="O549" s="3662"/>
      <c r="P549" s="3662"/>
      <c r="Q549" s="3663"/>
      <c r="R549" s="2577"/>
      <c r="S549" s="2577"/>
      <c r="T549" s="2577"/>
      <c r="U549" s="2577"/>
      <c r="V549" s="2577"/>
      <c r="W549" s="2577"/>
      <c r="X549" s="2577"/>
      <c r="Y549" s="2577"/>
      <c r="Z549" s="2577"/>
      <c r="AA549" s="2577"/>
      <c r="AB549" s="2577"/>
      <c r="AC549" s="2577"/>
      <c r="AD549" s="2577"/>
      <c r="AE549" s="2577"/>
      <c r="AF549" s="2578"/>
    </row>
    <row r="550" spans="2:32" s="2458" customFormat="1" ht="13.5" thickBot="1" x14ac:dyDescent="0.25">
      <c r="B550" s="3533"/>
      <c r="C550" s="3534"/>
      <c r="D550" s="3534"/>
      <c r="E550" s="3534"/>
      <c r="F550" s="3534"/>
      <c r="G550" s="2577"/>
      <c r="H550" s="2577"/>
      <c r="I550" s="2577"/>
      <c r="J550" s="2577"/>
      <c r="K550" s="2577"/>
      <c r="L550" s="2577"/>
      <c r="M550" s="2577"/>
      <c r="N550" s="2577"/>
      <c r="O550" s="2577"/>
      <c r="P550" s="2577"/>
      <c r="Q550" s="2577"/>
      <c r="R550" s="2643"/>
      <c r="S550" s="2577"/>
      <c r="T550" s="2577"/>
      <c r="U550" s="2577"/>
      <c r="V550" s="2577"/>
      <c r="W550" s="2577"/>
      <c r="X550" s="2577"/>
      <c r="Y550" s="2577"/>
      <c r="Z550" s="2577"/>
      <c r="AA550" s="2577"/>
      <c r="AB550" s="2577"/>
      <c r="AC550" s="2577"/>
      <c r="AD550" s="2577"/>
      <c r="AE550" s="2577"/>
      <c r="AF550" s="2578"/>
    </row>
    <row r="551" spans="2:32" s="2458" customFormat="1" ht="13.5" thickBot="1" x14ac:dyDescent="0.25">
      <c r="B551" s="3679" t="s">
        <v>5079</v>
      </c>
      <c r="C551" s="3680"/>
      <c r="D551" s="3655" t="s">
        <v>5080</v>
      </c>
      <c r="E551" s="3683" t="s">
        <v>224</v>
      </c>
      <c r="F551" s="3684"/>
      <c r="G551" s="3684"/>
      <c r="H551" s="3684"/>
      <c r="I551" s="3684"/>
      <c r="J551" s="3684"/>
      <c r="K551" s="3684"/>
      <c r="L551" s="3684"/>
      <c r="M551" s="3684"/>
      <c r="N551" s="3684"/>
      <c r="O551" s="3684"/>
      <c r="P551" s="3685"/>
      <c r="Q551" s="3686" t="s">
        <v>340</v>
      </c>
      <c r="R551" s="3687"/>
      <c r="S551" s="3688"/>
      <c r="T551" s="3688"/>
      <c r="U551" s="3688"/>
      <c r="V551" s="3688"/>
      <c r="W551" s="3688"/>
      <c r="X551" s="3688"/>
      <c r="Y551" s="3689"/>
      <c r="Z551" s="3686" t="s">
        <v>225</v>
      </c>
      <c r="AA551" s="3688"/>
      <c r="AB551" s="3689"/>
      <c r="AC551" s="3690" t="s">
        <v>4999</v>
      </c>
      <c r="AD551" s="3691"/>
      <c r="AE551" s="3692"/>
      <c r="AF551" s="2578"/>
    </row>
    <row r="552" spans="2:32" s="2458" customFormat="1" ht="13.5" thickBot="1" x14ac:dyDescent="0.25">
      <c r="B552" s="3681"/>
      <c r="C552" s="3682"/>
      <c r="D552" s="3655"/>
      <c r="E552" s="3655" t="s">
        <v>5017</v>
      </c>
      <c r="F552" s="3655" t="s">
        <v>5018</v>
      </c>
      <c r="G552" s="3640" t="s">
        <v>5020</v>
      </c>
      <c r="H552" s="3640" t="s">
        <v>5081</v>
      </c>
      <c r="I552" s="3693" t="s">
        <v>5082</v>
      </c>
      <c r="J552" s="3693" t="s">
        <v>5083</v>
      </c>
      <c r="K552" s="3693" t="s">
        <v>5023</v>
      </c>
      <c r="L552" s="3693"/>
      <c r="M552" s="3693" t="s">
        <v>5084</v>
      </c>
      <c r="N552" s="3693" t="s">
        <v>5085</v>
      </c>
      <c r="O552" s="3693" t="s">
        <v>5086</v>
      </c>
      <c r="P552" s="3693" t="s">
        <v>5087</v>
      </c>
      <c r="Q552" s="3638" t="s">
        <v>5029</v>
      </c>
      <c r="R552" s="3638" t="s">
        <v>5030</v>
      </c>
      <c r="S552" s="3638" t="s">
        <v>5031</v>
      </c>
      <c r="T552" s="3638" t="s">
        <v>5088</v>
      </c>
      <c r="U552" s="3638" t="s">
        <v>5089</v>
      </c>
      <c r="V552" s="3638" t="s">
        <v>5034</v>
      </c>
      <c r="W552" s="3638" t="s">
        <v>5036</v>
      </c>
      <c r="X552" s="3640" t="s">
        <v>5090</v>
      </c>
      <c r="Y552" s="3640" t="s">
        <v>5091</v>
      </c>
      <c r="Z552" s="3638" t="s">
        <v>5092</v>
      </c>
      <c r="AA552" s="3638" t="s">
        <v>5093</v>
      </c>
      <c r="AB552" s="3638" t="s">
        <v>5094</v>
      </c>
      <c r="AC552" s="3638" t="s">
        <v>1154</v>
      </c>
      <c r="AD552" s="3638" t="s">
        <v>5000</v>
      </c>
      <c r="AE552" s="3638" t="s">
        <v>5001</v>
      </c>
      <c r="AF552" s="2578"/>
    </row>
    <row r="553" spans="2:32" s="2458" customFormat="1" ht="13.5" thickBot="1" x14ac:dyDescent="0.25">
      <c r="B553" s="3681"/>
      <c r="C553" s="3682"/>
      <c r="D553" s="3638"/>
      <c r="E553" s="3638"/>
      <c r="F553" s="3638"/>
      <c r="G553" s="3637"/>
      <c r="H553" s="3637"/>
      <c r="I553" s="3640"/>
      <c r="J553" s="3640"/>
      <c r="K553" s="3536" t="s">
        <v>5043</v>
      </c>
      <c r="L553" s="3535" t="s">
        <v>2798</v>
      </c>
      <c r="M553" s="3640"/>
      <c r="N553" s="3640"/>
      <c r="O553" s="3640"/>
      <c r="P553" s="3640"/>
      <c r="Q553" s="3639"/>
      <c r="R553" s="3639"/>
      <c r="S553" s="3639"/>
      <c r="T553" s="3639"/>
      <c r="U553" s="3639"/>
      <c r="V553" s="3639"/>
      <c r="W553" s="3639"/>
      <c r="X553" s="3637"/>
      <c r="Y553" s="3637"/>
      <c r="Z553" s="3639"/>
      <c r="AA553" s="3639"/>
      <c r="AB553" s="3639"/>
      <c r="AC553" s="3639"/>
      <c r="AD553" s="3639"/>
      <c r="AE553" s="3639"/>
      <c r="AF553" s="2578"/>
    </row>
    <row r="554" spans="2:32" s="2458" customFormat="1" ht="13.5" thickBot="1" x14ac:dyDescent="0.25">
      <c r="B554" s="4591" t="s">
        <v>6282</v>
      </c>
      <c r="C554" s="3672"/>
      <c r="D554" s="3171" t="s">
        <v>1534</v>
      </c>
      <c r="E554" s="3153"/>
      <c r="F554" s="3172"/>
      <c r="G554" s="3430"/>
      <c r="H554" s="3430"/>
      <c r="I554" s="3153"/>
      <c r="J554" s="3153"/>
      <c r="K554" s="3172"/>
      <c r="L554" s="3430"/>
      <c r="M554" s="3153"/>
      <c r="N554" s="3153"/>
      <c r="O554" s="3153"/>
      <c r="P554" s="3153"/>
      <c r="Q554" s="3153"/>
      <c r="R554" s="3172"/>
      <c r="S554" s="3172"/>
      <c r="T554" s="3153"/>
      <c r="U554" s="3153"/>
      <c r="V554" s="3172"/>
      <c r="W554" s="3172">
        <v>20</v>
      </c>
      <c r="X554" s="3153"/>
      <c r="Y554" s="3153"/>
      <c r="Z554" s="3172"/>
      <c r="AA554" s="3153"/>
      <c r="AB554" s="3153"/>
      <c r="AC554" s="3431"/>
      <c r="AD554" s="3431"/>
      <c r="AE554" s="3431"/>
      <c r="AF554" s="2578"/>
    </row>
    <row r="555" spans="2:32" s="2458" customFormat="1" x14ac:dyDescent="0.2">
      <c r="B555" s="2642"/>
      <c r="C555" s="2572"/>
      <c r="D555" s="2572"/>
      <c r="E555" s="2572"/>
      <c r="F555" s="2572"/>
      <c r="G555" s="2573"/>
      <c r="H555" s="2573"/>
      <c r="I555" s="2573"/>
      <c r="J555" s="2573"/>
      <c r="K555" s="2572"/>
      <c r="L555" s="2573"/>
      <c r="M555" s="2573"/>
      <c r="N555" s="2573"/>
      <c r="O555" s="2573"/>
      <c r="P555" s="2573"/>
      <c r="Q555" s="2639"/>
      <c r="R555" s="2639"/>
      <c r="S555" s="2639"/>
      <c r="T555" s="2639"/>
      <c r="U555" s="2639"/>
      <c r="V555" s="2639"/>
      <c r="W555" s="2639"/>
      <c r="X555" s="2639"/>
      <c r="Y555" s="2639"/>
      <c r="Z555" s="2639"/>
      <c r="AA555" s="2639"/>
      <c r="AB555" s="2639"/>
      <c r="AC555" s="2639"/>
      <c r="AD555" s="2639"/>
      <c r="AE555" s="2639"/>
      <c r="AF555" s="2578"/>
    </row>
    <row r="556" spans="2:32" s="2458" customFormat="1" x14ac:dyDescent="0.2">
      <c r="B556" s="3673" t="s">
        <v>5002</v>
      </c>
      <c r="C556" s="3674"/>
      <c r="D556" s="3675" t="s">
        <v>1871</v>
      </c>
      <c r="E556" s="3675"/>
      <c r="F556" s="3675"/>
      <c r="G556" s="3675"/>
      <c r="H556" s="3675"/>
      <c r="I556" s="2640"/>
      <c r="J556" s="2640"/>
      <c r="K556" s="2640"/>
      <c r="L556" s="2640"/>
      <c r="M556" s="2640"/>
      <c r="N556" s="2640"/>
      <c r="O556" s="2640"/>
      <c r="P556" s="2640"/>
      <c r="Q556" s="2639"/>
      <c r="R556" s="2639"/>
      <c r="S556" s="2639"/>
      <c r="T556" s="2639"/>
      <c r="U556" s="2639"/>
      <c r="V556" s="2639"/>
      <c r="W556" s="2639"/>
      <c r="X556" s="2639"/>
      <c r="Y556" s="2639"/>
      <c r="Z556" s="2639"/>
      <c r="AA556" s="2639"/>
      <c r="AB556" s="2639"/>
      <c r="AC556" s="2639"/>
      <c r="AD556" s="2639"/>
      <c r="AE556" s="2639"/>
      <c r="AF556" s="2578"/>
    </row>
    <row r="557" spans="2:32" s="2458" customFormat="1" x14ac:dyDescent="0.2">
      <c r="B557" s="3673" t="s">
        <v>5003</v>
      </c>
      <c r="C557" s="3674"/>
      <c r="D557" s="3675" t="s">
        <v>1871</v>
      </c>
      <c r="E557" s="3675"/>
      <c r="F557" s="3675"/>
      <c r="G557" s="3675"/>
      <c r="H557" s="3675"/>
      <c r="I557" s="2640"/>
      <c r="J557" s="2640"/>
      <c r="K557" s="2640"/>
      <c r="L557" s="2640"/>
      <c r="M557" s="2640"/>
      <c r="N557" s="2640"/>
      <c r="O557" s="2640"/>
      <c r="P557" s="2640"/>
      <c r="Q557" s="2639"/>
      <c r="R557" s="2639"/>
      <c r="S557" s="2639"/>
      <c r="T557" s="2639"/>
      <c r="U557" s="2639"/>
      <c r="V557" s="2639"/>
      <c r="W557" s="2639"/>
      <c r="X557" s="2639"/>
      <c r="Y557" s="2639"/>
      <c r="Z557" s="2639"/>
      <c r="AA557" s="2639"/>
      <c r="AB557" s="2639"/>
      <c r="AC557" s="2639"/>
      <c r="AD557" s="2639"/>
      <c r="AE557" s="2639"/>
      <c r="AF557" s="2578"/>
    </row>
    <row r="558" spans="2:32" s="2458" customFormat="1" ht="13.5" thickBot="1" x14ac:dyDescent="0.25">
      <c r="B558" s="3537"/>
      <c r="C558" s="3538"/>
      <c r="D558" s="3538"/>
      <c r="E558" s="3538"/>
      <c r="F558" s="3538"/>
      <c r="G558" s="2643"/>
      <c r="H558" s="2643"/>
      <c r="I558" s="2643"/>
      <c r="J558" s="2643"/>
      <c r="K558" s="2643"/>
      <c r="L558" s="2643"/>
      <c r="M558" s="2643"/>
      <c r="N558" s="2643"/>
      <c r="O558" s="2643"/>
      <c r="P558" s="2643"/>
      <c r="Q558" s="2643"/>
      <c r="R558" s="2643"/>
      <c r="S558" s="2643"/>
      <c r="T558" s="2643"/>
      <c r="U558" s="2643"/>
      <c r="V558" s="2643"/>
      <c r="W558" s="2643"/>
      <c r="X558" s="2643"/>
      <c r="Y558" s="2643"/>
      <c r="Z558" s="2643"/>
      <c r="AA558" s="2643"/>
      <c r="AB558" s="2643"/>
      <c r="AC558" s="2643"/>
      <c r="AD558" s="2643"/>
      <c r="AE558" s="2643"/>
      <c r="AF558" s="2583"/>
    </row>
    <row r="559" spans="2:32" s="2458" customFormat="1" x14ac:dyDescent="0.2">
      <c r="B559" s="2541" t="str">
        <f>+B541</f>
        <v>.</v>
      </c>
      <c r="I559" s="2885"/>
    </row>
    <row r="560" spans="2:32" s="2458" customFormat="1" ht="13.5" thickBot="1" x14ac:dyDescent="0.25">
      <c r="B560" s="2541"/>
      <c r="I560" s="2885"/>
    </row>
    <row r="561" spans="2:32" s="2458" customFormat="1" ht="20.25" x14ac:dyDescent="0.2">
      <c r="B561" s="3623" t="s">
        <v>5075</v>
      </c>
      <c r="C561" s="3624"/>
      <c r="D561" s="3624"/>
      <c r="E561" s="3624"/>
      <c r="F561" s="3624"/>
      <c r="G561" s="3624"/>
      <c r="H561" s="3624"/>
      <c r="I561" s="3624"/>
      <c r="J561" s="3624"/>
      <c r="K561" s="3624"/>
      <c r="L561" s="3624"/>
      <c r="M561" s="3624"/>
      <c r="N561" s="3624"/>
      <c r="O561" s="3624"/>
      <c r="P561" s="3624"/>
      <c r="Q561" s="3624"/>
      <c r="R561" s="3624"/>
      <c r="S561" s="3624"/>
      <c r="T561" s="3624"/>
      <c r="U561" s="3624"/>
      <c r="V561" s="3624"/>
      <c r="W561" s="3624"/>
      <c r="X561" s="3624"/>
      <c r="Y561" s="3624"/>
      <c r="Z561" s="3624"/>
      <c r="AA561" s="3624"/>
      <c r="AB561" s="3624"/>
      <c r="AC561" s="3624"/>
      <c r="AD561" s="3624"/>
      <c r="AE561" s="3624"/>
      <c r="AF561" s="3625"/>
    </row>
    <row r="562" spans="2:32" s="2458" customFormat="1" x14ac:dyDescent="0.2">
      <c r="B562" s="3476"/>
      <c r="C562" s="3477"/>
      <c r="D562" s="3477"/>
      <c r="E562" s="3477"/>
      <c r="F562" s="3477"/>
      <c r="G562" s="2577"/>
      <c r="H562" s="2577"/>
      <c r="I562" s="2577"/>
      <c r="J562" s="2577"/>
      <c r="K562" s="2577"/>
      <c r="L562" s="2577"/>
      <c r="M562" s="2577"/>
      <c r="N562" s="2577"/>
      <c r="O562" s="2577"/>
      <c r="P562" s="2577"/>
      <c r="Q562" s="2577"/>
      <c r="R562" s="2577"/>
      <c r="S562" s="2577"/>
      <c r="T562" s="2577"/>
      <c r="U562" s="2577"/>
      <c r="V562" s="2577"/>
      <c r="W562" s="2577"/>
      <c r="X562" s="2577"/>
      <c r="Y562" s="2577"/>
      <c r="Z562" s="2577"/>
      <c r="AA562" s="2577"/>
      <c r="AB562" s="2577"/>
      <c r="AC562" s="2577"/>
      <c r="AD562" s="2577"/>
      <c r="AE562" s="2577"/>
      <c r="AF562" s="2578"/>
    </row>
    <row r="563" spans="2:32" s="2458" customFormat="1" x14ac:dyDescent="0.2">
      <c r="B563" s="2641" t="s">
        <v>5095</v>
      </c>
      <c r="C563" s="3477"/>
      <c r="D563" s="3676" t="s">
        <v>6262</v>
      </c>
      <c r="E563" s="3676"/>
      <c r="F563" s="3676"/>
      <c r="G563" s="2577"/>
      <c r="H563" s="2577"/>
      <c r="I563" s="2577"/>
      <c r="J563" s="2577"/>
      <c r="K563" s="2577"/>
      <c r="L563" s="2577"/>
      <c r="M563" s="2577"/>
      <c r="N563" s="2577"/>
      <c r="O563" s="2577"/>
      <c r="P563" s="2577"/>
      <c r="Q563" s="2577"/>
      <c r="R563" s="2577"/>
      <c r="S563" s="2577"/>
      <c r="T563" s="2577"/>
      <c r="U563" s="2577"/>
      <c r="V563" s="2577"/>
      <c r="W563" s="2577"/>
      <c r="X563" s="2577"/>
      <c r="Y563" s="2577"/>
      <c r="Z563" s="2577"/>
      <c r="AA563" s="2577"/>
      <c r="AB563" s="2577"/>
      <c r="AC563" s="2577"/>
      <c r="AD563" s="2577"/>
      <c r="AE563" s="2577"/>
      <c r="AF563" s="2578"/>
    </row>
    <row r="564" spans="2:32" s="2458" customFormat="1" x14ac:dyDescent="0.2">
      <c r="B564" s="3677" t="s">
        <v>5078</v>
      </c>
      <c r="C564" s="3678"/>
      <c r="D564" s="4548">
        <v>41659</v>
      </c>
      <c r="E564" s="4548"/>
      <c r="F564" s="4548"/>
      <c r="G564" s="2639"/>
      <c r="H564" s="2577"/>
      <c r="I564" s="2577"/>
      <c r="J564" s="2577"/>
      <c r="K564" s="2577"/>
      <c r="L564" s="2577"/>
      <c r="M564" s="2577"/>
      <c r="N564" s="2577"/>
      <c r="O564" s="2577"/>
      <c r="P564" s="2577"/>
      <c r="Q564" s="2577"/>
      <c r="R564" s="2577"/>
      <c r="S564" s="2577"/>
      <c r="T564" s="2577"/>
      <c r="U564" s="2577"/>
      <c r="V564" s="2577"/>
      <c r="W564" s="2577"/>
      <c r="X564" s="2577"/>
      <c r="Y564" s="2577"/>
      <c r="Z564" s="2577"/>
      <c r="AA564" s="2577"/>
      <c r="AB564" s="2577"/>
      <c r="AC564" s="2577"/>
      <c r="AD564" s="2577"/>
      <c r="AE564" s="2577"/>
      <c r="AF564" s="2578"/>
    </row>
    <row r="565" spans="2:32" s="2458" customFormat="1" x14ac:dyDescent="0.2">
      <c r="B565" s="3657" t="s">
        <v>5076</v>
      </c>
      <c r="C565" s="3658"/>
      <c r="D565" s="4549">
        <v>41759</v>
      </c>
      <c r="E565" s="4549"/>
      <c r="F565" s="4549"/>
      <c r="G565" s="2577"/>
      <c r="H565" s="2577"/>
      <c r="I565" s="2577"/>
      <c r="J565" s="2577"/>
      <c r="K565" s="2577"/>
      <c r="L565" s="2577"/>
      <c r="M565" s="2577"/>
      <c r="N565" s="2577"/>
      <c r="O565" s="2577"/>
      <c r="P565" s="2577"/>
      <c r="Q565" s="2577"/>
      <c r="R565" s="2577"/>
      <c r="S565" s="2577"/>
      <c r="T565" s="2577"/>
      <c r="U565" s="2577"/>
      <c r="V565" s="2577"/>
      <c r="W565" s="2577"/>
      <c r="X565" s="2577"/>
      <c r="Y565" s="2577"/>
      <c r="Z565" s="2577"/>
      <c r="AA565" s="2577"/>
      <c r="AB565" s="2577"/>
      <c r="AC565" s="2577"/>
      <c r="AD565" s="2577"/>
      <c r="AE565" s="2577"/>
      <c r="AF565" s="2578"/>
    </row>
    <row r="566" spans="2:32" s="2458" customFormat="1" ht="13.5" thickBot="1" x14ac:dyDescent="0.25">
      <c r="B566" s="3476"/>
      <c r="C566" s="3477"/>
      <c r="D566" s="3477"/>
      <c r="E566" s="3477"/>
      <c r="F566" s="3477"/>
      <c r="G566" s="2577"/>
      <c r="H566" s="2577"/>
      <c r="I566" s="2577"/>
      <c r="J566" s="2577"/>
      <c r="K566" s="2577"/>
      <c r="L566" s="2577"/>
      <c r="M566" s="2577"/>
      <c r="N566" s="2577"/>
      <c r="O566" s="2577"/>
      <c r="P566" s="2577"/>
      <c r="Q566" s="2577"/>
      <c r="R566" s="2577"/>
      <c r="S566" s="2577"/>
      <c r="T566" s="2577"/>
      <c r="U566" s="2577"/>
      <c r="V566" s="2577"/>
      <c r="W566" s="2577"/>
      <c r="X566" s="2577"/>
      <c r="Y566" s="2577"/>
      <c r="Z566" s="2577"/>
      <c r="AA566" s="2577"/>
      <c r="AB566" s="2577"/>
      <c r="AC566" s="2577"/>
      <c r="AD566" s="2577"/>
      <c r="AE566" s="2577"/>
      <c r="AF566" s="2578"/>
    </row>
    <row r="567" spans="2:32" s="2458" customFormat="1" ht="75.75" customHeight="1" thickBot="1" x14ac:dyDescent="0.25">
      <c r="B567" s="3659" t="s">
        <v>5077</v>
      </c>
      <c r="C567" s="3710"/>
      <c r="D567" s="3661" t="s">
        <v>6263</v>
      </c>
      <c r="E567" s="3662"/>
      <c r="F567" s="3662"/>
      <c r="G567" s="3662"/>
      <c r="H567" s="3662"/>
      <c r="I567" s="3662"/>
      <c r="J567" s="3662"/>
      <c r="K567" s="3662"/>
      <c r="L567" s="3662"/>
      <c r="M567" s="3662"/>
      <c r="N567" s="3662"/>
      <c r="O567" s="3662"/>
      <c r="P567" s="3662"/>
      <c r="Q567" s="3663"/>
      <c r="R567" s="2577"/>
      <c r="S567" s="2577"/>
      <c r="T567" s="2577"/>
      <c r="U567" s="2577"/>
      <c r="V567" s="2577"/>
      <c r="W567" s="2577"/>
      <c r="X567" s="2577"/>
      <c r="Y567" s="2577"/>
      <c r="Z567" s="2577"/>
      <c r="AA567" s="2577"/>
      <c r="AB567" s="2577"/>
      <c r="AC567" s="2577"/>
      <c r="AD567" s="2577"/>
      <c r="AE567" s="2577"/>
      <c r="AF567" s="2578"/>
    </row>
    <row r="568" spans="2:32" s="2458" customFormat="1" ht="13.5" thickBot="1" x14ac:dyDescent="0.25">
      <c r="B568" s="3476"/>
      <c r="C568" s="3477"/>
      <c r="D568" s="3477"/>
      <c r="E568" s="3477"/>
      <c r="F568" s="3477"/>
      <c r="G568" s="2577"/>
      <c r="H568" s="2577"/>
      <c r="I568" s="2577"/>
      <c r="J568" s="2577"/>
      <c r="K568" s="2577"/>
      <c r="L568" s="2577"/>
      <c r="M568" s="2577"/>
      <c r="N568" s="2577"/>
      <c r="O568" s="2577"/>
      <c r="P568" s="2577"/>
      <c r="Q568" s="2577"/>
      <c r="R568" s="2643"/>
      <c r="S568" s="2577"/>
      <c r="T568" s="2577"/>
      <c r="U568" s="2577"/>
      <c r="V568" s="2577"/>
      <c r="W568" s="2577"/>
      <c r="X568" s="2577"/>
      <c r="Y568" s="2577"/>
      <c r="Z568" s="2577"/>
      <c r="AA568" s="2577"/>
      <c r="AB568" s="2577"/>
      <c r="AC568" s="2577"/>
      <c r="AD568" s="2577"/>
      <c r="AE568" s="2577"/>
      <c r="AF568" s="2578"/>
    </row>
    <row r="569" spans="2:32" s="2458" customFormat="1" ht="13.5" thickBot="1" x14ac:dyDescent="0.25">
      <c r="B569" s="3679" t="s">
        <v>5079</v>
      </c>
      <c r="C569" s="3680"/>
      <c r="D569" s="3655" t="s">
        <v>5080</v>
      </c>
      <c r="E569" s="3683" t="s">
        <v>224</v>
      </c>
      <c r="F569" s="3684"/>
      <c r="G569" s="3684"/>
      <c r="H569" s="3684"/>
      <c r="I569" s="3684"/>
      <c r="J569" s="3684"/>
      <c r="K569" s="3684"/>
      <c r="L569" s="3684"/>
      <c r="M569" s="3684"/>
      <c r="N569" s="3684"/>
      <c r="O569" s="3684"/>
      <c r="P569" s="3685"/>
      <c r="Q569" s="3686" t="s">
        <v>340</v>
      </c>
      <c r="R569" s="3687"/>
      <c r="S569" s="3688"/>
      <c r="T569" s="3688"/>
      <c r="U569" s="3688"/>
      <c r="V569" s="3688"/>
      <c r="W569" s="3688"/>
      <c r="X569" s="3688"/>
      <c r="Y569" s="3689"/>
      <c r="Z569" s="3686" t="s">
        <v>225</v>
      </c>
      <c r="AA569" s="3688"/>
      <c r="AB569" s="3689"/>
      <c r="AC569" s="3690" t="s">
        <v>4999</v>
      </c>
      <c r="AD569" s="3691"/>
      <c r="AE569" s="3692"/>
      <c r="AF569" s="2578"/>
    </row>
    <row r="570" spans="2:32" s="2458" customFormat="1" ht="13.5" thickBot="1" x14ac:dyDescent="0.25">
      <c r="B570" s="3681"/>
      <c r="C570" s="3682"/>
      <c r="D570" s="3655"/>
      <c r="E570" s="3655" t="s">
        <v>5017</v>
      </c>
      <c r="F570" s="3655" t="s">
        <v>5018</v>
      </c>
      <c r="G570" s="3640" t="s">
        <v>5020</v>
      </c>
      <c r="H570" s="3640" t="s">
        <v>5081</v>
      </c>
      <c r="I570" s="3693" t="s">
        <v>5082</v>
      </c>
      <c r="J570" s="3693" t="s">
        <v>5083</v>
      </c>
      <c r="K570" s="3693" t="s">
        <v>5023</v>
      </c>
      <c r="L570" s="3693"/>
      <c r="M570" s="3693" t="s">
        <v>5084</v>
      </c>
      <c r="N570" s="3693" t="s">
        <v>5085</v>
      </c>
      <c r="O570" s="3693" t="s">
        <v>5086</v>
      </c>
      <c r="P570" s="3693" t="s">
        <v>5087</v>
      </c>
      <c r="Q570" s="3638" t="s">
        <v>5029</v>
      </c>
      <c r="R570" s="3638" t="s">
        <v>5030</v>
      </c>
      <c r="S570" s="3638" t="s">
        <v>5031</v>
      </c>
      <c r="T570" s="3638" t="s">
        <v>5088</v>
      </c>
      <c r="U570" s="3638" t="s">
        <v>5089</v>
      </c>
      <c r="V570" s="3638" t="s">
        <v>5034</v>
      </c>
      <c r="W570" s="3638" t="s">
        <v>5036</v>
      </c>
      <c r="X570" s="3640" t="s">
        <v>5090</v>
      </c>
      <c r="Y570" s="3640" t="s">
        <v>5091</v>
      </c>
      <c r="Z570" s="3638" t="s">
        <v>5092</v>
      </c>
      <c r="AA570" s="3638" t="s">
        <v>5093</v>
      </c>
      <c r="AB570" s="3638" t="s">
        <v>5094</v>
      </c>
      <c r="AC570" s="3638" t="s">
        <v>1154</v>
      </c>
      <c r="AD570" s="3638" t="s">
        <v>5000</v>
      </c>
      <c r="AE570" s="3638" t="s">
        <v>5001</v>
      </c>
      <c r="AF570" s="2578"/>
    </row>
    <row r="571" spans="2:32" s="2458" customFormat="1" ht="13.5" thickBot="1" x14ac:dyDescent="0.25">
      <c r="B571" s="3681"/>
      <c r="C571" s="3682"/>
      <c r="D571" s="3638"/>
      <c r="E571" s="3638"/>
      <c r="F571" s="3638"/>
      <c r="G571" s="3637"/>
      <c r="H571" s="3637"/>
      <c r="I571" s="3640"/>
      <c r="J571" s="3640"/>
      <c r="K571" s="3479" t="s">
        <v>5043</v>
      </c>
      <c r="L571" s="3480" t="s">
        <v>2798</v>
      </c>
      <c r="M571" s="3640"/>
      <c r="N571" s="3640"/>
      <c r="O571" s="3640"/>
      <c r="P571" s="3640"/>
      <c r="Q571" s="3639"/>
      <c r="R571" s="3639"/>
      <c r="S571" s="3639"/>
      <c r="T571" s="3639"/>
      <c r="U571" s="3639"/>
      <c r="V571" s="3639"/>
      <c r="W571" s="3639"/>
      <c r="X571" s="3637"/>
      <c r="Y571" s="3637"/>
      <c r="Z571" s="3639"/>
      <c r="AA571" s="3639"/>
      <c r="AB571" s="3639"/>
      <c r="AC571" s="3639"/>
      <c r="AD571" s="3639"/>
      <c r="AE571" s="3639"/>
      <c r="AF571" s="2578"/>
    </row>
    <row r="572" spans="2:32" s="2458" customFormat="1" ht="13.5" thickBot="1" x14ac:dyDescent="0.25">
      <c r="B572" s="3671" t="s">
        <v>6262</v>
      </c>
      <c r="C572" s="3672"/>
      <c r="D572" s="3171" t="s">
        <v>6138</v>
      </c>
      <c r="E572" s="3153"/>
      <c r="F572" s="3172"/>
      <c r="G572" s="3430"/>
      <c r="H572" s="3430"/>
      <c r="I572" s="3153"/>
      <c r="J572" s="3153"/>
      <c r="K572" s="3172"/>
      <c r="L572" s="3430"/>
      <c r="M572" s="3153"/>
      <c r="N572" s="3153"/>
      <c r="O572" s="3153"/>
      <c r="P572" s="3153"/>
      <c r="Q572" s="3153"/>
      <c r="R572" s="3172"/>
      <c r="S572" s="3172"/>
      <c r="T572" s="3153"/>
      <c r="U572" s="3153"/>
      <c r="V572" s="3172"/>
      <c r="W572" s="3172"/>
      <c r="X572" s="3153"/>
      <c r="Y572" s="3153"/>
      <c r="Z572" s="3172"/>
      <c r="AA572" s="3153"/>
      <c r="AB572" s="3153"/>
      <c r="AC572" s="3431"/>
      <c r="AD572" s="3431"/>
      <c r="AE572" s="3431"/>
      <c r="AF572" s="2578"/>
    </row>
    <row r="573" spans="2:32" s="2458" customFormat="1" x14ac:dyDescent="0.2">
      <c r="B573" s="2642"/>
      <c r="C573" s="2572"/>
      <c r="D573" s="2572"/>
      <c r="E573" s="2572"/>
      <c r="F573" s="2572"/>
      <c r="G573" s="2573"/>
      <c r="H573" s="2573"/>
      <c r="I573" s="2573"/>
      <c r="J573" s="2573"/>
      <c r="K573" s="2572"/>
      <c r="L573" s="2573"/>
      <c r="M573" s="2573"/>
      <c r="N573" s="2573"/>
      <c r="O573" s="2573"/>
      <c r="P573" s="2573"/>
      <c r="Q573" s="2639"/>
      <c r="R573" s="2639"/>
      <c r="S573" s="2639"/>
      <c r="T573" s="2639"/>
      <c r="U573" s="2639"/>
      <c r="V573" s="2639"/>
      <c r="W573" s="2639"/>
      <c r="X573" s="2639"/>
      <c r="Y573" s="2639"/>
      <c r="Z573" s="2639"/>
      <c r="AA573" s="2639"/>
      <c r="AB573" s="2639"/>
      <c r="AC573" s="2639"/>
      <c r="AD573" s="2639"/>
      <c r="AE573" s="2639"/>
      <c r="AF573" s="2578"/>
    </row>
    <row r="574" spans="2:32" s="2458" customFormat="1" x14ac:dyDescent="0.2">
      <c r="B574" s="3673" t="s">
        <v>5002</v>
      </c>
      <c r="C574" s="3674"/>
      <c r="D574" s="3675" t="s">
        <v>1871</v>
      </c>
      <c r="E574" s="3675"/>
      <c r="F574" s="3675"/>
      <c r="G574" s="3675"/>
      <c r="H574" s="3675"/>
      <c r="I574" s="2640"/>
      <c r="J574" s="2640"/>
      <c r="K574" s="2640"/>
      <c r="L574" s="2640"/>
      <c r="M574" s="2640"/>
      <c r="N574" s="2640"/>
      <c r="O574" s="2640"/>
      <c r="P574" s="2640"/>
      <c r="Q574" s="2639"/>
      <c r="R574" s="2639"/>
      <c r="S574" s="2639"/>
      <c r="T574" s="2639"/>
      <c r="U574" s="2639"/>
      <c r="V574" s="2639"/>
      <c r="W574" s="2639"/>
      <c r="X574" s="2639"/>
      <c r="Y574" s="2639"/>
      <c r="Z574" s="2639"/>
      <c r="AA574" s="2639"/>
      <c r="AB574" s="2639"/>
      <c r="AC574" s="2639"/>
      <c r="AD574" s="2639"/>
      <c r="AE574" s="2639"/>
      <c r="AF574" s="2578"/>
    </row>
    <row r="575" spans="2:32" s="2458" customFormat="1" x14ac:dyDescent="0.2">
      <c r="B575" s="3673" t="s">
        <v>5003</v>
      </c>
      <c r="C575" s="3674"/>
      <c r="D575" s="3675" t="s">
        <v>1871</v>
      </c>
      <c r="E575" s="3675"/>
      <c r="F575" s="3675"/>
      <c r="G575" s="3675"/>
      <c r="H575" s="3675"/>
      <c r="I575" s="2640"/>
      <c r="J575" s="2640"/>
      <c r="K575" s="2640"/>
      <c r="L575" s="2640"/>
      <c r="M575" s="2640"/>
      <c r="N575" s="2640"/>
      <c r="O575" s="2640"/>
      <c r="P575" s="2640"/>
      <c r="Q575" s="2639"/>
      <c r="R575" s="2639"/>
      <c r="S575" s="2639"/>
      <c r="T575" s="2639"/>
      <c r="U575" s="2639"/>
      <c r="V575" s="2639"/>
      <c r="W575" s="2639"/>
      <c r="X575" s="2639"/>
      <c r="Y575" s="2639"/>
      <c r="Z575" s="2639"/>
      <c r="AA575" s="2639"/>
      <c r="AB575" s="2639"/>
      <c r="AC575" s="2639"/>
      <c r="AD575" s="2639"/>
      <c r="AE575" s="2639"/>
      <c r="AF575" s="2578"/>
    </row>
    <row r="576" spans="2:32" s="2458" customFormat="1" ht="13.5" thickBot="1" x14ac:dyDescent="0.25">
      <c r="B576" s="3481"/>
      <c r="C576" s="3478"/>
      <c r="D576" s="3478"/>
      <c r="E576" s="3478"/>
      <c r="F576" s="3478"/>
      <c r="G576" s="2643"/>
      <c r="H576" s="2643"/>
      <c r="I576" s="2643"/>
      <c r="J576" s="2643"/>
      <c r="K576" s="2643"/>
      <c r="L576" s="2643"/>
      <c r="M576" s="2643"/>
      <c r="N576" s="2643"/>
      <c r="O576" s="2643"/>
      <c r="P576" s="2643"/>
      <c r="Q576" s="2643"/>
      <c r="R576" s="2643"/>
      <c r="S576" s="2643"/>
      <c r="T576" s="2643"/>
      <c r="U576" s="2643"/>
      <c r="V576" s="2643"/>
      <c r="W576" s="2643"/>
      <c r="X576" s="2643"/>
      <c r="Y576" s="2643"/>
      <c r="Z576" s="2643"/>
      <c r="AA576" s="2643"/>
      <c r="AB576" s="2643"/>
      <c r="AC576" s="2643"/>
      <c r="AD576" s="2643"/>
      <c r="AE576" s="2643"/>
      <c r="AF576" s="2583"/>
    </row>
    <row r="577" spans="2:32" s="2458" customFormat="1" x14ac:dyDescent="0.2">
      <c r="B577" s="3492" t="str">
        <f>+B559</f>
        <v>.</v>
      </c>
      <c r="I577" s="2885"/>
    </row>
    <row r="578" spans="2:32" s="2458" customFormat="1" ht="13.5" thickBot="1" x14ac:dyDescent="0.25">
      <c r="B578" s="2541"/>
      <c r="I578" s="2885"/>
    </row>
    <row r="579" spans="2:32" s="2458" customFormat="1" ht="20.25" x14ac:dyDescent="0.2">
      <c r="B579" s="3623" t="s">
        <v>5075</v>
      </c>
      <c r="C579" s="3624"/>
      <c r="D579" s="3624"/>
      <c r="E579" s="3624"/>
      <c r="F579" s="3624"/>
      <c r="G579" s="3624"/>
      <c r="H579" s="3624"/>
      <c r="I579" s="3624"/>
      <c r="J579" s="3624"/>
      <c r="K579" s="3624"/>
      <c r="L579" s="3624"/>
      <c r="M579" s="3624"/>
      <c r="N579" s="3624"/>
      <c r="O579" s="3624"/>
      <c r="P579" s="3624"/>
      <c r="Q579" s="3624"/>
      <c r="R579" s="3624"/>
      <c r="S579" s="3624"/>
      <c r="T579" s="3624"/>
      <c r="U579" s="3624"/>
      <c r="V579" s="3624"/>
      <c r="W579" s="3624"/>
      <c r="X579" s="3624"/>
      <c r="Y579" s="3624"/>
      <c r="Z579" s="3624"/>
      <c r="AA579" s="3624"/>
      <c r="AB579" s="3624"/>
      <c r="AC579" s="3624"/>
      <c r="AD579" s="3624"/>
      <c r="AE579" s="3624"/>
      <c r="AF579" s="3625"/>
    </row>
    <row r="580" spans="2:32" s="2458" customFormat="1" x14ac:dyDescent="0.2">
      <c r="B580" s="3533"/>
      <c r="C580" s="3534"/>
      <c r="D580" s="3534"/>
      <c r="E580" s="3534"/>
      <c r="F580" s="3534"/>
      <c r="G580" s="2577"/>
      <c r="H580" s="2577"/>
      <c r="I580" s="2577"/>
      <c r="J580" s="2577"/>
      <c r="K580" s="2577"/>
      <c r="L580" s="2577"/>
      <c r="M580" s="2577"/>
      <c r="N580" s="2577"/>
      <c r="O580" s="2577"/>
      <c r="P580" s="2577"/>
      <c r="Q580" s="2577"/>
      <c r="R580" s="2577"/>
      <c r="S580" s="2577"/>
      <c r="T580" s="2577"/>
      <c r="U580" s="2577"/>
      <c r="V580" s="2577"/>
      <c r="W580" s="2577"/>
      <c r="X580" s="2577"/>
      <c r="Y580" s="2577"/>
      <c r="Z580" s="2577"/>
      <c r="AA580" s="2577"/>
      <c r="AB580" s="2577"/>
      <c r="AC580" s="2577"/>
      <c r="AD580" s="2577"/>
      <c r="AE580" s="2577"/>
      <c r="AF580" s="2578"/>
    </row>
    <row r="581" spans="2:32" s="2458" customFormat="1" x14ac:dyDescent="0.2">
      <c r="B581" s="2641" t="s">
        <v>5095</v>
      </c>
      <c r="C581" s="3534"/>
      <c r="D581" s="3676" t="s">
        <v>6278</v>
      </c>
      <c r="E581" s="3676"/>
      <c r="F581" s="3676"/>
      <c r="G581" s="2577"/>
      <c r="H581" s="2577"/>
      <c r="I581" s="2577"/>
      <c r="J581" s="2577"/>
      <c r="K581" s="2577"/>
      <c r="L581" s="2577"/>
      <c r="M581" s="2577"/>
      <c r="N581" s="2577"/>
      <c r="O581" s="2577"/>
      <c r="P581" s="2577"/>
      <c r="Q581" s="2577"/>
      <c r="R581" s="2577"/>
      <c r="S581" s="2577"/>
      <c r="T581" s="2577"/>
      <c r="U581" s="2577"/>
      <c r="V581" s="2577"/>
      <c r="W581" s="2577"/>
      <c r="X581" s="2577"/>
      <c r="Y581" s="2577"/>
      <c r="Z581" s="2577"/>
      <c r="AA581" s="2577"/>
      <c r="AB581" s="2577"/>
      <c r="AC581" s="2577"/>
      <c r="AD581" s="2577"/>
      <c r="AE581" s="2577"/>
      <c r="AF581" s="2578"/>
    </row>
    <row r="582" spans="2:32" s="2458" customFormat="1" x14ac:dyDescent="0.2">
      <c r="B582" s="3677" t="s">
        <v>5078</v>
      </c>
      <c r="C582" s="3678"/>
      <c r="D582" s="4549">
        <v>41640</v>
      </c>
      <c r="E582" s="4549"/>
      <c r="F582" s="4549"/>
      <c r="G582" s="2639"/>
      <c r="H582" s="2577"/>
      <c r="I582" s="2577"/>
      <c r="J582" s="2577"/>
      <c r="K582" s="2577"/>
      <c r="L582" s="2577"/>
      <c r="M582" s="2577"/>
      <c r="N582" s="2577"/>
      <c r="O582" s="2577"/>
      <c r="P582" s="2577"/>
      <c r="Q582" s="2577"/>
      <c r="R582" s="2577"/>
      <c r="S582" s="2577"/>
      <c r="T582" s="2577"/>
      <c r="U582" s="2577"/>
      <c r="V582" s="2577"/>
      <c r="W582" s="2577"/>
      <c r="X582" s="2577"/>
      <c r="Y582" s="2577"/>
      <c r="Z582" s="2577"/>
      <c r="AA582" s="2577"/>
      <c r="AB582" s="2577"/>
      <c r="AC582" s="2577"/>
      <c r="AD582" s="2577"/>
      <c r="AE582" s="2577"/>
      <c r="AF582" s="2578"/>
    </row>
    <row r="583" spans="2:32" s="2458" customFormat="1" x14ac:dyDescent="0.2">
      <c r="B583" s="3657" t="s">
        <v>5076</v>
      </c>
      <c r="C583" s="3658"/>
      <c r="D583" s="4549">
        <v>41729</v>
      </c>
      <c r="E583" s="4549"/>
      <c r="F583" s="4549"/>
      <c r="G583" s="2577"/>
      <c r="H583" s="2577"/>
      <c r="I583" s="2577"/>
      <c r="J583" s="2577"/>
      <c r="K583" s="2577"/>
      <c r="L583" s="2577"/>
      <c r="M583" s="2577"/>
      <c r="N583" s="2577"/>
      <c r="O583" s="2577"/>
      <c r="P583" s="2577"/>
      <c r="Q583" s="2577"/>
      <c r="R583" s="2577"/>
      <c r="S583" s="2577"/>
      <c r="T583" s="2577"/>
      <c r="U583" s="2577"/>
      <c r="V583" s="2577"/>
      <c r="W583" s="2577"/>
      <c r="X583" s="2577"/>
      <c r="Y583" s="2577"/>
      <c r="Z583" s="2577"/>
      <c r="AA583" s="2577"/>
      <c r="AB583" s="2577"/>
      <c r="AC583" s="2577"/>
      <c r="AD583" s="2577"/>
      <c r="AE583" s="2577"/>
      <c r="AF583" s="2578"/>
    </row>
    <row r="584" spans="2:32" s="2458" customFormat="1" ht="13.5" thickBot="1" x14ac:dyDescent="0.25">
      <c r="B584" s="3533"/>
      <c r="C584" s="3534"/>
      <c r="D584" s="3534"/>
      <c r="E584" s="3534"/>
      <c r="F584" s="3534"/>
      <c r="G584" s="2577"/>
      <c r="H584" s="2577"/>
      <c r="I584" s="2577"/>
      <c r="J584" s="2577"/>
      <c r="K584" s="2577"/>
      <c r="L584" s="2577"/>
      <c r="M584" s="2577"/>
      <c r="N584" s="2577"/>
      <c r="O584" s="2577"/>
      <c r="P584" s="2577"/>
      <c r="Q584" s="2577"/>
      <c r="R584" s="2577"/>
      <c r="S584" s="2577"/>
      <c r="T584" s="2577"/>
      <c r="U584" s="2577"/>
      <c r="V584" s="2577"/>
      <c r="W584" s="2577"/>
      <c r="X584" s="2577"/>
      <c r="Y584" s="2577"/>
      <c r="Z584" s="2577"/>
      <c r="AA584" s="2577"/>
      <c r="AB584" s="2577"/>
      <c r="AC584" s="2577"/>
      <c r="AD584" s="2577"/>
      <c r="AE584" s="2577"/>
      <c r="AF584" s="2578"/>
    </row>
    <row r="585" spans="2:32" s="2458" customFormat="1" ht="54" customHeight="1" thickBot="1" x14ac:dyDescent="0.25">
      <c r="B585" s="3659" t="s">
        <v>5077</v>
      </c>
      <c r="C585" s="3710"/>
      <c r="D585" s="3661" t="s">
        <v>6279</v>
      </c>
      <c r="E585" s="3662"/>
      <c r="F585" s="3662"/>
      <c r="G585" s="3662"/>
      <c r="H585" s="3662"/>
      <c r="I585" s="3662"/>
      <c r="J585" s="3662"/>
      <c r="K585" s="3662"/>
      <c r="L585" s="3662"/>
      <c r="M585" s="3662"/>
      <c r="N585" s="3662"/>
      <c r="O585" s="3662"/>
      <c r="P585" s="3662"/>
      <c r="Q585" s="3663"/>
      <c r="R585" s="2577"/>
      <c r="S585" s="2577"/>
      <c r="T585" s="2577"/>
      <c r="U585" s="2577"/>
      <c r="V585" s="2577"/>
      <c r="W585" s="2577"/>
      <c r="X585" s="2577"/>
      <c r="Y585" s="2577"/>
      <c r="Z585" s="2577"/>
      <c r="AA585" s="2577"/>
      <c r="AB585" s="2577"/>
      <c r="AC585" s="2577"/>
      <c r="AD585" s="2577"/>
      <c r="AE585" s="2577"/>
      <c r="AF585" s="2578"/>
    </row>
    <row r="586" spans="2:32" s="2458" customFormat="1" ht="13.5" thickBot="1" x14ac:dyDescent="0.25">
      <c r="B586" s="3533"/>
      <c r="C586" s="3534"/>
      <c r="D586" s="3534"/>
      <c r="E586" s="3534"/>
      <c r="F586" s="3534"/>
      <c r="G586" s="2577"/>
      <c r="H586" s="2577"/>
      <c r="I586" s="2577"/>
      <c r="J586" s="2577"/>
      <c r="K586" s="2577"/>
      <c r="L586" s="2577"/>
      <c r="M586" s="2577"/>
      <c r="N586" s="2577"/>
      <c r="O586" s="2577"/>
      <c r="P586" s="2577"/>
      <c r="Q586" s="2577"/>
      <c r="R586" s="2643"/>
      <c r="S586" s="2577"/>
      <c r="T586" s="2577"/>
      <c r="U586" s="2577"/>
      <c r="V586" s="2577"/>
      <c r="W586" s="2577"/>
      <c r="X586" s="2577"/>
      <c r="Y586" s="2577"/>
      <c r="Z586" s="2577"/>
      <c r="AA586" s="2577"/>
      <c r="AB586" s="2577"/>
      <c r="AC586" s="2577"/>
      <c r="AD586" s="2577"/>
      <c r="AE586" s="2577"/>
      <c r="AF586" s="2578"/>
    </row>
    <row r="587" spans="2:32" s="2458" customFormat="1" ht="13.5" thickBot="1" x14ac:dyDescent="0.25">
      <c r="B587" s="3679" t="s">
        <v>5079</v>
      </c>
      <c r="C587" s="3680"/>
      <c r="D587" s="3655" t="s">
        <v>5080</v>
      </c>
      <c r="E587" s="3683" t="s">
        <v>224</v>
      </c>
      <c r="F587" s="3684"/>
      <c r="G587" s="3684"/>
      <c r="H587" s="3684"/>
      <c r="I587" s="3684"/>
      <c r="J587" s="3684"/>
      <c r="K587" s="3684"/>
      <c r="L587" s="3684"/>
      <c r="M587" s="3684"/>
      <c r="N587" s="3684"/>
      <c r="O587" s="3684"/>
      <c r="P587" s="3685"/>
      <c r="Q587" s="3686" t="s">
        <v>340</v>
      </c>
      <c r="R587" s="3687"/>
      <c r="S587" s="3688"/>
      <c r="T587" s="3688"/>
      <c r="U587" s="3688"/>
      <c r="V587" s="3688"/>
      <c r="W587" s="3688"/>
      <c r="X587" s="3688"/>
      <c r="Y587" s="3689"/>
      <c r="Z587" s="3686" t="s">
        <v>225</v>
      </c>
      <c r="AA587" s="3688"/>
      <c r="AB587" s="3689"/>
      <c r="AC587" s="3690" t="s">
        <v>4999</v>
      </c>
      <c r="AD587" s="3691"/>
      <c r="AE587" s="3692"/>
      <c r="AF587" s="2578"/>
    </row>
    <row r="588" spans="2:32" s="2458" customFormat="1" ht="13.5" thickBot="1" x14ac:dyDescent="0.25">
      <c r="B588" s="3681"/>
      <c r="C588" s="3682"/>
      <c r="D588" s="3655"/>
      <c r="E588" s="3655" t="s">
        <v>5017</v>
      </c>
      <c r="F588" s="3655" t="s">
        <v>5018</v>
      </c>
      <c r="G588" s="3640" t="s">
        <v>5020</v>
      </c>
      <c r="H588" s="3640" t="s">
        <v>5081</v>
      </c>
      <c r="I588" s="3693" t="s">
        <v>5082</v>
      </c>
      <c r="J588" s="3693" t="s">
        <v>5083</v>
      </c>
      <c r="K588" s="3693" t="s">
        <v>5023</v>
      </c>
      <c r="L588" s="3693"/>
      <c r="M588" s="3693" t="s">
        <v>5084</v>
      </c>
      <c r="N588" s="3693" t="s">
        <v>5085</v>
      </c>
      <c r="O588" s="3693" t="s">
        <v>5086</v>
      </c>
      <c r="P588" s="3693" t="s">
        <v>5087</v>
      </c>
      <c r="Q588" s="3638" t="s">
        <v>5029</v>
      </c>
      <c r="R588" s="3638" t="s">
        <v>5030</v>
      </c>
      <c r="S588" s="3638" t="s">
        <v>5031</v>
      </c>
      <c r="T588" s="3638" t="s">
        <v>5088</v>
      </c>
      <c r="U588" s="3638" t="s">
        <v>5089</v>
      </c>
      <c r="V588" s="3638" t="s">
        <v>5034</v>
      </c>
      <c r="W588" s="3638" t="s">
        <v>5036</v>
      </c>
      <c r="X588" s="3640" t="s">
        <v>5090</v>
      </c>
      <c r="Y588" s="3640" t="s">
        <v>5091</v>
      </c>
      <c r="Z588" s="3638" t="s">
        <v>5092</v>
      </c>
      <c r="AA588" s="3638" t="s">
        <v>5093</v>
      </c>
      <c r="AB588" s="3638" t="s">
        <v>5094</v>
      </c>
      <c r="AC588" s="3638" t="s">
        <v>1154</v>
      </c>
      <c r="AD588" s="3638" t="s">
        <v>5000</v>
      </c>
      <c r="AE588" s="3638" t="s">
        <v>5001</v>
      </c>
      <c r="AF588" s="2578"/>
    </row>
    <row r="589" spans="2:32" s="2458" customFormat="1" ht="13.5" thickBot="1" x14ac:dyDescent="0.25">
      <c r="B589" s="3681"/>
      <c r="C589" s="3682"/>
      <c r="D589" s="3638"/>
      <c r="E589" s="3638"/>
      <c r="F589" s="3638"/>
      <c r="G589" s="3637"/>
      <c r="H589" s="3637"/>
      <c r="I589" s="3640"/>
      <c r="J589" s="3640"/>
      <c r="K589" s="3536" t="s">
        <v>5043</v>
      </c>
      <c r="L589" s="3535" t="s">
        <v>2798</v>
      </c>
      <c r="M589" s="3640"/>
      <c r="N589" s="3640"/>
      <c r="O589" s="3640"/>
      <c r="P589" s="3640"/>
      <c r="Q589" s="3639"/>
      <c r="R589" s="3639"/>
      <c r="S589" s="3639"/>
      <c r="T589" s="3639"/>
      <c r="U589" s="3639"/>
      <c r="V589" s="3639"/>
      <c r="W589" s="3639"/>
      <c r="X589" s="3637"/>
      <c r="Y589" s="3637"/>
      <c r="Z589" s="3639"/>
      <c r="AA589" s="3639"/>
      <c r="AB589" s="3639"/>
      <c r="AC589" s="3639"/>
      <c r="AD589" s="3639"/>
      <c r="AE589" s="3639"/>
      <c r="AF589" s="2578"/>
    </row>
    <row r="590" spans="2:32" s="2458" customFormat="1" ht="13.5" thickBot="1" x14ac:dyDescent="0.25">
      <c r="B590" s="3671" t="s">
        <v>6278</v>
      </c>
      <c r="C590" s="3672"/>
      <c r="D590" s="3171" t="s">
        <v>1534</v>
      </c>
      <c r="E590" s="3166"/>
      <c r="F590" s="3167"/>
      <c r="G590" s="2741"/>
      <c r="H590" s="2741"/>
      <c r="I590" s="3166"/>
      <c r="J590" s="3166"/>
      <c r="K590" s="3167"/>
      <c r="L590" s="2741"/>
      <c r="M590" s="3166"/>
      <c r="N590" s="3166"/>
      <c r="O590" s="3166"/>
      <c r="P590" s="3166"/>
      <c r="Q590" s="3166"/>
      <c r="R590" s="3167"/>
      <c r="S590" s="3167"/>
      <c r="T590" s="3166"/>
      <c r="U590" s="3166"/>
      <c r="V590" s="3167"/>
      <c r="W590" s="3167"/>
      <c r="X590" s="3166"/>
      <c r="Y590" s="3166"/>
      <c r="Z590" s="3167"/>
      <c r="AA590" s="3166"/>
      <c r="AB590" s="3166"/>
      <c r="AC590" s="2676"/>
      <c r="AD590" s="2676"/>
      <c r="AE590" s="2676"/>
      <c r="AF590" s="2578"/>
    </row>
    <row r="591" spans="2:32" s="2458" customFormat="1" x14ac:dyDescent="0.2">
      <c r="B591" s="2642"/>
      <c r="C591" s="2572"/>
      <c r="D591" s="2572"/>
      <c r="E591" s="2572"/>
      <c r="F591" s="2572"/>
      <c r="G591" s="2573"/>
      <c r="H591" s="2573"/>
      <c r="I591" s="2573"/>
      <c r="J591" s="2573"/>
      <c r="K591" s="2572"/>
      <c r="L591" s="2573"/>
      <c r="M591" s="2573"/>
      <c r="N591" s="2573"/>
      <c r="O591" s="2573"/>
      <c r="P591" s="2573"/>
      <c r="Q591" s="2639"/>
      <c r="R591" s="2639"/>
      <c r="S591" s="2639"/>
      <c r="T591" s="2639"/>
      <c r="U591" s="2639"/>
      <c r="V591" s="2639"/>
      <c r="W591" s="2639"/>
      <c r="X591" s="2639"/>
      <c r="Y591" s="2639"/>
      <c r="Z591" s="2639"/>
      <c r="AA591" s="2639"/>
      <c r="AB591" s="2639"/>
      <c r="AC591" s="2639"/>
      <c r="AD591" s="2639"/>
      <c r="AE591" s="2639"/>
      <c r="AF591" s="2578"/>
    </row>
    <row r="592" spans="2:32" s="2458" customFormat="1" x14ac:dyDescent="0.2">
      <c r="B592" s="3673" t="s">
        <v>5002</v>
      </c>
      <c r="C592" s="3674"/>
      <c r="D592" s="3675" t="s">
        <v>1871</v>
      </c>
      <c r="E592" s="3675"/>
      <c r="F592" s="3675"/>
      <c r="G592" s="3675"/>
      <c r="H592" s="3675"/>
      <c r="I592" s="2640"/>
      <c r="J592" s="2640"/>
      <c r="K592" s="2640"/>
      <c r="L592" s="2640"/>
      <c r="M592" s="2640"/>
      <c r="N592" s="2640"/>
      <c r="O592" s="2640"/>
      <c r="P592" s="2640"/>
      <c r="Q592" s="2639"/>
      <c r="R592" s="2639"/>
      <c r="S592" s="2639"/>
      <c r="T592" s="2639"/>
      <c r="U592" s="2639"/>
      <c r="V592" s="2639"/>
      <c r="W592" s="2639"/>
      <c r="X592" s="2639"/>
      <c r="Y592" s="2639"/>
      <c r="Z592" s="2639"/>
      <c r="AA592" s="2639"/>
      <c r="AB592" s="2639"/>
      <c r="AC592" s="2639"/>
      <c r="AD592" s="2639"/>
      <c r="AE592" s="2639"/>
      <c r="AF592" s="2578"/>
    </row>
    <row r="593" spans="2:32" s="2458" customFormat="1" x14ac:dyDescent="0.2">
      <c r="B593" s="3673" t="s">
        <v>5003</v>
      </c>
      <c r="C593" s="3674"/>
      <c r="D593" s="3675" t="s">
        <v>1871</v>
      </c>
      <c r="E593" s="3675"/>
      <c r="F593" s="3675"/>
      <c r="G593" s="3675"/>
      <c r="H593" s="3675"/>
      <c r="I593" s="2640"/>
      <c r="J593" s="2640"/>
      <c r="K593" s="2640"/>
      <c r="L593" s="2640"/>
      <c r="M593" s="2640"/>
      <c r="N593" s="2640"/>
      <c r="O593" s="2640"/>
      <c r="P593" s="2640"/>
      <c r="Q593" s="2639"/>
      <c r="R593" s="2639"/>
      <c r="S593" s="2639"/>
      <c r="T593" s="2639"/>
      <c r="U593" s="2639"/>
      <c r="V593" s="2639"/>
      <c r="W593" s="2639"/>
      <c r="X593" s="2639"/>
      <c r="Y593" s="2639"/>
      <c r="Z593" s="2639"/>
      <c r="AA593" s="2639"/>
      <c r="AB593" s="2639"/>
      <c r="AC593" s="2639"/>
      <c r="AD593" s="2639"/>
      <c r="AE593" s="2639"/>
      <c r="AF593" s="2578"/>
    </row>
    <row r="594" spans="2:32" s="2458" customFormat="1" ht="13.5" thickBot="1" x14ac:dyDescent="0.25">
      <c r="B594" s="3537"/>
      <c r="C594" s="3538"/>
      <c r="D594" s="3538"/>
      <c r="E594" s="3538"/>
      <c r="F594" s="3538"/>
      <c r="G594" s="2643"/>
      <c r="H594" s="2643"/>
      <c r="I594" s="2643"/>
      <c r="J594" s="2643"/>
      <c r="K594" s="2643"/>
      <c r="L594" s="2643"/>
      <c r="M594" s="2643"/>
      <c r="N594" s="2643"/>
      <c r="O594" s="2643"/>
      <c r="P594" s="2643"/>
      <c r="Q594" s="2643"/>
      <c r="R594" s="2643"/>
      <c r="S594" s="2643"/>
      <c r="T594" s="2643"/>
      <c r="U594" s="2643"/>
      <c r="V594" s="2643"/>
      <c r="W594" s="2643"/>
      <c r="X594" s="2643"/>
      <c r="Y594" s="2643"/>
      <c r="Z594" s="2643"/>
      <c r="AA594" s="2643"/>
      <c r="AB594" s="2643"/>
      <c r="AC594" s="2643"/>
      <c r="AD594" s="2643"/>
      <c r="AE594" s="2643"/>
      <c r="AF594" s="2583"/>
    </row>
    <row r="595" spans="2:32" s="2458" customFormat="1" x14ac:dyDescent="0.2">
      <c r="B595" s="2541" t="str">
        <f>+B577</f>
        <v>.</v>
      </c>
      <c r="I595" s="2885"/>
    </row>
    <row r="596" spans="2:32" s="2458" customFormat="1" ht="13.5" thickBot="1" x14ac:dyDescent="0.25">
      <c r="B596" s="2541"/>
      <c r="I596" s="2885"/>
    </row>
    <row r="597" spans="2:32" s="2458" customFormat="1" ht="20.25" x14ac:dyDescent="0.2">
      <c r="B597" s="3623" t="s">
        <v>5075</v>
      </c>
      <c r="C597" s="3624"/>
      <c r="D597" s="3624"/>
      <c r="E597" s="3624"/>
      <c r="F597" s="3624"/>
      <c r="G597" s="3624"/>
      <c r="H597" s="3624"/>
      <c r="I597" s="3624"/>
      <c r="J597" s="3624"/>
      <c r="K597" s="3624"/>
      <c r="L597" s="3624"/>
      <c r="M597" s="3624"/>
      <c r="N597" s="3624"/>
      <c r="O597" s="3624"/>
      <c r="P597" s="3624"/>
      <c r="Q597" s="3624"/>
      <c r="R597" s="3624"/>
      <c r="S597" s="3624"/>
      <c r="T597" s="3624"/>
      <c r="U597" s="3624"/>
      <c r="V597" s="3624"/>
      <c r="W597" s="3624"/>
      <c r="X597" s="3624"/>
      <c r="Y597" s="3624"/>
      <c r="Z597" s="3624"/>
      <c r="AA597" s="3624"/>
      <c r="AB597" s="3624"/>
      <c r="AC597" s="3624"/>
      <c r="AD597" s="3624"/>
      <c r="AE597" s="3624"/>
      <c r="AF597" s="3625"/>
    </row>
    <row r="598" spans="2:32" s="2458" customFormat="1" x14ac:dyDescent="0.2">
      <c r="B598" s="3476"/>
      <c r="C598" s="3477"/>
      <c r="D598" s="3477"/>
      <c r="E598" s="3477"/>
      <c r="F598" s="3477"/>
      <c r="G598" s="2577"/>
      <c r="H598" s="2577"/>
      <c r="I598" s="2577"/>
      <c r="J598" s="2577"/>
      <c r="K598" s="2577"/>
      <c r="L598" s="2577"/>
      <c r="M598" s="2577"/>
      <c r="N598" s="2577"/>
      <c r="O598" s="2577"/>
      <c r="P598" s="2577"/>
      <c r="Q598" s="2577"/>
      <c r="R598" s="2577"/>
      <c r="S598" s="2577"/>
      <c r="T598" s="2577"/>
      <c r="U598" s="2577"/>
      <c r="V598" s="2577"/>
      <c r="W598" s="2577"/>
      <c r="X598" s="2577"/>
      <c r="Y598" s="2577"/>
      <c r="Z598" s="2577"/>
      <c r="AA598" s="2577"/>
      <c r="AB598" s="2577"/>
      <c r="AC598" s="2577"/>
      <c r="AD598" s="2577"/>
      <c r="AE598" s="2577"/>
      <c r="AF598" s="2578"/>
    </row>
    <row r="599" spans="2:32" s="2458" customFormat="1" x14ac:dyDescent="0.2">
      <c r="B599" s="2641" t="s">
        <v>5095</v>
      </c>
      <c r="C599" s="3477"/>
      <c r="D599" s="3676" t="s">
        <v>6276</v>
      </c>
      <c r="E599" s="3676"/>
      <c r="F599" s="3676"/>
      <c r="G599" s="2577"/>
      <c r="H599" s="2577"/>
      <c r="I599" s="2577"/>
      <c r="J599" s="2577"/>
      <c r="K599" s="2577"/>
      <c r="L599" s="2577"/>
      <c r="M599" s="2577"/>
      <c r="N599" s="2577"/>
      <c r="O599" s="2577"/>
      <c r="P599" s="2577"/>
      <c r="Q599" s="2577"/>
      <c r="R599" s="2577"/>
      <c r="S599" s="2577"/>
      <c r="T599" s="2577"/>
      <c r="U599" s="2577"/>
      <c r="V599" s="2577"/>
      <c r="W599" s="2577"/>
      <c r="X599" s="2577"/>
      <c r="Y599" s="2577"/>
      <c r="Z599" s="2577"/>
      <c r="AA599" s="2577"/>
      <c r="AB599" s="2577"/>
      <c r="AC599" s="2577"/>
      <c r="AD599" s="2577"/>
      <c r="AE599" s="2577"/>
      <c r="AF599" s="2578"/>
    </row>
    <row r="600" spans="2:32" s="2458" customFormat="1" x14ac:dyDescent="0.2">
      <c r="B600" s="3677" t="s">
        <v>5078</v>
      </c>
      <c r="C600" s="3678"/>
      <c r="D600" s="4548">
        <v>41652</v>
      </c>
      <c r="E600" s="4548"/>
      <c r="F600" s="4548"/>
      <c r="G600" s="2639"/>
      <c r="H600" s="2577"/>
      <c r="I600" s="2577"/>
      <c r="J600" s="2577"/>
      <c r="K600" s="2577"/>
      <c r="L600" s="2577"/>
      <c r="M600" s="2577"/>
      <c r="N600" s="2577"/>
      <c r="O600" s="2577"/>
      <c r="P600" s="2577"/>
      <c r="Q600" s="2577"/>
      <c r="R600" s="2577"/>
      <c r="S600" s="2577"/>
      <c r="T600" s="2577"/>
      <c r="U600" s="2577"/>
      <c r="V600" s="2577"/>
      <c r="W600" s="2577"/>
      <c r="X600" s="2577"/>
      <c r="Y600" s="2577"/>
      <c r="Z600" s="2577"/>
      <c r="AA600" s="2577"/>
      <c r="AB600" s="2577"/>
      <c r="AC600" s="2577"/>
      <c r="AD600" s="2577"/>
      <c r="AE600" s="2577"/>
      <c r="AF600" s="2578"/>
    </row>
    <row r="601" spans="2:32" s="2458" customFormat="1" x14ac:dyDescent="0.2">
      <c r="B601" s="3657" t="s">
        <v>5076</v>
      </c>
      <c r="C601" s="3658"/>
      <c r="D601" s="4549">
        <v>41728</v>
      </c>
      <c r="E601" s="4549"/>
      <c r="F601" s="4549"/>
      <c r="G601" s="2577"/>
      <c r="H601" s="2577"/>
      <c r="I601" s="2577"/>
      <c r="J601" s="2577"/>
      <c r="K601" s="2577"/>
      <c r="L601" s="2577"/>
      <c r="M601" s="2577"/>
      <c r="N601" s="2577"/>
      <c r="O601" s="2577"/>
      <c r="P601" s="2577"/>
      <c r="Q601" s="2577"/>
      <c r="R601" s="2577"/>
      <c r="S601" s="2577"/>
      <c r="T601" s="2577"/>
      <c r="U601" s="2577"/>
      <c r="V601" s="2577"/>
      <c r="W601" s="2577"/>
      <c r="X601" s="2577"/>
      <c r="Y601" s="2577"/>
      <c r="Z601" s="2577"/>
      <c r="AA601" s="2577"/>
      <c r="AB601" s="2577"/>
      <c r="AC601" s="2577"/>
      <c r="AD601" s="2577"/>
      <c r="AE601" s="2577"/>
      <c r="AF601" s="2578"/>
    </row>
    <row r="602" spans="2:32" s="2458" customFormat="1" ht="13.5" thickBot="1" x14ac:dyDescent="0.25">
      <c r="B602" s="3476"/>
      <c r="C602" s="3477"/>
      <c r="D602" s="3477"/>
      <c r="E602" s="3477"/>
      <c r="F602" s="3477"/>
      <c r="G602" s="2577"/>
      <c r="H602" s="2577"/>
      <c r="I602" s="2577"/>
      <c r="J602" s="2577"/>
      <c r="K602" s="2577"/>
      <c r="L602" s="2577"/>
      <c r="M602" s="2577"/>
      <c r="N602" s="2577"/>
      <c r="O602" s="2577"/>
      <c r="P602" s="2577"/>
      <c r="Q602" s="2577"/>
      <c r="R602" s="2577"/>
      <c r="S602" s="2577"/>
      <c r="T602" s="2577"/>
      <c r="U602" s="2577"/>
      <c r="V602" s="2577"/>
      <c r="W602" s="2577"/>
      <c r="X602" s="2577"/>
      <c r="Y602" s="2577"/>
      <c r="Z602" s="2577"/>
      <c r="AA602" s="2577"/>
      <c r="AB602" s="2577"/>
      <c r="AC602" s="2577"/>
      <c r="AD602" s="2577"/>
      <c r="AE602" s="2577"/>
      <c r="AF602" s="2578"/>
    </row>
    <row r="603" spans="2:32" s="2458" customFormat="1" ht="13.5" thickBot="1" x14ac:dyDescent="0.25">
      <c r="B603" s="3659" t="s">
        <v>5077</v>
      </c>
      <c r="C603" s="3710"/>
      <c r="D603" s="3661" t="s">
        <v>6277</v>
      </c>
      <c r="E603" s="3662"/>
      <c r="F603" s="3662"/>
      <c r="G603" s="3662"/>
      <c r="H603" s="3662"/>
      <c r="I603" s="3662"/>
      <c r="J603" s="3662"/>
      <c r="K603" s="3662"/>
      <c r="L603" s="3662"/>
      <c r="M603" s="3662"/>
      <c r="N603" s="3662"/>
      <c r="O603" s="3662"/>
      <c r="P603" s="3662"/>
      <c r="Q603" s="3663"/>
      <c r="R603" s="2577"/>
      <c r="S603" s="2577"/>
      <c r="T603" s="2577"/>
      <c r="U603" s="2577"/>
      <c r="V603" s="2577"/>
      <c r="W603" s="2577"/>
      <c r="X603" s="2577"/>
      <c r="Y603" s="2577"/>
      <c r="Z603" s="2577"/>
      <c r="AA603" s="2577"/>
      <c r="AB603" s="2577"/>
      <c r="AC603" s="2577"/>
      <c r="AD603" s="2577"/>
      <c r="AE603" s="2577"/>
      <c r="AF603" s="2578"/>
    </row>
    <row r="604" spans="2:32" s="2458" customFormat="1" ht="13.5" thickBot="1" x14ac:dyDescent="0.25">
      <c r="B604" s="3476"/>
      <c r="C604" s="3477"/>
      <c r="D604" s="3477"/>
      <c r="E604" s="3477"/>
      <c r="F604" s="3477"/>
      <c r="G604" s="2577"/>
      <c r="H604" s="2577"/>
      <c r="I604" s="2577"/>
      <c r="J604" s="2577"/>
      <c r="K604" s="2577"/>
      <c r="L604" s="2577"/>
      <c r="M604" s="2577"/>
      <c r="N604" s="2577"/>
      <c r="O604" s="2577"/>
      <c r="P604" s="2577"/>
      <c r="Q604" s="2577"/>
      <c r="R604" s="2643"/>
      <c r="S604" s="2577"/>
      <c r="T604" s="2577"/>
      <c r="U604" s="2577"/>
      <c r="V604" s="2577"/>
      <c r="W604" s="2577"/>
      <c r="X604" s="2577"/>
      <c r="Y604" s="2577"/>
      <c r="Z604" s="2577"/>
      <c r="AA604" s="2577"/>
      <c r="AB604" s="2577"/>
      <c r="AC604" s="2577"/>
      <c r="AD604" s="2577"/>
      <c r="AE604" s="2577"/>
      <c r="AF604" s="2578"/>
    </row>
    <row r="605" spans="2:32" s="2458" customFormat="1" ht="13.5" thickBot="1" x14ac:dyDescent="0.25">
      <c r="B605" s="3679" t="s">
        <v>5079</v>
      </c>
      <c r="C605" s="3680"/>
      <c r="D605" s="3655" t="s">
        <v>5080</v>
      </c>
      <c r="E605" s="3683" t="s">
        <v>224</v>
      </c>
      <c r="F605" s="3684"/>
      <c r="G605" s="3684"/>
      <c r="H605" s="3684"/>
      <c r="I605" s="3684"/>
      <c r="J605" s="3684"/>
      <c r="K605" s="3684"/>
      <c r="L605" s="3684"/>
      <c r="M605" s="3684"/>
      <c r="N605" s="3684"/>
      <c r="O605" s="3684"/>
      <c r="P605" s="3685"/>
      <c r="Q605" s="3686" t="s">
        <v>340</v>
      </c>
      <c r="R605" s="3687"/>
      <c r="S605" s="3688"/>
      <c r="T605" s="3688"/>
      <c r="U605" s="3688"/>
      <c r="V605" s="3688"/>
      <c r="W605" s="3688"/>
      <c r="X605" s="3688"/>
      <c r="Y605" s="3689"/>
      <c r="Z605" s="3686" t="s">
        <v>225</v>
      </c>
      <c r="AA605" s="3688"/>
      <c r="AB605" s="3689"/>
      <c r="AC605" s="3690" t="s">
        <v>4999</v>
      </c>
      <c r="AD605" s="3691"/>
      <c r="AE605" s="3692"/>
      <c r="AF605" s="2578"/>
    </row>
    <row r="606" spans="2:32" s="2458" customFormat="1" ht="13.5" thickBot="1" x14ac:dyDescent="0.25">
      <c r="B606" s="3681"/>
      <c r="C606" s="3682"/>
      <c r="D606" s="3655"/>
      <c r="E606" s="3655" t="s">
        <v>5017</v>
      </c>
      <c r="F606" s="3655" t="s">
        <v>5018</v>
      </c>
      <c r="G606" s="3640" t="s">
        <v>5020</v>
      </c>
      <c r="H606" s="3640" t="s">
        <v>5081</v>
      </c>
      <c r="I606" s="3693" t="s">
        <v>5082</v>
      </c>
      <c r="J606" s="3693" t="s">
        <v>5083</v>
      </c>
      <c r="K606" s="3693" t="s">
        <v>5023</v>
      </c>
      <c r="L606" s="3693"/>
      <c r="M606" s="3693" t="s">
        <v>5084</v>
      </c>
      <c r="N606" s="3693" t="s">
        <v>5085</v>
      </c>
      <c r="O606" s="3693" t="s">
        <v>5086</v>
      </c>
      <c r="P606" s="3693" t="s">
        <v>5087</v>
      </c>
      <c r="Q606" s="3638" t="s">
        <v>5029</v>
      </c>
      <c r="R606" s="3638" t="s">
        <v>5030</v>
      </c>
      <c r="S606" s="3638" t="s">
        <v>5031</v>
      </c>
      <c r="T606" s="3638" t="s">
        <v>5088</v>
      </c>
      <c r="U606" s="3638" t="s">
        <v>5089</v>
      </c>
      <c r="V606" s="3638" t="s">
        <v>5034</v>
      </c>
      <c r="W606" s="3638" t="s">
        <v>5036</v>
      </c>
      <c r="X606" s="3640" t="s">
        <v>5090</v>
      </c>
      <c r="Y606" s="3640" t="s">
        <v>5091</v>
      </c>
      <c r="Z606" s="3638" t="s">
        <v>5092</v>
      </c>
      <c r="AA606" s="3638" t="s">
        <v>5093</v>
      </c>
      <c r="AB606" s="3638" t="s">
        <v>5094</v>
      </c>
      <c r="AC606" s="3638" t="s">
        <v>1154</v>
      </c>
      <c r="AD606" s="3638" t="s">
        <v>5000</v>
      </c>
      <c r="AE606" s="3638" t="s">
        <v>5001</v>
      </c>
      <c r="AF606" s="2578"/>
    </row>
    <row r="607" spans="2:32" s="2458" customFormat="1" ht="13.5" thickBot="1" x14ac:dyDescent="0.25">
      <c r="B607" s="3681"/>
      <c r="C607" s="3682"/>
      <c r="D607" s="3638"/>
      <c r="E607" s="3638"/>
      <c r="F607" s="3638"/>
      <c r="G607" s="3637"/>
      <c r="H607" s="3637"/>
      <c r="I607" s="3640"/>
      <c r="J607" s="3640"/>
      <c r="K607" s="3479" t="s">
        <v>5043</v>
      </c>
      <c r="L607" s="3480" t="s">
        <v>2798</v>
      </c>
      <c r="M607" s="3640"/>
      <c r="N607" s="3640"/>
      <c r="O607" s="3640"/>
      <c r="P607" s="3640"/>
      <c r="Q607" s="3639"/>
      <c r="R607" s="3639"/>
      <c r="S607" s="3639"/>
      <c r="T607" s="3639"/>
      <c r="U607" s="3639"/>
      <c r="V607" s="3639"/>
      <c r="W607" s="3639"/>
      <c r="X607" s="3637"/>
      <c r="Y607" s="3637"/>
      <c r="Z607" s="3639"/>
      <c r="AA607" s="3639"/>
      <c r="AB607" s="3639"/>
      <c r="AC607" s="3639"/>
      <c r="AD607" s="3639"/>
      <c r="AE607" s="3639"/>
      <c r="AF607" s="2578"/>
    </row>
    <row r="608" spans="2:32" s="2458" customFormat="1" ht="13.5" thickBot="1" x14ac:dyDescent="0.25">
      <c r="B608" s="3649" t="s">
        <v>6276</v>
      </c>
      <c r="C608" s="3650"/>
      <c r="D608" s="3370" t="s">
        <v>6138</v>
      </c>
      <c r="E608" s="3166"/>
      <c r="F608" s="3167"/>
      <c r="G608" s="2741"/>
      <c r="H608" s="2741"/>
      <c r="I608" s="3166"/>
      <c r="J608" s="3166"/>
      <c r="K608" s="3167"/>
      <c r="L608" s="2741"/>
      <c r="M608" s="3166"/>
      <c r="N608" s="3166"/>
      <c r="O608" s="3166"/>
      <c r="P608" s="3166"/>
      <c r="Q608" s="3166"/>
      <c r="R608" s="3167"/>
      <c r="S608" s="3167"/>
      <c r="T608" s="3166"/>
      <c r="U608" s="3166"/>
      <c r="V608" s="3167"/>
      <c r="W608" s="3167"/>
      <c r="X608" s="3166"/>
      <c r="Y608" s="3166"/>
      <c r="Z608" s="3167"/>
      <c r="AA608" s="3166"/>
      <c r="AB608" s="3166"/>
      <c r="AC608" s="2676"/>
      <c r="AD608" s="2676"/>
      <c r="AE608" s="2676"/>
      <c r="AF608" s="2578"/>
    </row>
    <row r="609" spans="2:32" s="2458" customFormat="1" x14ac:dyDescent="0.2">
      <c r="B609" s="2642"/>
      <c r="C609" s="2572"/>
      <c r="D609" s="2572"/>
      <c r="E609" s="2572"/>
      <c r="F609" s="2572"/>
      <c r="G609" s="2573"/>
      <c r="H609" s="2573"/>
      <c r="I609" s="2573"/>
      <c r="J609" s="2573"/>
      <c r="K609" s="2572"/>
      <c r="L609" s="2573"/>
      <c r="M609" s="2573"/>
      <c r="N609" s="2573"/>
      <c r="O609" s="2573"/>
      <c r="P609" s="2573"/>
      <c r="Q609" s="2639"/>
      <c r="R609" s="2639"/>
      <c r="S609" s="2639"/>
      <c r="T609" s="2639"/>
      <c r="U609" s="2639"/>
      <c r="V609" s="2639"/>
      <c r="W609" s="2639"/>
      <c r="X609" s="2639"/>
      <c r="Y609" s="2639"/>
      <c r="Z609" s="2639"/>
      <c r="AA609" s="2639"/>
      <c r="AB609" s="2639"/>
      <c r="AC609" s="2639"/>
      <c r="AD609" s="2639"/>
      <c r="AE609" s="2639"/>
      <c r="AF609" s="2578"/>
    </row>
    <row r="610" spans="2:32" s="2458" customFormat="1" x14ac:dyDescent="0.2">
      <c r="B610" s="3673" t="s">
        <v>5002</v>
      </c>
      <c r="C610" s="3674"/>
      <c r="D610" s="3675" t="s">
        <v>1871</v>
      </c>
      <c r="E610" s="3675"/>
      <c r="F610" s="3675"/>
      <c r="G610" s="3675"/>
      <c r="H610" s="3675"/>
      <c r="I610" s="2640"/>
      <c r="J610" s="2640"/>
      <c r="K610" s="2640"/>
      <c r="L610" s="2640"/>
      <c r="M610" s="2640"/>
      <c r="N610" s="2640"/>
      <c r="O610" s="2640"/>
      <c r="P610" s="2640"/>
      <c r="Q610" s="2639"/>
      <c r="R610" s="2639"/>
      <c r="S610" s="2639"/>
      <c r="T610" s="2639"/>
      <c r="U610" s="2639"/>
      <c r="V610" s="2639"/>
      <c r="W610" s="2639"/>
      <c r="X610" s="2639"/>
      <c r="Y610" s="2639"/>
      <c r="Z610" s="2639"/>
      <c r="AA610" s="2639"/>
      <c r="AB610" s="2639"/>
      <c r="AC610" s="2639"/>
      <c r="AD610" s="2639"/>
      <c r="AE610" s="2639"/>
      <c r="AF610" s="2578"/>
    </row>
    <row r="611" spans="2:32" s="2458" customFormat="1" x14ac:dyDescent="0.2">
      <c r="B611" s="3673" t="s">
        <v>5003</v>
      </c>
      <c r="C611" s="3674"/>
      <c r="D611" s="3675" t="s">
        <v>1871</v>
      </c>
      <c r="E611" s="3675"/>
      <c r="F611" s="3675"/>
      <c r="G611" s="3675"/>
      <c r="H611" s="3675"/>
      <c r="I611" s="2640"/>
      <c r="J611" s="2640"/>
      <c r="K611" s="2640"/>
      <c r="L611" s="2640"/>
      <c r="M611" s="2640"/>
      <c r="N611" s="2640"/>
      <c r="O611" s="2640"/>
      <c r="P611" s="2640"/>
      <c r="Q611" s="2639"/>
      <c r="R611" s="2639"/>
      <c r="S611" s="2639"/>
      <c r="T611" s="2639"/>
      <c r="U611" s="2639"/>
      <c r="V611" s="2639"/>
      <c r="W611" s="2639"/>
      <c r="X611" s="2639"/>
      <c r="Y611" s="2639"/>
      <c r="Z611" s="2639"/>
      <c r="AA611" s="2639"/>
      <c r="AB611" s="2639"/>
      <c r="AC611" s="2639"/>
      <c r="AD611" s="2639"/>
      <c r="AE611" s="2639"/>
      <c r="AF611" s="2578"/>
    </row>
    <row r="612" spans="2:32" s="2458" customFormat="1" ht="13.5" thickBot="1" x14ac:dyDescent="0.25">
      <c r="B612" s="3481"/>
      <c r="C612" s="3478"/>
      <c r="D612" s="3478"/>
      <c r="E612" s="3478"/>
      <c r="F612" s="3478"/>
      <c r="G612" s="2643"/>
      <c r="H612" s="2643"/>
      <c r="I612" s="2643"/>
      <c r="J612" s="2643"/>
      <c r="K612" s="2643"/>
      <c r="L612" s="2643"/>
      <c r="M612" s="2643"/>
      <c r="N612" s="2643"/>
      <c r="O612" s="2643"/>
      <c r="P612" s="2643"/>
      <c r="Q612" s="2643"/>
      <c r="R612" s="2643"/>
      <c r="S612" s="2643"/>
      <c r="T612" s="2643"/>
      <c r="U612" s="2643"/>
      <c r="V612" s="2643"/>
      <c r="W612" s="2643"/>
      <c r="X612" s="2643"/>
      <c r="Y612" s="2643"/>
      <c r="Z612" s="2643"/>
      <c r="AA612" s="2643"/>
      <c r="AB612" s="2643"/>
      <c r="AC612" s="2643"/>
      <c r="AD612" s="2643"/>
      <c r="AE612" s="2643"/>
      <c r="AF612" s="2583"/>
    </row>
    <row r="613" spans="2:32" s="2458" customFormat="1" x14ac:dyDescent="0.2">
      <c r="B613" s="2541" t="str">
        <f>+B595</f>
        <v>.</v>
      </c>
      <c r="I613" s="2885"/>
    </row>
    <row r="614" spans="2:32" s="2458" customFormat="1" ht="13.5" thickBot="1" x14ac:dyDescent="0.25">
      <c r="B614" s="2541"/>
      <c r="I614" s="2885"/>
    </row>
    <row r="615" spans="2:32" s="2458" customFormat="1" ht="20.25" x14ac:dyDescent="0.2">
      <c r="B615" s="3623" t="s">
        <v>5075</v>
      </c>
      <c r="C615" s="3624"/>
      <c r="D615" s="3624"/>
      <c r="E615" s="3624"/>
      <c r="F615" s="3624"/>
      <c r="G615" s="3624"/>
      <c r="H615" s="3624"/>
      <c r="I615" s="3624"/>
      <c r="J615" s="3624"/>
      <c r="K615" s="3624"/>
      <c r="L615" s="3624"/>
      <c r="M615" s="3624"/>
      <c r="N615" s="3624"/>
      <c r="O615" s="3624"/>
      <c r="P615" s="3624"/>
      <c r="Q615" s="3624"/>
      <c r="R615" s="3624"/>
      <c r="S615" s="3624"/>
      <c r="T615" s="3624"/>
      <c r="U615" s="3624"/>
      <c r="V615" s="3624"/>
      <c r="W615" s="3624"/>
      <c r="X615" s="3624"/>
      <c r="Y615" s="3624"/>
      <c r="Z615" s="3624"/>
      <c r="AA615" s="3624"/>
      <c r="AB615" s="3624"/>
      <c r="AC615" s="3624"/>
      <c r="AD615" s="3624"/>
      <c r="AE615" s="3624"/>
      <c r="AF615" s="3625"/>
    </row>
    <row r="616" spans="2:32" s="2458" customFormat="1" x14ac:dyDescent="0.2">
      <c r="B616" s="3476"/>
      <c r="C616" s="3477"/>
      <c r="D616" s="3477"/>
      <c r="E616" s="3477"/>
      <c r="F616" s="3477"/>
      <c r="G616" s="2577"/>
      <c r="H616" s="2577"/>
      <c r="I616" s="2577"/>
      <c r="J616" s="2577"/>
      <c r="K616" s="2577"/>
      <c r="L616" s="2577"/>
      <c r="M616" s="2577"/>
      <c r="N616" s="2577"/>
      <c r="O616" s="2577"/>
      <c r="P616" s="2577"/>
      <c r="Q616" s="2577"/>
      <c r="R616" s="2577"/>
      <c r="S616" s="2577"/>
      <c r="T616" s="2577"/>
      <c r="U616" s="2577"/>
      <c r="V616" s="2577"/>
      <c r="W616" s="2577"/>
      <c r="X616" s="2577"/>
      <c r="Y616" s="2577"/>
      <c r="Z616" s="2577"/>
      <c r="AA616" s="2577"/>
      <c r="AB616" s="2577"/>
      <c r="AC616" s="2577"/>
      <c r="AD616" s="2577"/>
      <c r="AE616" s="2577"/>
      <c r="AF616" s="2578"/>
    </row>
    <row r="617" spans="2:32" s="2458" customFormat="1" x14ac:dyDescent="0.2">
      <c r="B617" s="2641" t="s">
        <v>5095</v>
      </c>
      <c r="C617" s="3477"/>
      <c r="D617" s="3676" t="s">
        <v>6272</v>
      </c>
      <c r="E617" s="3676"/>
      <c r="F617" s="3676"/>
      <c r="G617" s="2577"/>
      <c r="H617" s="2577"/>
      <c r="I617" s="2577"/>
      <c r="J617" s="2577"/>
      <c r="K617" s="2577"/>
      <c r="L617" s="2577"/>
      <c r="M617" s="2577"/>
      <c r="N617" s="2577"/>
      <c r="O617" s="2577"/>
      <c r="P617" s="2577"/>
      <c r="Q617" s="2577"/>
      <c r="R617" s="2577"/>
      <c r="S617" s="2577"/>
      <c r="T617" s="2577"/>
      <c r="U617" s="2577"/>
      <c r="V617" s="2577"/>
      <c r="W617" s="2577"/>
      <c r="X617" s="2577"/>
      <c r="Y617" s="2577"/>
      <c r="Z617" s="2577"/>
      <c r="AA617" s="2577"/>
      <c r="AB617" s="2577"/>
      <c r="AC617" s="2577"/>
      <c r="AD617" s="2577"/>
      <c r="AE617" s="2577"/>
      <c r="AF617" s="2578"/>
    </row>
    <row r="618" spans="2:32" s="2458" customFormat="1" x14ac:dyDescent="0.2">
      <c r="B618" s="3677" t="s">
        <v>5078</v>
      </c>
      <c r="C618" s="3678"/>
      <c r="D618" s="4548">
        <v>41652</v>
      </c>
      <c r="E618" s="4548"/>
      <c r="F618" s="4548"/>
      <c r="G618" s="2639"/>
      <c r="H618" s="2577"/>
      <c r="I618" s="2577"/>
      <c r="J618" s="2577"/>
      <c r="K618" s="2577"/>
      <c r="L618" s="2577"/>
      <c r="M618" s="2577"/>
      <c r="N618" s="2577"/>
      <c r="O618" s="2577"/>
      <c r="P618" s="2577"/>
      <c r="Q618" s="2577"/>
      <c r="R618" s="2577"/>
      <c r="S618" s="2577"/>
      <c r="T618" s="2577"/>
      <c r="U618" s="2577"/>
      <c r="V618" s="2577"/>
      <c r="W618" s="2577"/>
      <c r="X618" s="2577"/>
      <c r="Y618" s="2577"/>
      <c r="Z618" s="2577"/>
      <c r="AA618" s="2577"/>
      <c r="AB618" s="2577"/>
      <c r="AC618" s="2577"/>
      <c r="AD618" s="2577"/>
      <c r="AE618" s="2577"/>
      <c r="AF618" s="2578"/>
    </row>
    <row r="619" spans="2:32" s="2458" customFormat="1" x14ac:dyDescent="0.2">
      <c r="B619" s="3657" t="s">
        <v>5076</v>
      </c>
      <c r="C619" s="3658"/>
      <c r="D619" s="4549">
        <v>41728</v>
      </c>
      <c r="E619" s="4549"/>
      <c r="F619" s="4549"/>
      <c r="G619" s="2577"/>
      <c r="H619" s="2577"/>
      <c r="I619" s="2577"/>
      <c r="J619" s="2577"/>
      <c r="K619" s="2577"/>
      <c r="L619" s="2577"/>
      <c r="M619" s="2577"/>
      <c r="N619" s="2577"/>
      <c r="O619" s="2577"/>
      <c r="P619" s="2577"/>
      <c r="Q619" s="2577"/>
      <c r="R619" s="2577"/>
      <c r="S619" s="2577"/>
      <c r="T619" s="2577"/>
      <c r="U619" s="2577"/>
      <c r="V619" s="2577"/>
      <c r="W619" s="2577"/>
      <c r="X619" s="2577"/>
      <c r="Y619" s="2577"/>
      <c r="Z619" s="2577"/>
      <c r="AA619" s="2577"/>
      <c r="AB619" s="2577"/>
      <c r="AC619" s="2577"/>
      <c r="AD619" s="2577"/>
      <c r="AE619" s="2577"/>
      <c r="AF619" s="2578"/>
    </row>
    <row r="620" spans="2:32" s="2458" customFormat="1" ht="13.5" thickBot="1" x14ac:dyDescent="0.25">
      <c r="B620" s="3476"/>
      <c r="C620" s="3477"/>
      <c r="D620" s="3477"/>
      <c r="E620" s="3477"/>
      <c r="F620" s="3477"/>
      <c r="G620" s="2577"/>
      <c r="H620" s="2577"/>
      <c r="I620" s="2577"/>
      <c r="J620" s="2577"/>
      <c r="K620" s="2577"/>
      <c r="L620" s="2577"/>
      <c r="M620" s="2577"/>
      <c r="N620" s="2577"/>
      <c r="O620" s="2577"/>
      <c r="P620" s="2577"/>
      <c r="Q620" s="2577"/>
      <c r="R620" s="2577"/>
      <c r="S620" s="2577"/>
      <c r="T620" s="2577"/>
      <c r="U620" s="2577"/>
      <c r="V620" s="2577"/>
      <c r="W620" s="2577"/>
      <c r="X620" s="2577"/>
      <c r="Y620" s="2577"/>
      <c r="Z620" s="2577"/>
      <c r="AA620" s="2577"/>
      <c r="AB620" s="2577"/>
      <c r="AC620" s="2577"/>
      <c r="AD620" s="2577"/>
      <c r="AE620" s="2577"/>
      <c r="AF620" s="2578"/>
    </row>
    <row r="621" spans="2:32" s="2458" customFormat="1" ht="13.5" thickBot="1" x14ac:dyDescent="0.25">
      <c r="B621" s="3659" t="s">
        <v>5077</v>
      </c>
      <c r="C621" s="3710"/>
      <c r="D621" s="3661" t="s">
        <v>6273</v>
      </c>
      <c r="E621" s="3662"/>
      <c r="F621" s="3662"/>
      <c r="G621" s="3662"/>
      <c r="H621" s="3662"/>
      <c r="I621" s="3662"/>
      <c r="J621" s="3662"/>
      <c r="K621" s="3662"/>
      <c r="L621" s="3662"/>
      <c r="M621" s="3662"/>
      <c r="N621" s="3662"/>
      <c r="O621" s="3662"/>
      <c r="P621" s="3662"/>
      <c r="Q621" s="3663"/>
      <c r="R621" s="2577"/>
      <c r="S621" s="2577"/>
      <c r="T621" s="2577"/>
      <c r="U621" s="2577"/>
      <c r="V621" s="2577"/>
      <c r="W621" s="2577"/>
      <c r="X621" s="2577"/>
      <c r="Y621" s="2577"/>
      <c r="Z621" s="2577"/>
      <c r="AA621" s="2577"/>
      <c r="AB621" s="2577"/>
      <c r="AC621" s="2577"/>
      <c r="AD621" s="2577"/>
      <c r="AE621" s="2577"/>
      <c r="AF621" s="2578"/>
    </row>
    <row r="622" spans="2:32" s="2458" customFormat="1" ht="13.5" thickBot="1" x14ac:dyDescent="0.25">
      <c r="B622" s="3476"/>
      <c r="C622" s="3477"/>
      <c r="D622" s="3477"/>
      <c r="E622" s="3477"/>
      <c r="F622" s="3477"/>
      <c r="G622" s="2577"/>
      <c r="H622" s="2577"/>
      <c r="I622" s="2577"/>
      <c r="J622" s="2577"/>
      <c r="K622" s="2577"/>
      <c r="L622" s="2577"/>
      <c r="M622" s="2577"/>
      <c r="N622" s="2577"/>
      <c r="O622" s="2577"/>
      <c r="P622" s="2577"/>
      <c r="Q622" s="2577"/>
      <c r="R622" s="2643"/>
      <c r="S622" s="2577"/>
      <c r="T622" s="2577"/>
      <c r="U622" s="2577"/>
      <c r="V622" s="2577"/>
      <c r="W622" s="2577"/>
      <c r="X622" s="2577"/>
      <c r="Y622" s="2577"/>
      <c r="Z622" s="2577"/>
      <c r="AA622" s="2577"/>
      <c r="AB622" s="2577"/>
      <c r="AC622" s="2577"/>
      <c r="AD622" s="2577"/>
      <c r="AE622" s="2577"/>
      <c r="AF622" s="2578"/>
    </row>
    <row r="623" spans="2:32" s="2458" customFormat="1" ht="13.5" thickBot="1" x14ac:dyDescent="0.25">
      <c r="B623" s="3679" t="s">
        <v>5079</v>
      </c>
      <c r="C623" s="3680"/>
      <c r="D623" s="3655" t="s">
        <v>5080</v>
      </c>
      <c r="E623" s="3683" t="s">
        <v>224</v>
      </c>
      <c r="F623" s="3684"/>
      <c r="G623" s="3684"/>
      <c r="H623" s="3684"/>
      <c r="I623" s="3684"/>
      <c r="J623" s="3684"/>
      <c r="K623" s="3684"/>
      <c r="L623" s="3684"/>
      <c r="M623" s="3684"/>
      <c r="N623" s="3684"/>
      <c r="O623" s="3684"/>
      <c r="P623" s="3685"/>
      <c r="Q623" s="3686" t="s">
        <v>340</v>
      </c>
      <c r="R623" s="3687"/>
      <c r="S623" s="3688"/>
      <c r="T623" s="3688"/>
      <c r="U623" s="3688"/>
      <c r="V623" s="3688"/>
      <c r="W623" s="3688"/>
      <c r="X623" s="3688"/>
      <c r="Y623" s="3689"/>
      <c r="Z623" s="3686" t="s">
        <v>225</v>
      </c>
      <c r="AA623" s="3688"/>
      <c r="AB623" s="3689"/>
      <c r="AC623" s="3690" t="s">
        <v>4999</v>
      </c>
      <c r="AD623" s="3691"/>
      <c r="AE623" s="3692"/>
      <c r="AF623" s="2578"/>
    </row>
    <row r="624" spans="2:32" s="2458" customFormat="1" ht="13.5" thickBot="1" x14ac:dyDescent="0.25">
      <c r="B624" s="3681"/>
      <c r="C624" s="3682"/>
      <c r="D624" s="3655"/>
      <c r="E624" s="3655" t="s">
        <v>5017</v>
      </c>
      <c r="F624" s="3655" t="s">
        <v>5018</v>
      </c>
      <c r="G624" s="3640" t="s">
        <v>5020</v>
      </c>
      <c r="H624" s="3640" t="s">
        <v>5081</v>
      </c>
      <c r="I624" s="3693" t="s">
        <v>5082</v>
      </c>
      <c r="J624" s="3693" t="s">
        <v>5083</v>
      </c>
      <c r="K624" s="3693" t="s">
        <v>5023</v>
      </c>
      <c r="L624" s="3693"/>
      <c r="M624" s="3693" t="s">
        <v>5084</v>
      </c>
      <c r="N624" s="3693" t="s">
        <v>5085</v>
      </c>
      <c r="O624" s="3693" t="s">
        <v>5086</v>
      </c>
      <c r="P624" s="3693" t="s">
        <v>5087</v>
      </c>
      <c r="Q624" s="3638" t="s">
        <v>5029</v>
      </c>
      <c r="R624" s="3638" t="s">
        <v>5030</v>
      </c>
      <c r="S624" s="3638" t="s">
        <v>5031</v>
      </c>
      <c r="T624" s="3638" t="s">
        <v>5088</v>
      </c>
      <c r="U624" s="3638" t="s">
        <v>5089</v>
      </c>
      <c r="V624" s="3638" t="s">
        <v>5034</v>
      </c>
      <c r="W624" s="3638" t="s">
        <v>5036</v>
      </c>
      <c r="X624" s="3640" t="s">
        <v>5090</v>
      </c>
      <c r="Y624" s="3640" t="s">
        <v>5091</v>
      </c>
      <c r="Z624" s="3638" t="s">
        <v>5092</v>
      </c>
      <c r="AA624" s="3638" t="s">
        <v>5093</v>
      </c>
      <c r="AB624" s="3638" t="s">
        <v>5094</v>
      </c>
      <c r="AC624" s="3638" t="s">
        <v>1154</v>
      </c>
      <c r="AD624" s="3638" t="s">
        <v>5000</v>
      </c>
      <c r="AE624" s="3638" t="s">
        <v>5001</v>
      </c>
      <c r="AF624" s="2578"/>
    </row>
    <row r="625" spans="2:32" s="2458" customFormat="1" ht="13.5" thickBot="1" x14ac:dyDescent="0.25">
      <c r="B625" s="3681"/>
      <c r="C625" s="3682"/>
      <c r="D625" s="3638"/>
      <c r="E625" s="3638"/>
      <c r="F625" s="3638"/>
      <c r="G625" s="3637"/>
      <c r="H625" s="3637"/>
      <c r="I625" s="3640"/>
      <c r="J625" s="3640"/>
      <c r="K625" s="3479" t="s">
        <v>5043</v>
      </c>
      <c r="L625" s="3480" t="s">
        <v>2798</v>
      </c>
      <c r="M625" s="3640"/>
      <c r="N625" s="3640"/>
      <c r="O625" s="3640"/>
      <c r="P625" s="3640"/>
      <c r="Q625" s="3639"/>
      <c r="R625" s="3639"/>
      <c r="S625" s="3639"/>
      <c r="T625" s="3639"/>
      <c r="U625" s="3639"/>
      <c r="V625" s="3639"/>
      <c r="W625" s="3639"/>
      <c r="X625" s="3637"/>
      <c r="Y625" s="3637"/>
      <c r="Z625" s="3639"/>
      <c r="AA625" s="3639"/>
      <c r="AB625" s="3639"/>
      <c r="AC625" s="3639"/>
      <c r="AD625" s="3639"/>
      <c r="AE625" s="3639"/>
      <c r="AF625" s="2578"/>
    </row>
    <row r="626" spans="2:32" s="2458" customFormat="1" ht="13.5" thickBot="1" x14ac:dyDescent="0.25">
      <c r="B626" s="3671" t="s">
        <v>6272</v>
      </c>
      <c r="C626" s="3672"/>
      <c r="D626" s="3171" t="s">
        <v>1534</v>
      </c>
      <c r="E626" s="3153"/>
      <c r="F626" s="3172"/>
      <c r="G626" s="3430"/>
      <c r="H626" s="3430"/>
      <c r="I626" s="3153"/>
      <c r="J626" s="3153"/>
      <c r="K626" s="3172"/>
      <c r="L626" s="3430"/>
      <c r="M626" s="3153"/>
      <c r="N626" s="3153"/>
      <c r="O626" s="3153"/>
      <c r="P626" s="3153"/>
      <c r="Q626" s="3153"/>
      <c r="R626" s="3172"/>
      <c r="S626" s="3172"/>
      <c r="T626" s="3153"/>
      <c r="U626" s="3153"/>
      <c r="V626" s="3172"/>
      <c r="W626" s="3172"/>
      <c r="X626" s="3153"/>
      <c r="Y626" s="3153"/>
      <c r="Z626" s="3172"/>
      <c r="AA626" s="3153"/>
      <c r="AB626" s="3153"/>
      <c r="AC626" s="3431"/>
      <c r="AD626" s="3431"/>
      <c r="AE626" s="3431"/>
      <c r="AF626" s="2578"/>
    </row>
    <row r="627" spans="2:32" s="2458" customFormat="1" x14ac:dyDescent="0.2">
      <c r="B627" s="2642"/>
      <c r="C627" s="2572"/>
      <c r="D627" s="2572"/>
      <c r="E627" s="2572"/>
      <c r="F627" s="2572"/>
      <c r="G627" s="2573"/>
      <c r="H627" s="2573"/>
      <c r="I627" s="2573"/>
      <c r="J627" s="2573"/>
      <c r="K627" s="2572"/>
      <c r="L627" s="2573"/>
      <c r="M627" s="2573"/>
      <c r="N627" s="2573"/>
      <c r="O627" s="2573"/>
      <c r="P627" s="2573"/>
      <c r="Q627" s="2639"/>
      <c r="R627" s="2639"/>
      <c r="S627" s="2639"/>
      <c r="T627" s="2639"/>
      <c r="U627" s="2639"/>
      <c r="V627" s="2639"/>
      <c r="W627" s="2639"/>
      <c r="X627" s="2639"/>
      <c r="Y627" s="2639"/>
      <c r="Z627" s="2639"/>
      <c r="AA627" s="2639"/>
      <c r="AB627" s="2639"/>
      <c r="AC627" s="2639"/>
      <c r="AD627" s="2639"/>
      <c r="AE627" s="2639"/>
      <c r="AF627" s="2578"/>
    </row>
    <row r="628" spans="2:32" s="2458" customFormat="1" x14ac:dyDescent="0.2">
      <c r="B628" s="3673" t="s">
        <v>5002</v>
      </c>
      <c r="C628" s="3674"/>
      <c r="D628" s="3675" t="s">
        <v>1871</v>
      </c>
      <c r="E628" s="3675"/>
      <c r="F628" s="3675"/>
      <c r="G628" s="3675"/>
      <c r="H628" s="3675"/>
      <c r="I628" s="2640"/>
      <c r="J628" s="2640"/>
      <c r="K628" s="2640"/>
      <c r="L628" s="2640"/>
      <c r="M628" s="2640"/>
      <c r="N628" s="2640"/>
      <c r="O628" s="2640"/>
      <c r="P628" s="2640"/>
      <c r="Q628" s="2639"/>
      <c r="R628" s="2639"/>
      <c r="S628" s="2639"/>
      <c r="T628" s="2639"/>
      <c r="U628" s="2639"/>
      <c r="V628" s="2639"/>
      <c r="W628" s="2639"/>
      <c r="X628" s="2639"/>
      <c r="Y628" s="2639"/>
      <c r="Z628" s="2639"/>
      <c r="AA628" s="2639"/>
      <c r="AB628" s="2639"/>
      <c r="AC628" s="2639"/>
      <c r="AD628" s="2639"/>
      <c r="AE628" s="2639"/>
      <c r="AF628" s="2578"/>
    </row>
    <row r="629" spans="2:32" s="2458" customFormat="1" x14ac:dyDescent="0.2">
      <c r="B629" s="3673" t="s">
        <v>5003</v>
      </c>
      <c r="C629" s="3674"/>
      <c r="D629" s="3675" t="s">
        <v>1871</v>
      </c>
      <c r="E629" s="3675"/>
      <c r="F629" s="3675"/>
      <c r="G629" s="3675"/>
      <c r="H629" s="3675"/>
      <c r="I629" s="2640"/>
      <c r="J629" s="2640"/>
      <c r="K629" s="2640"/>
      <c r="L629" s="2640"/>
      <c r="M629" s="2640"/>
      <c r="N629" s="2640"/>
      <c r="O629" s="2640"/>
      <c r="P629" s="2640"/>
      <c r="Q629" s="2639"/>
      <c r="R629" s="2639"/>
      <c r="S629" s="2639"/>
      <c r="T629" s="2639"/>
      <c r="U629" s="2639"/>
      <c r="V629" s="2639"/>
      <c r="W629" s="2639"/>
      <c r="X629" s="2639"/>
      <c r="Y629" s="2639"/>
      <c r="Z629" s="2639"/>
      <c r="AA629" s="2639"/>
      <c r="AB629" s="2639"/>
      <c r="AC629" s="2639"/>
      <c r="AD629" s="2639"/>
      <c r="AE629" s="2639"/>
      <c r="AF629" s="2578"/>
    </row>
    <row r="630" spans="2:32" s="2458" customFormat="1" ht="13.5" thickBot="1" x14ac:dyDescent="0.25">
      <c r="B630" s="3481"/>
      <c r="C630" s="3478"/>
      <c r="D630" s="3478"/>
      <c r="E630" s="3478"/>
      <c r="F630" s="3478"/>
      <c r="G630" s="2643"/>
      <c r="H630" s="2643"/>
      <c r="I630" s="2643"/>
      <c r="J630" s="2643"/>
      <c r="K630" s="2643"/>
      <c r="L630" s="2643"/>
      <c r="M630" s="2643"/>
      <c r="N630" s="2643"/>
      <c r="O630" s="2643"/>
      <c r="P630" s="2643"/>
      <c r="Q630" s="2643"/>
      <c r="R630" s="2643"/>
      <c r="S630" s="2643"/>
      <c r="T630" s="2643"/>
      <c r="U630" s="2643"/>
      <c r="V630" s="2643"/>
      <c r="W630" s="2643"/>
      <c r="X630" s="2643"/>
      <c r="Y630" s="2643"/>
      <c r="Z630" s="2643"/>
      <c r="AA630" s="2643"/>
      <c r="AB630" s="2643"/>
      <c r="AC630" s="2643"/>
      <c r="AD630" s="2643"/>
      <c r="AE630" s="2643"/>
      <c r="AF630" s="2583"/>
    </row>
    <row r="631" spans="2:32" s="2458" customFormat="1" x14ac:dyDescent="0.2">
      <c r="B631" s="3492" t="str">
        <f>+B613</f>
        <v>.</v>
      </c>
      <c r="I631" s="2885"/>
    </row>
    <row r="632" spans="2:32" s="2458" customFormat="1" ht="13.5" thickBot="1" x14ac:dyDescent="0.25">
      <c r="B632" s="2541"/>
      <c r="I632" s="2885"/>
    </row>
    <row r="633" spans="2:32" s="2458" customFormat="1" ht="20.25" x14ac:dyDescent="0.2">
      <c r="B633" s="3623" t="s">
        <v>5075</v>
      </c>
      <c r="C633" s="3624"/>
      <c r="D633" s="3624"/>
      <c r="E633" s="3624"/>
      <c r="F633" s="3624"/>
      <c r="G633" s="3624"/>
      <c r="H633" s="3624"/>
      <c r="I633" s="3624"/>
      <c r="J633" s="3624"/>
      <c r="K633" s="3624"/>
      <c r="L633" s="3624"/>
      <c r="M633" s="3624"/>
      <c r="N633" s="3624"/>
      <c r="O633" s="3624"/>
      <c r="P633" s="3624"/>
      <c r="Q633" s="3624"/>
      <c r="R633" s="3624"/>
      <c r="S633" s="3624"/>
      <c r="T633" s="3624"/>
      <c r="U633" s="3624"/>
      <c r="V633" s="3624"/>
      <c r="W633" s="3624"/>
      <c r="X633" s="3624"/>
      <c r="Y633" s="3624"/>
      <c r="Z633" s="3624"/>
      <c r="AA633" s="3624"/>
      <c r="AB633" s="3624"/>
      <c r="AC633" s="3624"/>
      <c r="AD633" s="3624"/>
      <c r="AE633" s="3624"/>
      <c r="AF633" s="3625"/>
    </row>
    <row r="634" spans="2:32" s="2458" customFormat="1" x14ac:dyDescent="0.2">
      <c r="B634" s="3533"/>
      <c r="C634" s="3534"/>
      <c r="D634" s="3534"/>
      <c r="E634" s="3534"/>
      <c r="F634" s="3534"/>
      <c r="G634" s="2577"/>
      <c r="H634" s="2577"/>
      <c r="I634" s="2577"/>
      <c r="J634" s="2577"/>
      <c r="K634" s="2577"/>
      <c r="L634" s="2577"/>
      <c r="M634" s="2577"/>
      <c r="N634" s="2577"/>
      <c r="O634" s="2577"/>
      <c r="P634" s="2577"/>
      <c r="Q634" s="2577"/>
      <c r="R634" s="2577"/>
      <c r="S634" s="2577"/>
      <c r="T634" s="2577"/>
      <c r="U634" s="2577"/>
      <c r="V634" s="2577"/>
      <c r="W634" s="2577"/>
      <c r="X634" s="2577"/>
      <c r="Y634" s="2577"/>
      <c r="Z634" s="2577"/>
      <c r="AA634" s="2577"/>
      <c r="AB634" s="2577"/>
      <c r="AC634" s="2577"/>
      <c r="AD634" s="2577"/>
      <c r="AE634" s="2577"/>
      <c r="AF634" s="2578"/>
    </row>
    <row r="635" spans="2:32" s="2458" customFormat="1" x14ac:dyDescent="0.2">
      <c r="B635" s="2641" t="s">
        <v>5095</v>
      </c>
      <c r="C635" s="3534"/>
      <c r="D635" s="3676" t="s">
        <v>6140</v>
      </c>
      <c r="E635" s="3676"/>
      <c r="F635" s="3676"/>
      <c r="G635" s="2577"/>
      <c r="H635" s="2577"/>
      <c r="I635" s="2577"/>
      <c r="J635" s="2577"/>
      <c r="K635" s="2577"/>
      <c r="L635" s="2577"/>
      <c r="M635" s="2577"/>
      <c r="N635" s="2577"/>
      <c r="O635" s="2577"/>
      <c r="P635" s="2577"/>
      <c r="Q635" s="2577"/>
      <c r="R635" s="2577"/>
      <c r="S635" s="2577"/>
      <c r="T635" s="2577"/>
      <c r="U635" s="2577"/>
      <c r="V635" s="2577"/>
      <c r="W635" s="2577"/>
      <c r="X635" s="2577"/>
      <c r="Y635" s="2577"/>
      <c r="Z635" s="2577"/>
      <c r="AA635" s="2577"/>
      <c r="AB635" s="2577"/>
      <c r="AC635" s="2577"/>
      <c r="AD635" s="2577"/>
      <c r="AE635" s="2577"/>
      <c r="AF635" s="2578"/>
    </row>
    <row r="636" spans="2:32" s="2458" customFormat="1" x14ac:dyDescent="0.2">
      <c r="B636" s="3677" t="s">
        <v>5078</v>
      </c>
      <c r="C636" s="3678"/>
      <c r="D636" s="4548">
        <v>41652</v>
      </c>
      <c r="E636" s="4548"/>
      <c r="F636" s="4548"/>
      <c r="G636" s="2639"/>
      <c r="H636" s="2577"/>
      <c r="I636" s="2577"/>
      <c r="J636" s="2577"/>
      <c r="K636" s="2577"/>
      <c r="L636" s="2577"/>
      <c r="M636" s="2577"/>
      <c r="N636" s="2577"/>
      <c r="O636" s="2577"/>
      <c r="P636" s="2577"/>
      <c r="Q636" s="2577"/>
      <c r="R636" s="2577"/>
      <c r="S636" s="2577"/>
      <c r="T636" s="2577"/>
      <c r="U636" s="2577"/>
      <c r="V636" s="2577"/>
      <c r="W636" s="2577"/>
      <c r="X636" s="2577"/>
      <c r="Y636" s="2577"/>
      <c r="Z636" s="2577"/>
      <c r="AA636" s="2577"/>
      <c r="AB636" s="2577"/>
      <c r="AC636" s="2577"/>
      <c r="AD636" s="2577"/>
      <c r="AE636" s="2577"/>
      <c r="AF636" s="2578"/>
    </row>
    <row r="637" spans="2:32" s="2458" customFormat="1" x14ac:dyDescent="0.2">
      <c r="B637" s="3657" t="s">
        <v>5076</v>
      </c>
      <c r="C637" s="3658"/>
      <c r="D637" s="4549">
        <v>41728</v>
      </c>
      <c r="E637" s="4549"/>
      <c r="F637" s="4549"/>
      <c r="G637" s="2577"/>
      <c r="H637" s="2577"/>
      <c r="I637" s="2577"/>
      <c r="J637" s="2577"/>
      <c r="K637" s="2577"/>
      <c r="L637" s="2577"/>
      <c r="M637" s="2577"/>
      <c r="N637" s="2577"/>
      <c r="O637" s="2577"/>
      <c r="P637" s="2577"/>
      <c r="Q637" s="2577"/>
      <c r="R637" s="2577"/>
      <c r="S637" s="2577"/>
      <c r="T637" s="2577"/>
      <c r="U637" s="2577"/>
      <c r="V637" s="2577"/>
      <c r="W637" s="2577"/>
      <c r="X637" s="2577"/>
      <c r="Y637" s="2577"/>
      <c r="Z637" s="2577"/>
      <c r="AA637" s="2577"/>
      <c r="AB637" s="2577"/>
      <c r="AC637" s="2577"/>
      <c r="AD637" s="2577"/>
      <c r="AE637" s="2577"/>
      <c r="AF637" s="2578"/>
    </row>
    <row r="638" spans="2:32" s="2458" customFormat="1" ht="13.5" thickBot="1" x14ac:dyDescent="0.25">
      <c r="B638" s="3533"/>
      <c r="C638" s="3534"/>
      <c r="D638" s="3534"/>
      <c r="E638" s="3534"/>
      <c r="F638" s="3534"/>
      <c r="G638" s="2577"/>
      <c r="H638" s="2577"/>
      <c r="I638" s="2577"/>
      <c r="J638" s="2577"/>
      <c r="K638" s="2577"/>
      <c r="L638" s="2577"/>
      <c r="M638" s="2577"/>
      <c r="N638" s="2577"/>
      <c r="O638" s="2577"/>
      <c r="P638" s="2577"/>
      <c r="Q638" s="2577"/>
      <c r="R638" s="2577"/>
      <c r="S638" s="2577"/>
      <c r="T638" s="2577"/>
      <c r="U638" s="2577"/>
      <c r="V638" s="2577"/>
      <c r="W638" s="2577"/>
      <c r="X638" s="2577"/>
      <c r="Y638" s="2577"/>
      <c r="Z638" s="2577"/>
      <c r="AA638" s="2577"/>
      <c r="AB638" s="2577"/>
      <c r="AC638" s="2577"/>
      <c r="AD638" s="2577"/>
      <c r="AE638" s="2577"/>
      <c r="AF638" s="2578"/>
    </row>
    <row r="639" spans="2:32" s="2458" customFormat="1" ht="100.5" customHeight="1" thickBot="1" x14ac:dyDescent="0.25">
      <c r="B639" s="3659" t="s">
        <v>5077</v>
      </c>
      <c r="C639" s="3710"/>
      <c r="D639" s="3661" t="s">
        <v>6139</v>
      </c>
      <c r="E639" s="3662"/>
      <c r="F639" s="3662"/>
      <c r="G639" s="3662"/>
      <c r="H639" s="3662"/>
      <c r="I639" s="3662"/>
      <c r="J639" s="3662"/>
      <c r="K639" s="3662"/>
      <c r="L639" s="3662"/>
      <c r="M639" s="3662"/>
      <c r="N639" s="3662"/>
      <c r="O639" s="3662"/>
      <c r="P639" s="3662"/>
      <c r="Q639" s="3663"/>
      <c r="R639" s="2577"/>
      <c r="S639" s="2577"/>
      <c r="T639" s="2577"/>
      <c r="U639" s="2577"/>
      <c r="V639" s="2577"/>
      <c r="W639" s="2577"/>
      <c r="X639" s="2577"/>
      <c r="Y639" s="2577"/>
      <c r="Z639" s="2577"/>
      <c r="AA639" s="2577"/>
      <c r="AB639" s="2577"/>
      <c r="AC639" s="2577"/>
      <c r="AD639" s="2577"/>
      <c r="AE639" s="2577"/>
      <c r="AF639" s="2578"/>
    </row>
    <row r="640" spans="2:32" s="2458" customFormat="1" ht="13.5" thickBot="1" x14ac:dyDescent="0.25">
      <c r="B640" s="3533"/>
      <c r="C640" s="3534"/>
      <c r="D640" s="3534"/>
      <c r="E640" s="3534"/>
      <c r="F640" s="3534"/>
      <c r="G640" s="2577"/>
      <c r="H640" s="2577"/>
      <c r="I640" s="2577"/>
      <c r="J640" s="2577"/>
      <c r="K640" s="2577"/>
      <c r="L640" s="2577"/>
      <c r="M640" s="2577"/>
      <c r="N640" s="2577"/>
      <c r="O640" s="2577"/>
      <c r="P640" s="2577"/>
      <c r="Q640" s="2577"/>
      <c r="R640" s="2643"/>
      <c r="S640" s="2577"/>
      <c r="T640" s="2577"/>
      <c r="U640" s="2577"/>
      <c r="V640" s="2577"/>
      <c r="W640" s="2577"/>
      <c r="X640" s="2577"/>
      <c r="Y640" s="2577"/>
      <c r="Z640" s="2577"/>
      <c r="AA640" s="2577"/>
      <c r="AB640" s="2577"/>
      <c r="AC640" s="2577"/>
      <c r="AD640" s="2577"/>
      <c r="AE640" s="2577"/>
      <c r="AF640" s="2578"/>
    </row>
    <row r="641" spans="2:32" s="2458" customFormat="1" ht="13.5" thickBot="1" x14ac:dyDescent="0.25">
      <c r="B641" s="3679" t="s">
        <v>5079</v>
      </c>
      <c r="C641" s="3680"/>
      <c r="D641" s="3655" t="s">
        <v>5080</v>
      </c>
      <c r="E641" s="3683" t="s">
        <v>224</v>
      </c>
      <c r="F641" s="3684"/>
      <c r="G641" s="3684"/>
      <c r="H641" s="3684"/>
      <c r="I641" s="3684"/>
      <c r="J641" s="3684"/>
      <c r="K641" s="3684"/>
      <c r="L641" s="3684"/>
      <c r="M641" s="3684"/>
      <c r="N641" s="3684"/>
      <c r="O641" s="3684"/>
      <c r="P641" s="3685"/>
      <c r="Q641" s="3686" t="s">
        <v>340</v>
      </c>
      <c r="R641" s="3687"/>
      <c r="S641" s="3688"/>
      <c r="T641" s="3688"/>
      <c r="U641" s="3688"/>
      <c r="V641" s="3688"/>
      <c r="W641" s="3688"/>
      <c r="X641" s="3688"/>
      <c r="Y641" s="3689"/>
      <c r="Z641" s="3686" t="s">
        <v>225</v>
      </c>
      <c r="AA641" s="3688"/>
      <c r="AB641" s="3689"/>
      <c r="AC641" s="3690" t="s">
        <v>4999</v>
      </c>
      <c r="AD641" s="3691"/>
      <c r="AE641" s="3692"/>
      <c r="AF641" s="2578"/>
    </row>
    <row r="642" spans="2:32" s="2458" customFormat="1" ht="13.5" thickBot="1" x14ac:dyDescent="0.25">
      <c r="B642" s="3681"/>
      <c r="C642" s="3682"/>
      <c r="D642" s="3655"/>
      <c r="E642" s="3655" t="s">
        <v>5017</v>
      </c>
      <c r="F642" s="3655" t="s">
        <v>5018</v>
      </c>
      <c r="G642" s="3640" t="s">
        <v>5020</v>
      </c>
      <c r="H642" s="3640" t="s">
        <v>5081</v>
      </c>
      <c r="I642" s="3693" t="s">
        <v>5082</v>
      </c>
      <c r="J642" s="3693" t="s">
        <v>5083</v>
      </c>
      <c r="K642" s="3693" t="s">
        <v>5023</v>
      </c>
      <c r="L642" s="3693"/>
      <c r="M642" s="3693" t="s">
        <v>5084</v>
      </c>
      <c r="N642" s="3693" t="s">
        <v>5085</v>
      </c>
      <c r="O642" s="3693" t="s">
        <v>5086</v>
      </c>
      <c r="P642" s="3693" t="s">
        <v>5087</v>
      </c>
      <c r="Q642" s="3638" t="s">
        <v>5029</v>
      </c>
      <c r="R642" s="3638" t="s">
        <v>5030</v>
      </c>
      <c r="S642" s="3638" t="s">
        <v>5031</v>
      </c>
      <c r="T642" s="3638" t="s">
        <v>5088</v>
      </c>
      <c r="U642" s="3638" t="s">
        <v>5089</v>
      </c>
      <c r="V642" s="3638" t="s">
        <v>5034</v>
      </c>
      <c r="W642" s="3638" t="s">
        <v>5036</v>
      </c>
      <c r="X642" s="3640" t="s">
        <v>5090</v>
      </c>
      <c r="Y642" s="3640" t="s">
        <v>5091</v>
      </c>
      <c r="Z642" s="3638" t="s">
        <v>5092</v>
      </c>
      <c r="AA642" s="3638" t="s">
        <v>5093</v>
      </c>
      <c r="AB642" s="3638" t="s">
        <v>5094</v>
      </c>
      <c r="AC642" s="3638" t="s">
        <v>1154</v>
      </c>
      <c r="AD642" s="3638" t="s">
        <v>5000</v>
      </c>
      <c r="AE642" s="3638" t="s">
        <v>5001</v>
      </c>
      <c r="AF642" s="2578"/>
    </row>
    <row r="643" spans="2:32" s="2458" customFormat="1" ht="13.5" thickBot="1" x14ac:dyDescent="0.25">
      <c r="B643" s="3681"/>
      <c r="C643" s="3682"/>
      <c r="D643" s="3638"/>
      <c r="E643" s="3638"/>
      <c r="F643" s="3638"/>
      <c r="G643" s="3637"/>
      <c r="H643" s="3637"/>
      <c r="I643" s="3640"/>
      <c r="J643" s="3640"/>
      <c r="K643" s="3536" t="s">
        <v>5043</v>
      </c>
      <c r="L643" s="3535" t="s">
        <v>2798</v>
      </c>
      <c r="M643" s="3640"/>
      <c r="N643" s="3640"/>
      <c r="O643" s="3640"/>
      <c r="P643" s="3640"/>
      <c r="Q643" s="3639"/>
      <c r="R643" s="3639"/>
      <c r="S643" s="3639"/>
      <c r="T643" s="3639"/>
      <c r="U643" s="3639"/>
      <c r="V643" s="3639"/>
      <c r="W643" s="3639"/>
      <c r="X643" s="3637"/>
      <c r="Y643" s="3637"/>
      <c r="Z643" s="3639"/>
      <c r="AA643" s="3639"/>
      <c r="AB643" s="3639"/>
      <c r="AC643" s="3639"/>
      <c r="AD643" s="3639"/>
      <c r="AE643" s="3639"/>
      <c r="AF643" s="2578"/>
    </row>
    <row r="644" spans="2:32" s="2458" customFormat="1" ht="13.5" thickBot="1" x14ac:dyDescent="0.25">
      <c r="B644" s="3671" t="s">
        <v>6140</v>
      </c>
      <c r="C644" s="3672"/>
      <c r="D644" s="3171" t="s">
        <v>1534</v>
      </c>
      <c r="E644" s="3153"/>
      <c r="F644" s="3172"/>
      <c r="G644" s="3430"/>
      <c r="H644" s="3430"/>
      <c r="I644" s="3153"/>
      <c r="J644" s="3153"/>
      <c r="K644" s="3172"/>
      <c r="L644" s="3430"/>
      <c r="M644" s="3153"/>
      <c r="N644" s="3153"/>
      <c r="O644" s="3153"/>
      <c r="P644" s="3153"/>
      <c r="Q644" s="3153"/>
      <c r="R644" s="3172"/>
      <c r="S644" s="3172"/>
      <c r="T644" s="3153"/>
      <c r="U644" s="3153"/>
      <c r="V644" s="3172"/>
      <c r="W644" s="3172">
        <v>800</v>
      </c>
      <c r="X644" s="3153"/>
      <c r="Y644" s="3153"/>
      <c r="Z644" s="3172">
        <v>80</v>
      </c>
      <c r="AA644" s="3153"/>
      <c r="AB644" s="3153"/>
      <c r="AC644" s="3431"/>
      <c r="AD644" s="3431"/>
      <c r="AE644" s="3431"/>
      <c r="AF644" s="2578"/>
    </row>
    <row r="645" spans="2:32" s="2458" customFormat="1" x14ac:dyDescent="0.2">
      <c r="B645" s="2642"/>
      <c r="C645" s="2572"/>
      <c r="D645" s="2572"/>
      <c r="E645" s="2572"/>
      <c r="F645" s="2572"/>
      <c r="G645" s="2573"/>
      <c r="H645" s="2573"/>
      <c r="I645" s="2573"/>
      <c r="J645" s="2573"/>
      <c r="K645" s="2572"/>
      <c r="L645" s="2573"/>
      <c r="M645" s="2573"/>
      <c r="N645" s="2573"/>
      <c r="O645" s="2573"/>
      <c r="P645" s="2573"/>
      <c r="Q645" s="2639"/>
      <c r="R645" s="2639"/>
      <c r="S645" s="2639"/>
      <c r="T645" s="2639"/>
      <c r="U645" s="2639"/>
      <c r="V645" s="2639"/>
      <c r="W645" s="2639"/>
      <c r="X645" s="2639"/>
      <c r="Y645" s="2639"/>
      <c r="Z645" s="2639"/>
      <c r="AA645" s="2639"/>
      <c r="AB645" s="2639"/>
      <c r="AC645" s="2639"/>
      <c r="AD645" s="2639"/>
      <c r="AE645" s="2639"/>
      <c r="AF645" s="2578"/>
    </row>
    <row r="646" spans="2:32" s="2458" customFormat="1" x14ac:dyDescent="0.2">
      <c r="B646" s="3673" t="s">
        <v>5002</v>
      </c>
      <c r="C646" s="3674"/>
      <c r="D646" s="3675" t="s">
        <v>6396</v>
      </c>
      <c r="E646" s="3675"/>
      <c r="F646" s="3675"/>
      <c r="G646" s="3675"/>
      <c r="H646" s="3675"/>
      <c r="I646" s="2640"/>
      <c r="J646" s="2640"/>
      <c r="K646" s="2640"/>
      <c r="L646" s="2640"/>
      <c r="M646" s="2640"/>
      <c r="N646" s="2640"/>
      <c r="O646" s="2640"/>
      <c r="P646" s="2640"/>
      <c r="Q646" s="2639"/>
      <c r="R646" s="2639"/>
      <c r="S646" s="2639"/>
      <c r="T646" s="2639"/>
      <c r="U646" s="2639"/>
      <c r="V646" s="2639"/>
      <c r="W646" s="2639"/>
      <c r="X646" s="2639"/>
      <c r="Y646" s="2639"/>
      <c r="Z646" s="2639"/>
      <c r="AA646" s="2639"/>
      <c r="AB646" s="2639"/>
      <c r="AC646" s="2639"/>
      <c r="AD646" s="2639"/>
      <c r="AE646" s="2639"/>
      <c r="AF646" s="2578"/>
    </row>
    <row r="647" spans="2:32" s="2458" customFormat="1" x14ac:dyDescent="0.2">
      <c r="B647" s="3673" t="s">
        <v>5003</v>
      </c>
      <c r="C647" s="3674"/>
      <c r="D647" s="3675" t="s">
        <v>1871</v>
      </c>
      <c r="E647" s="3675"/>
      <c r="F647" s="3675"/>
      <c r="G647" s="3675"/>
      <c r="H647" s="3675"/>
      <c r="I647" s="2640"/>
      <c r="J647" s="2640"/>
      <c r="K647" s="2640"/>
      <c r="L647" s="2640"/>
      <c r="M647" s="2640"/>
      <c r="N647" s="2640"/>
      <c r="O647" s="2640"/>
      <c r="P647" s="2640"/>
      <c r="Q647" s="2639"/>
      <c r="R647" s="2639"/>
      <c r="S647" s="2639"/>
      <c r="T647" s="2639"/>
      <c r="U647" s="2639"/>
      <c r="V647" s="2639"/>
      <c r="W647" s="2639"/>
      <c r="X647" s="2639"/>
      <c r="Y647" s="2639"/>
      <c r="Z647" s="2639"/>
      <c r="AA647" s="2639"/>
      <c r="AB647" s="2639"/>
      <c r="AC647" s="2639"/>
      <c r="AD647" s="2639"/>
      <c r="AE647" s="2639"/>
      <c r="AF647" s="2578"/>
    </row>
    <row r="648" spans="2:32" s="2458" customFormat="1" ht="13.5" thickBot="1" x14ac:dyDescent="0.25">
      <c r="B648" s="3537"/>
      <c r="C648" s="3538"/>
      <c r="D648" s="3538"/>
      <c r="E648" s="3538"/>
      <c r="F648" s="3538"/>
      <c r="G648" s="2643"/>
      <c r="H648" s="2643"/>
      <c r="I648" s="2643"/>
      <c r="J648" s="2643"/>
      <c r="K648" s="2643"/>
      <c r="L648" s="2643"/>
      <c r="M648" s="2643"/>
      <c r="N648" s="2643"/>
      <c r="O648" s="2643"/>
      <c r="P648" s="2643"/>
      <c r="Q648" s="2643"/>
      <c r="R648" s="2643"/>
      <c r="S648" s="2643"/>
      <c r="T648" s="2643"/>
      <c r="U648" s="2643"/>
      <c r="V648" s="2643"/>
      <c r="W648" s="2643"/>
      <c r="X648" s="2643"/>
      <c r="Y648" s="2643"/>
      <c r="Z648" s="2643"/>
      <c r="AA648" s="2643"/>
      <c r="AB648" s="2643"/>
      <c r="AC648" s="2643"/>
      <c r="AD648" s="2643"/>
      <c r="AE648" s="2643"/>
      <c r="AF648" s="2583"/>
    </row>
    <row r="649" spans="2:32" s="2458" customFormat="1" x14ac:dyDescent="0.2">
      <c r="B649" s="2541" t="str">
        <f>+B631</f>
        <v>.</v>
      </c>
      <c r="I649" s="2885"/>
    </row>
    <row r="650" spans="2:32" s="2458" customFormat="1" ht="13.5" thickBot="1" x14ac:dyDescent="0.25">
      <c r="B650" s="2541"/>
      <c r="I650" s="2885"/>
    </row>
    <row r="651" spans="2:32" s="2458" customFormat="1" ht="20.25" x14ac:dyDescent="0.2">
      <c r="B651" s="3623" t="s">
        <v>5075</v>
      </c>
      <c r="C651" s="3624"/>
      <c r="D651" s="3624"/>
      <c r="E651" s="3624"/>
      <c r="F651" s="3624"/>
      <c r="G651" s="3624"/>
      <c r="H651" s="3624"/>
      <c r="I651" s="3624"/>
      <c r="J651" s="3624"/>
      <c r="K651" s="3624"/>
      <c r="L651" s="3624"/>
      <c r="M651" s="3624"/>
      <c r="N651" s="3624"/>
      <c r="O651" s="3624"/>
      <c r="P651" s="3624"/>
      <c r="Q651" s="3624"/>
      <c r="R651" s="3624"/>
      <c r="S651" s="3624"/>
      <c r="T651" s="3624"/>
      <c r="U651" s="3624"/>
      <c r="V651" s="3624"/>
      <c r="W651" s="3624"/>
      <c r="X651" s="3624"/>
      <c r="Y651" s="3624"/>
      <c r="Z651" s="3624"/>
      <c r="AA651" s="3624"/>
      <c r="AB651" s="3624"/>
      <c r="AC651" s="3624"/>
      <c r="AD651" s="3624"/>
      <c r="AE651" s="3624"/>
      <c r="AF651" s="3625"/>
    </row>
    <row r="652" spans="2:32" s="2458" customFormat="1" x14ac:dyDescent="0.2">
      <c r="B652" s="3476"/>
      <c r="C652" s="3477"/>
      <c r="D652" s="3477"/>
      <c r="E652" s="3477"/>
      <c r="F652" s="3477"/>
      <c r="G652" s="2577"/>
      <c r="H652" s="2577"/>
      <c r="I652" s="2577"/>
      <c r="J652" s="2577"/>
      <c r="K652" s="2577"/>
      <c r="L652" s="2577"/>
      <c r="M652" s="2577"/>
      <c r="N652" s="2577"/>
      <c r="O652" s="2577"/>
      <c r="P652" s="2577"/>
      <c r="Q652" s="2577"/>
      <c r="R652" s="2577"/>
      <c r="S652" s="2577"/>
      <c r="T652" s="2577"/>
      <c r="U652" s="2577"/>
      <c r="V652" s="2577"/>
      <c r="W652" s="2577"/>
      <c r="X652" s="2577"/>
      <c r="Y652" s="2577"/>
      <c r="Z652" s="2577"/>
      <c r="AA652" s="2577"/>
      <c r="AB652" s="2577"/>
      <c r="AC652" s="2577"/>
      <c r="AD652" s="2577"/>
      <c r="AE652" s="2577"/>
      <c r="AF652" s="2578"/>
    </row>
    <row r="653" spans="2:32" s="2458" customFormat="1" x14ac:dyDescent="0.2">
      <c r="B653" s="2641" t="s">
        <v>5095</v>
      </c>
      <c r="C653" s="3477"/>
      <c r="D653" s="3676" t="s">
        <v>6259</v>
      </c>
      <c r="E653" s="3676"/>
      <c r="F653" s="3676"/>
      <c r="G653" s="2577"/>
      <c r="H653" s="2577"/>
      <c r="I653" s="2577"/>
      <c r="J653" s="2577"/>
      <c r="K653" s="2577"/>
      <c r="L653" s="2577"/>
      <c r="M653" s="2577"/>
      <c r="N653" s="2577"/>
      <c r="O653" s="2577"/>
      <c r="P653" s="2577"/>
      <c r="Q653" s="2577"/>
      <c r="R653" s="2577"/>
      <c r="S653" s="2577"/>
      <c r="T653" s="2577"/>
      <c r="U653" s="2577"/>
      <c r="V653" s="2577"/>
      <c r="W653" s="2577"/>
      <c r="X653" s="2577"/>
      <c r="Y653" s="2577"/>
      <c r="Z653" s="2577"/>
      <c r="AA653" s="2577"/>
      <c r="AB653" s="2577"/>
      <c r="AC653" s="2577"/>
      <c r="AD653" s="2577"/>
      <c r="AE653" s="2577"/>
      <c r="AF653" s="2578"/>
    </row>
    <row r="654" spans="2:32" s="2458" customFormat="1" x14ac:dyDescent="0.2">
      <c r="B654" s="3677" t="s">
        <v>5078</v>
      </c>
      <c r="C654" s="3678"/>
      <c r="D654" s="4548">
        <v>41660</v>
      </c>
      <c r="E654" s="4548"/>
      <c r="F654" s="4548"/>
      <c r="G654" s="2639"/>
      <c r="H654" s="2577"/>
      <c r="I654" s="2577"/>
      <c r="J654" s="2577"/>
      <c r="K654" s="2577"/>
      <c r="L654" s="2577"/>
      <c r="M654" s="2577"/>
      <c r="N654" s="2577"/>
      <c r="O654" s="2577"/>
      <c r="P654" s="2577"/>
      <c r="Q654" s="2577"/>
      <c r="R654" s="2577"/>
      <c r="S654" s="2577"/>
      <c r="T654" s="2577"/>
      <c r="U654" s="2577"/>
      <c r="V654" s="2577"/>
      <c r="W654" s="2577"/>
      <c r="X654" s="2577"/>
      <c r="Y654" s="2577"/>
      <c r="Z654" s="2577"/>
      <c r="AA654" s="2577"/>
      <c r="AB654" s="2577"/>
      <c r="AC654" s="2577"/>
      <c r="AD654" s="2577"/>
      <c r="AE654" s="2577"/>
      <c r="AF654" s="2578"/>
    </row>
    <row r="655" spans="2:32" s="2458" customFormat="1" x14ac:dyDescent="0.2">
      <c r="B655" s="3657" t="s">
        <v>5076</v>
      </c>
      <c r="C655" s="3658"/>
      <c r="D655" s="4549">
        <v>41849</v>
      </c>
      <c r="E655" s="4549"/>
      <c r="F655" s="4549"/>
      <c r="G655" s="2577"/>
      <c r="H655" s="2577"/>
      <c r="I655" s="2577"/>
      <c r="J655" s="2577"/>
      <c r="K655" s="2577"/>
      <c r="L655" s="2577"/>
      <c r="M655" s="2577"/>
      <c r="N655" s="2577"/>
      <c r="O655" s="2577"/>
      <c r="P655" s="2577"/>
      <c r="Q655" s="2577"/>
      <c r="R655" s="2577"/>
      <c r="S655" s="2577"/>
      <c r="T655" s="2577"/>
      <c r="U655" s="2577"/>
      <c r="V655" s="2577"/>
      <c r="W655" s="2577"/>
      <c r="X655" s="2577"/>
      <c r="Y655" s="2577"/>
      <c r="Z655" s="2577"/>
      <c r="AA655" s="2577"/>
      <c r="AB655" s="2577"/>
      <c r="AC655" s="2577"/>
      <c r="AD655" s="2577"/>
      <c r="AE655" s="2577"/>
      <c r="AF655" s="2578"/>
    </row>
    <row r="656" spans="2:32" s="2458" customFormat="1" ht="13.5" thickBot="1" x14ac:dyDescent="0.25">
      <c r="B656" s="3476"/>
      <c r="C656" s="3477"/>
      <c r="D656" s="3477"/>
      <c r="E656" s="3477"/>
      <c r="F656" s="3477"/>
      <c r="G656" s="2577"/>
      <c r="H656" s="2577"/>
      <c r="I656" s="2577"/>
      <c r="J656" s="2577"/>
      <c r="K656" s="2577"/>
      <c r="L656" s="2577"/>
      <c r="M656" s="2577"/>
      <c r="N656" s="2577"/>
      <c r="O656" s="2577"/>
      <c r="P656" s="2577"/>
      <c r="Q656" s="2577"/>
      <c r="R656" s="2577"/>
      <c r="S656" s="2577"/>
      <c r="T656" s="2577"/>
      <c r="U656" s="2577"/>
      <c r="V656" s="2577"/>
      <c r="W656" s="2577"/>
      <c r="X656" s="2577"/>
      <c r="Y656" s="2577"/>
      <c r="Z656" s="2577"/>
      <c r="AA656" s="2577"/>
      <c r="AB656" s="2577"/>
      <c r="AC656" s="2577"/>
      <c r="AD656" s="2577"/>
      <c r="AE656" s="2577"/>
      <c r="AF656" s="2578"/>
    </row>
    <row r="657" spans="2:32" s="2458" customFormat="1" ht="77.25" customHeight="1" thickBot="1" x14ac:dyDescent="0.25">
      <c r="B657" s="3659" t="s">
        <v>5077</v>
      </c>
      <c r="C657" s="3710"/>
      <c r="D657" s="3661" t="s">
        <v>6260</v>
      </c>
      <c r="E657" s="3662"/>
      <c r="F657" s="3662"/>
      <c r="G657" s="3662"/>
      <c r="H657" s="3662"/>
      <c r="I657" s="3662"/>
      <c r="J657" s="3662"/>
      <c r="K657" s="3662"/>
      <c r="L657" s="3662"/>
      <c r="M657" s="3662"/>
      <c r="N657" s="3662"/>
      <c r="O657" s="3662"/>
      <c r="P657" s="3662"/>
      <c r="Q657" s="3663"/>
      <c r="R657" s="2577"/>
      <c r="S657" s="2577"/>
      <c r="T657" s="2577"/>
      <c r="U657" s="2577"/>
      <c r="V657" s="2577"/>
      <c r="W657" s="2577"/>
      <c r="X657" s="2577"/>
      <c r="Y657" s="2577"/>
      <c r="Z657" s="2577"/>
      <c r="AA657" s="2577"/>
      <c r="AB657" s="2577"/>
      <c r="AC657" s="2577"/>
      <c r="AD657" s="2577"/>
      <c r="AE657" s="2577"/>
      <c r="AF657" s="2578"/>
    </row>
    <row r="658" spans="2:32" s="2458" customFormat="1" ht="13.5" thickBot="1" x14ac:dyDescent="0.25">
      <c r="B658" s="3476"/>
      <c r="C658" s="3477"/>
      <c r="D658" s="3477"/>
      <c r="E658" s="3477"/>
      <c r="F658" s="3477"/>
      <c r="G658" s="2577"/>
      <c r="H658" s="2577"/>
      <c r="I658" s="2577"/>
      <c r="J658" s="2577"/>
      <c r="K658" s="2577"/>
      <c r="L658" s="2577"/>
      <c r="M658" s="2577"/>
      <c r="N658" s="2577"/>
      <c r="O658" s="2577"/>
      <c r="P658" s="2577"/>
      <c r="Q658" s="2577"/>
      <c r="R658" s="2643"/>
      <c r="S658" s="2577"/>
      <c r="T658" s="2577"/>
      <c r="U658" s="2577"/>
      <c r="V658" s="2577"/>
      <c r="W658" s="2577"/>
      <c r="X658" s="2577"/>
      <c r="Y658" s="2577"/>
      <c r="Z658" s="2577"/>
      <c r="AA658" s="2577"/>
      <c r="AB658" s="2577"/>
      <c r="AC658" s="2577"/>
      <c r="AD658" s="2577"/>
      <c r="AE658" s="2577"/>
      <c r="AF658" s="2578"/>
    </row>
    <row r="659" spans="2:32" s="2458" customFormat="1" ht="13.5" thickBot="1" x14ac:dyDescent="0.25">
      <c r="B659" s="3679" t="s">
        <v>5079</v>
      </c>
      <c r="C659" s="3680"/>
      <c r="D659" s="3655" t="s">
        <v>5080</v>
      </c>
      <c r="E659" s="3683" t="s">
        <v>224</v>
      </c>
      <c r="F659" s="3684"/>
      <c r="G659" s="3684"/>
      <c r="H659" s="3684"/>
      <c r="I659" s="3684"/>
      <c r="J659" s="3684"/>
      <c r="K659" s="3684"/>
      <c r="L659" s="3684"/>
      <c r="M659" s="3684"/>
      <c r="N659" s="3684"/>
      <c r="O659" s="3684"/>
      <c r="P659" s="3685"/>
      <c r="Q659" s="3686" t="s">
        <v>340</v>
      </c>
      <c r="R659" s="3687"/>
      <c r="S659" s="3688"/>
      <c r="T659" s="3688"/>
      <c r="U659" s="3688"/>
      <c r="V659" s="3688"/>
      <c r="W659" s="3688"/>
      <c r="X659" s="3688"/>
      <c r="Y659" s="3689"/>
      <c r="Z659" s="3686" t="s">
        <v>225</v>
      </c>
      <c r="AA659" s="3688"/>
      <c r="AB659" s="3689"/>
      <c r="AC659" s="3690" t="s">
        <v>4999</v>
      </c>
      <c r="AD659" s="3691"/>
      <c r="AE659" s="3692"/>
      <c r="AF659" s="2578"/>
    </row>
    <row r="660" spans="2:32" s="2458" customFormat="1" ht="13.5" thickBot="1" x14ac:dyDescent="0.25">
      <c r="B660" s="3681"/>
      <c r="C660" s="3682"/>
      <c r="D660" s="3655"/>
      <c r="E660" s="3655" t="s">
        <v>5017</v>
      </c>
      <c r="F660" s="3655" t="s">
        <v>5018</v>
      </c>
      <c r="G660" s="3640" t="s">
        <v>5020</v>
      </c>
      <c r="H660" s="3640" t="s">
        <v>5081</v>
      </c>
      <c r="I660" s="3693" t="s">
        <v>5082</v>
      </c>
      <c r="J660" s="3693" t="s">
        <v>5083</v>
      </c>
      <c r="K660" s="3693" t="s">
        <v>5023</v>
      </c>
      <c r="L660" s="3693"/>
      <c r="M660" s="3693" t="s">
        <v>5084</v>
      </c>
      <c r="N660" s="3693" t="s">
        <v>5085</v>
      </c>
      <c r="O660" s="3693" t="s">
        <v>5086</v>
      </c>
      <c r="P660" s="3693" t="s">
        <v>5087</v>
      </c>
      <c r="Q660" s="3638" t="s">
        <v>5029</v>
      </c>
      <c r="R660" s="3638" t="s">
        <v>5030</v>
      </c>
      <c r="S660" s="3638" t="s">
        <v>5031</v>
      </c>
      <c r="T660" s="3638" t="s">
        <v>5088</v>
      </c>
      <c r="U660" s="3638" t="s">
        <v>5089</v>
      </c>
      <c r="V660" s="3638" t="s">
        <v>5034</v>
      </c>
      <c r="W660" s="3638" t="s">
        <v>5036</v>
      </c>
      <c r="X660" s="3640" t="s">
        <v>5090</v>
      </c>
      <c r="Y660" s="3640" t="s">
        <v>5091</v>
      </c>
      <c r="Z660" s="3638" t="s">
        <v>5092</v>
      </c>
      <c r="AA660" s="3638" t="s">
        <v>5093</v>
      </c>
      <c r="AB660" s="3638" t="s">
        <v>5094</v>
      </c>
      <c r="AC660" s="3638" t="s">
        <v>1154</v>
      </c>
      <c r="AD660" s="3638" t="s">
        <v>5000</v>
      </c>
      <c r="AE660" s="3638" t="s">
        <v>5001</v>
      </c>
      <c r="AF660" s="2578"/>
    </row>
    <row r="661" spans="2:32" s="2458" customFormat="1" ht="13.5" thickBot="1" x14ac:dyDescent="0.25">
      <c r="B661" s="3681"/>
      <c r="C661" s="3682"/>
      <c r="D661" s="3638"/>
      <c r="E661" s="3638"/>
      <c r="F661" s="3638"/>
      <c r="G661" s="3637"/>
      <c r="H661" s="3637"/>
      <c r="I661" s="3640"/>
      <c r="J661" s="3640"/>
      <c r="K661" s="3479" t="s">
        <v>5043</v>
      </c>
      <c r="L661" s="3480" t="s">
        <v>2798</v>
      </c>
      <c r="M661" s="3640"/>
      <c r="N661" s="3640"/>
      <c r="O661" s="3640"/>
      <c r="P661" s="3640"/>
      <c r="Q661" s="3639"/>
      <c r="R661" s="3639"/>
      <c r="S661" s="3639"/>
      <c r="T661" s="3639"/>
      <c r="U661" s="3639"/>
      <c r="V661" s="3639"/>
      <c r="W661" s="3639"/>
      <c r="X661" s="3637"/>
      <c r="Y661" s="3637"/>
      <c r="Z661" s="3639"/>
      <c r="AA661" s="3639"/>
      <c r="AB661" s="3639"/>
      <c r="AC661" s="3639"/>
      <c r="AD661" s="3639"/>
      <c r="AE661" s="3639"/>
      <c r="AF661" s="2578"/>
    </row>
    <row r="662" spans="2:32" s="2458" customFormat="1" x14ac:dyDescent="0.2">
      <c r="B662" s="4560" t="s">
        <v>6261</v>
      </c>
      <c r="C662" s="4554"/>
      <c r="D662" s="3165" t="s">
        <v>1534</v>
      </c>
      <c r="E662" s="3166"/>
      <c r="F662" s="3167"/>
      <c r="G662" s="2741"/>
      <c r="H662" s="2741"/>
      <c r="I662" s="3166"/>
      <c r="J662" s="3166"/>
      <c r="K662" s="3167"/>
      <c r="L662" s="2741"/>
      <c r="M662" s="3166"/>
      <c r="N662" s="3166"/>
      <c r="O662" s="3166"/>
      <c r="P662" s="3166"/>
      <c r="Q662" s="3166"/>
      <c r="R662" s="3167"/>
      <c r="S662" s="3167"/>
      <c r="T662" s="3166"/>
      <c r="U662" s="3166"/>
      <c r="V662" s="3167"/>
      <c r="W662" s="3167"/>
      <c r="X662" s="3166"/>
      <c r="Y662" s="3166"/>
      <c r="Z662" s="3167"/>
      <c r="AA662" s="3166"/>
      <c r="AB662" s="3166"/>
      <c r="AC662" s="2676"/>
      <c r="AD662" s="2676"/>
      <c r="AE662" s="2676"/>
      <c r="AF662" s="2578"/>
    </row>
    <row r="663" spans="2:32" s="2458" customFormat="1" x14ac:dyDescent="0.2">
      <c r="B663" s="2642"/>
      <c r="C663" s="2572"/>
      <c r="D663" s="2572"/>
      <c r="E663" s="2572"/>
      <c r="F663" s="2572"/>
      <c r="G663" s="2573"/>
      <c r="H663" s="2573"/>
      <c r="I663" s="2573"/>
      <c r="J663" s="2573"/>
      <c r="K663" s="2572"/>
      <c r="L663" s="2573"/>
      <c r="M663" s="2573"/>
      <c r="N663" s="2573"/>
      <c r="O663" s="2573"/>
      <c r="P663" s="2573"/>
      <c r="Q663" s="2639"/>
      <c r="R663" s="2639"/>
      <c r="S663" s="2639"/>
      <c r="T663" s="2639"/>
      <c r="U663" s="2639"/>
      <c r="V663" s="2639"/>
      <c r="W663" s="2639"/>
      <c r="X663" s="2639"/>
      <c r="Y663" s="2639"/>
      <c r="Z663" s="2639"/>
      <c r="AA663" s="2639"/>
      <c r="AB663" s="2639"/>
      <c r="AC663" s="2639"/>
      <c r="AD663" s="2639"/>
      <c r="AE663" s="2639"/>
      <c r="AF663" s="2578"/>
    </row>
    <row r="664" spans="2:32" s="2458" customFormat="1" x14ac:dyDescent="0.2">
      <c r="B664" s="3673" t="s">
        <v>5002</v>
      </c>
      <c r="C664" s="3674"/>
      <c r="D664" s="3675" t="s">
        <v>1871</v>
      </c>
      <c r="E664" s="3675"/>
      <c r="F664" s="3675"/>
      <c r="G664" s="3675"/>
      <c r="H664" s="3675"/>
      <c r="I664" s="2640"/>
      <c r="J664" s="2640"/>
      <c r="K664" s="2640"/>
      <c r="L664" s="2640"/>
      <c r="M664" s="2640"/>
      <c r="N664" s="2640"/>
      <c r="O664" s="2640"/>
      <c r="P664" s="2640"/>
      <c r="Q664" s="2639"/>
      <c r="R664" s="2639"/>
      <c r="S664" s="2639"/>
      <c r="T664" s="2639"/>
      <c r="U664" s="2639"/>
      <c r="V664" s="2639"/>
      <c r="W664" s="2639"/>
      <c r="X664" s="2639"/>
      <c r="Y664" s="2639"/>
      <c r="Z664" s="2639"/>
      <c r="AA664" s="2639"/>
      <c r="AB664" s="2639"/>
      <c r="AC664" s="2639"/>
      <c r="AD664" s="2639"/>
      <c r="AE664" s="2639"/>
      <c r="AF664" s="2578"/>
    </row>
    <row r="665" spans="2:32" s="2458" customFormat="1" x14ac:dyDescent="0.2">
      <c r="B665" s="3673" t="s">
        <v>5003</v>
      </c>
      <c r="C665" s="3674"/>
      <c r="D665" s="3675" t="s">
        <v>1871</v>
      </c>
      <c r="E665" s="3675"/>
      <c r="F665" s="3675"/>
      <c r="G665" s="3675"/>
      <c r="H665" s="3675"/>
      <c r="I665" s="2640"/>
      <c r="J665" s="2640"/>
      <c r="K665" s="2640"/>
      <c r="L665" s="2640"/>
      <c r="M665" s="2640"/>
      <c r="N665" s="2640"/>
      <c r="O665" s="2640"/>
      <c r="P665" s="2640"/>
      <c r="Q665" s="2639"/>
      <c r="R665" s="2639"/>
      <c r="S665" s="2639"/>
      <c r="T665" s="2639"/>
      <c r="U665" s="2639"/>
      <c r="V665" s="2639"/>
      <c r="W665" s="2639"/>
      <c r="X665" s="2639"/>
      <c r="Y665" s="2639"/>
      <c r="Z665" s="2639"/>
      <c r="AA665" s="2639"/>
      <c r="AB665" s="2639"/>
      <c r="AC665" s="2639"/>
      <c r="AD665" s="2639"/>
      <c r="AE665" s="2639"/>
      <c r="AF665" s="2578"/>
    </row>
    <row r="666" spans="2:32" s="2458" customFormat="1" ht="13.5" thickBot="1" x14ac:dyDescent="0.25">
      <c r="B666" s="3481"/>
      <c r="C666" s="3478"/>
      <c r="D666" s="3478"/>
      <c r="E666" s="3478"/>
      <c r="F666" s="3478"/>
      <c r="G666" s="2643"/>
      <c r="H666" s="2643"/>
      <c r="I666" s="2643"/>
      <c r="J666" s="2643"/>
      <c r="K666" s="2643"/>
      <c r="L666" s="2643"/>
      <c r="M666" s="2643"/>
      <c r="N666" s="2643"/>
      <c r="O666" s="2643"/>
      <c r="P666" s="2643"/>
      <c r="Q666" s="2643"/>
      <c r="R666" s="2643"/>
      <c r="S666" s="2643"/>
      <c r="T666" s="2643"/>
      <c r="U666" s="2643"/>
      <c r="V666" s="2643"/>
      <c r="W666" s="2643"/>
      <c r="X666" s="2643"/>
      <c r="Y666" s="2643"/>
      <c r="Z666" s="2643"/>
      <c r="AA666" s="2643"/>
      <c r="AB666" s="2643"/>
      <c r="AC666" s="2643"/>
      <c r="AD666" s="2643"/>
      <c r="AE666" s="2643"/>
      <c r="AF666" s="2583"/>
    </row>
    <row r="667" spans="2:32" s="2458" customFormat="1" x14ac:dyDescent="0.2">
      <c r="B667" s="3492" t="str">
        <f>+B649</f>
        <v>.</v>
      </c>
      <c r="I667" s="2885"/>
    </row>
    <row r="668" spans="2:32" s="2458" customFormat="1" ht="13.5" thickBot="1" x14ac:dyDescent="0.25">
      <c r="B668" s="2541"/>
      <c r="I668" s="2885"/>
    </row>
    <row r="669" spans="2:32" s="2458" customFormat="1" ht="20.25" x14ac:dyDescent="0.2">
      <c r="B669" s="3623" t="s">
        <v>5075</v>
      </c>
      <c r="C669" s="3624"/>
      <c r="D669" s="3624"/>
      <c r="E669" s="3624"/>
      <c r="F669" s="3624"/>
      <c r="G669" s="3624"/>
      <c r="H669" s="3624"/>
      <c r="I669" s="3624"/>
      <c r="J669" s="3624"/>
      <c r="K669" s="3624"/>
      <c r="L669" s="3624"/>
      <c r="M669" s="3624"/>
      <c r="N669" s="3624"/>
      <c r="O669" s="3624"/>
      <c r="P669" s="3624"/>
      <c r="Q669" s="3624"/>
      <c r="R669" s="3624"/>
      <c r="S669" s="3624"/>
      <c r="T669" s="3624"/>
      <c r="U669" s="3624"/>
      <c r="V669" s="3624"/>
      <c r="W669" s="3624"/>
      <c r="X669" s="3624"/>
      <c r="Y669" s="3624"/>
      <c r="Z669" s="3624"/>
      <c r="AA669" s="3624"/>
      <c r="AB669" s="3624"/>
      <c r="AC669" s="3624"/>
      <c r="AD669" s="3624"/>
      <c r="AE669" s="3624"/>
      <c r="AF669" s="3625"/>
    </row>
    <row r="670" spans="2:32" s="2458" customFormat="1" x14ac:dyDescent="0.2">
      <c r="B670" s="3476"/>
      <c r="C670" s="3477"/>
      <c r="D670" s="3477"/>
      <c r="E670" s="3477"/>
      <c r="F670" s="3477"/>
      <c r="G670" s="2577"/>
      <c r="H670" s="2577"/>
      <c r="I670" s="2577"/>
      <c r="J670" s="2577"/>
      <c r="K670" s="2577"/>
      <c r="L670" s="2577"/>
      <c r="M670" s="2577"/>
      <c r="N670" s="2577"/>
      <c r="O670" s="2577"/>
      <c r="P670" s="2577"/>
      <c r="Q670" s="2577"/>
      <c r="R670" s="2577"/>
      <c r="S670" s="2577"/>
      <c r="T670" s="2577"/>
      <c r="U670" s="2577"/>
      <c r="V670" s="2577"/>
      <c r="W670" s="2577"/>
      <c r="X670" s="2577"/>
      <c r="Y670" s="2577"/>
      <c r="Z670" s="2577"/>
      <c r="AA670" s="2577"/>
      <c r="AB670" s="2577"/>
      <c r="AC670" s="2577"/>
      <c r="AD670" s="2577"/>
      <c r="AE670" s="2577"/>
      <c r="AF670" s="2578"/>
    </row>
    <row r="671" spans="2:32" s="2458" customFormat="1" x14ac:dyDescent="0.2">
      <c r="B671" s="2641" t="s">
        <v>5095</v>
      </c>
      <c r="C671" s="3477"/>
      <c r="D671" s="3676" t="s">
        <v>6256</v>
      </c>
      <c r="E671" s="3676"/>
      <c r="F671" s="3676"/>
      <c r="G671" s="2577"/>
      <c r="H671" s="2577"/>
      <c r="I671" s="2577"/>
      <c r="J671" s="2577"/>
      <c r="K671" s="2577"/>
      <c r="L671" s="2577"/>
      <c r="M671" s="2577"/>
      <c r="N671" s="2577"/>
      <c r="O671" s="2577"/>
      <c r="P671" s="2577"/>
      <c r="Q671" s="2577"/>
      <c r="R671" s="2577"/>
      <c r="S671" s="2577"/>
      <c r="T671" s="2577"/>
      <c r="U671" s="2577"/>
      <c r="V671" s="2577"/>
      <c r="W671" s="2577"/>
      <c r="X671" s="2577"/>
      <c r="Y671" s="2577"/>
      <c r="Z671" s="2577"/>
      <c r="AA671" s="2577"/>
      <c r="AB671" s="2577"/>
      <c r="AC671" s="2577"/>
      <c r="AD671" s="2577"/>
      <c r="AE671" s="2577"/>
      <c r="AF671" s="2578"/>
    </row>
    <row r="672" spans="2:32" s="2458" customFormat="1" x14ac:dyDescent="0.2">
      <c r="B672" s="3677" t="s">
        <v>5078</v>
      </c>
      <c r="C672" s="3678"/>
      <c r="D672" s="3709">
        <v>41640</v>
      </c>
      <c r="E672" s="3709"/>
      <c r="F672" s="3709"/>
      <c r="G672" s="2639"/>
      <c r="H672" s="2577"/>
      <c r="I672" s="2577"/>
      <c r="J672" s="2577"/>
      <c r="K672" s="2577"/>
      <c r="L672" s="2577"/>
      <c r="M672" s="2577"/>
      <c r="N672" s="2577"/>
      <c r="O672" s="2577"/>
      <c r="P672" s="2577"/>
      <c r="Q672" s="2577"/>
      <c r="R672" s="2577"/>
      <c r="S672" s="2577"/>
      <c r="T672" s="2577"/>
      <c r="U672" s="2577"/>
      <c r="V672" s="2577"/>
      <c r="W672" s="2577"/>
      <c r="X672" s="2577"/>
      <c r="Y672" s="2577"/>
      <c r="Z672" s="2577"/>
      <c r="AA672" s="2577"/>
      <c r="AB672" s="2577"/>
      <c r="AC672" s="2577"/>
      <c r="AD672" s="2577"/>
      <c r="AE672" s="2577"/>
      <c r="AF672" s="2578"/>
    </row>
    <row r="673" spans="2:32" s="2458" customFormat="1" x14ac:dyDescent="0.2">
      <c r="B673" s="3657" t="s">
        <v>5076</v>
      </c>
      <c r="C673" s="3658"/>
      <c r="D673" s="3694">
        <v>41729</v>
      </c>
      <c r="E673" s="3694"/>
      <c r="F673" s="3694"/>
      <c r="G673" s="2577"/>
      <c r="H673" s="2577"/>
      <c r="I673" s="2577"/>
      <c r="J673" s="2577"/>
      <c r="K673" s="2577"/>
      <c r="L673" s="2577"/>
      <c r="M673" s="2577"/>
      <c r="N673" s="2577"/>
      <c r="O673" s="2577"/>
      <c r="P673" s="2577"/>
      <c r="Q673" s="2577"/>
      <c r="R673" s="2577"/>
      <c r="S673" s="2577"/>
      <c r="T673" s="2577"/>
      <c r="U673" s="2577"/>
      <c r="V673" s="2577"/>
      <c r="W673" s="2577"/>
      <c r="X673" s="2577"/>
      <c r="Y673" s="2577"/>
      <c r="Z673" s="2577"/>
      <c r="AA673" s="2577"/>
      <c r="AB673" s="2577"/>
      <c r="AC673" s="2577"/>
      <c r="AD673" s="2577"/>
      <c r="AE673" s="2577"/>
      <c r="AF673" s="2578"/>
    </row>
    <row r="674" spans="2:32" s="2458" customFormat="1" ht="13.5" thickBot="1" x14ac:dyDescent="0.25">
      <c r="B674" s="3476"/>
      <c r="C674" s="3477"/>
      <c r="D674" s="3477"/>
      <c r="E674" s="3477"/>
      <c r="F674" s="3477"/>
      <c r="G674" s="2577"/>
      <c r="H674" s="2577"/>
      <c r="I674" s="2577"/>
      <c r="J674" s="2577"/>
      <c r="K674" s="2577"/>
      <c r="L674" s="2577"/>
      <c r="M674" s="2577"/>
      <c r="N674" s="2577"/>
      <c r="O674" s="2577"/>
      <c r="P674" s="2577"/>
      <c r="Q674" s="2577"/>
      <c r="R674" s="2577"/>
      <c r="S674" s="2577"/>
      <c r="T674" s="2577"/>
      <c r="U674" s="2577"/>
      <c r="V674" s="2577"/>
      <c r="W674" s="2577"/>
      <c r="X674" s="2577"/>
      <c r="Y674" s="2577"/>
      <c r="Z674" s="2577"/>
      <c r="AA674" s="2577"/>
      <c r="AB674" s="2577"/>
      <c r="AC674" s="2577"/>
      <c r="AD674" s="2577"/>
      <c r="AE674" s="2577"/>
      <c r="AF674" s="2578"/>
    </row>
    <row r="675" spans="2:32" s="2458" customFormat="1" ht="99.75" customHeight="1" thickBot="1" x14ac:dyDescent="0.25">
      <c r="B675" s="3659" t="s">
        <v>5077</v>
      </c>
      <c r="C675" s="3710"/>
      <c r="D675" s="3661" t="s">
        <v>6257</v>
      </c>
      <c r="E675" s="3662"/>
      <c r="F675" s="3662"/>
      <c r="G675" s="3662"/>
      <c r="H675" s="3662"/>
      <c r="I675" s="3662"/>
      <c r="J675" s="3662"/>
      <c r="K675" s="3662"/>
      <c r="L675" s="3662"/>
      <c r="M675" s="3662"/>
      <c r="N675" s="3662"/>
      <c r="O675" s="3662"/>
      <c r="P675" s="3662"/>
      <c r="Q675" s="3663"/>
      <c r="R675" s="2577"/>
      <c r="S675" s="2577"/>
      <c r="T675" s="2577"/>
      <c r="U675" s="2577"/>
      <c r="V675" s="2577"/>
      <c r="W675" s="2577"/>
      <c r="X675" s="2577"/>
      <c r="Y675" s="2577"/>
      <c r="Z675" s="2577"/>
      <c r="AA675" s="2577"/>
      <c r="AB675" s="2577"/>
      <c r="AC675" s="2577"/>
      <c r="AD675" s="2577"/>
      <c r="AE675" s="2577"/>
      <c r="AF675" s="2578"/>
    </row>
    <row r="676" spans="2:32" s="2458" customFormat="1" ht="13.5" thickBot="1" x14ac:dyDescent="0.25">
      <c r="B676" s="3476"/>
      <c r="C676" s="3477"/>
      <c r="D676" s="3477"/>
      <c r="E676" s="3477"/>
      <c r="F676" s="3477"/>
      <c r="G676" s="2577"/>
      <c r="H676" s="2577"/>
      <c r="I676" s="2577"/>
      <c r="J676" s="2577"/>
      <c r="K676" s="2577"/>
      <c r="L676" s="2577"/>
      <c r="M676" s="2577"/>
      <c r="N676" s="2577"/>
      <c r="O676" s="2577"/>
      <c r="P676" s="2577"/>
      <c r="Q676" s="2577"/>
      <c r="R676" s="2643"/>
      <c r="S676" s="2577"/>
      <c r="T676" s="2577"/>
      <c r="U676" s="2577"/>
      <c r="V676" s="2577"/>
      <c r="W676" s="2577"/>
      <c r="X676" s="2577"/>
      <c r="Y676" s="2577"/>
      <c r="Z676" s="2577"/>
      <c r="AA676" s="2577"/>
      <c r="AB676" s="2577"/>
      <c r="AC676" s="2577"/>
      <c r="AD676" s="2577"/>
      <c r="AE676" s="2577"/>
      <c r="AF676" s="2578"/>
    </row>
    <row r="677" spans="2:32" s="2458" customFormat="1" ht="13.5" thickBot="1" x14ac:dyDescent="0.25">
      <c r="B677" s="3679" t="s">
        <v>5079</v>
      </c>
      <c r="C677" s="3680"/>
      <c r="D677" s="3655" t="s">
        <v>5080</v>
      </c>
      <c r="E677" s="3683" t="s">
        <v>224</v>
      </c>
      <c r="F677" s="3684"/>
      <c r="G677" s="3684"/>
      <c r="H677" s="3684"/>
      <c r="I677" s="3684"/>
      <c r="J677" s="3684"/>
      <c r="K677" s="3684"/>
      <c r="L677" s="3684"/>
      <c r="M677" s="3684"/>
      <c r="N677" s="3684"/>
      <c r="O677" s="3684"/>
      <c r="P677" s="3685"/>
      <c r="Q677" s="3686" t="s">
        <v>340</v>
      </c>
      <c r="R677" s="3687"/>
      <c r="S677" s="3688"/>
      <c r="T677" s="3688"/>
      <c r="U677" s="3688"/>
      <c r="V677" s="3688"/>
      <c r="W677" s="3688"/>
      <c r="X677" s="3688"/>
      <c r="Y677" s="3689"/>
      <c r="Z677" s="3686" t="s">
        <v>225</v>
      </c>
      <c r="AA677" s="3688"/>
      <c r="AB677" s="3689"/>
      <c r="AC677" s="3690" t="s">
        <v>4999</v>
      </c>
      <c r="AD677" s="3691"/>
      <c r="AE677" s="3692"/>
      <c r="AF677" s="2578"/>
    </row>
    <row r="678" spans="2:32" s="2458" customFormat="1" ht="13.5" thickBot="1" x14ac:dyDescent="0.25">
      <c r="B678" s="3681"/>
      <c r="C678" s="3682"/>
      <c r="D678" s="3655"/>
      <c r="E678" s="3655" t="s">
        <v>5017</v>
      </c>
      <c r="F678" s="3655" t="s">
        <v>5018</v>
      </c>
      <c r="G678" s="3640" t="s">
        <v>5020</v>
      </c>
      <c r="H678" s="3640" t="s">
        <v>5081</v>
      </c>
      <c r="I678" s="3693" t="s">
        <v>5082</v>
      </c>
      <c r="J678" s="3693" t="s">
        <v>5083</v>
      </c>
      <c r="K678" s="3693" t="s">
        <v>5023</v>
      </c>
      <c r="L678" s="3693"/>
      <c r="M678" s="3693" t="s">
        <v>5084</v>
      </c>
      <c r="N678" s="3693" t="s">
        <v>5085</v>
      </c>
      <c r="O678" s="3693" t="s">
        <v>5086</v>
      </c>
      <c r="P678" s="3693" t="s">
        <v>5087</v>
      </c>
      <c r="Q678" s="3638" t="s">
        <v>5029</v>
      </c>
      <c r="R678" s="3638" t="s">
        <v>5030</v>
      </c>
      <c r="S678" s="3638" t="s">
        <v>5031</v>
      </c>
      <c r="T678" s="3638" t="s">
        <v>5088</v>
      </c>
      <c r="U678" s="3638" t="s">
        <v>5089</v>
      </c>
      <c r="V678" s="3638" t="s">
        <v>5034</v>
      </c>
      <c r="W678" s="3638" t="s">
        <v>5036</v>
      </c>
      <c r="X678" s="3640" t="s">
        <v>5090</v>
      </c>
      <c r="Y678" s="3640" t="s">
        <v>5091</v>
      </c>
      <c r="Z678" s="3638" t="s">
        <v>5092</v>
      </c>
      <c r="AA678" s="3638" t="s">
        <v>5093</v>
      </c>
      <c r="AB678" s="3638" t="s">
        <v>5094</v>
      </c>
      <c r="AC678" s="3638" t="s">
        <v>1154</v>
      </c>
      <c r="AD678" s="3638" t="s">
        <v>5000</v>
      </c>
      <c r="AE678" s="3638" t="s">
        <v>5001</v>
      </c>
      <c r="AF678" s="2578"/>
    </row>
    <row r="679" spans="2:32" s="2458" customFormat="1" ht="13.5" thickBot="1" x14ac:dyDescent="0.25">
      <c r="B679" s="3681"/>
      <c r="C679" s="3682"/>
      <c r="D679" s="3638"/>
      <c r="E679" s="3638"/>
      <c r="F679" s="3638"/>
      <c r="G679" s="3637"/>
      <c r="H679" s="3637"/>
      <c r="I679" s="3640"/>
      <c r="J679" s="3640"/>
      <c r="K679" s="3479" t="s">
        <v>5043</v>
      </c>
      <c r="L679" s="3480" t="s">
        <v>2798</v>
      </c>
      <c r="M679" s="3640"/>
      <c r="N679" s="3640"/>
      <c r="O679" s="3640"/>
      <c r="P679" s="3640"/>
      <c r="Q679" s="3639"/>
      <c r="R679" s="3639"/>
      <c r="S679" s="3639"/>
      <c r="T679" s="3639"/>
      <c r="U679" s="3639"/>
      <c r="V679" s="3639"/>
      <c r="W679" s="3639"/>
      <c r="X679" s="3637"/>
      <c r="Y679" s="3637"/>
      <c r="Z679" s="3639"/>
      <c r="AA679" s="3639"/>
      <c r="AB679" s="3639"/>
      <c r="AC679" s="3639"/>
      <c r="AD679" s="3639"/>
      <c r="AE679" s="3639"/>
      <c r="AF679" s="2578"/>
    </row>
    <row r="680" spans="2:32" s="2458" customFormat="1" x14ac:dyDescent="0.2">
      <c r="B680" s="4553" t="s">
        <v>6258</v>
      </c>
      <c r="C680" s="4554"/>
      <c r="D680" s="3165" t="s">
        <v>1534</v>
      </c>
      <c r="E680" s="3166"/>
      <c r="F680" s="3167"/>
      <c r="G680" s="2741"/>
      <c r="H680" s="2741"/>
      <c r="I680" s="3166"/>
      <c r="J680" s="3166"/>
      <c r="K680" s="3167"/>
      <c r="L680" s="2741"/>
      <c r="M680" s="3166"/>
      <c r="N680" s="3166"/>
      <c r="O680" s="3166"/>
      <c r="P680" s="3166"/>
      <c r="Q680" s="3166"/>
      <c r="R680" s="3167"/>
      <c r="S680" s="3167"/>
      <c r="T680" s="3166"/>
      <c r="U680" s="3166"/>
      <c r="V680" s="3167"/>
      <c r="W680" s="3167"/>
      <c r="X680" s="3166"/>
      <c r="Y680" s="3166"/>
      <c r="Z680" s="3167"/>
      <c r="AA680" s="3166"/>
      <c r="AB680" s="3166"/>
      <c r="AC680" s="2676"/>
      <c r="AD680" s="2676"/>
      <c r="AE680" s="2676"/>
      <c r="AF680" s="2578"/>
    </row>
    <row r="681" spans="2:32" s="2458" customFormat="1" x14ac:dyDescent="0.2">
      <c r="B681" s="2642"/>
      <c r="C681" s="2572"/>
      <c r="D681" s="2572"/>
      <c r="E681" s="2572"/>
      <c r="F681" s="2572"/>
      <c r="G681" s="2573"/>
      <c r="H681" s="2573"/>
      <c r="I681" s="2573"/>
      <c r="J681" s="2573"/>
      <c r="K681" s="2572"/>
      <c r="L681" s="2573"/>
      <c r="M681" s="2573"/>
      <c r="N681" s="2573"/>
      <c r="O681" s="2573"/>
      <c r="P681" s="2573"/>
      <c r="Q681" s="2639"/>
      <c r="R681" s="2639"/>
      <c r="S681" s="2639"/>
      <c r="T681" s="2639"/>
      <c r="U681" s="2639"/>
      <c r="V681" s="2639"/>
      <c r="W681" s="2639"/>
      <c r="X681" s="2639"/>
      <c r="Y681" s="2639"/>
      <c r="Z681" s="2639"/>
      <c r="AA681" s="2639"/>
      <c r="AB681" s="2639"/>
      <c r="AC681" s="2639"/>
      <c r="AD681" s="2639"/>
      <c r="AE681" s="2639"/>
      <c r="AF681" s="2578"/>
    </row>
    <row r="682" spans="2:32" s="2458" customFormat="1" x14ac:dyDescent="0.2">
      <c r="B682" s="3673" t="s">
        <v>5002</v>
      </c>
      <c r="C682" s="3674"/>
      <c r="D682" s="3675" t="s">
        <v>1871</v>
      </c>
      <c r="E682" s="3675"/>
      <c r="F682" s="3675"/>
      <c r="G682" s="3675"/>
      <c r="H682" s="3675"/>
      <c r="I682" s="2640"/>
      <c r="J682" s="2640"/>
      <c r="K682" s="2640"/>
      <c r="L682" s="2640"/>
      <c r="M682" s="2640"/>
      <c r="N682" s="2640"/>
      <c r="O682" s="2640"/>
      <c r="P682" s="2640"/>
      <c r="Q682" s="2639"/>
      <c r="R682" s="2639"/>
      <c r="S682" s="2639"/>
      <c r="T682" s="2639"/>
      <c r="U682" s="2639"/>
      <c r="V682" s="2639"/>
      <c r="W682" s="2639"/>
      <c r="X682" s="2639"/>
      <c r="Y682" s="2639"/>
      <c r="Z682" s="2639"/>
      <c r="AA682" s="2639"/>
      <c r="AB682" s="2639"/>
      <c r="AC682" s="2639"/>
      <c r="AD682" s="2639"/>
      <c r="AE682" s="2639"/>
      <c r="AF682" s="2578"/>
    </row>
    <row r="683" spans="2:32" s="2458" customFormat="1" x14ac:dyDescent="0.2">
      <c r="B683" s="3673" t="s">
        <v>5003</v>
      </c>
      <c r="C683" s="3674"/>
      <c r="D683" s="3675" t="s">
        <v>1871</v>
      </c>
      <c r="E683" s="3675"/>
      <c r="F683" s="3675"/>
      <c r="G683" s="3675"/>
      <c r="H683" s="3675"/>
      <c r="I683" s="2640"/>
      <c r="J683" s="2640"/>
      <c r="K683" s="2640"/>
      <c r="L683" s="2640"/>
      <c r="M683" s="2640"/>
      <c r="N683" s="2640"/>
      <c r="O683" s="2640"/>
      <c r="P683" s="2640"/>
      <c r="Q683" s="2639"/>
      <c r="R683" s="2639"/>
      <c r="S683" s="2639"/>
      <c r="T683" s="2639"/>
      <c r="U683" s="2639"/>
      <c r="V683" s="2639"/>
      <c r="W683" s="2639"/>
      <c r="X683" s="2639"/>
      <c r="Y683" s="2639"/>
      <c r="Z683" s="2639"/>
      <c r="AA683" s="2639"/>
      <c r="AB683" s="2639"/>
      <c r="AC683" s="2639"/>
      <c r="AD683" s="2639"/>
      <c r="AE683" s="2639"/>
      <c r="AF683" s="2578"/>
    </row>
    <row r="684" spans="2:32" s="2458" customFormat="1" ht="13.5" thickBot="1" x14ac:dyDescent="0.25">
      <c r="B684" s="3481"/>
      <c r="C684" s="3478"/>
      <c r="D684" s="3478"/>
      <c r="E684" s="3478"/>
      <c r="F684" s="3478"/>
      <c r="G684" s="2643"/>
      <c r="H684" s="2643"/>
      <c r="I684" s="2643"/>
      <c r="J684" s="2643"/>
      <c r="K684" s="2643"/>
      <c r="L684" s="2643"/>
      <c r="M684" s="2643"/>
      <c r="N684" s="2643"/>
      <c r="O684" s="2643"/>
      <c r="P684" s="2643"/>
      <c r="Q684" s="2643"/>
      <c r="R684" s="2643"/>
      <c r="S684" s="2643"/>
      <c r="T684" s="2643"/>
      <c r="U684" s="2643"/>
      <c r="V684" s="2643"/>
      <c r="W684" s="2643"/>
      <c r="X684" s="2643"/>
      <c r="Y684" s="2643"/>
      <c r="Z684" s="2643"/>
      <c r="AA684" s="2643"/>
      <c r="AB684" s="2643"/>
      <c r="AC684" s="2643"/>
      <c r="AD684" s="2643"/>
      <c r="AE684" s="2643"/>
      <c r="AF684" s="2583"/>
    </row>
    <row r="685" spans="2:32" s="2458" customFormat="1" x14ac:dyDescent="0.2">
      <c r="B685" s="3492" t="str">
        <f>+B667</f>
        <v>.</v>
      </c>
      <c r="I685" s="2885"/>
    </row>
    <row r="686" spans="2:32" s="2458" customFormat="1" ht="13.5" thickBot="1" x14ac:dyDescent="0.25">
      <c r="B686" s="2541"/>
      <c r="I686" s="2885"/>
    </row>
    <row r="687" spans="2:32" s="2458" customFormat="1" ht="20.25" x14ac:dyDescent="0.2">
      <c r="B687" s="3623" t="s">
        <v>5075</v>
      </c>
      <c r="C687" s="3624"/>
      <c r="D687" s="3624"/>
      <c r="E687" s="3624"/>
      <c r="F687" s="3624"/>
      <c r="G687" s="3624"/>
      <c r="H687" s="3624"/>
      <c r="I687" s="3624"/>
      <c r="J687" s="3624"/>
      <c r="K687" s="3624"/>
      <c r="L687" s="3624"/>
      <c r="M687" s="3624"/>
      <c r="N687" s="3624"/>
      <c r="O687" s="3624"/>
      <c r="P687" s="3624"/>
      <c r="Q687" s="3624"/>
      <c r="R687" s="3624"/>
      <c r="S687" s="3624"/>
      <c r="T687" s="3624"/>
      <c r="U687" s="3624"/>
      <c r="V687" s="3624"/>
      <c r="W687" s="3624"/>
      <c r="X687" s="3624"/>
      <c r="Y687" s="3624"/>
      <c r="Z687" s="3624"/>
      <c r="AA687" s="3624"/>
      <c r="AB687" s="3624"/>
      <c r="AC687" s="3624"/>
      <c r="AD687" s="3624"/>
      <c r="AE687" s="3624"/>
      <c r="AF687" s="3625"/>
    </row>
    <row r="688" spans="2:32" s="2458" customFormat="1" x14ac:dyDescent="0.2">
      <c r="B688" s="3451"/>
      <c r="C688" s="3452"/>
      <c r="D688" s="3452"/>
      <c r="E688" s="3452"/>
      <c r="F688" s="3452"/>
      <c r="G688" s="2577"/>
      <c r="H688" s="2577"/>
      <c r="I688" s="2577"/>
      <c r="J688" s="2577"/>
      <c r="K688" s="2577"/>
      <c r="L688" s="2577"/>
      <c r="M688" s="2577"/>
      <c r="N688" s="2577"/>
      <c r="O688" s="2577"/>
      <c r="P688" s="2577"/>
      <c r="Q688" s="2577"/>
      <c r="R688" s="2577"/>
      <c r="S688" s="2577"/>
      <c r="T688" s="2577"/>
      <c r="U688" s="2577"/>
      <c r="V688" s="2577"/>
      <c r="W688" s="2577"/>
      <c r="X688" s="2577"/>
      <c r="Y688" s="2577"/>
      <c r="Z688" s="2577"/>
      <c r="AA688" s="2577"/>
      <c r="AB688" s="2577"/>
      <c r="AC688" s="2577"/>
      <c r="AD688" s="2577"/>
      <c r="AE688" s="2577"/>
      <c r="AF688" s="2578"/>
    </row>
    <row r="689" spans="2:32" s="2458" customFormat="1" x14ac:dyDescent="0.2">
      <c r="B689" s="2641" t="s">
        <v>5095</v>
      </c>
      <c r="C689" s="3452"/>
      <c r="D689" s="3676" t="s">
        <v>6250</v>
      </c>
      <c r="E689" s="3676"/>
      <c r="F689" s="3676"/>
      <c r="G689" s="2577"/>
      <c r="H689" s="2577"/>
      <c r="I689" s="2577"/>
      <c r="J689" s="2577"/>
      <c r="K689" s="2577"/>
      <c r="L689" s="2577"/>
      <c r="M689" s="2577"/>
      <c r="N689" s="2577"/>
      <c r="O689" s="2577"/>
      <c r="P689" s="2577"/>
      <c r="Q689" s="2577"/>
      <c r="R689" s="2577"/>
      <c r="S689" s="2577"/>
      <c r="T689" s="2577"/>
      <c r="U689" s="2577"/>
      <c r="V689" s="2577"/>
      <c r="W689" s="2577"/>
      <c r="X689" s="2577"/>
      <c r="Y689" s="2577"/>
      <c r="Z689" s="2577"/>
      <c r="AA689" s="2577"/>
      <c r="AB689" s="2577"/>
      <c r="AC689" s="2577"/>
      <c r="AD689" s="2577"/>
      <c r="AE689" s="2577"/>
      <c r="AF689" s="2578"/>
    </row>
    <row r="690" spans="2:32" s="2458" customFormat="1" x14ac:dyDescent="0.2">
      <c r="B690" s="3677" t="s">
        <v>5078</v>
      </c>
      <c r="C690" s="3678"/>
      <c r="D690" s="4548">
        <v>41666</v>
      </c>
      <c r="E690" s="4548"/>
      <c r="F690" s="4548"/>
      <c r="G690" s="2639"/>
      <c r="H690" s="2577"/>
      <c r="I690" s="2577"/>
      <c r="J690" s="2577"/>
      <c r="K690" s="2577"/>
      <c r="L690" s="2577"/>
      <c r="M690" s="2577"/>
      <c r="N690" s="2577"/>
      <c r="O690" s="2577"/>
      <c r="P690" s="2577"/>
      <c r="Q690" s="2577"/>
      <c r="R690" s="2577"/>
      <c r="S690" s="2577"/>
      <c r="T690" s="2577"/>
      <c r="U690" s="2577"/>
      <c r="V690" s="2577"/>
      <c r="W690" s="2577"/>
      <c r="X690" s="2577"/>
      <c r="Y690" s="2577"/>
      <c r="Z690" s="2577"/>
      <c r="AA690" s="2577"/>
      <c r="AB690" s="2577"/>
      <c r="AC690" s="2577"/>
      <c r="AD690" s="2577"/>
      <c r="AE690" s="2577"/>
      <c r="AF690" s="2578"/>
    </row>
    <row r="691" spans="2:32" s="2458" customFormat="1" x14ac:dyDescent="0.2">
      <c r="B691" s="3657" t="s">
        <v>5076</v>
      </c>
      <c r="C691" s="3658"/>
      <c r="D691" s="4549">
        <v>41730</v>
      </c>
      <c r="E691" s="4549"/>
      <c r="F691" s="4549"/>
      <c r="G691" s="2577"/>
      <c r="H691" s="2577"/>
      <c r="I691" s="2577"/>
      <c r="J691" s="2577"/>
      <c r="K691" s="2577"/>
      <c r="L691" s="2577"/>
      <c r="M691" s="2577"/>
      <c r="N691" s="2577"/>
      <c r="O691" s="2577"/>
      <c r="P691" s="2577"/>
      <c r="Q691" s="2577"/>
      <c r="R691" s="2577"/>
      <c r="S691" s="2577"/>
      <c r="T691" s="2577"/>
      <c r="U691" s="2577"/>
      <c r="V691" s="2577"/>
      <c r="W691" s="2577"/>
      <c r="X691" s="2577"/>
      <c r="Y691" s="2577"/>
      <c r="Z691" s="2577"/>
      <c r="AA691" s="2577"/>
      <c r="AB691" s="2577"/>
      <c r="AC691" s="2577"/>
      <c r="AD691" s="2577"/>
      <c r="AE691" s="2577"/>
      <c r="AF691" s="2578"/>
    </row>
    <row r="692" spans="2:32" s="2458" customFormat="1" ht="13.5" thickBot="1" x14ac:dyDescent="0.25">
      <c r="B692" s="3451"/>
      <c r="C692" s="3452"/>
      <c r="D692" s="3452"/>
      <c r="E692" s="3452"/>
      <c r="F692" s="3452"/>
      <c r="G692" s="2577"/>
      <c r="H692" s="2577"/>
      <c r="I692" s="2577"/>
      <c r="J692" s="2577"/>
      <c r="K692" s="2577"/>
      <c r="L692" s="2577"/>
      <c r="M692" s="2577"/>
      <c r="N692" s="2577"/>
      <c r="O692" s="2577"/>
      <c r="P692" s="2577"/>
      <c r="Q692" s="2577"/>
      <c r="R692" s="2577"/>
      <c r="S692" s="2577"/>
      <c r="T692" s="2577"/>
      <c r="U692" s="2577"/>
      <c r="V692" s="2577"/>
      <c r="W692" s="2577"/>
      <c r="X692" s="2577"/>
      <c r="Y692" s="2577"/>
      <c r="Z692" s="2577"/>
      <c r="AA692" s="2577"/>
      <c r="AB692" s="2577"/>
      <c r="AC692" s="2577"/>
      <c r="AD692" s="2577"/>
      <c r="AE692" s="2577"/>
      <c r="AF692" s="2578"/>
    </row>
    <row r="693" spans="2:32" s="2458" customFormat="1" ht="141.75" customHeight="1" thickBot="1" x14ac:dyDescent="0.25">
      <c r="B693" s="3659" t="s">
        <v>5077</v>
      </c>
      <c r="C693" s="3710"/>
      <c r="D693" s="3661" t="s">
        <v>6251</v>
      </c>
      <c r="E693" s="3662"/>
      <c r="F693" s="3662"/>
      <c r="G693" s="3662"/>
      <c r="H693" s="3662"/>
      <c r="I693" s="3662"/>
      <c r="J693" s="3662"/>
      <c r="K693" s="3662"/>
      <c r="L693" s="3662"/>
      <c r="M693" s="3662"/>
      <c r="N693" s="3662"/>
      <c r="O693" s="3662"/>
      <c r="P693" s="3662"/>
      <c r="Q693" s="3663"/>
      <c r="R693" s="2577"/>
      <c r="S693" s="2577"/>
      <c r="T693" s="2577"/>
      <c r="U693" s="2577"/>
      <c r="V693" s="2577"/>
      <c r="W693" s="2577"/>
      <c r="X693" s="2577"/>
      <c r="Y693" s="2577"/>
      <c r="Z693" s="2577"/>
      <c r="AA693" s="2577"/>
      <c r="AB693" s="2577"/>
      <c r="AC693" s="2577"/>
      <c r="AD693" s="2577"/>
      <c r="AE693" s="2577"/>
      <c r="AF693" s="2578"/>
    </row>
    <row r="694" spans="2:32" s="2458" customFormat="1" ht="13.5" thickBot="1" x14ac:dyDescent="0.25">
      <c r="B694" s="3451"/>
      <c r="C694" s="3452"/>
      <c r="D694" s="3452"/>
      <c r="E694" s="3452"/>
      <c r="F694" s="3452"/>
      <c r="G694" s="2577"/>
      <c r="H694" s="2577"/>
      <c r="I694" s="2577"/>
      <c r="J694" s="2577"/>
      <c r="K694" s="2577"/>
      <c r="L694" s="2577"/>
      <c r="M694" s="2577"/>
      <c r="N694" s="2577"/>
      <c r="O694" s="2577"/>
      <c r="P694" s="2577"/>
      <c r="Q694" s="2577"/>
      <c r="R694" s="2643"/>
      <c r="S694" s="2577"/>
      <c r="T694" s="2577"/>
      <c r="U694" s="2577"/>
      <c r="V694" s="2577"/>
      <c r="W694" s="2577"/>
      <c r="X694" s="2577"/>
      <c r="Y694" s="2577"/>
      <c r="Z694" s="2577"/>
      <c r="AA694" s="2577"/>
      <c r="AB694" s="2577"/>
      <c r="AC694" s="2577"/>
      <c r="AD694" s="2577"/>
      <c r="AE694" s="2577"/>
      <c r="AF694" s="2578"/>
    </row>
    <row r="695" spans="2:32" s="2458" customFormat="1" ht="13.5" thickBot="1" x14ac:dyDescent="0.25">
      <c r="B695" s="3679" t="s">
        <v>5079</v>
      </c>
      <c r="C695" s="3680"/>
      <c r="D695" s="3655" t="s">
        <v>5080</v>
      </c>
      <c r="E695" s="3683" t="s">
        <v>224</v>
      </c>
      <c r="F695" s="3684"/>
      <c r="G695" s="3684"/>
      <c r="H695" s="3684"/>
      <c r="I695" s="3684"/>
      <c r="J695" s="3684"/>
      <c r="K695" s="3684"/>
      <c r="L695" s="3684"/>
      <c r="M695" s="3684"/>
      <c r="N695" s="3684"/>
      <c r="O695" s="3684"/>
      <c r="P695" s="3685"/>
      <c r="Q695" s="3686" t="s">
        <v>340</v>
      </c>
      <c r="R695" s="3687"/>
      <c r="S695" s="3688"/>
      <c r="T695" s="3688"/>
      <c r="U695" s="3688"/>
      <c r="V695" s="3688"/>
      <c r="W695" s="3688"/>
      <c r="X695" s="3688"/>
      <c r="Y695" s="3689"/>
      <c r="Z695" s="3686" t="s">
        <v>225</v>
      </c>
      <c r="AA695" s="3688"/>
      <c r="AB695" s="3689"/>
      <c r="AC695" s="3690" t="s">
        <v>4999</v>
      </c>
      <c r="AD695" s="3691"/>
      <c r="AE695" s="3692"/>
      <c r="AF695" s="2578"/>
    </row>
    <row r="696" spans="2:32" s="2458" customFormat="1" ht="13.5" thickBot="1" x14ac:dyDescent="0.25">
      <c r="B696" s="3681"/>
      <c r="C696" s="3682"/>
      <c r="D696" s="3655"/>
      <c r="E696" s="3655" t="s">
        <v>5017</v>
      </c>
      <c r="F696" s="3655" t="s">
        <v>5018</v>
      </c>
      <c r="G696" s="3640" t="s">
        <v>5020</v>
      </c>
      <c r="H696" s="3640" t="s">
        <v>5081</v>
      </c>
      <c r="I696" s="3693" t="s">
        <v>5082</v>
      </c>
      <c r="J696" s="3693" t="s">
        <v>5083</v>
      </c>
      <c r="K696" s="3693" t="s">
        <v>5023</v>
      </c>
      <c r="L696" s="3693"/>
      <c r="M696" s="3693" t="s">
        <v>5084</v>
      </c>
      <c r="N696" s="3693" t="s">
        <v>5085</v>
      </c>
      <c r="O696" s="3693" t="s">
        <v>5086</v>
      </c>
      <c r="P696" s="3693" t="s">
        <v>5087</v>
      </c>
      <c r="Q696" s="3638" t="s">
        <v>5029</v>
      </c>
      <c r="R696" s="3638" t="s">
        <v>5030</v>
      </c>
      <c r="S696" s="3638" t="s">
        <v>5031</v>
      </c>
      <c r="T696" s="3638" t="s">
        <v>5088</v>
      </c>
      <c r="U696" s="3638" t="s">
        <v>5089</v>
      </c>
      <c r="V696" s="3638" t="s">
        <v>5034</v>
      </c>
      <c r="W696" s="3638" t="s">
        <v>5036</v>
      </c>
      <c r="X696" s="3640" t="s">
        <v>5090</v>
      </c>
      <c r="Y696" s="3640" t="s">
        <v>5091</v>
      </c>
      <c r="Z696" s="3638" t="s">
        <v>5092</v>
      </c>
      <c r="AA696" s="3638" t="s">
        <v>5093</v>
      </c>
      <c r="AB696" s="3638" t="s">
        <v>5094</v>
      </c>
      <c r="AC696" s="3638" t="s">
        <v>1154</v>
      </c>
      <c r="AD696" s="3638" t="s">
        <v>5000</v>
      </c>
      <c r="AE696" s="3638" t="s">
        <v>5001</v>
      </c>
      <c r="AF696" s="2578"/>
    </row>
    <row r="697" spans="2:32" s="2458" customFormat="1" ht="13.5" thickBot="1" x14ac:dyDescent="0.25">
      <c r="B697" s="3681"/>
      <c r="C697" s="3682"/>
      <c r="D697" s="3638"/>
      <c r="E697" s="3638"/>
      <c r="F697" s="3638"/>
      <c r="G697" s="3637"/>
      <c r="H697" s="3637"/>
      <c r="I697" s="3640"/>
      <c r="J697" s="3640"/>
      <c r="K697" s="3449" t="s">
        <v>5043</v>
      </c>
      <c r="L697" s="3450" t="s">
        <v>2798</v>
      </c>
      <c r="M697" s="3640"/>
      <c r="N697" s="3640"/>
      <c r="O697" s="3640"/>
      <c r="P697" s="3640"/>
      <c r="Q697" s="3639"/>
      <c r="R697" s="3639"/>
      <c r="S697" s="3639"/>
      <c r="T697" s="3639"/>
      <c r="U697" s="3639"/>
      <c r="V697" s="3639"/>
      <c r="W697" s="3639"/>
      <c r="X697" s="3637"/>
      <c r="Y697" s="3637"/>
      <c r="Z697" s="3639"/>
      <c r="AA697" s="3639"/>
      <c r="AB697" s="3639"/>
      <c r="AC697" s="3639"/>
      <c r="AD697" s="3639"/>
      <c r="AE697" s="3639"/>
      <c r="AF697" s="2578"/>
    </row>
    <row r="698" spans="2:32" s="2458" customFormat="1" x14ac:dyDescent="0.2">
      <c r="B698" s="4560" t="s">
        <v>6252</v>
      </c>
      <c r="C698" s="5080"/>
      <c r="D698" s="3165" t="s">
        <v>1534</v>
      </c>
      <c r="E698" s="3166"/>
      <c r="F698" s="3167"/>
      <c r="G698" s="2741"/>
      <c r="H698" s="2741"/>
      <c r="I698" s="3166"/>
      <c r="J698" s="3166"/>
      <c r="K698" s="3167"/>
      <c r="L698" s="2741"/>
      <c r="M698" s="3166"/>
      <c r="N698" s="3166"/>
      <c r="O698" s="3166"/>
      <c r="P698" s="3166"/>
      <c r="Q698" s="3166"/>
      <c r="R698" s="3167"/>
      <c r="S698" s="3167"/>
      <c r="T698" s="3166"/>
      <c r="U698" s="3166"/>
      <c r="V698" s="3167"/>
      <c r="W698" s="3167"/>
      <c r="X698" s="3166"/>
      <c r="Y698" s="3166"/>
      <c r="Z698" s="3167"/>
      <c r="AA698" s="3166"/>
      <c r="AB698" s="3166"/>
      <c r="AC698" s="2676"/>
      <c r="AD698" s="2676"/>
      <c r="AE698" s="2676"/>
      <c r="AF698" s="2578"/>
    </row>
    <row r="699" spans="2:32" s="2458" customFormat="1" x14ac:dyDescent="0.2">
      <c r="B699" s="2642"/>
      <c r="C699" s="2572"/>
      <c r="D699" s="2572"/>
      <c r="E699" s="2572"/>
      <c r="F699" s="2572"/>
      <c r="G699" s="2573"/>
      <c r="H699" s="2573"/>
      <c r="I699" s="2573"/>
      <c r="J699" s="2573"/>
      <c r="K699" s="2572"/>
      <c r="L699" s="2573"/>
      <c r="M699" s="2573"/>
      <c r="N699" s="2573"/>
      <c r="O699" s="2573"/>
      <c r="P699" s="2573"/>
      <c r="Q699" s="2639"/>
      <c r="R699" s="2639"/>
      <c r="S699" s="2639"/>
      <c r="T699" s="2639"/>
      <c r="U699" s="2639"/>
      <c r="V699" s="2639"/>
      <c r="W699" s="2639"/>
      <c r="X699" s="2639"/>
      <c r="Y699" s="2639"/>
      <c r="Z699" s="2639"/>
      <c r="AA699" s="2639"/>
      <c r="AB699" s="2639"/>
      <c r="AC699" s="2639"/>
      <c r="AD699" s="2639"/>
      <c r="AE699" s="2639"/>
      <c r="AF699" s="2578"/>
    </row>
    <row r="700" spans="2:32" s="2458" customFormat="1" x14ac:dyDescent="0.2">
      <c r="B700" s="3673" t="s">
        <v>5002</v>
      </c>
      <c r="C700" s="3674"/>
      <c r="D700" s="3675" t="s">
        <v>1871</v>
      </c>
      <c r="E700" s="3675"/>
      <c r="F700" s="3675"/>
      <c r="G700" s="3675"/>
      <c r="H700" s="3675"/>
      <c r="I700" s="2640"/>
      <c r="J700" s="2640"/>
      <c r="K700" s="2640"/>
      <c r="L700" s="2640"/>
      <c r="M700" s="2640"/>
      <c r="N700" s="2640"/>
      <c r="O700" s="2640"/>
      <c r="P700" s="2640"/>
      <c r="Q700" s="2639"/>
      <c r="R700" s="2639"/>
      <c r="S700" s="2639"/>
      <c r="T700" s="2639"/>
      <c r="U700" s="2639"/>
      <c r="V700" s="2639"/>
      <c r="W700" s="2639"/>
      <c r="X700" s="2639"/>
      <c r="Y700" s="2639"/>
      <c r="Z700" s="2639"/>
      <c r="AA700" s="2639"/>
      <c r="AB700" s="2639"/>
      <c r="AC700" s="2639"/>
      <c r="AD700" s="2639"/>
      <c r="AE700" s="2639"/>
      <c r="AF700" s="2578"/>
    </row>
    <row r="701" spans="2:32" s="2458" customFormat="1" x14ac:dyDescent="0.2">
      <c r="B701" s="3673" t="s">
        <v>5003</v>
      </c>
      <c r="C701" s="3674"/>
      <c r="D701" s="3675" t="s">
        <v>1871</v>
      </c>
      <c r="E701" s="3675"/>
      <c r="F701" s="3675"/>
      <c r="G701" s="3675"/>
      <c r="H701" s="3675"/>
      <c r="I701" s="2640"/>
      <c r="J701" s="2640"/>
      <c r="K701" s="2640"/>
      <c r="L701" s="2640"/>
      <c r="M701" s="2640"/>
      <c r="N701" s="2640"/>
      <c r="O701" s="2640"/>
      <c r="P701" s="2640"/>
      <c r="Q701" s="2639"/>
      <c r="R701" s="2639"/>
      <c r="S701" s="2639"/>
      <c r="T701" s="2639"/>
      <c r="U701" s="2639"/>
      <c r="V701" s="2639"/>
      <c r="W701" s="2639"/>
      <c r="X701" s="2639"/>
      <c r="Y701" s="2639"/>
      <c r="Z701" s="2639"/>
      <c r="AA701" s="2639"/>
      <c r="AB701" s="2639"/>
      <c r="AC701" s="2639"/>
      <c r="AD701" s="2639"/>
      <c r="AE701" s="2639"/>
      <c r="AF701" s="2578"/>
    </row>
    <row r="702" spans="2:32" s="2458" customFormat="1" ht="13.5" thickBot="1" x14ac:dyDescent="0.25">
      <c r="B702" s="3454"/>
      <c r="C702" s="3453"/>
      <c r="D702" s="3453"/>
      <c r="E702" s="3453"/>
      <c r="F702" s="3453"/>
      <c r="G702" s="2643"/>
      <c r="H702" s="2643"/>
      <c r="I702" s="2643"/>
      <c r="J702" s="2643"/>
      <c r="K702" s="2643"/>
      <c r="L702" s="2643"/>
      <c r="M702" s="2643"/>
      <c r="N702" s="2643"/>
      <c r="O702" s="2643"/>
      <c r="P702" s="2643"/>
      <c r="Q702" s="2643"/>
      <c r="R702" s="2643"/>
      <c r="S702" s="2643"/>
      <c r="T702" s="2643"/>
      <c r="U702" s="2643"/>
      <c r="V702" s="2643"/>
      <c r="W702" s="2643"/>
      <c r="X702" s="2643"/>
      <c r="Y702" s="2643"/>
      <c r="Z702" s="2643"/>
      <c r="AA702" s="2643"/>
      <c r="AB702" s="2643"/>
      <c r="AC702" s="2643"/>
      <c r="AD702" s="2643"/>
      <c r="AE702" s="2643"/>
      <c r="AF702" s="2583"/>
    </row>
    <row r="703" spans="2:32" s="2458" customFormat="1" x14ac:dyDescent="0.2">
      <c r="B703" s="2919" t="str">
        <f>+B685</f>
        <v>.</v>
      </c>
      <c r="I703" s="2885"/>
    </row>
    <row r="704" spans="2:32" s="2458" customFormat="1" ht="13.5" thickBot="1" x14ac:dyDescent="0.25">
      <c r="I704" s="2885"/>
    </row>
    <row r="705" spans="2:32" s="2458" customFormat="1" ht="20.25" x14ac:dyDescent="0.2">
      <c r="B705" s="3623" t="s">
        <v>5075</v>
      </c>
      <c r="C705" s="3624"/>
      <c r="D705" s="3624"/>
      <c r="E705" s="3624"/>
      <c r="F705" s="3624"/>
      <c r="G705" s="3624"/>
      <c r="H705" s="3624"/>
      <c r="I705" s="3624"/>
      <c r="J705" s="3624"/>
      <c r="K705" s="3624"/>
      <c r="L705" s="3624"/>
      <c r="M705" s="3624"/>
      <c r="N705" s="3624"/>
      <c r="O705" s="3624"/>
      <c r="P705" s="3624"/>
      <c r="Q705" s="3624"/>
      <c r="R705" s="3624"/>
      <c r="S705" s="3624"/>
      <c r="T705" s="3624"/>
      <c r="U705" s="3624"/>
      <c r="V705" s="3624"/>
      <c r="W705" s="3624"/>
      <c r="X705" s="3624"/>
      <c r="Y705" s="3624"/>
      <c r="Z705" s="3624"/>
      <c r="AA705" s="3624"/>
      <c r="AB705" s="3624"/>
      <c r="AC705" s="3624"/>
      <c r="AD705" s="3624"/>
      <c r="AE705" s="3624"/>
      <c r="AF705" s="3625"/>
    </row>
    <row r="706" spans="2:32" s="2458" customFormat="1" x14ac:dyDescent="0.2">
      <c r="B706" s="3451"/>
      <c r="C706" s="3452"/>
      <c r="D706" s="3452"/>
      <c r="E706" s="3452"/>
      <c r="F706" s="3452"/>
      <c r="G706" s="2577"/>
      <c r="H706" s="2577"/>
      <c r="I706" s="2577"/>
      <c r="J706" s="2577"/>
      <c r="K706" s="2577"/>
      <c r="L706" s="2577"/>
      <c r="M706" s="2577"/>
      <c r="N706" s="2577"/>
      <c r="O706" s="2577"/>
      <c r="P706" s="2577"/>
      <c r="Q706" s="2577"/>
      <c r="R706" s="2577"/>
      <c r="S706" s="2577"/>
      <c r="T706" s="2577"/>
      <c r="U706" s="2577"/>
      <c r="V706" s="2577"/>
      <c r="W706" s="2577"/>
      <c r="X706" s="2577"/>
      <c r="Y706" s="2577"/>
      <c r="Z706" s="2577"/>
      <c r="AA706" s="2577"/>
      <c r="AB706" s="2577"/>
      <c r="AC706" s="2577"/>
      <c r="AD706" s="2577"/>
      <c r="AE706" s="2577"/>
      <c r="AF706" s="2578"/>
    </row>
    <row r="707" spans="2:32" s="2458" customFormat="1" x14ac:dyDescent="0.2">
      <c r="B707" s="2641" t="s">
        <v>5095</v>
      </c>
      <c r="C707" s="3452"/>
      <c r="D707" s="3676" t="s">
        <v>6225</v>
      </c>
      <c r="E707" s="3676"/>
      <c r="F707" s="3676"/>
      <c r="G707" s="2577"/>
      <c r="H707" s="2577"/>
      <c r="I707" s="2577"/>
      <c r="J707" s="2577"/>
      <c r="K707" s="2577"/>
      <c r="L707" s="2577"/>
      <c r="M707" s="2577"/>
      <c r="N707" s="2577"/>
      <c r="O707" s="2577"/>
      <c r="P707" s="2577"/>
      <c r="Q707" s="2577"/>
      <c r="R707" s="2577"/>
      <c r="S707" s="2577"/>
      <c r="T707" s="2577"/>
      <c r="U707" s="2577"/>
      <c r="V707" s="2577"/>
      <c r="W707" s="2577"/>
      <c r="X707" s="2577"/>
      <c r="Y707" s="2577"/>
      <c r="Z707" s="2577"/>
      <c r="AA707" s="2577"/>
      <c r="AB707" s="2577"/>
      <c r="AC707" s="2577"/>
      <c r="AD707" s="2577"/>
      <c r="AE707" s="2577"/>
      <c r="AF707" s="2578"/>
    </row>
    <row r="708" spans="2:32" s="2458" customFormat="1" x14ac:dyDescent="0.2">
      <c r="B708" s="3677" t="s">
        <v>5078</v>
      </c>
      <c r="C708" s="3678"/>
      <c r="D708" s="3709">
        <v>41616</v>
      </c>
      <c r="E708" s="3709"/>
      <c r="F708" s="3709"/>
      <c r="G708" s="2639"/>
      <c r="H708" s="2577"/>
      <c r="I708" s="2577"/>
      <c r="J708" s="2577"/>
      <c r="K708" s="2577"/>
      <c r="L708" s="2577"/>
      <c r="M708" s="2577"/>
      <c r="N708" s="2577"/>
      <c r="O708" s="2577"/>
      <c r="P708" s="2577"/>
      <c r="Q708" s="2577"/>
      <c r="R708" s="2577"/>
      <c r="S708" s="2577"/>
      <c r="T708" s="2577"/>
      <c r="U708" s="2577"/>
      <c r="V708" s="2577"/>
      <c r="W708" s="2577"/>
      <c r="X708" s="2577"/>
      <c r="Y708" s="2577"/>
      <c r="Z708" s="2577"/>
      <c r="AA708" s="2577"/>
      <c r="AB708" s="2577"/>
      <c r="AC708" s="2577"/>
      <c r="AD708" s="2577"/>
      <c r="AE708" s="2577"/>
      <c r="AF708" s="2578"/>
    </row>
    <row r="709" spans="2:32" s="2458" customFormat="1" x14ac:dyDescent="0.2">
      <c r="B709" s="3657" t="s">
        <v>5076</v>
      </c>
      <c r="C709" s="3658"/>
      <c r="D709" s="3694">
        <v>41820</v>
      </c>
      <c r="E709" s="3694"/>
      <c r="F709" s="3694"/>
      <c r="G709" s="2577"/>
      <c r="H709" s="2577"/>
      <c r="I709" s="2577"/>
      <c r="J709" s="2577"/>
      <c r="K709" s="2577"/>
      <c r="L709" s="2577"/>
      <c r="M709" s="2577"/>
      <c r="N709" s="2577"/>
      <c r="O709" s="2577"/>
      <c r="P709" s="2577"/>
      <c r="Q709" s="2577"/>
      <c r="R709" s="2577"/>
      <c r="S709" s="2577"/>
      <c r="T709" s="2577"/>
      <c r="U709" s="2577"/>
      <c r="V709" s="2577"/>
      <c r="W709" s="2577"/>
      <c r="X709" s="2577"/>
      <c r="Y709" s="2577"/>
      <c r="Z709" s="2577"/>
      <c r="AA709" s="2577"/>
      <c r="AB709" s="2577"/>
      <c r="AC709" s="2577"/>
      <c r="AD709" s="2577"/>
      <c r="AE709" s="2577"/>
      <c r="AF709" s="2578"/>
    </row>
    <row r="710" spans="2:32" s="2458" customFormat="1" ht="13.5" thickBot="1" x14ac:dyDescent="0.25">
      <c r="B710" s="3451"/>
      <c r="C710" s="3452"/>
      <c r="D710" s="3452"/>
      <c r="E710" s="3452"/>
      <c r="F710" s="3452"/>
      <c r="G710" s="2577"/>
      <c r="H710" s="2577"/>
      <c r="I710" s="2577"/>
      <c r="J710" s="2577"/>
      <c r="K710" s="2577"/>
      <c r="L710" s="2577"/>
      <c r="M710" s="2577"/>
      <c r="N710" s="2577"/>
      <c r="O710" s="2577"/>
      <c r="P710" s="2577"/>
      <c r="Q710" s="2577"/>
      <c r="R710" s="2577"/>
      <c r="S710" s="2577"/>
      <c r="T710" s="2577"/>
      <c r="U710" s="2577"/>
      <c r="V710" s="2577"/>
      <c r="W710" s="2577"/>
      <c r="X710" s="2577"/>
      <c r="Y710" s="2577"/>
      <c r="Z710" s="2577"/>
      <c r="AA710" s="2577"/>
      <c r="AB710" s="2577"/>
      <c r="AC710" s="2577"/>
      <c r="AD710" s="2577"/>
      <c r="AE710" s="2577"/>
      <c r="AF710" s="2578"/>
    </row>
    <row r="711" spans="2:32" s="2458" customFormat="1" ht="64.5" customHeight="1" thickBot="1" x14ac:dyDescent="0.25">
      <c r="B711" s="3659" t="s">
        <v>5077</v>
      </c>
      <c r="C711" s="3710"/>
      <c r="D711" s="3661" t="s">
        <v>6226</v>
      </c>
      <c r="E711" s="3662"/>
      <c r="F711" s="3662"/>
      <c r="G711" s="3662"/>
      <c r="H711" s="3662"/>
      <c r="I711" s="3662"/>
      <c r="J711" s="3662"/>
      <c r="K711" s="3662"/>
      <c r="L711" s="3662"/>
      <c r="M711" s="3662"/>
      <c r="N711" s="3662"/>
      <c r="O711" s="3662"/>
      <c r="P711" s="3662"/>
      <c r="Q711" s="3663"/>
      <c r="R711" s="2577"/>
      <c r="S711" s="2577"/>
      <c r="T711" s="2577"/>
      <c r="U711" s="2577"/>
      <c r="V711" s="2577"/>
      <c r="W711" s="2577"/>
      <c r="X711" s="2577"/>
      <c r="Y711" s="2577"/>
      <c r="Z711" s="2577"/>
      <c r="AA711" s="2577"/>
      <c r="AB711" s="2577"/>
      <c r="AC711" s="2577"/>
      <c r="AD711" s="2577"/>
      <c r="AE711" s="2577"/>
      <c r="AF711" s="2578"/>
    </row>
    <row r="712" spans="2:32" s="2458" customFormat="1" ht="13.5" thickBot="1" x14ac:dyDescent="0.25">
      <c r="B712" s="3451"/>
      <c r="C712" s="3452"/>
      <c r="D712" s="3452"/>
      <c r="E712" s="3452"/>
      <c r="F712" s="3452"/>
      <c r="G712" s="2577"/>
      <c r="H712" s="2577"/>
      <c r="I712" s="2577"/>
      <c r="J712" s="2577"/>
      <c r="K712" s="2577"/>
      <c r="L712" s="2577"/>
      <c r="M712" s="2577"/>
      <c r="N712" s="2577"/>
      <c r="O712" s="2577"/>
      <c r="P712" s="2577"/>
      <c r="Q712" s="2577"/>
      <c r="R712" s="2643"/>
      <c r="S712" s="2577"/>
      <c r="T712" s="2577"/>
      <c r="U712" s="2577"/>
      <c r="V712" s="2577"/>
      <c r="W712" s="2577"/>
      <c r="X712" s="2577"/>
      <c r="Y712" s="2577"/>
      <c r="Z712" s="2577"/>
      <c r="AA712" s="2577"/>
      <c r="AB712" s="2577"/>
      <c r="AC712" s="2577"/>
      <c r="AD712" s="2577"/>
      <c r="AE712" s="2577"/>
      <c r="AF712" s="2578"/>
    </row>
    <row r="713" spans="2:32" s="2458" customFormat="1" ht="13.5" thickBot="1" x14ac:dyDescent="0.25">
      <c r="B713" s="3679" t="s">
        <v>5079</v>
      </c>
      <c r="C713" s="3680"/>
      <c r="D713" s="3655" t="s">
        <v>5080</v>
      </c>
      <c r="E713" s="3683" t="s">
        <v>224</v>
      </c>
      <c r="F713" s="3684"/>
      <c r="G713" s="3684"/>
      <c r="H713" s="3684"/>
      <c r="I713" s="3684"/>
      <c r="J713" s="3684"/>
      <c r="K713" s="3684"/>
      <c r="L713" s="3684"/>
      <c r="M713" s="3684"/>
      <c r="N713" s="3684"/>
      <c r="O713" s="3684"/>
      <c r="P713" s="3685"/>
      <c r="Q713" s="3686" t="s">
        <v>340</v>
      </c>
      <c r="R713" s="3687"/>
      <c r="S713" s="3688"/>
      <c r="T713" s="3688"/>
      <c r="U713" s="3688"/>
      <c r="V713" s="3688"/>
      <c r="W713" s="3688"/>
      <c r="X713" s="3688"/>
      <c r="Y713" s="3689"/>
      <c r="Z713" s="3686" t="s">
        <v>225</v>
      </c>
      <c r="AA713" s="3688"/>
      <c r="AB713" s="3689"/>
      <c r="AC713" s="3690" t="s">
        <v>4999</v>
      </c>
      <c r="AD713" s="3691"/>
      <c r="AE713" s="3692"/>
      <c r="AF713" s="2578"/>
    </row>
    <row r="714" spans="2:32" s="2458" customFormat="1" ht="13.5" thickBot="1" x14ac:dyDescent="0.25">
      <c r="B714" s="3681"/>
      <c r="C714" s="3682"/>
      <c r="D714" s="3655"/>
      <c r="E714" s="3655" t="s">
        <v>5017</v>
      </c>
      <c r="F714" s="3655" t="s">
        <v>5018</v>
      </c>
      <c r="G714" s="3640" t="s">
        <v>5020</v>
      </c>
      <c r="H714" s="3640" t="s">
        <v>5081</v>
      </c>
      <c r="I714" s="3693" t="s">
        <v>5082</v>
      </c>
      <c r="J714" s="3693" t="s">
        <v>5083</v>
      </c>
      <c r="K714" s="3693" t="s">
        <v>5023</v>
      </c>
      <c r="L714" s="3693"/>
      <c r="M714" s="3693" t="s">
        <v>5084</v>
      </c>
      <c r="N714" s="3693" t="s">
        <v>5085</v>
      </c>
      <c r="O714" s="3693" t="s">
        <v>5086</v>
      </c>
      <c r="P714" s="3693" t="s">
        <v>5087</v>
      </c>
      <c r="Q714" s="3638" t="s">
        <v>5029</v>
      </c>
      <c r="R714" s="3638" t="s">
        <v>5030</v>
      </c>
      <c r="S714" s="3638" t="s">
        <v>5031</v>
      </c>
      <c r="T714" s="3638" t="s">
        <v>5088</v>
      </c>
      <c r="U714" s="3638" t="s">
        <v>5089</v>
      </c>
      <c r="V714" s="3638" t="s">
        <v>5034</v>
      </c>
      <c r="W714" s="3638" t="s">
        <v>5036</v>
      </c>
      <c r="X714" s="3640" t="s">
        <v>5090</v>
      </c>
      <c r="Y714" s="3640" t="s">
        <v>5091</v>
      </c>
      <c r="Z714" s="3638" t="s">
        <v>5092</v>
      </c>
      <c r="AA714" s="3638" t="s">
        <v>5093</v>
      </c>
      <c r="AB714" s="3638" t="s">
        <v>5094</v>
      </c>
      <c r="AC714" s="3638" t="s">
        <v>1154</v>
      </c>
      <c r="AD714" s="3638" t="s">
        <v>5000</v>
      </c>
      <c r="AE714" s="3638" t="s">
        <v>5001</v>
      </c>
      <c r="AF714" s="2578"/>
    </row>
    <row r="715" spans="2:32" s="2458" customFormat="1" ht="13.5" thickBot="1" x14ac:dyDescent="0.25">
      <c r="B715" s="3681"/>
      <c r="C715" s="3682"/>
      <c r="D715" s="3638"/>
      <c r="E715" s="3638"/>
      <c r="F715" s="3638"/>
      <c r="G715" s="3637"/>
      <c r="H715" s="3637"/>
      <c r="I715" s="3640"/>
      <c r="J715" s="3640"/>
      <c r="K715" s="3449" t="s">
        <v>5043</v>
      </c>
      <c r="L715" s="3450" t="s">
        <v>2798</v>
      </c>
      <c r="M715" s="3640"/>
      <c r="N715" s="3640"/>
      <c r="O715" s="3640"/>
      <c r="P715" s="3640"/>
      <c r="Q715" s="3639"/>
      <c r="R715" s="3639"/>
      <c r="S715" s="3639"/>
      <c r="T715" s="3639"/>
      <c r="U715" s="3639"/>
      <c r="V715" s="3639"/>
      <c r="W715" s="3639"/>
      <c r="X715" s="3637"/>
      <c r="Y715" s="3637"/>
      <c r="Z715" s="3639"/>
      <c r="AA715" s="3639"/>
      <c r="AB715" s="3639"/>
      <c r="AC715" s="3639"/>
      <c r="AD715" s="3639"/>
      <c r="AE715" s="3639"/>
      <c r="AF715" s="2578"/>
    </row>
    <row r="716" spans="2:32" s="2458" customFormat="1" ht="22.5" customHeight="1" thickBot="1" x14ac:dyDescent="0.25">
      <c r="B716" s="3671" t="s">
        <v>5171</v>
      </c>
      <c r="C716" s="3672"/>
      <c r="D716" s="3171" t="s">
        <v>5172</v>
      </c>
      <c r="E716" s="3153"/>
      <c r="F716" s="3172"/>
      <c r="G716" s="3430"/>
      <c r="H716" s="3430"/>
      <c r="I716" s="3153"/>
      <c r="J716" s="3153"/>
      <c r="K716" s="3172"/>
      <c r="L716" s="3430"/>
      <c r="M716" s="3153"/>
      <c r="N716" s="3153"/>
      <c r="O716" s="3153"/>
      <c r="P716" s="3153"/>
      <c r="Q716" s="3153">
        <v>0.89</v>
      </c>
      <c r="R716" s="3172">
        <v>5000</v>
      </c>
      <c r="S716" s="3172"/>
      <c r="T716" s="3153"/>
      <c r="U716" s="3153">
        <v>0.06</v>
      </c>
      <c r="V716" s="3172"/>
      <c r="W716" s="3172"/>
      <c r="X716" s="3153"/>
      <c r="Y716" s="3153">
        <v>0.06</v>
      </c>
      <c r="Z716" s="3172"/>
      <c r="AA716" s="3153"/>
      <c r="AB716" s="3153"/>
      <c r="AC716" s="3431"/>
      <c r="AD716" s="3431"/>
      <c r="AE716" s="3431"/>
      <c r="AF716" s="2578"/>
    </row>
    <row r="717" spans="2:32" s="2458" customFormat="1" x14ac:dyDescent="0.2">
      <c r="B717" s="2642"/>
      <c r="C717" s="2572"/>
      <c r="D717" s="2572"/>
      <c r="E717" s="2572"/>
      <c r="F717" s="2572"/>
      <c r="G717" s="2573"/>
      <c r="H717" s="2573"/>
      <c r="I717" s="2573"/>
      <c r="J717" s="2573"/>
      <c r="K717" s="2572"/>
      <c r="L717" s="2573"/>
      <c r="M717" s="2573"/>
      <c r="N717" s="2573"/>
      <c r="O717" s="2573"/>
      <c r="P717" s="2573"/>
      <c r="Q717" s="2639"/>
      <c r="R717" s="2639"/>
      <c r="S717" s="2639"/>
      <c r="T717" s="2639"/>
      <c r="U717" s="2639"/>
      <c r="V717" s="2639"/>
      <c r="W717" s="2639"/>
      <c r="X717" s="2639"/>
      <c r="Y717" s="2639"/>
      <c r="Z717" s="2639"/>
      <c r="AA717" s="2639"/>
      <c r="AB717" s="2639"/>
      <c r="AC717" s="2639"/>
      <c r="AD717" s="2639"/>
      <c r="AE717" s="2639"/>
      <c r="AF717" s="2578"/>
    </row>
    <row r="718" spans="2:32" s="2458" customFormat="1" x14ac:dyDescent="0.2">
      <c r="B718" s="3673" t="s">
        <v>5002</v>
      </c>
      <c r="C718" s="3674"/>
      <c r="D718" s="3675" t="s">
        <v>5173</v>
      </c>
      <c r="E718" s="3675"/>
      <c r="F718" s="3675"/>
      <c r="G718" s="3675"/>
      <c r="H718" s="3675"/>
      <c r="I718" s="2640"/>
      <c r="J718" s="2640"/>
      <c r="K718" s="2640"/>
      <c r="L718" s="2640"/>
      <c r="M718" s="2640"/>
      <c r="N718" s="2640"/>
      <c r="O718" s="2640"/>
      <c r="P718" s="2640"/>
      <c r="Q718" s="2639"/>
      <c r="R718" s="2639"/>
      <c r="S718" s="2639"/>
      <c r="T718" s="2639"/>
      <c r="U718" s="2639"/>
      <c r="V718" s="2639"/>
      <c r="W718" s="2639"/>
      <c r="X718" s="2639"/>
      <c r="Y718" s="2639"/>
      <c r="Z718" s="2639"/>
      <c r="AA718" s="2639"/>
      <c r="AB718" s="2639"/>
      <c r="AC718" s="2639"/>
      <c r="AD718" s="2639"/>
      <c r="AE718" s="2639"/>
      <c r="AF718" s="2578"/>
    </row>
    <row r="719" spans="2:32" s="2458" customFormat="1" x14ac:dyDescent="0.2">
      <c r="B719" s="3673" t="s">
        <v>5003</v>
      </c>
      <c r="C719" s="3674"/>
      <c r="D719" s="3675" t="s">
        <v>5099</v>
      </c>
      <c r="E719" s="3675"/>
      <c r="F719" s="3675"/>
      <c r="G719" s="3675"/>
      <c r="H719" s="3675"/>
      <c r="I719" s="2640"/>
      <c r="J719" s="2640"/>
      <c r="K719" s="2640"/>
      <c r="L719" s="2640"/>
      <c r="M719" s="2640"/>
      <c r="N719" s="2640"/>
      <c r="O719" s="2640"/>
      <c r="P719" s="2640"/>
      <c r="Q719" s="2639"/>
      <c r="R719" s="2639"/>
      <c r="S719" s="2639"/>
      <c r="T719" s="2639"/>
      <c r="U719" s="2639"/>
      <c r="V719" s="2639"/>
      <c r="W719" s="2639"/>
      <c r="X719" s="2639"/>
      <c r="Y719" s="2639"/>
      <c r="Z719" s="2639"/>
      <c r="AA719" s="2639"/>
      <c r="AB719" s="2639"/>
      <c r="AC719" s="2639"/>
      <c r="AD719" s="2639"/>
      <c r="AE719" s="2639"/>
      <c r="AF719" s="2578"/>
    </row>
    <row r="720" spans="2:32" s="2458" customFormat="1" ht="13.5" thickBot="1" x14ac:dyDescent="0.25">
      <c r="B720" s="3454"/>
      <c r="C720" s="3453"/>
      <c r="D720" s="3453"/>
      <c r="E720" s="3453"/>
      <c r="F720" s="3453"/>
      <c r="G720" s="2643"/>
      <c r="H720" s="2643"/>
      <c r="I720" s="2643"/>
      <c r="J720" s="2643"/>
      <c r="K720" s="2643"/>
      <c r="L720" s="2643"/>
      <c r="M720" s="2643"/>
      <c r="N720" s="2643"/>
      <c r="O720" s="2643"/>
      <c r="P720" s="2643"/>
      <c r="Q720" s="2643"/>
      <c r="R720" s="2643"/>
      <c r="S720" s="2643"/>
      <c r="T720" s="2643"/>
      <c r="U720" s="2643"/>
      <c r="V720" s="2643"/>
      <c r="W720" s="2643"/>
      <c r="X720" s="2643"/>
      <c r="Y720" s="2643"/>
      <c r="Z720" s="2643"/>
      <c r="AA720" s="2643"/>
      <c r="AB720" s="2643"/>
      <c r="AC720" s="2643"/>
      <c r="AD720" s="2643"/>
      <c r="AE720" s="2643"/>
      <c r="AF720" s="2583"/>
    </row>
    <row r="721" spans="2:32" s="2458" customFormat="1" x14ac:dyDescent="0.2">
      <c r="B721" s="2919" t="str">
        <f>+B703</f>
        <v>.</v>
      </c>
      <c r="I721" s="2885"/>
    </row>
    <row r="722" spans="2:32" s="2458" customFormat="1" ht="13.5" thickBot="1" x14ac:dyDescent="0.25">
      <c r="I722" s="2885"/>
    </row>
    <row r="723" spans="2:32" s="2458" customFormat="1" ht="20.25" x14ac:dyDescent="0.2">
      <c r="B723" s="3623" t="s">
        <v>5075</v>
      </c>
      <c r="C723" s="3624"/>
      <c r="D723" s="3624"/>
      <c r="E723" s="3624"/>
      <c r="F723" s="3624"/>
      <c r="G723" s="3624"/>
      <c r="H723" s="3624"/>
      <c r="I723" s="3624"/>
      <c r="J723" s="3624"/>
      <c r="K723" s="3624"/>
      <c r="L723" s="3624"/>
      <c r="M723" s="3624"/>
      <c r="N723" s="3624"/>
      <c r="O723" s="3624"/>
      <c r="P723" s="3624"/>
      <c r="Q723" s="3624"/>
      <c r="R723" s="3624"/>
      <c r="S723" s="3624"/>
      <c r="T723" s="3624"/>
      <c r="U723" s="3624"/>
      <c r="V723" s="3624"/>
      <c r="W723" s="3624"/>
      <c r="X723" s="3624"/>
      <c r="Y723" s="3624"/>
      <c r="Z723" s="3624"/>
      <c r="AA723" s="3624"/>
      <c r="AB723" s="3624"/>
      <c r="AC723" s="3624"/>
      <c r="AD723" s="3624"/>
      <c r="AE723" s="3624"/>
      <c r="AF723" s="3625"/>
    </row>
    <row r="724" spans="2:32" s="2458" customFormat="1" x14ac:dyDescent="0.2">
      <c r="B724" s="3409"/>
      <c r="C724" s="3410"/>
      <c r="D724" s="3410"/>
      <c r="E724" s="3410"/>
      <c r="F724" s="3410"/>
      <c r="G724" s="2577"/>
      <c r="H724" s="2577"/>
      <c r="I724" s="2577"/>
      <c r="J724" s="2577"/>
      <c r="K724" s="2577"/>
      <c r="L724" s="2577"/>
      <c r="M724" s="2577"/>
      <c r="N724" s="2577"/>
      <c r="O724" s="2577"/>
      <c r="P724" s="2577"/>
      <c r="Q724" s="2577"/>
      <c r="R724" s="2577"/>
      <c r="S724" s="2577"/>
      <c r="T724" s="2577"/>
      <c r="U724" s="2577"/>
      <c r="V724" s="2577"/>
      <c r="W724" s="2577"/>
      <c r="X724" s="2577"/>
      <c r="Y724" s="2577"/>
      <c r="Z724" s="2577"/>
      <c r="AA724" s="2577"/>
      <c r="AB724" s="2577"/>
      <c r="AC724" s="2577"/>
      <c r="AD724" s="2577"/>
      <c r="AE724" s="2577"/>
      <c r="AF724" s="2578"/>
    </row>
    <row r="725" spans="2:32" s="2458" customFormat="1" x14ac:dyDescent="0.2">
      <c r="B725" s="2641" t="s">
        <v>5095</v>
      </c>
      <c r="C725" s="3410"/>
      <c r="D725" s="3676" t="s">
        <v>6199</v>
      </c>
      <c r="E725" s="3676"/>
      <c r="F725" s="3676"/>
      <c r="G725" s="2577"/>
      <c r="H725" s="2577"/>
      <c r="I725" s="2577"/>
      <c r="J725" s="2577"/>
      <c r="K725" s="2577"/>
      <c r="L725" s="2577"/>
      <c r="M725" s="2577"/>
      <c r="N725" s="2577"/>
      <c r="O725" s="2577"/>
      <c r="P725" s="2577"/>
      <c r="Q725" s="2577"/>
      <c r="R725" s="2577"/>
      <c r="S725" s="2577"/>
      <c r="T725" s="2577"/>
      <c r="U725" s="2577"/>
      <c r="V725" s="2577"/>
      <c r="W725" s="2577"/>
      <c r="X725" s="2577"/>
      <c r="Y725" s="2577"/>
      <c r="Z725" s="2577"/>
      <c r="AA725" s="2577"/>
      <c r="AB725" s="2577"/>
      <c r="AC725" s="2577"/>
      <c r="AD725" s="2577"/>
      <c r="AE725" s="2577"/>
      <c r="AF725" s="2578"/>
    </row>
    <row r="726" spans="2:32" s="2458" customFormat="1" x14ac:dyDescent="0.2">
      <c r="B726" s="3677" t="s">
        <v>5078</v>
      </c>
      <c r="C726" s="3678"/>
      <c r="D726" s="3709">
        <v>41619</v>
      </c>
      <c r="E726" s="3709"/>
      <c r="F726" s="3709"/>
      <c r="G726" s="2639"/>
      <c r="H726" s="2577"/>
      <c r="I726" s="2577"/>
      <c r="J726" s="2577"/>
      <c r="K726" s="2577"/>
      <c r="L726" s="2577"/>
      <c r="M726" s="2577"/>
      <c r="N726" s="2577"/>
      <c r="O726" s="2577"/>
      <c r="P726" s="2577"/>
      <c r="Q726" s="2577"/>
      <c r="R726" s="2577"/>
      <c r="S726" s="2577"/>
      <c r="T726" s="2577"/>
      <c r="U726" s="2577"/>
      <c r="V726" s="2577"/>
      <c r="W726" s="2577"/>
      <c r="X726" s="2577"/>
      <c r="Y726" s="2577"/>
      <c r="Z726" s="2577"/>
      <c r="AA726" s="2577"/>
      <c r="AB726" s="2577"/>
      <c r="AC726" s="2577"/>
      <c r="AD726" s="2577"/>
      <c r="AE726" s="2577"/>
      <c r="AF726" s="2578"/>
    </row>
    <row r="727" spans="2:32" s="2458" customFormat="1" x14ac:dyDescent="0.2">
      <c r="B727" s="3657" t="s">
        <v>5076</v>
      </c>
      <c r="C727" s="3658"/>
      <c r="D727" s="3694">
        <v>41698</v>
      </c>
      <c r="E727" s="3694"/>
      <c r="F727" s="3694"/>
      <c r="G727" s="2577"/>
      <c r="H727" s="2577"/>
      <c r="I727" s="2577"/>
      <c r="J727" s="2577"/>
      <c r="K727" s="2577"/>
      <c r="L727" s="2577"/>
      <c r="M727" s="2577"/>
      <c r="N727" s="2577"/>
      <c r="O727" s="2577"/>
      <c r="P727" s="2577"/>
      <c r="Q727" s="2577"/>
      <c r="R727" s="2577"/>
      <c r="S727" s="2577"/>
      <c r="T727" s="2577"/>
      <c r="U727" s="2577"/>
      <c r="V727" s="2577"/>
      <c r="W727" s="2577"/>
      <c r="X727" s="2577"/>
      <c r="Y727" s="2577"/>
      <c r="Z727" s="2577"/>
      <c r="AA727" s="2577"/>
      <c r="AB727" s="2577"/>
      <c r="AC727" s="2577"/>
      <c r="AD727" s="2577"/>
      <c r="AE727" s="2577"/>
      <c r="AF727" s="2578"/>
    </row>
    <row r="728" spans="2:32" s="2458" customFormat="1" ht="13.5" thickBot="1" x14ac:dyDescent="0.25">
      <c r="B728" s="3409"/>
      <c r="C728" s="3410"/>
      <c r="D728" s="3410"/>
      <c r="E728" s="3410"/>
      <c r="F728" s="3410"/>
      <c r="G728" s="2577"/>
      <c r="H728" s="2577"/>
      <c r="I728" s="2577"/>
      <c r="J728" s="2577"/>
      <c r="K728" s="2577"/>
      <c r="L728" s="2577"/>
      <c r="M728" s="2577"/>
      <c r="N728" s="2577"/>
      <c r="O728" s="2577"/>
      <c r="P728" s="2577"/>
      <c r="Q728" s="2577"/>
      <c r="R728" s="2577"/>
      <c r="S728" s="2577"/>
      <c r="T728" s="2577"/>
      <c r="U728" s="2577"/>
      <c r="V728" s="2577"/>
      <c r="W728" s="2577"/>
      <c r="X728" s="2577"/>
      <c r="Y728" s="2577"/>
      <c r="Z728" s="2577"/>
      <c r="AA728" s="2577"/>
      <c r="AB728" s="2577"/>
      <c r="AC728" s="2577"/>
      <c r="AD728" s="2577"/>
      <c r="AE728" s="2577"/>
      <c r="AF728" s="2578"/>
    </row>
    <row r="729" spans="2:32" s="2458" customFormat="1" ht="197.25" customHeight="1" thickBot="1" x14ac:dyDescent="0.25">
      <c r="B729" s="3659" t="s">
        <v>5077</v>
      </c>
      <c r="C729" s="3710"/>
      <c r="D729" s="3661" t="s">
        <v>6200</v>
      </c>
      <c r="E729" s="3662"/>
      <c r="F729" s="3662"/>
      <c r="G729" s="3662"/>
      <c r="H729" s="3662"/>
      <c r="I729" s="3662"/>
      <c r="J729" s="3662"/>
      <c r="K729" s="3662"/>
      <c r="L729" s="3662"/>
      <c r="M729" s="3662"/>
      <c r="N729" s="3662"/>
      <c r="O729" s="3662"/>
      <c r="P729" s="3662"/>
      <c r="Q729" s="3663"/>
      <c r="R729" s="2577"/>
      <c r="S729" s="2577"/>
      <c r="T729" s="2577"/>
      <c r="U729" s="2577"/>
      <c r="V729" s="2577"/>
      <c r="W729" s="2577"/>
      <c r="X729" s="2577"/>
      <c r="Y729" s="2577"/>
      <c r="Z729" s="2577"/>
      <c r="AA729" s="2577"/>
      <c r="AB729" s="2577"/>
      <c r="AC729" s="2577"/>
      <c r="AD729" s="2577"/>
      <c r="AE729" s="2577"/>
      <c r="AF729" s="2578"/>
    </row>
    <row r="730" spans="2:32" s="2458" customFormat="1" ht="13.5" thickBot="1" x14ac:dyDescent="0.25">
      <c r="B730" s="3409"/>
      <c r="C730" s="3410"/>
      <c r="D730" s="3410"/>
      <c r="E730" s="3410"/>
      <c r="F730" s="3410"/>
      <c r="G730" s="2577"/>
      <c r="H730" s="2577"/>
      <c r="I730" s="2577"/>
      <c r="J730" s="2577"/>
      <c r="K730" s="2577"/>
      <c r="L730" s="2577"/>
      <c r="M730" s="2577"/>
      <c r="N730" s="2577"/>
      <c r="O730" s="2577"/>
      <c r="P730" s="2577"/>
      <c r="Q730" s="2577"/>
      <c r="R730" s="2643"/>
      <c r="S730" s="2577"/>
      <c r="T730" s="2577"/>
      <c r="U730" s="2577"/>
      <c r="V730" s="2577"/>
      <c r="W730" s="2577"/>
      <c r="X730" s="2577"/>
      <c r="Y730" s="2577"/>
      <c r="Z730" s="2577"/>
      <c r="AA730" s="2577"/>
      <c r="AB730" s="2577"/>
      <c r="AC730" s="2577"/>
      <c r="AD730" s="2577"/>
      <c r="AE730" s="2577"/>
      <c r="AF730" s="2578"/>
    </row>
    <row r="731" spans="2:32" s="2458" customFormat="1" ht="13.5" thickBot="1" x14ac:dyDescent="0.25">
      <c r="B731" s="3679" t="s">
        <v>5079</v>
      </c>
      <c r="C731" s="3680"/>
      <c r="D731" s="3655" t="s">
        <v>5080</v>
      </c>
      <c r="E731" s="3683" t="s">
        <v>224</v>
      </c>
      <c r="F731" s="3684"/>
      <c r="G731" s="3684"/>
      <c r="H731" s="3684"/>
      <c r="I731" s="3684"/>
      <c r="J731" s="3684"/>
      <c r="K731" s="3684"/>
      <c r="L731" s="3684"/>
      <c r="M731" s="3684"/>
      <c r="N731" s="3684"/>
      <c r="O731" s="3684"/>
      <c r="P731" s="3685"/>
      <c r="Q731" s="3686" t="s">
        <v>340</v>
      </c>
      <c r="R731" s="3687"/>
      <c r="S731" s="3688"/>
      <c r="T731" s="3688"/>
      <c r="U731" s="3688"/>
      <c r="V731" s="3688"/>
      <c r="W731" s="3688"/>
      <c r="X731" s="3688"/>
      <c r="Y731" s="3689"/>
      <c r="Z731" s="3686" t="s">
        <v>225</v>
      </c>
      <c r="AA731" s="3688"/>
      <c r="AB731" s="3689"/>
      <c r="AC731" s="3690" t="s">
        <v>4999</v>
      </c>
      <c r="AD731" s="3691"/>
      <c r="AE731" s="3692"/>
      <c r="AF731" s="2578"/>
    </row>
    <row r="732" spans="2:32" s="2458" customFormat="1" ht="13.5" thickBot="1" x14ac:dyDescent="0.25">
      <c r="B732" s="3681"/>
      <c r="C732" s="3682"/>
      <c r="D732" s="3655"/>
      <c r="E732" s="3655" t="s">
        <v>5017</v>
      </c>
      <c r="F732" s="3655" t="s">
        <v>5018</v>
      </c>
      <c r="G732" s="3640" t="s">
        <v>5020</v>
      </c>
      <c r="H732" s="3640" t="s">
        <v>5081</v>
      </c>
      <c r="I732" s="3693" t="s">
        <v>5082</v>
      </c>
      <c r="J732" s="3693" t="s">
        <v>5083</v>
      </c>
      <c r="K732" s="3693" t="s">
        <v>5023</v>
      </c>
      <c r="L732" s="3693"/>
      <c r="M732" s="3693" t="s">
        <v>5084</v>
      </c>
      <c r="N732" s="3693" t="s">
        <v>5085</v>
      </c>
      <c r="O732" s="3693" t="s">
        <v>5086</v>
      </c>
      <c r="P732" s="3693" t="s">
        <v>5087</v>
      </c>
      <c r="Q732" s="3638" t="s">
        <v>5029</v>
      </c>
      <c r="R732" s="3638" t="s">
        <v>5030</v>
      </c>
      <c r="S732" s="3638" t="s">
        <v>5031</v>
      </c>
      <c r="T732" s="3638" t="s">
        <v>5088</v>
      </c>
      <c r="U732" s="3638" t="s">
        <v>5089</v>
      </c>
      <c r="V732" s="3638" t="s">
        <v>5034</v>
      </c>
      <c r="W732" s="3638" t="s">
        <v>5036</v>
      </c>
      <c r="X732" s="3640" t="s">
        <v>5090</v>
      </c>
      <c r="Y732" s="3640" t="s">
        <v>5091</v>
      </c>
      <c r="Z732" s="3638" t="s">
        <v>5092</v>
      </c>
      <c r="AA732" s="3638" t="s">
        <v>5093</v>
      </c>
      <c r="AB732" s="3638" t="s">
        <v>5094</v>
      </c>
      <c r="AC732" s="3638" t="s">
        <v>1154</v>
      </c>
      <c r="AD732" s="3638" t="s">
        <v>5000</v>
      </c>
      <c r="AE732" s="3638" t="s">
        <v>5001</v>
      </c>
      <c r="AF732" s="2578"/>
    </row>
    <row r="733" spans="2:32" s="2458" customFormat="1" ht="13.5" thickBot="1" x14ac:dyDescent="0.25">
      <c r="B733" s="3681"/>
      <c r="C733" s="3682"/>
      <c r="D733" s="3638"/>
      <c r="E733" s="3638"/>
      <c r="F733" s="3638"/>
      <c r="G733" s="3637"/>
      <c r="H733" s="3637"/>
      <c r="I733" s="3640"/>
      <c r="J733" s="3640"/>
      <c r="K733" s="3412" t="s">
        <v>5043</v>
      </c>
      <c r="L733" s="3413" t="s">
        <v>2798</v>
      </c>
      <c r="M733" s="3640"/>
      <c r="N733" s="3640"/>
      <c r="O733" s="3640"/>
      <c r="P733" s="3640"/>
      <c r="Q733" s="3639"/>
      <c r="R733" s="3639"/>
      <c r="S733" s="3639"/>
      <c r="T733" s="3639"/>
      <c r="U733" s="3639"/>
      <c r="V733" s="3639"/>
      <c r="W733" s="3639"/>
      <c r="X733" s="3637"/>
      <c r="Y733" s="3637"/>
      <c r="Z733" s="3639"/>
      <c r="AA733" s="3639"/>
      <c r="AB733" s="3639"/>
      <c r="AC733" s="3639"/>
      <c r="AD733" s="3639"/>
      <c r="AE733" s="3639"/>
      <c r="AF733" s="2578"/>
    </row>
    <row r="734" spans="2:32" s="2458" customFormat="1" ht="13.5" thickBot="1" x14ac:dyDescent="0.25">
      <c r="B734" s="4573" t="s">
        <v>6199</v>
      </c>
      <c r="C734" s="4574"/>
      <c r="D734" s="3271" t="s">
        <v>1534</v>
      </c>
      <c r="E734" s="3027"/>
      <c r="F734" s="3168"/>
      <c r="G734" s="2963"/>
      <c r="H734" s="2963"/>
      <c r="I734" s="3027"/>
      <c r="J734" s="3027"/>
      <c r="K734" s="3168"/>
      <c r="L734" s="2963"/>
      <c r="M734" s="3027"/>
      <c r="N734" s="3027"/>
      <c r="O734" s="3027"/>
      <c r="P734" s="3027"/>
      <c r="Q734" s="3027"/>
      <c r="R734" s="3168"/>
      <c r="S734" s="3168"/>
      <c r="T734" s="3027"/>
      <c r="U734" s="3027"/>
      <c r="V734" s="3168"/>
      <c r="W734" s="3168"/>
      <c r="X734" s="3027"/>
      <c r="Y734" s="3027"/>
      <c r="Z734" s="3168"/>
      <c r="AA734" s="3027"/>
      <c r="AB734" s="3027"/>
      <c r="AC734" s="2995"/>
      <c r="AD734" s="2995"/>
      <c r="AE734" s="2996"/>
      <c r="AF734" s="2578"/>
    </row>
    <row r="735" spans="2:32" s="2458" customFormat="1" x14ac:dyDescent="0.2">
      <c r="B735" s="2642"/>
      <c r="C735" s="2572"/>
      <c r="D735" s="2572"/>
      <c r="E735" s="2572"/>
      <c r="F735" s="2572"/>
      <c r="G735" s="2573"/>
      <c r="H735" s="2573"/>
      <c r="I735" s="2573"/>
      <c r="J735" s="2573"/>
      <c r="K735" s="2572"/>
      <c r="L735" s="2573"/>
      <c r="M735" s="2573"/>
      <c r="N735" s="2573"/>
      <c r="O735" s="2573"/>
      <c r="P735" s="2573"/>
      <c r="Q735" s="2639"/>
      <c r="R735" s="2639"/>
      <c r="S735" s="2639"/>
      <c r="T735" s="2639"/>
      <c r="U735" s="2639"/>
      <c r="V735" s="2639"/>
      <c r="W735" s="2639"/>
      <c r="X735" s="2639"/>
      <c r="Y735" s="2639"/>
      <c r="Z735" s="2639"/>
      <c r="AA735" s="2639"/>
      <c r="AB735" s="2639"/>
      <c r="AC735" s="2639"/>
      <c r="AD735" s="2639"/>
      <c r="AE735" s="2639"/>
      <c r="AF735" s="2578"/>
    </row>
    <row r="736" spans="2:32" s="2458" customFormat="1" x14ac:dyDescent="0.2">
      <c r="B736" s="3673" t="s">
        <v>5002</v>
      </c>
      <c r="C736" s="3674"/>
      <c r="D736" s="3675" t="s">
        <v>1871</v>
      </c>
      <c r="E736" s="3675"/>
      <c r="F736" s="3675"/>
      <c r="G736" s="3675"/>
      <c r="H736" s="3675"/>
      <c r="I736" s="2640"/>
      <c r="J736" s="2640"/>
      <c r="K736" s="2640"/>
      <c r="L736" s="2640"/>
      <c r="M736" s="2640"/>
      <c r="N736" s="2640"/>
      <c r="O736" s="2640"/>
      <c r="P736" s="2640"/>
      <c r="Q736" s="2639"/>
      <c r="R736" s="2639"/>
      <c r="S736" s="2639"/>
      <c r="T736" s="2639"/>
      <c r="U736" s="2639"/>
      <c r="V736" s="2639"/>
      <c r="W736" s="2639"/>
      <c r="X736" s="2639"/>
      <c r="Y736" s="2639"/>
      <c r="Z736" s="2639"/>
      <c r="AA736" s="2639"/>
      <c r="AB736" s="2639"/>
      <c r="AC736" s="2639"/>
      <c r="AD736" s="2639"/>
      <c r="AE736" s="2639"/>
      <c r="AF736" s="2578"/>
    </row>
    <row r="737" spans="2:32" s="2458" customFormat="1" x14ac:dyDescent="0.2">
      <c r="B737" s="3673" t="s">
        <v>5003</v>
      </c>
      <c r="C737" s="3674"/>
      <c r="D737" s="3675" t="s">
        <v>1871</v>
      </c>
      <c r="E737" s="3675"/>
      <c r="F737" s="3675"/>
      <c r="G737" s="3675"/>
      <c r="H737" s="3675"/>
      <c r="I737" s="2640"/>
      <c r="J737" s="2640"/>
      <c r="K737" s="2640"/>
      <c r="L737" s="2640"/>
      <c r="M737" s="2640"/>
      <c r="N737" s="2640"/>
      <c r="O737" s="2640"/>
      <c r="P737" s="2640"/>
      <c r="Q737" s="2639"/>
      <c r="R737" s="2639"/>
      <c r="S737" s="2639"/>
      <c r="T737" s="2639"/>
      <c r="U737" s="2639"/>
      <c r="V737" s="2639"/>
      <c r="W737" s="2639"/>
      <c r="X737" s="2639"/>
      <c r="Y737" s="2639"/>
      <c r="Z737" s="2639"/>
      <c r="AA737" s="2639"/>
      <c r="AB737" s="2639"/>
      <c r="AC737" s="2639"/>
      <c r="AD737" s="2639"/>
      <c r="AE737" s="2639"/>
      <c r="AF737" s="2578"/>
    </row>
    <row r="738" spans="2:32" s="2458" customFormat="1" ht="13.5" thickBot="1" x14ac:dyDescent="0.25">
      <c r="B738" s="3414"/>
      <c r="C738" s="3411"/>
      <c r="D738" s="3411"/>
      <c r="E738" s="3411"/>
      <c r="F738" s="3411"/>
      <c r="G738" s="2643"/>
      <c r="H738" s="2643"/>
      <c r="I738" s="2643"/>
      <c r="J738" s="2643"/>
      <c r="K738" s="2643"/>
      <c r="L738" s="2643"/>
      <c r="M738" s="2643"/>
      <c r="N738" s="2643"/>
      <c r="O738" s="2643"/>
      <c r="P738" s="2643"/>
      <c r="Q738" s="2643"/>
      <c r="R738" s="2643"/>
      <c r="S738" s="2643"/>
      <c r="T738" s="2643"/>
      <c r="U738" s="2643"/>
      <c r="V738" s="2643"/>
      <c r="W738" s="2643"/>
      <c r="X738" s="2643"/>
      <c r="Y738" s="2643"/>
      <c r="Z738" s="2643"/>
      <c r="AA738" s="2643"/>
      <c r="AB738" s="2643"/>
      <c r="AC738" s="2643"/>
      <c r="AD738" s="2643"/>
      <c r="AE738" s="2643"/>
      <c r="AF738" s="2583"/>
    </row>
    <row r="739" spans="2:32" s="2458" customFormat="1" x14ac:dyDescent="0.2">
      <c r="B739" s="4566" t="str">
        <f>+B721</f>
        <v>.</v>
      </c>
      <c r="C739" s="4566"/>
      <c r="I739" s="2885"/>
    </row>
    <row r="740" spans="2:32" s="2458" customFormat="1" ht="13.5" thickBot="1" x14ac:dyDescent="0.25">
      <c r="I740" s="2885"/>
    </row>
    <row r="741" spans="2:32" s="2458" customFormat="1" ht="20.25" x14ac:dyDescent="0.2">
      <c r="B741" s="3623" t="s">
        <v>5075</v>
      </c>
      <c r="C741" s="3624"/>
      <c r="D741" s="3624"/>
      <c r="E741" s="3624"/>
      <c r="F741" s="3624"/>
      <c r="G741" s="3624"/>
      <c r="H741" s="3624"/>
      <c r="I741" s="3624"/>
      <c r="J741" s="3624"/>
      <c r="K741" s="3624"/>
      <c r="L741" s="3624"/>
      <c r="M741" s="3624"/>
      <c r="N741" s="3624"/>
      <c r="O741" s="3624"/>
      <c r="P741" s="3624"/>
      <c r="Q741" s="3624"/>
      <c r="R741" s="3624"/>
      <c r="S741" s="3624"/>
      <c r="T741" s="3624"/>
      <c r="U741" s="3624"/>
      <c r="V741" s="3624"/>
      <c r="W741" s="3624"/>
      <c r="X741" s="3624"/>
      <c r="Y741" s="3624"/>
      <c r="Z741" s="3624"/>
      <c r="AA741" s="3624"/>
      <c r="AB741" s="3624"/>
      <c r="AC741" s="3624"/>
      <c r="AD741" s="3624"/>
      <c r="AE741" s="3624"/>
      <c r="AF741" s="3625"/>
    </row>
    <row r="742" spans="2:32" s="2458" customFormat="1" x14ac:dyDescent="0.2">
      <c r="B742" s="3010"/>
      <c r="C742" s="3011"/>
      <c r="D742" s="3011"/>
      <c r="E742" s="3011"/>
      <c r="F742" s="3011"/>
      <c r="G742" s="2577"/>
      <c r="H742" s="2577"/>
      <c r="I742" s="2577"/>
      <c r="J742" s="2577"/>
      <c r="K742" s="2577"/>
      <c r="L742" s="2577"/>
      <c r="M742" s="2577"/>
      <c r="N742" s="2577"/>
      <c r="O742" s="2577"/>
      <c r="P742" s="2577"/>
      <c r="Q742" s="2577"/>
      <c r="R742" s="2577"/>
      <c r="S742" s="2577"/>
      <c r="T742" s="2577"/>
      <c r="U742" s="2577"/>
      <c r="V742" s="2577"/>
      <c r="W742" s="2577"/>
      <c r="X742" s="2577"/>
      <c r="Y742" s="2577"/>
      <c r="Z742" s="2577"/>
      <c r="AA742" s="2577"/>
      <c r="AB742" s="2577"/>
      <c r="AC742" s="2577"/>
      <c r="AD742" s="2577"/>
      <c r="AE742" s="2577"/>
      <c r="AF742" s="2578"/>
    </row>
    <row r="743" spans="2:32" s="2458" customFormat="1" ht="12.75" customHeight="1" x14ac:dyDescent="0.2">
      <c r="B743" s="2641" t="s">
        <v>5095</v>
      </c>
      <c r="C743" s="3011"/>
      <c r="D743" s="3676" t="s">
        <v>5983</v>
      </c>
      <c r="E743" s="3676"/>
      <c r="F743" s="3676"/>
      <c r="G743" s="3676"/>
      <c r="H743" s="3676"/>
      <c r="I743" s="3676"/>
      <c r="J743" s="2577"/>
      <c r="K743" s="2577"/>
      <c r="L743" s="2577"/>
      <c r="M743" s="2577"/>
      <c r="N743" s="2577"/>
      <c r="O743" s="2577"/>
      <c r="P743" s="2577"/>
      <c r="Q743" s="2577"/>
      <c r="R743" s="2577"/>
      <c r="S743" s="2577"/>
      <c r="T743" s="2577"/>
      <c r="U743" s="2577"/>
      <c r="V743" s="2577"/>
      <c r="W743" s="2577"/>
      <c r="X743" s="2577"/>
      <c r="Y743" s="2577"/>
      <c r="Z743" s="2577"/>
      <c r="AA743" s="2577"/>
      <c r="AB743" s="2577"/>
      <c r="AC743" s="2577"/>
      <c r="AD743" s="2577"/>
      <c r="AE743" s="2577"/>
      <c r="AF743" s="2578"/>
    </row>
    <row r="744" spans="2:32" s="2458" customFormat="1" x14ac:dyDescent="0.2">
      <c r="B744" s="3677" t="s">
        <v>5078</v>
      </c>
      <c r="C744" s="3678"/>
      <c r="D744" s="4548">
        <v>41552</v>
      </c>
      <c r="E744" s="4548"/>
      <c r="F744" s="4548"/>
      <c r="G744" s="2577"/>
      <c r="H744" s="2577"/>
      <c r="I744" s="2577"/>
      <c r="J744" s="2577"/>
      <c r="K744" s="2577"/>
      <c r="L744" s="2577"/>
      <c r="M744" s="2577"/>
      <c r="N744" s="2577"/>
      <c r="O744" s="2577"/>
      <c r="P744" s="2577"/>
      <c r="Q744" s="2577"/>
      <c r="R744" s="2577"/>
      <c r="S744" s="2577"/>
      <c r="T744" s="2577"/>
      <c r="U744" s="2577"/>
      <c r="V744" s="2577"/>
      <c r="W744" s="2577"/>
      <c r="X744" s="2577"/>
      <c r="Y744" s="2577"/>
      <c r="Z744" s="2577"/>
      <c r="AA744" s="2577"/>
      <c r="AB744" s="2577"/>
      <c r="AC744" s="2577"/>
      <c r="AD744" s="2577"/>
      <c r="AE744" s="2577"/>
      <c r="AF744" s="2578"/>
    </row>
    <row r="745" spans="2:32" s="2458" customFormat="1" x14ac:dyDescent="0.2">
      <c r="B745" s="3657" t="s">
        <v>5076</v>
      </c>
      <c r="C745" s="3658"/>
      <c r="D745" s="4549">
        <v>41727</v>
      </c>
      <c r="E745" s="4549"/>
      <c r="F745" s="4549"/>
      <c r="G745" s="2577"/>
      <c r="H745" s="2577"/>
      <c r="I745" s="2577"/>
      <c r="J745" s="2577"/>
      <c r="K745" s="2577"/>
      <c r="L745" s="2577"/>
      <c r="M745" s="2577"/>
      <c r="N745" s="2577"/>
      <c r="O745" s="2577"/>
      <c r="P745" s="2577"/>
      <c r="Q745" s="2577"/>
      <c r="R745" s="2577"/>
      <c r="S745" s="2577"/>
      <c r="T745" s="2577"/>
      <c r="U745" s="2577"/>
      <c r="V745" s="2577"/>
      <c r="W745" s="2577"/>
      <c r="X745" s="2577"/>
      <c r="Y745" s="2577"/>
      <c r="Z745" s="2577"/>
      <c r="AA745" s="2577"/>
      <c r="AB745" s="2577"/>
      <c r="AC745" s="2577"/>
      <c r="AD745" s="2577"/>
      <c r="AE745" s="2577"/>
      <c r="AF745" s="2578"/>
    </row>
    <row r="746" spans="2:32" s="2458" customFormat="1" ht="13.5" thickBot="1" x14ac:dyDescent="0.25">
      <c r="B746" s="3010"/>
      <c r="C746" s="3011"/>
      <c r="D746" s="3011"/>
      <c r="E746" s="3011"/>
      <c r="F746" s="3011"/>
      <c r="G746" s="2577"/>
      <c r="H746" s="2577"/>
      <c r="I746" s="2577"/>
      <c r="J746" s="2577"/>
      <c r="K746" s="2577"/>
      <c r="L746" s="2577"/>
      <c r="M746" s="2577"/>
      <c r="N746" s="2577"/>
      <c r="O746" s="2577"/>
      <c r="P746" s="2577"/>
      <c r="Q746" s="2577"/>
      <c r="R746" s="2577"/>
      <c r="S746" s="2577"/>
      <c r="T746" s="2577"/>
      <c r="U746" s="2577"/>
      <c r="V746" s="2577"/>
      <c r="W746" s="2577"/>
      <c r="X746" s="2577"/>
      <c r="Y746" s="2577"/>
      <c r="Z746" s="2577"/>
      <c r="AA746" s="2577"/>
      <c r="AB746" s="2577"/>
      <c r="AC746" s="2577"/>
      <c r="AD746" s="2577"/>
      <c r="AE746" s="2577"/>
      <c r="AF746" s="2578"/>
    </row>
    <row r="747" spans="2:32" s="2458" customFormat="1" ht="104.25" customHeight="1" thickBot="1" x14ac:dyDescent="0.25">
      <c r="B747" s="3659" t="s">
        <v>5077</v>
      </c>
      <c r="C747" s="3710"/>
      <c r="D747" s="3730" t="s">
        <v>5984</v>
      </c>
      <c r="E747" s="3731"/>
      <c r="F747" s="3731"/>
      <c r="G747" s="3731"/>
      <c r="H747" s="3731"/>
      <c r="I747" s="3731"/>
      <c r="J747" s="3731"/>
      <c r="K747" s="3731"/>
      <c r="L747" s="3731"/>
      <c r="M747" s="3731"/>
      <c r="N747" s="3731"/>
      <c r="O747" s="3731"/>
      <c r="P747" s="3731"/>
      <c r="Q747" s="3732"/>
      <c r="R747" s="2577"/>
      <c r="S747" s="2577"/>
      <c r="T747" s="2577"/>
      <c r="U747" s="2577"/>
      <c r="V747" s="2577"/>
      <c r="W747" s="2577"/>
      <c r="X747" s="2577"/>
      <c r="Y747" s="2577"/>
      <c r="Z747" s="2577"/>
      <c r="AA747" s="2577"/>
      <c r="AB747" s="2577"/>
      <c r="AC747" s="2577"/>
      <c r="AD747" s="2577"/>
      <c r="AE747" s="2577"/>
      <c r="AF747" s="2578"/>
    </row>
    <row r="748" spans="2:32" s="2458" customFormat="1" ht="13.5" thickBot="1" x14ac:dyDescent="0.25">
      <c r="B748" s="3010"/>
      <c r="C748" s="3011"/>
      <c r="D748" s="3011"/>
      <c r="E748" s="3011"/>
      <c r="F748" s="3011"/>
      <c r="G748" s="2577"/>
      <c r="H748" s="2577"/>
      <c r="I748" s="2577"/>
      <c r="J748" s="2577"/>
      <c r="K748" s="2577"/>
      <c r="L748" s="2577"/>
      <c r="M748" s="2577"/>
      <c r="N748" s="2577"/>
      <c r="O748" s="2577"/>
      <c r="P748" s="2577"/>
      <c r="Q748" s="2577"/>
      <c r="R748" s="2643"/>
      <c r="S748" s="2577"/>
      <c r="T748" s="2577"/>
      <c r="U748" s="2577"/>
      <c r="V748" s="2577"/>
      <c r="W748" s="2577"/>
      <c r="X748" s="2577"/>
      <c r="Y748" s="2577"/>
      <c r="Z748" s="2577"/>
      <c r="AA748" s="2577"/>
      <c r="AB748" s="2577"/>
      <c r="AC748" s="2577"/>
      <c r="AD748" s="2577"/>
      <c r="AE748" s="2577"/>
      <c r="AF748" s="2578"/>
    </row>
    <row r="749" spans="2:32" s="2458" customFormat="1" ht="13.5" thickBot="1" x14ac:dyDescent="0.25">
      <c r="B749" s="3679" t="s">
        <v>5079</v>
      </c>
      <c r="C749" s="3680"/>
      <c r="D749" s="3655" t="s">
        <v>5080</v>
      </c>
      <c r="E749" s="3683" t="s">
        <v>224</v>
      </c>
      <c r="F749" s="3684"/>
      <c r="G749" s="3684"/>
      <c r="H749" s="3684"/>
      <c r="I749" s="3684"/>
      <c r="J749" s="3684"/>
      <c r="K749" s="3684"/>
      <c r="L749" s="3684"/>
      <c r="M749" s="3684"/>
      <c r="N749" s="3684"/>
      <c r="O749" s="3684"/>
      <c r="P749" s="3685"/>
      <c r="Q749" s="3686" t="s">
        <v>340</v>
      </c>
      <c r="R749" s="3687"/>
      <c r="S749" s="3688"/>
      <c r="T749" s="3688"/>
      <c r="U749" s="3688"/>
      <c r="V749" s="3688"/>
      <c r="W749" s="3688"/>
      <c r="X749" s="3688"/>
      <c r="Y749" s="3689"/>
      <c r="Z749" s="3686" t="s">
        <v>225</v>
      </c>
      <c r="AA749" s="3688"/>
      <c r="AB749" s="3689"/>
      <c r="AC749" s="3690" t="s">
        <v>4999</v>
      </c>
      <c r="AD749" s="3691"/>
      <c r="AE749" s="3692"/>
      <c r="AF749" s="2578"/>
    </row>
    <row r="750" spans="2:32" s="2458" customFormat="1" ht="22.5" customHeight="1" thickBot="1" x14ac:dyDescent="0.25">
      <c r="B750" s="3681"/>
      <c r="C750" s="3682"/>
      <c r="D750" s="3655"/>
      <c r="E750" s="3655" t="s">
        <v>5017</v>
      </c>
      <c r="F750" s="3655" t="s">
        <v>5018</v>
      </c>
      <c r="G750" s="3640" t="s">
        <v>5020</v>
      </c>
      <c r="H750" s="3640" t="s">
        <v>5081</v>
      </c>
      <c r="I750" s="3693" t="s">
        <v>5082</v>
      </c>
      <c r="J750" s="3693" t="s">
        <v>5083</v>
      </c>
      <c r="K750" s="3693" t="s">
        <v>5023</v>
      </c>
      <c r="L750" s="3693"/>
      <c r="M750" s="3693" t="s">
        <v>5084</v>
      </c>
      <c r="N750" s="3693" t="s">
        <v>5085</v>
      </c>
      <c r="O750" s="3693" t="s">
        <v>5086</v>
      </c>
      <c r="P750" s="3693" t="s">
        <v>5087</v>
      </c>
      <c r="Q750" s="3638" t="s">
        <v>5029</v>
      </c>
      <c r="R750" s="3638" t="s">
        <v>5030</v>
      </c>
      <c r="S750" s="3638" t="s">
        <v>5031</v>
      </c>
      <c r="T750" s="3638" t="s">
        <v>5088</v>
      </c>
      <c r="U750" s="3638" t="s">
        <v>5089</v>
      </c>
      <c r="V750" s="3638" t="s">
        <v>5034</v>
      </c>
      <c r="W750" s="3638" t="s">
        <v>5036</v>
      </c>
      <c r="X750" s="3640" t="s">
        <v>5090</v>
      </c>
      <c r="Y750" s="3640" t="s">
        <v>5091</v>
      </c>
      <c r="Z750" s="3638" t="s">
        <v>5092</v>
      </c>
      <c r="AA750" s="3638" t="s">
        <v>5093</v>
      </c>
      <c r="AB750" s="3638" t="s">
        <v>5094</v>
      </c>
      <c r="AC750" s="3638" t="s">
        <v>1154</v>
      </c>
      <c r="AD750" s="3638" t="s">
        <v>5000</v>
      </c>
      <c r="AE750" s="3638" t="s">
        <v>5001</v>
      </c>
      <c r="AF750" s="2578"/>
    </row>
    <row r="751" spans="2:32" s="2458" customFormat="1" ht="22.5" customHeight="1" thickBot="1" x14ac:dyDescent="0.25">
      <c r="B751" s="3681"/>
      <c r="C751" s="3682"/>
      <c r="D751" s="3638"/>
      <c r="E751" s="3638"/>
      <c r="F751" s="3638"/>
      <c r="G751" s="3637"/>
      <c r="H751" s="3637"/>
      <c r="I751" s="3640"/>
      <c r="J751" s="3640"/>
      <c r="K751" s="3009" t="s">
        <v>5043</v>
      </c>
      <c r="L751" s="3008" t="s">
        <v>2798</v>
      </c>
      <c r="M751" s="3640"/>
      <c r="N751" s="3640"/>
      <c r="O751" s="3640"/>
      <c r="P751" s="3640"/>
      <c r="Q751" s="3639"/>
      <c r="R751" s="3639"/>
      <c r="S751" s="3639"/>
      <c r="T751" s="3639"/>
      <c r="U751" s="3639"/>
      <c r="V751" s="3639"/>
      <c r="W751" s="3639"/>
      <c r="X751" s="3637"/>
      <c r="Y751" s="3637"/>
      <c r="Z751" s="3639"/>
      <c r="AA751" s="3639"/>
      <c r="AB751" s="3639"/>
      <c r="AC751" s="3639"/>
      <c r="AD751" s="3639"/>
      <c r="AE751" s="3639"/>
      <c r="AF751" s="2578"/>
    </row>
    <row r="752" spans="2:32" s="2458" customFormat="1" ht="13.5" thickBot="1" x14ac:dyDescent="0.25">
      <c r="B752" s="4591" t="s">
        <v>5985</v>
      </c>
      <c r="C752" s="4592"/>
      <c r="D752" s="3271" t="s">
        <v>1534</v>
      </c>
      <c r="E752" s="3027"/>
      <c r="F752" s="3168"/>
      <c r="G752" s="3354"/>
      <c r="H752" s="3354"/>
      <c r="I752" s="3027"/>
      <c r="J752" s="3027"/>
      <c r="K752" s="3168"/>
      <c r="L752" s="3354"/>
      <c r="M752" s="3027"/>
      <c r="N752" s="3027"/>
      <c r="O752" s="3027"/>
      <c r="P752" s="3027"/>
      <c r="Q752" s="3027"/>
      <c r="R752" s="3168"/>
      <c r="S752" s="3168"/>
      <c r="T752" s="3027"/>
      <c r="U752" s="3027"/>
      <c r="V752" s="3168"/>
      <c r="W752" s="3168">
        <v>20</v>
      </c>
      <c r="X752" s="3027"/>
      <c r="Y752" s="3027"/>
      <c r="Z752" s="3168"/>
      <c r="AA752" s="3027"/>
      <c r="AB752" s="3027"/>
      <c r="AC752" s="3355"/>
      <c r="AD752" s="3355"/>
      <c r="AE752" s="3356"/>
      <c r="AF752" s="2578"/>
    </row>
    <row r="753" spans="2:32" s="2458" customFormat="1" x14ac:dyDescent="0.2">
      <c r="B753" s="2642"/>
      <c r="C753" s="2572"/>
      <c r="D753" s="2572"/>
      <c r="E753" s="2572"/>
      <c r="F753" s="2572"/>
      <c r="G753" s="2573"/>
      <c r="H753" s="2573"/>
      <c r="I753" s="2573"/>
      <c r="J753" s="2573"/>
      <c r="K753" s="2572"/>
      <c r="L753" s="2573"/>
      <c r="M753" s="2573"/>
      <c r="N753" s="2573"/>
      <c r="O753" s="2573"/>
      <c r="P753" s="2573"/>
      <c r="Q753" s="2639"/>
      <c r="R753" s="2639"/>
      <c r="S753" s="2639"/>
      <c r="T753" s="2639"/>
      <c r="U753" s="2639"/>
      <c r="V753" s="2639"/>
      <c r="W753" s="2639"/>
      <c r="X753" s="2639"/>
      <c r="Y753" s="2639"/>
      <c r="Z753" s="2639"/>
      <c r="AA753" s="2639"/>
      <c r="AB753" s="2639"/>
      <c r="AC753" s="2639"/>
      <c r="AD753" s="2639"/>
      <c r="AE753" s="2639"/>
      <c r="AF753" s="2578"/>
    </row>
    <row r="754" spans="2:32" s="2458" customFormat="1" x14ac:dyDescent="0.2">
      <c r="B754" s="3673" t="s">
        <v>5002</v>
      </c>
      <c r="C754" s="3674"/>
      <c r="D754" s="3675" t="s">
        <v>1871</v>
      </c>
      <c r="E754" s="3675"/>
      <c r="F754" s="3675"/>
      <c r="G754" s="3675"/>
      <c r="H754" s="3675"/>
      <c r="I754" s="2640"/>
      <c r="J754" s="2640"/>
      <c r="K754" s="2640"/>
      <c r="L754" s="2640"/>
      <c r="M754" s="2640"/>
      <c r="N754" s="2640"/>
      <c r="O754" s="2640"/>
      <c r="P754" s="2640"/>
      <c r="Q754" s="2639"/>
      <c r="R754" s="2639"/>
      <c r="S754" s="2639"/>
      <c r="T754" s="2639"/>
      <c r="U754" s="2639"/>
      <c r="V754" s="2639"/>
      <c r="W754" s="2639"/>
      <c r="X754" s="2639"/>
      <c r="Y754" s="2639"/>
      <c r="Z754" s="2639"/>
      <c r="AA754" s="2639"/>
      <c r="AB754" s="2639"/>
      <c r="AC754" s="2639"/>
      <c r="AD754" s="2639"/>
      <c r="AE754" s="2639"/>
      <c r="AF754" s="2578"/>
    </row>
    <row r="755" spans="2:32" s="2458" customFormat="1" x14ac:dyDescent="0.2">
      <c r="B755" s="3673" t="s">
        <v>5003</v>
      </c>
      <c r="C755" s="3674"/>
      <c r="D755" s="3675" t="s">
        <v>1871</v>
      </c>
      <c r="E755" s="3675"/>
      <c r="F755" s="3675"/>
      <c r="G755" s="3675"/>
      <c r="H755" s="3675"/>
      <c r="I755" s="2640"/>
      <c r="J755" s="2640"/>
      <c r="K755" s="2640"/>
      <c r="L755" s="2640"/>
      <c r="M755" s="2640"/>
      <c r="N755" s="2640"/>
      <c r="O755" s="2640"/>
      <c r="P755" s="2640"/>
      <c r="Q755" s="2639"/>
      <c r="R755" s="2639"/>
      <c r="S755" s="2639"/>
      <c r="T755" s="2639"/>
      <c r="U755" s="2639"/>
      <c r="V755" s="2639"/>
      <c r="W755" s="2639"/>
      <c r="X755" s="2639"/>
      <c r="Y755" s="2639"/>
      <c r="Z755" s="2639"/>
      <c r="AA755" s="2639"/>
      <c r="AB755" s="2639"/>
      <c r="AC755" s="2639"/>
      <c r="AD755" s="2639"/>
      <c r="AE755" s="2639"/>
      <c r="AF755" s="2578"/>
    </row>
    <row r="756" spans="2:32" s="2458" customFormat="1" ht="13.5" thickBot="1" x14ac:dyDescent="0.25">
      <c r="B756" s="3013"/>
      <c r="C756" s="3014"/>
      <c r="D756" s="3014"/>
      <c r="E756" s="3014"/>
      <c r="F756" s="3014"/>
      <c r="G756" s="2643"/>
      <c r="H756" s="2643"/>
      <c r="I756" s="2643"/>
      <c r="J756" s="2643"/>
      <c r="K756" s="2643"/>
      <c r="L756" s="2643"/>
      <c r="M756" s="2643"/>
      <c r="N756" s="2643"/>
      <c r="O756" s="2643"/>
      <c r="P756" s="2643"/>
      <c r="Q756" s="2643"/>
      <c r="R756" s="2643"/>
      <c r="S756" s="2643"/>
      <c r="T756" s="2643"/>
      <c r="U756" s="2643"/>
      <c r="V756" s="2643"/>
      <c r="W756" s="2643"/>
      <c r="X756" s="2643"/>
      <c r="Y756" s="2643"/>
      <c r="Z756" s="2643"/>
      <c r="AA756" s="2643"/>
      <c r="AB756" s="2643"/>
      <c r="AC756" s="2643"/>
      <c r="AD756" s="2643"/>
      <c r="AE756" s="2643"/>
      <c r="AF756" s="2583"/>
    </row>
    <row r="757" spans="2:32" s="2458" customFormat="1" x14ac:dyDescent="0.2">
      <c r="B757" s="2919" t="str">
        <f>+B739</f>
        <v>.</v>
      </c>
      <c r="I757" s="2885"/>
    </row>
    <row r="758" spans="2:32" s="2458" customFormat="1" ht="13.5" thickBot="1" x14ac:dyDescent="0.25">
      <c r="I758" s="2885"/>
    </row>
    <row r="759" spans="2:32" s="2458" customFormat="1" ht="20.25" x14ac:dyDescent="0.2">
      <c r="B759" s="3623" t="s">
        <v>5075</v>
      </c>
      <c r="C759" s="3624"/>
      <c r="D759" s="3624"/>
      <c r="E759" s="3624"/>
      <c r="F759" s="3624"/>
      <c r="G759" s="3624"/>
      <c r="H759" s="3624"/>
      <c r="I759" s="3624"/>
      <c r="J759" s="3624"/>
      <c r="K759" s="3624"/>
      <c r="L759" s="3624"/>
      <c r="M759" s="3624"/>
      <c r="N759" s="3624"/>
      <c r="O759" s="3624"/>
      <c r="P759" s="3624"/>
      <c r="Q759" s="3624"/>
      <c r="R759" s="3624"/>
      <c r="S759" s="3624"/>
      <c r="T759" s="3624"/>
      <c r="U759" s="3624"/>
      <c r="V759" s="3624"/>
      <c r="W759" s="3624"/>
      <c r="X759" s="3624"/>
      <c r="Y759" s="3624"/>
      <c r="Z759" s="3624"/>
      <c r="AA759" s="3624"/>
      <c r="AB759" s="3624"/>
      <c r="AC759" s="3624"/>
      <c r="AD759" s="3624"/>
      <c r="AE759" s="3624"/>
      <c r="AF759" s="3625"/>
    </row>
    <row r="760" spans="2:32" s="2458" customFormat="1" x14ac:dyDescent="0.2">
      <c r="B760" s="2801"/>
      <c r="C760" s="2802"/>
      <c r="D760" s="2802"/>
      <c r="E760" s="2802"/>
      <c r="F760" s="2802"/>
      <c r="G760" s="2577"/>
      <c r="H760" s="2577"/>
      <c r="I760" s="2577"/>
      <c r="J760" s="2577"/>
      <c r="K760" s="2577"/>
      <c r="L760" s="2577"/>
      <c r="M760" s="2577"/>
      <c r="N760" s="2577"/>
      <c r="O760" s="2577"/>
      <c r="P760" s="2577"/>
      <c r="Q760" s="2577"/>
      <c r="R760" s="2577"/>
      <c r="S760" s="2577"/>
      <c r="T760" s="2577"/>
      <c r="U760" s="2577"/>
      <c r="V760" s="2577"/>
      <c r="W760" s="2577"/>
      <c r="X760" s="2577"/>
      <c r="Y760" s="2577"/>
      <c r="Z760" s="2577"/>
      <c r="AA760" s="2577"/>
      <c r="AB760" s="2577"/>
      <c r="AC760" s="2577"/>
      <c r="AD760" s="2577"/>
      <c r="AE760" s="2577"/>
      <c r="AF760" s="2578"/>
    </row>
    <row r="761" spans="2:32" s="2458" customFormat="1" x14ac:dyDescent="0.2">
      <c r="B761" s="2641" t="s">
        <v>5095</v>
      </c>
      <c r="C761" s="2802"/>
      <c r="D761" s="3774" t="s">
        <v>5827</v>
      </c>
      <c r="E761" s="3774"/>
      <c r="F761" s="3774"/>
      <c r="G761" s="2577"/>
      <c r="H761" s="2577"/>
      <c r="I761" s="2577"/>
      <c r="J761" s="2577"/>
      <c r="K761" s="2577"/>
      <c r="L761" s="2577"/>
      <c r="M761" s="2577"/>
      <c r="N761" s="2577"/>
      <c r="O761" s="2577"/>
      <c r="P761" s="2577"/>
      <c r="Q761" s="2577"/>
      <c r="R761" s="2577"/>
      <c r="S761" s="2577"/>
      <c r="T761" s="2577"/>
      <c r="U761" s="2577"/>
      <c r="V761" s="2577"/>
      <c r="W761" s="2577"/>
      <c r="X761" s="2577"/>
      <c r="Y761" s="2577"/>
      <c r="Z761" s="2577"/>
      <c r="AA761" s="2577"/>
      <c r="AB761" s="2577"/>
      <c r="AC761" s="2577"/>
      <c r="AD761" s="2577"/>
      <c r="AE761" s="2577"/>
      <c r="AF761" s="2578"/>
    </row>
    <row r="762" spans="2:32" s="2458" customFormat="1" x14ac:dyDescent="0.2">
      <c r="B762" s="3677" t="s">
        <v>5078</v>
      </c>
      <c r="C762" s="3678"/>
      <c r="D762" s="3694">
        <v>41513</v>
      </c>
      <c r="E762" s="3694"/>
      <c r="F762" s="3694"/>
      <c r="G762" s="2577"/>
      <c r="H762" s="2577"/>
      <c r="I762" s="2577"/>
      <c r="J762" s="2577"/>
      <c r="K762" s="2577"/>
      <c r="L762" s="2577"/>
      <c r="M762" s="2577"/>
      <c r="N762" s="2577"/>
      <c r="O762" s="2577"/>
      <c r="P762" s="2577"/>
      <c r="Q762" s="2577"/>
      <c r="R762" s="2577"/>
      <c r="S762" s="2577"/>
      <c r="T762" s="2577"/>
      <c r="U762" s="2577"/>
      <c r="V762" s="2577"/>
      <c r="W762" s="2577"/>
      <c r="X762" s="2577"/>
      <c r="Y762" s="2577"/>
      <c r="Z762" s="2577"/>
      <c r="AA762" s="2577"/>
      <c r="AB762" s="2577"/>
      <c r="AC762" s="2577"/>
      <c r="AD762" s="2577"/>
      <c r="AE762" s="2577"/>
      <c r="AF762" s="2578"/>
    </row>
    <row r="763" spans="2:32" s="2458" customFormat="1" x14ac:dyDescent="0.2">
      <c r="B763" s="3657" t="s">
        <v>5076</v>
      </c>
      <c r="C763" s="3658"/>
      <c r="D763" s="3694">
        <v>41695</v>
      </c>
      <c r="E763" s="3694"/>
      <c r="F763" s="3694"/>
      <c r="G763" s="2577"/>
      <c r="H763" s="2577"/>
      <c r="I763" s="2577"/>
      <c r="J763" s="2577"/>
      <c r="K763" s="2577"/>
      <c r="L763" s="2577"/>
      <c r="M763" s="2577"/>
      <c r="N763" s="2577"/>
      <c r="O763" s="2577"/>
      <c r="P763" s="2577"/>
      <c r="Q763" s="2577"/>
      <c r="R763" s="2577"/>
      <c r="S763" s="2577"/>
      <c r="T763" s="2577"/>
      <c r="U763" s="2577"/>
      <c r="V763" s="2577"/>
      <c r="W763" s="2577"/>
      <c r="X763" s="2577"/>
      <c r="Y763" s="2577"/>
      <c r="Z763" s="2577"/>
      <c r="AA763" s="2577"/>
      <c r="AB763" s="2577"/>
      <c r="AC763" s="2577"/>
      <c r="AD763" s="2577"/>
      <c r="AE763" s="2577"/>
      <c r="AF763" s="2578"/>
    </row>
    <row r="764" spans="2:32" s="2458" customFormat="1" x14ac:dyDescent="0.2">
      <c r="B764" s="2801"/>
      <c r="C764" s="2802"/>
      <c r="D764" s="2802"/>
      <c r="E764" s="2802"/>
      <c r="F764" s="2802"/>
      <c r="G764" s="2577"/>
      <c r="H764" s="2577"/>
      <c r="I764" s="2577"/>
      <c r="J764" s="2577"/>
      <c r="K764" s="2577"/>
      <c r="L764" s="2577"/>
      <c r="M764" s="2577"/>
      <c r="N764" s="2577"/>
      <c r="O764" s="2577"/>
      <c r="P764" s="2577"/>
      <c r="Q764" s="2577"/>
      <c r="R764" s="2577"/>
      <c r="S764" s="2577"/>
      <c r="T764" s="2577"/>
      <c r="U764" s="2577"/>
      <c r="V764" s="2577"/>
      <c r="W764" s="2577"/>
      <c r="X764" s="2577"/>
      <c r="Y764" s="2577"/>
      <c r="Z764" s="2577"/>
      <c r="AA764" s="2577"/>
      <c r="AB764" s="2577"/>
      <c r="AC764" s="2577"/>
      <c r="AD764" s="2577"/>
      <c r="AE764" s="2577"/>
      <c r="AF764" s="2578"/>
    </row>
    <row r="765" spans="2:32" s="2458" customFormat="1" ht="409.5" customHeight="1" x14ac:dyDescent="0.2">
      <c r="B765" s="3659" t="s">
        <v>5077</v>
      </c>
      <c r="C765" s="3710"/>
      <c r="D765" s="3657" t="s">
        <v>5828</v>
      </c>
      <c r="E765" s="3658"/>
      <c r="F765" s="3658"/>
      <c r="G765" s="3658"/>
      <c r="H765" s="3658"/>
      <c r="I765" s="3658"/>
      <c r="J765" s="3658"/>
      <c r="K765" s="3658"/>
      <c r="L765" s="3658"/>
      <c r="M765" s="3658"/>
      <c r="N765" s="3658"/>
      <c r="O765" s="3658"/>
      <c r="P765" s="3658"/>
      <c r="Q765" s="3658"/>
      <c r="R765" s="3658"/>
      <c r="S765" s="3658"/>
      <c r="T765" s="3658"/>
      <c r="U765" s="3658"/>
      <c r="V765" s="3658"/>
      <c r="W765" s="3658"/>
      <c r="X765" s="3658"/>
      <c r="Y765" s="3658"/>
      <c r="Z765" s="3658"/>
      <c r="AA765" s="3658"/>
      <c r="AB765" s="3658"/>
      <c r="AC765" s="3658"/>
      <c r="AD765" s="2577"/>
      <c r="AE765" s="2577"/>
      <c r="AF765" s="2578"/>
    </row>
    <row r="766" spans="2:32" s="2458" customFormat="1" ht="13.5" thickBot="1" x14ac:dyDescent="0.25">
      <c r="B766" s="2801"/>
      <c r="C766" s="2802"/>
      <c r="D766" s="2802"/>
      <c r="E766" s="2802"/>
      <c r="F766" s="2802"/>
      <c r="G766" s="2577"/>
      <c r="H766" s="2577"/>
      <c r="I766" s="2577"/>
      <c r="J766" s="2577"/>
      <c r="K766" s="2577"/>
      <c r="L766" s="2577"/>
      <c r="M766" s="2577"/>
      <c r="N766" s="2577"/>
      <c r="O766" s="2577"/>
      <c r="P766" s="2577"/>
      <c r="Q766" s="2577"/>
      <c r="R766" s="2643"/>
      <c r="S766" s="2577"/>
      <c r="T766" s="2577"/>
      <c r="U766" s="2577"/>
      <c r="V766" s="2577"/>
      <c r="W766" s="2577"/>
      <c r="X766" s="2577"/>
      <c r="Y766" s="2577"/>
      <c r="Z766" s="2577"/>
      <c r="AA766" s="2577"/>
      <c r="AB766" s="2577"/>
      <c r="AC766" s="2577"/>
      <c r="AD766" s="2577"/>
      <c r="AE766" s="2577"/>
      <c r="AF766" s="2578"/>
    </row>
    <row r="767" spans="2:32" s="2458" customFormat="1" ht="13.5" thickBot="1" x14ac:dyDescent="0.25">
      <c r="B767" s="3679" t="s">
        <v>5079</v>
      </c>
      <c r="C767" s="3680"/>
      <c r="D767" s="3655" t="s">
        <v>5080</v>
      </c>
      <c r="E767" s="3683" t="s">
        <v>224</v>
      </c>
      <c r="F767" s="3684"/>
      <c r="G767" s="3684"/>
      <c r="H767" s="3684"/>
      <c r="I767" s="3684"/>
      <c r="J767" s="3684"/>
      <c r="K767" s="3684"/>
      <c r="L767" s="3684"/>
      <c r="M767" s="3684"/>
      <c r="N767" s="3684"/>
      <c r="O767" s="3684"/>
      <c r="P767" s="3685"/>
      <c r="Q767" s="3686" t="s">
        <v>340</v>
      </c>
      <c r="R767" s="3687"/>
      <c r="S767" s="3688"/>
      <c r="T767" s="3688"/>
      <c r="U767" s="3688"/>
      <c r="V767" s="3688"/>
      <c r="W767" s="3688"/>
      <c r="X767" s="3688"/>
      <c r="Y767" s="3689"/>
      <c r="Z767" s="3686" t="s">
        <v>225</v>
      </c>
      <c r="AA767" s="3688"/>
      <c r="AB767" s="3689"/>
      <c r="AC767" s="3690" t="s">
        <v>4999</v>
      </c>
      <c r="AD767" s="3691"/>
      <c r="AE767" s="3692"/>
      <c r="AF767" s="2578"/>
    </row>
    <row r="768" spans="2:32" s="2458" customFormat="1" ht="36" customHeight="1" thickBot="1" x14ac:dyDescent="0.25">
      <c r="B768" s="3681"/>
      <c r="C768" s="3682"/>
      <c r="D768" s="3655"/>
      <c r="E768" s="3655" t="s">
        <v>5017</v>
      </c>
      <c r="F768" s="3655" t="s">
        <v>5018</v>
      </c>
      <c r="G768" s="3640" t="s">
        <v>5020</v>
      </c>
      <c r="H768" s="3640" t="s">
        <v>5081</v>
      </c>
      <c r="I768" s="3693" t="s">
        <v>5082</v>
      </c>
      <c r="J768" s="3693" t="s">
        <v>5083</v>
      </c>
      <c r="K768" s="3693" t="s">
        <v>5023</v>
      </c>
      <c r="L768" s="3693"/>
      <c r="M768" s="3693" t="s">
        <v>5084</v>
      </c>
      <c r="N768" s="3693" t="s">
        <v>5085</v>
      </c>
      <c r="O768" s="3693" t="s">
        <v>5086</v>
      </c>
      <c r="P768" s="3693" t="s">
        <v>5087</v>
      </c>
      <c r="Q768" s="3638" t="s">
        <v>5029</v>
      </c>
      <c r="R768" s="3638" t="s">
        <v>5030</v>
      </c>
      <c r="S768" s="3638" t="s">
        <v>5031</v>
      </c>
      <c r="T768" s="3638" t="s">
        <v>5088</v>
      </c>
      <c r="U768" s="3638" t="s">
        <v>5089</v>
      </c>
      <c r="V768" s="3638" t="s">
        <v>5034</v>
      </c>
      <c r="W768" s="3638" t="s">
        <v>5036</v>
      </c>
      <c r="X768" s="3640" t="s">
        <v>5090</v>
      </c>
      <c r="Y768" s="3640" t="s">
        <v>5091</v>
      </c>
      <c r="Z768" s="3638" t="s">
        <v>5092</v>
      </c>
      <c r="AA768" s="3638" t="s">
        <v>5093</v>
      </c>
      <c r="AB768" s="3638" t="s">
        <v>5094</v>
      </c>
      <c r="AC768" s="3638" t="s">
        <v>1154</v>
      </c>
      <c r="AD768" s="3638" t="s">
        <v>5000</v>
      </c>
      <c r="AE768" s="3638" t="s">
        <v>5001</v>
      </c>
      <c r="AF768" s="2578"/>
    </row>
    <row r="769" spans="2:37" s="2458" customFormat="1" x14ac:dyDescent="0.2">
      <c r="B769" s="3681"/>
      <c r="C769" s="3682"/>
      <c r="D769" s="3638"/>
      <c r="E769" s="3638"/>
      <c r="F769" s="3638"/>
      <c r="G769" s="3637"/>
      <c r="H769" s="3637"/>
      <c r="I769" s="3640"/>
      <c r="J769" s="3640"/>
      <c r="K769" s="2799" t="s">
        <v>5043</v>
      </c>
      <c r="L769" s="2800" t="s">
        <v>2798</v>
      </c>
      <c r="M769" s="3640"/>
      <c r="N769" s="3640"/>
      <c r="O769" s="3640"/>
      <c r="P769" s="3640"/>
      <c r="Q769" s="3639"/>
      <c r="R769" s="3639"/>
      <c r="S769" s="3639"/>
      <c r="T769" s="3639"/>
      <c r="U769" s="3639"/>
      <c r="V769" s="3639"/>
      <c r="W769" s="3639"/>
      <c r="X769" s="3637"/>
      <c r="Y769" s="3637"/>
      <c r="Z769" s="3639"/>
      <c r="AA769" s="3639"/>
      <c r="AB769" s="3639"/>
      <c r="AC769" s="3639"/>
      <c r="AD769" s="3639"/>
      <c r="AE769" s="3639"/>
      <c r="AF769" s="2578"/>
    </row>
    <row r="770" spans="2:37" s="2458" customFormat="1" ht="236.25" x14ac:dyDescent="0.2">
      <c r="B770" s="4567" t="s">
        <v>5829</v>
      </c>
      <c r="C770" s="4568"/>
      <c r="D770" s="2997" t="s">
        <v>1534</v>
      </c>
      <c r="E770" s="2998" t="s">
        <v>1534</v>
      </c>
      <c r="F770" s="2999" t="s">
        <v>1534</v>
      </c>
      <c r="G770" s="3000" t="s">
        <v>1534</v>
      </c>
      <c r="H770" s="3000" t="s">
        <v>1534</v>
      </c>
      <c r="I770" s="2998" t="s">
        <v>1534</v>
      </c>
      <c r="J770" s="2998" t="s">
        <v>1534</v>
      </c>
      <c r="K770" s="2999" t="s">
        <v>1534</v>
      </c>
      <c r="L770" s="3000" t="s">
        <v>1534</v>
      </c>
      <c r="M770" s="2998" t="s">
        <v>1534</v>
      </c>
      <c r="N770" s="2998" t="s">
        <v>1534</v>
      </c>
      <c r="O770" s="2998" t="s">
        <v>1534</v>
      </c>
      <c r="P770" s="2998" t="s">
        <v>1534</v>
      </c>
      <c r="Q770" s="2998" t="s">
        <v>1534</v>
      </c>
      <c r="R770" s="2999" t="s">
        <v>1534</v>
      </c>
      <c r="S770" s="2999" t="s">
        <v>1534</v>
      </c>
      <c r="T770" s="2998" t="s">
        <v>1534</v>
      </c>
      <c r="U770" s="2998" t="s">
        <v>1534</v>
      </c>
      <c r="V770" s="2999" t="s">
        <v>1534</v>
      </c>
      <c r="W770" s="2999" t="s">
        <v>1534</v>
      </c>
      <c r="X770" s="2998" t="s">
        <v>1534</v>
      </c>
      <c r="Y770" s="2998" t="s">
        <v>1534</v>
      </c>
      <c r="Z770" s="2999" t="s">
        <v>5830</v>
      </c>
      <c r="AA770" s="2998" t="s">
        <v>1534</v>
      </c>
      <c r="AB770" s="2998" t="s">
        <v>1534</v>
      </c>
      <c r="AC770" s="3001" t="s">
        <v>5831</v>
      </c>
      <c r="AD770" s="3001" t="s">
        <v>5832</v>
      </c>
      <c r="AE770" s="3001" t="s">
        <v>5833</v>
      </c>
      <c r="AF770" s="2578"/>
    </row>
    <row r="771" spans="2:37" s="2458" customFormat="1" ht="236.25" x14ac:dyDescent="0.2">
      <c r="B771" s="4567" t="s">
        <v>5834</v>
      </c>
      <c r="C771" s="4568"/>
      <c r="D771" s="2997" t="s">
        <v>1534</v>
      </c>
      <c r="E771" s="2998" t="s">
        <v>1534</v>
      </c>
      <c r="F771" s="2999" t="s">
        <v>1534</v>
      </c>
      <c r="G771" s="3000" t="s">
        <v>1534</v>
      </c>
      <c r="H771" s="3000" t="s">
        <v>1534</v>
      </c>
      <c r="I771" s="2998" t="s">
        <v>1534</v>
      </c>
      <c r="J771" s="2998" t="s">
        <v>1534</v>
      </c>
      <c r="K771" s="2999" t="s">
        <v>1534</v>
      </c>
      <c r="L771" s="3000" t="s">
        <v>1534</v>
      </c>
      <c r="M771" s="2998" t="s">
        <v>1534</v>
      </c>
      <c r="N771" s="2998" t="s">
        <v>1534</v>
      </c>
      <c r="O771" s="2998" t="s">
        <v>1534</v>
      </c>
      <c r="P771" s="2998" t="s">
        <v>1534</v>
      </c>
      <c r="Q771" s="2998" t="s">
        <v>1534</v>
      </c>
      <c r="R771" s="2999" t="s">
        <v>1534</v>
      </c>
      <c r="S771" s="2999" t="s">
        <v>1534</v>
      </c>
      <c r="T771" s="2998" t="s">
        <v>1534</v>
      </c>
      <c r="U771" s="2998" t="s">
        <v>1534</v>
      </c>
      <c r="V771" s="2999" t="s">
        <v>1534</v>
      </c>
      <c r="W771" s="2999" t="s">
        <v>1534</v>
      </c>
      <c r="X771" s="2998" t="s">
        <v>1534</v>
      </c>
      <c r="Y771" s="2998" t="s">
        <v>1534</v>
      </c>
      <c r="Z771" s="2999" t="s">
        <v>5835</v>
      </c>
      <c r="AA771" s="2998" t="s">
        <v>1534</v>
      </c>
      <c r="AB771" s="2998" t="s">
        <v>1534</v>
      </c>
      <c r="AC771" s="3001" t="s">
        <v>5831</v>
      </c>
      <c r="AD771" s="3001" t="s">
        <v>5832</v>
      </c>
      <c r="AE771" s="3001" t="s">
        <v>5836</v>
      </c>
      <c r="AF771" s="2578"/>
    </row>
    <row r="772" spans="2:37" s="2458" customFormat="1" ht="101.25" x14ac:dyDescent="0.2">
      <c r="B772" s="4567" t="s">
        <v>5837</v>
      </c>
      <c r="C772" s="4568"/>
      <c r="D772" s="2997" t="s">
        <v>1534</v>
      </c>
      <c r="E772" s="2998" t="s">
        <v>1534</v>
      </c>
      <c r="F772" s="2999" t="s">
        <v>1534</v>
      </c>
      <c r="G772" s="3000" t="s">
        <v>1534</v>
      </c>
      <c r="H772" s="3000" t="s">
        <v>1534</v>
      </c>
      <c r="I772" s="2998" t="s">
        <v>1534</v>
      </c>
      <c r="J772" s="2998" t="s">
        <v>1534</v>
      </c>
      <c r="K772" s="2999" t="s">
        <v>1534</v>
      </c>
      <c r="L772" s="3000" t="s">
        <v>1534</v>
      </c>
      <c r="M772" s="2998" t="s">
        <v>1534</v>
      </c>
      <c r="N772" s="2998" t="s">
        <v>1534</v>
      </c>
      <c r="O772" s="2998" t="s">
        <v>1534</v>
      </c>
      <c r="P772" s="2998" t="s">
        <v>1534</v>
      </c>
      <c r="Q772" s="2998" t="s">
        <v>1534</v>
      </c>
      <c r="R772" s="2999" t="s">
        <v>1534</v>
      </c>
      <c r="S772" s="2999" t="s">
        <v>1534</v>
      </c>
      <c r="T772" s="2998" t="s">
        <v>1534</v>
      </c>
      <c r="U772" s="2998" t="s">
        <v>1534</v>
      </c>
      <c r="V772" s="2999" t="s">
        <v>1534</v>
      </c>
      <c r="W772" s="2999" t="s">
        <v>1534</v>
      </c>
      <c r="X772" s="2998" t="s">
        <v>1534</v>
      </c>
      <c r="Y772" s="2998" t="s">
        <v>1534</v>
      </c>
      <c r="Z772" s="2999" t="s">
        <v>5838</v>
      </c>
      <c r="AA772" s="2998" t="s">
        <v>1534</v>
      </c>
      <c r="AB772" s="2998" t="s">
        <v>1534</v>
      </c>
      <c r="AC772" s="3001" t="s">
        <v>5831</v>
      </c>
      <c r="AD772" s="3001" t="s">
        <v>5832</v>
      </c>
      <c r="AE772" s="3001" t="s">
        <v>5839</v>
      </c>
      <c r="AF772" s="2578"/>
    </row>
    <row r="773" spans="2:37" s="2458" customFormat="1" ht="13.5" thickBot="1" x14ac:dyDescent="0.25">
      <c r="B773" s="4569"/>
      <c r="C773" s="4569"/>
      <c r="D773" s="2634"/>
      <c r="E773" s="2635"/>
      <c r="F773" s="2636"/>
      <c r="G773" s="2637"/>
      <c r="H773" s="2637"/>
      <c r="I773" s="2635"/>
      <c r="J773" s="2635"/>
      <c r="K773" s="2636"/>
      <c r="L773" s="2637"/>
      <c r="M773" s="2635"/>
      <c r="N773" s="2635"/>
      <c r="O773" s="2635"/>
      <c r="P773" s="2635"/>
      <c r="Q773" s="2635"/>
      <c r="R773" s="2636"/>
      <c r="S773" s="2636"/>
      <c r="T773" s="2635"/>
      <c r="U773" s="2635"/>
      <c r="V773" s="2636"/>
      <c r="W773" s="2636"/>
      <c r="X773" s="2635"/>
      <c r="Y773" s="2635"/>
      <c r="Z773" s="2636"/>
      <c r="AA773" s="2635"/>
      <c r="AB773" s="2635"/>
      <c r="AC773" s="2638"/>
      <c r="AD773" s="2638"/>
      <c r="AE773" s="2638"/>
      <c r="AF773" s="2578"/>
    </row>
    <row r="774" spans="2:37" s="2458" customFormat="1" x14ac:dyDescent="0.2">
      <c r="B774" s="2642"/>
      <c r="C774" s="2572"/>
      <c r="D774" s="2572"/>
      <c r="E774" s="2572"/>
      <c r="F774" s="2572"/>
      <c r="G774" s="2573"/>
      <c r="H774" s="2573"/>
      <c r="I774" s="2573"/>
      <c r="J774" s="2573"/>
      <c r="K774" s="2572"/>
      <c r="L774" s="2573"/>
      <c r="M774" s="2573"/>
      <c r="N774" s="2573"/>
      <c r="O774" s="2573"/>
      <c r="P774" s="2573"/>
      <c r="Q774" s="2639"/>
      <c r="R774" s="2639"/>
      <c r="S774" s="2639"/>
      <c r="T774" s="2639"/>
      <c r="U774" s="2639"/>
      <c r="V774" s="2639"/>
      <c r="W774" s="2639"/>
      <c r="X774" s="2639"/>
      <c r="Y774" s="2639"/>
      <c r="Z774" s="2639"/>
      <c r="AA774" s="2639"/>
      <c r="AB774" s="2639"/>
      <c r="AC774" s="2639"/>
      <c r="AD774" s="2639"/>
      <c r="AE774" s="2639"/>
      <c r="AF774" s="2578"/>
    </row>
    <row r="775" spans="2:37" s="2458" customFormat="1" x14ac:dyDescent="0.2">
      <c r="B775" s="3673" t="s">
        <v>5002</v>
      </c>
      <c r="C775" s="3674"/>
      <c r="D775" s="3675" t="s">
        <v>4149</v>
      </c>
      <c r="E775" s="3675"/>
      <c r="F775" s="3675"/>
      <c r="G775" s="3675"/>
      <c r="H775" s="3675"/>
      <c r="I775" s="2640"/>
      <c r="J775" s="2640"/>
      <c r="K775" s="2640"/>
      <c r="L775" s="2640"/>
      <c r="M775" s="2640"/>
      <c r="N775" s="2640"/>
      <c r="O775" s="2640"/>
      <c r="P775" s="2640"/>
      <c r="Q775" s="2639"/>
      <c r="R775" s="2639"/>
      <c r="S775" s="2639"/>
      <c r="T775" s="2639"/>
      <c r="U775" s="2639"/>
      <c r="V775" s="2639"/>
      <c r="W775" s="2639"/>
      <c r="X775" s="2639"/>
      <c r="Y775" s="2639"/>
      <c r="Z775" s="2639"/>
      <c r="AA775" s="2639"/>
      <c r="AB775" s="2639"/>
      <c r="AC775" s="2639"/>
      <c r="AD775" s="2639"/>
      <c r="AE775" s="2639"/>
      <c r="AF775" s="2578"/>
    </row>
    <row r="776" spans="2:37" s="2458" customFormat="1" x14ac:dyDescent="0.2">
      <c r="B776" s="3673" t="s">
        <v>5003</v>
      </c>
      <c r="C776" s="3674"/>
      <c r="D776" s="3675" t="s">
        <v>4149</v>
      </c>
      <c r="E776" s="3675"/>
      <c r="F776" s="3675"/>
      <c r="G776" s="3675"/>
      <c r="H776" s="3675"/>
      <c r="I776" s="2640"/>
      <c r="J776" s="2640"/>
      <c r="K776" s="2640"/>
      <c r="L776" s="2640"/>
      <c r="M776" s="2640"/>
      <c r="N776" s="2640"/>
      <c r="O776" s="2640"/>
      <c r="P776" s="2640"/>
      <c r="Q776" s="2639"/>
      <c r="R776" s="2639"/>
      <c r="S776" s="2639"/>
      <c r="T776" s="2639"/>
      <c r="U776" s="2639"/>
      <c r="V776" s="2639"/>
      <c r="W776" s="2639"/>
      <c r="X776" s="2639"/>
      <c r="Y776" s="2639"/>
      <c r="Z776" s="2639"/>
      <c r="AA776" s="2639"/>
      <c r="AB776" s="2639"/>
      <c r="AC776" s="2639"/>
      <c r="AD776" s="2639"/>
      <c r="AE776" s="2639"/>
      <c r="AF776" s="2578"/>
    </row>
    <row r="777" spans="2:37" s="2458" customFormat="1" ht="13.5" thickBot="1" x14ac:dyDescent="0.25">
      <c r="B777" s="2805"/>
      <c r="C777" s="2806"/>
      <c r="D777" s="2806"/>
      <c r="E777" s="2806"/>
      <c r="F777" s="2806"/>
      <c r="G777" s="2643"/>
      <c r="H777" s="2643"/>
      <c r="I777" s="2643"/>
      <c r="J777" s="2643"/>
      <c r="K777" s="2643"/>
      <c r="L777" s="2643"/>
      <c r="M777" s="2643"/>
      <c r="N777" s="2643"/>
      <c r="O777" s="2643"/>
      <c r="P777" s="2643"/>
      <c r="Q777" s="2643"/>
      <c r="R777" s="2643"/>
      <c r="S777" s="2643"/>
      <c r="T777" s="2643"/>
      <c r="U777" s="2643"/>
      <c r="V777" s="2643"/>
      <c r="W777" s="2643"/>
      <c r="X777" s="2643"/>
      <c r="Y777" s="2643"/>
      <c r="Z777" s="2643"/>
      <c r="AA777" s="2643"/>
      <c r="AB777" s="2643"/>
      <c r="AC777" s="2643"/>
      <c r="AD777" s="2643"/>
      <c r="AE777" s="2643"/>
      <c r="AF777" s="2583"/>
    </row>
    <row r="778" spans="2:37" s="2458" customFormat="1" x14ac:dyDescent="0.2">
      <c r="B778" s="4566" t="str">
        <f>+B757</f>
        <v>.</v>
      </c>
      <c r="C778" s="4566"/>
      <c r="I778" s="2885"/>
    </row>
    <row r="779" spans="2:37" s="2458" customFormat="1" ht="15" customHeight="1" thickBot="1" x14ac:dyDescent="0.35">
      <c r="C779" s="3248"/>
      <c r="D779" s="3248"/>
      <c r="E779" s="3249"/>
      <c r="F779" s="3249"/>
      <c r="G779" s="3249"/>
      <c r="H779" s="3249"/>
      <c r="I779" s="2886"/>
      <c r="J779" s="2886"/>
      <c r="K779" s="2886"/>
      <c r="L779" s="2886"/>
      <c r="M779" s="2886"/>
      <c r="N779" s="2886"/>
      <c r="O779" s="2886"/>
      <c r="P779" s="2886"/>
    </row>
    <row r="780" spans="2:37" s="2458" customFormat="1" ht="15" customHeight="1" x14ac:dyDescent="0.2">
      <c r="B780" s="3623" t="s">
        <v>5011</v>
      </c>
      <c r="C780" s="3624"/>
      <c r="D780" s="3624"/>
      <c r="E780" s="3624"/>
      <c r="F780" s="3624"/>
      <c r="G780" s="3624"/>
      <c r="H780" s="3624"/>
      <c r="I780" s="3624"/>
      <c r="J780" s="3624"/>
      <c r="K780" s="3624"/>
      <c r="L780" s="3624"/>
      <c r="M780" s="3624"/>
      <c r="N780" s="3624"/>
      <c r="O780" s="3624"/>
      <c r="P780" s="3624"/>
      <c r="Q780" s="3624"/>
      <c r="R780" s="3624"/>
      <c r="S780" s="3624"/>
      <c r="T780" s="3624"/>
      <c r="U780" s="3624"/>
      <c r="V780" s="3624"/>
      <c r="W780" s="3624"/>
      <c r="X780" s="3624"/>
      <c r="Y780" s="3624"/>
      <c r="Z780" s="3624"/>
      <c r="AA780" s="3624"/>
      <c r="AB780" s="3624"/>
      <c r="AC780" s="3624"/>
      <c r="AD780" s="3624"/>
      <c r="AE780" s="3624"/>
      <c r="AF780" s="3624"/>
      <c r="AG780" s="3624"/>
      <c r="AH780" s="3624"/>
      <c r="AI780" s="3624"/>
      <c r="AJ780" s="3624"/>
      <c r="AK780" s="3625"/>
    </row>
    <row r="781" spans="2:37" s="2458" customFormat="1" ht="15" customHeight="1" x14ac:dyDescent="0.2">
      <c r="B781" s="2576"/>
      <c r="C781" s="3534"/>
      <c r="D781" s="3534"/>
      <c r="E781" s="3534"/>
      <c r="F781" s="3534"/>
      <c r="G781" s="2577"/>
      <c r="H781" s="2577"/>
      <c r="I781" s="2577"/>
      <c r="J781" s="2577"/>
      <c r="K781" s="2577"/>
      <c r="L781" s="2577"/>
      <c r="M781" s="2577"/>
      <c r="N781" s="2577"/>
      <c r="O781" s="2577"/>
      <c r="P781" s="2577"/>
      <c r="Q781" s="2577"/>
      <c r="R781" s="2577"/>
      <c r="S781" s="2577"/>
      <c r="T781" s="2577"/>
      <c r="U781" s="2577"/>
      <c r="V781" s="2577"/>
      <c r="W781" s="2577"/>
      <c r="X781" s="2577"/>
      <c r="Y781" s="2577"/>
      <c r="Z781" s="2577"/>
      <c r="AA781" s="2577"/>
      <c r="AB781" s="2577"/>
      <c r="AC781" s="2577"/>
      <c r="AD781" s="2577"/>
      <c r="AE781" s="2577"/>
      <c r="AF781" s="2577"/>
      <c r="AG781" s="2577"/>
      <c r="AH781" s="2577"/>
      <c r="AI781" s="2577"/>
      <c r="AJ781" s="2577"/>
      <c r="AK781" s="2578"/>
    </row>
    <row r="782" spans="2:37" s="2458" customFormat="1" ht="15" customHeight="1" x14ac:dyDescent="0.2">
      <c r="B782" s="2576" t="s">
        <v>4998</v>
      </c>
      <c r="C782" s="3534"/>
      <c r="D782" s="3740" t="s">
        <v>6426</v>
      </c>
      <c r="E782" s="3740"/>
      <c r="F782" s="3740"/>
      <c r="G782" s="3740"/>
      <c r="H782" s="3740"/>
      <c r="I782" s="3740"/>
      <c r="J782" s="2577"/>
      <c r="K782" s="2577"/>
      <c r="L782" s="2577"/>
      <c r="M782" s="2577"/>
      <c r="N782" s="2577"/>
      <c r="O782" s="2577"/>
      <c r="P782" s="2577"/>
      <c r="Q782" s="2577"/>
      <c r="R782" s="2577"/>
      <c r="S782" s="2577"/>
      <c r="T782" s="2577"/>
      <c r="U782" s="2577"/>
      <c r="V782" s="2577"/>
      <c r="W782" s="2577"/>
      <c r="X782" s="2577"/>
      <c r="Y782" s="2577"/>
      <c r="Z782" s="2577"/>
      <c r="AA782" s="2577"/>
      <c r="AB782" s="2577"/>
      <c r="AC782" s="2577"/>
      <c r="AD782" s="2577"/>
      <c r="AE782" s="2577"/>
      <c r="AF782" s="2577"/>
      <c r="AG782" s="2577"/>
      <c r="AH782" s="2577"/>
      <c r="AI782" s="2577"/>
      <c r="AJ782" s="2577"/>
      <c r="AK782" s="2578"/>
    </row>
    <row r="783" spans="2:37" s="2458" customFormat="1" ht="15" customHeight="1" thickBot="1" x14ac:dyDescent="0.25">
      <c r="B783" s="3657" t="s">
        <v>5012</v>
      </c>
      <c r="C783" s="3658"/>
      <c r="D783" s="3629">
        <v>41682</v>
      </c>
      <c r="E783" s="3629"/>
      <c r="F783" s="3539"/>
      <c r="G783" s="2577"/>
      <c r="H783" s="2577"/>
      <c r="I783" s="2577"/>
      <c r="J783" s="2577"/>
      <c r="K783" s="2577"/>
      <c r="L783" s="2577"/>
      <c r="M783" s="2577"/>
      <c r="N783" s="2577"/>
      <c r="O783" s="2577"/>
      <c r="P783" s="2577"/>
      <c r="Q783" s="2577"/>
      <c r="R783" s="2577"/>
      <c r="S783" s="2577"/>
      <c r="T783" s="2577"/>
      <c r="U783" s="2577"/>
      <c r="V783" s="2577"/>
      <c r="W783" s="2577"/>
      <c r="X783" s="2577"/>
      <c r="Y783" s="2577"/>
      <c r="Z783" s="2577"/>
      <c r="AA783" s="2577"/>
      <c r="AB783" s="2577"/>
      <c r="AC783" s="2577"/>
      <c r="AD783" s="2577"/>
      <c r="AE783" s="2577"/>
      <c r="AF783" s="2577"/>
      <c r="AG783" s="2577"/>
      <c r="AH783" s="2577"/>
      <c r="AI783" s="2577"/>
      <c r="AJ783" s="2577"/>
      <c r="AK783" s="2578"/>
    </row>
    <row r="784" spans="2:37" s="2458" customFormat="1" ht="39" customHeight="1" thickBot="1" x14ac:dyDescent="0.25">
      <c r="B784" s="3659" t="s">
        <v>5013</v>
      </c>
      <c r="C784" s="3710"/>
      <c r="D784" s="4570" t="s">
        <v>6427</v>
      </c>
      <c r="E784" s="4571"/>
      <c r="F784" s="4571"/>
      <c r="G784" s="4571"/>
      <c r="H784" s="4571"/>
      <c r="I784" s="4571"/>
      <c r="J784" s="4571"/>
      <c r="K784" s="4571"/>
      <c r="L784" s="4571"/>
      <c r="M784" s="4571"/>
      <c r="N784" s="4571"/>
      <c r="O784" s="4571"/>
      <c r="P784" s="4571"/>
      <c r="Q784" s="4572"/>
      <c r="R784" s="2577"/>
      <c r="S784" s="2577"/>
      <c r="T784" s="2577"/>
      <c r="U784" s="2577"/>
      <c r="V784" s="2577"/>
      <c r="W784" s="2577"/>
      <c r="X784" s="2577"/>
      <c r="Y784" s="2577"/>
      <c r="Z784" s="2577"/>
      <c r="AA784" s="2577"/>
      <c r="AB784" s="2577"/>
      <c r="AC784" s="2577"/>
      <c r="AD784" s="2577"/>
      <c r="AE784" s="2577"/>
      <c r="AF784" s="2577"/>
      <c r="AG784" s="2577"/>
      <c r="AH784" s="2577"/>
      <c r="AI784" s="2577"/>
      <c r="AJ784" s="2577"/>
      <c r="AK784" s="2578"/>
    </row>
    <row r="785" spans="2:37" s="2458" customFormat="1" ht="15" customHeight="1" thickBot="1" x14ac:dyDescent="0.25">
      <c r="B785" s="3664"/>
      <c r="C785" s="3653"/>
      <c r="D785" s="3653"/>
      <c r="E785" s="3653"/>
      <c r="F785" s="3653"/>
      <c r="G785" s="3653"/>
      <c r="H785" s="3653"/>
      <c r="I785" s="3653"/>
      <c r="J785" s="3653"/>
      <c r="K785" s="3653"/>
      <c r="L785" s="3653"/>
      <c r="M785" s="3653"/>
      <c r="N785" s="3653"/>
      <c r="O785" s="3653"/>
      <c r="P785" s="3653"/>
      <c r="Q785" s="3653"/>
      <c r="R785" s="2577"/>
      <c r="S785" s="2577"/>
      <c r="T785" s="2577"/>
      <c r="U785" s="2577"/>
      <c r="V785" s="2577"/>
      <c r="W785" s="2577"/>
      <c r="X785" s="2577"/>
      <c r="Y785" s="2577"/>
      <c r="Z785" s="2577"/>
      <c r="AA785" s="2577"/>
      <c r="AB785" s="2577"/>
      <c r="AC785" s="2577"/>
      <c r="AD785" s="2577"/>
      <c r="AE785" s="2577"/>
      <c r="AF785" s="2577"/>
      <c r="AG785" s="2577"/>
      <c r="AH785" s="2577"/>
      <c r="AI785" s="2577"/>
      <c r="AJ785" s="2577"/>
      <c r="AK785" s="2578"/>
    </row>
    <row r="786" spans="2:37" s="2458" customFormat="1" ht="15" customHeight="1" thickBot="1" x14ac:dyDescent="0.25">
      <c r="B786" s="3533"/>
      <c r="C786" s="3534"/>
      <c r="D786" s="3534"/>
      <c r="E786" s="3534"/>
      <c r="F786" s="3538"/>
      <c r="G786" s="3538"/>
      <c r="H786" s="3538"/>
      <c r="I786" s="3538"/>
      <c r="J786" s="3538"/>
      <c r="K786" s="3538"/>
      <c r="L786" s="3538"/>
      <c r="M786" s="3538"/>
      <c r="N786" s="3538"/>
      <c r="O786" s="3538"/>
      <c r="P786" s="3538"/>
      <c r="Q786" s="3538"/>
      <c r="R786" s="2577"/>
      <c r="S786" s="2577"/>
      <c r="T786" s="2577"/>
      <c r="U786" s="2577"/>
      <c r="V786" s="2577"/>
      <c r="W786" s="2577"/>
      <c r="X786" s="2577"/>
      <c r="Y786" s="2577"/>
      <c r="Z786" s="2577"/>
      <c r="AA786" s="2577"/>
      <c r="AB786" s="2577"/>
      <c r="AC786" s="2577"/>
      <c r="AD786" s="2577"/>
      <c r="AE786" s="2577"/>
      <c r="AF786" s="2577"/>
      <c r="AG786" s="2577"/>
      <c r="AH786" s="2577"/>
      <c r="AI786" s="2577"/>
      <c r="AJ786" s="2577"/>
      <c r="AK786" s="2578"/>
    </row>
    <row r="787" spans="2:37" s="2458" customFormat="1" ht="15" customHeight="1" thickBot="1" x14ac:dyDescent="0.25">
      <c r="B787" s="3638" t="s">
        <v>5014</v>
      </c>
      <c r="C787" s="3638"/>
      <c r="D787" s="3638" t="s">
        <v>5004</v>
      </c>
      <c r="E787" s="3638" t="s">
        <v>5015</v>
      </c>
      <c r="F787" s="3654" t="s">
        <v>224</v>
      </c>
      <c r="G787" s="3654"/>
      <c r="H787" s="3654"/>
      <c r="I787" s="3654"/>
      <c r="J787" s="3654"/>
      <c r="K787" s="3654"/>
      <c r="L787" s="3654"/>
      <c r="M787" s="3654"/>
      <c r="N787" s="3654"/>
      <c r="O787" s="3654"/>
      <c r="P787" s="3654"/>
      <c r="Q787" s="3654"/>
      <c r="R787" s="3654"/>
      <c r="S787" s="3654" t="s">
        <v>340</v>
      </c>
      <c r="T787" s="3654"/>
      <c r="U787" s="3654"/>
      <c r="V787" s="3654"/>
      <c r="W787" s="3654"/>
      <c r="X787" s="3654"/>
      <c r="Y787" s="3654"/>
      <c r="Z787" s="3654"/>
      <c r="AA787" s="3654"/>
      <c r="AB787" s="3654"/>
      <c r="AC787" s="3654"/>
      <c r="AD787" s="3654" t="s">
        <v>225</v>
      </c>
      <c r="AE787" s="3654"/>
      <c r="AF787" s="3654"/>
      <c r="AG787" s="3654"/>
      <c r="AH787" s="3655" t="s">
        <v>4999</v>
      </c>
      <c r="AI787" s="3655"/>
      <c r="AJ787" s="3655"/>
      <c r="AK787" s="2578"/>
    </row>
    <row r="788" spans="2:37" s="2458" customFormat="1" ht="15" customHeight="1" thickBot="1" x14ac:dyDescent="0.25">
      <c r="B788" s="3639"/>
      <c r="C788" s="3639"/>
      <c r="D788" s="3639"/>
      <c r="E788" s="3639"/>
      <c r="F788" s="3639" t="s">
        <v>5016</v>
      </c>
      <c r="G788" s="3639" t="s">
        <v>5017</v>
      </c>
      <c r="H788" s="3638" t="s">
        <v>5018</v>
      </c>
      <c r="I788" s="3640" t="s">
        <v>5019</v>
      </c>
      <c r="J788" s="3640" t="s">
        <v>5020</v>
      </c>
      <c r="K788" s="3637" t="s">
        <v>5021</v>
      </c>
      <c r="L788" s="3637" t="s">
        <v>5022</v>
      </c>
      <c r="M788" s="3640" t="s">
        <v>5023</v>
      </c>
      <c r="N788" s="3640"/>
      <c r="O788" s="3637" t="s">
        <v>5024</v>
      </c>
      <c r="P788" s="3637" t="s">
        <v>5025</v>
      </c>
      <c r="Q788" s="3637" t="s">
        <v>5026</v>
      </c>
      <c r="R788" s="3637" t="s">
        <v>5027</v>
      </c>
      <c r="S788" s="3638" t="s">
        <v>5028</v>
      </c>
      <c r="T788" s="3638" t="s">
        <v>5029</v>
      </c>
      <c r="U788" s="3638" t="s">
        <v>5030</v>
      </c>
      <c r="V788" s="3638" t="s">
        <v>5031</v>
      </c>
      <c r="W788" s="3638" t="s">
        <v>5032</v>
      </c>
      <c r="X788" s="3638" t="s">
        <v>5033</v>
      </c>
      <c r="Y788" s="3638" t="s">
        <v>5034</v>
      </c>
      <c r="Z788" s="3638" t="s">
        <v>5035</v>
      </c>
      <c r="AA788" s="3638" t="s">
        <v>5036</v>
      </c>
      <c r="AB788" s="3640" t="s">
        <v>5037</v>
      </c>
      <c r="AC788" s="3640" t="s">
        <v>5038</v>
      </c>
      <c r="AD788" s="3638" t="s">
        <v>5039</v>
      </c>
      <c r="AE788" s="3638" t="s">
        <v>5040</v>
      </c>
      <c r="AF788" s="3638" t="s">
        <v>5041</v>
      </c>
      <c r="AG788" s="3638" t="s">
        <v>5042</v>
      </c>
      <c r="AH788" s="3638" t="s">
        <v>1154</v>
      </c>
      <c r="AI788" s="3638" t="s">
        <v>5000</v>
      </c>
      <c r="AJ788" s="3638" t="s">
        <v>5001</v>
      </c>
      <c r="AK788" s="2578"/>
    </row>
    <row r="789" spans="2:37" s="2458" customFormat="1" ht="15" customHeight="1" thickBot="1" x14ac:dyDescent="0.25">
      <c r="B789" s="3639"/>
      <c r="C789" s="3639"/>
      <c r="D789" s="3639"/>
      <c r="E789" s="3639"/>
      <c r="F789" s="3639"/>
      <c r="G789" s="3639"/>
      <c r="H789" s="3639"/>
      <c r="I789" s="3637"/>
      <c r="J789" s="3637"/>
      <c r="K789" s="3637"/>
      <c r="L789" s="3637"/>
      <c r="M789" s="3536" t="s">
        <v>5043</v>
      </c>
      <c r="N789" s="3535" t="s">
        <v>2798</v>
      </c>
      <c r="O789" s="3637"/>
      <c r="P789" s="3637"/>
      <c r="Q789" s="3637"/>
      <c r="R789" s="3637"/>
      <c r="S789" s="3639"/>
      <c r="T789" s="3639"/>
      <c r="U789" s="3639"/>
      <c r="V789" s="3639"/>
      <c r="W789" s="3639"/>
      <c r="X789" s="3639"/>
      <c r="Y789" s="3639"/>
      <c r="Z789" s="3639"/>
      <c r="AA789" s="3639"/>
      <c r="AB789" s="3637"/>
      <c r="AC789" s="3637"/>
      <c r="AD789" s="3639"/>
      <c r="AE789" s="3639"/>
      <c r="AF789" s="3639"/>
      <c r="AG789" s="3639"/>
      <c r="AH789" s="3639"/>
      <c r="AI789" s="3639"/>
      <c r="AJ789" s="3639"/>
      <c r="AK789" s="2578"/>
    </row>
    <row r="790" spans="2:37" s="2458" customFormat="1" ht="15" customHeight="1" x14ac:dyDescent="0.2">
      <c r="B790" s="3743" t="s">
        <v>6428</v>
      </c>
      <c r="C790" s="3744"/>
      <c r="D790" s="3336" t="s">
        <v>6429</v>
      </c>
      <c r="E790" s="3337">
        <v>15</v>
      </c>
      <c r="F790" s="3174"/>
      <c r="G790" s="3566"/>
      <c r="H790" s="3567"/>
      <c r="I790" s="3567"/>
      <c r="J790" s="3567"/>
      <c r="K790" s="3566"/>
      <c r="L790" s="3566"/>
      <c r="M790" s="3568"/>
      <c r="N790" s="2727"/>
      <c r="O790" s="3566"/>
      <c r="P790" s="3566"/>
      <c r="Q790" s="3566"/>
      <c r="R790" s="3566"/>
      <c r="S790" s="2706"/>
      <c r="T790" s="3566"/>
      <c r="U790" s="3569"/>
      <c r="V790" s="3569"/>
      <c r="W790" s="3566"/>
      <c r="X790" s="3566"/>
      <c r="Y790" s="3569"/>
      <c r="Z790" s="3569"/>
      <c r="AA790" s="3569"/>
      <c r="AB790" s="3566"/>
      <c r="AC790" s="3566"/>
      <c r="AD790" s="3174"/>
      <c r="AE790" s="2747"/>
      <c r="AF790" s="2781"/>
      <c r="AG790" s="2781"/>
      <c r="AH790" s="2722"/>
      <c r="AI790" s="2722"/>
      <c r="AJ790" s="3318"/>
      <c r="AK790" s="2578"/>
    </row>
    <row r="791" spans="2:37" s="2458" customFormat="1" ht="15" customHeight="1" thickBot="1" x14ac:dyDescent="0.25">
      <c r="B791" s="3753" t="s">
        <v>6430</v>
      </c>
      <c r="C791" s="3754"/>
      <c r="D791" s="3070" t="s">
        <v>6431</v>
      </c>
      <c r="E791" s="3071">
        <v>15</v>
      </c>
      <c r="F791" s="3331"/>
      <c r="G791" s="3332"/>
      <c r="H791" s="3333"/>
      <c r="I791" s="3333"/>
      <c r="J791" s="3333"/>
      <c r="K791" s="3332"/>
      <c r="L791" s="3332"/>
      <c r="M791" s="3330"/>
      <c r="N791" s="3101"/>
      <c r="O791" s="3332"/>
      <c r="P791" s="3332"/>
      <c r="Q791" s="3332"/>
      <c r="R791" s="3332"/>
      <c r="S791" s="2810"/>
      <c r="T791" s="3332"/>
      <c r="U791" s="3335"/>
      <c r="V791" s="3335"/>
      <c r="W791" s="3332"/>
      <c r="X791" s="3332"/>
      <c r="Y791" s="3335"/>
      <c r="Z791" s="3335"/>
      <c r="AA791" s="3335"/>
      <c r="AB791" s="3332"/>
      <c r="AC791" s="3332"/>
      <c r="AD791" s="3331"/>
      <c r="AE791" s="3103"/>
      <c r="AF791" s="3104"/>
      <c r="AG791" s="3104"/>
      <c r="AH791" s="3105"/>
      <c r="AI791" s="3105"/>
      <c r="AJ791" s="3315"/>
      <c r="AK791" s="2578"/>
    </row>
    <row r="792" spans="2:37" s="2458" customFormat="1" ht="15" customHeight="1" x14ac:dyDescent="0.2">
      <c r="B792" s="2579"/>
      <c r="C792" s="2572"/>
      <c r="D792" s="2572"/>
      <c r="E792" s="2572"/>
      <c r="F792" s="2572"/>
      <c r="G792" s="2572"/>
      <c r="H792" s="2572"/>
      <c r="I792" s="2573"/>
      <c r="J792" s="2573"/>
      <c r="K792" s="2573"/>
      <c r="L792" s="2573"/>
      <c r="M792" s="2572"/>
      <c r="N792" s="2573"/>
      <c r="O792" s="2573"/>
      <c r="P792" s="2573"/>
      <c r="Q792" s="2573"/>
      <c r="R792" s="2573"/>
      <c r="S792" s="2572"/>
      <c r="T792" s="2571"/>
      <c r="U792" s="2571"/>
      <c r="V792" s="2571"/>
      <c r="W792" s="2571"/>
      <c r="X792" s="2571"/>
      <c r="Y792" s="2571"/>
      <c r="Z792" s="2571"/>
      <c r="AA792" s="2571"/>
      <c r="AB792" s="2571"/>
      <c r="AC792" s="2571"/>
      <c r="AD792" s="2571"/>
      <c r="AE792" s="2571"/>
      <c r="AF792" s="2571"/>
      <c r="AG792" s="2571"/>
      <c r="AH792" s="2571"/>
      <c r="AI792" s="2571"/>
      <c r="AJ792" s="2574"/>
      <c r="AK792" s="2578"/>
    </row>
    <row r="793" spans="2:37" s="2458" customFormat="1" ht="15" customHeight="1" x14ac:dyDescent="0.2">
      <c r="B793" s="3643" t="s">
        <v>5002</v>
      </c>
      <c r="C793" s="3644"/>
      <c r="D793" s="4561" t="s">
        <v>1871</v>
      </c>
      <c r="E793" s="4561"/>
      <c r="F793" s="4561"/>
      <c r="G793" s="4561"/>
      <c r="H793" s="4561"/>
      <c r="I793" s="2575"/>
      <c r="J793" s="2575"/>
      <c r="K793" s="2575"/>
      <c r="L793" s="2575"/>
      <c r="M793" s="2575"/>
      <c r="N793" s="2575"/>
      <c r="O793" s="2575"/>
      <c r="P793" s="2575"/>
      <c r="Q793" s="2575"/>
      <c r="R793" s="2575"/>
      <c r="S793" s="2575"/>
      <c r="T793" s="2571"/>
      <c r="U793" s="2571"/>
      <c r="V793" s="2571"/>
      <c r="W793" s="2571"/>
      <c r="X793" s="2571"/>
      <c r="Y793" s="2571"/>
      <c r="Z793" s="2571"/>
      <c r="AA793" s="2571"/>
      <c r="AB793" s="2571"/>
      <c r="AC793" s="2571"/>
      <c r="AD793" s="2571"/>
      <c r="AE793" s="2571"/>
      <c r="AF793" s="2571"/>
      <c r="AG793" s="2571"/>
      <c r="AH793" s="2571"/>
      <c r="AI793" s="2571"/>
      <c r="AJ793" s="2574"/>
      <c r="AK793" s="2578"/>
    </row>
    <row r="794" spans="2:37" s="2458" customFormat="1" ht="15" customHeight="1" x14ac:dyDescent="0.2">
      <c r="B794" s="3643" t="s">
        <v>5003</v>
      </c>
      <c r="C794" s="3644"/>
      <c r="D794" s="4561" t="s">
        <v>5144</v>
      </c>
      <c r="E794" s="4561"/>
      <c r="F794" s="4561"/>
      <c r="G794" s="4561"/>
      <c r="H794" s="2575"/>
      <c r="I794" s="2575"/>
      <c r="J794" s="2575"/>
      <c r="K794" s="2575"/>
      <c r="L794" s="2575"/>
      <c r="M794" s="2575"/>
      <c r="N794" s="2575"/>
      <c r="O794" s="2575"/>
      <c r="P794" s="2575"/>
      <c r="Q794" s="2575"/>
      <c r="R794" s="2575"/>
      <c r="S794" s="2575"/>
      <c r="T794" s="2571"/>
      <c r="U794" s="2571"/>
      <c r="V794" s="2571"/>
      <c r="W794" s="2571"/>
      <c r="X794" s="2571"/>
      <c r="Y794" s="2571"/>
      <c r="Z794" s="2571"/>
      <c r="AA794" s="2571"/>
      <c r="AB794" s="2571"/>
      <c r="AC794" s="2571"/>
      <c r="AD794" s="2571"/>
      <c r="AE794" s="2571"/>
      <c r="AF794" s="2571"/>
      <c r="AG794" s="2571"/>
      <c r="AH794" s="2571"/>
      <c r="AI794" s="2571"/>
      <c r="AJ794" s="2574"/>
      <c r="AK794" s="2578"/>
    </row>
    <row r="795" spans="2:37" s="2458" customFormat="1" ht="15" customHeight="1" thickBot="1" x14ac:dyDescent="0.25">
      <c r="B795" s="3646"/>
      <c r="C795" s="3647"/>
      <c r="D795" s="3648"/>
      <c r="E795" s="3648"/>
      <c r="F795" s="3648"/>
      <c r="G795" s="3648"/>
      <c r="H795" s="2580"/>
      <c r="I795" s="2580"/>
      <c r="J795" s="2580"/>
      <c r="K795" s="2580"/>
      <c r="L795" s="2580"/>
      <c r="M795" s="2580"/>
      <c r="N795" s="2580"/>
      <c r="O795" s="2580"/>
      <c r="P795" s="2580"/>
      <c r="Q795" s="2580"/>
      <c r="R795" s="2580"/>
      <c r="S795" s="2580"/>
      <c r="T795" s="2581"/>
      <c r="U795" s="2581"/>
      <c r="V795" s="2581"/>
      <c r="W795" s="2581"/>
      <c r="X795" s="2581"/>
      <c r="Y795" s="2581"/>
      <c r="Z795" s="2581"/>
      <c r="AA795" s="2581"/>
      <c r="AB795" s="2581"/>
      <c r="AC795" s="2581"/>
      <c r="AD795" s="2581"/>
      <c r="AE795" s="2581"/>
      <c r="AF795" s="2581"/>
      <c r="AG795" s="2581"/>
      <c r="AH795" s="2581"/>
      <c r="AI795" s="2581"/>
      <c r="AJ795" s="2582"/>
      <c r="AK795" s="2583"/>
    </row>
    <row r="796" spans="2:37" s="2458" customFormat="1" ht="15" customHeight="1" x14ac:dyDescent="0.3">
      <c r="B796" s="2458" t="str">
        <f>+B778</f>
        <v>.</v>
      </c>
      <c r="C796" s="3248"/>
      <c r="D796" s="3248"/>
      <c r="E796" s="3249"/>
      <c r="F796" s="3249"/>
      <c r="G796" s="3249"/>
      <c r="H796" s="3249"/>
      <c r="I796" s="2886"/>
      <c r="J796" s="2886"/>
      <c r="K796" s="2886"/>
      <c r="L796" s="2886"/>
      <c r="M796" s="2886"/>
      <c r="N796" s="2886"/>
      <c r="O796" s="2886"/>
      <c r="P796" s="2886"/>
    </row>
    <row r="797" spans="2:37" s="2458" customFormat="1" ht="15" customHeight="1" thickBot="1" x14ac:dyDescent="0.35">
      <c r="C797" s="3248"/>
      <c r="D797" s="3248"/>
      <c r="E797" s="3249"/>
      <c r="F797" s="3249"/>
      <c r="G797" s="3249"/>
      <c r="H797" s="3249"/>
      <c r="I797" s="2886"/>
      <c r="J797" s="2886"/>
      <c r="K797" s="2886"/>
      <c r="L797" s="2886"/>
      <c r="M797" s="2886"/>
      <c r="N797" s="2886"/>
      <c r="O797" s="2886"/>
      <c r="P797" s="2886"/>
    </row>
    <row r="798" spans="2:37" s="2458" customFormat="1" ht="15" customHeight="1" x14ac:dyDescent="0.2">
      <c r="B798" s="3623" t="s">
        <v>5011</v>
      </c>
      <c r="C798" s="3624"/>
      <c r="D798" s="3624"/>
      <c r="E798" s="3624"/>
      <c r="F798" s="3624"/>
      <c r="G798" s="3624"/>
      <c r="H798" s="3624"/>
      <c r="I798" s="3624"/>
      <c r="J798" s="3624"/>
      <c r="K798" s="3624"/>
      <c r="L798" s="3624"/>
      <c r="M798" s="3624"/>
      <c r="N798" s="3624"/>
      <c r="O798" s="3624"/>
      <c r="P798" s="3624"/>
      <c r="Q798" s="3624"/>
      <c r="R798" s="3624"/>
      <c r="S798" s="3624"/>
      <c r="T798" s="3624"/>
      <c r="U798" s="3624"/>
      <c r="V798" s="3624"/>
      <c r="W798" s="3624"/>
      <c r="X798" s="3624"/>
      <c r="Y798" s="3624"/>
      <c r="Z798" s="3624"/>
      <c r="AA798" s="3624"/>
      <c r="AB798" s="3624"/>
      <c r="AC798" s="3624"/>
      <c r="AD798" s="3624"/>
      <c r="AE798" s="3624"/>
      <c r="AF798" s="3624"/>
      <c r="AG798" s="3624"/>
      <c r="AH798" s="3624"/>
      <c r="AI798" s="3624"/>
      <c r="AJ798" s="3624"/>
      <c r="AK798" s="3625"/>
    </row>
    <row r="799" spans="2:37" s="2458" customFormat="1" ht="15" customHeight="1" x14ac:dyDescent="0.2">
      <c r="B799" s="2576"/>
      <c r="C799" s="3534"/>
      <c r="D799" s="3534"/>
      <c r="E799" s="3534"/>
      <c r="F799" s="3534"/>
      <c r="G799" s="2577"/>
      <c r="H799" s="2577"/>
      <c r="I799" s="2577"/>
      <c r="J799" s="2577"/>
      <c r="K799" s="2577"/>
      <c r="L799" s="2577"/>
      <c r="M799" s="2577"/>
      <c r="N799" s="2577"/>
      <c r="O799" s="2577"/>
      <c r="P799" s="2577"/>
      <c r="Q799" s="2577"/>
      <c r="R799" s="2577"/>
      <c r="S799" s="2577"/>
      <c r="T799" s="2577"/>
      <c r="U799" s="2577"/>
      <c r="V799" s="2577"/>
      <c r="W799" s="2577"/>
      <c r="X799" s="2577"/>
      <c r="Y799" s="2577"/>
      <c r="Z799" s="2577"/>
      <c r="AA799" s="2577"/>
      <c r="AB799" s="2577"/>
      <c r="AC799" s="2577"/>
      <c r="AD799" s="2577"/>
      <c r="AE799" s="2577"/>
      <c r="AF799" s="2577"/>
      <c r="AG799" s="2577"/>
      <c r="AH799" s="2577"/>
      <c r="AI799" s="2577"/>
      <c r="AJ799" s="2577"/>
      <c r="AK799" s="2578"/>
    </row>
    <row r="800" spans="2:37" s="2458" customFormat="1" ht="15" customHeight="1" x14ac:dyDescent="0.2">
      <c r="B800" s="2576" t="s">
        <v>4998</v>
      </c>
      <c r="C800" s="3534"/>
      <c r="D800" s="3740" t="s">
        <v>6420</v>
      </c>
      <c r="E800" s="3740"/>
      <c r="F800" s="3740"/>
      <c r="G800" s="3740"/>
      <c r="H800" s="3740"/>
      <c r="I800" s="3740"/>
      <c r="J800" s="2577"/>
      <c r="K800" s="2577"/>
      <c r="L800" s="2577"/>
      <c r="M800" s="2577"/>
      <c r="N800" s="2577"/>
      <c r="O800" s="2577"/>
      <c r="P800" s="2577"/>
      <c r="Q800" s="2577"/>
      <c r="R800" s="2577"/>
      <c r="S800" s="2577"/>
      <c r="T800" s="2577"/>
      <c r="U800" s="2577"/>
      <c r="V800" s="2577"/>
      <c r="W800" s="2577"/>
      <c r="X800" s="2577"/>
      <c r="Y800" s="2577"/>
      <c r="Z800" s="2577"/>
      <c r="AA800" s="2577"/>
      <c r="AB800" s="2577"/>
      <c r="AC800" s="2577"/>
      <c r="AD800" s="2577"/>
      <c r="AE800" s="2577"/>
      <c r="AF800" s="2577"/>
      <c r="AG800" s="2577"/>
      <c r="AH800" s="2577"/>
      <c r="AI800" s="2577"/>
      <c r="AJ800" s="2577"/>
      <c r="AK800" s="2578"/>
    </row>
    <row r="801" spans="2:37" s="2458" customFormat="1" ht="15" customHeight="1" thickBot="1" x14ac:dyDescent="0.25">
      <c r="B801" s="3657" t="s">
        <v>5012</v>
      </c>
      <c r="C801" s="3658"/>
      <c r="D801" s="3629">
        <v>41683</v>
      </c>
      <c r="E801" s="3629"/>
      <c r="F801" s="3539"/>
      <c r="G801" s="2577"/>
      <c r="H801" s="2577"/>
      <c r="I801" s="2577"/>
      <c r="J801" s="2577"/>
      <c r="K801" s="2577"/>
      <c r="L801" s="2577"/>
      <c r="M801" s="2577"/>
      <c r="N801" s="2577"/>
      <c r="O801" s="2577"/>
      <c r="P801" s="2577"/>
      <c r="Q801" s="2577"/>
      <c r="R801" s="2577"/>
      <c r="S801" s="2577"/>
      <c r="T801" s="2577"/>
      <c r="U801" s="2577"/>
      <c r="V801" s="2577"/>
      <c r="W801" s="2577"/>
      <c r="X801" s="2577"/>
      <c r="Y801" s="2577"/>
      <c r="Z801" s="2577"/>
      <c r="AA801" s="2577"/>
      <c r="AB801" s="2577"/>
      <c r="AC801" s="2577"/>
      <c r="AD801" s="2577"/>
      <c r="AE801" s="2577"/>
      <c r="AF801" s="2577"/>
      <c r="AG801" s="2577"/>
      <c r="AH801" s="2577"/>
      <c r="AI801" s="2577"/>
      <c r="AJ801" s="2577"/>
      <c r="AK801" s="2578"/>
    </row>
    <row r="802" spans="2:37" s="2458" customFormat="1" ht="66.75" customHeight="1" thickBot="1" x14ac:dyDescent="0.25">
      <c r="B802" s="3659" t="s">
        <v>5013</v>
      </c>
      <c r="C802" s="3710"/>
      <c r="D802" s="4570" t="s">
        <v>6421</v>
      </c>
      <c r="E802" s="4571"/>
      <c r="F802" s="4571"/>
      <c r="G802" s="4571"/>
      <c r="H802" s="4571"/>
      <c r="I802" s="4571"/>
      <c r="J802" s="4571"/>
      <c r="K802" s="4571"/>
      <c r="L802" s="4571"/>
      <c r="M802" s="4571"/>
      <c r="N802" s="4571"/>
      <c r="O802" s="4571"/>
      <c r="P802" s="4571"/>
      <c r="Q802" s="4572"/>
      <c r="R802" s="2577"/>
      <c r="S802" s="2577"/>
      <c r="T802" s="2577"/>
      <c r="U802" s="2577"/>
      <c r="V802" s="2577"/>
      <c r="W802" s="2577"/>
      <c r="X802" s="2577"/>
      <c r="Y802" s="2577"/>
      <c r="Z802" s="2577"/>
      <c r="AA802" s="2577"/>
      <c r="AB802" s="2577"/>
      <c r="AC802" s="2577"/>
      <c r="AD802" s="2577"/>
      <c r="AE802" s="2577"/>
      <c r="AF802" s="2577"/>
      <c r="AG802" s="2577"/>
      <c r="AH802" s="2577"/>
      <c r="AI802" s="2577"/>
      <c r="AJ802" s="2577"/>
      <c r="AK802" s="2578"/>
    </row>
    <row r="803" spans="2:37" s="2458" customFormat="1" ht="15" customHeight="1" thickBot="1" x14ac:dyDescent="0.25">
      <c r="B803" s="3664"/>
      <c r="C803" s="3653"/>
      <c r="D803" s="3653"/>
      <c r="E803" s="3653"/>
      <c r="F803" s="3653"/>
      <c r="G803" s="3653"/>
      <c r="H803" s="3653"/>
      <c r="I803" s="3653"/>
      <c r="J803" s="3653"/>
      <c r="K803" s="3653"/>
      <c r="L803" s="3653"/>
      <c r="M803" s="3653"/>
      <c r="N803" s="3653"/>
      <c r="O803" s="3653"/>
      <c r="P803" s="3653"/>
      <c r="Q803" s="3653"/>
      <c r="R803" s="2577"/>
      <c r="S803" s="2577"/>
      <c r="T803" s="2577"/>
      <c r="U803" s="2577"/>
      <c r="V803" s="2577"/>
      <c r="W803" s="2577"/>
      <c r="X803" s="2577"/>
      <c r="Y803" s="2577"/>
      <c r="Z803" s="2577"/>
      <c r="AA803" s="2577"/>
      <c r="AB803" s="2577"/>
      <c r="AC803" s="2577"/>
      <c r="AD803" s="2577"/>
      <c r="AE803" s="2577"/>
      <c r="AF803" s="2577"/>
      <c r="AG803" s="2577"/>
      <c r="AH803" s="2577"/>
      <c r="AI803" s="2577"/>
      <c r="AJ803" s="2577"/>
      <c r="AK803" s="2578"/>
    </row>
    <row r="804" spans="2:37" s="2458" customFormat="1" ht="15" customHeight="1" thickBot="1" x14ac:dyDescent="0.25">
      <c r="B804" s="3533"/>
      <c r="C804" s="3534"/>
      <c r="D804" s="3534"/>
      <c r="E804" s="3534"/>
      <c r="F804" s="3538"/>
      <c r="G804" s="3538"/>
      <c r="H804" s="3538"/>
      <c r="I804" s="3538"/>
      <c r="J804" s="3538"/>
      <c r="K804" s="3538"/>
      <c r="L804" s="3538"/>
      <c r="M804" s="3538"/>
      <c r="N804" s="3538"/>
      <c r="O804" s="3538"/>
      <c r="P804" s="3538"/>
      <c r="Q804" s="3538"/>
      <c r="R804" s="2577"/>
      <c r="S804" s="2577"/>
      <c r="T804" s="2577"/>
      <c r="U804" s="2577"/>
      <c r="V804" s="2577"/>
      <c r="W804" s="2577"/>
      <c r="X804" s="2577"/>
      <c r="Y804" s="2577"/>
      <c r="Z804" s="2577"/>
      <c r="AA804" s="2577"/>
      <c r="AB804" s="2577"/>
      <c r="AC804" s="2577"/>
      <c r="AD804" s="2577"/>
      <c r="AE804" s="2577"/>
      <c r="AF804" s="2577"/>
      <c r="AG804" s="2577"/>
      <c r="AH804" s="2577"/>
      <c r="AI804" s="2577"/>
      <c r="AJ804" s="2577"/>
      <c r="AK804" s="2578"/>
    </row>
    <row r="805" spans="2:37" s="2458" customFormat="1" ht="15" customHeight="1" thickBot="1" x14ac:dyDescent="0.25">
      <c r="B805" s="3638" t="s">
        <v>5014</v>
      </c>
      <c r="C805" s="3638"/>
      <c r="D805" s="3638" t="s">
        <v>5004</v>
      </c>
      <c r="E805" s="3638" t="s">
        <v>5015</v>
      </c>
      <c r="F805" s="3654" t="s">
        <v>224</v>
      </c>
      <c r="G805" s="3654"/>
      <c r="H805" s="3654"/>
      <c r="I805" s="3654"/>
      <c r="J805" s="3654"/>
      <c r="K805" s="3654"/>
      <c r="L805" s="3654"/>
      <c r="M805" s="3654"/>
      <c r="N805" s="3654"/>
      <c r="O805" s="3654"/>
      <c r="P805" s="3654"/>
      <c r="Q805" s="3654"/>
      <c r="R805" s="3654"/>
      <c r="S805" s="3654" t="s">
        <v>340</v>
      </c>
      <c r="T805" s="3654"/>
      <c r="U805" s="3654"/>
      <c r="V805" s="3654"/>
      <c r="W805" s="3654"/>
      <c r="X805" s="3654"/>
      <c r="Y805" s="3654"/>
      <c r="Z805" s="3654"/>
      <c r="AA805" s="3654"/>
      <c r="AB805" s="3654"/>
      <c r="AC805" s="3654"/>
      <c r="AD805" s="3654" t="s">
        <v>225</v>
      </c>
      <c r="AE805" s="3654"/>
      <c r="AF805" s="3654"/>
      <c r="AG805" s="3654"/>
      <c r="AH805" s="3655" t="s">
        <v>4999</v>
      </c>
      <c r="AI805" s="3655"/>
      <c r="AJ805" s="3655"/>
      <c r="AK805" s="2578"/>
    </row>
    <row r="806" spans="2:37" s="2458" customFormat="1" ht="15" customHeight="1" thickBot="1" x14ac:dyDescent="0.25">
      <c r="B806" s="3639"/>
      <c r="C806" s="3639"/>
      <c r="D806" s="3639"/>
      <c r="E806" s="3639"/>
      <c r="F806" s="3639" t="s">
        <v>5016</v>
      </c>
      <c r="G806" s="3639" t="s">
        <v>5017</v>
      </c>
      <c r="H806" s="3638" t="s">
        <v>5018</v>
      </c>
      <c r="I806" s="3640" t="s">
        <v>5019</v>
      </c>
      <c r="J806" s="3640" t="s">
        <v>5020</v>
      </c>
      <c r="K806" s="3637" t="s">
        <v>5021</v>
      </c>
      <c r="L806" s="3637" t="s">
        <v>5022</v>
      </c>
      <c r="M806" s="3640" t="s">
        <v>5023</v>
      </c>
      <c r="N806" s="3640"/>
      <c r="O806" s="3637" t="s">
        <v>5024</v>
      </c>
      <c r="P806" s="3637" t="s">
        <v>5025</v>
      </c>
      <c r="Q806" s="3637" t="s">
        <v>5026</v>
      </c>
      <c r="R806" s="3637" t="s">
        <v>5027</v>
      </c>
      <c r="S806" s="3638" t="s">
        <v>5028</v>
      </c>
      <c r="T806" s="3638" t="s">
        <v>5029</v>
      </c>
      <c r="U806" s="3638" t="s">
        <v>5030</v>
      </c>
      <c r="V806" s="3638" t="s">
        <v>5031</v>
      </c>
      <c r="W806" s="3638" t="s">
        <v>5032</v>
      </c>
      <c r="X806" s="3638" t="s">
        <v>5033</v>
      </c>
      <c r="Y806" s="3638" t="s">
        <v>5034</v>
      </c>
      <c r="Z806" s="3638" t="s">
        <v>5035</v>
      </c>
      <c r="AA806" s="3638" t="s">
        <v>5036</v>
      </c>
      <c r="AB806" s="3640" t="s">
        <v>5037</v>
      </c>
      <c r="AC806" s="3640" t="s">
        <v>5038</v>
      </c>
      <c r="AD806" s="3638" t="s">
        <v>5039</v>
      </c>
      <c r="AE806" s="3638" t="s">
        <v>5040</v>
      </c>
      <c r="AF806" s="3638" t="s">
        <v>5041</v>
      </c>
      <c r="AG806" s="3638" t="s">
        <v>5042</v>
      </c>
      <c r="AH806" s="3638" t="s">
        <v>1154</v>
      </c>
      <c r="AI806" s="3638" t="s">
        <v>5000</v>
      </c>
      <c r="AJ806" s="3638" t="s">
        <v>5001</v>
      </c>
      <c r="AK806" s="2578"/>
    </row>
    <row r="807" spans="2:37" s="2458" customFormat="1" ht="15" customHeight="1" thickBot="1" x14ac:dyDescent="0.25">
      <c r="B807" s="3639"/>
      <c r="C807" s="3639"/>
      <c r="D807" s="3639"/>
      <c r="E807" s="3639"/>
      <c r="F807" s="3639"/>
      <c r="G807" s="3639"/>
      <c r="H807" s="3639"/>
      <c r="I807" s="3637"/>
      <c r="J807" s="3637"/>
      <c r="K807" s="3637"/>
      <c r="L807" s="3637"/>
      <c r="M807" s="3536" t="s">
        <v>5043</v>
      </c>
      <c r="N807" s="3535" t="s">
        <v>2798</v>
      </c>
      <c r="O807" s="3637"/>
      <c r="P807" s="3637"/>
      <c r="Q807" s="3637"/>
      <c r="R807" s="3637"/>
      <c r="S807" s="3639"/>
      <c r="T807" s="3639"/>
      <c r="U807" s="3639"/>
      <c r="V807" s="3639"/>
      <c r="W807" s="3639"/>
      <c r="X807" s="3639"/>
      <c r="Y807" s="3639"/>
      <c r="Z807" s="3639"/>
      <c r="AA807" s="3639"/>
      <c r="AB807" s="3637"/>
      <c r="AC807" s="3637"/>
      <c r="AD807" s="3639"/>
      <c r="AE807" s="3639"/>
      <c r="AF807" s="3639"/>
      <c r="AG807" s="3639"/>
      <c r="AH807" s="3639"/>
      <c r="AI807" s="3639"/>
      <c r="AJ807" s="3639"/>
      <c r="AK807" s="2578"/>
    </row>
    <row r="808" spans="2:37" s="2458" customFormat="1" ht="22.5" customHeight="1" thickBot="1" x14ac:dyDescent="0.25">
      <c r="B808" s="4452" t="s">
        <v>6422</v>
      </c>
      <c r="C808" s="5081"/>
      <c r="D808" s="3017" t="s">
        <v>6423</v>
      </c>
      <c r="E808" s="3264">
        <v>4.46</v>
      </c>
      <c r="F808" s="3264"/>
      <c r="G808" s="3028"/>
      <c r="H808" s="3422"/>
      <c r="I808" s="3422"/>
      <c r="J808" s="3422"/>
      <c r="K808" s="3028"/>
      <c r="L808" s="3028"/>
      <c r="M808" s="3017"/>
      <c r="N808" s="3136"/>
      <c r="O808" s="3028"/>
      <c r="P808" s="3028"/>
      <c r="Q808" s="3028"/>
      <c r="R808" s="3028"/>
      <c r="S808" s="2736"/>
      <c r="T808" s="3028"/>
      <c r="U808" s="3423"/>
      <c r="V808" s="3423"/>
      <c r="W808" s="3028"/>
      <c r="X808" s="3028"/>
      <c r="Y808" s="3423"/>
      <c r="Z808" s="3423"/>
      <c r="AA808" s="3423"/>
      <c r="AB808" s="3028"/>
      <c r="AC808" s="3028"/>
      <c r="AD808" s="3264"/>
      <c r="AE808" s="2591"/>
      <c r="AF808" s="2592"/>
      <c r="AG808" s="3028"/>
      <c r="AH808" s="3134" t="s">
        <v>6424</v>
      </c>
      <c r="AI808" s="3134" t="s">
        <v>6425</v>
      </c>
      <c r="AJ808" s="3565">
        <v>4.46</v>
      </c>
      <c r="AK808" s="2578"/>
    </row>
    <row r="809" spans="2:37" s="2458" customFormat="1" ht="15" customHeight="1" x14ac:dyDescent="0.2">
      <c r="B809" s="2579"/>
      <c r="C809" s="2572"/>
      <c r="D809" s="2572"/>
      <c r="E809" s="2572"/>
      <c r="F809" s="2572"/>
      <c r="G809" s="2572"/>
      <c r="H809" s="2572"/>
      <c r="I809" s="2573"/>
      <c r="J809" s="2573"/>
      <c r="K809" s="2573"/>
      <c r="L809" s="2573"/>
      <c r="M809" s="2572"/>
      <c r="N809" s="2573"/>
      <c r="O809" s="2573"/>
      <c r="P809" s="2573"/>
      <c r="Q809" s="2573"/>
      <c r="R809" s="2573"/>
      <c r="S809" s="2572"/>
      <c r="T809" s="2571"/>
      <c r="U809" s="2571"/>
      <c r="V809" s="2571"/>
      <c r="W809" s="2571"/>
      <c r="X809" s="2571"/>
      <c r="Y809" s="2571"/>
      <c r="Z809" s="2571"/>
      <c r="AA809" s="2571"/>
      <c r="AB809" s="2571"/>
      <c r="AC809" s="2571"/>
      <c r="AD809" s="2571"/>
      <c r="AE809" s="2571"/>
      <c r="AF809" s="2571"/>
      <c r="AG809" s="2571"/>
      <c r="AH809" s="2571"/>
      <c r="AI809" s="2571"/>
      <c r="AJ809" s="2574"/>
      <c r="AK809" s="2578"/>
    </row>
    <row r="810" spans="2:37" s="2458" customFormat="1" ht="15" customHeight="1" x14ac:dyDescent="0.2">
      <c r="B810" s="3643" t="s">
        <v>5002</v>
      </c>
      <c r="C810" s="3644"/>
      <c r="D810" s="4561" t="s">
        <v>1871</v>
      </c>
      <c r="E810" s="4561"/>
      <c r="F810" s="4561"/>
      <c r="G810" s="4561"/>
      <c r="H810" s="4561"/>
      <c r="I810" s="2575"/>
      <c r="J810" s="2575"/>
      <c r="K810" s="2575"/>
      <c r="L810" s="2575"/>
      <c r="M810" s="2575"/>
      <c r="N810" s="2575"/>
      <c r="O810" s="2575"/>
      <c r="P810" s="2575"/>
      <c r="Q810" s="2575"/>
      <c r="R810" s="2575"/>
      <c r="S810" s="2575"/>
      <c r="T810" s="2571"/>
      <c r="U810" s="2571"/>
      <c r="V810" s="2571"/>
      <c r="W810" s="2571"/>
      <c r="X810" s="2571"/>
      <c r="Y810" s="2571"/>
      <c r="Z810" s="2571"/>
      <c r="AA810" s="2571"/>
      <c r="AB810" s="2571"/>
      <c r="AC810" s="2571"/>
      <c r="AD810" s="2571"/>
      <c r="AE810" s="2571"/>
      <c r="AF810" s="2571"/>
      <c r="AG810" s="2571"/>
      <c r="AH810" s="2571"/>
      <c r="AI810" s="2571"/>
      <c r="AJ810" s="2574"/>
      <c r="AK810" s="2578"/>
    </row>
    <row r="811" spans="2:37" s="2458" customFormat="1" ht="15" customHeight="1" x14ac:dyDescent="0.2">
      <c r="B811" s="3643" t="s">
        <v>5003</v>
      </c>
      <c r="C811" s="3644"/>
      <c r="D811" s="4561" t="s">
        <v>5144</v>
      </c>
      <c r="E811" s="4561"/>
      <c r="F811" s="4561"/>
      <c r="G811" s="4561"/>
      <c r="H811" s="2575"/>
      <c r="I811" s="2575"/>
      <c r="J811" s="2575"/>
      <c r="K811" s="2575"/>
      <c r="L811" s="2575"/>
      <c r="M811" s="2575"/>
      <c r="N811" s="2575"/>
      <c r="O811" s="2575"/>
      <c r="P811" s="2575"/>
      <c r="Q811" s="2575"/>
      <c r="R811" s="2575"/>
      <c r="S811" s="2575"/>
      <c r="T811" s="2571"/>
      <c r="U811" s="2571"/>
      <c r="V811" s="2571"/>
      <c r="W811" s="2571"/>
      <c r="X811" s="2571"/>
      <c r="Y811" s="2571"/>
      <c r="Z811" s="2571"/>
      <c r="AA811" s="2571"/>
      <c r="AB811" s="2571"/>
      <c r="AC811" s="2571"/>
      <c r="AD811" s="2571"/>
      <c r="AE811" s="2571"/>
      <c r="AF811" s="2571"/>
      <c r="AG811" s="2571"/>
      <c r="AH811" s="2571"/>
      <c r="AI811" s="2571"/>
      <c r="AJ811" s="2574"/>
      <c r="AK811" s="2578"/>
    </row>
    <row r="812" spans="2:37" s="2458" customFormat="1" ht="15" customHeight="1" thickBot="1" x14ac:dyDescent="0.25">
      <c r="B812" s="3646"/>
      <c r="C812" s="3647"/>
      <c r="D812" s="3648"/>
      <c r="E812" s="3648"/>
      <c r="F812" s="3648"/>
      <c r="G812" s="3648"/>
      <c r="H812" s="2580"/>
      <c r="I812" s="2580"/>
      <c r="J812" s="2580"/>
      <c r="K812" s="2580"/>
      <c r="L812" s="2580"/>
      <c r="M812" s="2580"/>
      <c r="N812" s="2580"/>
      <c r="O812" s="2580"/>
      <c r="P812" s="2580"/>
      <c r="Q812" s="2580"/>
      <c r="R812" s="2580"/>
      <c r="S812" s="2580"/>
      <c r="T812" s="2581"/>
      <c r="U812" s="2581"/>
      <c r="V812" s="2581"/>
      <c r="W812" s="2581"/>
      <c r="X812" s="2581"/>
      <c r="Y812" s="2581"/>
      <c r="Z812" s="2581"/>
      <c r="AA812" s="2581"/>
      <c r="AB812" s="2581"/>
      <c r="AC812" s="2581"/>
      <c r="AD812" s="2581"/>
      <c r="AE812" s="2581"/>
      <c r="AF812" s="2581"/>
      <c r="AG812" s="2581"/>
      <c r="AH812" s="2581"/>
      <c r="AI812" s="2581"/>
      <c r="AJ812" s="2582"/>
      <c r="AK812" s="2583"/>
    </row>
    <row r="813" spans="2:37" s="2458" customFormat="1" ht="15" customHeight="1" x14ac:dyDescent="0.3">
      <c r="B813" s="2458" t="str">
        <f>+B796</f>
        <v>.</v>
      </c>
      <c r="C813" s="3248"/>
      <c r="D813" s="3248"/>
      <c r="E813" s="3249"/>
      <c r="F813" s="3249"/>
      <c r="G813" s="3249"/>
      <c r="H813" s="3249"/>
      <c r="I813" s="2886"/>
      <c r="J813" s="2886"/>
      <c r="K813" s="2886"/>
      <c r="L813" s="2886"/>
      <c r="M813" s="2886"/>
      <c r="N813" s="2886"/>
      <c r="O813" s="2886"/>
      <c r="P813" s="2886"/>
    </row>
    <row r="814" spans="2:37" s="2458" customFormat="1" ht="15" customHeight="1" thickBot="1" x14ac:dyDescent="0.35">
      <c r="C814" s="3248"/>
      <c r="D814" s="3248"/>
      <c r="E814" s="3249"/>
      <c r="F814" s="3249"/>
      <c r="G814" s="3249"/>
      <c r="H814" s="3249"/>
      <c r="I814" s="2886"/>
      <c r="J814" s="2886"/>
      <c r="K814" s="2886"/>
      <c r="L814" s="2886"/>
      <c r="M814" s="2886"/>
      <c r="N814" s="2886"/>
      <c r="O814" s="2886"/>
      <c r="P814" s="2886"/>
    </row>
    <row r="815" spans="2:37" s="2458" customFormat="1" ht="15" customHeight="1" x14ac:dyDescent="0.2">
      <c r="B815" s="3623" t="s">
        <v>5011</v>
      </c>
      <c r="C815" s="3624"/>
      <c r="D815" s="3624"/>
      <c r="E815" s="3624"/>
      <c r="F815" s="3624"/>
      <c r="G815" s="3624"/>
      <c r="H815" s="3624"/>
      <c r="I815" s="3624"/>
      <c r="J815" s="3624"/>
      <c r="K815" s="3624"/>
      <c r="L815" s="3624"/>
      <c r="M815" s="3624"/>
      <c r="N815" s="3624"/>
      <c r="O815" s="3624"/>
      <c r="P815" s="3624"/>
      <c r="Q815" s="3624"/>
      <c r="R815" s="3624"/>
      <c r="S815" s="3624"/>
      <c r="T815" s="3624"/>
      <c r="U815" s="3624"/>
      <c r="V815" s="3624"/>
      <c r="W815" s="3624"/>
      <c r="X815" s="3624"/>
      <c r="Y815" s="3624"/>
      <c r="Z815" s="3624"/>
      <c r="AA815" s="3624"/>
      <c r="AB815" s="3624"/>
      <c r="AC815" s="3624"/>
      <c r="AD815" s="3624"/>
      <c r="AE815" s="3624"/>
      <c r="AF815" s="3624"/>
      <c r="AG815" s="3624"/>
      <c r="AH815" s="3624"/>
      <c r="AI815" s="3624"/>
      <c r="AJ815" s="3624"/>
      <c r="AK815" s="3625"/>
    </row>
    <row r="816" spans="2:37" s="2458" customFormat="1" ht="15" customHeight="1" x14ac:dyDescent="0.2">
      <c r="B816" s="2576"/>
      <c r="C816" s="3477"/>
      <c r="D816" s="3477"/>
      <c r="E816" s="3477"/>
      <c r="F816" s="3477"/>
      <c r="G816" s="2577"/>
      <c r="H816" s="2577"/>
      <c r="I816" s="2577"/>
      <c r="J816" s="2577"/>
      <c r="K816" s="2577"/>
      <c r="L816" s="2577"/>
      <c r="M816" s="2577"/>
      <c r="N816" s="2577"/>
      <c r="O816" s="2577"/>
      <c r="P816" s="2577"/>
      <c r="Q816" s="2577"/>
      <c r="R816" s="2577"/>
      <c r="S816" s="2577"/>
      <c r="T816" s="2577"/>
      <c r="U816" s="2577"/>
      <c r="V816" s="2577"/>
      <c r="W816" s="2577"/>
      <c r="X816" s="2577"/>
      <c r="Y816" s="2577"/>
      <c r="Z816" s="2577"/>
      <c r="AA816" s="2577"/>
      <c r="AB816" s="2577"/>
      <c r="AC816" s="2577"/>
      <c r="AD816" s="2577"/>
      <c r="AE816" s="2577"/>
      <c r="AF816" s="2577"/>
      <c r="AG816" s="2577"/>
      <c r="AH816" s="2577"/>
      <c r="AI816" s="2577"/>
      <c r="AJ816" s="2577"/>
      <c r="AK816" s="2578"/>
    </row>
    <row r="817" spans="2:37" s="2458" customFormat="1" ht="28.5" customHeight="1" x14ac:dyDescent="0.2">
      <c r="B817" s="2576" t="s">
        <v>4998</v>
      </c>
      <c r="C817" s="3477"/>
      <c r="D817" s="3740" t="s">
        <v>6117</v>
      </c>
      <c r="E817" s="3740"/>
      <c r="F817" s="3740"/>
      <c r="G817" s="3740"/>
      <c r="H817" s="3740"/>
      <c r="I817" s="3740"/>
      <c r="J817" s="2577"/>
      <c r="K817" s="2577"/>
      <c r="L817" s="2577"/>
      <c r="M817" s="2577"/>
      <c r="N817" s="2577"/>
      <c r="O817" s="2577"/>
      <c r="P817" s="2577"/>
      <c r="Q817" s="2577"/>
      <c r="R817" s="2577"/>
      <c r="S817" s="2577"/>
      <c r="T817" s="2577"/>
      <c r="U817" s="2577"/>
      <c r="V817" s="2577"/>
      <c r="W817" s="2577"/>
      <c r="X817" s="2577"/>
      <c r="Y817" s="2577"/>
      <c r="Z817" s="2577"/>
      <c r="AA817" s="2577"/>
      <c r="AB817" s="2577"/>
      <c r="AC817" s="2577"/>
      <c r="AD817" s="2577"/>
      <c r="AE817" s="2577"/>
      <c r="AF817" s="2577"/>
      <c r="AG817" s="2577"/>
      <c r="AH817" s="2577"/>
      <c r="AI817" s="2577"/>
      <c r="AJ817" s="2577"/>
      <c r="AK817" s="2578"/>
    </row>
    <row r="818" spans="2:37" s="2458" customFormat="1" ht="15" customHeight="1" thickBot="1" x14ac:dyDescent="0.25">
      <c r="B818" s="3657" t="s">
        <v>5012</v>
      </c>
      <c r="C818" s="3658"/>
      <c r="D818" s="3629">
        <v>41657</v>
      </c>
      <c r="E818" s="3629"/>
      <c r="F818" s="3482"/>
      <c r="G818" s="2577"/>
      <c r="H818" s="2577"/>
      <c r="I818" s="2577"/>
      <c r="J818" s="2577"/>
      <c r="K818" s="2577"/>
      <c r="L818" s="2577"/>
      <c r="M818" s="2577"/>
      <c r="N818" s="2577"/>
      <c r="O818" s="2577"/>
      <c r="P818" s="2577"/>
      <c r="Q818" s="2577"/>
      <c r="R818" s="2577"/>
      <c r="S818" s="2577"/>
      <c r="T818" s="2577"/>
      <c r="U818" s="2577"/>
      <c r="V818" s="2577"/>
      <c r="W818" s="2577"/>
      <c r="X818" s="2577"/>
      <c r="Y818" s="2577"/>
      <c r="Z818" s="2577"/>
      <c r="AA818" s="2577"/>
      <c r="AB818" s="2577"/>
      <c r="AC818" s="2577"/>
      <c r="AD818" s="2577"/>
      <c r="AE818" s="2577"/>
      <c r="AF818" s="2577"/>
      <c r="AG818" s="2577"/>
      <c r="AH818" s="2577"/>
      <c r="AI818" s="2577"/>
      <c r="AJ818" s="2577"/>
      <c r="AK818" s="2578"/>
    </row>
    <row r="819" spans="2:37" s="2458" customFormat="1" ht="75.75" customHeight="1" thickBot="1" x14ac:dyDescent="0.25">
      <c r="B819" s="3659" t="s">
        <v>5013</v>
      </c>
      <c r="C819" s="3710"/>
      <c r="D819" s="4570" t="s">
        <v>6247</v>
      </c>
      <c r="E819" s="4571"/>
      <c r="F819" s="4571"/>
      <c r="G819" s="4571"/>
      <c r="H819" s="4571"/>
      <c r="I819" s="4571"/>
      <c r="J819" s="4571"/>
      <c r="K819" s="4571"/>
      <c r="L819" s="4571"/>
      <c r="M819" s="4571"/>
      <c r="N819" s="4571"/>
      <c r="O819" s="4571"/>
      <c r="P819" s="4571"/>
      <c r="Q819" s="4572"/>
      <c r="R819" s="2577"/>
      <c r="S819" s="2577"/>
      <c r="T819" s="2577"/>
      <c r="U819" s="2577"/>
      <c r="V819" s="2577"/>
      <c r="W819" s="2577"/>
      <c r="X819" s="2577"/>
      <c r="Y819" s="2577"/>
      <c r="Z819" s="2577"/>
      <c r="AA819" s="2577"/>
      <c r="AB819" s="2577"/>
      <c r="AC819" s="2577"/>
      <c r="AD819" s="2577"/>
      <c r="AE819" s="2577"/>
      <c r="AF819" s="2577"/>
      <c r="AG819" s="2577"/>
      <c r="AH819" s="2577"/>
      <c r="AI819" s="2577"/>
      <c r="AJ819" s="2577"/>
      <c r="AK819" s="2578"/>
    </row>
    <row r="820" spans="2:37" s="2458" customFormat="1" ht="15" customHeight="1" thickBot="1" x14ac:dyDescent="0.25">
      <c r="B820" s="3664"/>
      <c r="C820" s="3653"/>
      <c r="D820" s="3653"/>
      <c r="E820" s="3653"/>
      <c r="F820" s="3653"/>
      <c r="G820" s="3653"/>
      <c r="H820" s="3653"/>
      <c r="I820" s="3653"/>
      <c r="J820" s="3653"/>
      <c r="K820" s="3653"/>
      <c r="L820" s="3653"/>
      <c r="M820" s="3653"/>
      <c r="N820" s="3653"/>
      <c r="O820" s="3653"/>
      <c r="P820" s="3653"/>
      <c r="Q820" s="3653"/>
      <c r="R820" s="2577"/>
      <c r="S820" s="2577"/>
      <c r="T820" s="2577"/>
      <c r="U820" s="2577"/>
      <c r="V820" s="2577"/>
      <c r="W820" s="2577"/>
      <c r="X820" s="2577"/>
      <c r="Y820" s="2577"/>
      <c r="Z820" s="2577"/>
      <c r="AA820" s="2577"/>
      <c r="AB820" s="2577"/>
      <c r="AC820" s="2577"/>
      <c r="AD820" s="2577"/>
      <c r="AE820" s="2577"/>
      <c r="AF820" s="2577"/>
      <c r="AG820" s="2577"/>
      <c r="AH820" s="2577"/>
      <c r="AI820" s="2577"/>
      <c r="AJ820" s="2577"/>
      <c r="AK820" s="2578"/>
    </row>
    <row r="821" spans="2:37" s="2458" customFormat="1" ht="15" customHeight="1" thickBot="1" x14ac:dyDescent="0.25">
      <c r="B821" s="3476"/>
      <c r="C821" s="3477"/>
      <c r="D821" s="3477"/>
      <c r="E821" s="3477"/>
      <c r="F821" s="3478"/>
      <c r="G821" s="3478"/>
      <c r="H821" s="3478"/>
      <c r="I821" s="3478"/>
      <c r="J821" s="3478"/>
      <c r="K821" s="3478"/>
      <c r="L821" s="3478"/>
      <c r="M821" s="3478"/>
      <c r="N821" s="3478"/>
      <c r="O821" s="3478"/>
      <c r="P821" s="3478"/>
      <c r="Q821" s="3478"/>
      <c r="R821" s="2577"/>
      <c r="S821" s="2577"/>
      <c r="T821" s="2577"/>
      <c r="U821" s="2577"/>
      <c r="V821" s="2577"/>
      <c r="W821" s="2577"/>
      <c r="X821" s="2577"/>
      <c r="Y821" s="2577"/>
      <c r="Z821" s="2577"/>
      <c r="AA821" s="2577"/>
      <c r="AB821" s="2577"/>
      <c r="AC821" s="2577"/>
      <c r="AD821" s="2577"/>
      <c r="AE821" s="2577"/>
      <c r="AF821" s="2577"/>
      <c r="AG821" s="2577"/>
      <c r="AH821" s="2577"/>
      <c r="AI821" s="2577"/>
      <c r="AJ821" s="2577"/>
      <c r="AK821" s="2578"/>
    </row>
    <row r="822" spans="2:37" s="2458" customFormat="1" ht="15" customHeight="1" thickBot="1" x14ac:dyDescent="0.25">
      <c r="B822" s="3638" t="s">
        <v>5014</v>
      </c>
      <c r="C822" s="3638"/>
      <c r="D822" s="3638" t="s">
        <v>5004</v>
      </c>
      <c r="E822" s="3638" t="s">
        <v>5015</v>
      </c>
      <c r="F822" s="3654" t="s">
        <v>224</v>
      </c>
      <c r="G822" s="3654"/>
      <c r="H822" s="3654"/>
      <c r="I822" s="3654"/>
      <c r="J822" s="3654"/>
      <c r="K822" s="3654"/>
      <c r="L822" s="3654"/>
      <c r="M822" s="3654"/>
      <c r="N822" s="3654"/>
      <c r="O822" s="3654"/>
      <c r="P822" s="3654"/>
      <c r="Q822" s="3654"/>
      <c r="R822" s="3654"/>
      <c r="S822" s="3654" t="s">
        <v>340</v>
      </c>
      <c r="T822" s="3654"/>
      <c r="U822" s="3654"/>
      <c r="V822" s="3654"/>
      <c r="W822" s="3654"/>
      <c r="X822" s="3654"/>
      <c r="Y822" s="3654"/>
      <c r="Z822" s="3654"/>
      <c r="AA822" s="3654"/>
      <c r="AB822" s="3654"/>
      <c r="AC822" s="3654"/>
      <c r="AD822" s="3654" t="s">
        <v>225</v>
      </c>
      <c r="AE822" s="3654"/>
      <c r="AF822" s="3654"/>
      <c r="AG822" s="3654"/>
      <c r="AH822" s="3655" t="s">
        <v>4999</v>
      </c>
      <c r="AI822" s="3655"/>
      <c r="AJ822" s="3655"/>
      <c r="AK822" s="2578"/>
    </row>
    <row r="823" spans="2:37" s="2458" customFormat="1" ht="28.5" customHeight="1" thickBot="1" x14ac:dyDescent="0.25">
      <c r="B823" s="3639"/>
      <c r="C823" s="3639"/>
      <c r="D823" s="3639"/>
      <c r="E823" s="3639"/>
      <c r="F823" s="3639" t="s">
        <v>5016</v>
      </c>
      <c r="G823" s="3639" t="s">
        <v>5017</v>
      </c>
      <c r="H823" s="3638" t="s">
        <v>5018</v>
      </c>
      <c r="I823" s="3640" t="s">
        <v>5019</v>
      </c>
      <c r="J823" s="3640" t="s">
        <v>5020</v>
      </c>
      <c r="K823" s="3637" t="s">
        <v>5021</v>
      </c>
      <c r="L823" s="3637" t="s">
        <v>5022</v>
      </c>
      <c r="M823" s="3640" t="s">
        <v>5023</v>
      </c>
      <c r="N823" s="3640"/>
      <c r="O823" s="3637" t="s">
        <v>5024</v>
      </c>
      <c r="P823" s="3637" t="s">
        <v>5025</v>
      </c>
      <c r="Q823" s="3637" t="s">
        <v>5026</v>
      </c>
      <c r="R823" s="3637" t="s">
        <v>5027</v>
      </c>
      <c r="S823" s="3638" t="s">
        <v>5028</v>
      </c>
      <c r="T823" s="3638" t="s">
        <v>5029</v>
      </c>
      <c r="U823" s="3638" t="s">
        <v>5030</v>
      </c>
      <c r="V823" s="3638" t="s">
        <v>5031</v>
      </c>
      <c r="W823" s="3638" t="s">
        <v>5032</v>
      </c>
      <c r="X823" s="3638" t="s">
        <v>5033</v>
      </c>
      <c r="Y823" s="3638" t="s">
        <v>5034</v>
      </c>
      <c r="Z823" s="3638" t="s">
        <v>5035</v>
      </c>
      <c r="AA823" s="3638" t="s">
        <v>5036</v>
      </c>
      <c r="AB823" s="3640" t="s">
        <v>5037</v>
      </c>
      <c r="AC823" s="3640" t="s">
        <v>5038</v>
      </c>
      <c r="AD823" s="3638" t="s">
        <v>5039</v>
      </c>
      <c r="AE823" s="3638" t="s">
        <v>5040</v>
      </c>
      <c r="AF823" s="3638" t="s">
        <v>5041</v>
      </c>
      <c r="AG823" s="3638" t="s">
        <v>5042</v>
      </c>
      <c r="AH823" s="3638" t="s">
        <v>1154</v>
      </c>
      <c r="AI823" s="3638" t="s">
        <v>5000</v>
      </c>
      <c r="AJ823" s="3638" t="s">
        <v>5001</v>
      </c>
      <c r="AK823" s="2578"/>
    </row>
    <row r="824" spans="2:37" s="2458" customFormat="1" ht="32.25" customHeight="1" thickBot="1" x14ac:dyDescent="0.25">
      <c r="B824" s="3639"/>
      <c r="C824" s="3639"/>
      <c r="D824" s="3639"/>
      <c r="E824" s="3639"/>
      <c r="F824" s="3639"/>
      <c r="G824" s="3639"/>
      <c r="H824" s="3639"/>
      <c r="I824" s="3637"/>
      <c r="J824" s="3637"/>
      <c r="K824" s="3637"/>
      <c r="L824" s="3637"/>
      <c r="M824" s="3479" t="s">
        <v>5043</v>
      </c>
      <c r="N824" s="3480" t="s">
        <v>2798</v>
      </c>
      <c r="O824" s="3637"/>
      <c r="P824" s="3637"/>
      <c r="Q824" s="3637"/>
      <c r="R824" s="3637"/>
      <c r="S824" s="3639"/>
      <c r="T824" s="3639"/>
      <c r="U824" s="3639"/>
      <c r="V824" s="3639"/>
      <c r="W824" s="3639"/>
      <c r="X824" s="3639"/>
      <c r="Y824" s="3639"/>
      <c r="Z824" s="3639"/>
      <c r="AA824" s="3639"/>
      <c r="AB824" s="3637"/>
      <c r="AC824" s="3637"/>
      <c r="AD824" s="3639"/>
      <c r="AE824" s="3639"/>
      <c r="AF824" s="3639"/>
      <c r="AG824" s="3639"/>
      <c r="AH824" s="3639"/>
      <c r="AI824" s="3639"/>
      <c r="AJ824" s="3639"/>
      <c r="AK824" s="2578"/>
    </row>
    <row r="825" spans="2:37" s="2458" customFormat="1" ht="15" customHeight="1" x14ac:dyDescent="0.2">
      <c r="B825" s="4562" t="s">
        <v>6118</v>
      </c>
      <c r="C825" s="4563"/>
      <c r="D825" s="3336" t="s">
        <v>6119</v>
      </c>
      <c r="E825" s="3337">
        <v>18</v>
      </c>
      <c r="F825" s="3337">
        <v>10</v>
      </c>
      <c r="G825" s="3338">
        <v>0.04</v>
      </c>
      <c r="H825" s="3339"/>
      <c r="I825" s="3339"/>
      <c r="J825" s="3339">
        <v>200</v>
      </c>
      <c r="K825" s="3338">
        <v>0.15</v>
      </c>
      <c r="L825" s="3338">
        <v>0.15</v>
      </c>
      <c r="M825" s="3336"/>
      <c r="N825" s="2705"/>
      <c r="O825" s="3338">
        <v>0.15</v>
      </c>
      <c r="P825" s="3338">
        <v>0.15</v>
      </c>
      <c r="Q825" s="3338">
        <v>0.15</v>
      </c>
      <c r="R825" s="3338">
        <v>0.15</v>
      </c>
      <c r="S825" s="2706"/>
      <c r="T825" s="3338"/>
      <c r="U825" s="3341"/>
      <c r="V825" s="3341"/>
      <c r="W825" s="3338">
        <v>0</v>
      </c>
      <c r="X825" s="3338">
        <v>0</v>
      </c>
      <c r="Y825" s="3341"/>
      <c r="Z825" s="3341"/>
      <c r="AA825" s="3341"/>
      <c r="AB825" s="3338">
        <v>0</v>
      </c>
      <c r="AC825" s="3338">
        <v>0</v>
      </c>
      <c r="AD825" s="3337"/>
      <c r="AE825" s="2599">
        <v>200</v>
      </c>
      <c r="AF825" s="2600"/>
      <c r="AG825" s="3338">
        <v>0.1</v>
      </c>
      <c r="AH825" s="2707"/>
      <c r="AI825" s="2707"/>
      <c r="AJ825" s="3421"/>
      <c r="AK825" s="2578"/>
    </row>
    <row r="826" spans="2:37" s="2458" customFormat="1" ht="15" customHeight="1" x14ac:dyDescent="0.2">
      <c r="B826" s="3779" t="s">
        <v>6120</v>
      </c>
      <c r="C826" s="3780"/>
      <c r="D826" s="3345" t="s">
        <v>6121</v>
      </c>
      <c r="E826" s="3346">
        <v>18</v>
      </c>
      <c r="F826" s="3346">
        <v>10</v>
      </c>
      <c r="G826" s="3347"/>
      <c r="H826" s="3348"/>
      <c r="I826" s="3348">
        <v>40</v>
      </c>
      <c r="J826" s="3348"/>
      <c r="K826" s="3347">
        <v>0.15</v>
      </c>
      <c r="L826" s="3347">
        <v>0.15</v>
      </c>
      <c r="M826" s="3345"/>
      <c r="N826" s="2710"/>
      <c r="O826" s="3347">
        <v>0.15</v>
      </c>
      <c r="P826" s="3347">
        <v>0.15</v>
      </c>
      <c r="Q826" s="3347">
        <v>0.15</v>
      </c>
      <c r="R826" s="3347">
        <v>0.15</v>
      </c>
      <c r="S826" s="2618"/>
      <c r="T826" s="3347"/>
      <c r="U826" s="3350"/>
      <c r="V826" s="3350"/>
      <c r="W826" s="3347">
        <v>0</v>
      </c>
      <c r="X826" s="3347">
        <v>0</v>
      </c>
      <c r="Y826" s="3350"/>
      <c r="Z826" s="3350"/>
      <c r="AA826" s="3350"/>
      <c r="AB826" s="3347">
        <v>0</v>
      </c>
      <c r="AC826" s="3347">
        <v>0</v>
      </c>
      <c r="AD826" s="3346"/>
      <c r="AE826" s="2588">
        <v>200</v>
      </c>
      <c r="AF826" s="2589"/>
      <c r="AG826" s="3347">
        <v>0.1</v>
      </c>
      <c r="AH826" s="2712"/>
      <c r="AI826" s="2712"/>
      <c r="AJ826" s="3435"/>
      <c r="AK826" s="2578"/>
    </row>
    <row r="827" spans="2:37" s="2458" customFormat="1" ht="15" customHeight="1" x14ac:dyDescent="0.2">
      <c r="B827" s="3779" t="s">
        <v>6122</v>
      </c>
      <c r="C827" s="3780"/>
      <c r="D827" s="3345" t="s">
        <v>6123</v>
      </c>
      <c r="E827" s="3346">
        <v>18</v>
      </c>
      <c r="F827" s="3346">
        <v>10</v>
      </c>
      <c r="G827" s="3347">
        <v>0.04</v>
      </c>
      <c r="H827" s="3348"/>
      <c r="I827" s="3348"/>
      <c r="J827" s="3348"/>
      <c r="K827" s="3347">
        <v>0.08</v>
      </c>
      <c r="L827" s="3347">
        <v>0.08</v>
      </c>
      <c r="M827" s="3345"/>
      <c r="N827" s="2710"/>
      <c r="O827" s="3347">
        <v>0.19</v>
      </c>
      <c r="P827" s="3347">
        <v>0.19</v>
      </c>
      <c r="Q827" s="3347">
        <v>0.19</v>
      </c>
      <c r="R827" s="3347">
        <v>0.19</v>
      </c>
      <c r="S827" s="2618"/>
      <c r="T827" s="3347"/>
      <c r="U827" s="3350"/>
      <c r="V827" s="3350"/>
      <c r="W827" s="3347">
        <v>0</v>
      </c>
      <c r="X827" s="3347">
        <v>0</v>
      </c>
      <c r="Y827" s="3350"/>
      <c r="Z827" s="3350"/>
      <c r="AA827" s="3350"/>
      <c r="AB827" s="3347">
        <v>0</v>
      </c>
      <c r="AC827" s="3347">
        <v>0</v>
      </c>
      <c r="AD827" s="3346"/>
      <c r="AE827" s="2588">
        <v>200</v>
      </c>
      <c r="AF827" s="2589"/>
      <c r="AG827" s="3347">
        <v>0.1</v>
      </c>
      <c r="AH827" s="2712"/>
      <c r="AI827" s="2712"/>
      <c r="AJ827" s="3435"/>
      <c r="AK827" s="2578"/>
    </row>
    <row r="828" spans="2:37" s="2458" customFormat="1" ht="28.5" customHeight="1" thickBot="1" x14ac:dyDescent="0.25">
      <c r="B828" s="3781" t="s">
        <v>6124</v>
      </c>
      <c r="C828" s="3782"/>
      <c r="D828" s="3070" t="s">
        <v>6125</v>
      </c>
      <c r="E828" s="3071">
        <v>15</v>
      </c>
      <c r="F828" s="3071">
        <v>0</v>
      </c>
      <c r="G828" s="3073">
        <v>0.1</v>
      </c>
      <c r="H828" s="3304"/>
      <c r="I828" s="3304"/>
      <c r="J828" s="3304"/>
      <c r="K828" s="3073">
        <v>0.15</v>
      </c>
      <c r="L828" s="3073">
        <v>0.15</v>
      </c>
      <c r="M828" s="3070"/>
      <c r="N828" s="3247"/>
      <c r="O828" s="3073">
        <v>0.15</v>
      </c>
      <c r="P828" s="3073">
        <v>0.15</v>
      </c>
      <c r="Q828" s="3073">
        <v>0.15</v>
      </c>
      <c r="R828" s="3073">
        <v>0.15</v>
      </c>
      <c r="S828" s="2810"/>
      <c r="T828" s="3073"/>
      <c r="U828" s="3460"/>
      <c r="V828" s="3460"/>
      <c r="W828" s="3073">
        <v>0</v>
      </c>
      <c r="X828" s="3073">
        <v>0</v>
      </c>
      <c r="Y828" s="3460"/>
      <c r="Z828" s="3460"/>
      <c r="AA828" s="3460"/>
      <c r="AB828" s="3073">
        <v>0</v>
      </c>
      <c r="AC828" s="3073">
        <v>0</v>
      </c>
      <c r="AD828" s="3071"/>
      <c r="AE828" s="2630"/>
      <c r="AF828" s="2631" t="s">
        <v>6126</v>
      </c>
      <c r="AG828" s="3073" t="s">
        <v>6126</v>
      </c>
      <c r="AH828" s="2632"/>
      <c r="AI828" s="2632"/>
      <c r="AJ828" s="3429"/>
      <c r="AK828" s="2578"/>
    </row>
    <row r="829" spans="2:37" s="2458" customFormat="1" ht="15" customHeight="1" x14ac:dyDescent="0.2">
      <c r="B829" s="2579"/>
      <c r="C829" s="2572"/>
      <c r="D829" s="2572"/>
      <c r="E829" s="2572"/>
      <c r="F829" s="2572"/>
      <c r="G829" s="2572"/>
      <c r="H829" s="2572"/>
      <c r="I829" s="2573"/>
      <c r="J829" s="2573"/>
      <c r="K829" s="2573"/>
      <c r="L829" s="2573"/>
      <c r="M829" s="2572"/>
      <c r="N829" s="2573"/>
      <c r="O829" s="2573"/>
      <c r="P829" s="2573"/>
      <c r="Q829" s="2573"/>
      <c r="R829" s="2573"/>
      <c r="S829" s="2572"/>
      <c r="T829" s="2571"/>
      <c r="U829" s="2571"/>
      <c r="V829" s="2571"/>
      <c r="W829" s="2571"/>
      <c r="X829" s="2571"/>
      <c r="Y829" s="2571"/>
      <c r="Z829" s="2571"/>
      <c r="AA829" s="2571"/>
      <c r="AB829" s="2571"/>
      <c r="AC829" s="2571"/>
      <c r="AD829" s="2571"/>
      <c r="AE829" s="2571"/>
      <c r="AF829" s="2571"/>
      <c r="AG829" s="2571"/>
      <c r="AH829" s="2571"/>
      <c r="AI829" s="2571"/>
      <c r="AJ829" s="2574"/>
      <c r="AK829" s="2578"/>
    </row>
    <row r="830" spans="2:37" s="2458" customFormat="1" ht="15" customHeight="1" x14ac:dyDescent="0.2">
      <c r="B830" s="3643" t="s">
        <v>5002</v>
      </c>
      <c r="C830" s="3644"/>
      <c r="D830" s="4561" t="s">
        <v>5143</v>
      </c>
      <c r="E830" s="4561"/>
      <c r="F830" s="4561"/>
      <c r="G830" s="4561"/>
      <c r="H830" s="4561"/>
      <c r="I830" s="2575"/>
      <c r="J830" s="2575"/>
      <c r="K830" s="2575"/>
      <c r="L830" s="2575"/>
      <c r="M830" s="2575"/>
      <c r="N830" s="2575"/>
      <c r="O830" s="2575"/>
      <c r="P830" s="2575"/>
      <c r="Q830" s="2575"/>
      <c r="R830" s="2575"/>
      <c r="S830" s="2575"/>
      <c r="T830" s="2571"/>
      <c r="U830" s="2571"/>
      <c r="V830" s="2571"/>
      <c r="W830" s="2571"/>
      <c r="X830" s="2571"/>
      <c r="Y830" s="2571"/>
      <c r="Z830" s="2571"/>
      <c r="AA830" s="2571"/>
      <c r="AB830" s="2571"/>
      <c r="AC830" s="2571"/>
      <c r="AD830" s="2571"/>
      <c r="AE830" s="2571"/>
      <c r="AF830" s="2571"/>
      <c r="AG830" s="2571"/>
      <c r="AH830" s="2571"/>
      <c r="AI830" s="2571"/>
      <c r="AJ830" s="2574"/>
      <c r="AK830" s="2578"/>
    </row>
    <row r="831" spans="2:37" s="2458" customFormat="1" ht="15" customHeight="1" x14ac:dyDescent="0.2">
      <c r="B831" s="3643" t="s">
        <v>5003</v>
      </c>
      <c r="C831" s="3644"/>
      <c r="D831" s="4561" t="s">
        <v>6</v>
      </c>
      <c r="E831" s="4561"/>
      <c r="F831" s="4561"/>
      <c r="G831" s="4561"/>
      <c r="H831" s="2575"/>
      <c r="I831" s="2575"/>
      <c r="J831" s="2575"/>
      <c r="K831" s="2575"/>
      <c r="L831" s="2575"/>
      <c r="M831" s="2575"/>
      <c r="N831" s="2575"/>
      <c r="O831" s="2575"/>
      <c r="P831" s="2575"/>
      <c r="Q831" s="2575"/>
      <c r="R831" s="2575"/>
      <c r="S831" s="2575"/>
      <c r="T831" s="2571"/>
      <c r="U831" s="2571"/>
      <c r="V831" s="2571"/>
      <c r="W831" s="2571"/>
      <c r="X831" s="2571"/>
      <c r="Y831" s="2571"/>
      <c r="Z831" s="2571"/>
      <c r="AA831" s="2571"/>
      <c r="AB831" s="2571"/>
      <c r="AC831" s="2571"/>
      <c r="AD831" s="2571"/>
      <c r="AE831" s="2571"/>
      <c r="AF831" s="2571"/>
      <c r="AG831" s="2571"/>
      <c r="AH831" s="2571"/>
      <c r="AI831" s="2571"/>
      <c r="AJ831" s="2574"/>
      <c r="AK831" s="2578"/>
    </row>
    <row r="832" spans="2:37" s="2458" customFormat="1" ht="15" customHeight="1" thickBot="1" x14ac:dyDescent="0.25">
      <c r="B832" s="3646"/>
      <c r="C832" s="3647"/>
      <c r="D832" s="3648"/>
      <c r="E832" s="3648"/>
      <c r="F832" s="3648"/>
      <c r="G832" s="3648"/>
      <c r="H832" s="2580"/>
      <c r="I832" s="2580"/>
      <c r="J832" s="2580"/>
      <c r="K832" s="2580"/>
      <c r="L832" s="2580"/>
      <c r="M832" s="2580"/>
      <c r="N832" s="2580"/>
      <c r="O832" s="2580"/>
      <c r="P832" s="2580"/>
      <c r="Q832" s="2580"/>
      <c r="R832" s="2580"/>
      <c r="S832" s="2580"/>
      <c r="T832" s="2581"/>
      <c r="U832" s="2581"/>
      <c r="V832" s="2581"/>
      <c r="W832" s="2581"/>
      <c r="X832" s="2581"/>
      <c r="Y832" s="2581"/>
      <c r="Z832" s="2581"/>
      <c r="AA832" s="2581"/>
      <c r="AB832" s="2581"/>
      <c r="AC832" s="2581"/>
      <c r="AD832" s="2581"/>
      <c r="AE832" s="2581"/>
      <c r="AF832" s="2581"/>
      <c r="AG832" s="2581"/>
      <c r="AH832" s="2581"/>
      <c r="AI832" s="2581"/>
      <c r="AJ832" s="2582"/>
      <c r="AK832" s="2583"/>
    </row>
    <row r="833" spans="2:37" s="2458" customFormat="1" ht="15" customHeight="1" x14ac:dyDescent="0.3">
      <c r="B833" s="2919" t="str">
        <f>+B813</f>
        <v>.</v>
      </c>
      <c r="C833" s="3248"/>
      <c r="D833" s="3248"/>
      <c r="E833" s="3249"/>
      <c r="F833" s="3249"/>
      <c r="G833" s="3249"/>
      <c r="H833" s="3249"/>
      <c r="I833" s="2886"/>
      <c r="J833" s="2886"/>
      <c r="K833" s="2886"/>
      <c r="L833" s="2886"/>
      <c r="M833" s="2886"/>
      <c r="N833" s="2886"/>
      <c r="O833" s="2886"/>
      <c r="P833" s="2886"/>
    </row>
    <row r="834" spans="2:37" s="2458" customFormat="1" ht="15" customHeight="1" thickBot="1" x14ac:dyDescent="0.35">
      <c r="C834" s="3248"/>
      <c r="D834" s="3248"/>
      <c r="E834" s="3249"/>
      <c r="F834" s="3249"/>
      <c r="G834" s="3249"/>
      <c r="H834" s="3249"/>
      <c r="I834" s="2886"/>
      <c r="J834" s="2886"/>
      <c r="K834" s="2886"/>
      <c r="L834" s="2886"/>
      <c r="M834" s="2886"/>
      <c r="N834" s="2886"/>
      <c r="O834" s="2886"/>
      <c r="P834" s="2886"/>
    </row>
    <row r="835" spans="2:37" s="2458" customFormat="1" ht="15" customHeight="1" x14ac:dyDescent="0.2">
      <c r="B835" s="3623" t="s">
        <v>5011</v>
      </c>
      <c r="C835" s="3624"/>
      <c r="D835" s="3624"/>
      <c r="E835" s="3624"/>
      <c r="F835" s="3624"/>
      <c r="G835" s="3624"/>
      <c r="H835" s="3624"/>
      <c r="I835" s="3624"/>
      <c r="J835" s="3624"/>
      <c r="K835" s="3624"/>
      <c r="L835" s="3624"/>
      <c r="M835" s="3624"/>
      <c r="N835" s="3624"/>
      <c r="O835" s="3624"/>
      <c r="P835" s="3624"/>
      <c r="Q835" s="3624"/>
      <c r="R835" s="3624"/>
      <c r="S835" s="3624"/>
      <c r="T835" s="3624"/>
      <c r="U835" s="3624"/>
      <c r="V835" s="3624"/>
      <c r="W835" s="3624"/>
      <c r="X835" s="3624"/>
      <c r="Y835" s="3624"/>
      <c r="Z835" s="3624"/>
      <c r="AA835" s="3624"/>
      <c r="AB835" s="3624"/>
      <c r="AC835" s="3624"/>
      <c r="AD835" s="3624"/>
      <c r="AE835" s="3624"/>
      <c r="AF835" s="3624"/>
      <c r="AG835" s="3624"/>
      <c r="AH835" s="3624"/>
      <c r="AI835" s="3624"/>
      <c r="AJ835" s="3624"/>
      <c r="AK835" s="3625"/>
    </row>
    <row r="836" spans="2:37" s="2458" customFormat="1" ht="15" customHeight="1" x14ac:dyDescent="0.2">
      <c r="B836" s="2576"/>
      <c r="C836" s="3452"/>
      <c r="D836" s="3452"/>
      <c r="E836" s="3452"/>
      <c r="F836" s="3452"/>
      <c r="G836" s="2577"/>
      <c r="H836" s="2577"/>
      <c r="I836" s="2577"/>
      <c r="J836" s="2577"/>
      <c r="K836" s="2577"/>
      <c r="L836" s="2577"/>
      <c r="M836" s="2577"/>
      <c r="N836" s="2577"/>
      <c r="O836" s="2577"/>
      <c r="P836" s="2577"/>
      <c r="Q836" s="2577"/>
      <c r="R836" s="2577"/>
      <c r="S836" s="2577"/>
      <c r="T836" s="2577"/>
      <c r="U836" s="2577"/>
      <c r="V836" s="2577"/>
      <c r="W836" s="2577"/>
      <c r="X836" s="2577"/>
      <c r="Y836" s="2577"/>
      <c r="Z836" s="2577"/>
      <c r="AA836" s="2577"/>
      <c r="AB836" s="2577"/>
      <c r="AC836" s="2577"/>
      <c r="AD836" s="2577"/>
      <c r="AE836" s="2577"/>
      <c r="AF836" s="2577"/>
      <c r="AG836" s="2577"/>
      <c r="AH836" s="2577"/>
      <c r="AI836" s="2577"/>
      <c r="AJ836" s="2577"/>
      <c r="AK836" s="2578"/>
    </row>
    <row r="837" spans="2:37" s="2458" customFormat="1" ht="15" customHeight="1" x14ac:dyDescent="0.2">
      <c r="B837" s="2576" t="s">
        <v>4998</v>
      </c>
      <c r="C837" s="3452"/>
      <c r="D837" s="3656" t="s">
        <v>6201</v>
      </c>
      <c r="E837" s="3656"/>
      <c r="F837" s="3656"/>
      <c r="G837" s="2577"/>
      <c r="H837" s="2577"/>
      <c r="I837" s="2577"/>
      <c r="J837" s="2577"/>
      <c r="K837" s="2577"/>
      <c r="L837" s="2577"/>
      <c r="M837" s="2577"/>
      <c r="N837" s="2577"/>
      <c r="O837" s="2577"/>
      <c r="P837" s="2577"/>
      <c r="Q837" s="2577"/>
      <c r="R837" s="2577"/>
      <c r="S837" s="2577"/>
      <c r="T837" s="2577"/>
      <c r="U837" s="2577"/>
      <c r="V837" s="2577"/>
      <c r="W837" s="2577"/>
      <c r="X837" s="2577"/>
      <c r="Y837" s="2577"/>
      <c r="Z837" s="2577"/>
      <c r="AA837" s="2577"/>
      <c r="AB837" s="2577"/>
      <c r="AC837" s="2577"/>
      <c r="AD837" s="2577"/>
      <c r="AE837" s="2577"/>
      <c r="AF837" s="2577"/>
      <c r="AG837" s="2577"/>
      <c r="AH837" s="2577"/>
      <c r="AI837" s="2577"/>
      <c r="AJ837" s="2577"/>
      <c r="AK837" s="2578"/>
    </row>
    <row r="838" spans="2:37" s="2458" customFormat="1" ht="15" customHeight="1" thickBot="1" x14ac:dyDescent="0.25">
      <c r="B838" s="3657" t="s">
        <v>5012</v>
      </c>
      <c r="C838" s="3658"/>
      <c r="D838" s="3629">
        <v>41628</v>
      </c>
      <c r="E838" s="3629"/>
      <c r="F838" s="3455"/>
      <c r="G838" s="2577"/>
      <c r="H838" s="2577"/>
      <c r="I838" s="2577"/>
      <c r="J838" s="2577"/>
      <c r="K838" s="2577"/>
      <c r="L838" s="2577"/>
      <c r="M838" s="2577"/>
      <c r="N838" s="2577"/>
      <c r="O838" s="2577"/>
      <c r="P838" s="2577"/>
      <c r="Q838" s="2577"/>
      <c r="R838" s="2577"/>
      <c r="S838" s="2577"/>
      <c r="T838" s="2577"/>
      <c r="U838" s="2577"/>
      <c r="V838" s="2577"/>
      <c r="W838" s="2577"/>
      <c r="X838" s="2577"/>
      <c r="Y838" s="2577"/>
      <c r="Z838" s="2577"/>
      <c r="AA838" s="2577"/>
      <c r="AB838" s="2577"/>
      <c r="AC838" s="2577"/>
      <c r="AD838" s="2577"/>
      <c r="AE838" s="2577"/>
      <c r="AF838" s="2577"/>
      <c r="AG838" s="2577"/>
      <c r="AH838" s="2577"/>
      <c r="AI838" s="2577"/>
      <c r="AJ838" s="2577"/>
      <c r="AK838" s="2578"/>
    </row>
    <row r="839" spans="2:37" s="2458" customFormat="1" ht="133.5" customHeight="1" thickBot="1" x14ac:dyDescent="0.25">
      <c r="B839" s="3659" t="s">
        <v>5013</v>
      </c>
      <c r="C839" s="3710"/>
      <c r="D839" s="4583" t="s">
        <v>6202</v>
      </c>
      <c r="E839" s="4584"/>
      <c r="F839" s="4584"/>
      <c r="G839" s="4584"/>
      <c r="H839" s="4584"/>
      <c r="I839" s="4584"/>
      <c r="J839" s="4584"/>
      <c r="K839" s="4584"/>
      <c r="L839" s="4584"/>
      <c r="M839" s="4584"/>
      <c r="N839" s="4584"/>
      <c r="O839" s="4584"/>
      <c r="P839" s="4584"/>
      <c r="Q839" s="4585"/>
      <c r="R839" s="2577"/>
      <c r="S839" s="2577"/>
      <c r="T839" s="2577"/>
      <c r="U839" s="2577"/>
      <c r="V839" s="2577"/>
      <c r="W839" s="2577"/>
      <c r="X839" s="2577"/>
      <c r="Y839" s="2577"/>
      <c r="Z839" s="2577"/>
      <c r="AA839" s="2577"/>
      <c r="AB839" s="2577"/>
      <c r="AC839" s="2577"/>
      <c r="AD839" s="2577"/>
      <c r="AE839" s="2577"/>
      <c r="AF839" s="2577"/>
      <c r="AG839" s="2577"/>
      <c r="AH839" s="2577"/>
      <c r="AI839" s="2577"/>
      <c r="AJ839" s="2577"/>
      <c r="AK839" s="2578"/>
    </row>
    <row r="840" spans="2:37" s="2458" customFormat="1" ht="15" customHeight="1" thickBot="1" x14ac:dyDescent="0.25">
      <c r="B840" s="3664"/>
      <c r="C840" s="3653"/>
      <c r="D840" s="3653"/>
      <c r="E840" s="3653"/>
      <c r="F840" s="3653"/>
      <c r="G840" s="3653"/>
      <c r="H840" s="3653"/>
      <c r="I840" s="3653"/>
      <c r="J840" s="3653"/>
      <c r="K840" s="3653"/>
      <c r="L840" s="3653"/>
      <c r="M840" s="3653"/>
      <c r="N840" s="3653"/>
      <c r="O840" s="3653"/>
      <c r="P840" s="3653"/>
      <c r="Q840" s="3653"/>
      <c r="R840" s="2577"/>
      <c r="S840" s="2577"/>
      <c r="T840" s="2577"/>
      <c r="U840" s="2577"/>
      <c r="V840" s="2577"/>
      <c r="W840" s="2577"/>
      <c r="X840" s="2577"/>
      <c r="Y840" s="2577"/>
      <c r="Z840" s="2577"/>
      <c r="AA840" s="2577"/>
      <c r="AB840" s="2577"/>
      <c r="AC840" s="2577"/>
      <c r="AD840" s="2577"/>
      <c r="AE840" s="2577"/>
      <c r="AF840" s="2577"/>
      <c r="AG840" s="2577"/>
      <c r="AH840" s="2577"/>
      <c r="AI840" s="2577"/>
      <c r="AJ840" s="2577"/>
      <c r="AK840" s="2578"/>
    </row>
    <row r="841" spans="2:37" s="2458" customFormat="1" ht="15" customHeight="1" thickBot="1" x14ac:dyDescent="0.25">
      <c r="B841" s="3451"/>
      <c r="C841" s="3452"/>
      <c r="D841" s="3452"/>
      <c r="E841" s="3452"/>
      <c r="F841" s="3453"/>
      <c r="G841" s="3453"/>
      <c r="H841" s="3453"/>
      <c r="I841" s="3453"/>
      <c r="J841" s="3453"/>
      <c r="K841" s="3453"/>
      <c r="L841" s="3453"/>
      <c r="M841" s="3453"/>
      <c r="N841" s="3453"/>
      <c r="O841" s="3453"/>
      <c r="P841" s="3453"/>
      <c r="Q841" s="3453"/>
      <c r="R841" s="2577"/>
      <c r="S841" s="2577"/>
      <c r="T841" s="2577"/>
      <c r="U841" s="2577"/>
      <c r="V841" s="2577"/>
      <c r="W841" s="2577"/>
      <c r="X841" s="2577"/>
      <c r="Y841" s="2577"/>
      <c r="Z841" s="2577"/>
      <c r="AA841" s="2577"/>
      <c r="AB841" s="2577"/>
      <c r="AC841" s="2577"/>
      <c r="AD841" s="2577"/>
      <c r="AE841" s="2577"/>
      <c r="AF841" s="2577"/>
      <c r="AG841" s="2577"/>
      <c r="AH841" s="2577"/>
      <c r="AI841" s="2577"/>
      <c r="AJ841" s="2577"/>
      <c r="AK841" s="2578"/>
    </row>
    <row r="842" spans="2:37" s="2458" customFormat="1" ht="15" customHeight="1" thickBot="1" x14ac:dyDescent="0.25">
      <c r="B842" s="3638" t="s">
        <v>5014</v>
      </c>
      <c r="C842" s="3638"/>
      <c r="D842" s="3638" t="s">
        <v>5004</v>
      </c>
      <c r="E842" s="3638" t="s">
        <v>5015</v>
      </c>
      <c r="F842" s="3654" t="s">
        <v>224</v>
      </c>
      <c r="G842" s="3654"/>
      <c r="H842" s="3654"/>
      <c r="I842" s="3654"/>
      <c r="J842" s="3654"/>
      <c r="K842" s="3654"/>
      <c r="L842" s="3654"/>
      <c r="M842" s="3654"/>
      <c r="N842" s="3654"/>
      <c r="O842" s="3654"/>
      <c r="P842" s="3654"/>
      <c r="Q842" s="3654"/>
      <c r="R842" s="3654"/>
      <c r="S842" s="3654" t="s">
        <v>340</v>
      </c>
      <c r="T842" s="3654"/>
      <c r="U842" s="3654"/>
      <c r="V842" s="3654"/>
      <c r="W842" s="3654"/>
      <c r="X842" s="3654"/>
      <c r="Y842" s="3654"/>
      <c r="Z842" s="3654"/>
      <c r="AA842" s="3654"/>
      <c r="AB842" s="3654"/>
      <c r="AC842" s="3654"/>
      <c r="AD842" s="3654" t="s">
        <v>225</v>
      </c>
      <c r="AE842" s="3654"/>
      <c r="AF842" s="3654"/>
      <c r="AG842" s="3654"/>
      <c r="AH842" s="3655" t="s">
        <v>4999</v>
      </c>
      <c r="AI842" s="3655"/>
      <c r="AJ842" s="3655"/>
      <c r="AK842" s="2578"/>
    </row>
    <row r="843" spans="2:37" s="2458" customFormat="1" ht="33" customHeight="1" thickBot="1" x14ac:dyDescent="0.25">
      <c r="B843" s="3639"/>
      <c r="C843" s="3639"/>
      <c r="D843" s="3639"/>
      <c r="E843" s="3639"/>
      <c r="F843" s="3639" t="s">
        <v>5016</v>
      </c>
      <c r="G843" s="3639" t="s">
        <v>5017</v>
      </c>
      <c r="H843" s="3638" t="s">
        <v>5018</v>
      </c>
      <c r="I843" s="3640" t="s">
        <v>5019</v>
      </c>
      <c r="J843" s="3640" t="s">
        <v>5020</v>
      </c>
      <c r="K843" s="3637" t="s">
        <v>5021</v>
      </c>
      <c r="L843" s="3637" t="s">
        <v>5022</v>
      </c>
      <c r="M843" s="3640" t="s">
        <v>5023</v>
      </c>
      <c r="N843" s="3640"/>
      <c r="O843" s="3637" t="s">
        <v>5024</v>
      </c>
      <c r="P843" s="3637" t="s">
        <v>5025</v>
      </c>
      <c r="Q843" s="3637" t="s">
        <v>5026</v>
      </c>
      <c r="R843" s="3637" t="s">
        <v>5027</v>
      </c>
      <c r="S843" s="3638" t="s">
        <v>5028</v>
      </c>
      <c r="T843" s="3638" t="s">
        <v>5029</v>
      </c>
      <c r="U843" s="3638" t="s">
        <v>5030</v>
      </c>
      <c r="V843" s="3638" t="s">
        <v>5031</v>
      </c>
      <c r="W843" s="3638" t="s">
        <v>5032</v>
      </c>
      <c r="X843" s="3638" t="s">
        <v>5033</v>
      </c>
      <c r="Y843" s="3638" t="s">
        <v>5034</v>
      </c>
      <c r="Z843" s="3638" t="s">
        <v>5035</v>
      </c>
      <c r="AA843" s="3638" t="s">
        <v>5036</v>
      </c>
      <c r="AB843" s="3640" t="s">
        <v>5037</v>
      </c>
      <c r="AC843" s="3640" t="s">
        <v>5038</v>
      </c>
      <c r="AD843" s="3638" t="s">
        <v>5039</v>
      </c>
      <c r="AE843" s="3638" t="s">
        <v>5040</v>
      </c>
      <c r="AF843" s="3638" t="s">
        <v>5041</v>
      </c>
      <c r="AG843" s="3638" t="s">
        <v>5042</v>
      </c>
      <c r="AH843" s="3638" t="s">
        <v>1154</v>
      </c>
      <c r="AI843" s="3638" t="s">
        <v>5000</v>
      </c>
      <c r="AJ843" s="3638" t="s">
        <v>5001</v>
      </c>
      <c r="AK843" s="2578"/>
    </row>
    <row r="844" spans="2:37" s="2458" customFormat="1" ht="27" customHeight="1" thickBot="1" x14ac:dyDescent="0.25">
      <c r="B844" s="3639"/>
      <c r="C844" s="3639"/>
      <c r="D844" s="3639"/>
      <c r="E844" s="3639"/>
      <c r="F844" s="3639"/>
      <c r="G844" s="3639"/>
      <c r="H844" s="3639"/>
      <c r="I844" s="3637"/>
      <c r="J844" s="3637"/>
      <c r="K844" s="3637"/>
      <c r="L844" s="3637"/>
      <c r="M844" s="3449" t="s">
        <v>5043</v>
      </c>
      <c r="N844" s="3450" t="s">
        <v>2798</v>
      </c>
      <c r="O844" s="3637"/>
      <c r="P844" s="3637"/>
      <c r="Q844" s="3637"/>
      <c r="R844" s="3637"/>
      <c r="S844" s="3639"/>
      <c r="T844" s="3639"/>
      <c r="U844" s="3639"/>
      <c r="V844" s="3639"/>
      <c r="W844" s="3639"/>
      <c r="X844" s="3639"/>
      <c r="Y844" s="3639"/>
      <c r="Z844" s="3639"/>
      <c r="AA844" s="3639"/>
      <c r="AB844" s="3637"/>
      <c r="AC844" s="3637"/>
      <c r="AD844" s="3639"/>
      <c r="AE844" s="3639"/>
      <c r="AF844" s="3639"/>
      <c r="AG844" s="3639"/>
      <c r="AH844" s="3639"/>
      <c r="AI844" s="3639"/>
      <c r="AJ844" s="3639"/>
      <c r="AK844" s="2578"/>
    </row>
    <row r="845" spans="2:37" s="2458" customFormat="1" ht="15" customHeight="1" x14ac:dyDescent="0.2">
      <c r="B845" s="5074" t="s">
        <v>6203</v>
      </c>
      <c r="C845" s="5075"/>
      <c r="D845" s="3197">
        <v>546</v>
      </c>
      <c r="E845" s="3174"/>
      <c r="F845" s="3174"/>
      <c r="G845" s="3174"/>
      <c r="H845" s="3174"/>
      <c r="I845" s="3174"/>
      <c r="J845" s="3174"/>
      <c r="K845" s="3174"/>
      <c r="L845" s="3337"/>
      <c r="M845" s="3174"/>
      <c r="N845" s="3174"/>
      <c r="O845" s="3174"/>
      <c r="P845" s="3174"/>
      <c r="Q845" s="3174"/>
      <c r="R845" s="3174"/>
      <c r="S845" s="3337">
        <v>1</v>
      </c>
      <c r="T845" s="3174"/>
      <c r="U845" s="3174"/>
      <c r="V845" s="3154">
        <v>30</v>
      </c>
      <c r="W845" s="3337"/>
      <c r="X845" s="3337">
        <v>0.06</v>
      </c>
      <c r="Y845" s="3174"/>
      <c r="Z845" s="3432"/>
      <c r="AA845" s="3432"/>
      <c r="AB845" s="3425"/>
      <c r="AC845" s="3338">
        <v>0.06</v>
      </c>
      <c r="AD845" s="3154"/>
      <c r="AE845" s="3154"/>
      <c r="AF845" s="3169"/>
      <c r="AG845" s="3425"/>
      <c r="AH845" s="3174"/>
      <c r="AI845" s="3426"/>
      <c r="AJ845" s="3181"/>
      <c r="AK845" s="2578"/>
    </row>
    <row r="846" spans="2:37" s="2458" customFormat="1" ht="15" customHeight="1" x14ac:dyDescent="0.2">
      <c r="B846" s="5078" t="s">
        <v>6204</v>
      </c>
      <c r="C846" s="5079"/>
      <c r="D846" s="3202">
        <v>547</v>
      </c>
      <c r="E846" s="3320"/>
      <c r="F846" s="3320"/>
      <c r="G846" s="3320"/>
      <c r="H846" s="3320"/>
      <c r="I846" s="3320"/>
      <c r="J846" s="3320"/>
      <c r="K846" s="3320"/>
      <c r="L846" s="3346"/>
      <c r="M846" s="3320"/>
      <c r="N846" s="3320"/>
      <c r="O846" s="3320"/>
      <c r="P846" s="3320"/>
      <c r="Q846" s="3320"/>
      <c r="R846" s="3320"/>
      <c r="S846" s="3346">
        <v>1.5</v>
      </c>
      <c r="T846" s="3320"/>
      <c r="U846" s="3320"/>
      <c r="V846" s="3149">
        <v>50</v>
      </c>
      <c r="W846" s="3346"/>
      <c r="X846" s="3346">
        <v>0.06</v>
      </c>
      <c r="Y846" s="3320"/>
      <c r="Z846" s="3461"/>
      <c r="AA846" s="3461"/>
      <c r="AB846" s="3462"/>
      <c r="AC846" s="3347">
        <v>0.06</v>
      </c>
      <c r="AD846" s="3149"/>
      <c r="AE846" s="3149"/>
      <c r="AF846" s="3252"/>
      <c r="AG846" s="3462"/>
      <c r="AH846" s="3320"/>
      <c r="AI846" s="3463"/>
      <c r="AJ846" s="3464"/>
      <c r="AK846" s="2578"/>
    </row>
    <row r="847" spans="2:37" s="2458" customFormat="1" ht="15" customHeight="1" x14ac:dyDescent="0.2">
      <c r="B847" s="5078" t="s">
        <v>6205</v>
      </c>
      <c r="C847" s="5079"/>
      <c r="D847" s="3202">
        <v>548</v>
      </c>
      <c r="E847" s="3320"/>
      <c r="F847" s="3320"/>
      <c r="G847" s="3320"/>
      <c r="H847" s="3320"/>
      <c r="I847" s="3320"/>
      <c r="J847" s="3320"/>
      <c r="K847" s="3320"/>
      <c r="L847" s="3346"/>
      <c r="M847" s="3320"/>
      <c r="N847" s="3320"/>
      <c r="O847" s="3320"/>
      <c r="P847" s="3320"/>
      <c r="Q847" s="3320"/>
      <c r="R847" s="3320"/>
      <c r="S847" s="3346">
        <v>2</v>
      </c>
      <c r="T847" s="3320"/>
      <c r="U847" s="3320"/>
      <c r="V847" s="3149">
        <v>70</v>
      </c>
      <c r="W847" s="3346"/>
      <c r="X847" s="3346">
        <v>0.06</v>
      </c>
      <c r="Y847" s="3320"/>
      <c r="Z847" s="3461"/>
      <c r="AA847" s="3461"/>
      <c r="AB847" s="3462"/>
      <c r="AC847" s="3347">
        <v>0.06</v>
      </c>
      <c r="AD847" s="3149"/>
      <c r="AE847" s="3149"/>
      <c r="AF847" s="3252"/>
      <c r="AG847" s="3462"/>
      <c r="AH847" s="3320"/>
      <c r="AI847" s="3463"/>
      <c r="AJ847" s="3464"/>
      <c r="AK847" s="2578"/>
    </row>
    <row r="848" spans="2:37" s="2458" customFormat="1" ht="15" customHeight="1" x14ac:dyDescent="0.2">
      <c r="B848" s="5078" t="s">
        <v>6206</v>
      </c>
      <c r="C848" s="5079"/>
      <c r="D848" s="3202">
        <v>549</v>
      </c>
      <c r="E848" s="3320"/>
      <c r="F848" s="3320"/>
      <c r="G848" s="3320"/>
      <c r="H848" s="3320"/>
      <c r="I848" s="3320"/>
      <c r="J848" s="3320"/>
      <c r="K848" s="3320"/>
      <c r="L848" s="3346"/>
      <c r="M848" s="3320"/>
      <c r="N848" s="3320"/>
      <c r="O848" s="3320"/>
      <c r="P848" s="3320"/>
      <c r="Q848" s="3320"/>
      <c r="R848" s="3320"/>
      <c r="S848" s="3346">
        <v>3.5</v>
      </c>
      <c r="T848" s="3320"/>
      <c r="U848" s="3320"/>
      <c r="V848" s="3149">
        <v>150</v>
      </c>
      <c r="W848" s="3346"/>
      <c r="X848" s="3346">
        <v>0.06</v>
      </c>
      <c r="Y848" s="3320"/>
      <c r="Z848" s="3461"/>
      <c r="AA848" s="3461"/>
      <c r="AB848" s="3462"/>
      <c r="AC848" s="3347">
        <v>0.06</v>
      </c>
      <c r="AD848" s="3149"/>
      <c r="AE848" s="3149"/>
      <c r="AF848" s="3252"/>
      <c r="AG848" s="3462"/>
      <c r="AH848" s="3320"/>
      <c r="AI848" s="3463"/>
      <c r="AJ848" s="3464"/>
      <c r="AK848" s="2578"/>
    </row>
    <row r="849" spans="2:37" s="2458" customFormat="1" ht="15" customHeight="1" x14ac:dyDescent="0.2">
      <c r="B849" s="5078" t="s">
        <v>6207</v>
      </c>
      <c r="C849" s="5079"/>
      <c r="D849" s="3202">
        <v>550</v>
      </c>
      <c r="E849" s="3320"/>
      <c r="F849" s="3320"/>
      <c r="G849" s="3320"/>
      <c r="H849" s="3320"/>
      <c r="I849" s="3320"/>
      <c r="J849" s="3320"/>
      <c r="K849" s="3320"/>
      <c r="L849" s="3346"/>
      <c r="M849" s="3320"/>
      <c r="N849" s="3320"/>
      <c r="O849" s="3320"/>
      <c r="P849" s="3320"/>
      <c r="Q849" s="3320"/>
      <c r="R849" s="3320"/>
      <c r="S849" s="3346">
        <v>5.5</v>
      </c>
      <c r="T849" s="3320"/>
      <c r="U849" s="3320"/>
      <c r="V849" s="3149">
        <v>250</v>
      </c>
      <c r="W849" s="3346"/>
      <c r="X849" s="3346">
        <v>0.06</v>
      </c>
      <c r="Y849" s="3320"/>
      <c r="Z849" s="3461"/>
      <c r="AA849" s="3461"/>
      <c r="AB849" s="3462"/>
      <c r="AC849" s="3347">
        <v>0.06</v>
      </c>
      <c r="AD849" s="3149"/>
      <c r="AE849" s="3149"/>
      <c r="AF849" s="3252"/>
      <c r="AG849" s="3462"/>
      <c r="AH849" s="3320"/>
      <c r="AI849" s="3463"/>
      <c r="AJ849" s="3464"/>
      <c r="AK849" s="2578"/>
    </row>
    <row r="850" spans="2:37" s="2458" customFormat="1" ht="15" customHeight="1" x14ac:dyDescent="0.2">
      <c r="B850" s="5078" t="s">
        <v>6208</v>
      </c>
      <c r="C850" s="5079"/>
      <c r="D850" s="3202">
        <v>551</v>
      </c>
      <c r="E850" s="3320"/>
      <c r="F850" s="3320"/>
      <c r="G850" s="3320"/>
      <c r="H850" s="3320"/>
      <c r="I850" s="3320"/>
      <c r="J850" s="3320"/>
      <c r="K850" s="3320"/>
      <c r="L850" s="3346"/>
      <c r="M850" s="3320"/>
      <c r="N850" s="3320"/>
      <c r="O850" s="3320"/>
      <c r="P850" s="3320"/>
      <c r="Q850" s="3320"/>
      <c r="R850" s="3320"/>
      <c r="S850" s="3346">
        <v>6.5</v>
      </c>
      <c r="T850" s="3320"/>
      <c r="U850" s="3320"/>
      <c r="V850" s="3149">
        <v>320</v>
      </c>
      <c r="W850" s="3346"/>
      <c r="X850" s="3346">
        <v>0.06</v>
      </c>
      <c r="Y850" s="3320"/>
      <c r="Z850" s="3461"/>
      <c r="AA850" s="3461"/>
      <c r="AB850" s="3462"/>
      <c r="AC850" s="3347">
        <v>0.06</v>
      </c>
      <c r="AD850" s="3149"/>
      <c r="AE850" s="3149"/>
      <c r="AF850" s="3252"/>
      <c r="AG850" s="3462"/>
      <c r="AH850" s="3320"/>
      <c r="AI850" s="3463"/>
      <c r="AJ850" s="3464"/>
      <c r="AK850" s="2578"/>
    </row>
    <row r="851" spans="2:37" s="2458" customFormat="1" ht="15" customHeight="1" x14ac:dyDescent="0.2">
      <c r="B851" s="5078" t="s">
        <v>6209</v>
      </c>
      <c r="C851" s="5079"/>
      <c r="D851" s="3202">
        <v>552</v>
      </c>
      <c r="E851" s="3320"/>
      <c r="F851" s="3320"/>
      <c r="G851" s="3320"/>
      <c r="H851" s="3320"/>
      <c r="I851" s="3320"/>
      <c r="J851" s="3320"/>
      <c r="K851" s="3320"/>
      <c r="L851" s="3346"/>
      <c r="M851" s="3320"/>
      <c r="N851" s="3320"/>
      <c r="O851" s="3320"/>
      <c r="P851" s="3320"/>
      <c r="Q851" s="3320"/>
      <c r="R851" s="3320"/>
      <c r="S851" s="3346">
        <v>7.69</v>
      </c>
      <c r="T851" s="3320"/>
      <c r="U851" s="3320"/>
      <c r="V851" s="3149">
        <v>400</v>
      </c>
      <c r="W851" s="3346"/>
      <c r="X851" s="3346">
        <v>0.06</v>
      </c>
      <c r="Y851" s="3320"/>
      <c r="Z851" s="3461"/>
      <c r="AA851" s="3461"/>
      <c r="AB851" s="3462"/>
      <c r="AC851" s="3347">
        <v>0.06</v>
      </c>
      <c r="AD851" s="3149"/>
      <c r="AE851" s="3149"/>
      <c r="AF851" s="3252"/>
      <c r="AG851" s="3462"/>
      <c r="AH851" s="3320"/>
      <c r="AI851" s="3463"/>
      <c r="AJ851" s="3464"/>
      <c r="AK851" s="2578"/>
    </row>
    <row r="852" spans="2:37" s="2458" customFormat="1" ht="15" customHeight="1" x14ac:dyDescent="0.2">
      <c r="B852" s="5078" t="s">
        <v>6210</v>
      </c>
      <c r="C852" s="5079"/>
      <c r="D852" s="3202">
        <v>562</v>
      </c>
      <c r="E852" s="3320"/>
      <c r="F852" s="3320"/>
      <c r="G852" s="3320"/>
      <c r="H852" s="3320"/>
      <c r="I852" s="3320"/>
      <c r="J852" s="3320"/>
      <c r="K852" s="3320"/>
      <c r="L852" s="3346"/>
      <c r="M852" s="3320"/>
      <c r="N852" s="3320"/>
      <c r="O852" s="3320"/>
      <c r="P852" s="3320"/>
      <c r="Q852" s="3320"/>
      <c r="R852" s="3320"/>
      <c r="S852" s="3346">
        <v>1</v>
      </c>
      <c r="T852" s="3320"/>
      <c r="U852" s="3320"/>
      <c r="V852" s="3149">
        <v>30</v>
      </c>
      <c r="W852" s="3346"/>
      <c r="X852" s="3346">
        <v>0.06</v>
      </c>
      <c r="Y852" s="3320"/>
      <c r="Z852" s="3461"/>
      <c r="AA852" s="3461"/>
      <c r="AB852" s="3462"/>
      <c r="AC852" s="3347">
        <v>0.06</v>
      </c>
      <c r="AD852" s="3149"/>
      <c r="AE852" s="3149"/>
      <c r="AF852" s="3252"/>
      <c r="AG852" s="3462"/>
      <c r="AH852" s="3320"/>
      <c r="AI852" s="3463"/>
      <c r="AJ852" s="3464"/>
      <c r="AK852" s="2578"/>
    </row>
    <row r="853" spans="2:37" s="2458" customFormat="1" ht="15" customHeight="1" x14ac:dyDescent="0.2">
      <c r="B853" s="5078" t="s">
        <v>6211</v>
      </c>
      <c r="C853" s="5079"/>
      <c r="D853" s="3202">
        <v>563</v>
      </c>
      <c r="E853" s="3320"/>
      <c r="F853" s="3320"/>
      <c r="G853" s="3320"/>
      <c r="H853" s="3320"/>
      <c r="I853" s="3320"/>
      <c r="J853" s="3320"/>
      <c r="K853" s="3320"/>
      <c r="L853" s="3346"/>
      <c r="M853" s="3320"/>
      <c r="N853" s="3320"/>
      <c r="O853" s="3320"/>
      <c r="P853" s="3320"/>
      <c r="Q853" s="3320"/>
      <c r="R853" s="3320"/>
      <c r="S853" s="3346">
        <v>1.5</v>
      </c>
      <c r="T853" s="3320"/>
      <c r="U853" s="3320"/>
      <c r="V853" s="3149">
        <v>50</v>
      </c>
      <c r="W853" s="3346"/>
      <c r="X853" s="3346">
        <v>0.06</v>
      </c>
      <c r="Y853" s="3320"/>
      <c r="Z853" s="3461"/>
      <c r="AA853" s="3461"/>
      <c r="AB853" s="3462"/>
      <c r="AC853" s="3347">
        <v>0.06</v>
      </c>
      <c r="AD853" s="3149"/>
      <c r="AE853" s="3149"/>
      <c r="AF853" s="3252"/>
      <c r="AG853" s="3462"/>
      <c r="AH853" s="3320"/>
      <c r="AI853" s="3463"/>
      <c r="AJ853" s="3464"/>
      <c r="AK853" s="2578"/>
    </row>
    <row r="854" spans="2:37" s="2458" customFormat="1" ht="15" customHeight="1" x14ac:dyDescent="0.2">
      <c r="B854" s="5078" t="s">
        <v>6212</v>
      </c>
      <c r="C854" s="5079"/>
      <c r="D854" s="3202">
        <v>564</v>
      </c>
      <c r="E854" s="3320"/>
      <c r="F854" s="3320"/>
      <c r="G854" s="3320"/>
      <c r="H854" s="3320"/>
      <c r="I854" s="3320"/>
      <c r="J854" s="3320"/>
      <c r="K854" s="3320"/>
      <c r="L854" s="3346"/>
      <c r="M854" s="3320"/>
      <c r="N854" s="3320"/>
      <c r="O854" s="3320"/>
      <c r="P854" s="3320"/>
      <c r="Q854" s="3320"/>
      <c r="R854" s="3320"/>
      <c r="S854" s="3346">
        <v>2</v>
      </c>
      <c r="T854" s="3320"/>
      <c r="U854" s="3320"/>
      <c r="V854" s="3149">
        <v>70</v>
      </c>
      <c r="W854" s="3346"/>
      <c r="X854" s="3346">
        <v>0.06</v>
      </c>
      <c r="Y854" s="3320"/>
      <c r="Z854" s="3461"/>
      <c r="AA854" s="3461"/>
      <c r="AB854" s="3462"/>
      <c r="AC854" s="3347">
        <v>0.06</v>
      </c>
      <c r="AD854" s="3149"/>
      <c r="AE854" s="3149"/>
      <c r="AF854" s="3252"/>
      <c r="AG854" s="3462"/>
      <c r="AH854" s="3320"/>
      <c r="AI854" s="3463"/>
      <c r="AJ854" s="3464"/>
      <c r="AK854" s="2578"/>
    </row>
    <row r="855" spans="2:37" s="2458" customFormat="1" ht="15" customHeight="1" x14ac:dyDescent="0.2">
      <c r="B855" s="5078" t="s">
        <v>6213</v>
      </c>
      <c r="C855" s="5079"/>
      <c r="D855" s="3202">
        <v>565</v>
      </c>
      <c r="E855" s="3320"/>
      <c r="F855" s="3320"/>
      <c r="G855" s="3320"/>
      <c r="H855" s="3320"/>
      <c r="I855" s="3320"/>
      <c r="J855" s="3320"/>
      <c r="K855" s="3320"/>
      <c r="L855" s="3346"/>
      <c r="M855" s="3320"/>
      <c r="N855" s="3320"/>
      <c r="O855" s="3320"/>
      <c r="P855" s="3320"/>
      <c r="Q855" s="3320"/>
      <c r="R855" s="3320"/>
      <c r="S855" s="3346">
        <v>3.5</v>
      </c>
      <c r="T855" s="3320"/>
      <c r="U855" s="3320"/>
      <c r="V855" s="3149">
        <v>150</v>
      </c>
      <c r="W855" s="3346"/>
      <c r="X855" s="3346">
        <v>0.06</v>
      </c>
      <c r="Y855" s="3320"/>
      <c r="Z855" s="3461"/>
      <c r="AA855" s="3461"/>
      <c r="AB855" s="3462"/>
      <c r="AC855" s="3347">
        <v>0.06</v>
      </c>
      <c r="AD855" s="3149"/>
      <c r="AE855" s="3149"/>
      <c r="AF855" s="3252"/>
      <c r="AG855" s="3462"/>
      <c r="AH855" s="3320"/>
      <c r="AI855" s="3463"/>
      <c r="AJ855" s="3464"/>
      <c r="AK855" s="2578"/>
    </row>
    <row r="856" spans="2:37" s="2458" customFormat="1" ht="15" customHeight="1" x14ac:dyDescent="0.2">
      <c r="B856" s="5078" t="s">
        <v>6214</v>
      </c>
      <c r="C856" s="5079"/>
      <c r="D856" s="3202">
        <v>566</v>
      </c>
      <c r="E856" s="3320"/>
      <c r="F856" s="3320"/>
      <c r="G856" s="3320"/>
      <c r="H856" s="3320"/>
      <c r="I856" s="3320"/>
      <c r="J856" s="3320"/>
      <c r="K856" s="3320"/>
      <c r="L856" s="3346"/>
      <c r="M856" s="3320"/>
      <c r="N856" s="3320"/>
      <c r="O856" s="3320"/>
      <c r="P856" s="3320"/>
      <c r="Q856" s="3320"/>
      <c r="R856" s="3320"/>
      <c r="S856" s="3346">
        <v>5.5</v>
      </c>
      <c r="T856" s="3320"/>
      <c r="U856" s="3320"/>
      <c r="V856" s="3149">
        <v>250</v>
      </c>
      <c r="W856" s="3346"/>
      <c r="X856" s="3346">
        <v>0.06</v>
      </c>
      <c r="Y856" s="3320"/>
      <c r="Z856" s="3461"/>
      <c r="AA856" s="3461"/>
      <c r="AB856" s="3462"/>
      <c r="AC856" s="3347">
        <v>0.06</v>
      </c>
      <c r="AD856" s="3149"/>
      <c r="AE856" s="3149"/>
      <c r="AF856" s="3252"/>
      <c r="AG856" s="3462"/>
      <c r="AH856" s="3320"/>
      <c r="AI856" s="3463"/>
      <c r="AJ856" s="3464"/>
      <c r="AK856" s="2578"/>
    </row>
    <row r="857" spans="2:37" s="2458" customFormat="1" ht="15" customHeight="1" x14ac:dyDescent="0.2">
      <c r="B857" s="5078" t="s">
        <v>6215</v>
      </c>
      <c r="C857" s="5079"/>
      <c r="D857" s="3202">
        <v>567</v>
      </c>
      <c r="E857" s="3320"/>
      <c r="F857" s="3320"/>
      <c r="G857" s="3320"/>
      <c r="H857" s="3320"/>
      <c r="I857" s="3320"/>
      <c r="J857" s="3320"/>
      <c r="K857" s="3320"/>
      <c r="L857" s="3346"/>
      <c r="M857" s="3320"/>
      <c r="N857" s="3320"/>
      <c r="O857" s="3320"/>
      <c r="P857" s="3320"/>
      <c r="Q857" s="3320"/>
      <c r="R857" s="3320"/>
      <c r="S857" s="3346">
        <v>6.5</v>
      </c>
      <c r="T857" s="3320"/>
      <c r="U857" s="3320"/>
      <c r="V857" s="3149">
        <v>320</v>
      </c>
      <c r="W857" s="3346"/>
      <c r="X857" s="3346">
        <v>0.06</v>
      </c>
      <c r="Y857" s="3320"/>
      <c r="Z857" s="3461"/>
      <c r="AA857" s="3461"/>
      <c r="AB857" s="3462"/>
      <c r="AC857" s="3347">
        <v>0.06</v>
      </c>
      <c r="AD857" s="3149"/>
      <c r="AE857" s="3149"/>
      <c r="AF857" s="3252"/>
      <c r="AG857" s="3462"/>
      <c r="AH857" s="3320"/>
      <c r="AI857" s="3463"/>
      <c r="AJ857" s="3464"/>
      <c r="AK857" s="2578"/>
    </row>
    <row r="858" spans="2:37" s="2458" customFormat="1" ht="15" customHeight="1" x14ac:dyDescent="0.2">
      <c r="B858" s="5078" t="s">
        <v>6216</v>
      </c>
      <c r="C858" s="5079"/>
      <c r="D858" s="3202">
        <v>568</v>
      </c>
      <c r="E858" s="3320"/>
      <c r="F858" s="3320"/>
      <c r="G858" s="3320"/>
      <c r="H858" s="3320"/>
      <c r="I858" s="3320"/>
      <c r="J858" s="3320"/>
      <c r="K858" s="3320"/>
      <c r="L858" s="3346"/>
      <c r="M858" s="3320"/>
      <c r="N858" s="3320"/>
      <c r="O858" s="3320"/>
      <c r="P858" s="3320"/>
      <c r="Q858" s="3320"/>
      <c r="R858" s="3320"/>
      <c r="S858" s="3346">
        <v>7.69</v>
      </c>
      <c r="T858" s="3320"/>
      <c r="U858" s="3320"/>
      <c r="V858" s="3149">
        <v>400</v>
      </c>
      <c r="W858" s="3346"/>
      <c r="X858" s="3346">
        <v>0.06</v>
      </c>
      <c r="Y858" s="3320"/>
      <c r="Z858" s="3461"/>
      <c r="AA858" s="3461"/>
      <c r="AB858" s="3462"/>
      <c r="AC858" s="3347">
        <v>0.06</v>
      </c>
      <c r="AD858" s="3149"/>
      <c r="AE858" s="3149"/>
      <c r="AF858" s="3252"/>
      <c r="AG858" s="3462"/>
      <c r="AH858" s="3320"/>
      <c r="AI858" s="3463"/>
      <c r="AJ858" s="3464"/>
      <c r="AK858" s="2578"/>
    </row>
    <row r="859" spans="2:37" s="2458" customFormat="1" ht="15" customHeight="1" x14ac:dyDescent="0.2">
      <c r="B859" s="5078" t="s">
        <v>6217</v>
      </c>
      <c r="C859" s="5079"/>
      <c r="D859" s="3202">
        <v>554</v>
      </c>
      <c r="E859" s="3320"/>
      <c r="F859" s="3320"/>
      <c r="G859" s="3320"/>
      <c r="H859" s="3320"/>
      <c r="I859" s="3320"/>
      <c r="J859" s="3320"/>
      <c r="K859" s="3320"/>
      <c r="L859" s="3346"/>
      <c r="M859" s="3320"/>
      <c r="N859" s="3320"/>
      <c r="O859" s="3320"/>
      <c r="P859" s="3320"/>
      <c r="Q859" s="3320"/>
      <c r="R859" s="3320"/>
      <c r="S859" s="3346">
        <v>1</v>
      </c>
      <c r="T859" s="3320"/>
      <c r="U859" s="3320"/>
      <c r="V859" s="3149">
        <v>30</v>
      </c>
      <c r="W859" s="3346"/>
      <c r="X859" s="3346">
        <v>0.06</v>
      </c>
      <c r="Y859" s="3320"/>
      <c r="Z859" s="3461"/>
      <c r="AA859" s="3461"/>
      <c r="AB859" s="3462"/>
      <c r="AC859" s="3347">
        <v>0.06</v>
      </c>
      <c r="AD859" s="3149"/>
      <c r="AE859" s="3149"/>
      <c r="AF859" s="3252"/>
      <c r="AG859" s="3462"/>
      <c r="AH859" s="3320"/>
      <c r="AI859" s="3463"/>
      <c r="AJ859" s="3464"/>
      <c r="AK859" s="2578"/>
    </row>
    <row r="860" spans="2:37" s="2458" customFormat="1" ht="15" customHeight="1" x14ac:dyDescent="0.2">
      <c r="B860" s="5078" t="s">
        <v>6218</v>
      </c>
      <c r="C860" s="5079"/>
      <c r="D860" s="3202">
        <v>555</v>
      </c>
      <c r="E860" s="3320"/>
      <c r="F860" s="3320"/>
      <c r="G860" s="3320"/>
      <c r="H860" s="3320"/>
      <c r="I860" s="3320"/>
      <c r="J860" s="3320"/>
      <c r="K860" s="3320"/>
      <c r="L860" s="3346"/>
      <c r="M860" s="3320"/>
      <c r="N860" s="3320"/>
      <c r="O860" s="3320"/>
      <c r="P860" s="3320"/>
      <c r="Q860" s="3320"/>
      <c r="R860" s="3320"/>
      <c r="S860" s="3346">
        <v>1.5</v>
      </c>
      <c r="T860" s="3320"/>
      <c r="U860" s="3320"/>
      <c r="V860" s="3149">
        <v>50</v>
      </c>
      <c r="W860" s="3346"/>
      <c r="X860" s="3346">
        <v>0.06</v>
      </c>
      <c r="Y860" s="3320"/>
      <c r="Z860" s="3461"/>
      <c r="AA860" s="3461"/>
      <c r="AB860" s="3462"/>
      <c r="AC860" s="3347">
        <v>0.06</v>
      </c>
      <c r="AD860" s="3149"/>
      <c r="AE860" s="3149"/>
      <c r="AF860" s="3252"/>
      <c r="AG860" s="3462"/>
      <c r="AH860" s="3320"/>
      <c r="AI860" s="3463"/>
      <c r="AJ860" s="3464"/>
      <c r="AK860" s="2578"/>
    </row>
    <row r="861" spans="2:37" s="2458" customFormat="1" ht="15" customHeight="1" x14ac:dyDescent="0.2">
      <c r="B861" s="5078" t="s">
        <v>6219</v>
      </c>
      <c r="C861" s="5079"/>
      <c r="D861" s="3202">
        <v>556</v>
      </c>
      <c r="E861" s="3320"/>
      <c r="F861" s="3320"/>
      <c r="G861" s="3320"/>
      <c r="H861" s="3320"/>
      <c r="I861" s="3320"/>
      <c r="J861" s="3320"/>
      <c r="K861" s="3320"/>
      <c r="L861" s="3346"/>
      <c r="M861" s="3320"/>
      <c r="N861" s="3320"/>
      <c r="O861" s="3320"/>
      <c r="P861" s="3320"/>
      <c r="Q861" s="3320"/>
      <c r="R861" s="3320"/>
      <c r="S861" s="3346">
        <v>2</v>
      </c>
      <c r="T861" s="3320"/>
      <c r="U861" s="3320"/>
      <c r="V861" s="3149">
        <v>70</v>
      </c>
      <c r="W861" s="3346"/>
      <c r="X861" s="3346">
        <v>0.06</v>
      </c>
      <c r="Y861" s="3320"/>
      <c r="Z861" s="3461"/>
      <c r="AA861" s="3461"/>
      <c r="AB861" s="3462"/>
      <c r="AC861" s="3347">
        <v>0.06</v>
      </c>
      <c r="AD861" s="3149"/>
      <c r="AE861" s="3149"/>
      <c r="AF861" s="3252"/>
      <c r="AG861" s="3462"/>
      <c r="AH861" s="3320"/>
      <c r="AI861" s="3463"/>
      <c r="AJ861" s="3464"/>
      <c r="AK861" s="2578"/>
    </row>
    <row r="862" spans="2:37" s="2458" customFormat="1" ht="15" customHeight="1" x14ac:dyDescent="0.2">
      <c r="B862" s="5078" t="s">
        <v>6220</v>
      </c>
      <c r="C862" s="5079"/>
      <c r="D862" s="3202">
        <v>557</v>
      </c>
      <c r="E862" s="3320"/>
      <c r="F862" s="3320"/>
      <c r="G862" s="3320"/>
      <c r="H862" s="3320"/>
      <c r="I862" s="3320"/>
      <c r="J862" s="3320"/>
      <c r="K862" s="3320"/>
      <c r="L862" s="3346"/>
      <c r="M862" s="3320"/>
      <c r="N862" s="3320"/>
      <c r="O862" s="3320"/>
      <c r="P862" s="3320"/>
      <c r="Q862" s="3320"/>
      <c r="R862" s="3320"/>
      <c r="S862" s="3346">
        <v>3.5</v>
      </c>
      <c r="T862" s="3320"/>
      <c r="U862" s="3320"/>
      <c r="V862" s="3149">
        <v>150</v>
      </c>
      <c r="W862" s="3346"/>
      <c r="X862" s="3346">
        <v>0.06</v>
      </c>
      <c r="Y862" s="3320"/>
      <c r="Z862" s="3461"/>
      <c r="AA862" s="3461"/>
      <c r="AB862" s="3462"/>
      <c r="AC862" s="3347">
        <v>0.06</v>
      </c>
      <c r="AD862" s="3149"/>
      <c r="AE862" s="3149"/>
      <c r="AF862" s="3252"/>
      <c r="AG862" s="3462"/>
      <c r="AH862" s="3320"/>
      <c r="AI862" s="3463"/>
      <c r="AJ862" s="3464"/>
      <c r="AK862" s="2578"/>
    </row>
    <row r="863" spans="2:37" s="2458" customFormat="1" ht="15" customHeight="1" x14ac:dyDescent="0.2">
      <c r="B863" s="5078" t="s">
        <v>6221</v>
      </c>
      <c r="C863" s="5079"/>
      <c r="D863" s="3202">
        <v>558</v>
      </c>
      <c r="E863" s="3320"/>
      <c r="F863" s="3320"/>
      <c r="G863" s="3320"/>
      <c r="H863" s="3320"/>
      <c r="I863" s="3320"/>
      <c r="J863" s="3320"/>
      <c r="K863" s="3320"/>
      <c r="L863" s="3346"/>
      <c r="M863" s="3320"/>
      <c r="N863" s="3320"/>
      <c r="O863" s="3320"/>
      <c r="P863" s="3320"/>
      <c r="Q863" s="3320"/>
      <c r="R863" s="3320"/>
      <c r="S863" s="3346">
        <v>5.5</v>
      </c>
      <c r="T863" s="3320"/>
      <c r="U863" s="3320"/>
      <c r="V863" s="3149">
        <v>250</v>
      </c>
      <c r="W863" s="3346"/>
      <c r="X863" s="3346">
        <v>0.06</v>
      </c>
      <c r="Y863" s="3320"/>
      <c r="Z863" s="3461"/>
      <c r="AA863" s="3461"/>
      <c r="AB863" s="3462"/>
      <c r="AC863" s="3347">
        <v>0.06</v>
      </c>
      <c r="AD863" s="3149"/>
      <c r="AE863" s="3149"/>
      <c r="AF863" s="3252"/>
      <c r="AG863" s="3462"/>
      <c r="AH863" s="3320"/>
      <c r="AI863" s="3463"/>
      <c r="AJ863" s="3464"/>
      <c r="AK863" s="2578"/>
    </row>
    <row r="864" spans="2:37" s="2458" customFormat="1" ht="15" customHeight="1" x14ac:dyDescent="0.2">
      <c r="B864" s="5078" t="s">
        <v>6222</v>
      </c>
      <c r="C864" s="5079"/>
      <c r="D864" s="3202">
        <v>559</v>
      </c>
      <c r="E864" s="3320"/>
      <c r="F864" s="3320"/>
      <c r="G864" s="3320"/>
      <c r="H864" s="3320"/>
      <c r="I864" s="3320"/>
      <c r="J864" s="3320"/>
      <c r="K864" s="3320"/>
      <c r="L864" s="3346"/>
      <c r="M864" s="3320"/>
      <c r="N864" s="3320"/>
      <c r="O864" s="3320"/>
      <c r="P864" s="3320"/>
      <c r="Q864" s="3320"/>
      <c r="R864" s="3320"/>
      <c r="S864" s="3346">
        <v>6.5</v>
      </c>
      <c r="T864" s="3320"/>
      <c r="U864" s="3320"/>
      <c r="V864" s="3149">
        <v>320</v>
      </c>
      <c r="W864" s="3346"/>
      <c r="X864" s="3346">
        <v>0.06</v>
      </c>
      <c r="Y864" s="3320"/>
      <c r="Z864" s="3461"/>
      <c r="AA864" s="3461"/>
      <c r="AB864" s="3462"/>
      <c r="AC864" s="3347">
        <v>0.06</v>
      </c>
      <c r="AD864" s="3149"/>
      <c r="AE864" s="3149"/>
      <c r="AF864" s="3252"/>
      <c r="AG864" s="3462"/>
      <c r="AH864" s="3320"/>
      <c r="AI864" s="3463"/>
      <c r="AJ864" s="3464"/>
      <c r="AK864" s="2578"/>
    </row>
    <row r="865" spans="2:37" s="2458" customFormat="1" ht="15" customHeight="1" thickBot="1" x14ac:dyDescent="0.25">
      <c r="B865" s="5076" t="s">
        <v>6223</v>
      </c>
      <c r="C865" s="5077"/>
      <c r="D865" s="3364">
        <v>560</v>
      </c>
      <c r="E865" s="3331"/>
      <c r="F865" s="3331"/>
      <c r="G865" s="3331"/>
      <c r="H865" s="3331"/>
      <c r="I865" s="3331"/>
      <c r="J865" s="3331"/>
      <c r="K865" s="3331"/>
      <c r="L865" s="3071"/>
      <c r="M865" s="3331"/>
      <c r="N865" s="3331"/>
      <c r="O865" s="3331"/>
      <c r="P865" s="3331"/>
      <c r="Q865" s="3331"/>
      <c r="R865" s="3331"/>
      <c r="S865" s="3071">
        <v>7.69</v>
      </c>
      <c r="T865" s="3331"/>
      <c r="U865" s="3331"/>
      <c r="V865" s="3158">
        <v>400</v>
      </c>
      <c r="W865" s="3071"/>
      <c r="X865" s="3071">
        <v>0.06</v>
      </c>
      <c r="Y865" s="3331"/>
      <c r="Z865" s="3433"/>
      <c r="AA865" s="3433"/>
      <c r="AB865" s="3427"/>
      <c r="AC865" s="3073">
        <v>0.06</v>
      </c>
      <c r="AD865" s="3158"/>
      <c r="AE865" s="3158"/>
      <c r="AF865" s="3170"/>
      <c r="AG865" s="3427"/>
      <c r="AH865" s="3331"/>
      <c r="AI865" s="3428"/>
      <c r="AJ865" s="3465"/>
      <c r="AK865" s="2578"/>
    </row>
    <row r="866" spans="2:37" s="2458" customFormat="1" ht="15" customHeight="1" x14ac:dyDescent="0.2">
      <c r="B866" s="2579"/>
      <c r="C866" s="2572"/>
      <c r="D866" s="2572"/>
      <c r="E866" s="2572"/>
      <c r="F866" s="2572"/>
      <c r="G866" s="2572"/>
      <c r="H866" s="2572"/>
      <c r="I866" s="2573"/>
      <c r="J866" s="2573"/>
      <c r="K866" s="2573"/>
      <c r="L866" s="2573"/>
      <c r="M866" s="2572"/>
      <c r="N866" s="2573"/>
      <c r="O866" s="2573"/>
      <c r="P866" s="2573"/>
      <c r="Q866" s="2573"/>
      <c r="R866" s="2573"/>
      <c r="S866" s="2572"/>
      <c r="T866" s="2571"/>
      <c r="U866" s="2571"/>
      <c r="V866" s="2571"/>
      <c r="W866" s="2571"/>
      <c r="X866" s="2571"/>
      <c r="Y866" s="2571"/>
      <c r="Z866" s="2571"/>
      <c r="AA866" s="2571"/>
      <c r="AB866" s="2571"/>
      <c r="AC866" s="2571"/>
      <c r="AD866" s="2571"/>
      <c r="AE866" s="2571"/>
      <c r="AF866" s="2571"/>
      <c r="AG866" s="2571"/>
      <c r="AH866" s="2571"/>
      <c r="AI866" s="2571"/>
      <c r="AJ866" s="2574"/>
      <c r="AK866" s="2578"/>
    </row>
    <row r="867" spans="2:37" s="2458" customFormat="1" ht="15" customHeight="1" x14ac:dyDescent="0.2">
      <c r="B867" s="3643" t="s">
        <v>5002</v>
      </c>
      <c r="C867" s="3644"/>
      <c r="D867" s="4561" t="s">
        <v>4149</v>
      </c>
      <c r="E867" s="4561"/>
      <c r="F867" s="4561"/>
      <c r="G867" s="4561"/>
      <c r="H867" s="4561"/>
      <c r="I867" s="2575"/>
      <c r="J867" s="2575"/>
      <c r="K867" s="2575"/>
      <c r="L867" s="2575"/>
      <c r="M867" s="2575"/>
      <c r="N867" s="2575"/>
      <c r="O867" s="2575"/>
      <c r="P867" s="2575"/>
      <c r="Q867" s="2575"/>
      <c r="R867" s="2575"/>
      <c r="S867" s="2575"/>
      <c r="T867" s="2571"/>
      <c r="U867" s="2571"/>
      <c r="V867" s="2571"/>
      <c r="W867" s="2571"/>
      <c r="X867" s="2571"/>
      <c r="Y867" s="2571"/>
      <c r="Z867" s="2571"/>
      <c r="AA867" s="2571"/>
      <c r="AB867" s="2571"/>
      <c r="AC867" s="2571"/>
      <c r="AD867" s="2571"/>
      <c r="AE867" s="2571"/>
      <c r="AF867" s="2571"/>
      <c r="AG867" s="2571"/>
      <c r="AH867" s="2571"/>
      <c r="AI867" s="2571"/>
      <c r="AJ867" s="2574"/>
      <c r="AK867" s="2578"/>
    </row>
    <row r="868" spans="2:37" s="2458" customFormat="1" ht="15" customHeight="1" x14ac:dyDescent="0.2">
      <c r="B868" s="3643" t="s">
        <v>5003</v>
      </c>
      <c r="C868" s="3644"/>
      <c r="D868" s="4561" t="s">
        <v>6224</v>
      </c>
      <c r="E868" s="4561"/>
      <c r="F868" s="4561"/>
      <c r="G868" s="4561"/>
      <c r="H868" s="2575"/>
      <c r="I868" s="2575"/>
      <c r="J868" s="2575"/>
      <c r="K868" s="2575"/>
      <c r="L868" s="2575"/>
      <c r="M868" s="2575"/>
      <c r="N868" s="2575"/>
      <c r="O868" s="2575"/>
      <c r="P868" s="2575"/>
      <c r="Q868" s="2575"/>
      <c r="R868" s="2575"/>
      <c r="S868" s="2575"/>
      <c r="T868" s="2571"/>
      <c r="U868" s="2571"/>
      <c r="V868" s="2571"/>
      <c r="W868" s="2571"/>
      <c r="X868" s="2571"/>
      <c r="Y868" s="2571"/>
      <c r="Z868" s="2571"/>
      <c r="AA868" s="2571"/>
      <c r="AB868" s="2571"/>
      <c r="AC868" s="2571"/>
      <c r="AD868" s="2571"/>
      <c r="AE868" s="2571"/>
      <c r="AF868" s="2571"/>
      <c r="AG868" s="2571"/>
      <c r="AH868" s="2571"/>
      <c r="AI868" s="2571"/>
      <c r="AJ868" s="2574"/>
      <c r="AK868" s="2578"/>
    </row>
    <row r="869" spans="2:37" s="2458" customFormat="1" ht="15" customHeight="1" thickBot="1" x14ac:dyDescent="0.25">
      <c r="B869" s="3646"/>
      <c r="C869" s="3647"/>
      <c r="D869" s="3648"/>
      <c r="E869" s="3648"/>
      <c r="F869" s="3648"/>
      <c r="G869" s="3648"/>
      <c r="H869" s="2580"/>
      <c r="I869" s="2580"/>
      <c r="J869" s="2580"/>
      <c r="K869" s="2580"/>
      <c r="L869" s="2580"/>
      <c r="M869" s="2580"/>
      <c r="N869" s="2580"/>
      <c r="O869" s="2580"/>
      <c r="P869" s="2580"/>
      <c r="Q869" s="2580"/>
      <c r="R869" s="2580"/>
      <c r="S869" s="2580"/>
      <c r="T869" s="2581"/>
      <c r="U869" s="2581"/>
      <c r="V869" s="2581"/>
      <c r="W869" s="2581"/>
      <c r="X869" s="2581"/>
      <c r="Y869" s="2581"/>
      <c r="Z869" s="2581"/>
      <c r="AA869" s="2581"/>
      <c r="AB869" s="2581"/>
      <c r="AC869" s="2581"/>
      <c r="AD869" s="2581"/>
      <c r="AE869" s="2581"/>
      <c r="AF869" s="2581"/>
      <c r="AG869" s="2581"/>
      <c r="AH869" s="2581"/>
      <c r="AI869" s="2581"/>
      <c r="AJ869" s="2582"/>
      <c r="AK869" s="2583"/>
    </row>
    <row r="870" spans="2:37" s="2458" customFormat="1" ht="15" customHeight="1" x14ac:dyDescent="0.3">
      <c r="B870" s="2919" t="str">
        <f>+B833</f>
        <v>.</v>
      </c>
      <c r="C870" s="3248"/>
      <c r="D870" s="3248"/>
      <c r="E870" s="3249"/>
      <c r="F870" s="3249"/>
      <c r="G870" s="3249"/>
      <c r="H870" s="3249"/>
      <c r="I870" s="2886"/>
      <c r="J870" s="2886"/>
      <c r="K870" s="2886"/>
      <c r="L870" s="2886"/>
      <c r="M870" s="2886"/>
      <c r="N870" s="2886"/>
      <c r="O870" s="2886"/>
      <c r="P870" s="2886"/>
    </row>
    <row r="871" spans="2:37" s="2458" customFormat="1" ht="15" customHeight="1" thickBot="1" x14ac:dyDescent="0.35">
      <c r="C871" s="3248"/>
      <c r="D871" s="3248"/>
      <c r="E871" s="3249"/>
      <c r="F871" s="3249"/>
      <c r="G871" s="3249"/>
      <c r="H871" s="3249"/>
      <c r="I871" s="2886"/>
      <c r="J871" s="2886"/>
      <c r="K871" s="2886"/>
      <c r="L871" s="2886"/>
      <c r="M871" s="2886"/>
      <c r="N871" s="2886"/>
      <c r="O871" s="2886"/>
      <c r="P871" s="2886"/>
    </row>
    <row r="872" spans="2:37" s="2458" customFormat="1" ht="15" customHeight="1" x14ac:dyDescent="0.2">
      <c r="B872" s="3623" t="s">
        <v>5011</v>
      </c>
      <c r="C872" s="3624"/>
      <c r="D872" s="3624"/>
      <c r="E872" s="3624"/>
      <c r="F872" s="3624"/>
      <c r="G872" s="3624"/>
      <c r="H872" s="3624"/>
      <c r="I872" s="3624"/>
      <c r="J872" s="3624"/>
      <c r="K872" s="3624"/>
      <c r="L872" s="3624"/>
      <c r="M872" s="3624"/>
      <c r="N872" s="3624"/>
      <c r="O872" s="3624"/>
      <c r="P872" s="3624"/>
      <c r="Q872" s="3624"/>
      <c r="R872" s="3624"/>
      <c r="S872" s="3624"/>
      <c r="T872" s="3624"/>
      <c r="U872" s="3624"/>
      <c r="V872" s="3624"/>
      <c r="W872" s="3624"/>
      <c r="X872" s="3624"/>
      <c r="Y872" s="3624"/>
      <c r="Z872" s="3624"/>
      <c r="AA872" s="3624"/>
      <c r="AB872" s="3624"/>
      <c r="AC872" s="3624"/>
      <c r="AD872" s="3624"/>
      <c r="AE872" s="3624"/>
      <c r="AF872" s="3624"/>
      <c r="AG872" s="3624"/>
      <c r="AH872" s="3624"/>
      <c r="AI872" s="3624"/>
      <c r="AJ872" s="3624"/>
      <c r="AK872" s="3625"/>
    </row>
    <row r="873" spans="2:37" s="2458" customFormat="1" ht="15" customHeight="1" x14ac:dyDescent="0.2">
      <c r="B873" s="2576"/>
      <c r="C873" s="3399"/>
      <c r="D873" s="3399"/>
      <c r="E873" s="3399"/>
      <c r="F873" s="3399"/>
      <c r="G873" s="2577"/>
      <c r="H873" s="2577"/>
      <c r="I873" s="2577"/>
      <c r="J873" s="2577"/>
      <c r="K873" s="2577"/>
      <c r="L873" s="2577"/>
      <c r="M873" s="2577"/>
      <c r="N873" s="2577"/>
      <c r="O873" s="2577"/>
      <c r="P873" s="2577"/>
      <c r="Q873" s="2577"/>
      <c r="R873" s="2577"/>
      <c r="S873" s="2577"/>
      <c r="T873" s="2577"/>
      <c r="U873" s="2577"/>
      <c r="V873" s="2577"/>
      <c r="W873" s="2577"/>
      <c r="X873" s="2577"/>
      <c r="Y873" s="2577"/>
      <c r="Z873" s="2577"/>
      <c r="AA873" s="2577"/>
      <c r="AB873" s="2577"/>
      <c r="AC873" s="2577"/>
      <c r="AD873" s="2577"/>
      <c r="AE873" s="2577"/>
      <c r="AF873" s="2577"/>
      <c r="AG873" s="2577"/>
      <c r="AH873" s="2577"/>
      <c r="AI873" s="2577"/>
      <c r="AJ873" s="2577"/>
      <c r="AK873" s="2578"/>
    </row>
    <row r="874" spans="2:37" s="2458" customFormat="1" ht="34.5" customHeight="1" x14ac:dyDescent="0.2">
      <c r="B874" s="2576" t="s">
        <v>4998</v>
      </c>
      <c r="C874" s="3399"/>
      <c r="D874" s="3656" t="s">
        <v>6132</v>
      </c>
      <c r="E874" s="3656"/>
      <c r="F874" s="3656"/>
      <c r="G874" s="2577"/>
      <c r="H874" s="2577"/>
      <c r="I874" s="2577"/>
      <c r="J874" s="2577"/>
      <c r="K874" s="2577"/>
      <c r="L874" s="2577"/>
      <c r="M874" s="2577"/>
      <c r="N874" s="2577"/>
      <c r="O874" s="2577"/>
      <c r="P874" s="2577"/>
      <c r="Q874" s="2577"/>
      <c r="R874" s="2577"/>
      <c r="S874" s="2577"/>
      <c r="T874" s="2577"/>
      <c r="U874" s="2577"/>
      <c r="V874" s="2577"/>
      <c r="W874" s="2577"/>
      <c r="X874" s="2577"/>
      <c r="Y874" s="2577"/>
      <c r="Z874" s="2577"/>
      <c r="AA874" s="2577"/>
      <c r="AB874" s="2577"/>
      <c r="AC874" s="2577"/>
      <c r="AD874" s="2577"/>
      <c r="AE874" s="2577"/>
      <c r="AF874" s="2577"/>
      <c r="AG874" s="2577"/>
      <c r="AH874" s="2577"/>
      <c r="AI874" s="2577"/>
      <c r="AJ874" s="2577"/>
      <c r="AK874" s="2578"/>
    </row>
    <row r="875" spans="2:37" s="2458" customFormat="1" ht="15" customHeight="1" thickBot="1" x14ac:dyDescent="0.25">
      <c r="B875" s="3657" t="s">
        <v>5012</v>
      </c>
      <c r="C875" s="3658"/>
      <c r="D875" s="3629">
        <v>41586</v>
      </c>
      <c r="E875" s="3629"/>
      <c r="F875" s="3404"/>
      <c r="G875" s="2577"/>
      <c r="H875" s="2577"/>
      <c r="I875" s="2577"/>
      <c r="J875" s="2577"/>
      <c r="K875" s="2577"/>
      <c r="L875" s="2577"/>
      <c r="M875" s="2577"/>
      <c r="N875" s="2577"/>
      <c r="O875" s="2577"/>
      <c r="P875" s="2577"/>
      <c r="Q875" s="2577"/>
      <c r="R875" s="2577"/>
      <c r="S875" s="2577"/>
      <c r="T875" s="2577"/>
      <c r="U875" s="2577"/>
      <c r="V875" s="2577"/>
      <c r="W875" s="2577"/>
      <c r="X875" s="2577"/>
      <c r="Y875" s="2577"/>
      <c r="Z875" s="2577"/>
      <c r="AA875" s="2577"/>
      <c r="AB875" s="2577"/>
      <c r="AC875" s="2577"/>
      <c r="AD875" s="2577"/>
      <c r="AE875" s="2577"/>
      <c r="AF875" s="2577"/>
      <c r="AG875" s="2577"/>
      <c r="AH875" s="2577"/>
      <c r="AI875" s="2577"/>
      <c r="AJ875" s="2577"/>
      <c r="AK875" s="2578"/>
    </row>
    <row r="876" spans="2:37" s="2458" customFormat="1" ht="191.25" customHeight="1" thickBot="1" x14ac:dyDescent="0.25">
      <c r="B876" s="3659" t="s">
        <v>5013</v>
      </c>
      <c r="C876" s="3710"/>
      <c r="D876" s="4583" t="s">
        <v>6133</v>
      </c>
      <c r="E876" s="4584"/>
      <c r="F876" s="4584"/>
      <c r="G876" s="4584"/>
      <c r="H876" s="4584"/>
      <c r="I876" s="4584"/>
      <c r="J876" s="4584"/>
      <c r="K876" s="4584"/>
      <c r="L876" s="4584"/>
      <c r="M876" s="4584"/>
      <c r="N876" s="4584"/>
      <c r="O876" s="4584"/>
      <c r="P876" s="4584"/>
      <c r="Q876" s="4585"/>
      <c r="R876" s="2577"/>
      <c r="S876" s="2577"/>
      <c r="T876" s="2577"/>
      <c r="U876" s="2577"/>
      <c r="V876" s="2577"/>
      <c r="W876" s="2577"/>
      <c r="X876" s="2577"/>
      <c r="Y876" s="2577"/>
      <c r="Z876" s="2577"/>
      <c r="AA876" s="2577"/>
      <c r="AB876" s="2577"/>
      <c r="AC876" s="2577"/>
      <c r="AD876" s="2577"/>
      <c r="AE876" s="2577"/>
      <c r="AF876" s="2577"/>
      <c r="AG876" s="2577"/>
      <c r="AH876" s="2577"/>
      <c r="AI876" s="2577"/>
      <c r="AJ876" s="2577"/>
      <c r="AK876" s="2578"/>
    </row>
    <row r="877" spans="2:37" s="2458" customFormat="1" ht="15" customHeight="1" thickBot="1" x14ac:dyDescent="0.25">
      <c r="B877" s="3664"/>
      <c r="C877" s="3653"/>
      <c r="D877" s="3653"/>
      <c r="E877" s="3653"/>
      <c r="F877" s="3653"/>
      <c r="G877" s="3653"/>
      <c r="H877" s="3653"/>
      <c r="I877" s="3653"/>
      <c r="J877" s="3653"/>
      <c r="K877" s="3653"/>
      <c r="L877" s="3653"/>
      <c r="M877" s="3653"/>
      <c r="N877" s="3653"/>
      <c r="O877" s="3653"/>
      <c r="P877" s="3653"/>
      <c r="Q877" s="3653"/>
      <c r="R877" s="2577"/>
      <c r="S877" s="2577"/>
      <c r="T877" s="2577"/>
      <c r="U877" s="2577"/>
      <c r="V877" s="2577"/>
      <c r="W877" s="2577"/>
      <c r="X877" s="2577"/>
      <c r="Y877" s="2577"/>
      <c r="Z877" s="2577"/>
      <c r="AA877" s="2577"/>
      <c r="AB877" s="2577"/>
      <c r="AC877" s="2577"/>
      <c r="AD877" s="2577"/>
      <c r="AE877" s="2577"/>
      <c r="AF877" s="2577"/>
      <c r="AG877" s="2577"/>
      <c r="AH877" s="2577"/>
      <c r="AI877" s="2577"/>
      <c r="AJ877" s="2577"/>
      <c r="AK877" s="2578"/>
    </row>
    <row r="878" spans="2:37" s="2458" customFormat="1" ht="15" customHeight="1" thickBot="1" x14ac:dyDescent="0.25">
      <c r="B878" s="3398"/>
      <c r="C878" s="3399"/>
      <c r="D878" s="3399"/>
      <c r="E878" s="3399"/>
      <c r="F878" s="3403"/>
      <c r="G878" s="3403"/>
      <c r="H878" s="3403"/>
      <c r="I878" s="3403"/>
      <c r="J878" s="3403"/>
      <c r="K878" s="3403"/>
      <c r="L878" s="3403"/>
      <c r="M878" s="3403"/>
      <c r="N878" s="3403"/>
      <c r="O878" s="3403"/>
      <c r="P878" s="3403"/>
      <c r="Q878" s="3403"/>
      <c r="R878" s="2577"/>
      <c r="S878" s="2577"/>
      <c r="T878" s="2577"/>
      <c r="U878" s="2577"/>
      <c r="V878" s="2577"/>
      <c r="W878" s="2577"/>
      <c r="X878" s="2577"/>
      <c r="Y878" s="2577"/>
      <c r="Z878" s="2577"/>
      <c r="AA878" s="2577"/>
      <c r="AB878" s="2577"/>
      <c r="AC878" s="2577"/>
      <c r="AD878" s="2577"/>
      <c r="AE878" s="2577"/>
      <c r="AF878" s="2577"/>
      <c r="AG878" s="2577"/>
      <c r="AH878" s="2577"/>
      <c r="AI878" s="2577"/>
      <c r="AJ878" s="2577"/>
      <c r="AK878" s="2578"/>
    </row>
    <row r="879" spans="2:37" s="2458" customFormat="1" ht="15" customHeight="1" thickBot="1" x14ac:dyDescent="0.25">
      <c r="B879" s="3638" t="s">
        <v>5014</v>
      </c>
      <c r="C879" s="3638"/>
      <c r="D879" s="3638" t="s">
        <v>5004</v>
      </c>
      <c r="E879" s="3638" t="s">
        <v>5015</v>
      </c>
      <c r="F879" s="3654" t="s">
        <v>224</v>
      </c>
      <c r="G879" s="3654"/>
      <c r="H879" s="3654"/>
      <c r="I879" s="3654"/>
      <c r="J879" s="3654"/>
      <c r="K879" s="3654"/>
      <c r="L879" s="3654"/>
      <c r="M879" s="3654"/>
      <c r="N879" s="3654"/>
      <c r="O879" s="3654"/>
      <c r="P879" s="3654"/>
      <c r="Q879" s="3654"/>
      <c r="R879" s="3654"/>
      <c r="S879" s="3654" t="s">
        <v>340</v>
      </c>
      <c r="T879" s="3654"/>
      <c r="U879" s="3654"/>
      <c r="V879" s="3654"/>
      <c r="W879" s="3654"/>
      <c r="X879" s="3654"/>
      <c r="Y879" s="3654"/>
      <c r="Z879" s="3654"/>
      <c r="AA879" s="3654"/>
      <c r="AB879" s="3654"/>
      <c r="AC879" s="3654"/>
      <c r="AD879" s="3654" t="s">
        <v>225</v>
      </c>
      <c r="AE879" s="3654"/>
      <c r="AF879" s="3654"/>
      <c r="AG879" s="3654"/>
      <c r="AH879" s="3655" t="s">
        <v>4999</v>
      </c>
      <c r="AI879" s="3655"/>
      <c r="AJ879" s="3655"/>
      <c r="AK879" s="2578"/>
    </row>
    <row r="880" spans="2:37" s="2458" customFormat="1" ht="15" customHeight="1" thickBot="1" x14ac:dyDescent="0.25">
      <c r="B880" s="3639"/>
      <c r="C880" s="3639"/>
      <c r="D880" s="3639"/>
      <c r="E880" s="3639"/>
      <c r="F880" s="3639" t="s">
        <v>5016</v>
      </c>
      <c r="G880" s="3639" t="s">
        <v>5017</v>
      </c>
      <c r="H880" s="3638" t="s">
        <v>5018</v>
      </c>
      <c r="I880" s="3640" t="s">
        <v>5019</v>
      </c>
      <c r="J880" s="3640" t="s">
        <v>5020</v>
      </c>
      <c r="K880" s="3637" t="s">
        <v>5021</v>
      </c>
      <c r="L880" s="3637" t="s">
        <v>5022</v>
      </c>
      <c r="M880" s="3640" t="s">
        <v>5023</v>
      </c>
      <c r="N880" s="3640"/>
      <c r="O880" s="3637" t="s">
        <v>5024</v>
      </c>
      <c r="P880" s="3637" t="s">
        <v>5025</v>
      </c>
      <c r="Q880" s="3637" t="s">
        <v>5026</v>
      </c>
      <c r="R880" s="3637" t="s">
        <v>5027</v>
      </c>
      <c r="S880" s="3638" t="s">
        <v>5028</v>
      </c>
      <c r="T880" s="3638" t="s">
        <v>5029</v>
      </c>
      <c r="U880" s="3638" t="s">
        <v>5030</v>
      </c>
      <c r="V880" s="3638" t="s">
        <v>5031</v>
      </c>
      <c r="W880" s="3638" t="s">
        <v>5032</v>
      </c>
      <c r="X880" s="3638" t="s">
        <v>5033</v>
      </c>
      <c r="Y880" s="3638" t="s">
        <v>5034</v>
      </c>
      <c r="Z880" s="3638" t="s">
        <v>5035</v>
      </c>
      <c r="AA880" s="3638" t="s">
        <v>5036</v>
      </c>
      <c r="AB880" s="3640" t="s">
        <v>5037</v>
      </c>
      <c r="AC880" s="3640" t="s">
        <v>5038</v>
      </c>
      <c r="AD880" s="3638" t="s">
        <v>5039</v>
      </c>
      <c r="AE880" s="3638" t="s">
        <v>5040</v>
      </c>
      <c r="AF880" s="3638" t="s">
        <v>5041</v>
      </c>
      <c r="AG880" s="3638" t="s">
        <v>5042</v>
      </c>
      <c r="AH880" s="3638" t="s">
        <v>1154</v>
      </c>
      <c r="AI880" s="3638" t="s">
        <v>5000</v>
      </c>
      <c r="AJ880" s="3638" t="s">
        <v>5001</v>
      </c>
      <c r="AK880" s="2578"/>
    </row>
    <row r="881" spans="2:37" s="2458" customFormat="1" ht="15" customHeight="1" thickBot="1" x14ac:dyDescent="0.25">
      <c r="B881" s="3639"/>
      <c r="C881" s="3639"/>
      <c r="D881" s="3639"/>
      <c r="E881" s="3639"/>
      <c r="F881" s="3639"/>
      <c r="G881" s="3639"/>
      <c r="H881" s="3639"/>
      <c r="I881" s="3637"/>
      <c r="J881" s="3637"/>
      <c r="K881" s="3637"/>
      <c r="L881" s="3637"/>
      <c r="M881" s="3400" t="s">
        <v>5043</v>
      </c>
      <c r="N881" s="3401" t="s">
        <v>2798</v>
      </c>
      <c r="O881" s="3637"/>
      <c r="P881" s="3637"/>
      <c r="Q881" s="3637"/>
      <c r="R881" s="3637"/>
      <c r="S881" s="3639"/>
      <c r="T881" s="3639"/>
      <c r="U881" s="3639"/>
      <c r="V881" s="3639"/>
      <c r="W881" s="3639"/>
      <c r="X881" s="3639"/>
      <c r="Y881" s="3639"/>
      <c r="Z881" s="3639"/>
      <c r="AA881" s="3639"/>
      <c r="AB881" s="3637"/>
      <c r="AC881" s="3637"/>
      <c r="AD881" s="3639"/>
      <c r="AE881" s="3639"/>
      <c r="AF881" s="3639"/>
      <c r="AG881" s="3639"/>
      <c r="AH881" s="3639"/>
      <c r="AI881" s="3639"/>
      <c r="AJ881" s="3639"/>
      <c r="AK881" s="2578"/>
    </row>
    <row r="882" spans="2:37" s="2458" customFormat="1" ht="15" customHeight="1" x14ac:dyDescent="0.2">
      <c r="B882" s="5074" t="s">
        <v>6134</v>
      </c>
      <c r="C882" s="5075"/>
      <c r="D882" s="3197" t="s">
        <v>6135</v>
      </c>
      <c r="E882" s="3174"/>
      <c r="F882" s="3174"/>
      <c r="G882" s="3174"/>
      <c r="H882" s="3174"/>
      <c r="I882" s="3174"/>
      <c r="J882" s="3174"/>
      <c r="K882" s="3174"/>
      <c r="L882" s="3337"/>
      <c r="M882" s="3174"/>
      <c r="N882" s="3174"/>
      <c r="O882" s="3174"/>
      <c r="P882" s="3174"/>
      <c r="Q882" s="3174"/>
      <c r="R882" s="3174"/>
      <c r="S882" s="3174"/>
      <c r="T882" s="3174"/>
      <c r="U882" s="3174"/>
      <c r="V882" s="3432"/>
      <c r="W882" s="3174"/>
      <c r="X882" s="3174"/>
      <c r="Y882" s="3174"/>
      <c r="Z882" s="3432"/>
      <c r="AA882" s="3432"/>
      <c r="AB882" s="3425"/>
      <c r="AC882" s="3337"/>
      <c r="AD882" s="3154"/>
      <c r="AE882" s="3154"/>
      <c r="AF882" s="3169"/>
      <c r="AG882" s="3425"/>
      <c r="AH882" s="3174"/>
      <c r="AI882" s="3426"/>
      <c r="AJ882" s="3181"/>
      <c r="AK882" s="2578"/>
    </row>
    <row r="883" spans="2:37" s="2458" customFormat="1" ht="15" customHeight="1" thickBot="1" x14ac:dyDescent="0.25">
      <c r="B883" s="5076" t="s">
        <v>6136</v>
      </c>
      <c r="C883" s="5077"/>
      <c r="D883" s="3364" t="s">
        <v>6137</v>
      </c>
      <c r="E883" s="3330"/>
      <c r="F883" s="3330"/>
      <c r="G883" s="3330"/>
      <c r="H883" s="3330"/>
      <c r="I883" s="3330"/>
      <c r="J883" s="3330"/>
      <c r="K883" s="3330"/>
      <c r="L883" s="3071"/>
      <c r="M883" s="3330"/>
      <c r="N883" s="3330"/>
      <c r="O883" s="3330"/>
      <c r="P883" s="3330"/>
      <c r="Q883" s="3330"/>
      <c r="R883" s="3330"/>
      <c r="S883" s="3330"/>
      <c r="T883" s="3330"/>
      <c r="U883" s="3330"/>
      <c r="V883" s="3433"/>
      <c r="W883" s="3330"/>
      <c r="X883" s="3330"/>
      <c r="Y883" s="3330"/>
      <c r="Z883" s="3433"/>
      <c r="AA883" s="3433"/>
      <c r="AB883" s="3427"/>
      <c r="AC883" s="3071"/>
      <c r="AD883" s="3158"/>
      <c r="AE883" s="3158"/>
      <c r="AF883" s="3170"/>
      <c r="AG883" s="3427"/>
      <c r="AH883" s="3330"/>
      <c r="AI883" s="3428"/>
      <c r="AJ883" s="3196"/>
      <c r="AK883" s="2578"/>
    </row>
    <row r="884" spans="2:37" s="2458" customFormat="1" ht="15" customHeight="1" x14ac:dyDescent="0.2">
      <c r="B884" s="2579"/>
      <c r="C884" s="2572"/>
      <c r="D884" s="2572"/>
      <c r="E884" s="2572"/>
      <c r="F884" s="2572"/>
      <c r="G884" s="2572"/>
      <c r="H884" s="2572"/>
      <c r="I884" s="2573"/>
      <c r="J884" s="2573"/>
      <c r="K884" s="2573"/>
      <c r="L884" s="2573"/>
      <c r="M884" s="2572"/>
      <c r="N884" s="2573"/>
      <c r="O884" s="2573"/>
      <c r="P884" s="2573"/>
      <c r="Q884" s="2573"/>
      <c r="R884" s="2573"/>
      <c r="S884" s="2572"/>
      <c r="T884" s="2571"/>
      <c r="U884" s="2571"/>
      <c r="V884" s="2571"/>
      <c r="W884" s="2571"/>
      <c r="X884" s="2571"/>
      <c r="Y884" s="2571"/>
      <c r="Z884" s="2571"/>
      <c r="AA884" s="2571"/>
      <c r="AB884" s="2571"/>
      <c r="AC884" s="2571"/>
      <c r="AD884" s="2571"/>
      <c r="AE884" s="2571"/>
      <c r="AF884" s="2571"/>
      <c r="AG884" s="2571"/>
      <c r="AH884" s="2571"/>
      <c r="AI884" s="2571"/>
      <c r="AJ884" s="2574"/>
      <c r="AK884" s="2578"/>
    </row>
    <row r="885" spans="2:37" s="2458" customFormat="1" ht="15" customHeight="1" x14ac:dyDescent="0.2">
      <c r="B885" s="3643" t="s">
        <v>5002</v>
      </c>
      <c r="C885" s="3644"/>
      <c r="D885" s="4561" t="s">
        <v>1871</v>
      </c>
      <c r="E885" s="4561"/>
      <c r="F885" s="4561"/>
      <c r="G885" s="4561"/>
      <c r="H885" s="4561"/>
      <c r="I885" s="2575"/>
      <c r="J885" s="2575"/>
      <c r="K885" s="2575"/>
      <c r="L885" s="2575"/>
      <c r="M885" s="2575"/>
      <c r="N885" s="2575"/>
      <c r="O885" s="2575"/>
      <c r="P885" s="2575"/>
      <c r="Q885" s="2575"/>
      <c r="R885" s="2575"/>
      <c r="S885" s="2575"/>
      <c r="T885" s="2571"/>
      <c r="U885" s="2571"/>
      <c r="V885" s="2571"/>
      <c r="W885" s="2571"/>
      <c r="X885" s="2571"/>
      <c r="Y885" s="2571"/>
      <c r="Z885" s="2571"/>
      <c r="AA885" s="2571"/>
      <c r="AB885" s="2571"/>
      <c r="AC885" s="2571"/>
      <c r="AD885" s="2571"/>
      <c r="AE885" s="2571"/>
      <c r="AF885" s="2571"/>
      <c r="AG885" s="2571"/>
      <c r="AH885" s="2571"/>
      <c r="AI885" s="2571"/>
      <c r="AJ885" s="2574"/>
      <c r="AK885" s="2578"/>
    </row>
    <row r="886" spans="2:37" s="2458" customFormat="1" ht="15" customHeight="1" x14ac:dyDescent="0.2">
      <c r="B886" s="3643" t="s">
        <v>5003</v>
      </c>
      <c r="C886" s="3644"/>
      <c r="D886" s="4561" t="s">
        <v>10</v>
      </c>
      <c r="E886" s="4561"/>
      <c r="F886" s="4561"/>
      <c r="G886" s="4561"/>
      <c r="H886" s="2575"/>
      <c r="I886" s="2575"/>
      <c r="J886" s="2575"/>
      <c r="K886" s="2575"/>
      <c r="L886" s="2575"/>
      <c r="M886" s="2575"/>
      <c r="N886" s="2575"/>
      <c r="O886" s="2575"/>
      <c r="P886" s="2575"/>
      <c r="Q886" s="2575"/>
      <c r="R886" s="2575"/>
      <c r="S886" s="2575"/>
      <c r="T886" s="2571"/>
      <c r="U886" s="2571"/>
      <c r="V886" s="2571"/>
      <c r="W886" s="2571"/>
      <c r="X886" s="2571"/>
      <c r="Y886" s="2571"/>
      <c r="Z886" s="2571"/>
      <c r="AA886" s="2571"/>
      <c r="AB886" s="2571"/>
      <c r="AC886" s="2571"/>
      <c r="AD886" s="2571"/>
      <c r="AE886" s="2571"/>
      <c r="AF886" s="2571"/>
      <c r="AG886" s="2571"/>
      <c r="AH886" s="2571"/>
      <c r="AI886" s="2571"/>
      <c r="AJ886" s="2574"/>
      <c r="AK886" s="2578"/>
    </row>
    <row r="887" spans="2:37" s="2458" customFormat="1" ht="15" customHeight="1" thickBot="1" x14ac:dyDescent="0.25">
      <c r="B887" s="3646"/>
      <c r="C887" s="3647"/>
      <c r="D887" s="3648"/>
      <c r="E887" s="3648"/>
      <c r="F887" s="3648"/>
      <c r="G887" s="3648"/>
      <c r="H887" s="2580"/>
      <c r="I887" s="2580"/>
      <c r="J887" s="2580"/>
      <c r="K887" s="2580"/>
      <c r="L887" s="2580"/>
      <c r="M887" s="2580"/>
      <c r="N887" s="2580"/>
      <c r="O887" s="2580"/>
      <c r="P887" s="2580"/>
      <c r="Q887" s="2580"/>
      <c r="R887" s="2580"/>
      <c r="S887" s="2580"/>
      <c r="T887" s="2581"/>
      <c r="U887" s="2581"/>
      <c r="V887" s="2581"/>
      <c r="W887" s="2581"/>
      <c r="X887" s="2581"/>
      <c r="Y887" s="2581"/>
      <c r="Z887" s="2581"/>
      <c r="AA887" s="2581"/>
      <c r="AB887" s="2581"/>
      <c r="AC887" s="2581"/>
      <c r="AD887" s="2581"/>
      <c r="AE887" s="2581"/>
      <c r="AF887" s="2581"/>
      <c r="AG887" s="2581"/>
      <c r="AH887" s="2581"/>
      <c r="AI887" s="2581"/>
      <c r="AJ887" s="2582"/>
      <c r="AK887" s="2583"/>
    </row>
    <row r="888" spans="2:37" s="2458" customFormat="1" ht="15" customHeight="1" x14ac:dyDescent="0.3">
      <c r="B888" s="4566" t="str">
        <f>+B870</f>
        <v>.</v>
      </c>
      <c r="C888" s="4566"/>
      <c r="D888" s="3248"/>
      <c r="E888" s="3249"/>
      <c r="F888" s="3249"/>
      <c r="G888" s="3249"/>
      <c r="H888" s="3249"/>
      <c r="I888" s="2886"/>
      <c r="J888" s="2886"/>
      <c r="K888" s="2886"/>
      <c r="L888" s="2886"/>
      <c r="M888" s="2886"/>
      <c r="N888" s="2886"/>
      <c r="O888" s="2886"/>
      <c r="P888" s="2886"/>
    </row>
    <row r="889" spans="2:37" s="2458" customFormat="1" ht="15" customHeight="1" thickBot="1" x14ac:dyDescent="0.35">
      <c r="C889" s="3248"/>
      <c r="D889" s="3248"/>
      <c r="E889" s="3249"/>
      <c r="F889" s="3249"/>
      <c r="G889" s="3249"/>
      <c r="H889" s="3249"/>
      <c r="I889" s="2886"/>
      <c r="J889" s="2886"/>
      <c r="K889" s="2886"/>
      <c r="L889" s="2886"/>
      <c r="M889" s="2886"/>
      <c r="N889" s="2886"/>
      <c r="O889" s="2886"/>
      <c r="P889" s="2886"/>
    </row>
    <row r="890" spans="2:37" s="2458" customFormat="1" ht="15" customHeight="1" x14ac:dyDescent="0.2">
      <c r="B890" s="3623" t="s">
        <v>5011</v>
      </c>
      <c r="C890" s="3624"/>
      <c r="D890" s="3624"/>
      <c r="E890" s="3624"/>
      <c r="F890" s="3624"/>
      <c r="G890" s="3624"/>
      <c r="H890" s="3624"/>
      <c r="I890" s="3624"/>
      <c r="J890" s="3624"/>
      <c r="K890" s="3624"/>
      <c r="L890" s="3624"/>
      <c r="M890" s="3624"/>
      <c r="N890" s="3624"/>
      <c r="O890" s="3624"/>
      <c r="P890" s="3624"/>
      <c r="Q890" s="3624"/>
      <c r="R890" s="3624"/>
      <c r="S890" s="3624"/>
      <c r="T890" s="3624"/>
      <c r="U890" s="3624"/>
      <c r="V890" s="3624"/>
      <c r="W890" s="3624"/>
      <c r="X890" s="3624"/>
      <c r="Y890" s="3624"/>
      <c r="Z890" s="3624"/>
      <c r="AA890" s="3624"/>
      <c r="AB890" s="3624"/>
      <c r="AC890" s="3624"/>
      <c r="AD890" s="3624"/>
      <c r="AE890" s="3624"/>
      <c r="AF890" s="3624"/>
      <c r="AG890" s="3624"/>
      <c r="AH890" s="3624"/>
      <c r="AI890" s="3624"/>
      <c r="AJ890" s="3624"/>
      <c r="AK890" s="3625"/>
    </row>
    <row r="891" spans="2:37" s="2458" customFormat="1" ht="15" customHeight="1" x14ac:dyDescent="0.2">
      <c r="B891" s="2576"/>
      <c r="C891" s="3399"/>
      <c r="D891" s="3399"/>
      <c r="E891" s="3399"/>
      <c r="F891" s="3399"/>
      <c r="G891" s="2577"/>
      <c r="H891" s="2577"/>
      <c r="I891" s="2577"/>
      <c r="J891" s="2577"/>
      <c r="K891" s="2577"/>
      <c r="L891" s="2577"/>
      <c r="M891" s="2577"/>
      <c r="N891" s="2577"/>
      <c r="O891" s="2577"/>
      <c r="P891" s="2577"/>
      <c r="Q891" s="2577"/>
      <c r="R891" s="2577"/>
      <c r="S891" s="2577"/>
      <c r="T891" s="2577"/>
      <c r="U891" s="2577"/>
      <c r="V891" s="2577"/>
      <c r="W891" s="2577"/>
      <c r="X891" s="2577"/>
      <c r="Y891" s="2577"/>
      <c r="Z891" s="2577"/>
      <c r="AA891" s="2577"/>
      <c r="AB891" s="2577"/>
      <c r="AC891" s="2577"/>
      <c r="AD891" s="2577"/>
      <c r="AE891" s="2577"/>
      <c r="AF891" s="2577"/>
      <c r="AG891" s="2577"/>
      <c r="AH891" s="2577"/>
      <c r="AI891" s="2577"/>
      <c r="AJ891" s="2577"/>
      <c r="AK891" s="2578"/>
    </row>
    <row r="892" spans="2:37" s="2458" customFormat="1" ht="15" customHeight="1" x14ac:dyDescent="0.2">
      <c r="B892" s="2576" t="s">
        <v>4998</v>
      </c>
      <c r="C892" s="3399"/>
      <c r="D892" s="3656" t="s">
        <v>6130</v>
      </c>
      <c r="E892" s="3656"/>
      <c r="F892" s="3656"/>
      <c r="G892" s="2577"/>
      <c r="H892" s="2577"/>
      <c r="I892" s="2577"/>
      <c r="J892" s="2577"/>
      <c r="K892" s="2577"/>
      <c r="L892" s="2577"/>
      <c r="M892" s="2577"/>
      <c r="N892" s="2577"/>
      <c r="O892" s="2577"/>
      <c r="P892" s="2577"/>
      <c r="Q892" s="2577"/>
      <c r="R892" s="2577"/>
      <c r="S892" s="2577"/>
      <c r="T892" s="2577"/>
      <c r="U892" s="2577"/>
      <c r="V892" s="2577"/>
      <c r="W892" s="2577"/>
      <c r="X892" s="2577"/>
      <c r="Y892" s="2577"/>
      <c r="Z892" s="2577"/>
      <c r="AA892" s="2577"/>
      <c r="AB892" s="2577"/>
      <c r="AC892" s="2577"/>
      <c r="AD892" s="2577"/>
      <c r="AE892" s="2577"/>
      <c r="AF892" s="2577"/>
      <c r="AG892" s="2577"/>
      <c r="AH892" s="2577"/>
      <c r="AI892" s="2577"/>
      <c r="AJ892" s="2577"/>
      <c r="AK892" s="2578"/>
    </row>
    <row r="893" spans="2:37" s="2458" customFormat="1" ht="15" customHeight="1" thickBot="1" x14ac:dyDescent="0.25">
      <c r="B893" s="3657" t="s">
        <v>5012</v>
      </c>
      <c r="C893" s="3658"/>
      <c r="D893" s="3629">
        <v>41593</v>
      </c>
      <c r="E893" s="3629"/>
      <c r="F893" s="3404"/>
      <c r="G893" s="2577"/>
      <c r="H893" s="2577"/>
      <c r="I893" s="2577"/>
      <c r="J893" s="2577"/>
      <c r="K893" s="2577"/>
      <c r="L893" s="2577"/>
      <c r="M893" s="2577"/>
      <c r="N893" s="2577"/>
      <c r="O893" s="2577"/>
      <c r="P893" s="2577"/>
      <c r="Q893" s="2577"/>
      <c r="R893" s="2577"/>
      <c r="S893" s="2577"/>
      <c r="T893" s="2577"/>
      <c r="U893" s="2577"/>
      <c r="V893" s="2577"/>
      <c r="W893" s="2577"/>
      <c r="X893" s="2577"/>
      <c r="Y893" s="2577"/>
      <c r="Z893" s="2577"/>
      <c r="AA893" s="2577"/>
      <c r="AB893" s="2577"/>
      <c r="AC893" s="2577"/>
      <c r="AD893" s="2577"/>
      <c r="AE893" s="2577"/>
      <c r="AF893" s="2577"/>
      <c r="AG893" s="2577"/>
      <c r="AH893" s="2577"/>
      <c r="AI893" s="2577"/>
      <c r="AJ893" s="2577"/>
      <c r="AK893" s="2578"/>
    </row>
    <row r="894" spans="2:37" s="2458" customFormat="1" ht="112.5" customHeight="1" thickBot="1" x14ac:dyDescent="0.25">
      <c r="B894" s="3659" t="s">
        <v>5013</v>
      </c>
      <c r="C894" s="3710"/>
      <c r="D894" s="4583" t="s">
        <v>6131</v>
      </c>
      <c r="E894" s="4584"/>
      <c r="F894" s="4584"/>
      <c r="G894" s="4584"/>
      <c r="H894" s="4584"/>
      <c r="I894" s="4584"/>
      <c r="J894" s="4584"/>
      <c r="K894" s="4584"/>
      <c r="L894" s="4584"/>
      <c r="M894" s="4584"/>
      <c r="N894" s="4584"/>
      <c r="O894" s="4584"/>
      <c r="P894" s="4584"/>
      <c r="Q894" s="4585"/>
      <c r="R894" s="2577"/>
      <c r="S894" s="2577"/>
      <c r="T894" s="2577"/>
      <c r="U894" s="2577"/>
      <c r="V894" s="2577"/>
      <c r="W894" s="2577"/>
      <c r="X894" s="2577"/>
      <c r="Y894" s="2577"/>
      <c r="Z894" s="2577"/>
      <c r="AA894" s="2577"/>
      <c r="AB894" s="2577"/>
      <c r="AC894" s="2577"/>
      <c r="AD894" s="2577"/>
      <c r="AE894" s="2577"/>
      <c r="AF894" s="2577"/>
      <c r="AG894" s="2577"/>
      <c r="AH894" s="2577"/>
      <c r="AI894" s="2577"/>
      <c r="AJ894" s="2577"/>
      <c r="AK894" s="2578"/>
    </row>
    <row r="895" spans="2:37" s="2458" customFormat="1" ht="15" customHeight="1" thickBot="1" x14ac:dyDescent="0.25">
      <c r="B895" s="3664"/>
      <c r="C895" s="3653"/>
      <c r="D895" s="3653"/>
      <c r="E895" s="3653"/>
      <c r="F895" s="3653"/>
      <c r="G895" s="3653"/>
      <c r="H895" s="3653"/>
      <c r="I895" s="3653"/>
      <c r="J895" s="3653"/>
      <c r="K895" s="3653"/>
      <c r="L895" s="3653"/>
      <c r="M895" s="3653"/>
      <c r="N895" s="3653"/>
      <c r="O895" s="3653"/>
      <c r="P895" s="3653"/>
      <c r="Q895" s="3653"/>
      <c r="R895" s="2577"/>
      <c r="S895" s="2577"/>
      <c r="T895" s="2577"/>
      <c r="U895" s="2577"/>
      <c r="V895" s="2577"/>
      <c r="W895" s="2577"/>
      <c r="X895" s="2577"/>
      <c r="Y895" s="2577"/>
      <c r="Z895" s="2577"/>
      <c r="AA895" s="2577"/>
      <c r="AB895" s="2577"/>
      <c r="AC895" s="2577"/>
      <c r="AD895" s="2577"/>
      <c r="AE895" s="2577"/>
      <c r="AF895" s="2577"/>
      <c r="AG895" s="2577"/>
      <c r="AH895" s="2577"/>
      <c r="AI895" s="2577"/>
      <c r="AJ895" s="2577"/>
      <c r="AK895" s="2578"/>
    </row>
    <row r="896" spans="2:37" s="2458" customFormat="1" ht="15" customHeight="1" thickBot="1" x14ac:dyDescent="0.25">
      <c r="B896" s="3398"/>
      <c r="C896" s="3399"/>
      <c r="D896" s="3399"/>
      <c r="E896" s="3399"/>
      <c r="F896" s="3403"/>
      <c r="G896" s="3403"/>
      <c r="H896" s="3403"/>
      <c r="I896" s="3403"/>
      <c r="J896" s="3403"/>
      <c r="K896" s="3403"/>
      <c r="L896" s="3403"/>
      <c r="M896" s="3403"/>
      <c r="N896" s="3403"/>
      <c r="O896" s="3403"/>
      <c r="P896" s="3403"/>
      <c r="Q896" s="3403"/>
      <c r="R896" s="2577"/>
      <c r="S896" s="2577"/>
      <c r="T896" s="2577"/>
      <c r="U896" s="2577"/>
      <c r="V896" s="2577"/>
      <c r="W896" s="2577"/>
      <c r="X896" s="2577"/>
      <c r="Y896" s="2577"/>
      <c r="Z896" s="2577"/>
      <c r="AA896" s="2577"/>
      <c r="AB896" s="2577"/>
      <c r="AC896" s="2577"/>
      <c r="AD896" s="2577"/>
      <c r="AE896" s="2577"/>
      <c r="AF896" s="2577"/>
      <c r="AG896" s="2577"/>
      <c r="AH896" s="2577"/>
      <c r="AI896" s="2577"/>
      <c r="AJ896" s="2577"/>
      <c r="AK896" s="2578"/>
    </row>
    <row r="897" spans="2:37" s="2458" customFormat="1" ht="15" customHeight="1" thickBot="1" x14ac:dyDescent="0.25">
      <c r="B897" s="3638" t="s">
        <v>5014</v>
      </c>
      <c r="C897" s="3638"/>
      <c r="D897" s="3638" t="s">
        <v>5004</v>
      </c>
      <c r="E897" s="3638" t="s">
        <v>5015</v>
      </c>
      <c r="F897" s="3654" t="s">
        <v>224</v>
      </c>
      <c r="G897" s="3654"/>
      <c r="H897" s="3654"/>
      <c r="I897" s="3654"/>
      <c r="J897" s="3654"/>
      <c r="K897" s="3654"/>
      <c r="L897" s="3654"/>
      <c r="M897" s="3654"/>
      <c r="N897" s="3654"/>
      <c r="O897" s="3654"/>
      <c r="P897" s="3654"/>
      <c r="Q897" s="3654"/>
      <c r="R897" s="3654"/>
      <c r="S897" s="3654" t="s">
        <v>340</v>
      </c>
      <c r="T897" s="3654"/>
      <c r="U897" s="3654"/>
      <c r="V897" s="3654"/>
      <c r="W897" s="3654"/>
      <c r="X897" s="3654"/>
      <c r="Y897" s="3654"/>
      <c r="Z897" s="3654"/>
      <c r="AA897" s="3654"/>
      <c r="AB897" s="3654"/>
      <c r="AC897" s="3654"/>
      <c r="AD897" s="3654" t="s">
        <v>225</v>
      </c>
      <c r="AE897" s="3654"/>
      <c r="AF897" s="3654"/>
      <c r="AG897" s="3654"/>
      <c r="AH897" s="3655" t="s">
        <v>4999</v>
      </c>
      <c r="AI897" s="3655"/>
      <c r="AJ897" s="3655"/>
      <c r="AK897" s="2578"/>
    </row>
    <row r="898" spans="2:37" s="2458" customFormat="1" ht="15" customHeight="1" thickBot="1" x14ac:dyDescent="0.25">
      <c r="B898" s="3639"/>
      <c r="C898" s="3639"/>
      <c r="D898" s="3639"/>
      <c r="E898" s="3639"/>
      <c r="F898" s="3639" t="s">
        <v>5016</v>
      </c>
      <c r="G898" s="3639" t="s">
        <v>5017</v>
      </c>
      <c r="H898" s="3638" t="s">
        <v>5018</v>
      </c>
      <c r="I898" s="3640" t="s">
        <v>5019</v>
      </c>
      <c r="J898" s="3640" t="s">
        <v>5020</v>
      </c>
      <c r="K898" s="3637" t="s">
        <v>5021</v>
      </c>
      <c r="L898" s="3637" t="s">
        <v>5022</v>
      </c>
      <c r="M898" s="3640" t="s">
        <v>5023</v>
      </c>
      <c r="N898" s="3640"/>
      <c r="O898" s="3637" t="s">
        <v>5024</v>
      </c>
      <c r="P898" s="3637" t="s">
        <v>5025</v>
      </c>
      <c r="Q898" s="3637" t="s">
        <v>5026</v>
      </c>
      <c r="R898" s="3637" t="s">
        <v>5027</v>
      </c>
      <c r="S898" s="3638" t="s">
        <v>5028</v>
      </c>
      <c r="T898" s="3638" t="s">
        <v>5029</v>
      </c>
      <c r="U898" s="3638" t="s">
        <v>5030</v>
      </c>
      <c r="V898" s="3638" t="s">
        <v>5031</v>
      </c>
      <c r="W898" s="3638" t="s">
        <v>5032</v>
      </c>
      <c r="X898" s="3638" t="s">
        <v>5033</v>
      </c>
      <c r="Y898" s="3638" t="s">
        <v>5034</v>
      </c>
      <c r="Z898" s="3638" t="s">
        <v>5035</v>
      </c>
      <c r="AA898" s="3638" t="s">
        <v>5036</v>
      </c>
      <c r="AB898" s="3640" t="s">
        <v>5037</v>
      </c>
      <c r="AC898" s="3640" t="s">
        <v>5038</v>
      </c>
      <c r="AD898" s="3638" t="s">
        <v>5039</v>
      </c>
      <c r="AE898" s="3638" t="s">
        <v>5040</v>
      </c>
      <c r="AF898" s="3638" t="s">
        <v>5041</v>
      </c>
      <c r="AG898" s="3638" t="s">
        <v>5042</v>
      </c>
      <c r="AH898" s="3638" t="s">
        <v>1154</v>
      </c>
      <c r="AI898" s="3638" t="s">
        <v>5000</v>
      </c>
      <c r="AJ898" s="3638" t="s">
        <v>5001</v>
      </c>
      <c r="AK898" s="2578"/>
    </row>
    <row r="899" spans="2:37" s="2458" customFormat="1" ht="15" customHeight="1" thickBot="1" x14ac:dyDescent="0.25">
      <c r="B899" s="3639"/>
      <c r="C899" s="3639"/>
      <c r="D899" s="3639"/>
      <c r="E899" s="3639"/>
      <c r="F899" s="3639"/>
      <c r="G899" s="3639"/>
      <c r="H899" s="3639"/>
      <c r="I899" s="3637"/>
      <c r="J899" s="3637"/>
      <c r="K899" s="3637"/>
      <c r="L899" s="3637"/>
      <c r="M899" s="3400" t="s">
        <v>5043</v>
      </c>
      <c r="N899" s="3401" t="s">
        <v>2798</v>
      </c>
      <c r="O899" s="3637"/>
      <c r="P899" s="3637"/>
      <c r="Q899" s="3637"/>
      <c r="R899" s="3637"/>
      <c r="S899" s="3639"/>
      <c r="T899" s="3639"/>
      <c r="U899" s="3639"/>
      <c r="V899" s="3639"/>
      <c r="W899" s="3639"/>
      <c r="X899" s="3639"/>
      <c r="Y899" s="3639"/>
      <c r="Z899" s="3639"/>
      <c r="AA899" s="3639"/>
      <c r="AB899" s="3637"/>
      <c r="AC899" s="3637"/>
      <c r="AD899" s="3639"/>
      <c r="AE899" s="3639"/>
      <c r="AF899" s="3639"/>
      <c r="AG899" s="3639"/>
      <c r="AH899" s="3639"/>
      <c r="AI899" s="3639"/>
      <c r="AJ899" s="3639"/>
      <c r="AK899" s="2578"/>
    </row>
    <row r="900" spans="2:37" s="2458" customFormat="1" ht="15" customHeight="1" x14ac:dyDescent="0.2">
      <c r="B900" s="4579"/>
      <c r="C900" s="4580"/>
      <c r="D900" s="3336"/>
      <c r="E900" s="3337"/>
      <c r="F900" s="3337"/>
      <c r="G900" s="3338"/>
      <c r="H900" s="3339"/>
      <c r="I900" s="3339"/>
      <c r="J900" s="3339"/>
      <c r="K900" s="3338"/>
      <c r="L900" s="3338"/>
      <c r="M900" s="3336"/>
      <c r="N900" s="3340"/>
      <c r="O900" s="3338"/>
      <c r="P900" s="3338"/>
      <c r="Q900" s="3338"/>
      <c r="R900" s="3338"/>
      <c r="S900" s="3317"/>
      <c r="T900" s="3338"/>
      <c r="U900" s="3341"/>
      <c r="V900" s="3341"/>
      <c r="W900" s="3338"/>
      <c r="X900" s="3338"/>
      <c r="Y900" s="3341"/>
      <c r="Z900" s="3341"/>
      <c r="AA900" s="3341"/>
      <c r="AB900" s="3338"/>
      <c r="AC900" s="3338"/>
      <c r="AD900" s="3337"/>
      <c r="AE900" s="3342"/>
      <c r="AF900" s="3343"/>
      <c r="AG900" s="3338"/>
      <c r="AH900" s="3344"/>
      <c r="AI900" s="3344"/>
      <c r="AJ900" s="3318"/>
      <c r="AK900" s="2578"/>
    </row>
    <row r="901" spans="2:37" s="2458" customFormat="1" ht="15" customHeight="1" x14ac:dyDescent="0.2">
      <c r="B901" s="4564"/>
      <c r="C901" s="4565"/>
      <c r="D901" s="3345"/>
      <c r="E901" s="3346"/>
      <c r="F901" s="3346"/>
      <c r="G901" s="3347"/>
      <c r="H901" s="3348"/>
      <c r="I901" s="3348"/>
      <c r="J901" s="3348"/>
      <c r="K901" s="3347"/>
      <c r="L901" s="3347"/>
      <c r="M901" s="3345"/>
      <c r="N901" s="3349"/>
      <c r="O901" s="3347"/>
      <c r="P901" s="3347"/>
      <c r="Q901" s="3347"/>
      <c r="R901" s="3347"/>
      <c r="S901" s="3324"/>
      <c r="T901" s="3347"/>
      <c r="U901" s="3350"/>
      <c r="V901" s="3350"/>
      <c r="W901" s="3347"/>
      <c r="X901" s="3347"/>
      <c r="Y901" s="3350"/>
      <c r="Z901" s="3350"/>
      <c r="AA901" s="3350"/>
      <c r="AB901" s="3347"/>
      <c r="AC901" s="3347"/>
      <c r="AD901" s="3346"/>
      <c r="AE901" s="3351"/>
      <c r="AF901" s="3352"/>
      <c r="AG901" s="3347"/>
      <c r="AH901" s="3353"/>
      <c r="AI901" s="3353"/>
      <c r="AJ901" s="3329"/>
      <c r="AK901" s="2578"/>
    </row>
    <row r="902" spans="2:37" s="2458" customFormat="1" ht="15" customHeight="1" x14ac:dyDescent="0.2">
      <c r="B902" s="4564"/>
      <c r="C902" s="4565"/>
      <c r="D902" s="3345"/>
      <c r="E902" s="3346"/>
      <c r="F902" s="3346"/>
      <c r="G902" s="3347"/>
      <c r="H902" s="3348"/>
      <c r="I902" s="3348"/>
      <c r="J902" s="3348"/>
      <c r="K902" s="3347"/>
      <c r="L902" s="3347"/>
      <c r="M902" s="3345"/>
      <c r="N902" s="3349"/>
      <c r="O902" s="3347"/>
      <c r="P902" s="3347"/>
      <c r="Q902" s="3347"/>
      <c r="R902" s="3347"/>
      <c r="S902" s="3324"/>
      <c r="T902" s="3347"/>
      <c r="U902" s="3350"/>
      <c r="V902" s="3350"/>
      <c r="W902" s="3347"/>
      <c r="X902" s="3347"/>
      <c r="Y902" s="3350"/>
      <c r="Z902" s="3350"/>
      <c r="AA902" s="3350"/>
      <c r="AB902" s="3347"/>
      <c r="AC902" s="3347"/>
      <c r="AD902" s="3346"/>
      <c r="AE902" s="3351"/>
      <c r="AF902" s="3352"/>
      <c r="AG902" s="3347"/>
      <c r="AH902" s="3353"/>
      <c r="AI902" s="3353"/>
      <c r="AJ902" s="3329"/>
      <c r="AK902" s="2578"/>
    </row>
    <row r="903" spans="2:37" s="2458" customFormat="1" ht="15" customHeight="1" thickBot="1" x14ac:dyDescent="0.25">
      <c r="B903" s="4581"/>
      <c r="C903" s="4582"/>
      <c r="D903" s="3070"/>
      <c r="E903" s="3071"/>
      <c r="F903" s="3071"/>
      <c r="G903" s="3332"/>
      <c r="H903" s="3333"/>
      <c r="I903" s="3333"/>
      <c r="J903" s="3304"/>
      <c r="K903" s="3332"/>
      <c r="L903" s="3332"/>
      <c r="M903" s="3330"/>
      <c r="N903" s="3334"/>
      <c r="O903" s="3332"/>
      <c r="P903" s="3332"/>
      <c r="Q903" s="3332"/>
      <c r="R903" s="3332"/>
      <c r="S903" s="3316"/>
      <c r="T903" s="3332"/>
      <c r="U903" s="3335"/>
      <c r="V903" s="3335"/>
      <c r="W903" s="3332"/>
      <c r="X903" s="3332"/>
      <c r="Y903" s="3335"/>
      <c r="Z903" s="3335"/>
      <c r="AA903" s="3335"/>
      <c r="AB903" s="3332"/>
      <c r="AC903" s="3332"/>
      <c r="AD903" s="3331"/>
      <c r="AE903" s="3312"/>
      <c r="AF903" s="3313"/>
      <c r="AG903" s="3313"/>
      <c r="AH903" s="3314"/>
      <c r="AI903" s="3314"/>
      <c r="AJ903" s="3315"/>
      <c r="AK903" s="2578"/>
    </row>
    <row r="904" spans="2:37" s="2458" customFormat="1" ht="15" customHeight="1" x14ac:dyDescent="0.2">
      <c r="B904" s="2579"/>
      <c r="C904" s="2572"/>
      <c r="D904" s="2572"/>
      <c r="E904" s="2572"/>
      <c r="F904" s="2572"/>
      <c r="G904" s="2572"/>
      <c r="H904" s="2572"/>
      <c r="I904" s="2573"/>
      <c r="J904" s="2573"/>
      <c r="K904" s="2573"/>
      <c r="L904" s="2573"/>
      <c r="M904" s="2572"/>
      <c r="N904" s="2573"/>
      <c r="O904" s="2573"/>
      <c r="P904" s="2573"/>
      <c r="Q904" s="2573"/>
      <c r="R904" s="2573"/>
      <c r="S904" s="2572"/>
      <c r="T904" s="2571"/>
      <c r="U904" s="2571"/>
      <c r="V904" s="2571"/>
      <c r="W904" s="2571"/>
      <c r="X904" s="2571"/>
      <c r="Y904" s="2571"/>
      <c r="Z904" s="2571"/>
      <c r="AA904" s="2571"/>
      <c r="AB904" s="2571"/>
      <c r="AC904" s="2571"/>
      <c r="AD904" s="2571"/>
      <c r="AE904" s="2571"/>
      <c r="AF904" s="2571"/>
      <c r="AG904" s="2571"/>
      <c r="AH904" s="2571"/>
      <c r="AI904" s="2571"/>
      <c r="AJ904" s="2574"/>
      <c r="AK904" s="2578"/>
    </row>
    <row r="905" spans="2:37" s="2458" customFormat="1" ht="15" customHeight="1" x14ac:dyDescent="0.2">
      <c r="B905" s="3643" t="s">
        <v>5002</v>
      </c>
      <c r="C905" s="3644"/>
      <c r="D905" s="4561" t="s">
        <v>1871</v>
      </c>
      <c r="E905" s="4561"/>
      <c r="F905" s="4561"/>
      <c r="G905" s="4561"/>
      <c r="H905" s="4561"/>
      <c r="I905" s="2575"/>
      <c r="J905" s="2575"/>
      <c r="K905" s="2575"/>
      <c r="L905" s="2575"/>
      <c r="M905" s="2575"/>
      <c r="N905" s="2575"/>
      <c r="O905" s="2575"/>
      <c r="P905" s="2575"/>
      <c r="Q905" s="2575"/>
      <c r="R905" s="2575"/>
      <c r="S905" s="2575"/>
      <c r="T905" s="2571"/>
      <c r="U905" s="2571"/>
      <c r="V905" s="2571"/>
      <c r="W905" s="2571"/>
      <c r="X905" s="2571"/>
      <c r="Y905" s="2571"/>
      <c r="Z905" s="2571"/>
      <c r="AA905" s="2571"/>
      <c r="AB905" s="2571"/>
      <c r="AC905" s="2571"/>
      <c r="AD905" s="2571"/>
      <c r="AE905" s="2571"/>
      <c r="AF905" s="2571"/>
      <c r="AG905" s="2571"/>
      <c r="AH905" s="2571"/>
      <c r="AI905" s="2571"/>
      <c r="AJ905" s="2574"/>
      <c r="AK905" s="2578"/>
    </row>
    <row r="906" spans="2:37" s="2458" customFormat="1" ht="15" customHeight="1" x14ac:dyDescent="0.2">
      <c r="B906" s="3643" t="s">
        <v>5003</v>
      </c>
      <c r="C906" s="3644"/>
      <c r="D906" s="4561" t="s">
        <v>1871</v>
      </c>
      <c r="E906" s="4561"/>
      <c r="F906" s="4561"/>
      <c r="G906" s="4561"/>
      <c r="H906" s="2575"/>
      <c r="I906" s="2575"/>
      <c r="J906" s="2575"/>
      <c r="K906" s="2575"/>
      <c r="L906" s="2575"/>
      <c r="M906" s="2575"/>
      <c r="N906" s="2575"/>
      <c r="O906" s="2575"/>
      <c r="P906" s="2575"/>
      <c r="Q906" s="2575"/>
      <c r="R906" s="2575"/>
      <c r="S906" s="2575"/>
      <c r="T906" s="2571"/>
      <c r="U906" s="2571"/>
      <c r="V906" s="2571"/>
      <c r="W906" s="2571"/>
      <c r="X906" s="2571"/>
      <c r="Y906" s="2571"/>
      <c r="Z906" s="2571"/>
      <c r="AA906" s="2571"/>
      <c r="AB906" s="2571"/>
      <c r="AC906" s="2571"/>
      <c r="AD906" s="2571"/>
      <c r="AE906" s="2571"/>
      <c r="AF906" s="2571"/>
      <c r="AG906" s="2571"/>
      <c r="AH906" s="2571"/>
      <c r="AI906" s="2571"/>
      <c r="AJ906" s="2574"/>
      <c r="AK906" s="2578"/>
    </row>
    <row r="907" spans="2:37" s="2458" customFormat="1" ht="15" customHeight="1" thickBot="1" x14ac:dyDescent="0.25">
      <c r="B907" s="3646"/>
      <c r="C907" s="3647"/>
      <c r="D907" s="3648"/>
      <c r="E907" s="3648"/>
      <c r="F907" s="3648"/>
      <c r="G907" s="3648"/>
      <c r="H907" s="2580"/>
      <c r="I907" s="2580"/>
      <c r="J907" s="2580"/>
      <c r="K907" s="2580"/>
      <c r="L907" s="2580"/>
      <c r="M907" s="2580"/>
      <c r="N907" s="2580"/>
      <c r="O907" s="2580"/>
      <c r="P907" s="2580"/>
      <c r="Q907" s="2580"/>
      <c r="R907" s="2580"/>
      <c r="S907" s="2580"/>
      <c r="T907" s="2581"/>
      <c r="U907" s="2581"/>
      <c r="V907" s="2581"/>
      <c r="W907" s="2581"/>
      <c r="X907" s="2581"/>
      <c r="Y907" s="2581"/>
      <c r="Z907" s="2581"/>
      <c r="AA907" s="2581"/>
      <c r="AB907" s="2581"/>
      <c r="AC907" s="2581"/>
      <c r="AD907" s="2581"/>
      <c r="AE907" s="2581"/>
      <c r="AF907" s="2581"/>
      <c r="AG907" s="2581"/>
      <c r="AH907" s="2581"/>
      <c r="AI907" s="2581"/>
      <c r="AJ907" s="2582"/>
      <c r="AK907" s="2583"/>
    </row>
    <row r="908" spans="2:37" s="2458" customFormat="1" ht="15" customHeight="1" x14ac:dyDescent="0.3">
      <c r="B908" s="4566" t="str">
        <f>+B888</f>
        <v>.</v>
      </c>
      <c r="C908" s="4566"/>
      <c r="D908" s="3248"/>
      <c r="E908" s="3249"/>
      <c r="F908" s="3249"/>
      <c r="G908" s="3249"/>
      <c r="H908" s="3249"/>
      <c r="I908" s="2886"/>
      <c r="J908" s="2886"/>
      <c r="K908" s="2886"/>
      <c r="L908" s="2886"/>
      <c r="M908" s="2886"/>
      <c r="N908" s="2886"/>
      <c r="O908" s="2886"/>
      <c r="P908" s="2886"/>
    </row>
    <row r="909" spans="2:37" s="2458" customFormat="1" ht="15" customHeight="1" thickBot="1" x14ac:dyDescent="0.35">
      <c r="C909" s="3248"/>
      <c r="D909" s="3248"/>
      <c r="E909" s="3249"/>
      <c r="F909" s="3249"/>
      <c r="G909" s="3249"/>
      <c r="H909" s="3249"/>
      <c r="I909" s="2886"/>
      <c r="J909" s="2886"/>
      <c r="K909" s="2886"/>
      <c r="L909" s="2886"/>
      <c r="M909" s="2886"/>
      <c r="N909" s="2886"/>
      <c r="O909" s="2886"/>
      <c r="P909" s="2886"/>
    </row>
    <row r="910" spans="2:37" s="2458" customFormat="1" ht="15" customHeight="1" x14ac:dyDescent="0.2">
      <c r="B910" s="3623" t="s">
        <v>5011</v>
      </c>
      <c r="C910" s="3624"/>
      <c r="D910" s="3624"/>
      <c r="E910" s="3624"/>
      <c r="F910" s="3624"/>
      <c r="G910" s="3624"/>
      <c r="H910" s="3624"/>
      <c r="I910" s="3624"/>
      <c r="J910" s="3624"/>
      <c r="K910" s="3624"/>
      <c r="L910" s="3624"/>
      <c r="M910" s="3624"/>
      <c r="N910" s="3624"/>
      <c r="O910" s="3624"/>
      <c r="P910" s="3624"/>
      <c r="Q910" s="3624"/>
      <c r="R910" s="3624"/>
      <c r="S910" s="3624"/>
      <c r="T910" s="3624"/>
      <c r="U910" s="3624"/>
      <c r="V910" s="3624"/>
      <c r="W910" s="3624"/>
      <c r="X910" s="3624"/>
      <c r="Y910" s="3624"/>
      <c r="Z910" s="3624"/>
      <c r="AA910" s="3624"/>
      <c r="AB910" s="3624"/>
      <c r="AC910" s="3624"/>
      <c r="AD910" s="3624"/>
      <c r="AE910" s="3624"/>
      <c r="AF910" s="3624"/>
      <c r="AG910" s="3624"/>
      <c r="AH910" s="3624"/>
      <c r="AI910" s="3624"/>
      <c r="AJ910" s="3624"/>
      <c r="AK910" s="3625"/>
    </row>
    <row r="911" spans="2:37" s="2458" customFormat="1" ht="15" customHeight="1" x14ac:dyDescent="0.2">
      <c r="B911" s="2576"/>
      <c r="C911" s="3399"/>
      <c r="D911" s="3399"/>
      <c r="E911" s="3399"/>
      <c r="F911" s="3399"/>
      <c r="G911" s="2577"/>
      <c r="H911" s="2577"/>
      <c r="I911" s="2577"/>
      <c r="J911" s="2577"/>
      <c r="K911" s="2577"/>
      <c r="L911" s="2577"/>
      <c r="M911" s="2577"/>
      <c r="N911" s="2577"/>
      <c r="O911" s="2577"/>
      <c r="P911" s="2577"/>
      <c r="Q911" s="2577"/>
      <c r="R911" s="2577"/>
      <c r="S911" s="2577"/>
      <c r="T911" s="2577"/>
      <c r="U911" s="2577"/>
      <c r="V911" s="2577"/>
      <c r="W911" s="2577"/>
      <c r="X911" s="2577"/>
      <c r="Y911" s="2577"/>
      <c r="Z911" s="2577"/>
      <c r="AA911" s="2577"/>
      <c r="AB911" s="2577"/>
      <c r="AC911" s="2577"/>
      <c r="AD911" s="2577"/>
      <c r="AE911" s="2577"/>
      <c r="AF911" s="2577"/>
      <c r="AG911" s="2577"/>
      <c r="AH911" s="2577"/>
      <c r="AI911" s="2577"/>
      <c r="AJ911" s="2577"/>
      <c r="AK911" s="2578"/>
    </row>
    <row r="912" spans="2:37" s="2458" customFormat="1" ht="15" customHeight="1" x14ac:dyDescent="0.2">
      <c r="B912" s="2576" t="s">
        <v>4998</v>
      </c>
      <c r="C912" s="3399"/>
      <c r="D912" s="3656" t="s">
        <v>6127</v>
      </c>
      <c r="E912" s="3656"/>
      <c r="F912" s="3656"/>
      <c r="G912" s="2577"/>
      <c r="H912" s="2577"/>
      <c r="I912" s="2577"/>
      <c r="J912" s="2577"/>
      <c r="K912" s="2577"/>
      <c r="L912" s="2577"/>
      <c r="M912" s="2577"/>
      <c r="N912" s="2577"/>
      <c r="O912" s="2577"/>
      <c r="P912" s="2577"/>
      <c r="Q912" s="2577"/>
      <c r="R912" s="2577"/>
      <c r="S912" s="2577"/>
      <c r="T912" s="2577"/>
      <c r="U912" s="2577"/>
      <c r="V912" s="2577"/>
      <c r="W912" s="2577"/>
      <c r="X912" s="2577"/>
      <c r="Y912" s="2577"/>
      <c r="Z912" s="2577"/>
      <c r="AA912" s="2577"/>
      <c r="AB912" s="2577"/>
      <c r="AC912" s="2577"/>
      <c r="AD912" s="2577"/>
      <c r="AE912" s="2577"/>
      <c r="AF912" s="2577"/>
      <c r="AG912" s="2577"/>
      <c r="AH912" s="2577"/>
      <c r="AI912" s="2577"/>
      <c r="AJ912" s="2577"/>
      <c r="AK912" s="2578"/>
    </row>
    <row r="913" spans="2:37" s="2458" customFormat="1" ht="15" customHeight="1" thickBot="1" x14ac:dyDescent="0.25">
      <c r="B913" s="3657" t="s">
        <v>5012</v>
      </c>
      <c r="C913" s="3658"/>
      <c r="D913" s="3629">
        <v>41586</v>
      </c>
      <c r="E913" s="3629"/>
      <c r="F913" s="3404"/>
      <c r="G913" s="2577"/>
      <c r="H913" s="2577"/>
      <c r="I913" s="2577"/>
      <c r="J913" s="2577"/>
      <c r="K913" s="2577"/>
      <c r="L913" s="2577"/>
      <c r="M913" s="2577"/>
      <c r="N913" s="2577"/>
      <c r="O913" s="2577"/>
      <c r="P913" s="2577"/>
      <c r="Q913" s="2577"/>
      <c r="R913" s="2577"/>
      <c r="S913" s="2577"/>
      <c r="T913" s="2577"/>
      <c r="U913" s="2577"/>
      <c r="V913" s="2577"/>
      <c r="W913" s="2577"/>
      <c r="X913" s="2577"/>
      <c r="Y913" s="2577"/>
      <c r="Z913" s="2577"/>
      <c r="AA913" s="2577"/>
      <c r="AB913" s="2577"/>
      <c r="AC913" s="2577"/>
      <c r="AD913" s="2577"/>
      <c r="AE913" s="2577"/>
      <c r="AF913" s="2577"/>
      <c r="AG913" s="2577"/>
      <c r="AH913" s="2577"/>
      <c r="AI913" s="2577"/>
      <c r="AJ913" s="2577"/>
      <c r="AK913" s="2578"/>
    </row>
    <row r="914" spans="2:37" s="2458" customFormat="1" ht="112.5" customHeight="1" thickBot="1" x14ac:dyDescent="0.25">
      <c r="B914" s="3659" t="s">
        <v>5013</v>
      </c>
      <c r="C914" s="3710"/>
      <c r="D914" s="4570" t="s">
        <v>6128</v>
      </c>
      <c r="E914" s="4571"/>
      <c r="F914" s="4571"/>
      <c r="G914" s="4571"/>
      <c r="H914" s="4571"/>
      <c r="I914" s="4571"/>
      <c r="J914" s="4571"/>
      <c r="K914" s="4571"/>
      <c r="L914" s="4571"/>
      <c r="M914" s="4571"/>
      <c r="N914" s="4571"/>
      <c r="O914" s="4571"/>
      <c r="P914" s="4571"/>
      <c r="Q914" s="4572"/>
      <c r="R914" s="2577"/>
      <c r="S914" s="2577"/>
      <c r="T914" s="2577"/>
      <c r="U914" s="2577"/>
      <c r="V914" s="2577"/>
      <c r="W914" s="2577"/>
      <c r="X914" s="2577"/>
      <c r="Y914" s="2577"/>
      <c r="Z914" s="2577"/>
      <c r="AA914" s="2577"/>
      <c r="AB914" s="2577"/>
      <c r="AC914" s="2577"/>
      <c r="AD914" s="2577"/>
      <c r="AE914" s="2577"/>
      <c r="AF914" s="2577"/>
      <c r="AG914" s="2577"/>
      <c r="AH914" s="2577"/>
      <c r="AI914" s="2577"/>
      <c r="AJ914" s="2577"/>
      <c r="AK914" s="2578"/>
    </row>
    <row r="915" spans="2:37" s="2458" customFormat="1" ht="15" customHeight="1" thickBot="1" x14ac:dyDescent="0.25">
      <c r="B915" s="3664"/>
      <c r="C915" s="3653"/>
      <c r="D915" s="3653"/>
      <c r="E915" s="3653"/>
      <c r="F915" s="3653"/>
      <c r="G915" s="3653"/>
      <c r="H915" s="3653"/>
      <c r="I915" s="3653"/>
      <c r="J915" s="3653"/>
      <c r="K915" s="3653"/>
      <c r="L915" s="3653"/>
      <c r="M915" s="3653"/>
      <c r="N915" s="3653"/>
      <c r="O915" s="3653"/>
      <c r="P915" s="3653"/>
      <c r="Q915" s="3653"/>
      <c r="R915" s="2577"/>
      <c r="S915" s="2577"/>
      <c r="T915" s="2577"/>
      <c r="U915" s="2577"/>
      <c r="V915" s="2577"/>
      <c r="W915" s="2577"/>
      <c r="X915" s="2577"/>
      <c r="Y915" s="2577"/>
      <c r="Z915" s="2577"/>
      <c r="AA915" s="2577"/>
      <c r="AB915" s="2577"/>
      <c r="AC915" s="2577"/>
      <c r="AD915" s="2577"/>
      <c r="AE915" s="2577"/>
      <c r="AF915" s="2577"/>
      <c r="AG915" s="2577"/>
      <c r="AH915" s="2577"/>
      <c r="AI915" s="2577"/>
      <c r="AJ915" s="2577"/>
      <c r="AK915" s="2578"/>
    </row>
    <row r="916" spans="2:37" s="2458" customFormat="1" ht="15" customHeight="1" thickBot="1" x14ac:dyDescent="0.25">
      <c r="B916" s="3398"/>
      <c r="C916" s="3399"/>
      <c r="D916" s="3399"/>
      <c r="E916" s="3399"/>
      <c r="F916" s="3403"/>
      <c r="G916" s="3403"/>
      <c r="H916" s="3403"/>
      <c r="I916" s="3403"/>
      <c r="J916" s="3403"/>
      <c r="K916" s="3403"/>
      <c r="L916" s="3403"/>
      <c r="M916" s="3403"/>
      <c r="N916" s="3403"/>
      <c r="O916" s="3403"/>
      <c r="P916" s="3403"/>
      <c r="Q916" s="3403"/>
      <c r="R916" s="2577"/>
      <c r="S916" s="2577"/>
      <c r="T916" s="2577"/>
      <c r="U916" s="2577"/>
      <c r="V916" s="2577"/>
      <c r="W916" s="2577"/>
      <c r="X916" s="2577"/>
      <c r="Y916" s="2577"/>
      <c r="Z916" s="2577"/>
      <c r="AA916" s="2577"/>
      <c r="AB916" s="2577"/>
      <c r="AC916" s="2577"/>
      <c r="AD916" s="2577"/>
      <c r="AE916" s="2577"/>
      <c r="AF916" s="2577"/>
      <c r="AG916" s="2577"/>
      <c r="AH916" s="2577"/>
      <c r="AI916" s="2577"/>
      <c r="AJ916" s="2577"/>
      <c r="AK916" s="2578"/>
    </row>
    <row r="917" spans="2:37" s="2458" customFormat="1" ht="15" customHeight="1" thickBot="1" x14ac:dyDescent="0.25">
      <c r="B917" s="3638" t="s">
        <v>5014</v>
      </c>
      <c r="C917" s="3638"/>
      <c r="D917" s="3638" t="s">
        <v>5004</v>
      </c>
      <c r="E917" s="3638" t="s">
        <v>5015</v>
      </c>
      <c r="F917" s="3654" t="s">
        <v>224</v>
      </c>
      <c r="G917" s="3654"/>
      <c r="H917" s="3654"/>
      <c r="I917" s="3654"/>
      <c r="J917" s="3654"/>
      <c r="K917" s="3654"/>
      <c r="L917" s="3654"/>
      <c r="M917" s="3654"/>
      <c r="N917" s="3654"/>
      <c r="O917" s="3654"/>
      <c r="P917" s="3654"/>
      <c r="Q917" s="3654"/>
      <c r="R917" s="3654"/>
      <c r="S917" s="3654" t="s">
        <v>340</v>
      </c>
      <c r="T917" s="3654"/>
      <c r="U917" s="3654"/>
      <c r="V917" s="3654"/>
      <c r="W917" s="3654"/>
      <c r="X917" s="3654"/>
      <c r="Y917" s="3654"/>
      <c r="Z917" s="3654"/>
      <c r="AA917" s="3654"/>
      <c r="AB917" s="3654"/>
      <c r="AC917" s="3654"/>
      <c r="AD917" s="3654" t="s">
        <v>225</v>
      </c>
      <c r="AE917" s="3654"/>
      <c r="AF917" s="3654"/>
      <c r="AG917" s="3654"/>
      <c r="AH917" s="3655" t="s">
        <v>4999</v>
      </c>
      <c r="AI917" s="3655"/>
      <c r="AJ917" s="3655"/>
      <c r="AK917" s="2578"/>
    </row>
    <row r="918" spans="2:37" s="2458" customFormat="1" ht="15" customHeight="1" thickBot="1" x14ac:dyDescent="0.25">
      <c r="B918" s="3639"/>
      <c r="C918" s="3639"/>
      <c r="D918" s="3639"/>
      <c r="E918" s="3639"/>
      <c r="F918" s="3639" t="s">
        <v>5016</v>
      </c>
      <c r="G918" s="3639" t="s">
        <v>5017</v>
      </c>
      <c r="H918" s="3638" t="s">
        <v>5018</v>
      </c>
      <c r="I918" s="3640" t="s">
        <v>5019</v>
      </c>
      <c r="J918" s="3640" t="s">
        <v>5020</v>
      </c>
      <c r="K918" s="3637" t="s">
        <v>5021</v>
      </c>
      <c r="L918" s="3637" t="s">
        <v>5022</v>
      </c>
      <c r="M918" s="3640" t="s">
        <v>5023</v>
      </c>
      <c r="N918" s="3640"/>
      <c r="O918" s="3637" t="s">
        <v>5024</v>
      </c>
      <c r="P918" s="3637" t="s">
        <v>5025</v>
      </c>
      <c r="Q918" s="3637" t="s">
        <v>5026</v>
      </c>
      <c r="R918" s="3637" t="s">
        <v>5027</v>
      </c>
      <c r="S918" s="3638" t="s">
        <v>5028</v>
      </c>
      <c r="T918" s="3638" t="s">
        <v>5029</v>
      </c>
      <c r="U918" s="3638" t="s">
        <v>5030</v>
      </c>
      <c r="V918" s="3638" t="s">
        <v>5031</v>
      </c>
      <c r="W918" s="3638" t="s">
        <v>5032</v>
      </c>
      <c r="X918" s="3638" t="s">
        <v>5033</v>
      </c>
      <c r="Y918" s="3638" t="s">
        <v>5034</v>
      </c>
      <c r="Z918" s="3638" t="s">
        <v>5035</v>
      </c>
      <c r="AA918" s="3638" t="s">
        <v>5036</v>
      </c>
      <c r="AB918" s="3640" t="s">
        <v>5037</v>
      </c>
      <c r="AC918" s="3640" t="s">
        <v>5038</v>
      </c>
      <c r="AD918" s="3638" t="s">
        <v>5039</v>
      </c>
      <c r="AE918" s="3638" t="s">
        <v>5040</v>
      </c>
      <c r="AF918" s="3638" t="s">
        <v>5041</v>
      </c>
      <c r="AG918" s="3638" t="s">
        <v>5042</v>
      </c>
      <c r="AH918" s="3638" t="s">
        <v>1154</v>
      </c>
      <c r="AI918" s="3638" t="s">
        <v>5000</v>
      </c>
      <c r="AJ918" s="3638" t="s">
        <v>5001</v>
      </c>
      <c r="AK918" s="2578"/>
    </row>
    <row r="919" spans="2:37" s="2458" customFormat="1" ht="15" customHeight="1" thickBot="1" x14ac:dyDescent="0.25">
      <c r="B919" s="3639"/>
      <c r="C919" s="3639"/>
      <c r="D919" s="3639"/>
      <c r="E919" s="3639"/>
      <c r="F919" s="3639"/>
      <c r="G919" s="3639"/>
      <c r="H919" s="3639"/>
      <c r="I919" s="3637"/>
      <c r="J919" s="3637"/>
      <c r="K919" s="3637"/>
      <c r="L919" s="3637"/>
      <c r="M919" s="3400" t="s">
        <v>5043</v>
      </c>
      <c r="N919" s="3401" t="s">
        <v>2798</v>
      </c>
      <c r="O919" s="3637"/>
      <c r="P919" s="3637"/>
      <c r="Q919" s="3637"/>
      <c r="R919" s="3637"/>
      <c r="S919" s="3639"/>
      <c r="T919" s="3639"/>
      <c r="U919" s="3639"/>
      <c r="V919" s="3639"/>
      <c r="W919" s="3639"/>
      <c r="X919" s="3639"/>
      <c r="Y919" s="3639"/>
      <c r="Z919" s="3639"/>
      <c r="AA919" s="3639"/>
      <c r="AB919" s="3637"/>
      <c r="AC919" s="3637"/>
      <c r="AD919" s="3639"/>
      <c r="AE919" s="3639"/>
      <c r="AF919" s="3639"/>
      <c r="AG919" s="3639"/>
      <c r="AH919" s="3639"/>
      <c r="AI919" s="3639"/>
      <c r="AJ919" s="3639"/>
      <c r="AK919" s="2578"/>
    </row>
    <row r="920" spans="2:37" s="2458" customFormat="1" ht="15" customHeight="1" x14ac:dyDescent="0.2">
      <c r="B920" s="4562" t="s">
        <v>6127</v>
      </c>
      <c r="C920" s="4563"/>
      <c r="D920" s="3336" t="s">
        <v>6129</v>
      </c>
      <c r="E920" s="3337">
        <v>18</v>
      </c>
      <c r="F920" s="3337">
        <v>10</v>
      </c>
      <c r="G920" s="3338"/>
      <c r="H920" s="3339"/>
      <c r="I920" s="3339"/>
      <c r="J920" s="3339"/>
      <c r="K920" s="3338">
        <v>0.1</v>
      </c>
      <c r="L920" s="3338">
        <v>0.1</v>
      </c>
      <c r="M920" s="3336"/>
      <c r="N920" s="2705"/>
      <c r="O920" s="3338">
        <v>0.1</v>
      </c>
      <c r="P920" s="3338">
        <v>0.1</v>
      </c>
      <c r="Q920" s="3338">
        <v>0.1</v>
      </c>
      <c r="R920" s="3338">
        <v>0.1</v>
      </c>
      <c r="S920" s="2706"/>
      <c r="T920" s="3338"/>
      <c r="U920" s="3341"/>
      <c r="V920" s="3341"/>
      <c r="W920" s="3338"/>
      <c r="X920" s="3347">
        <v>0.06</v>
      </c>
      <c r="Y920" s="3341"/>
      <c r="Z920" s="3341">
        <v>200</v>
      </c>
      <c r="AA920" s="3341"/>
      <c r="AB920" s="3338"/>
      <c r="AC920" s="3347">
        <v>0.06</v>
      </c>
      <c r="AD920" s="3337"/>
      <c r="AE920" s="2599">
        <v>200</v>
      </c>
      <c r="AF920" s="2600"/>
      <c r="AG920" s="3338">
        <v>0.1</v>
      </c>
      <c r="AH920" s="2707"/>
      <c r="AI920" s="2707"/>
      <c r="AJ920" s="3421"/>
      <c r="AK920" s="2578"/>
    </row>
    <row r="921" spans="2:37" s="2458" customFormat="1" ht="15" customHeight="1" x14ac:dyDescent="0.2">
      <c r="B921" s="2579"/>
      <c r="C921" s="2572"/>
      <c r="D921" s="2572"/>
      <c r="E921" s="2572"/>
      <c r="F921" s="2572"/>
      <c r="G921" s="2572"/>
      <c r="H921" s="2572"/>
      <c r="I921" s="2573"/>
      <c r="J921" s="2573"/>
      <c r="K921" s="2573"/>
      <c r="L921" s="2573"/>
      <c r="M921" s="2572"/>
      <c r="N921" s="2573"/>
      <c r="O921" s="2573"/>
      <c r="P921" s="2573"/>
      <c r="Q921" s="2573"/>
      <c r="R921" s="2573"/>
      <c r="S921" s="2572"/>
      <c r="T921" s="2571"/>
      <c r="U921" s="2571"/>
      <c r="V921" s="2571"/>
      <c r="W921" s="2571"/>
      <c r="X921" s="2571"/>
      <c r="Y921" s="2571"/>
      <c r="Z921" s="2571"/>
      <c r="AA921" s="2571"/>
      <c r="AB921" s="2571"/>
      <c r="AC921" s="2571"/>
      <c r="AD921" s="2571"/>
      <c r="AE921" s="2571"/>
      <c r="AF921" s="2571"/>
      <c r="AG921" s="2571"/>
      <c r="AH921" s="2571"/>
      <c r="AI921" s="2571"/>
      <c r="AJ921" s="2574"/>
      <c r="AK921" s="2578"/>
    </row>
    <row r="922" spans="2:37" s="2458" customFormat="1" ht="15" customHeight="1" x14ac:dyDescent="0.2">
      <c r="B922" s="3643" t="s">
        <v>5002</v>
      </c>
      <c r="C922" s="3644"/>
      <c r="D922" s="4561" t="s">
        <v>5143</v>
      </c>
      <c r="E922" s="4561"/>
      <c r="F922" s="4561"/>
      <c r="G922" s="4561"/>
      <c r="H922" s="4561"/>
      <c r="I922" s="2575"/>
      <c r="J922" s="2575"/>
      <c r="K922" s="2575"/>
      <c r="L922" s="2575"/>
      <c r="M922" s="2575"/>
      <c r="N922" s="2575"/>
      <c r="O922" s="2575"/>
      <c r="P922" s="2575"/>
      <c r="Q922" s="2575"/>
      <c r="R922" s="2575"/>
      <c r="S922" s="2575"/>
      <c r="T922" s="2571"/>
      <c r="U922" s="2571"/>
      <c r="V922" s="2571"/>
      <c r="W922" s="2571"/>
      <c r="X922" s="2571"/>
      <c r="Y922" s="2571"/>
      <c r="Z922" s="2571"/>
      <c r="AA922" s="2571"/>
      <c r="AB922" s="2571"/>
      <c r="AC922" s="2571"/>
      <c r="AD922" s="2571"/>
      <c r="AE922" s="2571"/>
      <c r="AF922" s="2571"/>
      <c r="AG922" s="2571"/>
      <c r="AH922" s="2571"/>
      <c r="AI922" s="2571"/>
      <c r="AJ922" s="2574"/>
      <c r="AK922" s="2578"/>
    </row>
    <row r="923" spans="2:37" s="2458" customFormat="1" ht="15" customHeight="1" x14ac:dyDescent="0.2">
      <c r="B923" s="3643" t="s">
        <v>5003</v>
      </c>
      <c r="C923" s="3644"/>
      <c r="D923" s="4561" t="s">
        <v>6</v>
      </c>
      <c r="E923" s="4561"/>
      <c r="F923" s="4561"/>
      <c r="G923" s="4561"/>
      <c r="H923" s="2575"/>
      <c r="I923" s="2575"/>
      <c r="J923" s="2575"/>
      <c r="K923" s="2575"/>
      <c r="L923" s="2575"/>
      <c r="M923" s="2575"/>
      <c r="N923" s="2575"/>
      <c r="O923" s="2575"/>
      <c r="P923" s="2575"/>
      <c r="Q923" s="2575"/>
      <c r="R923" s="2575"/>
      <c r="S923" s="2575"/>
      <c r="T923" s="2571"/>
      <c r="U923" s="2571"/>
      <c r="V923" s="2571"/>
      <c r="W923" s="2571"/>
      <c r="X923" s="2571"/>
      <c r="Y923" s="2571"/>
      <c r="Z923" s="2571"/>
      <c r="AA923" s="2571"/>
      <c r="AB923" s="2571"/>
      <c r="AC923" s="2571"/>
      <c r="AD923" s="2571"/>
      <c r="AE923" s="2571"/>
      <c r="AF923" s="2571"/>
      <c r="AG923" s="2571"/>
      <c r="AH923" s="2571"/>
      <c r="AI923" s="2571"/>
      <c r="AJ923" s="2574"/>
      <c r="AK923" s="2578"/>
    </row>
    <row r="924" spans="2:37" s="2458" customFormat="1" ht="15" customHeight="1" thickBot="1" x14ac:dyDescent="0.25">
      <c r="B924" s="3646"/>
      <c r="C924" s="3647"/>
      <c r="D924" s="3648"/>
      <c r="E924" s="3648"/>
      <c r="F924" s="3648"/>
      <c r="G924" s="3648"/>
      <c r="H924" s="2580"/>
      <c r="I924" s="2580"/>
      <c r="J924" s="2580"/>
      <c r="K924" s="2580"/>
      <c r="L924" s="2580"/>
      <c r="M924" s="2580"/>
      <c r="N924" s="2580"/>
      <c r="O924" s="2580"/>
      <c r="P924" s="2580"/>
      <c r="Q924" s="2580"/>
      <c r="R924" s="2580"/>
      <c r="S924" s="2580"/>
      <c r="T924" s="2581"/>
      <c r="U924" s="2581"/>
      <c r="V924" s="2581"/>
      <c r="W924" s="2581"/>
      <c r="X924" s="2581"/>
      <c r="Y924" s="2581"/>
      <c r="Z924" s="2581"/>
      <c r="AA924" s="2581"/>
      <c r="AB924" s="2581"/>
      <c r="AC924" s="2581"/>
      <c r="AD924" s="2581"/>
      <c r="AE924" s="2581"/>
      <c r="AF924" s="2581"/>
      <c r="AG924" s="2581"/>
      <c r="AH924" s="2581"/>
      <c r="AI924" s="2581"/>
      <c r="AJ924" s="2582"/>
      <c r="AK924" s="2583"/>
    </row>
    <row r="925" spans="2:37" s="2458" customFormat="1" ht="15" customHeight="1" x14ac:dyDescent="0.3">
      <c r="B925" s="4566" t="str">
        <f>+B908</f>
        <v>.</v>
      </c>
      <c r="C925" s="4566"/>
      <c r="D925" s="3248"/>
      <c r="E925" s="3249"/>
      <c r="F925" s="3249"/>
      <c r="G925" s="3249"/>
      <c r="H925" s="3249"/>
      <c r="I925" s="2886"/>
      <c r="J925" s="2886"/>
      <c r="K925" s="2886"/>
      <c r="L925" s="2886"/>
      <c r="M925" s="2886"/>
      <c r="N925" s="2886"/>
      <c r="O925" s="2886"/>
      <c r="P925" s="2886"/>
    </row>
    <row r="926" spans="2:37" s="2458" customFormat="1" ht="15" customHeight="1" thickBot="1" x14ac:dyDescent="0.35">
      <c r="C926" s="3248"/>
      <c r="D926" s="3248"/>
      <c r="E926" s="3249"/>
      <c r="F926" s="3249"/>
      <c r="G926" s="3249"/>
      <c r="H926" s="3249"/>
      <c r="I926" s="2886"/>
      <c r="J926" s="2886"/>
      <c r="K926" s="2886"/>
      <c r="L926" s="2886"/>
      <c r="M926" s="2886"/>
      <c r="N926" s="2886"/>
      <c r="O926" s="2886"/>
      <c r="P926" s="2886"/>
    </row>
    <row r="927" spans="2:37" s="2458" customFormat="1" ht="15" customHeight="1" x14ac:dyDescent="0.2">
      <c r="B927" s="3623" t="s">
        <v>5011</v>
      </c>
      <c r="C927" s="3624"/>
      <c r="D927" s="3624"/>
      <c r="E927" s="3624"/>
      <c r="F927" s="3624"/>
      <c r="G927" s="3624"/>
      <c r="H927" s="3624"/>
      <c r="I927" s="3624"/>
      <c r="J927" s="3624"/>
      <c r="K927" s="3624"/>
      <c r="L927" s="3624"/>
      <c r="M927" s="3624"/>
      <c r="N927" s="3624"/>
      <c r="O927" s="3624"/>
      <c r="P927" s="3624"/>
      <c r="Q927" s="3624"/>
      <c r="R927" s="3624"/>
      <c r="S927" s="3624"/>
      <c r="T927" s="3624"/>
      <c r="U927" s="3624"/>
      <c r="V927" s="3624"/>
      <c r="W927" s="3624"/>
      <c r="X927" s="3624"/>
      <c r="Y927" s="3624"/>
      <c r="Z927" s="3624"/>
      <c r="AA927" s="3624"/>
      <c r="AB927" s="3624"/>
      <c r="AC927" s="3624"/>
      <c r="AD927" s="3624"/>
      <c r="AE927" s="3624"/>
      <c r="AF927" s="3624"/>
      <c r="AG927" s="3624"/>
      <c r="AH927" s="3624"/>
      <c r="AI927" s="3624"/>
      <c r="AJ927" s="3624"/>
      <c r="AK927" s="3625"/>
    </row>
    <row r="928" spans="2:37" s="2458" customFormat="1" ht="15" customHeight="1" x14ac:dyDescent="0.2">
      <c r="B928" s="2576"/>
      <c r="C928" s="3257"/>
      <c r="D928" s="3257"/>
      <c r="E928" s="3257"/>
      <c r="F928" s="3257"/>
      <c r="G928" s="2577"/>
      <c r="H928" s="2577"/>
      <c r="I928" s="2577"/>
      <c r="J928" s="2577"/>
      <c r="K928" s="2577"/>
      <c r="L928" s="2577"/>
      <c r="M928" s="2577"/>
      <c r="N928" s="2577"/>
      <c r="O928" s="2577"/>
      <c r="P928" s="2577"/>
      <c r="Q928" s="2577"/>
      <c r="R928" s="2577"/>
      <c r="S928" s="2577"/>
      <c r="T928" s="2577"/>
      <c r="U928" s="2577"/>
      <c r="V928" s="2577"/>
      <c r="W928" s="2577"/>
      <c r="X928" s="2577"/>
      <c r="Y928" s="2577"/>
      <c r="Z928" s="2577"/>
      <c r="AA928" s="2577"/>
      <c r="AB928" s="2577"/>
      <c r="AC928" s="2577"/>
      <c r="AD928" s="2577"/>
      <c r="AE928" s="2577"/>
      <c r="AF928" s="2577"/>
      <c r="AG928" s="2577"/>
      <c r="AH928" s="2577"/>
      <c r="AI928" s="2577"/>
      <c r="AJ928" s="2577"/>
      <c r="AK928" s="2578"/>
    </row>
    <row r="929" spans="2:37" s="2458" customFormat="1" ht="15" customHeight="1" x14ac:dyDescent="0.2">
      <c r="B929" s="2576" t="s">
        <v>4998</v>
      </c>
      <c r="C929" s="3257"/>
      <c r="D929" s="3656" t="s">
        <v>5959</v>
      </c>
      <c r="E929" s="3656"/>
      <c r="F929" s="3656"/>
      <c r="G929" s="2577"/>
      <c r="H929" s="2577"/>
      <c r="I929" s="2577"/>
      <c r="J929" s="2577"/>
      <c r="K929" s="2577"/>
      <c r="L929" s="2577"/>
      <c r="M929" s="2577"/>
      <c r="N929" s="2577"/>
      <c r="O929" s="2577"/>
      <c r="P929" s="2577"/>
      <c r="Q929" s="2577"/>
      <c r="R929" s="2577"/>
      <c r="S929" s="2577"/>
      <c r="T929" s="2577"/>
      <c r="U929" s="2577"/>
      <c r="V929" s="2577"/>
      <c r="W929" s="2577"/>
      <c r="X929" s="2577"/>
      <c r="Y929" s="2577"/>
      <c r="Z929" s="2577"/>
      <c r="AA929" s="2577"/>
      <c r="AB929" s="2577"/>
      <c r="AC929" s="2577"/>
      <c r="AD929" s="2577"/>
      <c r="AE929" s="2577"/>
      <c r="AF929" s="2577"/>
      <c r="AG929" s="2577"/>
      <c r="AH929" s="2577"/>
      <c r="AI929" s="2577"/>
      <c r="AJ929" s="2577"/>
      <c r="AK929" s="2578"/>
    </row>
    <row r="930" spans="2:37" s="2458" customFormat="1" ht="23.25" customHeight="1" thickBot="1" x14ac:dyDescent="0.25">
      <c r="B930" s="3657" t="s">
        <v>5012</v>
      </c>
      <c r="C930" s="3658"/>
      <c r="D930" s="4578">
        <v>41550</v>
      </c>
      <c r="E930" s="4578"/>
      <c r="F930" s="3259"/>
      <c r="G930" s="2577"/>
      <c r="H930" s="2577"/>
      <c r="I930" s="2577"/>
      <c r="J930" s="2577"/>
      <c r="K930" s="2577"/>
      <c r="L930" s="2577"/>
      <c r="M930" s="2577"/>
      <c r="N930" s="2577"/>
      <c r="O930" s="2577"/>
      <c r="P930" s="2577"/>
      <c r="Q930" s="2577"/>
      <c r="R930" s="2577"/>
      <c r="S930" s="2577"/>
      <c r="T930" s="2577"/>
      <c r="U930" s="2577"/>
      <c r="V930" s="2577"/>
      <c r="W930" s="2577"/>
      <c r="X930" s="2577"/>
      <c r="Y930" s="2577"/>
      <c r="Z930" s="2577"/>
      <c r="AA930" s="2577"/>
      <c r="AB930" s="2577"/>
      <c r="AC930" s="2577"/>
      <c r="AD930" s="2577"/>
      <c r="AE930" s="2577"/>
      <c r="AF930" s="2577"/>
      <c r="AG930" s="2577"/>
      <c r="AH930" s="2577"/>
      <c r="AI930" s="2577"/>
      <c r="AJ930" s="2577"/>
      <c r="AK930" s="2578"/>
    </row>
    <row r="931" spans="2:37" s="2458" customFormat="1" ht="129" customHeight="1" thickBot="1" x14ac:dyDescent="0.25">
      <c r="B931" s="3659" t="s">
        <v>5013</v>
      </c>
      <c r="C931" s="3710"/>
      <c r="D931" s="4583" t="s">
        <v>5982</v>
      </c>
      <c r="E931" s="4584"/>
      <c r="F931" s="4584"/>
      <c r="G931" s="4584"/>
      <c r="H931" s="4584"/>
      <c r="I931" s="4584"/>
      <c r="J931" s="4584"/>
      <c r="K931" s="4584"/>
      <c r="L931" s="4584"/>
      <c r="M931" s="4584"/>
      <c r="N931" s="4584"/>
      <c r="O931" s="4584"/>
      <c r="P931" s="4584"/>
      <c r="Q931" s="4585"/>
      <c r="R931" s="2577"/>
      <c r="S931" s="2577"/>
      <c r="T931" s="2577"/>
      <c r="U931" s="2577"/>
      <c r="V931" s="2577"/>
      <c r="W931" s="2577"/>
      <c r="X931" s="2577"/>
      <c r="Y931" s="2577"/>
      <c r="Z931" s="2577"/>
      <c r="AA931" s="2577"/>
      <c r="AB931" s="2577"/>
      <c r="AC931" s="2577"/>
      <c r="AD931" s="2577"/>
      <c r="AE931" s="2577"/>
      <c r="AF931" s="2577"/>
      <c r="AG931" s="2577"/>
      <c r="AH931" s="2577"/>
      <c r="AI931" s="2577"/>
      <c r="AJ931" s="2577"/>
      <c r="AK931" s="2578"/>
    </row>
    <row r="932" spans="2:37" s="2458" customFormat="1" ht="15" customHeight="1" thickBot="1" x14ac:dyDescent="0.25">
      <c r="B932" s="3664"/>
      <c r="C932" s="3653"/>
      <c r="D932" s="3653"/>
      <c r="E932" s="3653"/>
      <c r="F932" s="3653"/>
      <c r="G932" s="3653"/>
      <c r="H932" s="3653"/>
      <c r="I932" s="3653"/>
      <c r="J932" s="3653"/>
      <c r="K932" s="3653"/>
      <c r="L932" s="3653"/>
      <c r="M932" s="3653"/>
      <c r="N932" s="3653"/>
      <c r="O932" s="3653"/>
      <c r="P932" s="3653"/>
      <c r="Q932" s="3653"/>
      <c r="R932" s="2577"/>
      <c r="S932" s="2577"/>
      <c r="T932" s="2577"/>
      <c r="U932" s="2577"/>
      <c r="V932" s="2577"/>
      <c r="W932" s="2577"/>
      <c r="X932" s="2577"/>
      <c r="Y932" s="2577"/>
      <c r="Z932" s="2577"/>
      <c r="AA932" s="2577"/>
      <c r="AB932" s="2577"/>
      <c r="AC932" s="2577"/>
      <c r="AD932" s="2577"/>
      <c r="AE932" s="2577"/>
      <c r="AF932" s="2577"/>
      <c r="AG932" s="2577"/>
      <c r="AH932" s="2577"/>
      <c r="AI932" s="2577"/>
      <c r="AJ932" s="2577"/>
      <c r="AK932" s="2578"/>
    </row>
    <row r="933" spans="2:37" s="2458" customFormat="1" ht="15" customHeight="1" thickBot="1" x14ac:dyDescent="0.25">
      <c r="B933" s="3256"/>
      <c r="C933" s="3257"/>
      <c r="D933" s="3257"/>
      <c r="E933" s="3257"/>
      <c r="F933" s="3258"/>
      <c r="G933" s="3258"/>
      <c r="H933" s="3258"/>
      <c r="I933" s="3258"/>
      <c r="J933" s="3258"/>
      <c r="K933" s="3258"/>
      <c r="L933" s="3258"/>
      <c r="M933" s="3258"/>
      <c r="N933" s="3258"/>
      <c r="O933" s="3258"/>
      <c r="P933" s="3258"/>
      <c r="Q933" s="3258"/>
      <c r="R933" s="2577"/>
      <c r="S933" s="2577"/>
      <c r="T933" s="2577"/>
      <c r="U933" s="2577"/>
      <c r="V933" s="2577"/>
      <c r="W933" s="2577"/>
      <c r="X933" s="2577"/>
      <c r="Y933" s="2577"/>
      <c r="Z933" s="2577"/>
      <c r="AA933" s="2577"/>
      <c r="AB933" s="2577"/>
      <c r="AC933" s="2577"/>
      <c r="AD933" s="2577"/>
      <c r="AE933" s="2577"/>
      <c r="AF933" s="2577"/>
      <c r="AG933" s="2577"/>
      <c r="AH933" s="2577"/>
      <c r="AI933" s="2577"/>
      <c r="AJ933" s="2577"/>
      <c r="AK933" s="2578"/>
    </row>
    <row r="934" spans="2:37" s="2458" customFormat="1" ht="15" customHeight="1" thickBot="1" x14ac:dyDescent="0.25">
      <c r="B934" s="3638" t="s">
        <v>5014</v>
      </c>
      <c r="C934" s="3638"/>
      <c r="D934" s="3638" t="s">
        <v>5004</v>
      </c>
      <c r="E934" s="3638" t="s">
        <v>5015</v>
      </c>
      <c r="F934" s="3654" t="s">
        <v>224</v>
      </c>
      <c r="G934" s="3654"/>
      <c r="H934" s="3654"/>
      <c r="I934" s="3654"/>
      <c r="J934" s="3654"/>
      <c r="K934" s="3654"/>
      <c r="L934" s="3654"/>
      <c r="M934" s="3654"/>
      <c r="N934" s="3654"/>
      <c r="O934" s="3654"/>
      <c r="P934" s="3654"/>
      <c r="Q934" s="3654"/>
      <c r="R934" s="3654"/>
      <c r="S934" s="3654" t="s">
        <v>340</v>
      </c>
      <c r="T934" s="3654"/>
      <c r="U934" s="3654"/>
      <c r="V934" s="3654"/>
      <c r="W934" s="3654"/>
      <c r="X934" s="3654"/>
      <c r="Y934" s="3654"/>
      <c r="Z934" s="3654"/>
      <c r="AA934" s="3654"/>
      <c r="AB934" s="3654"/>
      <c r="AC934" s="3654"/>
      <c r="AD934" s="3654" t="s">
        <v>225</v>
      </c>
      <c r="AE934" s="3654"/>
      <c r="AF934" s="3654"/>
      <c r="AG934" s="3654"/>
      <c r="AH934" s="3655" t="s">
        <v>4999</v>
      </c>
      <c r="AI934" s="3655"/>
      <c r="AJ934" s="3655"/>
      <c r="AK934" s="2578"/>
    </row>
    <row r="935" spans="2:37" s="2458" customFormat="1" ht="15" customHeight="1" thickBot="1" x14ac:dyDescent="0.25">
      <c r="B935" s="3639"/>
      <c r="C935" s="3639"/>
      <c r="D935" s="3639"/>
      <c r="E935" s="3639"/>
      <c r="F935" s="3639" t="s">
        <v>5016</v>
      </c>
      <c r="G935" s="3639" t="s">
        <v>5017</v>
      </c>
      <c r="H935" s="3638" t="s">
        <v>5018</v>
      </c>
      <c r="I935" s="3640" t="s">
        <v>5019</v>
      </c>
      <c r="J935" s="3640" t="s">
        <v>5020</v>
      </c>
      <c r="K935" s="3637" t="s">
        <v>5021</v>
      </c>
      <c r="L935" s="3637" t="s">
        <v>5022</v>
      </c>
      <c r="M935" s="3640" t="s">
        <v>5023</v>
      </c>
      <c r="N935" s="3640"/>
      <c r="O935" s="3637" t="s">
        <v>5024</v>
      </c>
      <c r="P935" s="3637" t="s">
        <v>5025</v>
      </c>
      <c r="Q935" s="3637" t="s">
        <v>5026</v>
      </c>
      <c r="R935" s="3637" t="s">
        <v>5027</v>
      </c>
      <c r="S935" s="3638" t="s">
        <v>5028</v>
      </c>
      <c r="T935" s="3638" t="s">
        <v>5029</v>
      </c>
      <c r="U935" s="3638" t="s">
        <v>5030</v>
      </c>
      <c r="V935" s="3638" t="s">
        <v>5031</v>
      </c>
      <c r="W935" s="3638" t="s">
        <v>5032</v>
      </c>
      <c r="X935" s="3638" t="s">
        <v>5033</v>
      </c>
      <c r="Y935" s="3638" t="s">
        <v>5034</v>
      </c>
      <c r="Z935" s="3638" t="s">
        <v>5035</v>
      </c>
      <c r="AA935" s="3638" t="s">
        <v>5036</v>
      </c>
      <c r="AB935" s="3640" t="s">
        <v>5037</v>
      </c>
      <c r="AC935" s="3640" t="s">
        <v>5038</v>
      </c>
      <c r="AD935" s="3638" t="s">
        <v>5039</v>
      </c>
      <c r="AE935" s="3638" t="s">
        <v>5040</v>
      </c>
      <c r="AF935" s="3638" t="s">
        <v>5041</v>
      </c>
      <c r="AG935" s="3638" t="s">
        <v>5042</v>
      </c>
      <c r="AH935" s="3638" t="s">
        <v>1154</v>
      </c>
      <c r="AI935" s="3638" t="s">
        <v>5000</v>
      </c>
      <c r="AJ935" s="3638" t="s">
        <v>5001</v>
      </c>
      <c r="AK935" s="2578"/>
    </row>
    <row r="936" spans="2:37" s="2458" customFormat="1" ht="15" customHeight="1" thickBot="1" x14ac:dyDescent="0.25">
      <c r="B936" s="3639"/>
      <c r="C936" s="3639"/>
      <c r="D936" s="3639"/>
      <c r="E936" s="3639"/>
      <c r="F936" s="3639"/>
      <c r="G936" s="3639"/>
      <c r="H936" s="3639"/>
      <c r="I936" s="3637"/>
      <c r="J936" s="3637"/>
      <c r="K936" s="3637"/>
      <c r="L936" s="3637"/>
      <c r="M936" s="3254" t="s">
        <v>5043</v>
      </c>
      <c r="N936" s="3255" t="s">
        <v>2798</v>
      </c>
      <c r="O936" s="3637"/>
      <c r="P936" s="3637"/>
      <c r="Q936" s="3637"/>
      <c r="R936" s="3637"/>
      <c r="S936" s="3639"/>
      <c r="T936" s="3639"/>
      <c r="U936" s="3639"/>
      <c r="V936" s="3639"/>
      <c r="W936" s="3639"/>
      <c r="X936" s="3639"/>
      <c r="Y936" s="3639"/>
      <c r="Z936" s="3639"/>
      <c r="AA936" s="3639"/>
      <c r="AB936" s="3637"/>
      <c r="AC936" s="3637"/>
      <c r="AD936" s="3639"/>
      <c r="AE936" s="3639"/>
      <c r="AF936" s="3639"/>
      <c r="AG936" s="3639"/>
      <c r="AH936" s="3639"/>
      <c r="AI936" s="3639"/>
      <c r="AJ936" s="3639"/>
      <c r="AK936" s="2578"/>
    </row>
    <row r="937" spans="2:37" s="2458" customFormat="1" ht="15" customHeight="1" x14ac:dyDescent="0.2">
      <c r="B937" s="4579" t="s">
        <v>5960</v>
      </c>
      <c r="C937" s="4580"/>
      <c r="D937" s="3336" t="s">
        <v>5961</v>
      </c>
      <c r="E937" s="3337">
        <v>0.89</v>
      </c>
      <c r="F937" s="3337"/>
      <c r="G937" s="3338"/>
      <c r="H937" s="3339"/>
      <c r="I937" s="3339"/>
      <c r="J937" s="3339">
        <v>10</v>
      </c>
      <c r="K937" s="3338"/>
      <c r="L937" s="3338"/>
      <c r="M937" s="3336"/>
      <c r="N937" s="3340"/>
      <c r="O937" s="3338"/>
      <c r="P937" s="3338"/>
      <c r="Q937" s="3338"/>
      <c r="R937" s="3338"/>
      <c r="S937" s="3317"/>
      <c r="T937" s="3338"/>
      <c r="U937" s="3341"/>
      <c r="V937" s="3341"/>
      <c r="W937" s="3338"/>
      <c r="X937" s="3338"/>
      <c r="Y937" s="3341"/>
      <c r="Z937" s="3341"/>
      <c r="AA937" s="3341"/>
      <c r="AB937" s="3338"/>
      <c r="AC937" s="3338"/>
      <c r="AD937" s="3337"/>
      <c r="AE937" s="3342"/>
      <c r="AF937" s="3343"/>
      <c r="AG937" s="3338"/>
      <c r="AH937" s="3344"/>
      <c r="AI937" s="3344"/>
      <c r="AJ937" s="3318"/>
      <c r="AK937" s="2578"/>
    </row>
    <row r="938" spans="2:37" s="2458" customFormat="1" ht="15" customHeight="1" x14ac:dyDescent="0.2">
      <c r="B938" s="4564" t="s">
        <v>5962</v>
      </c>
      <c r="C938" s="4565"/>
      <c r="D938" s="3345" t="s">
        <v>5963</v>
      </c>
      <c r="E938" s="3346">
        <v>2.68</v>
      </c>
      <c r="F938" s="3346"/>
      <c r="G938" s="3347"/>
      <c r="H938" s="3348"/>
      <c r="I938" s="3348"/>
      <c r="J938" s="3348">
        <v>30</v>
      </c>
      <c r="K938" s="3347"/>
      <c r="L938" s="3347"/>
      <c r="M938" s="3345"/>
      <c r="N938" s="3349"/>
      <c r="O938" s="3347"/>
      <c r="P938" s="3347"/>
      <c r="Q938" s="3347"/>
      <c r="R938" s="3347"/>
      <c r="S938" s="3324"/>
      <c r="T938" s="3347"/>
      <c r="U938" s="3350"/>
      <c r="V938" s="3350"/>
      <c r="W938" s="3347"/>
      <c r="X938" s="3347"/>
      <c r="Y938" s="3350"/>
      <c r="Z938" s="3350"/>
      <c r="AA938" s="3350"/>
      <c r="AB938" s="3347"/>
      <c r="AC938" s="3347"/>
      <c r="AD938" s="3346"/>
      <c r="AE938" s="3351"/>
      <c r="AF938" s="3352"/>
      <c r="AG938" s="3347"/>
      <c r="AH938" s="3353"/>
      <c r="AI938" s="3353"/>
      <c r="AJ938" s="3329"/>
      <c r="AK938" s="2578"/>
    </row>
    <row r="939" spans="2:37" s="2458" customFormat="1" ht="15" customHeight="1" x14ac:dyDescent="0.2">
      <c r="B939" s="4564" t="s">
        <v>5964</v>
      </c>
      <c r="C939" s="4565"/>
      <c r="D939" s="3345" t="s">
        <v>5965</v>
      </c>
      <c r="E939" s="3346">
        <v>4.46</v>
      </c>
      <c r="F939" s="3346"/>
      <c r="G939" s="3347"/>
      <c r="H939" s="3348"/>
      <c r="I939" s="3348"/>
      <c r="J939" s="3348">
        <v>60</v>
      </c>
      <c r="K939" s="3347"/>
      <c r="L939" s="3347"/>
      <c r="M939" s="3345"/>
      <c r="N939" s="3349"/>
      <c r="O939" s="3347"/>
      <c r="P939" s="3347"/>
      <c r="Q939" s="3347"/>
      <c r="R939" s="3347"/>
      <c r="S939" s="3324"/>
      <c r="T939" s="3347"/>
      <c r="U939" s="3350"/>
      <c r="V939" s="3350"/>
      <c r="W939" s="3347"/>
      <c r="X939" s="3347"/>
      <c r="Y939" s="3350"/>
      <c r="Z939" s="3350"/>
      <c r="AA939" s="3350"/>
      <c r="AB939" s="3347"/>
      <c r="AC939" s="3347"/>
      <c r="AD939" s="3346"/>
      <c r="AE939" s="3351"/>
      <c r="AF939" s="3352"/>
      <c r="AG939" s="3347"/>
      <c r="AH939" s="3353"/>
      <c r="AI939" s="3353"/>
      <c r="AJ939" s="3329"/>
      <c r="AK939" s="2578"/>
    </row>
    <row r="940" spans="2:37" s="2458" customFormat="1" ht="15" customHeight="1" x14ac:dyDescent="0.2">
      <c r="B940" s="4564" t="s">
        <v>5966</v>
      </c>
      <c r="C940" s="4565"/>
      <c r="D940" s="3345" t="s">
        <v>5967</v>
      </c>
      <c r="E940" s="3346">
        <v>3.57</v>
      </c>
      <c r="F940" s="3346"/>
      <c r="G940" s="3347"/>
      <c r="H940" s="3348"/>
      <c r="I940" s="3348"/>
      <c r="J940" s="3348">
        <v>30</v>
      </c>
      <c r="K940" s="3347"/>
      <c r="L940" s="3347"/>
      <c r="M940" s="3345"/>
      <c r="N940" s="3349"/>
      <c r="O940" s="3347"/>
      <c r="P940" s="3347"/>
      <c r="Q940" s="3347"/>
      <c r="R940" s="3347"/>
      <c r="S940" s="3324"/>
      <c r="T940" s="3347"/>
      <c r="U940" s="3350"/>
      <c r="V940" s="3350"/>
      <c r="W940" s="3347"/>
      <c r="X940" s="3347"/>
      <c r="Y940" s="3350"/>
      <c r="Z940" s="3350"/>
      <c r="AA940" s="3350"/>
      <c r="AB940" s="3347"/>
      <c r="AC940" s="3347"/>
      <c r="AD940" s="3346"/>
      <c r="AE940" s="3351"/>
      <c r="AF940" s="3352"/>
      <c r="AG940" s="3347"/>
      <c r="AH940" s="3353"/>
      <c r="AI940" s="3353"/>
      <c r="AJ940" s="3329"/>
      <c r="AK940" s="2578"/>
    </row>
    <row r="941" spans="2:37" s="2458" customFormat="1" ht="15" customHeight="1" x14ac:dyDescent="0.2">
      <c r="B941" s="4575" t="s">
        <v>5968</v>
      </c>
      <c r="C941" s="4576"/>
      <c r="D941" s="3345" t="s">
        <v>5969</v>
      </c>
      <c r="E941" s="3346">
        <v>5.36</v>
      </c>
      <c r="F941" s="3346"/>
      <c r="G941" s="3347"/>
      <c r="H941" s="3348"/>
      <c r="I941" s="3348"/>
      <c r="J941" s="3348">
        <v>60</v>
      </c>
      <c r="K941" s="3347"/>
      <c r="L941" s="3347"/>
      <c r="M941" s="3345"/>
      <c r="N941" s="3349"/>
      <c r="O941" s="3347"/>
      <c r="P941" s="3347"/>
      <c r="Q941" s="3347"/>
      <c r="R941" s="3347"/>
      <c r="S941" s="3324"/>
      <c r="T941" s="3347"/>
      <c r="U941" s="3350"/>
      <c r="V941" s="3350"/>
      <c r="W941" s="3347"/>
      <c r="X941" s="3347"/>
      <c r="Y941" s="3350"/>
      <c r="Z941" s="3350"/>
      <c r="AA941" s="3350"/>
      <c r="AB941" s="3347"/>
      <c r="AC941" s="3347"/>
      <c r="AD941" s="3346"/>
      <c r="AE941" s="3351"/>
      <c r="AF941" s="3352"/>
      <c r="AG941" s="3347"/>
      <c r="AH941" s="3353"/>
      <c r="AI941" s="3353"/>
      <c r="AJ941" s="3329"/>
      <c r="AK941" s="2578"/>
    </row>
    <row r="942" spans="2:37" s="2458" customFormat="1" ht="15" customHeight="1" x14ac:dyDescent="0.2">
      <c r="B942" s="4575" t="s">
        <v>5970</v>
      </c>
      <c r="C942" s="4576"/>
      <c r="D942" s="3345" t="s">
        <v>5971</v>
      </c>
      <c r="E942" s="3346">
        <v>2.68</v>
      </c>
      <c r="F942" s="3346"/>
      <c r="G942" s="3347"/>
      <c r="H942" s="3348"/>
      <c r="I942" s="3348"/>
      <c r="J942" s="3348">
        <v>30</v>
      </c>
      <c r="K942" s="3347"/>
      <c r="L942" s="3347"/>
      <c r="M942" s="3345"/>
      <c r="N942" s="3349"/>
      <c r="O942" s="3347"/>
      <c r="P942" s="3347"/>
      <c r="Q942" s="3347"/>
      <c r="R942" s="3347"/>
      <c r="S942" s="3324"/>
      <c r="T942" s="3347"/>
      <c r="U942" s="3350"/>
      <c r="V942" s="3350"/>
      <c r="W942" s="3347"/>
      <c r="X942" s="3347"/>
      <c r="Y942" s="3350"/>
      <c r="Z942" s="3350"/>
      <c r="AA942" s="3350"/>
      <c r="AB942" s="3347"/>
      <c r="AC942" s="3347"/>
      <c r="AD942" s="3346"/>
      <c r="AE942" s="3351"/>
      <c r="AF942" s="3352"/>
      <c r="AG942" s="3347"/>
      <c r="AH942" s="3353"/>
      <c r="AI942" s="3353"/>
      <c r="AJ942" s="3329"/>
      <c r="AK942" s="2578"/>
    </row>
    <row r="943" spans="2:37" s="2458" customFormat="1" ht="15" customHeight="1" x14ac:dyDescent="0.2">
      <c r="B943" s="4564" t="s">
        <v>5972</v>
      </c>
      <c r="C943" s="4565"/>
      <c r="D943" s="3345" t="s">
        <v>5973</v>
      </c>
      <c r="E943" s="3346">
        <v>4.46</v>
      </c>
      <c r="F943" s="3346"/>
      <c r="G943" s="3321"/>
      <c r="H943" s="3322"/>
      <c r="I943" s="3322"/>
      <c r="J943" s="3348">
        <v>60</v>
      </c>
      <c r="K943" s="3321"/>
      <c r="L943" s="3321"/>
      <c r="M943" s="3319"/>
      <c r="N943" s="3323"/>
      <c r="O943" s="3321"/>
      <c r="P943" s="3321"/>
      <c r="Q943" s="3321"/>
      <c r="R943" s="3321"/>
      <c r="S943" s="3324"/>
      <c r="T943" s="3321"/>
      <c r="U943" s="3325"/>
      <c r="V943" s="3325"/>
      <c r="W943" s="3321"/>
      <c r="X943" s="3321"/>
      <c r="Y943" s="3325"/>
      <c r="Z943" s="3325"/>
      <c r="AA943" s="3325"/>
      <c r="AB943" s="3321"/>
      <c r="AC943" s="3321"/>
      <c r="AD943" s="3320"/>
      <c r="AE943" s="3326"/>
      <c r="AF943" s="3327"/>
      <c r="AG943" s="3327"/>
      <c r="AH943" s="3328"/>
      <c r="AI943" s="3328"/>
      <c r="AJ943" s="3329"/>
      <c r="AK943" s="2578"/>
    </row>
    <row r="944" spans="2:37" s="2458" customFormat="1" ht="15" customHeight="1" x14ac:dyDescent="0.2">
      <c r="B944" s="4564" t="s">
        <v>5974</v>
      </c>
      <c r="C944" s="4565"/>
      <c r="D944" s="3345" t="s">
        <v>5975</v>
      </c>
      <c r="E944" s="3346">
        <v>3.57</v>
      </c>
      <c r="F944" s="3346"/>
      <c r="G944" s="3321"/>
      <c r="H944" s="3322"/>
      <c r="I944" s="3322"/>
      <c r="J944" s="3348">
        <v>30</v>
      </c>
      <c r="K944" s="3321"/>
      <c r="L944" s="3321"/>
      <c r="M944" s="3319"/>
      <c r="N944" s="3323"/>
      <c r="O944" s="3321"/>
      <c r="P944" s="3321"/>
      <c r="Q944" s="3321"/>
      <c r="R944" s="3321"/>
      <c r="S944" s="3324"/>
      <c r="T944" s="3321"/>
      <c r="U944" s="3325"/>
      <c r="V944" s="3325"/>
      <c r="W944" s="3321"/>
      <c r="X944" s="3321"/>
      <c r="Y944" s="3325"/>
      <c r="Z944" s="3325"/>
      <c r="AA944" s="3325"/>
      <c r="AB944" s="3321"/>
      <c r="AC944" s="3321"/>
      <c r="AD944" s="3320"/>
      <c r="AE944" s="3326"/>
      <c r="AF944" s="3327"/>
      <c r="AG944" s="3327"/>
      <c r="AH944" s="3328"/>
      <c r="AI944" s="3328"/>
      <c r="AJ944" s="3329"/>
      <c r="AK944" s="2578"/>
    </row>
    <row r="945" spans="2:37" s="2458" customFormat="1" ht="15" customHeight="1" x14ac:dyDescent="0.2">
      <c r="B945" s="4564" t="s">
        <v>5976</v>
      </c>
      <c r="C945" s="4565"/>
      <c r="D945" s="3345" t="s">
        <v>5977</v>
      </c>
      <c r="E945" s="3346">
        <v>5.36</v>
      </c>
      <c r="F945" s="3346"/>
      <c r="G945" s="3321"/>
      <c r="H945" s="3322"/>
      <c r="I945" s="3322"/>
      <c r="J945" s="3348">
        <v>60</v>
      </c>
      <c r="K945" s="3321"/>
      <c r="L945" s="3321"/>
      <c r="M945" s="3319"/>
      <c r="N945" s="3323"/>
      <c r="O945" s="3321"/>
      <c r="P945" s="3321"/>
      <c r="Q945" s="3321"/>
      <c r="R945" s="3321"/>
      <c r="S945" s="3324"/>
      <c r="T945" s="3321"/>
      <c r="U945" s="3325"/>
      <c r="V945" s="3325"/>
      <c r="W945" s="3321"/>
      <c r="X945" s="3321"/>
      <c r="Y945" s="3325"/>
      <c r="Z945" s="3325"/>
      <c r="AA945" s="3325"/>
      <c r="AB945" s="3321"/>
      <c r="AC945" s="3321"/>
      <c r="AD945" s="3320"/>
      <c r="AE945" s="3326"/>
      <c r="AF945" s="3327"/>
      <c r="AG945" s="3327"/>
      <c r="AH945" s="3328"/>
      <c r="AI945" s="3328"/>
      <c r="AJ945" s="3329"/>
      <c r="AK945" s="2578"/>
    </row>
    <row r="946" spans="2:37" s="2458" customFormat="1" ht="15" customHeight="1" x14ac:dyDescent="0.2">
      <c r="B946" s="4564" t="s">
        <v>5978</v>
      </c>
      <c r="C946" s="4565"/>
      <c r="D946" s="3345" t="s">
        <v>5979</v>
      </c>
      <c r="E946" s="3346">
        <v>2.68</v>
      </c>
      <c r="F946" s="3346"/>
      <c r="G946" s="3321"/>
      <c r="H946" s="3322"/>
      <c r="I946" s="3322"/>
      <c r="J946" s="3348">
        <v>30</v>
      </c>
      <c r="K946" s="3321"/>
      <c r="L946" s="3321"/>
      <c r="M946" s="3319"/>
      <c r="N946" s="3323"/>
      <c r="O946" s="3321"/>
      <c r="P946" s="3321"/>
      <c r="Q946" s="3321"/>
      <c r="R946" s="3321"/>
      <c r="S946" s="3324"/>
      <c r="T946" s="3321"/>
      <c r="U946" s="3325"/>
      <c r="V946" s="3325"/>
      <c r="W946" s="3321"/>
      <c r="X946" s="3321"/>
      <c r="Y946" s="3325"/>
      <c r="Z946" s="3325"/>
      <c r="AA946" s="3325"/>
      <c r="AB946" s="3321"/>
      <c r="AC946" s="3321"/>
      <c r="AD946" s="3320"/>
      <c r="AE946" s="3326"/>
      <c r="AF946" s="3327"/>
      <c r="AG946" s="3327"/>
      <c r="AH946" s="3328"/>
      <c r="AI946" s="3328"/>
      <c r="AJ946" s="3329"/>
      <c r="AK946" s="2578"/>
    </row>
    <row r="947" spans="2:37" s="2458" customFormat="1" ht="15" customHeight="1" thickBot="1" x14ac:dyDescent="0.25">
      <c r="B947" s="4581" t="s">
        <v>5980</v>
      </c>
      <c r="C947" s="4582"/>
      <c r="D947" s="3070" t="s">
        <v>5981</v>
      </c>
      <c r="E947" s="3071">
        <v>2.68</v>
      </c>
      <c r="F947" s="3071"/>
      <c r="G947" s="3332"/>
      <c r="H947" s="3333"/>
      <c r="I947" s="3333"/>
      <c r="J947" s="3304">
        <v>30</v>
      </c>
      <c r="K947" s="3332"/>
      <c r="L947" s="3332"/>
      <c r="M947" s="3330"/>
      <c r="N947" s="3334"/>
      <c r="O947" s="3332"/>
      <c r="P947" s="3332"/>
      <c r="Q947" s="3332"/>
      <c r="R947" s="3332"/>
      <c r="S947" s="3316"/>
      <c r="T947" s="3332"/>
      <c r="U947" s="3335"/>
      <c r="V947" s="3335"/>
      <c r="W947" s="3332"/>
      <c r="X947" s="3332"/>
      <c r="Y947" s="3335"/>
      <c r="Z947" s="3335"/>
      <c r="AA947" s="3335"/>
      <c r="AB947" s="3332"/>
      <c r="AC947" s="3332"/>
      <c r="AD947" s="3331"/>
      <c r="AE947" s="3312"/>
      <c r="AF947" s="3313"/>
      <c r="AG947" s="3313"/>
      <c r="AH947" s="3314"/>
      <c r="AI947" s="3314"/>
      <c r="AJ947" s="3315"/>
      <c r="AK947" s="2578"/>
    </row>
    <row r="948" spans="2:37" s="2458" customFormat="1" ht="15" customHeight="1" x14ac:dyDescent="0.2">
      <c r="B948" s="2579"/>
      <c r="C948" s="2572"/>
      <c r="D948" s="2572"/>
      <c r="E948" s="2572"/>
      <c r="F948" s="2572"/>
      <c r="G948" s="2572"/>
      <c r="H948" s="2572"/>
      <c r="I948" s="2573"/>
      <c r="J948" s="2573"/>
      <c r="K948" s="2573"/>
      <c r="L948" s="2573"/>
      <c r="M948" s="2572"/>
      <c r="N948" s="2573"/>
      <c r="O948" s="2573"/>
      <c r="P948" s="2573"/>
      <c r="Q948" s="2573"/>
      <c r="R948" s="2573"/>
      <c r="S948" s="2572"/>
      <c r="T948" s="2571"/>
      <c r="U948" s="2571"/>
      <c r="V948" s="2571"/>
      <c r="W948" s="2571"/>
      <c r="X948" s="2571"/>
      <c r="Y948" s="2571"/>
      <c r="Z948" s="2571"/>
      <c r="AA948" s="2571"/>
      <c r="AB948" s="2571"/>
      <c r="AC948" s="2571"/>
      <c r="AD948" s="2571"/>
      <c r="AE948" s="2571"/>
      <c r="AF948" s="2571"/>
      <c r="AG948" s="2571"/>
      <c r="AH948" s="2571"/>
      <c r="AI948" s="2571"/>
      <c r="AJ948" s="2574"/>
      <c r="AK948" s="2578"/>
    </row>
    <row r="949" spans="2:37" s="2458" customFormat="1" ht="15" customHeight="1" x14ac:dyDescent="0.2">
      <c r="B949" s="3643" t="s">
        <v>5002</v>
      </c>
      <c r="C949" s="3644"/>
      <c r="D949" s="4577" t="s">
        <v>5958</v>
      </c>
      <c r="E949" s="4577"/>
      <c r="F949" s="4577"/>
      <c r="G949" s="4577"/>
      <c r="H949" s="4577"/>
      <c r="I949" s="2575"/>
      <c r="J949" s="2575"/>
      <c r="K949" s="2575"/>
      <c r="L949" s="2575"/>
      <c r="M949" s="2575"/>
      <c r="N949" s="2575"/>
      <c r="O949" s="2575"/>
      <c r="P949" s="2575"/>
      <c r="Q949" s="2575"/>
      <c r="R949" s="2575"/>
      <c r="S949" s="2575"/>
      <c r="T949" s="2571"/>
      <c r="U949" s="2571"/>
      <c r="V949" s="2571"/>
      <c r="W949" s="2571"/>
      <c r="X949" s="2571"/>
      <c r="Y949" s="2571"/>
      <c r="Z949" s="2571"/>
      <c r="AA949" s="2571"/>
      <c r="AB949" s="2571"/>
      <c r="AC949" s="2571"/>
      <c r="AD949" s="2571"/>
      <c r="AE949" s="2571"/>
      <c r="AF949" s="2571"/>
      <c r="AG949" s="2571"/>
      <c r="AH949" s="2571"/>
      <c r="AI949" s="2571"/>
      <c r="AJ949" s="2574"/>
      <c r="AK949" s="2578"/>
    </row>
    <row r="950" spans="2:37" s="2458" customFormat="1" ht="15" customHeight="1" x14ac:dyDescent="0.2">
      <c r="B950" s="3643" t="s">
        <v>5003</v>
      </c>
      <c r="C950" s="3644"/>
      <c r="D950" s="4561" t="s">
        <v>5144</v>
      </c>
      <c r="E950" s="4561"/>
      <c r="F950" s="4561"/>
      <c r="G950" s="4561"/>
      <c r="H950" s="2575"/>
      <c r="I950" s="2575"/>
      <c r="J950" s="2575"/>
      <c r="K950" s="2575"/>
      <c r="L950" s="2575"/>
      <c r="M950" s="2575"/>
      <c r="N950" s="2575"/>
      <c r="O950" s="2575"/>
      <c r="P950" s="2575"/>
      <c r="Q950" s="2575"/>
      <c r="R950" s="2575"/>
      <c r="S950" s="2575"/>
      <c r="T950" s="2571"/>
      <c r="U950" s="2571"/>
      <c r="V950" s="2571"/>
      <c r="W950" s="2571"/>
      <c r="X950" s="2571"/>
      <c r="Y950" s="2571"/>
      <c r="Z950" s="2571"/>
      <c r="AA950" s="2571"/>
      <c r="AB950" s="2571"/>
      <c r="AC950" s="2571"/>
      <c r="AD950" s="2571"/>
      <c r="AE950" s="2571"/>
      <c r="AF950" s="2571"/>
      <c r="AG950" s="2571"/>
      <c r="AH950" s="2571"/>
      <c r="AI950" s="2571"/>
      <c r="AJ950" s="2574"/>
      <c r="AK950" s="2578"/>
    </row>
    <row r="951" spans="2:37" s="2458" customFormat="1" ht="15" customHeight="1" thickBot="1" x14ac:dyDescent="0.25">
      <c r="B951" s="3646"/>
      <c r="C951" s="3647"/>
      <c r="D951" s="3648"/>
      <c r="E951" s="3648"/>
      <c r="F951" s="3648"/>
      <c r="G951" s="3648"/>
      <c r="H951" s="2580"/>
      <c r="I951" s="2580"/>
      <c r="J951" s="2580"/>
      <c r="K951" s="2580"/>
      <c r="L951" s="2580"/>
      <c r="M951" s="2580"/>
      <c r="N951" s="2580"/>
      <c r="O951" s="2580"/>
      <c r="P951" s="2580"/>
      <c r="Q951" s="2580"/>
      <c r="R951" s="2580"/>
      <c r="S951" s="2580"/>
      <c r="T951" s="2581"/>
      <c r="U951" s="2581"/>
      <c r="V951" s="2581"/>
      <c r="W951" s="2581"/>
      <c r="X951" s="2581"/>
      <c r="Y951" s="2581"/>
      <c r="Z951" s="2581"/>
      <c r="AA951" s="2581"/>
      <c r="AB951" s="2581"/>
      <c r="AC951" s="2581"/>
      <c r="AD951" s="2581"/>
      <c r="AE951" s="2581"/>
      <c r="AF951" s="2581"/>
      <c r="AG951" s="2581"/>
      <c r="AH951" s="2581"/>
      <c r="AI951" s="2581"/>
      <c r="AJ951" s="2582"/>
      <c r="AK951" s="2583"/>
    </row>
    <row r="952" spans="2:37" s="2458" customFormat="1" ht="15" customHeight="1" x14ac:dyDescent="0.3">
      <c r="B952" s="4566" t="str">
        <f>+B925</f>
        <v>.</v>
      </c>
      <c r="C952" s="4566"/>
      <c r="D952" s="3248"/>
      <c r="E952" s="3249"/>
      <c r="F952" s="3249"/>
      <c r="G952" s="3249"/>
      <c r="H952" s="3249"/>
      <c r="I952" s="2886"/>
      <c r="J952" s="2886"/>
      <c r="K952" s="2886"/>
      <c r="L952" s="2886"/>
      <c r="M952" s="2886"/>
      <c r="N952" s="2886"/>
      <c r="O952" s="2886"/>
      <c r="P952" s="2886"/>
    </row>
    <row r="953" spans="2:37" s="2458" customFormat="1" ht="15" customHeight="1" thickBot="1" x14ac:dyDescent="0.35">
      <c r="C953" s="3248"/>
      <c r="D953" s="3248"/>
      <c r="E953" s="3249"/>
      <c r="F953" s="3249"/>
      <c r="G953" s="3249"/>
      <c r="H953" s="3249"/>
      <c r="I953" s="2886"/>
      <c r="J953" s="2886"/>
      <c r="K953" s="2886"/>
      <c r="L953" s="2886"/>
      <c r="M953" s="2886"/>
      <c r="N953" s="2886"/>
      <c r="O953" s="2886"/>
      <c r="P953" s="2886"/>
    </row>
    <row r="954" spans="2:37" s="2458" customFormat="1" ht="15" customHeight="1" x14ac:dyDescent="0.2">
      <c r="B954" s="3623" t="s">
        <v>5011</v>
      </c>
      <c r="C954" s="3624"/>
      <c r="D954" s="3624"/>
      <c r="E954" s="3624"/>
      <c r="F954" s="3624"/>
      <c r="G954" s="3624"/>
      <c r="H954" s="3624"/>
      <c r="I954" s="3624"/>
      <c r="J954" s="3624"/>
      <c r="K954" s="3624"/>
      <c r="L954" s="3624"/>
      <c r="M954" s="3624"/>
      <c r="N954" s="3624"/>
      <c r="O954" s="3624"/>
      <c r="P954" s="3624"/>
      <c r="Q954" s="3624"/>
      <c r="R954" s="3624"/>
      <c r="S954" s="3624"/>
      <c r="T954" s="3624"/>
      <c r="U954" s="3624"/>
      <c r="V954" s="3624"/>
      <c r="W954" s="3624"/>
      <c r="X954" s="3624"/>
      <c r="Y954" s="3624"/>
      <c r="Z954" s="3624"/>
      <c r="AA954" s="3624"/>
      <c r="AB954" s="3624"/>
      <c r="AC954" s="3624"/>
      <c r="AD954" s="3624"/>
      <c r="AE954" s="3624"/>
      <c r="AF954" s="3624"/>
      <c r="AG954" s="3624"/>
      <c r="AH954" s="3624"/>
      <c r="AI954" s="3624"/>
      <c r="AJ954" s="3624"/>
      <c r="AK954" s="3625"/>
    </row>
    <row r="955" spans="2:37" s="2458" customFormat="1" ht="15" customHeight="1" x14ac:dyDescent="0.2">
      <c r="B955" s="2576"/>
      <c r="C955" s="3257"/>
      <c r="D955" s="3257"/>
      <c r="E955" s="3257"/>
      <c r="F955" s="3257"/>
      <c r="G955" s="2577"/>
      <c r="H955" s="2577"/>
      <c r="I955" s="2577"/>
      <c r="J955" s="2577"/>
      <c r="K955" s="2577"/>
      <c r="L955" s="2577"/>
      <c r="M955" s="2577"/>
      <c r="N955" s="2577"/>
      <c r="O955" s="2577"/>
      <c r="P955" s="2577"/>
      <c r="Q955" s="2577"/>
      <c r="R955" s="2577"/>
      <c r="S955" s="2577"/>
      <c r="T955" s="2577"/>
      <c r="U955" s="2577"/>
      <c r="V955" s="2577"/>
      <c r="W955" s="2577"/>
      <c r="X955" s="2577"/>
      <c r="Y955" s="2577"/>
      <c r="Z955" s="2577"/>
      <c r="AA955" s="2577"/>
      <c r="AB955" s="2577"/>
      <c r="AC955" s="2577"/>
      <c r="AD955" s="2577"/>
      <c r="AE955" s="2577"/>
      <c r="AF955" s="2577"/>
      <c r="AG955" s="2577"/>
      <c r="AH955" s="2577"/>
      <c r="AI955" s="2577"/>
      <c r="AJ955" s="2577"/>
      <c r="AK955" s="2578"/>
    </row>
    <row r="956" spans="2:37" s="2458" customFormat="1" ht="15" customHeight="1" x14ac:dyDescent="0.2">
      <c r="B956" s="2576" t="s">
        <v>4998</v>
      </c>
      <c r="C956" s="3257"/>
      <c r="D956" s="3656" t="s">
        <v>5916</v>
      </c>
      <c r="E956" s="3656"/>
      <c r="F956" s="3656"/>
      <c r="G956" s="2577"/>
      <c r="H956" s="2577"/>
      <c r="I956" s="2577"/>
      <c r="J956" s="2577"/>
      <c r="K956" s="2577"/>
      <c r="L956" s="2577"/>
      <c r="M956" s="2577"/>
      <c r="N956" s="2577"/>
      <c r="O956" s="2577"/>
      <c r="P956" s="2577"/>
      <c r="Q956" s="2577"/>
      <c r="R956" s="2577"/>
      <c r="S956" s="2577"/>
      <c r="T956" s="2577"/>
      <c r="U956" s="2577"/>
      <c r="V956" s="2577"/>
      <c r="W956" s="2577"/>
      <c r="X956" s="2577"/>
      <c r="Y956" s="2577"/>
      <c r="Z956" s="2577"/>
      <c r="AA956" s="2577"/>
      <c r="AB956" s="2577"/>
      <c r="AC956" s="2577"/>
      <c r="AD956" s="2577"/>
      <c r="AE956" s="2577"/>
      <c r="AF956" s="2577"/>
      <c r="AG956" s="2577"/>
      <c r="AH956" s="2577"/>
      <c r="AI956" s="2577"/>
      <c r="AJ956" s="2577"/>
      <c r="AK956" s="2578"/>
    </row>
    <row r="957" spans="2:37" s="2458" customFormat="1" ht="15" customHeight="1" thickBot="1" x14ac:dyDescent="0.25">
      <c r="B957" s="3657" t="s">
        <v>5012</v>
      </c>
      <c r="C957" s="3658"/>
      <c r="D957" s="4586">
        <v>41550</v>
      </c>
      <c r="E957" s="4586"/>
      <c r="F957" s="3259"/>
      <c r="G957" s="2577"/>
      <c r="H957" s="2577"/>
      <c r="I957" s="2577"/>
      <c r="J957" s="2577"/>
      <c r="K957" s="2577"/>
      <c r="L957" s="2577"/>
      <c r="M957" s="2577"/>
      <c r="N957" s="2577"/>
      <c r="O957" s="2577"/>
      <c r="P957" s="2577"/>
      <c r="Q957" s="2577"/>
      <c r="R957" s="2577"/>
      <c r="S957" s="2577"/>
      <c r="T957" s="2577"/>
      <c r="U957" s="2577"/>
      <c r="V957" s="2577"/>
      <c r="W957" s="2577"/>
      <c r="X957" s="2577"/>
      <c r="Y957" s="2577"/>
      <c r="Z957" s="2577"/>
      <c r="AA957" s="2577"/>
      <c r="AB957" s="2577"/>
      <c r="AC957" s="2577"/>
      <c r="AD957" s="2577"/>
      <c r="AE957" s="2577"/>
      <c r="AF957" s="2577"/>
      <c r="AG957" s="2577"/>
      <c r="AH957" s="2577"/>
      <c r="AI957" s="2577"/>
      <c r="AJ957" s="2577"/>
      <c r="AK957" s="2578"/>
    </row>
    <row r="958" spans="2:37" s="2458" customFormat="1" ht="81.75" customHeight="1" thickBot="1" x14ac:dyDescent="0.25">
      <c r="B958" s="3659" t="s">
        <v>5013</v>
      </c>
      <c r="C958" s="3710"/>
      <c r="D958" s="4583" t="s">
        <v>5917</v>
      </c>
      <c r="E958" s="4584"/>
      <c r="F958" s="4584"/>
      <c r="G958" s="4584"/>
      <c r="H958" s="4584"/>
      <c r="I958" s="4584"/>
      <c r="J958" s="4584"/>
      <c r="K958" s="4584"/>
      <c r="L958" s="4584"/>
      <c r="M958" s="4584"/>
      <c r="N958" s="4584"/>
      <c r="O958" s="4584"/>
      <c r="P958" s="4584"/>
      <c r="Q958" s="4585"/>
      <c r="R958" s="2577"/>
      <c r="S958" s="2577"/>
      <c r="T958" s="2577"/>
      <c r="U958" s="2577"/>
      <c r="V958" s="2577"/>
      <c r="W958" s="2577"/>
      <c r="X958" s="2577"/>
      <c r="Y958" s="2577"/>
      <c r="Z958" s="2577"/>
      <c r="AA958" s="2577"/>
      <c r="AB958" s="2577"/>
      <c r="AC958" s="2577"/>
      <c r="AD958" s="2577"/>
      <c r="AE958" s="2577"/>
      <c r="AF958" s="2577"/>
      <c r="AG958" s="2577"/>
      <c r="AH958" s="2577"/>
      <c r="AI958" s="2577"/>
      <c r="AJ958" s="2577"/>
      <c r="AK958" s="2578"/>
    </row>
    <row r="959" spans="2:37" s="2458" customFormat="1" ht="15" customHeight="1" thickBot="1" x14ac:dyDescent="0.25">
      <c r="B959" s="3664"/>
      <c r="C959" s="3653"/>
      <c r="D959" s="3653"/>
      <c r="E959" s="3653"/>
      <c r="F959" s="3653"/>
      <c r="G959" s="3653"/>
      <c r="H959" s="3653"/>
      <c r="I959" s="3653"/>
      <c r="J959" s="3653"/>
      <c r="K959" s="3653"/>
      <c r="L959" s="3653"/>
      <c r="M959" s="3653"/>
      <c r="N959" s="3653"/>
      <c r="O959" s="3653"/>
      <c r="P959" s="3653"/>
      <c r="Q959" s="3653"/>
      <c r="R959" s="2577"/>
      <c r="S959" s="2577"/>
      <c r="T959" s="2577"/>
      <c r="U959" s="2577"/>
      <c r="V959" s="2577"/>
      <c r="W959" s="2577"/>
      <c r="X959" s="2577"/>
      <c r="Y959" s="2577"/>
      <c r="Z959" s="2577"/>
      <c r="AA959" s="2577"/>
      <c r="AB959" s="2577"/>
      <c r="AC959" s="2577"/>
      <c r="AD959" s="2577"/>
      <c r="AE959" s="2577"/>
      <c r="AF959" s="2577"/>
      <c r="AG959" s="2577"/>
      <c r="AH959" s="2577"/>
      <c r="AI959" s="2577"/>
      <c r="AJ959" s="2577"/>
      <c r="AK959" s="2578"/>
    </row>
    <row r="960" spans="2:37" s="2458" customFormat="1" ht="15" customHeight="1" thickBot="1" x14ac:dyDescent="0.25">
      <c r="B960" s="3256"/>
      <c r="C960" s="3257"/>
      <c r="D960" s="3257"/>
      <c r="E960" s="3257"/>
      <c r="F960" s="3258"/>
      <c r="G960" s="3258"/>
      <c r="H960" s="3258"/>
      <c r="I960" s="3258"/>
      <c r="J960" s="3258"/>
      <c r="K960" s="3258"/>
      <c r="L960" s="3258"/>
      <c r="M960" s="3258"/>
      <c r="N960" s="3258"/>
      <c r="O960" s="3258"/>
      <c r="P960" s="3258"/>
      <c r="Q960" s="3258"/>
      <c r="R960" s="2577"/>
      <c r="S960" s="2577"/>
      <c r="T960" s="2577"/>
      <c r="U960" s="2577"/>
      <c r="V960" s="2577"/>
      <c r="W960" s="2577"/>
      <c r="X960" s="2577"/>
      <c r="Y960" s="2577"/>
      <c r="Z960" s="2577"/>
      <c r="AA960" s="2577"/>
      <c r="AB960" s="2577"/>
      <c r="AC960" s="2577"/>
      <c r="AD960" s="2577"/>
      <c r="AE960" s="2577"/>
      <c r="AF960" s="2577"/>
      <c r="AG960" s="2577"/>
      <c r="AH960" s="2577"/>
      <c r="AI960" s="2577"/>
      <c r="AJ960" s="2577"/>
      <c r="AK960" s="2578"/>
    </row>
    <row r="961" spans="2:37" s="2458" customFormat="1" ht="15" customHeight="1" thickBot="1" x14ac:dyDescent="0.25">
      <c r="B961" s="3638" t="s">
        <v>5014</v>
      </c>
      <c r="C961" s="3638"/>
      <c r="D961" s="3638" t="s">
        <v>5004</v>
      </c>
      <c r="E961" s="3638" t="s">
        <v>5015</v>
      </c>
      <c r="F961" s="3654" t="s">
        <v>224</v>
      </c>
      <c r="G961" s="3654"/>
      <c r="H961" s="3654"/>
      <c r="I961" s="3654"/>
      <c r="J961" s="3654"/>
      <c r="K961" s="3654"/>
      <c r="L961" s="3654"/>
      <c r="M961" s="3654"/>
      <c r="N961" s="3654"/>
      <c r="O961" s="3654"/>
      <c r="P961" s="3654"/>
      <c r="Q961" s="3654"/>
      <c r="R961" s="3654"/>
      <c r="S961" s="3654" t="s">
        <v>340</v>
      </c>
      <c r="T961" s="3654"/>
      <c r="U961" s="3654"/>
      <c r="V961" s="3654"/>
      <c r="W961" s="3654"/>
      <c r="X961" s="3654"/>
      <c r="Y961" s="3654"/>
      <c r="Z961" s="3654"/>
      <c r="AA961" s="3654"/>
      <c r="AB961" s="3654"/>
      <c r="AC961" s="3654"/>
      <c r="AD961" s="3654" t="s">
        <v>225</v>
      </c>
      <c r="AE961" s="3654"/>
      <c r="AF961" s="3654"/>
      <c r="AG961" s="3654"/>
      <c r="AH961" s="3655" t="s">
        <v>4999</v>
      </c>
      <c r="AI961" s="3655"/>
      <c r="AJ961" s="3655"/>
      <c r="AK961" s="2578"/>
    </row>
    <row r="962" spans="2:37" s="2458" customFormat="1" ht="24.75" customHeight="1" thickBot="1" x14ac:dyDescent="0.25">
      <c r="B962" s="3639"/>
      <c r="C962" s="3639"/>
      <c r="D962" s="3639"/>
      <c r="E962" s="3639"/>
      <c r="F962" s="3639" t="s">
        <v>5016</v>
      </c>
      <c r="G962" s="3639" t="s">
        <v>5017</v>
      </c>
      <c r="H962" s="3638" t="s">
        <v>5018</v>
      </c>
      <c r="I962" s="3640" t="s">
        <v>5019</v>
      </c>
      <c r="J962" s="3640" t="s">
        <v>5020</v>
      </c>
      <c r="K962" s="3637" t="s">
        <v>5021</v>
      </c>
      <c r="L962" s="3637" t="s">
        <v>5022</v>
      </c>
      <c r="M962" s="3640" t="s">
        <v>5023</v>
      </c>
      <c r="N962" s="3640"/>
      <c r="O962" s="3637" t="s">
        <v>5024</v>
      </c>
      <c r="P962" s="3637" t="s">
        <v>5025</v>
      </c>
      <c r="Q962" s="3637" t="s">
        <v>5026</v>
      </c>
      <c r="R962" s="3637" t="s">
        <v>5027</v>
      </c>
      <c r="S962" s="3638" t="s">
        <v>5028</v>
      </c>
      <c r="T962" s="3638" t="s">
        <v>5029</v>
      </c>
      <c r="U962" s="3638" t="s">
        <v>5030</v>
      </c>
      <c r="V962" s="3638" t="s">
        <v>5031</v>
      </c>
      <c r="W962" s="3638" t="s">
        <v>5032</v>
      </c>
      <c r="X962" s="3638" t="s">
        <v>5033</v>
      </c>
      <c r="Y962" s="3638" t="s">
        <v>5034</v>
      </c>
      <c r="Z962" s="3638" t="s">
        <v>5035</v>
      </c>
      <c r="AA962" s="3638" t="s">
        <v>5036</v>
      </c>
      <c r="AB962" s="3640" t="s">
        <v>5037</v>
      </c>
      <c r="AC962" s="3640" t="s">
        <v>5038</v>
      </c>
      <c r="AD962" s="3638" t="s">
        <v>5039</v>
      </c>
      <c r="AE962" s="3638" t="s">
        <v>5040</v>
      </c>
      <c r="AF962" s="3638" t="s">
        <v>5041</v>
      </c>
      <c r="AG962" s="3638" t="s">
        <v>5042</v>
      </c>
      <c r="AH962" s="3638" t="s">
        <v>1154</v>
      </c>
      <c r="AI962" s="3638" t="s">
        <v>5000</v>
      </c>
      <c r="AJ962" s="3638" t="s">
        <v>5001</v>
      </c>
      <c r="AK962" s="2578"/>
    </row>
    <row r="963" spans="2:37" s="2458" customFormat="1" ht="24.75" customHeight="1" thickBot="1" x14ac:dyDescent="0.25">
      <c r="B963" s="3639"/>
      <c r="C963" s="3639"/>
      <c r="D963" s="3639"/>
      <c r="E963" s="3639"/>
      <c r="F963" s="3639"/>
      <c r="G963" s="3639"/>
      <c r="H963" s="3639"/>
      <c r="I963" s="3637"/>
      <c r="J963" s="3637"/>
      <c r="K963" s="3637"/>
      <c r="L963" s="3637"/>
      <c r="M963" s="3254" t="s">
        <v>5043</v>
      </c>
      <c r="N963" s="3255" t="s">
        <v>2798</v>
      </c>
      <c r="O963" s="3637"/>
      <c r="P963" s="3637"/>
      <c r="Q963" s="3637"/>
      <c r="R963" s="3637"/>
      <c r="S963" s="3639"/>
      <c r="T963" s="3639"/>
      <c r="U963" s="3639"/>
      <c r="V963" s="3639"/>
      <c r="W963" s="3639"/>
      <c r="X963" s="3639"/>
      <c r="Y963" s="3639"/>
      <c r="Z963" s="3639"/>
      <c r="AA963" s="3639"/>
      <c r="AB963" s="3637"/>
      <c r="AC963" s="3637"/>
      <c r="AD963" s="3639"/>
      <c r="AE963" s="3639"/>
      <c r="AF963" s="3639"/>
      <c r="AG963" s="3639"/>
      <c r="AH963" s="3639"/>
      <c r="AI963" s="3639"/>
      <c r="AJ963" s="3639"/>
      <c r="AK963" s="2578"/>
    </row>
    <row r="964" spans="2:37" s="2458" customFormat="1" ht="15" customHeight="1" x14ac:dyDescent="0.2">
      <c r="B964" s="4579" t="s">
        <v>5918</v>
      </c>
      <c r="C964" s="4580"/>
      <c r="D964" s="3286" t="s">
        <v>5919</v>
      </c>
      <c r="E964" s="3287">
        <v>22.32</v>
      </c>
      <c r="F964" s="3287">
        <v>22.32</v>
      </c>
      <c r="G964" s="3288"/>
      <c r="H964" s="3289"/>
      <c r="I964" s="3289"/>
      <c r="J964" s="3289">
        <v>250</v>
      </c>
      <c r="K964" s="3288"/>
      <c r="L964" s="3288"/>
      <c r="M964" s="3286"/>
      <c r="N964" s="3290"/>
      <c r="O964" s="3288"/>
      <c r="P964" s="3288"/>
      <c r="Q964" s="3288"/>
      <c r="R964" s="3288"/>
      <c r="S964" s="3273"/>
      <c r="T964" s="3288"/>
      <c r="U964" s="3291"/>
      <c r="V964" s="3291"/>
      <c r="W964" s="3288"/>
      <c r="X964" s="3288"/>
      <c r="Y964" s="3291"/>
      <c r="Z964" s="3291"/>
      <c r="AA964" s="3291"/>
      <c r="AB964" s="3288"/>
      <c r="AC964" s="3288"/>
      <c r="AD964" s="3287"/>
      <c r="AE964" s="3292"/>
      <c r="AF964" s="3293"/>
      <c r="AG964" s="3288"/>
      <c r="AH964" s="3294"/>
      <c r="AI964" s="3294"/>
      <c r="AJ964" s="3274"/>
      <c r="AK964" s="2578"/>
    </row>
    <row r="965" spans="2:37" s="2458" customFormat="1" ht="15" customHeight="1" x14ac:dyDescent="0.2">
      <c r="B965" s="4564" t="s">
        <v>5920</v>
      </c>
      <c r="C965" s="4565"/>
      <c r="D965" s="3295" t="s">
        <v>5921</v>
      </c>
      <c r="E965" s="3296">
        <v>22.32</v>
      </c>
      <c r="F965" s="3296">
        <v>22.32</v>
      </c>
      <c r="G965" s="3297"/>
      <c r="H965" s="3298"/>
      <c r="I965" s="3298"/>
      <c r="J965" s="3298">
        <v>250</v>
      </c>
      <c r="K965" s="3297"/>
      <c r="L965" s="3297"/>
      <c r="M965" s="3295"/>
      <c r="N965" s="3299"/>
      <c r="O965" s="3297"/>
      <c r="P965" s="3297"/>
      <c r="Q965" s="3297"/>
      <c r="R965" s="3297"/>
      <c r="S965" s="3280"/>
      <c r="T965" s="3297"/>
      <c r="U965" s="3300"/>
      <c r="V965" s="3300"/>
      <c r="W965" s="3297"/>
      <c r="X965" s="3297"/>
      <c r="Y965" s="3300"/>
      <c r="Z965" s="3300"/>
      <c r="AA965" s="3300"/>
      <c r="AB965" s="3297"/>
      <c r="AC965" s="3297"/>
      <c r="AD965" s="3296"/>
      <c r="AE965" s="3301"/>
      <c r="AF965" s="3302"/>
      <c r="AG965" s="3297"/>
      <c r="AH965" s="3303"/>
      <c r="AI965" s="3303"/>
      <c r="AJ965" s="3285"/>
      <c r="AK965" s="2578"/>
    </row>
    <row r="966" spans="2:37" s="2458" customFormat="1" ht="15" customHeight="1" x14ac:dyDescent="0.2">
      <c r="B966" s="4564" t="s">
        <v>5922</v>
      </c>
      <c r="C966" s="4565"/>
      <c r="D966" s="3295" t="s">
        <v>5923</v>
      </c>
      <c r="E966" s="3296">
        <v>22.32</v>
      </c>
      <c r="F966" s="3296">
        <v>22.32</v>
      </c>
      <c r="G966" s="3297"/>
      <c r="H966" s="3298"/>
      <c r="I966" s="3298"/>
      <c r="J966" s="3298">
        <v>250</v>
      </c>
      <c r="K966" s="3297"/>
      <c r="L966" s="3297"/>
      <c r="M966" s="3295"/>
      <c r="N966" s="3299"/>
      <c r="O966" s="3297"/>
      <c r="P966" s="3297"/>
      <c r="Q966" s="3297"/>
      <c r="R966" s="3297"/>
      <c r="S966" s="3280"/>
      <c r="T966" s="3297"/>
      <c r="U966" s="3300"/>
      <c r="V966" s="3300"/>
      <c r="W966" s="3297"/>
      <c r="X966" s="3297"/>
      <c r="Y966" s="3300"/>
      <c r="Z966" s="3300"/>
      <c r="AA966" s="3300"/>
      <c r="AB966" s="3297"/>
      <c r="AC966" s="3297"/>
      <c r="AD966" s="3296"/>
      <c r="AE966" s="3301"/>
      <c r="AF966" s="3302"/>
      <c r="AG966" s="3297"/>
      <c r="AH966" s="3303"/>
      <c r="AI966" s="3303"/>
      <c r="AJ966" s="3285"/>
      <c r="AK966" s="2578"/>
    </row>
    <row r="967" spans="2:37" s="2458" customFormat="1" ht="15" customHeight="1" x14ac:dyDescent="0.2">
      <c r="B967" s="4564" t="s">
        <v>5924</v>
      </c>
      <c r="C967" s="4565"/>
      <c r="D967" s="3295" t="s">
        <v>5925</v>
      </c>
      <c r="E967" s="3296">
        <v>22.32</v>
      </c>
      <c r="F967" s="3296">
        <v>22.32</v>
      </c>
      <c r="G967" s="3297"/>
      <c r="H967" s="3298"/>
      <c r="I967" s="3298"/>
      <c r="J967" s="3298">
        <v>250</v>
      </c>
      <c r="K967" s="3297"/>
      <c r="L967" s="3297"/>
      <c r="M967" s="3295"/>
      <c r="N967" s="3299"/>
      <c r="O967" s="3297"/>
      <c r="P967" s="3297"/>
      <c r="Q967" s="3297"/>
      <c r="R967" s="3297"/>
      <c r="S967" s="3280"/>
      <c r="T967" s="3297"/>
      <c r="U967" s="3300"/>
      <c r="V967" s="3300"/>
      <c r="W967" s="3297"/>
      <c r="X967" s="3297"/>
      <c r="Y967" s="3300"/>
      <c r="Z967" s="3300"/>
      <c r="AA967" s="3300"/>
      <c r="AB967" s="3297"/>
      <c r="AC967" s="3297"/>
      <c r="AD967" s="3296"/>
      <c r="AE967" s="3301"/>
      <c r="AF967" s="3302"/>
      <c r="AG967" s="3297"/>
      <c r="AH967" s="3303"/>
      <c r="AI967" s="3303"/>
      <c r="AJ967" s="3285"/>
      <c r="AK967" s="2578"/>
    </row>
    <row r="968" spans="2:37" s="2458" customFormat="1" ht="15" customHeight="1" x14ac:dyDescent="0.2">
      <c r="B968" s="4575" t="s">
        <v>5926</v>
      </c>
      <c r="C968" s="4576"/>
      <c r="D968" s="3295" t="s">
        <v>5927</v>
      </c>
      <c r="E968" s="3296">
        <v>22.32</v>
      </c>
      <c r="F968" s="3296">
        <v>22.32</v>
      </c>
      <c r="G968" s="3297"/>
      <c r="H968" s="3298"/>
      <c r="I968" s="3298"/>
      <c r="J968" s="3298">
        <v>150</v>
      </c>
      <c r="K968" s="3297"/>
      <c r="L968" s="3297"/>
      <c r="M968" s="3295"/>
      <c r="N968" s="3299"/>
      <c r="O968" s="3297"/>
      <c r="P968" s="3297"/>
      <c r="Q968" s="3297"/>
      <c r="R968" s="3297"/>
      <c r="S968" s="3280"/>
      <c r="T968" s="3297"/>
      <c r="U968" s="3300"/>
      <c r="V968" s="3300"/>
      <c r="W968" s="3297"/>
      <c r="X968" s="3297"/>
      <c r="Y968" s="3300"/>
      <c r="Z968" s="3300"/>
      <c r="AA968" s="3300"/>
      <c r="AB968" s="3297"/>
      <c r="AC968" s="3297"/>
      <c r="AD968" s="3296"/>
      <c r="AE968" s="3301"/>
      <c r="AF968" s="3302"/>
      <c r="AG968" s="3297"/>
      <c r="AH968" s="3303"/>
      <c r="AI968" s="3303"/>
      <c r="AJ968" s="3285"/>
      <c r="AK968" s="2578"/>
    </row>
    <row r="969" spans="2:37" s="2458" customFormat="1" ht="15" customHeight="1" x14ac:dyDescent="0.2">
      <c r="B969" s="4575" t="s">
        <v>5928</v>
      </c>
      <c r="C969" s="4576"/>
      <c r="D969" s="3295" t="s">
        <v>5929</v>
      </c>
      <c r="E969" s="3296">
        <v>26.79</v>
      </c>
      <c r="F969" s="3296">
        <v>26.79</v>
      </c>
      <c r="G969" s="3297"/>
      <c r="H969" s="3298"/>
      <c r="I969" s="3298"/>
      <c r="J969" s="3298">
        <v>250</v>
      </c>
      <c r="K969" s="3297"/>
      <c r="L969" s="3297"/>
      <c r="M969" s="3295"/>
      <c r="N969" s="3299"/>
      <c r="O969" s="3297"/>
      <c r="P969" s="3297"/>
      <c r="Q969" s="3297"/>
      <c r="R969" s="3297"/>
      <c r="S969" s="3280"/>
      <c r="T969" s="3297"/>
      <c r="U969" s="3300"/>
      <c r="V969" s="3300"/>
      <c r="W969" s="3297"/>
      <c r="X969" s="3297"/>
      <c r="Y969" s="3300"/>
      <c r="Z969" s="3300"/>
      <c r="AA969" s="3300"/>
      <c r="AB969" s="3297"/>
      <c r="AC969" s="3297"/>
      <c r="AD969" s="3296"/>
      <c r="AE969" s="3301"/>
      <c r="AF969" s="3302"/>
      <c r="AG969" s="3297"/>
      <c r="AH969" s="3303"/>
      <c r="AI969" s="3303"/>
      <c r="AJ969" s="3285"/>
      <c r="AK969" s="2578"/>
    </row>
    <row r="970" spans="2:37" s="2458" customFormat="1" ht="15" customHeight="1" x14ac:dyDescent="0.2">
      <c r="B970" s="4564" t="s">
        <v>5930</v>
      </c>
      <c r="C970" s="4565"/>
      <c r="D970" s="3295" t="s">
        <v>5931</v>
      </c>
      <c r="E970" s="3296">
        <v>26.79</v>
      </c>
      <c r="F970" s="3296">
        <v>26.79</v>
      </c>
      <c r="G970" s="3277"/>
      <c r="H970" s="3278"/>
      <c r="I970" s="3278"/>
      <c r="J970" s="3298">
        <v>250</v>
      </c>
      <c r="K970" s="3277"/>
      <c r="L970" s="3277"/>
      <c r="M970" s="3275"/>
      <c r="N970" s="3279"/>
      <c r="O970" s="3277"/>
      <c r="P970" s="3277"/>
      <c r="Q970" s="3277"/>
      <c r="R970" s="3277"/>
      <c r="S970" s="3280"/>
      <c r="T970" s="3277"/>
      <c r="U970" s="3281"/>
      <c r="V970" s="3281"/>
      <c r="W970" s="3277"/>
      <c r="X970" s="3277"/>
      <c r="Y970" s="3281"/>
      <c r="Z970" s="3281"/>
      <c r="AA970" s="3281"/>
      <c r="AB970" s="3277"/>
      <c r="AC970" s="3277"/>
      <c r="AD970" s="3276"/>
      <c r="AE970" s="3282"/>
      <c r="AF970" s="3283"/>
      <c r="AG970" s="3283"/>
      <c r="AH970" s="3284"/>
      <c r="AI970" s="3284"/>
      <c r="AJ970" s="3285"/>
      <c r="AK970" s="2578"/>
    </row>
    <row r="971" spans="2:37" s="2458" customFormat="1" ht="15" customHeight="1" x14ac:dyDescent="0.2">
      <c r="B971" s="4564" t="s">
        <v>5932</v>
      </c>
      <c r="C971" s="4565"/>
      <c r="D971" s="3295" t="s">
        <v>5933</v>
      </c>
      <c r="E971" s="3296">
        <v>26.79</v>
      </c>
      <c r="F971" s="3296">
        <v>26.79</v>
      </c>
      <c r="G971" s="3277"/>
      <c r="H971" s="3278"/>
      <c r="I971" s="3278"/>
      <c r="J971" s="3298">
        <v>250</v>
      </c>
      <c r="K971" s="3277"/>
      <c r="L971" s="3277"/>
      <c r="M971" s="3275"/>
      <c r="N971" s="3279"/>
      <c r="O971" s="3277"/>
      <c r="P971" s="3277"/>
      <c r="Q971" s="3277"/>
      <c r="R971" s="3277"/>
      <c r="S971" s="3280"/>
      <c r="T971" s="3277"/>
      <c r="U971" s="3281"/>
      <c r="V971" s="3281"/>
      <c r="W971" s="3277"/>
      <c r="X971" s="3277"/>
      <c r="Y971" s="3281"/>
      <c r="Z971" s="3281"/>
      <c r="AA971" s="3281"/>
      <c r="AB971" s="3277"/>
      <c r="AC971" s="3277"/>
      <c r="AD971" s="3276"/>
      <c r="AE971" s="3282"/>
      <c r="AF971" s="3283"/>
      <c r="AG971" s="3283"/>
      <c r="AH971" s="3284"/>
      <c r="AI971" s="3284"/>
      <c r="AJ971" s="3285"/>
      <c r="AK971" s="2578"/>
    </row>
    <row r="972" spans="2:37" s="2458" customFormat="1" ht="15" customHeight="1" x14ac:dyDescent="0.2">
      <c r="B972" s="4564" t="s">
        <v>5934</v>
      </c>
      <c r="C972" s="4565"/>
      <c r="D972" s="3295" t="s">
        <v>5935</v>
      </c>
      <c r="E972" s="3296">
        <v>26.79</v>
      </c>
      <c r="F972" s="3296">
        <v>26.79</v>
      </c>
      <c r="G972" s="3277"/>
      <c r="H972" s="3278"/>
      <c r="I972" s="3278"/>
      <c r="J972" s="3298">
        <v>250</v>
      </c>
      <c r="K972" s="3277"/>
      <c r="L972" s="3277"/>
      <c r="M972" s="3275"/>
      <c r="N972" s="3279"/>
      <c r="O972" s="3277"/>
      <c r="P972" s="3277"/>
      <c r="Q972" s="3277"/>
      <c r="R972" s="3277"/>
      <c r="S972" s="3280"/>
      <c r="T972" s="3277"/>
      <c r="U972" s="3281"/>
      <c r="V972" s="3281"/>
      <c r="W972" s="3277"/>
      <c r="X972" s="3277"/>
      <c r="Y972" s="3281"/>
      <c r="Z972" s="3281"/>
      <c r="AA972" s="3281"/>
      <c r="AB972" s="3277"/>
      <c r="AC972" s="3277"/>
      <c r="AD972" s="3276"/>
      <c r="AE972" s="3282"/>
      <c r="AF972" s="3283"/>
      <c r="AG972" s="3283"/>
      <c r="AH972" s="3284"/>
      <c r="AI972" s="3284"/>
      <c r="AJ972" s="3285"/>
      <c r="AK972" s="2578"/>
    </row>
    <row r="973" spans="2:37" s="2458" customFormat="1" ht="15" customHeight="1" x14ac:dyDescent="0.2">
      <c r="B973" s="4564" t="s">
        <v>5936</v>
      </c>
      <c r="C973" s="4565"/>
      <c r="D973" s="3295" t="s">
        <v>5937</v>
      </c>
      <c r="E973" s="3296">
        <v>26.79</v>
      </c>
      <c r="F973" s="3296">
        <v>26.79</v>
      </c>
      <c r="G973" s="3277"/>
      <c r="H973" s="3278"/>
      <c r="I973" s="3278"/>
      <c r="J973" s="3298">
        <v>150</v>
      </c>
      <c r="K973" s="3277"/>
      <c r="L973" s="3277"/>
      <c r="M973" s="3275"/>
      <c r="N973" s="3279"/>
      <c r="O973" s="3277"/>
      <c r="P973" s="3277"/>
      <c r="Q973" s="3277"/>
      <c r="R973" s="3277"/>
      <c r="S973" s="3280"/>
      <c r="T973" s="3277"/>
      <c r="U973" s="3281"/>
      <c r="V973" s="3281"/>
      <c r="W973" s="3277"/>
      <c r="X973" s="3277"/>
      <c r="Y973" s="3281"/>
      <c r="Z973" s="3281"/>
      <c r="AA973" s="3281"/>
      <c r="AB973" s="3277"/>
      <c r="AC973" s="3277"/>
      <c r="AD973" s="3276"/>
      <c r="AE973" s="3282"/>
      <c r="AF973" s="3283"/>
      <c r="AG973" s="3283"/>
      <c r="AH973" s="3284"/>
      <c r="AI973" s="3284"/>
      <c r="AJ973" s="3285"/>
      <c r="AK973" s="2578"/>
    </row>
    <row r="974" spans="2:37" s="2458" customFormat="1" ht="15" customHeight="1" x14ac:dyDescent="0.2">
      <c r="B974" s="4564" t="s">
        <v>5938</v>
      </c>
      <c r="C974" s="4565"/>
      <c r="D974" s="3295" t="s">
        <v>5939</v>
      </c>
      <c r="E974" s="3296">
        <v>22.32</v>
      </c>
      <c r="F974" s="3296">
        <v>22.32</v>
      </c>
      <c r="G974" s="3277"/>
      <c r="H974" s="3278"/>
      <c r="I974" s="3278"/>
      <c r="J974" s="3298">
        <v>250</v>
      </c>
      <c r="K974" s="3277"/>
      <c r="L974" s="3277"/>
      <c r="M974" s="3275"/>
      <c r="N974" s="3279"/>
      <c r="O974" s="3277"/>
      <c r="P974" s="3277"/>
      <c r="Q974" s="3277"/>
      <c r="R974" s="3277"/>
      <c r="S974" s="3280"/>
      <c r="T974" s="3277"/>
      <c r="U974" s="3281"/>
      <c r="V974" s="3281"/>
      <c r="W974" s="3277"/>
      <c r="X974" s="3277"/>
      <c r="Y974" s="3281"/>
      <c r="Z974" s="3281"/>
      <c r="AA974" s="3281"/>
      <c r="AB974" s="3277"/>
      <c r="AC974" s="3277"/>
      <c r="AD974" s="3276"/>
      <c r="AE974" s="3282"/>
      <c r="AF974" s="3283"/>
      <c r="AG974" s="3283"/>
      <c r="AH974" s="3284"/>
      <c r="AI974" s="3284"/>
      <c r="AJ974" s="3285"/>
      <c r="AK974" s="2578"/>
    </row>
    <row r="975" spans="2:37" s="2458" customFormat="1" ht="15" customHeight="1" x14ac:dyDescent="0.2">
      <c r="B975" s="4564" t="s">
        <v>5940</v>
      </c>
      <c r="C975" s="4565"/>
      <c r="D975" s="3295" t="s">
        <v>5941</v>
      </c>
      <c r="E975" s="3296">
        <v>22.32</v>
      </c>
      <c r="F975" s="3296">
        <v>22.32</v>
      </c>
      <c r="G975" s="3277"/>
      <c r="H975" s="3278"/>
      <c r="I975" s="3278"/>
      <c r="J975" s="3298">
        <v>250</v>
      </c>
      <c r="K975" s="3277"/>
      <c r="L975" s="3277"/>
      <c r="M975" s="3275"/>
      <c r="N975" s="3279"/>
      <c r="O975" s="3277"/>
      <c r="P975" s="3277"/>
      <c r="Q975" s="3277"/>
      <c r="R975" s="3277"/>
      <c r="S975" s="3280"/>
      <c r="T975" s="3277"/>
      <c r="U975" s="3281"/>
      <c r="V975" s="3281"/>
      <c r="W975" s="3277"/>
      <c r="X975" s="3277"/>
      <c r="Y975" s="3281"/>
      <c r="Z975" s="3281"/>
      <c r="AA975" s="3281"/>
      <c r="AB975" s="3277"/>
      <c r="AC975" s="3277"/>
      <c r="AD975" s="3276"/>
      <c r="AE975" s="3282"/>
      <c r="AF975" s="3283"/>
      <c r="AG975" s="3283"/>
      <c r="AH975" s="3284"/>
      <c r="AI975" s="3284"/>
      <c r="AJ975" s="3285"/>
      <c r="AK975" s="2578"/>
    </row>
    <row r="976" spans="2:37" s="2458" customFormat="1" ht="15" customHeight="1" x14ac:dyDescent="0.2">
      <c r="B976" s="4575" t="s">
        <v>5942</v>
      </c>
      <c r="C976" s="4576"/>
      <c r="D976" s="3295" t="s">
        <v>5943</v>
      </c>
      <c r="E976" s="3296">
        <v>22.32</v>
      </c>
      <c r="F976" s="3296">
        <v>22.32</v>
      </c>
      <c r="G976" s="3297"/>
      <c r="H976" s="3298"/>
      <c r="I976" s="3298"/>
      <c r="J976" s="3298">
        <v>250</v>
      </c>
      <c r="K976" s="3297"/>
      <c r="L976" s="3297"/>
      <c r="M976" s="3295"/>
      <c r="N976" s="3299"/>
      <c r="O976" s="3297"/>
      <c r="P976" s="3297"/>
      <c r="Q976" s="3297"/>
      <c r="R976" s="3297"/>
      <c r="S976" s="3280"/>
      <c r="T976" s="3297"/>
      <c r="U976" s="3300"/>
      <c r="V976" s="3300"/>
      <c r="W976" s="3297"/>
      <c r="X976" s="3297"/>
      <c r="Y976" s="3300"/>
      <c r="Z976" s="3300"/>
      <c r="AA976" s="3300"/>
      <c r="AB976" s="3297"/>
      <c r="AC976" s="3297"/>
      <c r="AD976" s="3296"/>
      <c r="AE976" s="3301"/>
      <c r="AF976" s="3302"/>
      <c r="AG976" s="3297"/>
      <c r="AH976" s="3303"/>
      <c r="AI976" s="3303"/>
      <c r="AJ976" s="3285"/>
      <c r="AK976" s="2578"/>
    </row>
    <row r="977" spans="2:37" s="2458" customFormat="1" ht="15" customHeight="1" x14ac:dyDescent="0.2">
      <c r="B977" s="4575" t="s">
        <v>5944</v>
      </c>
      <c r="C977" s="4576"/>
      <c r="D977" s="3295" t="s">
        <v>5945</v>
      </c>
      <c r="E977" s="3296">
        <v>22.32</v>
      </c>
      <c r="F977" s="3296">
        <v>22.32</v>
      </c>
      <c r="G977" s="3297"/>
      <c r="H977" s="3298"/>
      <c r="I977" s="3298"/>
      <c r="J977" s="3298">
        <v>250</v>
      </c>
      <c r="K977" s="3297"/>
      <c r="L977" s="3297"/>
      <c r="M977" s="3295"/>
      <c r="N977" s="3299"/>
      <c r="O977" s="3297"/>
      <c r="P977" s="3297"/>
      <c r="Q977" s="3297"/>
      <c r="R977" s="3297"/>
      <c r="S977" s="3280"/>
      <c r="T977" s="3297"/>
      <c r="U977" s="3300"/>
      <c r="V977" s="3300"/>
      <c r="W977" s="3297"/>
      <c r="X977" s="3297"/>
      <c r="Y977" s="3300"/>
      <c r="Z977" s="3300"/>
      <c r="AA977" s="3300"/>
      <c r="AB977" s="3297"/>
      <c r="AC977" s="3297"/>
      <c r="AD977" s="3296"/>
      <c r="AE977" s="3301"/>
      <c r="AF977" s="3302"/>
      <c r="AG977" s="3297"/>
      <c r="AH977" s="3303"/>
      <c r="AI977" s="3303"/>
      <c r="AJ977" s="3285"/>
      <c r="AK977" s="2578"/>
    </row>
    <row r="978" spans="2:37" s="2458" customFormat="1" ht="15" customHeight="1" x14ac:dyDescent="0.2">
      <c r="B978" s="4564" t="s">
        <v>5946</v>
      </c>
      <c r="C978" s="4565"/>
      <c r="D978" s="3295" t="s">
        <v>5947</v>
      </c>
      <c r="E978" s="3296">
        <v>22.32</v>
      </c>
      <c r="F978" s="3296">
        <v>22.32</v>
      </c>
      <c r="G978" s="3277"/>
      <c r="H978" s="3278"/>
      <c r="I978" s="3278"/>
      <c r="J978" s="3298">
        <v>150</v>
      </c>
      <c r="K978" s="3277"/>
      <c r="L978" s="3277"/>
      <c r="M978" s="3275"/>
      <c r="N978" s="3279"/>
      <c r="O978" s="3277"/>
      <c r="P978" s="3277"/>
      <c r="Q978" s="3277"/>
      <c r="R978" s="3277"/>
      <c r="S978" s="3280"/>
      <c r="T978" s="3277"/>
      <c r="U978" s="3281"/>
      <c r="V978" s="3281"/>
      <c r="W978" s="3277"/>
      <c r="X978" s="3277"/>
      <c r="Y978" s="3281"/>
      <c r="Z978" s="3281"/>
      <c r="AA978" s="3281"/>
      <c r="AB978" s="3277"/>
      <c r="AC978" s="3277"/>
      <c r="AD978" s="3276"/>
      <c r="AE978" s="3282"/>
      <c r="AF978" s="3283"/>
      <c r="AG978" s="3283"/>
      <c r="AH978" s="3284"/>
      <c r="AI978" s="3284"/>
      <c r="AJ978" s="3285"/>
      <c r="AK978" s="2578"/>
    </row>
    <row r="979" spans="2:37" s="2458" customFormat="1" ht="15" customHeight="1" x14ac:dyDescent="0.2">
      <c r="B979" s="4564" t="s">
        <v>5948</v>
      </c>
      <c r="C979" s="4565"/>
      <c r="D979" s="3295" t="s">
        <v>5949</v>
      </c>
      <c r="E979" s="3296">
        <v>26.79</v>
      </c>
      <c r="F979" s="3296">
        <v>26.79</v>
      </c>
      <c r="G979" s="3277"/>
      <c r="H979" s="3278"/>
      <c r="I979" s="3278"/>
      <c r="J979" s="3298">
        <v>250</v>
      </c>
      <c r="K979" s="3277"/>
      <c r="L979" s="3277"/>
      <c r="M979" s="3275"/>
      <c r="N979" s="3279"/>
      <c r="O979" s="3277"/>
      <c r="P979" s="3277"/>
      <c r="Q979" s="3277"/>
      <c r="R979" s="3277"/>
      <c r="S979" s="3280"/>
      <c r="T979" s="3277"/>
      <c r="U979" s="3281"/>
      <c r="V979" s="3281"/>
      <c r="W979" s="3277"/>
      <c r="X979" s="3277"/>
      <c r="Y979" s="3281"/>
      <c r="Z979" s="3281"/>
      <c r="AA979" s="3281"/>
      <c r="AB979" s="3277"/>
      <c r="AC979" s="3277"/>
      <c r="AD979" s="3276"/>
      <c r="AE979" s="3282"/>
      <c r="AF979" s="3283"/>
      <c r="AG979" s="3283"/>
      <c r="AH979" s="3284"/>
      <c r="AI979" s="3284"/>
      <c r="AJ979" s="3285"/>
      <c r="AK979" s="2578"/>
    </row>
    <row r="980" spans="2:37" s="2458" customFormat="1" ht="15" customHeight="1" x14ac:dyDescent="0.2">
      <c r="B980" s="4564" t="s">
        <v>5950</v>
      </c>
      <c r="C980" s="4565"/>
      <c r="D980" s="3295" t="s">
        <v>5951</v>
      </c>
      <c r="E980" s="3296">
        <v>26.79</v>
      </c>
      <c r="F980" s="3296">
        <v>26.79</v>
      </c>
      <c r="G980" s="3277"/>
      <c r="H980" s="3278"/>
      <c r="I980" s="3278"/>
      <c r="J980" s="3298">
        <v>250</v>
      </c>
      <c r="K980" s="3277"/>
      <c r="L980" s="3277"/>
      <c r="M980" s="3275"/>
      <c r="N980" s="3279"/>
      <c r="O980" s="3277"/>
      <c r="P980" s="3277"/>
      <c r="Q980" s="3277"/>
      <c r="R980" s="3277"/>
      <c r="S980" s="3280"/>
      <c r="T980" s="3277"/>
      <c r="U980" s="3281"/>
      <c r="V980" s="3281"/>
      <c r="W980" s="3277"/>
      <c r="X980" s="3277"/>
      <c r="Y980" s="3281"/>
      <c r="Z980" s="3281"/>
      <c r="AA980" s="3281"/>
      <c r="AB980" s="3277"/>
      <c r="AC980" s="3277"/>
      <c r="AD980" s="3276"/>
      <c r="AE980" s="3282"/>
      <c r="AF980" s="3283"/>
      <c r="AG980" s="3283"/>
      <c r="AH980" s="3284"/>
      <c r="AI980" s="3284"/>
      <c r="AJ980" s="3285"/>
      <c r="AK980" s="2578"/>
    </row>
    <row r="981" spans="2:37" s="2458" customFormat="1" ht="15" customHeight="1" x14ac:dyDescent="0.2">
      <c r="B981" s="4564" t="s">
        <v>5952</v>
      </c>
      <c r="C981" s="4565"/>
      <c r="D981" s="3295" t="s">
        <v>5953</v>
      </c>
      <c r="E981" s="3296">
        <v>26.79</v>
      </c>
      <c r="F981" s="3296">
        <v>26.79</v>
      </c>
      <c r="G981" s="3277"/>
      <c r="H981" s="3278"/>
      <c r="I981" s="3278"/>
      <c r="J981" s="3298">
        <v>250</v>
      </c>
      <c r="K981" s="3277"/>
      <c r="L981" s="3277"/>
      <c r="M981" s="3275"/>
      <c r="N981" s="3279"/>
      <c r="O981" s="3277"/>
      <c r="P981" s="3277"/>
      <c r="Q981" s="3277"/>
      <c r="R981" s="3277"/>
      <c r="S981" s="3280"/>
      <c r="T981" s="3277"/>
      <c r="U981" s="3281"/>
      <c r="V981" s="3281"/>
      <c r="W981" s="3277"/>
      <c r="X981" s="3277"/>
      <c r="Y981" s="3281"/>
      <c r="Z981" s="3281"/>
      <c r="AA981" s="3281"/>
      <c r="AB981" s="3277"/>
      <c r="AC981" s="3277"/>
      <c r="AD981" s="3276"/>
      <c r="AE981" s="3282"/>
      <c r="AF981" s="3283"/>
      <c r="AG981" s="3283"/>
      <c r="AH981" s="3284"/>
      <c r="AI981" s="3284"/>
      <c r="AJ981" s="3285"/>
      <c r="AK981" s="2578"/>
    </row>
    <row r="982" spans="2:37" s="2458" customFormat="1" ht="15" customHeight="1" x14ac:dyDescent="0.2">
      <c r="B982" s="4564" t="s">
        <v>5954</v>
      </c>
      <c r="C982" s="4565"/>
      <c r="D982" s="3295" t="s">
        <v>5955</v>
      </c>
      <c r="E982" s="3296">
        <v>26.79</v>
      </c>
      <c r="F982" s="3296">
        <v>26.79</v>
      </c>
      <c r="G982" s="3277"/>
      <c r="H982" s="3278"/>
      <c r="I982" s="3278"/>
      <c r="J982" s="3298">
        <v>250</v>
      </c>
      <c r="K982" s="3277"/>
      <c r="L982" s="3277"/>
      <c r="M982" s="3275"/>
      <c r="N982" s="3279"/>
      <c r="O982" s="3277"/>
      <c r="P982" s="3277"/>
      <c r="Q982" s="3277"/>
      <c r="R982" s="3277"/>
      <c r="S982" s="3280"/>
      <c r="T982" s="3277"/>
      <c r="U982" s="3281"/>
      <c r="V982" s="3281"/>
      <c r="W982" s="3277"/>
      <c r="X982" s="3277"/>
      <c r="Y982" s="3281"/>
      <c r="Z982" s="3281"/>
      <c r="AA982" s="3281"/>
      <c r="AB982" s="3277"/>
      <c r="AC982" s="3277"/>
      <c r="AD982" s="3276"/>
      <c r="AE982" s="3282"/>
      <c r="AF982" s="3283"/>
      <c r="AG982" s="3283"/>
      <c r="AH982" s="3284"/>
      <c r="AI982" s="3284"/>
      <c r="AJ982" s="3285"/>
      <c r="AK982" s="2578"/>
    </row>
    <row r="983" spans="2:37" s="2458" customFormat="1" ht="15" customHeight="1" thickBot="1" x14ac:dyDescent="0.25">
      <c r="B983" s="4581" t="s">
        <v>5956</v>
      </c>
      <c r="C983" s="4582"/>
      <c r="D983" s="3070" t="s">
        <v>5957</v>
      </c>
      <c r="E983" s="3071">
        <v>26.79</v>
      </c>
      <c r="F983" s="3071">
        <v>26.79</v>
      </c>
      <c r="G983" s="3308"/>
      <c r="H983" s="3309"/>
      <c r="I983" s="3309"/>
      <c r="J983" s="3304">
        <v>150</v>
      </c>
      <c r="K983" s="3308"/>
      <c r="L983" s="3308"/>
      <c r="M983" s="3306"/>
      <c r="N983" s="3310"/>
      <c r="O983" s="3308"/>
      <c r="P983" s="3308"/>
      <c r="Q983" s="3308"/>
      <c r="R983" s="3308"/>
      <c r="S983" s="3305"/>
      <c r="T983" s="3308"/>
      <c r="U983" s="3311"/>
      <c r="V983" s="3311"/>
      <c r="W983" s="3308"/>
      <c r="X983" s="3308"/>
      <c r="Y983" s="3311"/>
      <c r="Z983" s="3311"/>
      <c r="AA983" s="3311"/>
      <c r="AB983" s="3308"/>
      <c r="AC983" s="3308"/>
      <c r="AD983" s="3307"/>
      <c r="AE983" s="3312"/>
      <c r="AF983" s="3313"/>
      <c r="AG983" s="3313"/>
      <c r="AH983" s="3314"/>
      <c r="AI983" s="3314"/>
      <c r="AJ983" s="3315"/>
      <c r="AK983" s="2578"/>
    </row>
    <row r="984" spans="2:37" s="2458" customFormat="1" ht="15" customHeight="1" x14ac:dyDescent="0.2">
      <c r="B984" s="2579"/>
      <c r="C984" s="2572"/>
      <c r="D984" s="2572"/>
      <c r="E984" s="2572"/>
      <c r="F984" s="2572"/>
      <c r="G984" s="2572"/>
      <c r="H984" s="2572"/>
      <c r="I984" s="2573"/>
      <c r="J984" s="2573"/>
      <c r="K984" s="2573"/>
      <c r="L984" s="2573"/>
      <c r="M984" s="2572"/>
      <c r="N984" s="2573"/>
      <c r="O984" s="2573"/>
      <c r="P984" s="2573"/>
      <c r="Q984" s="2573"/>
      <c r="R984" s="2573"/>
      <c r="S984" s="2572"/>
      <c r="T984" s="2571"/>
      <c r="U984" s="2571"/>
      <c r="V984" s="2571"/>
      <c r="W984" s="2571"/>
      <c r="X984" s="2571"/>
      <c r="Y984" s="2571"/>
      <c r="Z984" s="2571"/>
      <c r="AA984" s="2571"/>
      <c r="AB984" s="2571"/>
      <c r="AC984" s="2571"/>
      <c r="AD984" s="2571"/>
      <c r="AE984" s="2571"/>
      <c r="AF984" s="2571"/>
      <c r="AG984" s="2571"/>
      <c r="AH984" s="2571"/>
      <c r="AI984" s="2571"/>
      <c r="AJ984" s="2574"/>
      <c r="AK984" s="2578"/>
    </row>
    <row r="985" spans="2:37" s="2458" customFormat="1" ht="21.75" customHeight="1" x14ac:dyDescent="0.2">
      <c r="B985" s="3643" t="s">
        <v>5002</v>
      </c>
      <c r="C985" s="3644"/>
      <c r="D985" s="4561" t="s">
        <v>5958</v>
      </c>
      <c r="E985" s="4561"/>
      <c r="F985" s="4561"/>
      <c r="G985" s="4561"/>
      <c r="H985" s="2575"/>
      <c r="I985" s="2575"/>
      <c r="J985" s="2575"/>
      <c r="K985" s="2575"/>
      <c r="L985" s="2575"/>
      <c r="M985" s="2575"/>
      <c r="N985" s="2575"/>
      <c r="O985" s="2575"/>
      <c r="P985" s="2575"/>
      <c r="Q985" s="2575"/>
      <c r="R985" s="2575"/>
      <c r="S985" s="2575"/>
      <c r="T985" s="2571"/>
      <c r="U985" s="2571"/>
      <c r="V985" s="2571"/>
      <c r="W985" s="2571"/>
      <c r="X985" s="2571"/>
      <c r="Y985" s="2571"/>
      <c r="Z985" s="2571"/>
      <c r="AA985" s="2571"/>
      <c r="AB985" s="2571"/>
      <c r="AC985" s="2571"/>
      <c r="AD985" s="2571"/>
      <c r="AE985" s="2571"/>
      <c r="AF985" s="2571"/>
      <c r="AG985" s="2571"/>
      <c r="AH985" s="2571"/>
      <c r="AI985" s="2571"/>
      <c r="AJ985" s="2574"/>
      <c r="AK985" s="2578"/>
    </row>
    <row r="986" spans="2:37" s="2458" customFormat="1" ht="15" customHeight="1" x14ac:dyDescent="0.2">
      <c r="B986" s="3643" t="s">
        <v>5003</v>
      </c>
      <c r="C986" s="3644"/>
      <c r="D986" s="4561" t="s">
        <v>5144</v>
      </c>
      <c r="E986" s="4561"/>
      <c r="F986" s="4561"/>
      <c r="G986" s="4561"/>
      <c r="H986" s="2575"/>
      <c r="I986" s="2575"/>
      <c r="J986" s="2575"/>
      <c r="K986" s="2575"/>
      <c r="L986" s="2575"/>
      <c r="M986" s="2575"/>
      <c r="N986" s="2575"/>
      <c r="O986" s="2575"/>
      <c r="P986" s="2575"/>
      <c r="Q986" s="2575"/>
      <c r="R986" s="2575"/>
      <c r="S986" s="2575"/>
      <c r="T986" s="2571"/>
      <c r="U986" s="2571"/>
      <c r="V986" s="2571"/>
      <c r="W986" s="2571"/>
      <c r="X986" s="2571"/>
      <c r="Y986" s="2571"/>
      <c r="Z986" s="2571"/>
      <c r="AA986" s="2571"/>
      <c r="AB986" s="2571"/>
      <c r="AC986" s="2571"/>
      <c r="AD986" s="2571"/>
      <c r="AE986" s="2571"/>
      <c r="AF986" s="2571"/>
      <c r="AG986" s="2571"/>
      <c r="AH986" s="2571"/>
      <c r="AI986" s="2571"/>
      <c r="AJ986" s="2574"/>
      <c r="AK986" s="2578"/>
    </row>
    <row r="987" spans="2:37" s="2458" customFormat="1" ht="15" customHeight="1" thickBot="1" x14ac:dyDescent="0.25">
      <c r="B987" s="3646"/>
      <c r="C987" s="3647"/>
      <c r="D987" s="3648"/>
      <c r="E987" s="3648"/>
      <c r="F987" s="3648"/>
      <c r="G987" s="3648"/>
      <c r="H987" s="2580"/>
      <c r="I987" s="2580"/>
      <c r="J987" s="2580"/>
      <c r="K987" s="2580"/>
      <c r="L987" s="2580"/>
      <c r="M987" s="2580"/>
      <c r="N987" s="2580"/>
      <c r="O987" s="2580"/>
      <c r="P987" s="2580"/>
      <c r="Q987" s="2580"/>
      <c r="R987" s="2580"/>
      <c r="S987" s="2580"/>
      <c r="T987" s="2581"/>
      <c r="U987" s="2581"/>
      <c r="V987" s="2581"/>
      <c r="W987" s="2581"/>
      <c r="X987" s="2581"/>
      <c r="Y987" s="2581"/>
      <c r="Z987" s="2581"/>
      <c r="AA987" s="2581"/>
      <c r="AB987" s="2581"/>
      <c r="AC987" s="2581"/>
      <c r="AD987" s="2581"/>
      <c r="AE987" s="2581"/>
      <c r="AF987" s="2581"/>
      <c r="AG987" s="2581"/>
      <c r="AH987" s="2581"/>
      <c r="AI987" s="2581"/>
      <c r="AJ987" s="2582"/>
      <c r="AK987" s="2583"/>
    </row>
    <row r="988" spans="2:37" s="2458" customFormat="1" ht="15" customHeight="1" x14ac:dyDescent="0.3">
      <c r="B988" s="4566" t="str">
        <f>+B952</f>
        <v>.</v>
      </c>
      <c r="C988" s="4566"/>
      <c r="D988" s="3248"/>
      <c r="E988" s="3249"/>
      <c r="F988" s="3249"/>
      <c r="G988" s="3249"/>
      <c r="H988" s="3249"/>
      <c r="I988" s="2886"/>
      <c r="J988" s="2886"/>
      <c r="K988" s="2886"/>
      <c r="L988" s="2886"/>
      <c r="M988" s="2886"/>
      <c r="N988" s="2886"/>
      <c r="O988" s="2886"/>
      <c r="P988" s="2886"/>
    </row>
    <row r="989" spans="2:37" s="2458" customFormat="1" ht="15" customHeight="1" thickBot="1" x14ac:dyDescent="0.35">
      <c r="C989" s="3248"/>
      <c r="D989" s="3248"/>
      <c r="E989" s="3249"/>
      <c r="F989" s="3249"/>
      <c r="G989" s="3249"/>
      <c r="H989" s="3249"/>
      <c r="I989" s="2886"/>
      <c r="J989" s="2886"/>
      <c r="K989" s="2886"/>
      <c r="L989" s="2886"/>
      <c r="M989" s="2886"/>
      <c r="N989" s="2886"/>
      <c r="O989" s="2886"/>
      <c r="P989" s="2886"/>
    </row>
    <row r="990" spans="2:37" s="2458" customFormat="1" ht="15" customHeight="1" x14ac:dyDescent="0.2">
      <c r="B990" s="3623" t="s">
        <v>5011</v>
      </c>
      <c r="C990" s="3624"/>
      <c r="D990" s="3624"/>
      <c r="E990" s="3624"/>
      <c r="F990" s="3624"/>
      <c r="G990" s="3624"/>
      <c r="H990" s="3624"/>
      <c r="I990" s="3624"/>
      <c r="J990" s="3624"/>
      <c r="K990" s="3624"/>
      <c r="L990" s="3624"/>
      <c r="M990" s="3624"/>
      <c r="N990" s="3624"/>
      <c r="O990" s="3624"/>
      <c r="P990" s="3624"/>
      <c r="Q990" s="3624"/>
      <c r="R990" s="3624"/>
      <c r="S990" s="3624"/>
      <c r="T990" s="3624"/>
      <c r="U990" s="3624"/>
      <c r="V990" s="3624"/>
      <c r="W990" s="3624"/>
      <c r="X990" s="3624"/>
      <c r="Y990" s="3624"/>
      <c r="Z990" s="3624"/>
      <c r="AA990" s="3624"/>
      <c r="AB990" s="3624"/>
      <c r="AC990" s="3624"/>
      <c r="AD990" s="3624"/>
      <c r="AE990" s="3624"/>
      <c r="AF990" s="3624"/>
      <c r="AG990" s="3624"/>
      <c r="AH990" s="3624"/>
      <c r="AI990" s="3624"/>
      <c r="AJ990" s="3624"/>
      <c r="AK990" s="3625"/>
    </row>
    <row r="991" spans="2:37" s="2458" customFormat="1" ht="15" customHeight="1" x14ac:dyDescent="0.2">
      <c r="B991" s="2576"/>
      <c r="C991" s="3257"/>
      <c r="D991" s="3257"/>
      <c r="E991" s="3257"/>
      <c r="F991" s="3257"/>
      <c r="G991" s="2577"/>
      <c r="H991" s="2577"/>
      <c r="I991" s="2577"/>
      <c r="J991" s="2577"/>
      <c r="K991" s="2577"/>
      <c r="L991" s="2577"/>
      <c r="M991" s="2577"/>
      <c r="N991" s="2577"/>
      <c r="O991" s="2577"/>
      <c r="P991" s="2577"/>
      <c r="Q991" s="2577"/>
      <c r="R991" s="2577"/>
      <c r="S991" s="2577"/>
      <c r="T991" s="2577"/>
      <c r="U991" s="2577"/>
      <c r="V991" s="2577"/>
      <c r="W991" s="2577"/>
      <c r="X991" s="2577"/>
      <c r="Y991" s="2577"/>
      <c r="Z991" s="2577"/>
      <c r="AA991" s="2577"/>
      <c r="AB991" s="2577"/>
      <c r="AC991" s="2577"/>
      <c r="AD991" s="2577"/>
      <c r="AE991" s="2577"/>
      <c r="AF991" s="2577"/>
      <c r="AG991" s="2577"/>
      <c r="AH991" s="2577"/>
      <c r="AI991" s="2577"/>
      <c r="AJ991" s="2577"/>
      <c r="AK991" s="2578"/>
    </row>
    <row r="992" spans="2:37" s="2458" customFormat="1" ht="15" customHeight="1" x14ac:dyDescent="0.2">
      <c r="B992" s="2576" t="s">
        <v>4998</v>
      </c>
      <c r="C992" s="3257"/>
      <c r="D992" s="3656" t="s">
        <v>5912</v>
      </c>
      <c r="E992" s="3656"/>
      <c r="F992" s="3656"/>
      <c r="G992" s="2577"/>
      <c r="H992" s="2577"/>
      <c r="I992" s="2577"/>
      <c r="J992" s="2577"/>
      <c r="K992" s="2577"/>
      <c r="L992" s="2577"/>
      <c r="M992" s="2577"/>
      <c r="N992" s="2577"/>
      <c r="O992" s="2577"/>
      <c r="P992" s="2577"/>
      <c r="Q992" s="2577"/>
      <c r="R992" s="2577"/>
      <c r="S992" s="2577"/>
      <c r="T992" s="2577"/>
      <c r="U992" s="2577"/>
      <c r="V992" s="2577"/>
      <c r="W992" s="2577"/>
      <c r="X992" s="2577"/>
      <c r="Y992" s="2577"/>
      <c r="Z992" s="2577"/>
      <c r="AA992" s="2577"/>
      <c r="AB992" s="2577"/>
      <c r="AC992" s="2577"/>
      <c r="AD992" s="2577"/>
      <c r="AE992" s="2577"/>
      <c r="AF992" s="2577"/>
      <c r="AG992" s="2577"/>
      <c r="AH992" s="2577"/>
      <c r="AI992" s="2577"/>
      <c r="AJ992" s="2577"/>
      <c r="AK992" s="2578"/>
    </row>
    <row r="993" spans="2:37" s="2458" customFormat="1" ht="15" customHeight="1" thickBot="1" x14ac:dyDescent="0.25">
      <c r="B993" s="3657" t="s">
        <v>5012</v>
      </c>
      <c r="C993" s="3658"/>
      <c r="D993" s="4586">
        <v>41563</v>
      </c>
      <c r="E993" s="4586"/>
      <c r="F993" s="3259"/>
      <c r="G993" s="2577"/>
      <c r="H993" s="2577"/>
      <c r="I993" s="2577"/>
      <c r="J993" s="2577"/>
      <c r="K993" s="2577"/>
      <c r="L993" s="2577"/>
      <c r="M993" s="2577"/>
      <c r="N993" s="2577"/>
      <c r="O993" s="2577"/>
      <c r="P993" s="2577"/>
      <c r="Q993" s="2577"/>
      <c r="R993" s="2577"/>
      <c r="S993" s="2577"/>
      <c r="T993" s="2577"/>
      <c r="U993" s="2577"/>
      <c r="V993" s="2577"/>
      <c r="W993" s="2577"/>
      <c r="X993" s="2577"/>
      <c r="Y993" s="2577"/>
      <c r="Z993" s="2577"/>
      <c r="AA993" s="2577"/>
      <c r="AB993" s="2577"/>
      <c r="AC993" s="2577"/>
      <c r="AD993" s="2577"/>
      <c r="AE993" s="2577"/>
      <c r="AF993" s="2577"/>
      <c r="AG993" s="2577"/>
      <c r="AH993" s="2577"/>
      <c r="AI993" s="2577"/>
      <c r="AJ993" s="2577"/>
      <c r="AK993" s="2578"/>
    </row>
    <row r="994" spans="2:37" s="2458" customFormat="1" ht="24.75" customHeight="1" thickBot="1" x14ac:dyDescent="0.25">
      <c r="B994" s="3659" t="s">
        <v>5013</v>
      </c>
      <c r="C994" s="3710"/>
      <c r="D994" s="4583" t="s">
        <v>5913</v>
      </c>
      <c r="E994" s="4584"/>
      <c r="F994" s="4584"/>
      <c r="G994" s="4584"/>
      <c r="H994" s="4584"/>
      <c r="I994" s="4584"/>
      <c r="J994" s="4584"/>
      <c r="K994" s="4584"/>
      <c r="L994" s="4584"/>
      <c r="M994" s="4584"/>
      <c r="N994" s="4584"/>
      <c r="O994" s="4584"/>
      <c r="P994" s="4584"/>
      <c r="Q994" s="4585"/>
      <c r="R994" s="2577"/>
      <c r="S994" s="2577"/>
      <c r="T994" s="2577"/>
      <c r="U994" s="2577"/>
      <c r="V994" s="2577"/>
      <c r="W994" s="2577"/>
      <c r="X994" s="2577"/>
      <c r="Y994" s="2577"/>
      <c r="Z994" s="2577"/>
      <c r="AA994" s="2577"/>
      <c r="AB994" s="2577"/>
      <c r="AC994" s="2577"/>
      <c r="AD994" s="2577"/>
      <c r="AE994" s="2577"/>
      <c r="AF994" s="2577"/>
      <c r="AG994" s="2577"/>
      <c r="AH994" s="2577"/>
      <c r="AI994" s="2577"/>
      <c r="AJ994" s="2577"/>
      <c r="AK994" s="2578"/>
    </row>
    <row r="995" spans="2:37" s="2458" customFormat="1" ht="15" customHeight="1" thickBot="1" x14ac:dyDescent="0.25">
      <c r="B995" s="3664"/>
      <c r="C995" s="3653"/>
      <c r="D995" s="3653"/>
      <c r="E995" s="3653"/>
      <c r="F995" s="3653"/>
      <c r="G995" s="3653"/>
      <c r="H995" s="3653"/>
      <c r="I995" s="3653"/>
      <c r="J995" s="3653"/>
      <c r="K995" s="3653"/>
      <c r="L995" s="3653"/>
      <c r="M995" s="3653"/>
      <c r="N995" s="3653"/>
      <c r="O995" s="3653"/>
      <c r="P995" s="3653"/>
      <c r="Q995" s="3653"/>
      <c r="R995" s="2577"/>
      <c r="S995" s="2577"/>
      <c r="T995" s="2577"/>
      <c r="U995" s="2577"/>
      <c r="V995" s="2577"/>
      <c r="W995" s="2577"/>
      <c r="X995" s="2577"/>
      <c r="Y995" s="2577"/>
      <c r="Z995" s="2577"/>
      <c r="AA995" s="2577"/>
      <c r="AB995" s="2577"/>
      <c r="AC995" s="2577"/>
      <c r="AD995" s="2577"/>
      <c r="AE995" s="2577"/>
      <c r="AF995" s="2577"/>
      <c r="AG995" s="2577"/>
      <c r="AH995" s="2577"/>
      <c r="AI995" s="2577"/>
      <c r="AJ995" s="2577"/>
      <c r="AK995" s="2578"/>
    </row>
    <row r="996" spans="2:37" s="2458" customFormat="1" ht="15" customHeight="1" thickBot="1" x14ac:dyDescent="0.25">
      <c r="B996" s="3256"/>
      <c r="C996" s="3257"/>
      <c r="D996" s="3257"/>
      <c r="E996" s="3257"/>
      <c r="F996" s="3258"/>
      <c r="G996" s="3258"/>
      <c r="H996" s="3258"/>
      <c r="I996" s="3258"/>
      <c r="J996" s="3258"/>
      <c r="K996" s="3258"/>
      <c r="L996" s="3258"/>
      <c r="M996" s="3258"/>
      <c r="N996" s="3258"/>
      <c r="O996" s="3258"/>
      <c r="P996" s="3258"/>
      <c r="Q996" s="3258"/>
      <c r="R996" s="2577"/>
      <c r="S996" s="2577"/>
      <c r="T996" s="2577"/>
      <c r="U996" s="2577"/>
      <c r="V996" s="2577"/>
      <c r="W996" s="2577"/>
      <c r="X996" s="2577"/>
      <c r="Y996" s="2577"/>
      <c r="Z996" s="2577"/>
      <c r="AA996" s="2577"/>
      <c r="AB996" s="2577"/>
      <c r="AC996" s="2577"/>
      <c r="AD996" s="2577"/>
      <c r="AE996" s="2577"/>
      <c r="AF996" s="2577"/>
      <c r="AG996" s="2577"/>
      <c r="AH996" s="2577"/>
      <c r="AI996" s="2577"/>
      <c r="AJ996" s="2577"/>
      <c r="AK996" s="2578"/>
    </row>
    <row r="997" spans="2:37" s="2458" customFormat="1" ht="15" customHeight="1" thickBot="1" x14ac:dyDescent="0.25">
      <c r="B997" s="3638" t="s">
        <v>5014</v>
      </c>
      <c r="C997" s="3638"/>
      <c r="D997" s="3638" t="s">
        <v>5004</v>
      </c>
      <c r="E997" s="3638" t="s">
        <v>5015</v>
      </c>
      <c r="F997" s="3654" t="s">
        <v>224</v>
      </c>
      <c r="G997" s="3654"/>
      <c r="H997" s="3654"/>
      <c r="I997" s="3654"/>
      <c r="J997" s="3654"/>
      <c r="K997" s="3654"/>
      <c r="L997" s="3654"/>
      <c r="M997" s="3654"/>
      <c r="N997" s="3654"/>
      <c r="O997" s="3654"/>
      <c r="P997" s="3654"/>
      <c r="Q997" s="3654"/>
      <c r="R997" s="3654"/>
      <c r="S997" s="3654" t="s">
        <v>340</v>
      </c>
      <c r="T997" s="3654"/>
      <c r="U997" s="3654"/>
      <c r="V997" s="3654"/>
      <c r="W997" s="3654"/>
      <c r="X997" s="3654"/>
      <c r="Y997" s="3654"/>
      <c r="Z997" s="3654"/>
      <c r="AA997" s="3654"/>
      <c r="AB997" s="3654"/>
      <c r="AC997" s="3654"/>
      <c r="AD997" s="3654" t="s">
        <v>225</v>
      </c>
      <c r="AE997" s="3654"/>
      <c r="AF997" s="3654"/>
      <c r="AG997" s="3654"/>
      <c r="AH997" s="3655" t="s">
        <v>4999</v>
      </c>
      <c r="AI997" s="3655"/>
      <c r="AJ997" s="3655"/>
      <c r="AK997" s="2578"/>
    </row>
    <row r="998" spans="2:37" s="2458" customFormat="1" ht="15" customHeight="1" thickBot="1" x14ac:dyDescent="0.25">
      <c r="B998" s="3639"/>
      <c r="C998" s="3639"/>
      <c r="D998" s="3639"/>
      <c r="E998" s="3639"/>
      <c r="F998" s="3639" t="s">
        <v>5016</v>
      </c>
      <c r="G998" s="3639" t="s">
        <v>5017</v>
      </c>
      <c r="H998" s="3638" t="s">
        <v>5018</v>
      </c>
      <c r="I998" s="3640" t="s">
        <v>5019</v>
      </c>
      <c r="J998" s="3640" t="s">
        <v>5020</v>
      </c>
      <c r="K998" s="3637" t="s">
        <v>5021</v>
      </c>
      <c r="L998" s="3637" t="s">
        <v>5022</v>
      </c>
      <c r="M998" s="3640" t="s">
        <v>5023</v>
      </c>
      <c r="N998" s="3640"/>
      <c r="O998" s="3637" t="s">
        <v>5024</v>
      </c>
      <c r="P998" s="3637" t="s">
        <v>5025</v>
      </c>
      <c r="Q998" s="3637" t="s">
        <v>5026</v>
      </c>
      <c r="R998" s="3637" t="s">
        <v>5027</v>
      </c>
      <c r="S998" s="3638" t="s">
        <v>5028</v>
      </c>
      <c r="T998" s="3638" t="s">
        <v>5029</v>
      </c>
      <c r="U998" s="3638" t="s">
        <v>5030</v>
      </c>
      <c r="V998" s="3638" t="s">
        <v>5031</v>
      </c>
      <c r="W998" s="3638" t="s">
        <v>5032</v>
      </c>
      <c r="X998" s="3638" t="s">
        <v>5033</v>
      </c>
      <c r="Y998" s="3638" t="s">
        <v>5034</v>
      </c>
      <c r="Z998" s="3638" t="s">
        <v>5035</v>
      </c>
      <c r="AA998" s="3638" t="s">
        <v>5036</v>
      </c>
      <c r="AB998" s="3640" t="s">
        <v>5037</v>
      </c>
      <c r="AC998" s="3640" t="s">
        <v>5038</v>
      </c>
      <c r="AD998" s="3638" t="s">
        <v>5039</v>
      </c>
      <c r="AE998" s="3638" t="s">
        <v>5040</v>
      </c>
      <c r="AF998" s="3638" t="s">
        <v>5041</v>
      </c>
      <c r="AG998" s="3638" t="s">
        <v>5042</v>
      </c>
      <c r="AH998" s="3638" t="s">
        <v>1154</v>
      </c>
      <c r="AI998" s="3638" t="s">
        <v>5000</v>
      </c>
      <c r="AJ998" s="3638" t="s">
        <v>5001</v>
      </c>
      <c r="AK998" s="2578"/>
    </row>
    <row r="999" spans="2:37" s="2458" customFormat="1" ht="15" customHeight="1" thickBot="1" x14ac:dyDescent="0.25">
      <c r="B999" s="3639"/>
      <c r="C999" s="3639"/>
      <c r="D999" s="3639"/>
      <c r="E999" s="3639"/>
      <c r="F999" s="3639"/>
      <c r="G999" s="3639"/>
      <c r="H999" s="3639"/>
      <c r="I999" s="3637"/>
      <c r="J999" s="3637"/>
      <c r="K999" s="3637"/>
      <c r="L999" s="3637"/>
      <c r="M999" s="3254" t="s">
        <v>5043</v>
      </c>
      <c r="N999" s="3255" t="s">
        <v>2798</v>
      </c>
      <c r="O999" s="3637"/>
      <c r="P999" s="3637"/>
      <c r="Q999" s="3637"/>
      <c r="R999" s="3637"/>
      <c r="S999" s="3639"/>
      <c r="T999" s="3639"/>
      <c r="U999" s="3639"/>
      <c r="V999" s="3639"/>
      <c r="W999" s="3639"/>
      <c r="X999" s="3639"/>
      <c r="Y999" s="3639"/>
      <c r="Z999" s="3639"/>
      <c r="AA999" s="3639"/>
      <c r="AB999" s="3637"/>
      <c r="AC999" s="3637"/>
      <c r="AD999" s="3639"/>
      <c r="AE999" s="3639"/>
      <c r="AF999" s="3639"/>
      <c r="AG999" s="3639"/>
      <c r="AH999" s="3639"/>
      <c r="AI999" s="3639"/>
      <c r="AJ999" s="3639"/>
      <c r="AK999" s="2578"/>
    </row>
    <row r="1000" spans="2:37" s="2458" customFormat="1" ht="15" customHeight="1" thickBot="1" x14ac:dyDescent="0.25">
      <c r="B1000" s="3260" t="s">
        <v>5914</v>
      </c>
      <c r="C1000" s="3261"/>
      <c r="D1000" s="3262"/>
      <c r="E1000" s="3263"/>
      <c r="F1000" s="3263"/>
      <c r="G1000" s="3263"/>
      <c r="H1000" s="3263"/>
      <c r="I1000" s="3263"/>
      <c r="J1000" s="3263"/>
      <c r="K1000" s="3263"/>
      <c r="L1000" s="3264"/>
      <c r="M1000" s="3263"/>
      <c r="N1000" s="3263"/>
      <c r="O1000" s="3263"/>
      <c r="P1000" s="3263"/>
      <c r="Q1000" s="3263"/>
      <c r="R1000" s="3263"/>
      <c r="S1000" s="3263"/>
      <c r="T1000" s="3263"/>
      <c r="U1000" s="3263"/>
      <c r="V1000" s="3265"/>
      <c r="W1000" s="3263"/>
      <c r="X1000" s="3263"/>
      <c r="Y1000" s="3263"/>
      <c r="Z1000" s="3265"/>
      <c r="AA1000" s="3265"/>
      <c r="AB1000" s="3266"/>
      <c r="AC1000" s="3264"/>
      <c r="AD1000" s="3267"/>
      <c r="AE1000" s="3267"/>
      <c r="AF1000" s="3268">
        <v>0.5</v>
      </c>
      <c r="AG1000" s="3266"/>
      <c r="AH1000" s="3263"/>
      <c r="AI1000" s="3269"/>
      <c r="AJ1000" s="3270"/>
      <c r="AK1000" s="2578"/>
    </row>
    <row r="1001" spans="2:37" s="2458" customFormat="1" ht="15" customHeight="1" x14ac:dyDescent="0.2">
      <c r="B1001" s="2579"/>
      <c r="C1001" s="2572"/>
      <c r="D1001" s="2572"/>
      <c r="E1001" s="2572"/>
      <c r="F1001" s="2572"/>
      <c r="G1001" s="2572"/>
      <c r="H1001" s="2572"/>
      <c r="I1001" s="2573"/>
      <c r="J1001" s="2573"/>
      <c r="K1001" s="2573"/>
      <c r="L1001" s="2573"/>
      <c r="M1001" s="2572"/>
      <c r="N1001" s="2573"/>
      <c r="O1001" s="2573"/>
      <c r="P1001" s="2573"/>
      <c r="Q1001" s="2573"/>
      <c r="R1001" s="2573"/>
      <c r="S1001" s="2572"/>
      <c r="T1001" s="2571"/>
      <c r="U1001" s="2571"/>
      <c r="V1001" s="2571"/>
      <c r="W1001" s="2571"/>
      <c r="X1001" s="2571"/>
      <c r="Y1001" s="2571"/>
      <c r="Z1001" s="2571"/>
      <c r="AA1001" s="2571"/>
      <c r="AB1001" s="2571"/>
      <c r="AC1001" s="2571"/>
      <c r="AD1001" s="2571"/>
      <c r="AE1001" s="2571"/>
      <c r="AF1001" s="2571"/>
      <c r="AG1001" s="2571"/>
      <c r="AH1001" s="2571"/>
      <c r="AI1001" s="2571"/>
      <c r="AJ1001" s="2574"/>
      <c r="AK1001" s="2578"/>
    </row>
    <row r="1002" spans="2:37" s="2458" customFormat="1" ht="15" customHeight="1" x14ac:dyDescent="0.2">
      <c r="B1002" s="3643" t="s">
        <v>5002</v>
      </c>
      <c r="C1002" s="3644"/>
      <c r="D1002" s="4561" t="s">
        <v>1871</v>
      </c>
      <c r="E1002" s="4561"/>
      <c r="F1002" s="4561"/>
      <c r="G1002" s="4561"/>
      <c r="H1002" s="2575"/>
      <c r="I1002" s="2575"/>
      <c r="J1002" s="2575"/>
      <c r="K1002" s="2575"/>
      <c r="L1002" s="2575"/>
      <c r="M1002" s="2575"/>
      <c r="N1002" s="2575"/>
      <c r="O1002" s="2575"/>
      <c r="P1002" s="2575"/>
      <c r="Q1002" s="2575"/>
      <c r="R1002" s="2575"/>
      <c r="S1002" s="2575"/>
      <c r="T1002" s="2571"/>
      <c r="U1002" s="2571"/>
      <c r="V1002" s="2571"/>
      <c r="W1002" s="2571"/>
      <c r="X1002" s="2571"/>
      <c r="Y1002" s="2571"/>
      <c r="Z1002" s="2571"/>
      <c r="AA1002" s="2571"/>
      <c r="AB1002" s="2571"/>
      <c r="AC1002" s="2571"/>
      <c r="AD1002" s="2571"/>
      <c r="AE1002" s="2571"/>
      <c r="AF1002" s="2571"/>
      <c r="AG1002" s="2571"/>
      <c r="AH1002" s="2571"/>
      <c r="AI1002" s="2571"/>
      <c r="AJ1002" s="2574"/>
      <c r="AK1002" s="2578"/>
    </row>
    <row r="1003" spans="2:37" s="2458" customFormat="1" ht="15" customHeight="1" x14ac:dyDescent="0.2">
      <c r="B1003" s="3643" t="s">
        <v>5003</v>
      </c>
      <c r="C1003" s="3644"/>
      <c r="D1003" s="4561" t="s">
        <v>5915</v>
      </c>
      <c r="E1003" s="4561"/>
      <c r="F1003" s="4561"/>
      <c r="G1003" s="4561"/>
      <c r="H1003" s="2575"/>
      <c r="I1003" s="2575"/>
      <c r="J1003" s="2575"/>
      <c r="K1003" s="2575"/>
      <c r="L1003" s="2575"/>
      <c r="M1003" s="2575"/>
      <c r="N1003" s="2575"/>
      <c r="O1003" s="2575"/>
      <c r="P1003" s="2575"/>
      <c r="Q1003" s="2575"/>
      <c r="R1003" s="2575"/>
      <c r="S1003" s="2575"/>
      <c r="T1003" s="2571"/>
      <c r="U1003" s="2571"/>
      <c r="V1003" s="2571"/>
      <c r="W1003" s="2571"/>
      <c r="X1003" s="2571"/>
      <c r="Y1003" s="2571"/>
      <c r="Z1003" s="2571"/>
      <c r="AA1003" s="2571"/>
      <c r="AB1003" s="2571"/>
      <c r="AC1003" s="2571"/>
      <c r="AD1003" s="2571"/>
      <c r="AE1003" s="2571"/>
      <c r="AF1003" s="2571"/>
      <c r="AG1003" s="2571"/>
      <c r="AH1003" s="2571"/>
      <c r="AI1003" s="2571"/>
      <c r="AJ1003" s="2574"/>
      <c r="AK1003" s="2578"/>
    </row>
    <row r="1004" spans="2:37" s="2458" customFormat="1" ht="15" customHeight="1" thickBot="1" x14ac:dyDescent="0.25">
      <c r="B1004" s="3646"/>
      <c r="C1004" s="3647"/>
      <c r="D1004" s="3648"/>
      <c r="E1004" s="3648"/>
      <c r="F1004" s="3648"/>
      <c r="G1004" s="3648"/>
      <c r="H1004" s="2580"/>
      <c r="I1004" s="2580"/>
      <c r="J1004" s="2580"/>
      <c r="K1004" s="2580"/>
      <c r="L1004" s="2580"/>
      <c r="M1004" s="2580"/>
      <c r="N1004" s="2580"/>
      <c r="O1004" s="2580"/>
      <c r="P1004" s="2580"/>
      <c r="Q1004" s="2580"/>
      <c r="R1004" s="2580"/>
      <c r="S1004" s="2580"/>
      <c r="T1004" s="2581"/>
      <c r="U1004" s="2581"/>
      <c r="V1004" s="2581"/>
      <c r="W1004" s="2581"/>
      <c r="X1004" s="2581"/>
      <c r="Y1004" s="2581"/>
      <c r="Z1004" s="2581"/>
      <c r="AA1004" s="2581"/>
      <c r="AB1004" s="2581"/>
      <c r="AC1004" s="2581"/>
      <c r="AD1004" s="2581"/>
      <c r="AE1004" s="2581"/>
      <c r="AF1004" s="2581"/>
      <c r="AG1004" s="2581"/>
      <c r="AH1004" s="2581"/>
      <c r="AI1004" s="2581"/>
      <c r="AJ1004" s="2582"/>
      <c r="AK1004" s="2583"/>
    </row>
    <row r="1005" spans="2:37" s="2458" customFormat="1" ht="15" customHeight="1" x14ac:dyDescent="0.3">
      <c r="B1005" s="4566" t="str">
        <f>+B988</f>
        <v>.</v>
      </c>
      <c r="C1005" s="4566"/>
      <c r="D1005" s="3248"/>
      <c r="E1005" s="3249"/>
      <c r="F1005" s="3249"/>
      <c r="G1005" s="3249"/>
      <c r="H1005" s="3249"/>
      <c r="I1005" s="2886"/>
      <c r="J1005" s="2886"/>
      <c r="K1005" s="2886"/>
      <c r="L1005" s="2886"/>
      <c r="M1005" s="2886"/>
      <c r="N1005" s="2886"/>
      <c r="O1005" s="2886"/>
      <c r="P1005" s="2886"/>
    </row>
    <row r="1006" spans="2:37" s="2458" customFormat="1" ht="15" customHeight="1" thickBot="1" x14ac:dyDescent="0.35">
      <c r="C1006" s="3248"/>
      <c r="D1006" s="3248"/>
      <c r="E1006" s="3249"/>
      <c r="F1006" s="3249"/>
      <c r="G1006" s="3249"/>
      <c r="H1006" s="3249"/>
      <c r="I1006" s="2886"/>
      <c r="J1006" s="2886"/>
      <c r="K1006" s="2886"/>
      <c r="L1006" s="2886"/>
      <c r="M1006" s="2886"/>
      <c r="N1006" s="2886"/>
      <c r="O1006" s="2886"/>
      <c r="P1006" s="2886"/>
    </row>
    <row r="1007" spans="2:37" s="2409" customFormat="1" ht="15" customHeight="1" x14ac:dyDescent="0.2">
      <c r="B1007" s="3623" t="s">
        <v>5011</v>
      </c>
      <c r="C1007" s="3624"/>
      <c r="D1007" s="3624"/>
      <c r="E1007" s="3624"/>
      <c r="F1007" s="3624"/>
      <c r="G1007" s="3624"/>
      <c r="H1007" s="3624"/>
      <c r="I1007" s="3624"/>
      <c r="J1007" s="3624"/>
      <c r="K1007" s="3624"/>
      <c r="L1007" s="3624"/>
      <c r="M1007" s="3624"/>
      <c r="N1007" s="3624"/>
      <c r="O1007" s="3624"/>
      <c r="P1007" s="3624"/>
      <c r="Q1007" s="3624"/>
      <c r="R1007" s="3624"/>
      <c r="S1007" s="3624"/>
      <c r="T1007" s="3624"/>
      <c r="U1007" s="3624"/>
      <c r="V1007" s="3624"/>
      <c r="W1007" s="3624"/>
      <c r="X1007" s="3624"/>
      <c r="Y1007" s="3624"/>
      <c r="Z1007" s="3624"/>
      <c r="AA1007" s="3624"/>
      <c r="AB1007" s="3624"/>
      <c r="AC1007" s="3624"/>
      <c r="AD1007" s="3624"/>
      <c r="AE1007" s="3624"/>
      <c r="AF1007" s="3624"/>
      <c r="AG1007" s="3624"/>
      <c r="AH1007" s="3624"/>
      <c r="AI1007" s="3624"/>
      <c r="AJ1007" s="3624"/>
      <c r="AK1007" s="3625"/>
    </row>
    <row r="1008" spans="2:37" s="2409" customFormat="1" ht="15" customHeight="1" x14ac:dyDescent="0.2">
      <c r="B1008" s="2576"/>
      <c r="C1008" s="3011"/>
      <c r="D1008" s="3011"/>
      <c r="E1008" s="3011"/>
      <c r="F1008" s="3011"/>
      <c r="G1008" s="2577"/>
      <c r="H1008" s="2577"/>
      <c r="I1008" s="2577"/>
      <c r="J1008" s="2577"/>
      <c r="K1008" s="2577"/>
      <c r="L1008" s="2577"/>
      <c r="M1008" s="2577"/>
      <c r="N1008" s="2577"/>
      <c r="O1008" s="2577"/>
      <c r="P1008" s="2577"/>
      <c r="Q1008" s="2577"/>
      <c r="R1008" s="2577"/>
      <c r="S1008" s="2577"/>
      <c r="T1008" s="2577"/>
      <c r="U1008" s="2577"/>
      <c r="V1008" s="2577"/>
      <c r="W1008" s="2577"/>
      <c r="X1008" s="2577"/>
      <c r="Y1008" s="2577"/>
      <c r="Z1008" s="2577"/>
      <c r="AA1008" s="2577"/>
      <c r="AB1008" s="2577"/>
      <c r="AC1008" s="2577"/>
      <c r="AD1008" s="2577"/>
      <c r="AE1008" s="2577"/>
      <c r="AF1008" s="2577"/>
      <c r="AG1008" s="2577"/>
      <c r="AH1008" s="2577"/>
      <c r="AI1008" s="2577"/>
      <c r="AJ1008" s="2577"/>
      <c r="AK1008" s="2578"/>
    </row>
    <row r="1009" spans="2:37" s="2409" customFormat="1" ht="27.75" customHeight="1" x14ac:dyDescent="0.2">
      <c r="B1009" s="2576" t="s">
        <v>4998</v>
      </c>
      <c r="C1009" s="3011"/>
      <c r="D1009" s="3656" t="s">
        <v>5879</v>
      </c>
      <c r="E1009" s="3656"/>
      <c r="F1009" s="3656"/>
      <c r="G1009" s="2577"/>
      <c r="H1009" s="2577"/>
      <c r="I1009" s="2577"/>
      <c r="J1009" s="2577"/>
      <c r="K1009" s="2577"/>
      <c r="L1009" s="2577"/>
      <c r="M1009" s="2577"/>
      <c r="N1009" s="2577"/>
      <c r="O1009" s="2577"/>
      <c r="P1009" s="2577"/>
      <c r="Q1009" s="2577"/>
      <c r="R1009" s="2577"/>
      <c r="S1009" s="2577"/>
      <c r="T1009" s="2577"/>
      <c r="U1009" s="2577"/>
      <c r="V1009" s="2577"/>
      <c r="W1009" s="2577"/>
      <c r="X1009" s="2577"/>
      <c r="Y1009" s="2577"/>
      <c r="Z1009" s="2577"/>
      <c r="AA1009" s="2577"/>
      <c r="AB1009" s="2577"/>
      <c r="AC1009" s="2577"/>
      <c r="AD1009" s="2577"/>
      <c r="AE1009" s="2577"/>
      <c r="AF1009" s="2577"/>
      <c r="AG1009" s="2577"/>
      <c r="AH1009" s="2577"/>
      <c r="AI1009" s="2577"/>
      <c r="AJ1009" s="2577"/>
      <c r="AK1009" s="2578"/>
    </row>
    <row r="1010" spans="2:37" s="2409" customFormat="1" ht="15" customHeight="1" thickBot="1" x14ac:dyDescent="0.25">
      <c r="B1010" s="3657" t="s">
        <v>5012</v>
      </c>
      <c r="C1010" s="3658"/>
      <c r="D1010" s="4588">
        <v>41536</v>
      </c>
      <c r="E1010" s="4588"/>
      <c r="F1010" s="3012"/>
      <c r="G1010" s="2577"/>
      <c r="H1010" s="2577"/>
      <c r="I1010" s="2577"/>
      <c r="J1010" s="2577"/>
      <c r="K1010" s="2577"/>
      <c r="L1010" s="2577"/>
      <c r="M1010" s="2577"/>
      <c r="N1010" s="2577"/>
      <c r="O1010" s="2577"/>
      <c r="P1010" s="2577"/>
      <c r="Q1010" s="2577"/>
      <c r="R1010" s="2577"/>
      <c r="S1010" s="2577"/>
      <c r="T1010" s="2577"/>
      <c r="U1010" s="2577"/>
      <c r="V1010" s="2577"/>
      <c r="W1010" s="2577"/>
      <c r="X1010" s="2577"/>
      <c r="Y1010" s="2577"/>
      <c r="Z1010" s="2577"/>
      <c r="AA1010" s="2577"/>
      <c r="AB1010" s="2577"/>
      <c r="AC1010" s="2577"/>
      <c r="AD1010" s="2577"/>
      <c r="AE1010" s="2577"/>
      <c r="AF1010" s="2577"/>
      <c r="AG1010" s="2577"/>
      <c r="AH1010" s="2577"/>
      <c r="AI1010" s="2577"/>
      <c r="AJ1010" s="2577"/>
      <c r="AK1010" s="2578"/>
    </row>
    <row r="1011" spans="2:37" s="2409" customFormat="1" ht="92.25" customHeight="1" thickBot="1" x14ac:dyDescent="0.25">
      <c r="B1011" s="3659" t="s">
        <v>5013</v>
      </c>
      <c r="C1011" s="3710"/>
      <c r="D1011" s="4583" t="s">
        <v>5897</v>
      </c>
      <c r="E1011" s="4584"/>
      <c r="F1011" s="4584"/>
      <c r="G1011" s="4584"/>
      <c r="H1011" s="4584"/>
      <c r="I1011" s="4584"/>
      <c r="J1011" s="4584"/>
      <c r="K1011" s="4584"/>
      <c r="L1011" s="4584"/>
      <c r="M1011" s="4584"/>
      <c r="N1011" s="4584"/>
      <c r="O1011" s="4584"/>
      <c r="P1011" s="4584"/>
      <c r="Q1011" s="4585"/>
      <c r="R1011" s="2577"/>
      <c r="S1011" s="2577"/>
      <c r="T1011" s="2577"/>
      <c r="U1011" s="2577"/>
      <c r="V1011" s="2577"/>
      <c r="W1011" s="2577"/>
      <c r="X1011" s="2577"/>
      <c r="Y1011" s="2577"/>
      <c r="Z1011" s="2577"/>
      <c r="AA1011" s="2577"/>
      <c r="AB1011" s="2577"/>
      <c r="AC1011" s="2577"/>
      <c r="AD1011" s="2577"/>
      <c r="AE1011" s="2577"/>
      <c r="AF1011" s="2577"/>
      <c r="AG1011" s="2577"/>
      <c r="AH1011" s="2577"/>
      <c r="AI1011" s="2577"/>
      <c r="AJ1011" s="2577"/>
      <c r="AK1011" s="2578"/>
    </row>
    <row r="1012" spans="2:37" s="2409" customFormat="1" ht="15" customHeight="1" thickBot="1" x14ac:dyDescent="0.25">
      <c r="B1012" s="3664"/>
      <c r="C1012" s="3653"/>
      <c r="D1012" s="3653"/>
      <c r="E1012" s="3653"/>
      <c r="F1012" s="3653"/>
      <c r="G1012" s="3653"/>
      <c r="H1012" s="3653"/>
      <c r="I1012" s="3653"/>
      <c r="J1012" s="3653"/>
      <c r="K1012" s="3653"/>
      <c r="L1012" s="3653"/>
      <c r="M1012" s="3653"/>
      <c r="N1012" s="3653"/>
      <c r="O1012" s="3653"/>
      <c r="P1012" s="3653"/>
      <c r="Q1012" s="3653"/>
      <c r="R1012" s="2577"/>
      <c r="S1012" s="2577"/>
      <c r="T1012" s="2577"/>
      <c r="U1012" s="2577"/>
      <c r="V1012" s="2577"/>
      <c r="W1012" s="2577"/>
      <c r="X1012" s="2577"/>
      <c r="Y1012" s="2577"/>
      <c r="Z1012" s="2577"/>
      <c r="AA1012" s="2577"/>
      <c r="AB1012" s="2577"/>
      <c r="AC1012" s="2577"/>
      <c r="AD1012" s="2577"/>
      <c r="AE1012" s="2577"/>
      <c r="AF1012" s="2577"/>
      <c r="AG1012" s="2577"/>
      <c r="AH1012" s="2577"/>
      <c r="AI1012" s="2577"/>
      <c r="AJ1012" s="2577"/>
      <c r="AK1012" s="2578"/>
    </row>
    <row r="1013" spans="2:37" s="2409" customFormat="1" ht="15" customHeight="1" thickBot="1" x14ac:dyDescent="0.25">
      <c r="B1013" s="3010"/>
      <c r="C1013" s="3011"/>
      <c r="D1013" s="3011"/>
      <c r="E1013" s="3011"/>
      <c r="F1013" s="3014"/>
      <c r="G1013" s="3014"/>
      <c r="H1013" s="3014"/>
      <c r="I1013" s="3014"/>
      <c r="J1013" s="3014"/>
      <c r="K1013" s="3014"/>
      <c r="L1013" s="3014"/>
      <c r="M1013" s="3014"/>
      <c r="N1013" s="3014"/>
      <c r="O1013" s="3014"/>
      <c r="P1013" s="3014"/>
      <c r="Q1013" s="3014"/>
      <c r="R1013" s="2577"/>
      <c r="S1013" s="2577"/>
      <c r="T1013" s="2577"/>
      <c r="U1013" s="2577"/>
      <c r="V1013" s="2577"/>
      <c r="W1013" s="2577"/>
      <c r="X1013" s="2577"/>
      <c r="Y1013" s="2577"/>
      <c r="Z1013" s="2577"/>
      <c r="AA1013" s="2577"/>
      <c r="AB1013" s="2577"/>
      <c r="AC1013" s="2577"/>
      <c r="AD1013" s="2577"/>
      <c r="AE1013" s="2577"/>
      <c r="AF1013" s="2577"/>
      <c r="AG1013" s="2577"/>
      <c r="AH1013" s="2577"/>
      <c r="AI1013" s="2577"/>
      <c r="AJ1013" s="2577"/>
      <c r="AK1013" s="2578"/>
    </row>
    <row r="1014" spans="2:37" s="2409" customFormat="1" ht="15" customHeight="1" thickBot="1" x14ac:dyDescent="0.25">
      <c r="B1014" s="3638" t="s">
        <v>5014</v>
      </c>
      <c r="C1014" s="3638"/>
      <c r="D1014" s="3638" t="s">
        <v>5004</v>
      </c>
      <c r="E1014" s="3638" t="s">
        <v>5015</v>
      </c>
      <c r="F1014" s="3654" t="s">
        <v>224</v>
      </c>
      <c r="G1014" s="3654"/>
      <c r="H1014" s="3654"/>
      <c r="I1014" s="3654"/>
      <c r="J1014" s="3654"/>
      <c r="K1014" s="3654"/>
      <c r="L1014" s="3654"/>
      <c r="M1014" s="3654"/>
      <c r="N1014" s="3654"/>
      <c r="O1014" s="3654"/>
      <c r="P1014" s="3654"/>
      <c r="Q1014" s="3654"/>
      <c r="R1014" s="3654"/>
      <c r="S1014" s="3654" t="s">
        <v>340</v>
      </c>
      <c r="T1014" s="3654"/>
      <c r="U1014" s="3654"/>
      <c r="V1014" s="3654"/>
      <c r="W1014" s="3654"/>
      <c r="X1014" s="3654"/>
      <c r="Y1014" s="3654"/>
      <c r="Z1014" s="3654"/>
      <c r="AA1014" s="3654"/>
      <c r="AB1014" s="3654"/>
      <c r="AC1014" s="3654"/>
      <c r="AD1014" s="3654" t="s">
        <v>225</v>
      </c>
      <c r="AE1014" s="3654"/>
      <c r="AF1014" s="3654"/>
      <c r="AG1014" s="3654"/>
      <c r="AH1014" s="3655" t="s">
        <v>4999</v>
      </c>
      <c r="AI1014" s="3655"/>
      <c r="AJ1014" s="3655"/>
      <c r="AK1014" s="2578"/>
    </row>
    <row r="1015" spans="2:37" s="2409" customFormat="1" ht="15" customHeight="1" thickBot="1" x14ac:dyDescent="0.25">
      <c r="B1015" s="3639"/>
      <c r="C1015" s="3639"/>
      <c r="D1015" s="3639"/>
      <c r="E1015" s="3639"/>
      <c r="F1015" s="3639" t="s">
        <v>5016</v>
      </c>
      <c r="G1015" s="3639" t="s">
        <v>5017</v>
      </c>
      <c r="H1015" s="3638" t="s">
        <v>5018</v>
      </c>
      <c r="I1015" s="3640" t="s">
        <v>5019</v>
      </c>
      <c r="J1015" s="3640" t="s">
        <v>5020</v>
      </c>
      <c r="K1015" s="3637" t="s">
        <v>5021</v>
      </c>
      <c r="L1015" s="3637" t="s">
        <v>5022</v>
      </c>
      <c r="M1015" s="3640" t="s">
        <v>5023</v>
      </c>
      <c r="N1015" s="3640"/>
      <c r="O1015" s="3637" t="s">
        <v>5024</v>
      </c>
      <c r="P1015" s="3637" t="s">
        <v>5025</v>
      </c>
      <c r="Q1015" s="3637" t="s">
        <v>5026</v>
      </c>
      <c r="R1015" s="3637" t="s">
        <v>5027</v>
      </c>
      <c r="S1015" s="3638" t="s">
        <v>5028</v>
      </c>
      <c r="T1015" s="3638" t="s">
        <v>5029</v>
      </c>
      <c r="U1015" s="3638" t="s">
        <v>5030</v>
      </c>
      <c r="V1015" s="3638" t="s">
        <v>5031</v>
      </c>
      <c r="W1015" s="3638" t="s">
        <v>5032</v>
      </c>
      <c r="X1015" s="3638" t="s">
        <v>5033</v>
      </c>
      <c r="Y1015" s="3638" t="s">
        <v>5034</v>
      </c>
      <c r="Z1015" s="3638" t="s">
        <v>5035</v>
      </c>
      <c r="AA1015" s="3638" t="s">
        <v>5036</v>
      </c>
      <c r="AB1015" s="3640" t="s">
        <v>5037</v>
      </c>
      <c r="AC1015" s="3640" t="s">
        <v>5038</v>
      </c>
      <c r="AD1015" s="3638" t="s">
        <v>5039</v>
      </c>
      <c r="AE1015" s="3638" t="s">
        <v>5040</v>
      </c>
      <c r="AF1015" s="3638" t="s">
        <v>5041</v>
      </c>
      <c r="AG1015" s="3638" t="s">
        <v>5042</v>
      </c>
      <c r="AH1015" s="3638" t="s">
        <v>1154</v>
      </c>
      <c r="AI1015" s="3638" t="s">
        <v>5000</v>
      </c>
      <c r="AJ1015" s="3638" t="s">
        <v>5001</v>
      </c>
      <c r="AK1015" s="2578"/>
    </row>
    <row r="1016" spans="2:37" s="2409" customFormat="1" ht="15" customHeight="1" thickBot="1" x14ac:dyDescent="0.25">
      <c r="B1016" s="3639"/>
      <c r="C1016" s="3639"/>
      <c r="D1016" s="3639"/>
      <c r="E1016" s="3639"/>
      <c r="F1016" s="3639"/>
      <c r="G1016" s="3639"/>
      <c r="H1016" s="3639"/>
      <c r="I1016" s="3637"/>
      <c r="J1016" s="3637"/>
      <c r="K1016" s="3637"/>
      <c r="L1016" s="3637"/>
      <c r="M1016" s="3009" t="s">
        <v>5043</v>
      </c>
      <c r="N1016" s="3008" t="s">
        <v>2798</v>
      </c>
      <c r="O1016" s="3637"/>
      <c r="P1016" s="3637"/>
      <c r="Q1016" s="3637"/>
      <c r="R1016" s="3637"/>
      <c r="S1016" s="3639"/>
      <c r="T1016" s="3639"/>
      <c r="U1016" s="3639"/>
      <c r="V1016" s="3639"/>
      <c r="W1016" s="3639"/>
      <c r="X1016" s="3639"/>
      <c r="Y1016" s="3639"/>
      <c r="Z1016" s="3639"/>
      <c r="AA1016" s="3639"/>
      <c r="AB1016" s="3637"/>
      <c r="AC1016" s="3637"/>
      <c r="AD1016" s="3639"/>
      <c r="AE1016" s="3639"/>
      <c r="AF1016" s="3639"/>
      <c r="AG1016" s="3639"/>
      <c r="AH1016" s="3639"/>
      <c r="AI1016" s="3639"/>
      <c r="AJ1016" s="3639"/>
      <c r="AK1016" s="2578"/>
    </row>
    <row r="1017" spans="2:37" s="2409" customFormat="1" ht="15" customHeight="1" x14ac:dyDescent="0.2">
      <c r="B1017" s="4593" t="s">
        <v>5880</v>
      </c>
      <c r="C1017" s="4594"/>
      <c r="D1017" s="3060"/>
      <c r="E1017" s="3061"/>
      <c r="F1017" s="3061"/>
      <c r="G1017" s="3061"/>
      <c r="H1017" s="3061"/>
      <c r="I1017" s="3061"/>
      <c r="J1017" s="3061"/>
      <c r="K1017" s="3061"/>
      <c r="L1017" s="3061"/>
      <c r="M1017" s="3061"/>
      <c r="N1017" s="3061"/>
      <c r="O1017" s="3061"/>
      <c r="P1017" s="3061"/>
      <c r="Q1017" s="3061"/>
      <c r="R1017" s="3061"/>
      <c r="S1017" s="3061"/>
      <c r="T1017" s="3061"/>
      <c r="U1017" s="3061"/>
      <c r="V1017" s="3154"/>
      <c r="W1017" s="3061"/>
      <c r="X1017" s="3061"/>
      <c r="Y1017" s="3061"/>
      <c r="Z1017" s="3154"/>
      <c r="AA1017" s="3154" t="s">
        <v>4149</v>
      </c>
      <c r="AB1017" s="3169"/>
      <c r="AC1017" s="3061"/>
      <c r="AD1017" s="3154">
        <v>1</v>
      </c>
      <c r="AE1017" s="3154">
        <v>15</v>
      </c>
      <c r="AF1017" s="3169">
        <v>5.9333333333333335E-2</v>
      </c>
      <c r="AG1017" s="3169" t="s">
        <v>1871</v>
      </c>
      <c r="AH1017" s="3061"/>
      <c r="AI1017" s="3197" t="s">
        <v>5881</v>
      </c>
      <c r="AJ1017" s="3198"/>
      <c r="AK1017" s="2578"/>
    </row>
    <row r="1018" spans="2:37" s="2409" customFormat="1" ht="15" customHeight="1" x14ac:dyDescent="0.2">
      <c r="B1018" s="4589" t="s">
        <v>5882</v>
      </c>
      <c r="C1018" s="4590"/>
      <c r="D1018" s="3056"/>
      <c r="E1018" s="3056"/>
      <c r="F1018" s="3056"/>
      <c r="G1018" s="3056"/>
      <c r="H1018" s="3056"/>
      <c r="I1018" s="3056"/>
      <c r="J1018" s="3056"/>
      <c r="K1018" s="3056"/>
      <c r="L1018" s="3057"/>
      <c r="M1018" s="3056"/>
      <c r="N1018" s="3056"/>
      <c r="O1018" s="3056"/>
      <c r="P1018" s="3056"/>
      <c r="Q1018" s="3056"/>
      <c r="R1018" s="3056"/>
      <c r="S1018" s="3056"/>
      <c r="T1018" s="3056"/>
      <c r="U1018" s="3056"/>
      <c r="V1018" s="3149"/>
      <c r="W1018" s="3056"/>
      <c r="X1018" s="3056"/>
      <c r="Y1018" s="3056"/>
      <c r="Z1018" s="3149"/>
      <c r="AA1018" s="3149">
        <v>300</v>
      </c>
      <c r="AB1018" s="3199"/>
      <c r="AC1018" s="3200"/>
      <c r="AD1018" s="3201">
        <v>3</v>
      </c>
      <c r="AE1018" s="3201">
        <v>50</v>
      </c>
      <c r="AF1018" s="3199">
        <v>5.3600000000000002E-2</v>
      </c>
      <c r="AG1018" s="3199" t="s">
        <v>1871</v>
      </c>
      <c r="AH1018" s="3056"/>
      <c r="AI1018" s="3202" t="s">
        <v>5883</v>
      </c>
      <c r="AJ1018" s="3203"/>
      <c r="AK1018" s="2578"/>
    </row>
    <row r="1019" spans="2:37" s="2409" customFormat="1" ht="15" customHeight="1" x14ac:dyDescent="0.2">
      <c r="B1019" s="4589" t="s">
        <v>5884</v>
      </c>
      <c r="C1019" s="4590"/>
      <c r="D1019" s="3056"/>
      <c r="E1019" s="3056"/>
      <c r="F1019" s="3056"/>
      <c r="G1019" s="3056"/>
      <c r="H1019" s="3056"/>
      <c r="I1019" s="3056"/>
      <c r="J1019" s="3056"/>
      <c r="K1019" s="3056"/>
      <c r="L1019" s="3057"/>
      <c r="M1019" s="3056"/>
      <c r="N1019" s="3056"/>
      <c r="O1019" s="3056"/>
      <c r="P1019" s="3056"/>
      <c r="Q1019" s="3056"/>
      <c r="R1019" s="3056"/>
      <c r="S1019" s="3056"/>
      <c r="T1019" s="3056"/>
      <c r="U1019" s="3056"/>
      <c r="V1019" s="3149"/>
      <c r="W1019" s="3056"/>
      <c r="X1019" s="3056"/>
      <c r="Y1019" s="3056"/>
      <c r="Z1019" s="3149"/>
      <c r="AA1019" s="3149">
        <v>50</v>
      </c>
      <c r="AB1019" s="3199"/>
      <c r="AC1019" s="3200"/>
      <c r="AD1019" s="3201">
        <v>7</v>
      </c>
      <c r="AE1019" s="3201">
        <v>100</v>
      </c>
      <c r="AF1019" s="3199">
        <v>6.25E-2</v>
      </c>
      <c r="AG1019" s="3199" t="s">
        <v>1871</v>
      </c>
      <c r="AH1019" s="3056"/>
      <c r="AI1019" s="3202" t="s">
        <v>5885</v>
      </c>
      <c r="AJ1019" s="3203"/>
      <c r="AK1019" s="2578"/>
    </row>
    <row r="1020" spans="2:37" s="2409" customFormat="1" ht="15" customHeight="1" x14ac:dyDescent="0.2">
      <c r="B1020" s="4589" t="s">
        <v>5886</v>
      </c>
      <c r="C1020" s="4590"/>
      <c r="D1020" s="3056"/>
      <c r="E1020" s="3056"/>
      <c r="F1020" s="3056"/>
      <c r="G1020" s="3056"/>
      <c r="H1020" s="3056"/>
      <c r="I1020" s="3056"/>
      <c r="J1020" s="3056"/>
      <c r="K1020" s="3056"/>
      <c r="L1020" s="3057"/>
      <c r="M1020" s="3056"/>
      <c r="N1020" s="3056"/>
      <c r="O1020" s="3056"/>
      <c r="P1020" s="3056"/>
      <c r="Q1020" s="3056"/>
      <c r="R1020" s="3056"/>
      <c r="S1020" s="3056"/>
      <c r="T1020" s="3056"/>
      <c r="U1020" s="3056"/>
      <c r="V1020" s="3149"/>
      <c r="W1020" s="3056"/>
      <c r="X1020" s="3056"/>
      <c r="Y1020" s="3056"/>
      <c r="Z1020" s="3149"/>
      <c r="AA1020" s="3149">
        <v>50</v>
      </c>
      <c r="AB1020" s="3199"/>
      <c r="AC1020" s="3200"/>
      <c r="AD1020" s="3201">
        <v>15</v>
      </c>
      <c r="AE1020" s="3201">
        <v>300</v>
      </c>
      <c r="AF1020" s="3199">
        <v>4.4633333333333337E-2</v>
      </c>
      <c r="AG1020" s="3199" t="s">
        <v>1871</v>
      </c>
      <c r="AH1020" s="3056"/>
      <c r="AI1020" s="3202" t="s">
        <v>5887</v>
      </c>
      <c r="AJ1020" s="3203"/>
      <c r="AK1020" s="2578"/>
    </row>
    <row r="1021" spans="2:37" s="2409" customFormat="1" ht="15" customHeight="1" x14ac:dyDescent="0.2">
      <c r="B1021" s="4589" t="s">
        <v>5888</v>
      </c>
      <c r="C1021" s="4590"/>
      <c r="D1021" s="3056"/>
      <c r="E1021" s="3056"/>
      <c r="F1021" s="3056"/>
      <c r="G1021" s="3056"/>
      <c r="H1021" s="3056"/>
      <c r="I1021" s="3056"/>
      <c r="J1021" s="3056"/>
      <c r="K1021" s="3056"/>
      <c r="L1021" s="3057"/>
      <c r="M1021" s="3056"/>
      <c r="N1021" s="3056"/>
      <c r="O1021" s="3056"/>
      <c r="P1021" s="3056"/>
      <c r="Q1021" s="3056"/>
      <c r="R1021" s="3056"/>
      <c r="S1021" s="3056"/>
      <c r="T1021" s="3056"/>
      <c r="U1021" s="3056"/>
      <c r="V1021" s="3149"/>
      <c r="W1021" s="3056"/>
      <c r="X1021" s="3056"/>
      <c r="Y1021" s="3056"/>
      <c r="Z1021" s="3149"/>
      <c r="AA1021" s="3149">
        <v>50</v>
      </c>
      <c r="AB1021" s="3199"/>
      <c r="AC1021" s="3200"/>
      <c r="AD1021" s="3201">
        <v>20</v>
      </c>
      <c r="AE1021" s="3201">
        <v>500</v>
      </c>
      <c r="AF1021" s="3199">
        <v>3.5720000000000002E-2</v>
      </c>
      <c r="AG1021" s="3199" t="s">
        <v>1871</v>
      </c>
      <c r="AH1021" s="3056"/>
      <c r="AI1021" s="3202" t="s">
        <v>5889</v>
      </c>
      <c r="AJ1021" s="3203"/>
      <c r="AK1021" s="2578"/>
    </row>
    <row r="1022" spans="2:37" s="2409" customFormat="1" ht="15" customHeight="1" x14ac:dyDescent="0.2">
      <c r="B1022" s="4589" t="s">
        <v>5890</v>
      </c>
      <c r="C1022" s="4590"/>
      <c r="D1022" s="3056"/>
      <c r="E1022" s="3056"/>
      <c r="F1022" s="3056"/>
      <c r="G1022" s="3056"/>
      <c r="H1022" s="3056"/>
      <c r="I1022" s="3056"/>
      <c r="J1022" s="3056"/>
      <c r="K1022" s="3056"/>
      <c r="L1022" s="3057"/>
      <c r="M1022" s="3056"/>
      <c r="N1022" s="3056"/>
      <c r="O1022" s="3056"/>
      <c r="P1022" s="3056"/>
      <c r="Q1022" s="3056"/>
      <c r="R1022" s="3056"/>
      <c r="S1022" s="3056"/>
      <c r="T1022" s="3056"/>
      <c r="U1022" s="3056"/>
      <c r="V1022" s="3149"/>
      <c r="W1022" s="3056"/>
      <c r="X1022" s="3056"/>
      <c r="Y1022" s="3056"/>
      <c r="Z1022" s="3149"/>
      <c r="AA1022" s="3149">
        <v>50</v>
      </c>
      <c r="AB1022" s="3199"/>
      <c r="AC1022" s="3200"/>
      <c r="AD1022" s="3201">
        <v>15</v>
      </c>
      <c r="AE1022" s="3201">
        <v>500</v>
      </c>
      <c r="AF1022" s="3199">
        <v>2.6780000000000002E-2</v>
      </c>
      <c r="AG1022" s="3199" t="s">
        <v>1871</v>
      </c>
      <c r="AH1022" s="3056"/>
      <c r="AI1022" s="3202" t="s">
        <v>5889</v>
      </c>
      <c r="AJ1022" s="3203"/>
      <c r="AK1022" s="2578"/>
    </row>
    <row r="1023" spans="2:37" s="2409" customFormat="1" ht="15" customHeight="1" x14ac:dyDescent="0.2">
      <c r="B1023" s="4589" t="s">
        <v>5891</v>
      </c>
      <c r="C1023" s="4590"/>
      <c r="D1023" s="3056"/>
      <c r="E1023" s="3056"/>
      <c r="F1023" s="3056"/>
      <c r="G1023" s="3056"/>
      <c r="H1023" s="3056"/>
      <c r="I1023" s="3056"/>
      <c r="J1023" s="3056"/>
      <c r="K1023" s="3056"/>
      <c r="L1023" s="3057"/>
      <c r="M1023" s="3056"/>
      <c r="N1023" s="3056"/>
      <c r="O1023" s="3056"/>
      <c r="P1023" s="3056"/>
      <c r="Q1023" s="3056"/>
      <c r="R1023" s="3056"/>
      <c r="S1023" s="3056"/>
      <c r="T1023" s="3056"/>
      <c r="U1023" s="3056"/>
      <c r="V1023" s="3149"/>
      <c r="W1023" s="3056"/>
      <c r="X1023" s="3056"/>
      <c r="Y1023" s="3056"/>
      <c r="Z1023" s="3149"/>
      <c r="AA1023" s="3149" t="s">
        <v>4149</v>
      </c>
      <c r="AB1023" s="3199"/>
      <c r="AC1023" s="3200"/>
      <c r="AD1023" s="3201">
        <v>1</v>
      </c>
      <c r="AE1023" s="3201">
        <v>15</v>
      </c>
      <c r="AF1023" s="3199">
        <v>5.9333333333333335E-2</v>
      </c>
      <c r="AG1023" s="3199" t="s">
        <v>1871</v>
      </c>
      <c r="AH1023" s="3056"/>
      <c r="AI1023" s="3202" t="s">
        <v>5881</v>
      </c>
      <c r="AJ1023" s="3203"/>
      <c r="AK1023" s="2578"/>
    </row>
    <row r="1024" spans="2:37" s="2409" customFormat="1" ht="15" customHeight="1" x14ac:dyDescent="0.2">
      <c r="B1024" s="4589" t="s">
        <v>5892</v>
      </c>
      <c r="C1024" s="4590"/>
      <c r="D1024" s="3056"/>
      <c r="E1024" s="3056"/>
      <c r="F1024" s="3056"/>
      <c r="G1024" s="3056"/>
      <c r="H1024" s="3056"/>
      <c r="I1024" s="3056"/>
      <c r="J1024" s="3056"/>
      <c r="K1024" s="3056"/>
      <c r="L1024" s="3057"/>
      <c r="M1024" s="3056"/>
      <c r="N1024" s="3056"/>
      <c r="O1024" s="3056"/>
      <c r="P1024" s="3056"/>
      <c r="Q1024" s="3056"/>
      <c r="R1024" s="3056"/>
      <c r="S1024" s="3056"/>
      <c r="T1024" s="3056"/>
      <c r="U1024" s="3056"/>
      <c r="V1024" s="3149"/>
      <c r="W1024" s="3056"/>
      <c r="X1024" s="3056"/>
      <c r="Y1024" s="3056"/>
      <c r="Z1024" s="3149"/>
      <c r="AA1024" s="3149">
        <v>300</v>
      </c>
      <c r="AB1024" s="3199"/>
      <c r="AC1024" s="3200"/>
      <c r="AD1024" s="3201">
        <v>3</v>
      </c>
      <c r="AE1024" s="3201">
        <v>50</v>
      </c>
      <c r="AF1024" s="3199">
        <v>5.3600000000000002E-2</v>
      </c>
      <c r="AG1024" s="3199" t="s">
        <v>1871</v>
      </c>
      <c r="AH1024" s="3056"/>
      <c r="AI1024" s="3202" t="s">
        <v>5883</v>
      </c>
      <c r="AJ1024" s="3203"/>
      <c r="AK1024" s="2578"/>
    </row>
    <row r="1025" spans="2:37" s="2409" customFormat="1" ht="15" customHeight="1" x14ac:dyDescent="0.2">
      <c r="B1025" s="4589" t="s">
        <v>5893</v>
      </c>
      <c r="C1025" s="4590"/>
      <c r="D1025" s="3056"/>
      <c r="E1025" s="3056"/>
      <c r="F1025" s="3056"/>
      <c r="G1025" s="3056"/>
      <c r="H1025" s="3056"/>
      <c r="I1025" s="3056"/>
      <c r="J1025" s="3056"/>
      <c r="K1025" s="3056"/>
      <c r="L1025" s="3057"/>
      <c r="M1025" s="3056"/>
      <c r="N1025" s="3056"/>
      <c r="O1025" s="3056"/>
      <c r="P1025" s="3056"/>
      <c r="Q1025" s="3056"/>
      <c r="R1025" s="3056"/>
      <c r="S1025" s="3056"/>
      <c r="T1025" s="3056"/>
      <c r="U1025" s="3056"/>
      <c r="V1025" s="3149"/>
      <c r="W1025" s="3056"/>
      <c r="X1025" s="3056"/>
      <c r="Y1025" s="3056"/>
      <c r="Z1025" s="3149"/>
      <c r="AA1025" s="3149">
        <v>50</v>
      </c>
      <c r="AB1025" s="3199"/>
      <c r="AC1025" s="3200"/>
      <c r="AD1025" s="3201">
        <v>7</v>
      </c>
      <c r="AE1025" s="3201">
        <v>100</v>
      </c>
      <c r="AF1025" s="3199">
        <v>6.25E-2</v>
      </c>
      <c r="AG1025" s="3199" t="s">
        <v>1871</v>
      </c>
      <c r="AH1025" s="3056"/>
      <c r="AI1025" s="3202" t="s">
        <v>5885</v>
      </c>
      <c r="AJ1025" s="3203"/>
      <c r="AK1025" s="2578"/>
    </row>
    <row r="1026" spans="2:37" s="2409" customFormat="1" ht="15" customHeight="1" x14ac:dyDescent="0.2">
      <c r="B1026" s="4589" t="s">
        <v>5894</v>
      </c>
      <c r="C1026" s="4590"/>
      <c r="D1026" s="3056"/>
      <c r="E1026" s="3056"/>
      <c r="F1026" s="3056"/>
      <c r="G1026" s="3056"/>
      <c r="H1026" s="3056"/>
      <c r="I1026" s="3056"/>
      <c r="J1026" s="3056"/>
      <c r="K1026" s="3056"/>
      <c r="L1026" s="3057"/>
      <c r="M1026" s="3056"/>
      <c r="N1026" s="3056"/>
      <c r="O1026" s="3056"/>
      <c r="P1026" s="3056"/>
      <c r="Q1026" s="3056"/>
      <c r="R1026" s="3056"/>
      <c r="S1026" s="3056"/>
      <c r="T1026" s="3056"/>
      <c r="U1026" s="3204"/>
      <c r="V1026" s="3205"/>
      <c r="W1026" s="3204"/>
      <c r="X1026" s="3204"/>
      <c r="Y1026" s="3204"/>
      <c r="Z1026" s="3205"/>
      <c r="AA1026" s="3205">
        <v>50</v>
      </c>
      <c r="AB1026" s="3199"/>
      <c r="AC1026" s="3200"/>
      <c r="AD1026" s="3201">
        <v>15</v>
      </c>
      <c r="AE1026" s="3201">
        <v>300</v>
      </c>
      <c r="AF1026" s="3199">
        <v>4.4633333333333337E-2</v>
      </c>
      <c r="AG1026" s="3199" t="s">
        <v>1871</v>
      </c>
      <c r="AH1026" s="3056"/>
      <c r="AI1026" s="3202" t="s">
        <v>5887</v>
      </c>
      <c r="AJ1026" s="3203"/>
      <c r="AK1026" s="2578"/>
    </row>
    <row r="1027" spans="2:37" s="2409" customFormat="1" ht="15" customHeight="1" x14ac:dyDescent="0.2">
      <c r="B1027" s="4589" t="s">
        <v>5895</v>
      </c>
      <c r="C1027" s="4590"/>
      <c r="D1027" s="3056"/>
      <c r="E1027" s="3056"/>
      <c r="F1027" s="3056"/>
      <c r="G1027" s="3056"/>
      <c r="H1027" s="3056"/>
      <c r="I1027" s="3056"/>
      <c r="J1027" s="3056"/>
      <c r="K1027" s="3056"/>
      <c r="L1027" s="3056"/>
      <c r="M1027" s="3056"/>
      <c r="N1027" s="3056"/>
      <c r="O1027" s="3056"/>
      <c r="P1027" s="3056"/>
      <c r="Q1027" s="3056"/>
      <c r="R1027" s="3056"/>
      <c r="S1027" s="3056"/>
      <c r="T1027" s="3056"/>
      <c r="U1027" s="3057"/>
      <c r="V1027" s="3149"/>
      <c r="W1027" s="3057"/>
      <c r="X1027" s="3057"/>
      <c r="Y1027" s="3057"/>
      <c r="Z1027" s="3149"/>
      <c r="AA1027" s="3149">
        <v>50</v>
      </c>
      <c r="AB1027" s="3199"/>
      <c r="AC1027" s="3200"/>
      <c r="AD1027" s="3201">
        <v>20</v>
      </c>
      <c r="AE1027" s="3201">
        <v>500</v>
      </c>
      <c r="AF1027" s="3199">
        <v>3.5720000000000002E-2</v>
      </c>
      <c r="AG1027" s="3199" t="s">
        <v>1871</v>
      </c>
      <c r="AH1027" s="3056"/>
      <c r="AI1027" s="3202" t="s">
        <v>5889</v>
      </c>
      <c r="AJ1027" s="3203"/>
      <c r="AK1027" s="2578"/>
    </row>
    <row r="1028" spans="2:37" s="2409" customFormat="1" ht="15" customHeight="1" x14ac:dyDescent="0.2">
      <c r="B1028" s="2579"/>
      <c r="C1028" s="2572"/>
      <c r="D1028" s="2572"/>
      <c r="E1028" s="2572"/>
      <c r="F1028" s="2572"/>
      <c r="G1028" s="2572"/>
      <c r="H1028" s="2572"/>
      <c r="I1028" s="2573"/>
      <c r="J1028" s="2573"/>
      <c r="K1028" s="2573"/>
      <c r="L1028" s="2573"/>
      <c r="M1028" s="2572"/>
      <c r="N1028" s="2573"/>
      <c r="O1028" s="2573"/>
      <c r="P1028" s="2573"/>
      <c r="Q1028" s="2573"/>
      <c r="R1028" s="2573"/>
      <c r="S1028" s="2572"/>
      <c r="T1028" s="2571"/>
      <c r="U1028" s="2571"/>
      <c r="V1028" s="2571"/>
      <c r="W1028" s="2571"/>
      <c r="X1028" s="2571"/>
      <c r="Y1028" s="2571"/>
      <c r="Z1028" s="2571"/>
      <c r="AA1028" s="2571"/>
      <c r="AB1028" s="2571"/>
      <c r="AC1028" s="2571"/>
      <c r="AD1028" s="2571"/>
      <c r="AE1028" s="2571"/>
      <c r="AF1028" s="2571"/>
      <c r="AG1028" s="2571"/>
      <c r="AH1028" s="2571"/>
      <c r="AI1028" s="2571"/>
      <c r="AJ1028" s="2574"/>
      <c r="AK1028" s="2578"/>
    </row>
    <row r="1029" spans="2:37" s="2409" customFormat="1" ht="15" customHeight="1" x14ac:dyDescent="0.2">
      <c r="B1029" s="3643" t="s">
        <v>5002</v>
      </c>
      <c r="C1029" s="3644"/>
      <c r="D1029" s="3652" t="s">
        <v>1871</v>
      </c>
      <c r="E1029" s="3652"/>
      <c r="F1029" s="3652"/>
      <c r="G1029" s="3652"/>
      <c r="H1029" s="2575"/>
      <c r="I1029" s="2575"/>
      <c r="J1029" s="2575"/>
      <c r="K1029" s="2575"/>
      <c r="L1029" s="2575"/>
      <c r="M1029" s="2575"/>
      <c r="N1029" s="2575"/>
      <c r="O1029" s="2575"/>
      <c r="P1029" s="2575"/>
      <c r="Q1029" s="2575"/>
      <c r="R1029" s="2575"/>
      <c r="S1029" s="2575"/>
      <c r="T1029" s="2571"/>
      <c r="U1029" s="2571"/>
      <c r="V1029" s="2571"/>
      <c r="W1029" s="2571"/>
      <c r="X1029" s="2571"/>
      <c r="Y1029" s="2571"/>
      <c r="Z1029" s="2571"/>
      <c r="AA1029" s="2571"/>
      <c r="AB1029" s="2571"/>
      <c r="AC1029" s="2571"/>
      <c r="AD1029" s="2571"/>
      <c r="AE1029" s="2571"/>
      <c r="AF1029" s="2571"/>
      <c r="AG1029" s="2571"/>
      <c r="AH1029" s="2571"/>
      <c r="AI1029" s="2571"/>
      <c r="AJ1029" s="2574"/>
      <c r="AK1029" s="2578"/>
    </row>
    <row r="1030" spans="2:37" s="2409" customFormat="1" ht="15" customHeight="1" x14ac:dyDescent="0.2">
      <c r="B1030" s="3643" t="s">
        <v>5003</v>
      </c>
      <c r="C1030" s="3644"/>
      <c r="D1030" s="3652" t="s">
        <v>10</v>
      </c>
      <c r="E1030" s="3652"/>
      <c r="F1030" s="3652"/>
      <c r="G1030" s="3652"/>
      <c r="H1030" s="2575"/>
      <c r="I1030" s="2575"/>
      <c r="J1030" s="2575"/>
      <c r="K1030" s="2575"/>
      <c r="L1030" s="2575"/>
      <c r="M1030" s="2575"/>
      <c r="N1030" s="2575"/>
      <c r="O1030" s="2575"/>
      <c r="P1030" s="2575"/>
      <c r="Q1030" s="2575"/>
      <c r="R1030" s="2575"/>
      <c r="S1030" s="2575"/>
      <c r="T1030" s="2571"/>
      <c r="U1030" s="2571"/>
      <c r="V1030" s="2571"/>
      <c r="W1030" s="2571"/>
      <c r="X1030" s="2571"/>
      <c r="Y1030" s="2571"/>
      <c r="Z1030" s="2571"/>
      <c r="AA1030" s="2571"/>
      <c r="AB1030" s="2571"/>
      <c r="AC1030" s="2571"/>
      <c r="AD1030" s="2571"/>
      <c r="AE1030" s="2571"/>
      <c r="AF1030" s="2571"/>
      <c r="AG1030" s="2571"/>
      <c r="AH1030" s="2571"/>
      <c r="AI1030" s="2571"/>
      <c r="AJ1030" s="2574"/>
      <c r="AK1030" s="2578"/>
    </row>
    <row r="1031" spans="2:37" s="2409" customFormat="1" ht="15" customHeight="1" thickBot="1" x14ac:dyDescent="0.25">
      <c r="B1031" s="3646"/>
      <c r="C1031" s="3647"/>
      <c r="D1031" s="3648"/>
      <c r="E1031" s="3648"/>
      <c r="F1031" s="3648"/>
      <c r="G1031" s="3648"/>
      <c r="H1031" s="2580"/>
      <c r="I1031" s="2580"/>
      <c r="J1031" s="2580"/>
      <c r="K1031" s="2580"/>
      <c r="L1031" s="2580"/>
      <c r="M1031" s="2580"/>
      <c r="N1031" s="2580"/>
      <c r="O1031" s="2580"/>
      <c r="P1031" s="2580"/>
      <c r="Q1031" s="2580"/>
      <c r="R1031" s="2580"/>
      <c r="S1031" s="2580"/>
      <c r="T1031" s="2581"/>
      <c r="U1031" s="2581"/>
      <c r="V1031" s="2581"/>
      <c r="W1031" s="2581"/>
      <c r="X1031" s="2581"/>
      <c r="Y1031" s="2581"/>
      <c r="Z1031" s="2581"/>
      <c r="AA1031" s="2581"/>
      <c r="AB1031" s="2581"/>
      <c r="AC1031" s="2581"/>
      <c r="AD1031" s="2581"/>
      <c r="AE1031" s="2581"/>
      <c r="AF1031" s="2581"/>
      <c r="AG1031" s="2581"/>
      <c r="AH1031" s="2581"/>
      <c r="AI1031" s="2581"/>
      <c r="AJ1031" s="2582"/>
      <c r="AK1031" s="2583"/>
    </row>
    <row r="1032" spans="2:37" s="2409" customFormat="1" ht="15" customHeight="1" x14ac:dyDescent="0.3">
      <c r="B1032" s="4587" t="str">
        <f>+B1005</f>
        <v>.</v>
      </c>
      <c r="C1032" s="4587"/>
      <c r="D1032" s="2693"/>
      <c r="E1032" s="534"/>
      <c r="F1032" s="534"/>
      <c r="G1032" s="534"/>
      <c r="H1032" s="534"/>
      <c r="I1032" s="3015"/>
      <c r="J1032" s="3015"/>
      <c r="K1032" s="3015"/>
      <c r="L1032" s="3015"/>
      <c r="M1032" s="3015"/>
      <c r="N1032" s="3015"/>
      <c r="O1032" s="3015"/>
      <c r="P1032" s="3015"/>
    </row>
    <row r="1033" spans="2:37" s="2409" customFormat="1" ht="15" customHeight="1" thickBot="1" x14ac:dyDescent="0.35">
      <c r="C1033" s="2693"/>
      <c r="D1033" s="2693"/>
      <c r="E1033" s="534"/>
      <c r="F1033" s="534"/>
      <c r="G1033" s="534"/>
      <c r="H1033" s="534"/>
      <c r="I1033" s="3015"/>
      <c r="J1033" s="3015"/>
      <c r="K1033" s="3015"/>
      <c r="L1033" s="3015"/>
      <c r="M1033" s="3015"/>
      <c r="N1033" s="3015"/>
      <c r="O1033" s="3015"/>
      <c r="P1033" s="3015"/>
    </row>
    <row r="1034" spans="2:37" s="2409" customFormat="1" ht="15" customHeight="1" x14ac:dyDescent="0.2">
      <c r="B1034" s="3623" t="s">
        <v>5011</v>
      </c>
      <c r="C1034" s="3624"/>
      <c r="D1034" s="3624"/>
      <c r="E1034" s="3624"/>
      <c r="F1034" s="3624"/>
      <c r="G1034" s="3624"/>
      <c r="H1034" s="3624"/>
      <c r="I1034" s="3624"/>
      <c r="J1034" s="3624"/>
      <c r="K1034" s="3624"/>
      <c r="L1034" s="3624"/>
      <c r="M1034" s="3624"/>
      <c r="N1034" s="3624"/>
      <c r="O1034" s="3624"/>
      <c r="P1034" s="3624"/>
      <c r="Q1034" s="3624"/>
      <c r="R1034" s="3624"/>
      <c r="S1034" s="3624"/>
      <c r="T1034" s="3624"/>
      <c r="U1034" s="3624"/>
      <c r="V1034" s="3624"/>
      <c r="W1034" s="3624"/>
      <c r="X1034" s="3624"/>
      <c r="Y1034" s="3624"/>
      <c r="Z1034" s="3624"/>
      <c r="AA1034" s="3624"/>
      <c r="AB1034" s="3624"/>
      <c r="AC1034" s="3624"/>
      <c r="AD1034" s="3624"/>
      <c r="AE1034" s="3624"/>
      <c r="AF1034" s="3624"/>
      <c r="AG1034" s="3624"/>
      <c r="AH1034" s="3624"/>
      <c r="AI1034" s="3624"/>
      <c r="AJ1034" s="3624"/>
      <c r="AK1034" s="3625"/>
    </row>
    <row r="1035" spans="2:37" s="2409" customFormat="1" ht="15" customHeight="1" x14ac:dyDescent="0.2">
      <c r="B1035" s="2576"/>
      <c r="C1035" s="3011"/>
      <c r="D1035" s="3011"/>
      <c r="E1035" s="3011"/>
      <c r="F1035" s="3011"/>
      <c r="G1035" s="2577"/>
      <c r="H1035" s="2577"/>
      <c r="I1035" s="2577"/>
      <c r="J1035" s="2577"/>
      <c r="K1035" s="2577"/>
      <c r="L1035" s="2577"/>
      <c r="M1035" s="2577"/>
      <c r="N1035" s="2577"/>
      <c r="O1035" s="2577"/>
      <c r="P1035" s="2577"/>
      <c r="Q1035" s="2577"/>
      <c r="R1035" s="2577"/>
      <c r="S1035" s="2577"/>
      <c r="T1035" s="2577"/>
      <c r="U1035" s="2577"/>
      <c r="V1035" s="2577"/>
      <c r="W1035" s="2577"/>
      <c r="X1035" s="2577"/>
      <c r="Y1035" s="2577"/>
      <c r="Z1035" s="2577"/>
      <c r="AA1035" s="2577"/>
      <c r="AB1035" s="2577"/>
      <c r="AC1035" s="2577"/>
      <c r="AD1035" s="2577"/>
      <c r="AE1035" s="2577"/>
      <c r="AF1035" s="2577"/>
      <c r="AG1035" s="2577"/>
      <c r="AH1035" s="2577"/>
      <c r="AI1035" s="2577"/>
      <c r="AJ1035" s="2577"/>
      <c r="AK1035" s="2578"/>
    </row>
    <row r="1036" spans="2:37" s="2409" customFormat="1" ht="28.5" customHeight="1" x14ac:dyDescent="0.2">
      <c r="B1036" s="2576" t="s">
        <v>4998</v>
      </c>
      <c r="C1036" s="3011"/>
      <c r="D1036" s="3656" t="s">
        <v>5867</v>
      </c>
      <c r="E1036" s="3656"/>
      <c r="F1036" s="3656"/>
      <c r="G1036" s="2577"/>
      <c r="H1036" s="2577"/>
      <c r="I1036" s="2577"/>
      <c r="J1036" s="2577"/>
      <c r="K1036" s="2577"/>
      <c r="L1036" s="2577"/>
      <c r="M1036" s="2577"/>
      <c r="N1036" s="2577"/>
      <c r="O1036" s="2577"/>
      <c r="P1036" s="2577"/>
      <c r="Q1036" s="2577"/>
      <c r="R1036" s="2577"/>
      <c r="S1036" s="2577"/>
      <c r="T1036" s="2577"/>
      <c r="U1036" s="2577"/>
      <c r="V1036" s="2577"/>
      <c r="W1036" s="2577"/>
      <c r="X1036" s="2577"/>
      <c r="Y1036" s="2577"/>
      <c r="Z1036" s="2577"/>
      <c r="AA1036" s="2577"/>
      <c r="AB1036" s="2577"/>
      <c r="AC1036" s="2577"/>
      <c r="AD1036" s="2577"/>
      <c r="AE1036" s="2577"/>
      <c r="AF1036" s="2577"/>
      <c r="AG1036" s="2577"/>
      <c r="AH1036" s="2577"/>
      <c r="AI1036" s="2577"/>
      <c r="AJ1036" s="2577"/>
      <c r="AK1036" s="2578"/>
    </row>
    <row r="1037" spans="2:37" s="2409" customFormat="1" ht="15" customHeight="1" thickBot="1" x14ac:dyDescent="0.25">
      <c r="B1037" s="3657" t="s">
        <v>5012</v>
      </c>
      <c r="C1037" s="3658"/>
      <c r="D1037" s="4588">
        <v>41519</v>
      </c>
      <c r="E1037" s="4588"/>
      <c r="F1037" s="3012"/>
      <c r="G1037" s="2577"/>
      <c r="H1037" s="2577"/>
      <c r="I1037" s="2577"/>
      <c r="J1037" s="2577"/>
      <c r="K1037" s="2577"/>
      <c r="L1037" s="2577"/>
      <c r="M1037" s="2577"/>
      <c r="N1037" s="2577"/>
      <c r="O1037" s="2577"/>
      <c r="P1037" s="2577"/>
      <c r="Q1037" s="2577"/>
      <c r="R1037" s="2577"/>
      <c r="S1037" s="2577"/>
      <c r="T1037" s="2577"/>
      <c r="U1037" s="2577"/>
      <c r="V1037" s="2577"/>
      <c r="W1037" s="2577"/>
      <c r="X1037" s="2577"/>
      <c r="Y1037" s="2577"/>
      <c r="Z1037" s="2577"/>
      <c r="AA1037" s="2577"/>
      <c r="AB1037" s="2577"/>
      <c r="AC1037" s="2577"/>
      <c r="AD1037" s="2577"/>
      <c r="AE1037" s="2577"/>
      <c r="AF1037" s="2577"/>
      <c r="AG1037" s="2577"/>
      <c r="AH1037" s="2577"/>
      <c r="AI1037" s="2577"/>
      <c r="AJ1037" s="2577"/>
      <c r="AK1037" s="2578"/>
    </row>
    <row r="1038" spans="2:37" s="2409" customFormat="1" ht="67.5" customHeight="1" thickBot="1" x14ac:dyDescent="0.25">
      <c r="B1038" s="3659" t="s">
        <v>5013</v>
      </c>
      <c r="C1038" s="3710"/>
      <c r="D1038" s="4583" t="s">
        <v>5896</v>
      </c>
      <c r="E1038" s="4584"/>
      <c r="F1038" s="4584"/>
      <c r="G1038" s="4584"/>
      <c r="H1038" s="4584"/>
      <c r="I1038" s="4584"/>
      <c r="J1038" s="4584"/>
      <c r="K1038" s="4584"/>
      <c r="L1038" s="4584"/>
      <c r="M1038" s="4584"/>
      <c r="N1038" s="4584"/>
      <c r="O1038" s="4584"/>
      <c r="P1038" s="4584"/>
      <c r="Q1038" s="4585"/>
      <c r="R1038" s="2577"/>
      <c r="S1038" s="2577"/>
      <c r="T1038" s="2577"/>
      <c r="U1038" s="2577"/>
      <c r="V1038" s="2577"/>
      <c r="W1038" s="2577"/>
      <c r="X1038" s="2577"/>
      <c r="Y1038" s="2577"/>
      <c r="Z1038" s="2577"/>
      <c r="AA1038" s="2577"/>
      <c r="AB1038" s="2577"/>
      <c r="AC1038" s="2577"/>
      <c r="AD1038" s="2577"/>
      <c r="AE1038" s="2577"/>
      <c r="AF1038" s="2577"/>
      <c r="AG1038" s="2577"/>
      <c r="AH1038" s="2577"/>
      <c r="AI1038" s="2577"/>
      <c r="AJ1038" s="2577"/>
      <c r="AK1038" s="2578"/>
    </row>
    <row r="1039" spans="2:37" s="2409" customFormat="1" ht="15" customHeight="1" thickBot="1" x14ac:dyDescent="0.25">
      <c r="B1039" s="3664"/>
      <c r="C1039" s="3653"/>
      <c r="D1039" s="3653"/>
      <c r="E1039" s="3653"/>
      <c r="F1039" s="3653"/>
      <c r="G1039" s="3653"/>
      <c r="H1039" s="3653"/>
      <c r="I1039" s="3653"/>
      <c r="J1039" s="3653"/>
      <c r="K1039" s="3653"/>
      <c r="L1039" s="3653"/>
      <c r="M1039" s="3653"/>
      <c r="N1039" s="3653"/>
      <c r="O1039" s="3653"/>
      <c r="P1039" s="3653"/>
      <c r="Q1039" s="3653"/>
      <c r="R1039" s="2577"/>
      <c r="S1039" s="2577"/>
      <c r="T1039" s="2577"/>
      <c r="U1039" s="2577"/>
      <c r="V1039" s="2577"/>
      <c r="W1039" s="2577"/>
      <c r="X1039" s="2577"/>
      <c r="Y1039" s="2577"/>
      <c r="Z1039" s="2577"/>
      <c r="AA1039" s="2577"/>
      <c r="AB1039" s="2577"/>
      <c r="AC1039" s="2577"/>
      <c r="AD1039" s="2577"/>
      <c r="AE1039" s="2577"/>
      <c r="AF1039" s="2577"/>
      <c r="AG1039" s="2577"/>
      <c r="AH1039" s="2577"/>
      <c r="AI1039" s="2577"/>
      <c r="AJ1039" s="2577"/>
      <c r="AK1039" s="2578"/>
    </row>
    <row r="1040" spans="2:37" s="2409" customFormat="1" ht="15" customHeight="1" thickBot="1" x14ac:dyDescent="0.25">
      <c r="B1040" s="3010"/>
      <c r="C1040" s="3011"/>
      <c r="D1040" s="3011"/>
      <c r="E1040" s="3011"/>
      <c r="F1040" s="3014"/>
      <c r="G1040" s="3014"/>
      <c r="H1040" s="3014"/>
      <c r="I1040" s="3014"/>
      <c r="J1040" s="3014"/>
      <c r="K1040" s="3014"/>
      <c r="L1040" s="3014"/>
      <c r="M1040" s="3014"/>
      <c r="N1040" s="3014"/>
      <c r="O1040" s="3014"/>
      <c r="P1040" s="3014"/>
      <c r="Q1040" s="3014"/>
      <c r="R1040" s="2577"/>
      <c r="S1040" s="2577"/>
      <c r="T1040" s="2577"/>
      <c r="U1040" s="2577"/>
      <c r="V1040" s="2577"/>
      <c r="W1040" s="2577"/>
      <c r="X1040" s="2577"/>
      <c r="Y1040" s="2577"/>
      <c r="Z1040" s="2577"/>
      <c r="AA1040" s="2577"/>
      <c r="AB1040" s="2577"/>
      <c r="AC1040" s="2577"/>
      <c r="AD1040" s="2577"/>
      <c r="AE1040" s="2577"/>
      <c r="AF1040" s="2577"/>
      <c r="AG1040" s="2577"/>
      <c r="AH1040" s="2577"/>
      <c r="AI1040" s="2577"/>
      <c r="AJ1040" s="2577"/>
      <c r="AK1040" s="2578"/>
    </row>
    <row r="1041" spans="2:37" s="2409" customFormat="1" ht="15" customHeight="1" thickBot="1" x14ac:dyDescent="0.25">
      <c r="B1041" s="3638" t="s">
        <v>5014</v>
      </c>
      <c r="C1041" s="3638"/>
      <c r="D1041" s="3638" t="s">
        <v>5004</v>
      </c>
      <c r="E1041" s="3638" t="s">
        <v>5015</v>
      </c>
      <c r="F1041" s="3654" t="s">
        <v>224</v>
      </c>
      <c r="G1041" s="3654"/>
      <c r="H1041" s="3654"/>
      <c r="I1041" s="3654"/>
      <c r="J1041" s="3654"/>
      <c r="K1041" s="3654"/>
      <c r="L1041" s="3654"/>
      <c r="M1041" s="3654"/>
      <c r="N1041" s="3654"/>
      <c r="O1041" s="3654"/>
      <c r="P1041" s="3654"/>
      <c r="Q1041" s="3654"/>
      <c r="R1041" s="3654"/>
      <c r="S1041" s="3654" t="s">
        <v>340</v>
      </c>
      <c r="T1041" s="3654"/>
      <c r="U1041" s="3654"/>
      <c r="V1041" s="3654"/>
      <c r="W1041" s="3654"/>
      <c r="X1041" s="3654"/>
      <c r="Y1041" s="3654"/>
      <c r="Z1041" s="3654"/>
      <c r="AA1041" s="3654"/>
      <c r="AB1041" s="3654"/>
      <c r="AC1041" s="3654"/>
      <c r="AD1041" s="3654" t="s">
        <v>225</v>
      </c>
      <c r="AE1041" s="3654"/>
      <c r="AF1041" s="3654"/>
      <c r="AG1041" s="3654"/>
      <c r="AH1041" s="3655" t="s">
        <v>4999</v>
      </c>
      <c r="AI1041" s="3655"/>
      <c r="AJ1041" s="3655"/>
      <c r="AK1041" s="2578"/>
    </row>
    <row r="1042" spans="2:37" s="2409" customFormat="1" ht="15" customHeight="1" thickBot="1" x14ac:dyDescent="0.25">
      <c r="B1042" s="3639"/>
      <c r="C1042" s="3639"/>
      <c r="D1042" s="3639"/>
      <c r="E1042" s="3639"/>
      <c r="F1042" s="3639" t="s">
        <v>5016</v>
      </c>
      <c r="G1042" s="3639" t="s">
        <v>5017</v>
      </c>
      <c r="H1042" s="3638" t="s">
        <v>5018</v>
      </c>
      <c r="I1042" s="3640" t="s">
        <v>5019</v>
      </c>
      <c r="J1042" s="3640" t="s">
        <v>5020</v>
      </c>
      <c r="K1042" s="3637" t="s">
        <v>5021</v>
      </c>
      <c r="L1042" s="3637" t="s">
        <v>5022</v>
      </c>
      <c r="M1042" s="3640" t="s">
        <v>5023</v>
      </c>
      <c r="N1042" s="3640"/>
      <c r="O1042" s="3637" t="s">
        <v>5024</v>
      </c>
      <c r="P1042" s="3637" t="s">
        <v>5025</v>
      </c>
      <c r="Q1042" s="3637" t="s">
        <v>5026</v>
      </c>
      <c r="R1042" s="3637" t="s">
        <v>5027</v>
      </c>
      <c r="S1042" s="3638" t="s">
        <v>5028</v>
      </c>
      <c r="T1042" s="3638" t="s">
        <v>5029</v>
      </c>
      <c r="U1042" s="3638" t="s">
        <v>5030</v>
      </c>
      <c r="V1042" s="3638" t="s">
        <v>5031</v>
      </c>
      <c r="W1042" s="3638" t="s">
        <v>5032</v>
      </c>
      <c r="X1042" s="3638" t="s">
        <v>5033</v>
      </c>
      <c r="Y1042" s="3638" t="s">
        <v>5034</v>
      </c>
      <c r="Z1042" s="3638" t="s">
        <v>5035</v>
      </c>
      <c r="AA1042" s="3638" t="s">
        <v>5036</v>
      </c>
      <c r="AB1042" s="3640" t="s">
        <v>5037</v>
      </c>
      <c r="AC1042" s="3640" t="s">
        <v>5038</v>
      </c>
      <c r="AD1042" s="3638" t="s">
        <v>5039</v>
      </c>
      <c r="AE1042" s="3638" t="s">
        <v>5040</v>
      </c>
      <c r="AF1042" s="3638" t="s">
        <v>5041</v>
      </c>
      <c r="AG1042" s="3638" t="s">
        <v>5042</v>
      </c>
      <c r="AH1042" s="3638" t="s">
        <v>1154</v>
      </c>
      <c r="AI1042" s="3638" t="s">
        <v>5000</v>
      </c>
      <c r="AJ1042" s="3638" t="s">
        <v>5001</v>
      </c>
      <c r="AK1042" s="2578"/>
    </row>
    <row r="1043" spans="2:37" s="2409" customFormat="1" ht="15" customHeight="1" thickBot="1" x14ac:dyDescent="0.25">
      <c r="B1043" s="3639"/>
      <c r="C1043" s="3639"/>
      <c r="D1043" s="3639"/>
      <c r="E1043" s="3639"/>
      <c r="F1043" s="3639"/>
      <c r="G1043" s="3639"/>
      <c r="H1043" s="3639"/>
      <c r="I1043" s="3637"/>
      <c r="J1043" s="3637"/>
      <c r="K1043" s="3637"/>
      <c r="L1043" s="3637"/>
      <c r="M1043" s="3009" t="s">
        <v>5043</v>
      </c>
      <c r="N1043" s="3008" t="s">
        <v>2798</v>
      </c>
      <c r="O1043" s="3637"/>
      <c r="P1043" s="3637"/>
      <c r="Q1043" s="3637"/>
      <c r="R1043" s="3637"/>
      <c r="S1043" s="3639"/>
      <c r="T1043" s="3639"/>
      <c r="U1043" s="3639"/>
      <c r="V1043" s="3639"/>
      <c r="W1043" s="3639"/>
      <c r="X1043" s="3639"/>
      <c r="Y1043" s="3639"/>
      <c r="Z1043" s="3639"/>
      <c r="AA1043" s="3639"/>
      <c r="AB1043" s="3637"/>
      <c r="AC1043" s="3637"/>
      <c r="AD1043" s="3639"/>
      <c r="AE1043" s="3639"/>
      <c r="AF1043" s="3639"/>
      <c r="AG1043" s="3639"/>
      <c r="AH1043" s="3639"/>
      <c r="AI1043" s="3639"/>
      <c r="AJ1043" s="3639"/>
      <c r="AK1043" s="2578"/>
    </row>
    <row r="1044" spans="2:37" s="2409" customFormat="1" ht="15" customHeight="1" x14ac:dyDescent="0.2">
      <c r="B1044" s="3743" t="s">
        <v>5868</v>
      </c>
      <c r="C1044" s="3744"/>
      <c r="D1044" s="3060" t="s">
        <v>5869</v>
      </c>
      <c r="E1044" s="3060">
        <v>24.99</v>
      </c>
      <c r="F1044" s="3174"/>
      <c r="G1044" s="3174"/>
      <c r="H1044" s="3174"/>
      <c r="I1044" s="3175">
        <v>40</v>
      </c>
      <c r="J1044" s="3174"/>
      <c r="K1044" s="3176"/>
      <c r="L1044" s="3176">
        <v>0.15</v>
      </c>
      <c r="M1044" s="3174"/>
      <c r="N1044" s="3174"/>
      <c r="O1044" s="3174"/>
      <c r="P1044" s="3174"/>
      <c r="Q1044" s="3176">
        <v>0.15</v>
      </c>
      <c r="R1044" s="3176">
        <v>0.15</v>
      </c>
      <c r="S1044" s="3174"/>
      <c r="T1044" s="3174"/>
      <c r="U1044" s="3177">
        <v>9999</v>
      </c>
      <c r="V1044" s="3174"/>
      <c r="W1044" s="3174"/>
      <c r="X1044" s="3178">
        <v>0.06</v>
      </c>
      <c r="Y1044" s="3174"/>
      <c r="Z1044" s="3174"/>
      <c r="AA1044" s="3174"/>
      <c r="AB1044" s="3178">
        <v>0.06</v>
      </c>
      <c r="AC1044" s="3178">
        <v>0.06</v>
      </c>
      <c r="AD1044" s="3174"/>
      <c r="AE1044" s="3179">
        <v>1000</v>
      </c>
      <c r="AF1044" s="3174"/>
      <c r="AG1044" s="3180">
        <v>0.1</v>
      </c>
      <c r="AH1044" s="3174"/>
      <c r="AI1044" s="3061" t="s">
        <v>5870</v>
      </c>
      <c r="AJ1044" s="3181"/>
      <c r="AK1044" s="2578"/>
    </row>
    <row r="1045" spans="2:37" s="2409" customFormat="1" ht="15" customHeight="1" x14ac:dyDescent="0.2">
      <c r="B1045" s="3749" t="s">
        <v>5871</v>
      </c>
      <c r="C1045" s="3750"/>
      <c r="D1045" s="3056" t="s">
        <v>5872</v>
      </c>
      <c r="E1045" s="3056">
        <v>29.99</v>
      </c>
      <c r="F1045" s="3182"/>
      <c r="G1045" s="3182"/>
      <c r="H1045" s="3182"/>
      <c r="I1045" s="3183">
        <v>40</v>
      </c>
      <c r="J1045" s="3182"/>
      <c r="K1045" s="3184"/>
      <c r="L1045" s="3184">
        <v>0.15</v>
      </c>
      <c r="M1045" s="3182"/>
      <c r="N1045" s="3182"/>
      <c r="O1045" s="3182"/>
      <c r="P1045" s="3182"/>
      <c r="Q1045" s="3184">
        <v>0.15</v>
      </c>
      <c r="R1045" s="3184">
        <v>0.15</v>
      </c>
      <c r="S1045" s="3182"/>
      <c r="T1045" s="3182"/>
      <c r="U1045" s="3185">
        <v>9999</v>
      </c>
      <c r="V1045" s="3182"/>
      <c r="W1045" s="3182"/>
      <c r="X1045" s="3186">
        <v>0.06</v>
      </c>
      <c r="Y1045" s="3182"/>
      <c r="Z1045" s="3182"/>
      <c r="AA1045" s="3182"/>
      <c r="AB1045" s="3186">
        <v>0.06</v>
      </c>
      <c r="AC1045" s="3186">
        <v>0.06</v>
      </c>
      <c r="AD1045" s="3182"/>
      <c r="AE1045" s="3187">
        <v>1500</v>
      </c>
      <c r="AF1045" s="3182"/>
      <c r="AG1045" s="3188">
        <v>0.1</v>
      </c>
      <c r="AH1045" s="3182"/>
      <c r="AI1045" s="3057" t="s">
        <v>5870</v>
      </c>
      <c r="AJ1045" s="3189"/>
      <c r="AK1045" s="2578"/>
    </row>
    <row r="1046" spans="2:37" s="2409" customFormat="1" ht="15" customHeight="1" x14ac:dyDescent="0.2">
      <c r="B1046" s="3749" t="s">
        <v>5873</v>
      </c>
      <c r="C1046" s="3750"/>
      <c r="D1046" s="3056" t="s">
        <v>5874</v>
      </c>
      <c r="E1046" s="3056">
        <v>34.99</v>
      </c>
      <c r="F1046" s="3182"/>
      <c r="G1046" s="3182"/>
      <c r="H1046" s="3182"/>
      <c r="I1046" s="3183">
        <v>40</v>
      </c>
      <c r="J1046" s="3182"/>
      <c r="K1046" s="3184"/>
      <c r="L1046" s="3184">
        <v>0.15</v>
      </c>
      <c r="M1046" s="3182"/>
      <c r="N1046" s="3182"/>
      <c r="O1046" s="3182"/>
      <c r="P1046" s="3182"/>
      <c r="Q1046" s="3184">
        <v>0.15</v>
      </c>
      <c r="R1046" s="3184">
        <v>0.15</v>
      </c>
      <c r="S1046" s="3182"/>
      <c r="T1046" s="3182"/>
      <c r="U1046" s="3185">
        <v>9999</v>
      </c>
      <c r="V1046" s="3182"/>
      <c r="W1046" s="3182"/>
      <c r="X1046" s="3186">
        <v>0.06</v>
      </c>
      <c r="Y1046" s="3182"/>
      <c r="Z1046" s="3182"/>
      <c r="AA1046" s="3182"/>
      <c r="AB1046" s="3186">
        <v>0.06</v>
      </c>
      <c r="AC1046" s="3186">
        <v>0.06</v>
      </c>
      <c r="AD1046" s="3182"/>
      <c r="AE1046" s="3187">
        <v>1500</v>
      </c>
      <c r="AF1046" s="3182"/>
      <c r="AG1046" s="3188">
        <v>0.1</v>
      </c>
      <c r="AH1046" s="3182"/>
      <c r="AI1046" s="3057" t="s">
        <v>5870</v>
      </c>
      <c r="AJ1046" s="3189"/>
      <c r="AK1046" s="2578"/>
    </row>
    <row r="1047" spans="2:37" s="2409" customFormat="1" ht="15" customHeight="1" x14ac:dyDescent="0.2">
      <c r="B1047" s="3749" t="s">
        <v>5875</v>
      </c>
      <c r="C1047" s="3750"/>
      <c r="D1047" s="3056" t="s">
        <v>5876</v>
      </c>
      <c r="E1047" s="3056">
        <v>39.99</v>
      </c>
      <c r="F1047" s="3182"/>
      <c r="G1047" s="3182"/>
      <c r="H1047" s="3182"/>
      <c r="I1047" s="3183">
        <v>40</v>
      </c>
      <c r="J1047" s="3182"/>
      <c r="K1047" s="3184"/>
      <c r="L1047" s="3184">
        <v>0.15</v>
      </c>
      <c r="M1047" s="3182"/>
      <c r="N1047" s="3182"/>
      <c r="O1047" s="3182"/>
      <c r="P1047" s="3182"/>
      <c r="Q1047" s="3184">
        <v>0.15</v>
      </c>
      <c r="R1047" s="3184">
        <v>0.15</v>
      </c>
      <c r="S1047" s="3182"/>
      <c r="T1047" s="3182"/>
      <c r="U1047" s="3185">
        <v>9999</v>
      </c>
      <c r="V1047" s="3182"/>
      <c r="W1047" s="3182"/>
      <c r="X1047" s="3186">
        <v>0.06</v>
      </c>
      <c r="Y1047" s="3182"/>
      <c r="Z1047" s="3182"/>
      <c r="AA1047" s="3182"/>
      <c r="AB1047" s="3186">
        <v>0.06</v>
      </c>
      <c r="AC1047" s="3186">
        <v>0.06</v>
      </c>
      <c r="AD1047" s="3182"/>
      <c r="AE1047" s="3187">
        <v>2000</v>
      </c>
      <c r="AF1047" s="3182"/>
      <c r="AG1047" s="3188">
        <v>0.1</v>
      </c>
      <c r="AH1047" s="3182"/>
      <c r="AI1047" s="3057" t="s">
        <v>5870</v>
      </c>
      <c r="AJ1047" s="3189"/>
      <c r="AK1047" s="2578"/>
    </row>
    <row r="1048" spans="2:37" s="2409" customFormat="1" ht="15" customHeight="1" thickBot="1" x14ac:dyDescent="0.25">
      <c r="B1048" s="3753" t="s">
        <v>5877</v>
      </c>
      <c r="C1048" s="3754"/>
      <c r="D1048" s="3070" t="s">
        <v>5878</v>
      </c>
      <c r="E1048" s="3070">
        <v>49.99</v>
      </c>
      <c r="F1048" s="3068"/>
      <c r="G1048" s="3068"/>
      <c r="H1048" s="3068"/>
      <c r="I1048" s="3190">
        <v>40</v>
      </c>
      <c r="J1048" s="3068"/>
      <c r="K1048" s="3191"/>
      <c r="L1048" s="3191">
        <v>0.15</v>
      </c>
      <c r="M1048" s="3068"/>
      <c r="N1048" s="3068"/>
      <c r="O1048" s="3068"/>
      <c r="P1048" s="3068"/>
      <c r="Q1048" s="3191">
        <v>0.15</v>
      </c>
      <c r="R1048" s="3191">
        <v>0.15</v>
      </c>
      <c r="S1048" s="3068"/>
      <c r="T1048" s="3068"/>
      <c r="U1048" s="3192">
        <v>9999</v>
      </c>
      <c r="V1048" s="3068"/>
      <c r="W1048" s="3068"/>
      <c r="X1048" s="3193">
        <v>0.06</v>
      </c>
      <c r="Y1048" s="3068"/>
      <c r="Z1048" s="3068"/>
      <c r="AA1048" s="3068"/>
      <c r="AB1048" s="3193">
        <v>0.06</v>
      </c>
      <c r="AC1048" s="3193">
        <v>0.06</v>
      </c>
      <c r="AD1048" s="3068"/>
      <c r="AE1048" s="3194">
        <v>3000</v>
      </c>
      <c r="AF1048" s="3068"/>
      <c r="AG1048" s="3195">
        <v>0.1</v>
      </c>
      <c r="AH1048" s="3068"/>
      <c r="AI1048" s="3071" t="s">
        <v>5870</v>
      </c>
      <c r="AJ1048" s="3196"/>
      <c r="AK1048" s="2578"/>
    </row>
    <row r="1049" spans="2:37" s="2409" customFormat="1" ht="15" customHeight="1" x14ac:dyDescent="0.2">
      <c r="B1049" s="2579"/>
      <c r="C1049" s="2572"/>
      <c r="D1049" s="2572"/>
      <c r="E1049" s="2572"/>
      <c r="F1049" s="2572"/>
      <c r="G1049" s="2572"/>
      <c r="H1049" s="2572"/>
      <c r="I1049" s="2573"/>
      <c r="J1049" s="2573"/>
      <c r="K1049" s="2573"/>
      <c r="L1049" s="2573"/>
      <c r="M1049" s="2572"/>
      <c r="N1049" s="2573"/>
      <c r="O1049" s="2573"/>
      <c r="P1049" s="2573"/>
      <c r="Q1049" s="2573"/>
      <c r="R1049" s="2573"/>
      <c r="S1049" s="2572"/>
      <c r="T1049" s="2571"/>
      <c r="U1049" s="2571"/>
      <c r="V1049" s="2571"/>
      <c r="W1049" s="2571"/>
      <c r="X1049" s="2571"/>
      <c r="Y1049" s="2571"/>
      <c r="Z1049" s="2571"/>
      <c r="AA1049" s="2571"/>
      <c r="AB1049" s="2571"/>
      <c r="AC1049" s="2571"/>
      <c r="AD1049" s="2571"/>
      <c r="AE1049" s="2571"/>
      <c r="AF1049" s="2571"/>
      <c r="AG1049" s="2571"/>
      <c r="AH1049" s="2571"/>
      <c r="AI1049" s="2571"/>
      <c r="AJ1049" s="2574"/>
      <c r="AK1049" s="2578"/>
    </row>
    <row r="1050" spans="2:37" s="2409" customFormat="1" ht="15" customHeight="1" x14ac:dyDescent="0.2">
      <c r="B1050" s="3643" t="s">
        <v>5002</v>
      </c>
      <c r="C1050" s="3644"/>
      <c r="D1050" s="3675" t="s">
        <v>5169</v>
      </c>
      <c r="E1050" s="3675"/>
      <c r="F1050" s="3675"/>
      <c r="G1050" s="3675"/>
      <c r="H1050" s="3675"/>
      <c r="I1050" s="2575"/>
      <c r="J1050" s="2575"/>
      <c r="K1050" s="2575"/>
      <c r="L1050" s="2575"/>
      <c r="M1050" s="2575"/>
      <c r="N1050" s="2575"/>
      <c r="O1050" s="2575"/>
      <c r="P1050" s="2575"/>
      <c r="Q1050" s="2575"/>
      <c r="R1050" s="2575"/>
      <c r="S1050" s="2575"/>
      <c r="T1050" s="2571"/>
      <c r="U1050" s="2571"/>
      <c r="V1050" s="2571"/>
      <c r="W1050" s="2571"/>
      <c r="X1050" s="2571"/>
      <c r="Y1050" s="2571"/>
      <c r="Z1050" s="2571"/>
      <c r="AA1050" s="2571"/>
      <c r="AB1050" s="2571"/>
      <c r="AC1050" s="2571"/>
      <c r="AD1050" s="2571"/>
      <c r="AE1050" s="2571"/>
      <c r="AF1050" s="2571"/>
      <c r="AG1050" s="2571"/>
      <c r="AH1050" s="2571"/>
      <c r="AI1050" s="2571"/>
      <c r="AJ1050" s="2574"/>
      <c r="AK1050" s="2578"/>
    </row>
    <row r="1051" spans="2:37" s="2409" customFormat="1" ht="15" customHeight="1" x14ac:dyDescent="0.2">
      <c r="B1051" s="3643" t="s">
        <v>5003</v>
      </c>
      <c r="C1051" s="3644"/>
      <c r="D1051" s="3675" t="s">
        <v>1871</v>
      </c>
      <c r="E1051" s="3675"/>
      <c r="F1051" s="3675"/>
      <c r="G1051" s="3675"/>
      <c r="H1051" s="3675"/>
      <c r="I1051" s="2575"/>
      <c r="J1051" s="2575"/>
      <c r="K1051" s="2575"/>
      <c r="L1051" s="2575"/>
      <c r="M1051" s="2575"/>
      <c r="N1051" s="2575"/>
      <c r="O1051" s="2575"/>
      <c r="P1051" s="2575"/>
      <c r="Q1051" s="2575"/>
      <c r="R1051" s="2575"/>
      <c r="S1051" s="2575"/>
      <c r="T1051" s="2571"/>
      <c r="U1051" s="2571"/>
      <c r="V1051" s="2571"/>
      <c r="W1051" s="2571"/>
      <c r="X1051" s="2571"/>
      <c r="Y1051" s="2571"/>
      <c r="Z1051" s="2571"/>
      <c r="AA1051" s="2571"/>
      <c r="AB1051" s="2571"/>
      <c r="AC1051" s="2571"/>
      <c r="AD1051" s="2571"/>
      <c r="AE1051" s="2571"/>
      <c r="AF1051" s="2571"/>
      <c r="AG1051" s="2571"/>
      <c r="AH1051" s="2571"/>
      <c r="AI1051" s="2571"/>
      <c r="AJ1051" s="2574"/>
      <c r="AK1051" s="2578"/>
    </row>
    <row r="1052" spans="2:37" s="2409" customFormat="1" ht="15" customHeight="1" thickBot="1" x14ac:dyDescent="0.25">
      <c r="B1052" s="3646"/>
      <c r="C1052" s="3647"/>
      <c r="D1052" s="3648"/>
      <c r="E1052" s="3648"/>
      <c r="F1052" s="3648"/>
      <c r="G1052" s="3648"/>
      <c r="H1052" s="2580"/>
      <c r="I1052" s="2580"/>
      <c r="J1052" s="2580"/>
      <c r="K1052" s="2580"/>
      <c r="L1052" s="2580"/>
      <c r="M1052" s="2580"/>
      <c r="N1052" s="2580"/>
      <c r="O1052" s="2580"/>
      <c r="P1052" s="2580"/>
      <c r="Q1052" s="2580"/>
      <c r="R1052" s="2580"/>
      <c r="S1052" s="2580"/>
      <c r="T1052" s="2581"/>
      <c r="U1052" s="2581"/>
      <c r="V1052" s="2581"/>
      <c r="W1052" s="2581"/>
      <c r="X1052" s="2581"/>
      <c r="Y1052" s="2581"/>
      <c r="Z1052" s="2581"/>
      <c r="AA1052" s="2581"/>
      <c r="AB1052" s="2581"/>
      <c r="AC1052" s="2581"/>
      <c r="AD1052" s="2581"/>
      <c r="AE1052" s="2581"/>
      <c r="AF1052" s="2581"/>
      <c r="AG1052" s="2581"/>
      <c r="AH1052" s="2581"/>
      <c r="AI1052" s="2581"/>
      <c r="AJ1052" s="2582"/>
      <c r="AK1052" s="2583"/>
    </row>
    <row r="1053" spans="2:37" s="2409" customFormat="1" ht="15" customHeight="1" x14ac:dyDescent="0.3">
      <c r="B1053" s="2692" t="str">
        <f>+B1032</f>
        <v>.</v>
      </c>
      <c r="C1053" s="2693"/>
      <c r="D1053" s="2693"/>
      <c r="E1053" s="534"/>
      <c r="F1053" s="534"/>
      <c r="G1053" s="534"/>
      <c r="H1053" s="534"/>
      <c r="I1053" s="3015"/>
      <c r="J1053" s="3015"/>
      <c r="K1053" s="3015"/>
      <c r="L1053" s="3015"/>
      <c r="M1053" s="3015"/>
      <c r="N1053" s="3015"/>
      <c r="O1053" s="3015"/>
      <c r="P1053" s="3015"/>
    </row>
    <row r="1054" spans="2:37" s="2409" customFormat="1" ht="15" customHeight="1" thickBot="1" x14ac:dyDescent="0.35">
      <c r="C1054" s="2693"/>
      <c r="D1054" s="2693"/>
      <c r="E1054" s="534"/>
      <c r="F1054" s="534"/>
      <c r="G1054" s="534"/>
      <c r="H1054" s="534"/>
      <c r="I1054" s="3015"/>
      <c r="J1054" s="3015"/>
      <c r="K1054" s="3015"/>
      <c r="L1054" s="3015"/>
      <c r="M1054" s="3015"/>
      <c r="N1054" s="3015"/>
      <c r="O1054" s="3015"/>
      <c r="P1054" s="3015"/>
    </row>
    <row r="1055" spans="2:37" s="2409" customFormat="1" ht="15" customHeight="1" x14ac:dyDescent="0.2">
      <c r="B1055" s="3623" t="s">
        <v>5011</v>
      </c>
      <c r="C1055" s="3624"/>
      <c r="D1055" s="3624"/>
      <c r="E1055" s="3624"/>
      <c r="F1055" s="3624"/>
      <c r="G1055" s="3624"/>
      <c r="H1055" s="3624"/>
      <c r="I1055" s="3624"/>
      <c r="J1055" s="3624"/>
      <c r="K1055" s="3624"/>
      <c r="L1055" s="3624"/>
      <c r="M1055" s="3624"/>
      <c r="N1055" s="3624"/>
      <c r="O1055" s="3624"/>
      <c r="P1055" s="3624"/>
      <c r="Q1055" s="3624"/>
      <c r="R1055" s="3624"/>
      <c r="S1055" s="3624"/>
      <c r="T1055" s="3624"/>
      <c r="U1055" s="3624"/>
      <c r="V1055" s="3624"/>
      <c r="W1055" s="3624"/>
      <c r="X1055" s="3624"/>
      <c r="Y1055" s="3624"/>
      <c r="Z1055" s="3624"/>
      <c r="AA1055" s="3624"/>
      <c r="AB1055" s="3624"/>
      <c r="AC1055" s="3624"/>
      <c r="AD1055" s="3624"/>
      <c r="AE1055" s="3624"/>
      <c r="AF1055" s="3624"/>
      <c r="AG1055" s="3624"/>
      <c r="AH1055" s="3624"/>
      <c r="AI1055" s="3624"/>
      <c r="AJ1055" s="3624"/>
      <c r="AK1055" s="3625"/>
    </row>
    <row r="1056" spans="2:37" s="2409" customFormat="1" ht="15" customHeight="1" x14ac:dyDescent="0.2">
      <c r="B1056" s="2576"/>
      <c r="C1056" s="2667"/>
      <c r="D1056" s="2667"/>
      <c r="E1056" s="2667"/>
      <c r="F1056" s="2667"/>
      <c r="G1056" s="2577"/>
      <c r="H1056" s="2577"/>
      <c r="I1056" s="2577"/>
      <c r="J1056" s="2577"/>
      <c r="K1056" s="2577"/>
      <c r="L1056" s="2577"/>
      <c r="M1056" s="2577"/>
      <c r="N1056" s="2577"/>
      <c r="O1056" s="2577"/>
      <c r="P1056" s="2577"/>
      <c r="Q1056" s="2577"/>
      <c r="R1056" s="2577"/>
      <c r="S1056" s="2577"/>
      <c r="T1056" s="2577"/>
      <c r="U1056" s="2577"/>
      <c r="V1056" s="2577"/>
      <c r="W1056" s="2577"/>
      <c r="X1056" s="2577"/>
      <c r="Y1056" s="2577"/>
      <c r="Z1056" s="2577"/>
      <c r="AA1056" s="2577"/>
      <c r="AB1056" s="2577"/>
      <c r="AC1056" s="2577"/>
      <c r="AD1056" s="2577"/>
      <c r="AE1056" s="2577"/>
      <c r="AF1056" s="2577"/>
      <c r="AG1056" s="2577"/>
      <c r="AH1056" s="2577"/>
      <c r="AI1056" s="2577"/>
      <c r="AJ1056" s="2577"/>
      <c r="AK1056" s="2578"/>
    </row>
    <row r="1057" spans="2:37" s="2409" customFormat="1" ht="15" customHeight="1" x14ac:dyDescent="0.2">
      <c r="B1057" s="2576" t="s">
        <v>4998</v>
      </c>
      <c r="C1057" s="2667"/>
      <c r="D1057" s="3740" t="s">
        <v>5166</v>
      </c>
      <c r="E1057" s="3740"/>
      <c r="F1057" s="3740"/>
      <c r="G1057" s="2577"/>
      <c r="H1057" s="2577"/>
      <c r="I1057" s="2577"/>
      <c r="J1057" s="2577"/>
      <c r="K1057" s="2577"/>
      <c r="L1057" s="2577"/>
      <c r="M1057" s="2577"/>
      <c r="N1057" s="2577"/>
      <c r="O1057" s="2577"/>
      <c r="P1057" s="2577"/>
      <c r="Q1057" s="2577"/>
      <c r="R1057" s="2577"/>
      <c r="S1057" s="2577"/>
      <c r="T1057" s="2577"/>
      <c r="U1057" s="2577"/>
      <c r="V1057" s="2577"/>
      <c r="W1057" s="2577"/>
      <c r="X1057" s="2577"/>
      <c r="Y1057" s="2577"/>
      <c r="Z1057" s="2577"/>
      <c r="AA1057" s="2577"/>
      <c r="AB1057" s="2577"/>
      <c r="AC1057" s="2577"/>
      <c r="AD1057" s="2577"/>
      <c r="AE1057" s="2577"/>
      <c r="AF1057" s="2577"/>
      <c r="AG1057" s="2577"/>
      <c r="AH1057" s="2577"/>
      <c r="AI1057" s="2577"/>
      <c r="AJ1057" s="2577"/>
      <c r="AK1057" s="2578"/>
    </row>
    <row r="1058" spans="2:37" s="2409" customFormat="1" ht="15" customHeight="1" thickBot="1" x14ac:dyDescent="0.25">
      <c r="B1058" s="3657" t="s">
        <v>5012</v>
      </c>
      <c r="C1058" s="3658"/>
      <c r="D1058" s="2669">
        <v>41428</v>
      </c>
      <c r="E1058" s="2670"/>
      <c r="F1058" s="2670"/>
      <c r="G1058" s="2577"/>
      <c r="H1058" s="2577"/>
      <c r="I1058" s="2577"/>
      <c r="J1058" s="2577"/>
      <c r="K1058" s="2577"/>
      <c r="L1058" s="2577"/>
      <c r="M1058" s="2577"/>
      <c r="N1058" s="2577"/>
      <c r="O1058" s="2577"/>
      <c r="P1058" s="2577"/>
      <c r="Q1058" s="2577"/>
      <c r="R1058" s="2577"/>
      <c r="S1058" s="2577"/>
      <c r="T1058" s="2577"/>
      <c r="U1058" s="2577"/>
      <c r="V1058" s="2577"/>
      <c r="W1058" s="2577"/>
      <c r="X1058" s="2577"/>
      <c r="Y1058" s="2577"/>
      <c r="Z1058" s="2577"/>
      <c r="AA1058" s="2577"/>
      <c r="AB1058" s="2577"/>
      <c r="AC1058" s="2577"/>
      <c r="AD1058" s="2577"/>
      <c r="AE1058" s="2577"/>
      <c r="AF1058" s="2577"/>
      <c r="AG1058" s="2577"/>
      <c r="AH1058" s="2577"/>
      <c r="AI1058" s="2577"/>
      <c r="AJ1058" s="2577"/>
      <c r="AK1058" s="2578"/>
    </row>
    <row r="1059" spans="2:37" s="2409" customFormat="1" ht="48.75" customHeight="1" thickBot="1" x14ac:dyDescent="0.25">
      <c r="B1059" s="3659" t="s">
        <v>5013</v>
      </c>
      <c r="C1059" s="3710"/>
      <c r="D1059" s="4583" t="s">
        <v>5167</v>
      </c>
      <c r="E1059" s="4584"/>
      <c r="F1059" s="4584"/>
      <c r="G1059" s="4584"/>
      <c r="H1059" s="4584"/>
      <c r="I1059" s="4584"/>
      <c r="J1059" s="4584"/>
      <c r="K1059" s="4584"/>
      <c r="L1059" s="4584"/>
      <c r="M1059" s="4584"/>
      <c r="N1059" s="4584"/>
      <c r="O1059" s="4584"/>
      <c r="P1059" s="4584"/>
      <c r="Q1059" s="4585"/>
      <c r="R1059" s="2577"/>
      <c r="S1059" s="2577"/>
      <c r="T1059" s="2577"/>
      <c r="U1059" s="2577"/>
      <c r="V1059" s="2577"/>
      <c r="W1059" s="2577"/>
      <c r="X1059" s="2577"/>
      <c r="Y1059" s="2577"/>
      <c r="Z1059" s="2577"/>
      <c r="AA1059" s="2577"/>
      <c r="AB1059" s="2577"/>
      <c r="AC1059" s="2577"/>
      <c r="AD1059" s="2577"/>
      <c r="AE1059" s="2577"/>
      <c r="AF1059" s="2577"/>
      <c r="AG1059" s="2577"/>
      <c r="AH1059" s="2577"/>
      <c r="AI1059" s="2577"/>
      <c r="AJ1059" s="2577"/>
      <c r="AK1059" s="2578"/>
    </row>
    <row r="1060" spans="2:37" s="2409" customFormat="1" ht="15" customHeight="1" thickBot="1" x14ac:dyDescent="0.25">
      <c r="B1060" s="3664"/>
      <c r="C1060" s="3653"/>
      <c r="D1060" s="3653"/>
      <c r="E1060" s="3653"/>
      <c r="F1060" s="3653"/>
      <c r="G1060" s="3653"/>
      <c r="H1060" s="3653"/>
      <c r="I1060" s="3653"/>
      <c r="J1060" s="3653"/>
      <c r="K1060" s="3653"/>
      <c r="L1060" s="3653"/>
      <c r="M1060" s="3653"/>
      <c r="N1060" s="3653"/>
      <c r="O1060" s="3653"/>
      <c r="P1060" s="3653"/>
      <c r="Q1060" s="3653"/>
      <c r="R1060" s="2577"/>
      <c r="S1060" s="2577"/>
      <c r="T1060" s="2577"/>
      <c r="U1060" s="2577"/>
      <c r="V1060" s="2577"/>
      <c r="W1060" s="2577"/>
      <c r="X1060" s="2577"/>
      <c r="Y1060" s="2577"/>
      <c r="Z1060" s="2577"/>
      <c r="AA1060" s="2577"/>
      <c r="AB1060" s="2577"/>
      <c r="AC1060" s="2577"/>
      <c r="AD1060" s="2577"/>
      <c r="AE1060" s="2577"/>
      <c r="AF1060" s="2577"/>
      <c r="AG1060" s="2577"/>
      <c r="AH1060" s="2577"/>
      <c r="AI1060" s="2577"/>
      <c r="AJ1060" s="2577"/>
      <c r="AK1060" s="2578"/>
    </row>
    <row r="1061" spans="2:37" s="2409" customFormat="1" ht="15" customHeight="1" thickBot="1" x14ac:dyDescent="0.25">
      <c r="B1061" s="2666"/>
      <c r="C1061" s="2667"/>
      <c r="D1061" s="2667"/>
      <c r="E1061" s="2667"/>
      <c r="F1061" s="2671"/>
      <c r="G1061" s="2671"/>
      <c r="H1061" s="2671"/>
      <c r="I1061" s="2671"/>
      <c r="J1061" s="2671"/>
      <c r="K1061" s="2671"/>
      <c r="L1061" s="2671"/>
      <c r="M1061" s="2671"/>
      <c r="N1061" s="2671"/>
      <c r="O1061" s="2671"/>
      <c r="P1061" s="2671"/>
      <c r="Q1061" s="2671"/>
      <c r="R1061" s="2577"/>
      <c r="S1061" s="2577"/>
      <c r="T1061" s="2577"/>
      <c r="U1061" s="2577"/>
      <c r="V1061" s="2577"/>
      <c r="W1061" s="2577"/>
      <c r="X1061" s="2577"/>
      <c r="Y1061" s="2577"/>
      <c r="Z1061" s="2577"/>
      <c r="AA1061" s="2577"/>
      <c r="AB1061" s="2577"/>
      <c r="AC1061" s="2577"/>
      <c r="AD1061" s="2577"/>
      <c r="AE1061" s="2577"/>
      <c r="AF1061" s="2577"/>
      <c r="AG1061" s="2577"/>
      <c r="AH1061" s="2577"/>
      <c r="AI1061" s="2577"/>
      <c r="AJ1061" s="2577"/>
      <c r="AK1061" s="2578"/>
    </row>
    <row r="1062" spans="2:37" s="2409" customFormat="1" ht="15" customHeight="1" thickBot="1" x14ac:dyDescent="0.25">
      <c r="B1062" s="3638" t="s">
        <v>5014</v>
      </c>
      <c r="C1062" s="3638"/>
      <c r="D1062" s="3638" t="s">
        <v>5004</v>
      </c>
      <c r="E1062" s="3638" t="s">
        <v>5015</v>
      </c>
      <c r="F1062" s="3654" t="s">
        <v>224</v>
      </c>
      <c r="G1062" s="3654"/>
      <c r="H1062" s="3654"/>
      <c r="I1062" s="3654"/>
      <c r="J1062" s="3654"/>
      <c r="K1062" s="3654"/>
      <c r="L1062" s="3654"/>
      <c r="M1062" s="3654"/>
      <c r="N1062" s="3654"/>
      <c r="O1062" s="3654"/>
      <c r="P1062" s="3654"/>
      <c r="Q1062" s="3654"/>
      <c r="R1062" s="3654"/>
      <c r="S1062" s="3654" t="s">
        <v>340</v>
      </c>
      <c r="T1062" s="3654"/>
      <c r="U1062" s="3654"/>
      <c r="V1062" s="3654"/>
      <c r="W1062" s="3654"/>
      <c r="X1062" s="3654"/>
      <c r="Y1062" s="3654"/>
      <c r="Z1062" s="3654"/>
      <c r="AA1062" s="3654"/>
      <c r="AB1062" s="3654"/>
      <c r="AC1062" s="3654"/>
      <c r="AD1062" s="3654" t="s">
        <v>225</v>
      </c>
      <c r="AE1062" s="3654"/>
      <c r="AF1062" s="3654"/>
      <c r="AG1062" s="3654"/>
      <c r="AH1062" s="3655" t="s">
        <v>4999</v>
      </c>
      <c r="AI1062" s="3655"/>
      <c r="AJ1062" s="3655"/>
      <c r="AK1062" s="2578"/>
    </row>
    <row r="1063" spans="2:37" s="2409" customFormat="1" ht="39.75" customHeight="1" thickBot="1" x14ac:dyDescent="0.25">
      <c r="B1063" s="3639"/>
      <c r="C1063" s="3639"/>
      <c r="D1063" s="3639"/>
      <c r="E1063" s="3639"/>
      <c r="F1063" s="3639" t="s">
        <v>5016</v>
      </c>
      <c r="G1063" s="3639" t="s">
        <v>5017</v>
      </c>
      <c r="H1063" s="3638" t="s">
        <v>5018</v>
      </c>
      <c r="I1063" s="3640" t="s">
        <v>5019</v>
      </c>
      <c r="J1063" s="3640" t="s">
        <v>5020</v>
      </c>
      <c r="K1063" s="3637" t="s">
        <v>5021</v>
      </c>
      <c r="L1063" s="3637" t="s">
        <v>5022</v>
      </c>
      <c r="M1063" s="3640" t="s">
        <v>5023</v>
      </c>
      <c r="N1063" s="3640"/>
      <c r="O1063" s="3637" t="s">
        <v>5024</v>
      </c>
      <c r="P1063" s="3637" t="s">
        <v>5025</v>
      </c>
      <c r="Q1063" s="3637" t="s">
        <v>5026</v>
      </c>
      <c r="R1063" s="3637" t="s">
        <v>5027</v>
      </c>
      <c r="S1063" s="3638" t="s">
        <v>5028</v>
      </c>
      <c r="T1063" s="3638" t="s">
        <v>5029</v>
      </c>
      <c r="U1063" s="3638" t="s">
        <v>5030</v>
      </c>
      <c r="V1063" s="3638" t="s">
        <v>5031</v>
      </c>
      <c r="W1063" s="3638" t="s">
        <v>5032</v>
      </c>
      <c r="X1063" s="3638" t="s">
        <v>5033</v>
      </c>
      <c r="Y1063" s="3638" t="s">
        <v>5034</v>
      </c>
      <c r="Z1063" s="3638" t="s">
        <v>5035</v>
      </c>
      <c r="AA1063" s="3638" t="s">
        <v>5036</v>
      </c>
      <c r="AB1063" s="3640" t="s">
        <v>5037</v>
      </c>
      <c r="AC1063" s="3640" t="s">
        <v>5038</v>
      </c>
      <c r="AD1063" s="3638" t="s">
        <v>5039</v>
      </c>
      <c r="AE1063" s="3638" t="s">
        <v>5040</v>
      </c>
      <c r="AF1063" s="3638" t="s">
        <v>5041</v>
      </c>
      <c r="AG1063" s="3638" t="s">
        <v>5042</v>
      </c>
      <c r="AH1063" s="3638" t="s">
        <v>1154</v>
      </c>
      <c r="AI1063" s="3638" t="s">
        <v>5000</v>
      </c>
      <c r="AJ1063" s="3638" t="s">
        <v>5001</v>
      </c>
      <c r="AK1063" s="2578"/>
    </row>
    <row r="1064" spans="2:37" s="2409" customFormat="1" ht="33" customHeight="1" thickBot="1" x14ac:dyDescent="0.25">
      <c r="B1064" s="3639"/>
      <c r="C1064" s="3639"/>
      <c r="D1064" s="3639"/>
      <c r="E1064" s="3639"/>
      <c r="F1064" s="3639"/>
      <c r="G1064" s="3639"/>
      <c r="H1064" s="3639"/>
      <c r="I1064" s="3637"/>
      <c r="J1064" s="3637"/>
      <c r="K1064" s="3637"/>
      <c r="L1064" s="3637"/>
      <c r="M1064" s="2664" t="s">
        <v>5043</v>
      </c>
      <c r="N1064" s="2663" t="s">
        <v>2798</v>
      </c>
      <c r="O1064" s="3637"/>
      <c r="P1064" s="3637"/>
      <c r="Q1064" s="3637"/>
      <c r="R1064" s="3637"/>
      <c r="S1064" s="3639"/>
      <c r="T1064" s="3639"/>
      <c r="U1064" s="3639"/>
      <c r="V1064" s="3639"/>
      <c r="W1064" s="3639"/>
      <c r="X1064" s="3639"/>
      <c r="Y1064" s="3639"/>
      <c r="Z1064" s="3639"/>
      <c r="AA1064" s="3639"/>
      <c r="AB1064" s="3637"/>
      <c r="AC1064" s="3637"/>
      <c r="AD1064" s="3639"/>
      <c r="AE1064" s="3639"/>
      <c r="AF1064" s="3639"/>
      <c r="AG1064" s="3639"/>
      <c r="AH1064" s="3639"/>
      <c r="AI1064" s="3639"/>
      <c r="AJ1064" s="3639"/>
      <c r="AK1064" s="2578"/>
    </row>
    <row r="1065" spans="2:37" s="2409" customFormat="1" ht="15" customHeight="1" thickBot="1" x14ac:dyDescent="0.25">
      <c r="B1065" s="3649" t="s">
        <v>5166</v>
      </c>
      <c r="C1065" s="3650"/>
      <c r="D1065" s="2605" t="s">
        <v>5168</v>
      </c>
      <c r="E1065" s="2603">
        <v>19</v>
      </c>
      <c r="F1065" s="2729"/>
      <c r="G1065" s="2730"/>
      <c r="H1065" s="2731"/>
      <c r="I1065" s="2732"/>
      <c r="J1065" s="2731"/>
      <c r="K1065" s="2730"/>
      <c r="L1065" s="2733"/>
      <c r="M1065" s="2734"/>
      <c r="N1065" s="2735"/>
      <c r="O1065" s="2730"/>
      <c r="P1065" s="2730"/>
      <c r="Q1065" s="2733"/>
      <c r="R1065" s="2733"/>
      <c r="S1065" s="2736"/>
      <c r="T1065" s="2730"/>
      <c r="U1065" s="2737"/>
      <c r="V1065" s="2738">
        <v>50</v>
      </c>
      <c r="W1065" s="2730"/>
      <c r="X1065" s="2733">
        <v>0.06</v>
      </c>
      <c r="Y1065" s="2737"/>
      <c r="Z1065" s="2604"/>
      <c r="AA1065" s="2737"/>
      <c r="AB1065" s="2730"/>
      <c r="AC1065" s="2733">
        <v>0.06</v>
      </c>
      <c r="AD1065" s="2603">
        <v>19</v>
      </c>
      <c r="AE1065" s="2591">
        <v>1000</v>
      </c>
      <c r="AF1065" s="2592"/>
      <c r="AG1065" s="2592">
        <v>0.1</v>
      </c>
      <c r="AH1065" s="2739"/>
      <c r="AI1065" s="2739"/>
      <c r="AJ1065" s="2740"/>
      <c r="AK1065" s="2578"/>
    </row>
    <row r="1066" spans="2:37" s="2409" customFormat="1" ht="15" customHeight="1" x14ac:dyDescent="0.2">
      <c r="B1066" s="2579"/>
      <c r="C1066" s="2572"/>
      <c r="D1066" s="2572"/>
      <c r="E1066" s="2572"/>
      <c r="F1066" s="2572"/>
      <c r="G1066" s="2572"/>
      <c r="H1066" s="2572"/>
      <c r="I1066" s="2573"/>
      <c r="J1066" s="2573"/>
      <c r="K1066" s="2573"/>
      <c r="L1066" s="2573"/>
      <c r="M1066" s="2572"/>
      <c r="N1066" s="2573"/>
      <c r="O1066" s="2573"/>
      <c r="P1066" s="2573"/>
      <c r="Q1066" s="2573"/>
      <c r="R1066" s="2573"/>
      <c r="S1066" s="2572"/>
      <c r="T1066" s="2571"/>
      <c r="U1066" s="2571"/>
      <c r="V1066" s="2571"/>
      <c r="W1066" s="2571"/>
      <c r="X1066" s="2571"/>
      <c r="Y1066" s="2571"/>
      <c r="Z1066" s="2571"/>
      <c r="AA1066" s="2571"/>
      <c r="AB1066" s="2571"/>
      <c r="AC1066" s="2571"/>
      <c r="AD1066" s="2571"/>
      <c r="AE1066" s="2571"/>
      <c r="AF1066" s="2571"/>
      <c r="AG1066" s="2571"/>
      <c r="AH1066" s="2571"/>
      <c r="AI1066" s="2571"/>
      <c r="AJ1066" s="2574"/>
      <c r="AK1066" s="2578"/>
    </row>
    <row r="1067" spans="2:37" s="2409" customFormat="1" ht="15" customHeight="1" x14ac:dyDescent="0.2">
      <c r="B1067" s="3643" t="s">
        <v>5002</v>
      </c>
      <c r="C1067" s="3644"/>
      <c r="D1067" s="3652" t="s">
        <v>5169</v>
      </c>
      <c r="E1067" s="3652"/>
      <c r="F1067" s="3652"/>
      <c r="G1067" s="3652"/>
      <c r="H1067" s="2575"/>
      <c r="I1067" s="2575"/>
      <c r="J1067" s="2575"/>
      <c r="K1067" s="2575"/>
      <c r="L1067" s="2575"/>
      <c r="M1067" s="2575"/>
      <c r="N1067" s="2575"/>
      <c r="O1067" s="2575"/>
      <c r="P1067" s="2575"/>
      <c r="Q1067" s="2575"/>
      <c r="R1067" s="2575"/>
      <c r="S1067" s="2575"/>
      <c r="T1067" s="2571"/>
      <c r="U1067" s="2571"/>
      <c r="V1067" s="2571"/>
      <c r="W1067" s="2571"/>
      <c r="X1067" s="2571"/>
      <c r="Y1067" s="2571"/>
      <c r="Z1067" s="2571"/>
      <c r="AA1067" s="2571"/>
      <c r="AB1067" s="2571"/>
      <c r="AC1067" s="2571"/>
      <c r="AD1067" s="2571"/>
      <c r="AE1067" s="2571"/>
      <c r="AF1067" s="2571"/>
      <c r="AG1067" s="2571"/>
      <c r="AH1067" s="2571"/>
      <c r="AI1067" s="2571"/>
      <c r="AJ1067" s="2574"/>
      <c r="AK1067" s="2578"/>
    </row>
    <row r="1068" spans="2:37" s="2409" customFormat="1" ht="15" customHeight="1" x14ac:dyDescent="0.2">
      <c r="B1068" s="3643" t="s">
        <v>5003</v>
      </c>
      <c r="C1068" s="3644"/>
      <c r="D1068" s="3652" t="s">
        <v>5170</v>
      </c>
      <c r="E1068" s="3652"/>
      <c r="F1068" s="3652"/>
      <c r="G1068" s="3652"/>
      <c r="H1068" s="2575"/>
      <c r="I1068" s="2575"/>
      <c r="J1068" s="2575"/>
      <c r="K1068" s="2575"/>
      <c r="L1068" s="2575"/>
      <c r="M1068" s="2575"/>
      <c r="N1068" s="2575"/>
      <c r="O1068" s="2575"/>
      <c r="P1068" s="2575"/>
      <c r="Q1068" s="2575"/>
      <c r="R1068" s="2575"/>
      <c r="S1068" s="2575"/>
      <c r="T1068" s="2571"/>
      <c r="U1068" s="2571"/>
      <c r="V1068" s="2571"/>
      <c r="W1068" s="2571"/>
      <c r="X1068" s="2571"/>
      <c r="Y1068" s="2571"/>
      <c r="Z1068" s="2571"/>
      <c r="AA1068" s="2571"/>
      <c r="AB1068" s="2571"/>
      <c r="AC1068" s="2571"/>
      <c r="AD1068" s="2571"/>
      <c r="AE1068" s="2571"/>
      <c r="AF1068" s="2571"/>
      <c r="AG1068" s="2571"/>
      <c r="AH1068" s="2571"/>
      <c r="AI1068" s="2571"/>
      <c r="AJ1068" s="2574"/>
      <c r="AK1068" s="2578"/>
    </row>
    <row r="1069" spans="2:37" s="2409" customFormat="1" ht="15" customHeight="1" thickBot="1" x14ac:dyDescent="0.25">
      <c r="B1069" s="3646"/>
      <c r="C1069" s="3647"/>
      <c r="D1069" s="3648"/>
      <c r="E1069" s="3648"/>
      <c r="F1069" s="3648"/>
      <c r="G1069" s="3648"/>
      <c r="H1069" s="2580"/>
      <c r="I1069" s="2580"/>
      <c r="J1069" s="2580"/>
      <c r="K1069" s="2580"/>
      <c r="L1069" s="2580"/>
      <c r="M1069" s="2580"/>
      <c r="N1069" s="2580"/>
      <c r="O1069" s="2580"/>
      <c r="P1069" s="2580"/>
      <c r="Q1069" s="2580"/>
      <c r="R1069" s="2580"/>
      <c r="S1069" s="2580"/>
      <c r="T1069" s="2581"/>
      <c r="U1069" s="2581"/>
      <c r="V1069" s="2581"/>
      <c r="W1069" s="2581"/>
      <c r="X1069" s="2581"/>
      <c r="Y1069" s="2581"/>
      <c r="Z1069" s="2581"/>
      <c r="AA1069" s="2581"/>
      <c r="AB1069" s="2581"/>
      <c r="AC1069" s="2581"/>
      <c r="AD1069" s="2581"/>
      <c r="AE1069" s="2581"/>
      <c r="AF1069" s="2581"/>
      <c r="AG1069" s="2581"/>
      <c r="AH1069" s="2581"/>
      <c r="AI1069" s="2581"/>
      <c r="AJ1069" s="2582"/>
      <c r="AK1069" s="2583"/>
    </row>
    <row r="1070" spans="2:37" s="2409" customFormat="1" ht="15" customHeight="1" x14ac:dyDescent="0.3">
      <c r="B1070" s="2674" t="str">
        <f>+B1053</f>
        <v>.</v>
      </c>
      <c r="C1070" s="2675"/>
      <c r="D1070" s="2675"/>
      <c r="E1070" s="534"/>
      <c r="F1070" s="534"/>
      <c r="G1070" s="534"/>
      <c r="H1070" s="534"/>
      <c r="I1070" s="2673"/>
      <c r="J1070" s="2673"/>
      <c r="K1070" s="2673"/>
      <c r="L1070" s="2673"/>
      <c r="M1070" s="2673"/>
      <c r="N1070" s="2673"/>
      <c r="O1070" s="2673"/>
      <c r="P1070" s="2673"/>
    </row>
    <row r="1071" spans="2:37" s="2409" customFormat="1" ht="15" customHeight="1" thickBot="1" x14ac:dyDescent="0.35">
      <c r="C1071" s="2675"/>
      <c r="D1071" s="2675"/>
      <c r="E1071" s="534"/>
      <c r="F1071" s="534"/>
      <c r="G1071" s="534"/>
      <c r="H1071" s="534"/>
      <c r="I1071" s="2673"/>
      <c r="J1071" s="2673"/>
      <c r="K1071" s="2673"/>
      <c r="L1071" s="2673"/>
      <c r="M1071" s="2673"/>
      <c r="N1071" s="2673"/>
      <c r="O1071" s="2673"/>
      <c r="P1071" s="2673"/>
    </row>
    <row r="1072" spans="2:37" s="2409" customFormat="1" ht="15" customHeight="1" x14ac:dyDescent="0.2">
      <c r="B1072" s="3623" t="s">
        <v>5011</v>
      </c>
      <c r="C1072" s="3624"/>
      <c r="D1072" s="3624"/>
      <c r="E1072" s="3624"/>
      <c r="F1072" s="3624"/>
      <c r="G1072" s="3624"/>
      <c r="H1072" s="3624"/>
      <c r="I1072" s="3624"/>
      <c r="J1072" s="3624"/>
      <c r="K1072" s="3624"/>
      <c r="L1072" s="3624"/>
      <c r="M1072" s="3624"/>
      <c r="N1072" s="3624"/>
      <c r="O1072" s="3624"/>
      <c r="P1072" s="3624"/>
      <c r="Q1072" s="3624"/>
      <c r="R1072" s="3624"/>
      <c r="S1072" s="3624"/>
      <c r="T1072" s="3624"/>
      <c r="U1072" s="3624"/>
      <c r="V1072" s="3624"/>
      <c r="W1072" s="3624"/>
      <c r="X1072" s="3624"/>
      <c r="Y1072" s="3624"/>
      <c r="Z1072" s="3624"/>
      <c r="AA1072" s="3624"/>
      <c r="AB1072" s="3624"/>
      <c r="AC1072" s="3624"/>
      <c r="AD1072" s="3624"/>
      <c r="AE1072" s="3624"/>
      <c r="AF1072" s="3624"/>
      <c r="AG1072" s="3624"/>
      <c r="AH1072" s="3624"/>
      <c r="AI1072" s="3624"/>
      <c r="AJ1072" s="3624"/>
      <c r="AK1072" s="3625"/>
    </row>
    <row r="1073" spans="2:37" s="2409" customFormat="1" ht="15" customHeight="1" x14ac:dyDescent="0.2">
      <c r="B1073" s="2576"/>
      <c r="C1073" s="2667"/>
      <c r="D1073" s="2667"/>
      <c r="E1073" s="2667"/>
      <c r="F1073" s="2667"/>
      <c r="G1073" s="2577"/>
      <c r="H1073" s="2577"/>
      <c r="I1073" s="2577"/>
      <c r="J1073" s="2577"/>
      <c r="K1073" s="2577"/>
      <c r="L1073" s="2577"/>
      <c r="M1073" s="2577"/>
      <c r="N1073" s="2577"/>
      <c r="O1073" s="2577"/>
      <c r="P1073" s="2577"/>
      <c r="Q1073" s="2577"/>
      <c r="R1073" s="2577"/>
      <c r="S1073" s="2577"/>
      <c r="T1073" s="2577"/>
      <c r="U1073" s="2577"/>
      <c r="V1073" s="2577"/>
      <c r="W1073" s="2577"/>
      <c r="X1073" s="2577"/>
      <c r="Y1073" s="2577"/>
      <c r="Z1073" s="2577"/>
      <c r="AA1073" s="2577"/>
      <c r="AB1073" s="2577"/>
      <c r="AC1073" s="2577"/>
      <c r="AD1073" s="2577"/>
      <c r="AE1073" s="2577"/>
      <c r="AF1073" s="2577"/>
      <c r="AG1073" s="2577"/>
      <c r="AH1073" s="2577"/>
      <c r="AI1073" s="2577"/>
      <c r="AJ1073" s="2577"/>
      <c r="AK1073" s="2578"/>
    </row>
    <row r="1074" spans="2:37" s="2409" customFormat="1" ht="15" customHeight="1" x14ac:dyDescent="0.2">
      <c r="B1074" s="2576" t="s">
        <v>4998</v>
      </c>
      <c r="C1074" s="2667"/>
      <c r="D1074" s="3740" t="s">
        <v>5156</v>
      </c>
      <c r="E1074" s="3740"/>
      <c r="F1074" s="3740"/>
      <c r="G1074" s="2577"/>
      <c r="H1074" s="2577"/>
      <c r="I1074" s="2577"/>
      <c r="J1074" s="2577"/>
      <c r="K1074" s="2577"/>
      <c r="L1074" s="2577"/>
      <c r="M1074" s="2577"/>
      <c r="N1074" s="2577"/>
      <c r="O1074" s="2577"/>
      <c r="P1074" s="2577"/>
      <c r="Q1074" s="2577"/>
      <c r="R1074" s="2577"/>
      <c r="S1074" s="2577"/>
      <c r="T1074" s="2577"/>
      <c r="U1074" s="2577"/>
      <c r="V1074" s="2577"/>
      <c r="W1074" s="2577"/>
      <c r="X1074" s="2577"/>
      <c r="Y1074" s="2577"/>
      <c r="Z1074" s="2577"/>
      <c r="AA1074" s="2577"/>
      <c r="AB1074" s="2577"/>
      <c r="AC1074" s="2577"/>
      <c r="AD1074" s="2577"/>
      <c r="AE1074" s="2577"/>
      <c r="AF1074" s="2577"/>
      <c r="AG1074" s="2577"/>
      <c r="AH1074" s="2577"/>
      <c r="AI1074" s="2577"/>
      <c r="AJ1074" s="2577"/>
      <c r="AK1074" s="2578"/>
    </row>
    <row r="1075" spans="2:37" s="2409" customFormat="1" ht="15" customHeight="1" thickBot="1" x14ac:dyDescent="0.25">
      <c r="B1075" s="3657" t="s">
        <v>5012</v>
      </c>
      <c r="C1075" s="3658"/>
      <c r="D1075" s="2669">
        <v>41435</v>
      </c>
      <c r="E1075" s="2670"/>
      <c r="F1075" s="2670"/>
      <c r="G1075" s="2577"/>
      <c r="H1075" s="2577"/>
      <c r="I1075" s="2577"/>
      <c r="J1075" s="2577"/>
      <c r="K1075" s="2577"/>
      <c r="L1075" s="2577"/>
      <c r="M1075" s="2577"/>
      <c r="N1075" s="2577"/>
      <c r="O1075" s="2577"/>
      <c r="P1075" s="2577"/>
      <c r="Q1075" s="2577"/>
      <c r="R1075" s="2577"/>
      <c r="S1075" s="2577"/>
      <c r="T1075" s="2577"/>
      <c r="U1075" s="2577"/>
      <c r="V1075" s="2577"/>
      <c r="W1075" s="2577"/>
      <c r="X1075" s="2577"/>
      <c r="Y1075" s="2577"/>
      <c r="Z1075" s="2577"/>
      <c r="AA1075" s="2577"/>
      <c r="AB1075" s="2577"/>
      <c r="AC1075" s="2577"/>
      <c r="AD1075" s="2577"/>
      <c r="AE1075" s="2577"/>
      <c r="AF1075" s="2577"/>
      <c r="AG1075" s="2577"/>
      <c r="AH1075" s="2577"/>
      <c r="AI1075" s="2577"/>
      <c r="AJ1075" s="2577"/>
      <c r="AK1075" s="2578"/>
    </row>
    <row r="1076" spans="2:37" s="2409" customFormat="1" ht="81.75" customHeight="1" thickBot="1" x14ac:dyDescent="0.25">
      <c r="B1076" s="3659" t="s">
        <v>5013</v>
      </c>
      <c r="C1076" s="3710"/>
      <c r="D1076" s="3730" t="s">
        <v>5157</v>
      </c>
      <c r="E1076" s="3731"/>
      <c r="F1076" s="3731"/>
      <c r="G1076" s="3731"/>
      <c r="H1076" s="3731"/>
      <c r="I1076" s="3731"/>
      <c r="J1076" s="3731"/>
      <c r="K1076" s="3731"/>
      <c r="L1076" s="3731"/>
      <c r="M1076" s="3731"/>
      <c r="N1076" s="3731"/>
      <c r="O1076" s="3731"/>
      <c r="P1076" s="3731"/>
      <c r="Q1076" s="3732"/>
      <c r="R1076" s="2577"/>
      <c r="S1076" s="2577"/>
      <c r="T1076" s="2577"/>
      <c r="U1076" s="2577"/>
      <c r="V1076" s="2577"/>
      <c r="W1076" s="2577"/>
      <c r="X1076" s="2577"/>
      <c r="Y1076" s="2577"/>
      <c r="Z1076" s="2577"/>
      <c r="AA1076" s="2577"/>
      <c r="AB1076" s="2577"/>
      <c r="AC1076" s="2577"/>
      <c r="AD1076" s="2577"/>
      <c r="AE1076" s="2577"/>
      <c r="AF1076" s="2577"/>
      <c r="AG1076" s="2577"/>
      <c r="AH1076" s="2577"/>
      <c r="AI1076" s="2577"/>
      <c r="AJ1076" s="2577"/>
      <c r="AK1076" s="2578"/>
    </row>
    <row r="1077" spans="2:37" s="2409" customFormat="1" ht="15" customHeight="1" thickBot="1" x14ac:dyDescent="0.25">
      <c r="B1077" s="3664"/>
      <c r="C1077" s="3653"/>
      <c r="D1077" s="3653"/>
      <c r="E1077" s="3653"/>
      <c r="F1077" s="3653"/>
      <c r="G1077" s="3653"/>
      <c r="H1077" s="3653"/>
      <c r="I1077" s="3653"/>
      <c r="J1077" s="3653"/>
      <c r="K1077" s="3653"/>
      <c r="L1077" s="3653"/>
      <c r="M1077" s="3653"/>
      <c r="N1077" s="3653"/>
      <c r="O1077" s="3653"/>
      <c r="P1077" s="3653"/>
      <c r="Q1077" s="3653"/>
      <c r="R1077" s="2577"/>
      <c r="S1077" s="2577"/>
      <c r="T1077" s="2577"/>
      <c r="U1077" s="2577"/>
      <c r="V1077" s="2577"/>
      <c r="W1077" s="2577"/>
      <c r="X1077" s="2577"/>
      <c r="Y1077" s="2577"/>
      <c r="Z1077" s="2577"/>
      <c r="AA1077" s="2577"/>
      <c r="AB1077" s="2577"/>
      <c r="AC1077" s="2577"/>
      <c r="AD1077" s="2577"/>
      <c r="AE1077" s="2577"/>
      <c r="AF1077" s="2577"/>
      <c r="AG1077" s="2577"/>
      <c r="AH1077" s="2577"/>
      <c r="AI1077" s="2577"/>
      <c r="AJ1077" s="2577"/>
      <c r="AK1077" s="2578"/>
    </row>
    <row r="1078" spans="2:37" s="2409" customFormat="1" ht="15" customHeight="1" thickBot="1" x14ac:dyDescent="0.25">
      <c r="B1078" s="2666"/>
      <c r="C1078" s="2667"/>
      <c r="D1078" s="2667"/>
      <c r="E1078" s="2667"/>
      <c r="F1078" s="2671"/>
      <c r="G1078" s="2671"/>
      <c r="H1078" s="2671"/>
      <c r="I1078" s="2671"/>
      <c r="J1078" s="2671"/>
      <c r="K1078" s="2671"/>
      <c r="L1078" s="2671"/>
      <c r="M1078" s="2671"/>
      <c r="N1078" s="2671"/>
      <c r="O1078" s="2671"/>
      <c r="P1078" s="2671"/>
      <c r="Q1078" s="2671"/>
      <c r="R1078" s="2577"/>
      <c r="S1078" s="2577"/>
      <c r="T1078" s="2577"/>
      <c r="U1078" s="2577"/>
      <c r="V1078" s="2577"/>
      <c r="W1078" s="2577"/>
      <c r="X1078" s="2577"/>
      <c r="Y1078" s="2577"/>
      <c r="Z1078" s="2577"/>
      <c r="AA1078" s="2577"/>
      <c r="AB1078" s="2577"/>
      <c r="AC1078" s="2577"/>
      <c r="AD1078" s="2577"/>
      <c r="AE1078" s="2577"/>
      <c r="AF1078" s="2577"/>
      <c r="AG1078" s="2577"/>
      <c r="AH1078" s="2577"/>
      <c r="AI1078" s="2577"/>
      <c r="AJ1078" s="2577"/>
      <c r="AK1078" s="2578"/>
    </row>
    <row r="1079" spans="2:37" s="2409" customFormat="1" ht="15" customHeight="1" thickBot="1" x14ac:dyDescent="0.25">
      <c r="B1079" s="3638" t="s">
        <v>5014</v>
      </c>
      <c r="C1079" s="3638"/>
      <c r="D1079" s="3638" t="s">
        <v>5004</v>
      </c>
      <c r="E1079" s="3638" t="s">
        <v>5015</v>
      </c>
      <c r="F1079" s="3654" t="s">
        <v>224</v>
      </c>
      <c r="G1079" s="3654"/>
      <c r="H1079" s="3654"/>
      <c r="I1079" s="3654"/>
      <c r="J1079" s="3654"/>
      <c r="K1079" s="3654"/>
      <c r="L1079" s="3654"/>
      <c r="M1079" s="3654"/>
      <c r="N1079" s="3654"/>
      <c r="O1079" s="3654"/>
      <c r="P1079" s="3654"/>
      <c r="Q1079" s="3654"/>
      <c r="R1079" s="3654"/>
      <c r="S1079" s="3654" t="s">
        <v>340</v>
      </c>
      <c r="T1079" s="3654"/>
      <c r="U1079" s="3654"/>
      <c r="V1079" s="3654"/>
      <c r="W1079" s="3654"/>
      <c r="X1079" s="3654"/>
      <c r="Y1079" s="3654"/>
      <c r="Z1079" s="3654"/>
      <c r="AA1079" s="3654"/>
      <c r="AB1079" s="3654"/>
      <c r="AC1079" s="3654"/>
      <c r="AD1079" s="3654" t="s">
        <v>225</v>
      </c>
      <c r="AE1079" s="3654"/>
      <c r="AF1079" s="3654"/>
      <c r="AG1079" s="3654"/>
      <c r="AH1079" s="3655" t="s">
        <v>4999</v>
      </c>
      <c r="AI1079" s="3655"/>
      <c r="AJ1079" s="3655"/>
      <c r="AK1079" s="2578"/>
    </row>
    <row r="1080" spans="2:37" s="2409" customFormat="1" ht="15" customHeight="1" thickBot="1" x14ac:dyDescent="0.25">
      <c r="B1080" s="3639"/>
      <c r="C1080" s="3639"/>
      <c r="D1080" s="3639"/>
      <c r="E1080" s="3639"/>
      <c r="F1080" s="3639" t="s">
        <v>5016</v>
      </c>
      <c r="G1080" s="3639" t="s">
        <v>5017</v>
      </c>
      <c r="H1080" s="3638" t="s">
        <v>5018</v>
      </c>
      <c r="I1080" s="3640" t="s">
        <v>5019</v>
      </c>
      <c r="J1080" s="3640" t="s">
        <v>5020</v>
      </c>
      <c r="K1080" s="3637" t="s">
        <v>5021</v>
      </c>
      <c r="L1080" s="3637" t="s">
        <v>5022</v>
      </c>
      <c r="M1080" s="3640" t="s">
        <v>5023</v>
      </c>
      <c r="N1080" s="3640"/>
      <c r="O1080" s="3637" t="s">
        <v>5024</v>
      </c>
      <c r="P1080" s="3637" t="s">
        <v>5025</v>
      </c>
      <c r="Q1080" s="3637" t="s">
        <v>5026</v>
      </c>
      <c r="R1080" s="3637" t="s">
        <v>5027</v>
      </c>
      <c r="S1080" s="3638" t="s">
        <v>5028</v>
      </c>
      <c r="T1080" s="3638" t="s">
        <v>5029</v>
      </c>
      <c r="U1080" s="3638" t="s">
        <v>5030</v>
      </c>
      <c r="V1080" s="3638" t="s">
        <v>5031</v>
      </c>
      <c r="W1080" s="3638" t="s">
        <v>5032</v>
      </c>
      <c r="X1080" s="3638" t="s">
        <v>5033</v>
      </c>
      <c r="Y1080" s="3638" t="s">
        <v>5034</v>
      </c>
      <c r="Z1080" s="3638" t="s">
        <v>5035</v>
      </c>
      <c r="AA1080" s="3638" t="s">
        <v>5036</v>
      </c>
      <c r="AB1080" s="3640" t="s">
        <v>5037</v>
      </c>
      <c r="AC1080" s="3640" t="s">
        <v>5038</v>
      </c>
      <c r="AD1080" s="3638" t="s">
        <v>5039</v>
      </c>
      <c r="AE1080" s="3638" t="s">
        <v>5040</v>
      </c>
      <c r="AF1080" s="3638" t="s">
        <v>5041</v>
      </c>
      <c r="AG1080" s="3638" t="s">
        <v>5042</v>
      </c>
      <c r="AH1080" s="3638" t="s">
        <v>1154</v>
      </c>
      <c r="AI1080" s="3638" t="s">
        <v>5000</v>
      </c>
      <c r="AJ1080" s="3638" t="s">
        <v>5001</v>
      </c>
      <c r="AK1080" s="2578"/>
    </row>
    <row r="1081" spans="2:37" s="2409" customFormat="1" ht="15" customHeight="1" thickBot="1" x14ac:dyDescent="0.25">
      <c r="B1081" s="3639"/>
      <c r="C1081" s="3639"/>
      <c r="D1081" s="3639"/>
      <c r="E1081" s="3639"/>
      <c r="F1081" s="3639"/>
      <c r="G1081" s="3639"/>
      <c r="H1081" s="3639"/>
      <c r="I1081" s="3637"/>
      <c r="J1081" s="3637"/>
      <c r="K1081" s="3637"/>
      <c r="L1081" s="3637"/>
      <c r="M1081" s="2664" t="s">
        <v>5043</v>
      </c>
      <c r="N1081" s="2663" t="s">
        <v>2798</v>
      </c>
      <c r="O1081" s="3637"/>
      <c r="P1081" s="3637"/>
      <c r="Q1081" s="3637"/>
      <c r="R1081" s="3637"/>
      <c r="S1081" s="3639"/>
      <c r="T1081" s="3639"/>
      <c r="U1081" s="3639"/>
      <c r="V1081" s="3639"/>
      <c r="W1081" s="3639"/>
      <c r="X1081" s="3639"/>
      <c r="Y1081" s="3639"/>
      <c r="Z1081" s="3639"/>
      <c r="AA1081" s="3639"/>
      <c r="AB1081" s="3637"/>
      <c r="AC1081" s="3637"/>
      <c r="AD1081" s="3639"/>
      <c r="AE1081" s="3639"/>
      <c r="AF1081" s="3639"/>
      <c r="AG1081" s="3639"/>
      <c r="AH1081" s="3639"/>
      <c r="AI1081" s="3639"/>
      <c r="AJ1081" s="3639"/>
      <c r="AK1081" s="2578"/>
    </row>
    <row r="1082" spans="2:37" s="2409" customFormat="1" ht="15" customHeight="1" x14ac:dyDescent="0.2">
      <c r="B1082" s="4562" t="s">
        <v>5158</v>
      </c>
      <c r="C1082" s="4563"/>
      <c r="D1082" s="2584" t="s">
        <v>5159</v>
      </c>
      <c r="E1082" s="2585">
        <v>12</v>
      </c>
      <c r="F1082" s="2585">
        <v>12</v>
      </c>
      <c r="G1082" s="2694"/>
      <c r="H1082" s="2704"/>
      <c r="I1082" s="2704">
        <v>60</v>
      </c>
      <c r="J1082" s="2704"/>
      <c r="K1082" s="2694">
        <v>0.15</v>
      </c>
      <c r="L1082" s="2694">
        <v>0.15</v>
      </c>
      <c r="M1082" s="2584"/>
      <c r="N1082" s="2705"/>
      <c r="O1082" s="2694">
        <v>0.15</v>
      </c>
      <c r="P1082" s="2694">
        <v>0.15</v>
      </c>
      <c r="Q1082" s="2694">
        <v>0.15</v>
      </c>
      <c r="R1082" s="2694">
        <v>0.15</v>
      </c>
      <c r="S1082" s="2706"/>
      <c r="T1082" s="2694"/>
      <c r="U1082" s="2586"/>
      <c r="V1082" s="2586"/>
      <c r="W1082" s="2694"/>
      <c r="X1082" s="2694">
        <v>0.06</v>
      </c>
      <c r="Y1082" s="2586"/>
      <c r="Z1082" s="2586"/>
      <c r="AA1082" s="2586">
        <v>40</v>
      </c>
      <c r="AB1082" s="2694"/>
      <c r="AC1082" s="2694">
        <v>0.06</v>
      </c>
      <c r="AD1082" s="2585"/>
      <c r="AE1082" s="2599"/>
      <c r="AF1082" s="2600"/>
      <c r="AG1082" s="2694">
        <v>0.1</v>
      </c>
      <c r="AH1082" s="2722"/>
      <c r="AI1082" s="2722"/>
      <c r="AJ1082" s="2708"/>
      <c r="AK1082" s="2578"/>
    </row>
    <row r="1083" spans="2:37" s="2409" customFormat="1" ht="15" customHeight="1" x14ac:dyDescent="0.2">
      <c r="B1083" s="3779" t="s">
        <v>5160</v>
      </c>
      <c r="C1083" s="3780"/>
      <c r="D1083" s="2561" t="s">
        <v>5161</v>
      </c>
      <c r="E1083" s="2562">
        <v>15</v>
      </c>
      <c r="F1083" s="2562">
        <v>15</v>
      </c>
      <c r="G1083" s="2563"/>
      <c r="H1083" s="2709"/>
      <c r="I1083" s="2709">
        <v>75</v>
      </c>
      <c r="J1083" s="2709"/>
      <c r="K1083" s="2563">
        <v>0.15</v>
      </c>
      <c r="L1083" s="2563">
        <v>0.15</v>
      </c>
      <c r="M1083" s="2561"/>
      <c r="N1083" s="2710"/>
      <c r="O1083" s="2563">
        <v>0.15</v>
      </c>
      <c r="P1083" s="2563">
        <v>0.15</v>
      </c>
      <c r="Q1083" s="2563">
        <v>0.15</v>
      </c>
      <c r="R1083" s="2563">
        <v>0.15</v>
      </c>
      <c r="S1083" s="2618"/>
      <c r="T1083" s="2563"/>
      <c r="U1083" s="2711"/>
      <c r="V1083" s="2711"/>
      <c r="W1083" s="2563"/>
      <c r="X1083" s="2563">
        <v>0.06</v>
      </c>
      <c r="Y1083" s="2711"/>
      <c r="Z1083" s="2711"/>
      <c r="AA1083" s="2711">
        <v>40</v>
      </c>
      <c r="AB1083" s="2563"/>
      <c r="AC1083" s="2563">
        <v>0.06</v>
      </c>
      <c r="AD1083" s="2562"/>
      <c r="AE1083" s="2588"/>
      <c r="AF1083" s="2589"/>
      <c r="AG1083" s="2563">
        <v>0.1</v>
      </c>
      <c r="AH1083" s="2723"/>
      <c r="AI1083" s="2723"/>
      <c r="AJ1083" s="2713"/>
      <c r="AK1083" s="2578"/>
    </row>
    <row r="1084" spans="2:37" s="2409" customFormat="1" ht="15" customHeight="1" x14ac:dyDescent="0.2">
      <c r="B1084" s="3779" t="s">
        <v>5162</v>
      </c>
      <c r="C1084" s="3780"/>
      <c r="D1084" s="2561" t="s">
        <v>5163</v>
      </c>
      <c r="E1084" s="2562">
        <v>20</v>
      </c>
      <c r="F1084" s="2562">
        <v>20</v>
      </c>
      <c r="G1084" s="2563"/>
      <c r="H1084" s="2709"/>
      <c r="I1084" s="2709">
        <v>115</v>
      </c>
      <c r="J1084" s="2709"/>
      <c r="K1084" s="2563">
        <v>0.15</v>
      </c>
      <c r="L1084" s="2563">
        <v>0.15</v>
      </c>
      <c r="M1084" s="2561"/>
      <c r="N1084" s="2710"/>
      <c r="O1084" s="2563">
        <v>0.15</v>
      </c>
      <c r="P1084" s="2563">
        <v>0.15</v>
      </c>
      <c r="Q1084" s="2563">
        <v>0.15</v>
      </c>
      <c r="R1084" s="2563">
        <v>0.15</v>
      </c>
      <c r="S1084" s="2618"/>
      <c r="T1084" s="2563"/>
      <c r="U1084" s="2711"/>
      <c r="V1084" s="2711"/>
      <c r="W1084" s="2563"/>
      <c r="X1084" s="2563">
        <v>0.06</v>
      </c>
      <c r="Y1084" s="2711"/>
      <c r="Z1084" s="2711"/>
      <c r="AA1084" s="2711">
        <v>40</v>
      </c>
      <c r="AB1084" s="2563"/>
      <c r="AC1084" s="2563">
        <v>0.06</v>
      </c>
      <c r="AD1084" s="2562"/>
      <c r="AE1084" s="2588"/>
      <c r="AF1084" s="2589"/>
      <c r="AG1084" s="2563">
        <v>0.1</v>
      </c>
      <c r="AH1084" s="2723"/>
      <c r="AI1084" s="2723"/>
      <c r="AJ1084" s="2713"/>
      <c r="AK1084" s="2578"/>
    </row>
    <row r="1085" spans="2:37" s="2409" customFormat="1" ht="15" customHeight="1" x14ac:dyDescent="0.2">
      <c r="B1085" s="3779" t="s">
        <v>5164</v>
      </c>
      <c r="C1085" s="3780"/>
      <c r="D1085" s="2561" t="s">
        <v>5165</v>
      </c>
      <c r="E1085" s="2562">
        <v>22</v>
      </c>
      <c r="F1085" s="2562">
        <v>10</v>
      </c>
      <c r="G1085" s="2563"/>
      <c r="H1085" s="2709"/>
      <c r="I1085" s="2709">
        <v>40</v>
      </c>
      <c r="J1085" s="2709"/>
      <c r="K1085" s="2563">
        <v>0.15</v>
      </c>
      <c r="L1085" s="2563">
        <v>0.15</v>
      </c>
      <c r="M1085" s="2561"/>
      <c r="N1085" s="2710"/>
      <c r="O1085" s="2563">
        <v>0.15</v>
      </c>
      <c r="P1085" s="2563">
        <v>0.15</v>
      </c>
      <c r="Q1085" s="2563">
        <v>0.15</v>
      </c>
      <c r="R1085" s="2563">
        <v>0.15</v>
      </c>
      <c r="S1085" s="2618">
        <v>2</v>
      </c>
      <c r="T1085" s="2563"/>
      <c r="U1085" s="2711"/>
      <c r="V1085" s="2711"/>
      <c r="W1085" s="2563"/>
      <c r="X1085" s="2563">
        <v>0.06</v>
      </c>
      <c r="Y1085" s="2711"/>
      <c r="Z1085" s="2711">
        <v>200</v>
      </c>
      <c r="AA1085" s="2711"/>
      <c r="AB1085" s="2563"/>
      <c r="AC1085" s="2563">
        <v>0.06</v>
      </c>
      <c r="AD1085" s="2562">
        <v>9.99</v>
      </c>
      <c r="AE1085" s="2588">
        <v>300</v>
      </c>
      <c r="AF1085" s="2589"/>
      <c r="AG1085" s="2563">
        <v>0.1</v>
      </c>
      <c r="AH1085" s="2723"/>
      <c r="AI1085" s="2723"/>
      <c r="AJ1085" s="2713"/>
      <c r="AK1085" s="2578"/>
    </row>
    <row r="1086" spans="2:37" s="2409" customFormat="1" ht="15" customHeight="1" x14ac:dyDescent="0.2">
      <c r="B1086" s="2579"/>
      <c r="C1086" s="2572"/>
      <c r="D1086" s="2572"/>
      <c r="E1086" s="2572"/>
      <c r="F1086" s="2572"/>
      <c r="G1086" s="2572"/>
      <c r="H1086" s="2572"/>
      <c r="I1086" s="2573"/>
      <c r="J1086" s="2573"/>
      <c r="K1086" s="2573"/>
      <c r="L1086" s="2573"/>
      <c r="M1086" s="2572"/>
      <c r="N1086" s="2573"/>
      <c r="O1086" s="2573"/>
      <c r="P1086" s="2573"/>
      <c r="Q1086" s="2573"/>
      <c r="R1086" s="2573"/>
      <c r="S1086" s="2572"/>
      <c r="T1086" s="2571"/>
      <c r="U1086" s="2571"/>
      <c r="V1086" s="2571"/>
      <c r="W1086" s="2571"/>
      <c r="X1086" s="2571"/>
      <c r="Y1086" s="2571"/>
      <c r="Z1086" s="2571"/>
      <c r="AA1086" s="2571"/>
      <c r="AB1086" s="2571"/>
      <c r="AC1086" s="2571"/>
      <c r="AD1086" s="2571"/>
      <c r="AE1086" s="2571"/>
      <c r="AF1086" s="2571"/>
      <c r="AG1086" s="2571"/>
      <c r="AH1086" s="2571"/>
      <c r="AI1086" s="2571"/>
      <c r="AJ1086" s="2574"/>
      <c r="AK1086" s="2578"/>
    </row>
    <row r="1087" spans="2:37" s="2409" customFormat="1" ht="15" customHeight="1" x14ac:dyDescent="0.2">
      <c r="B1087" s="3643" t="s">
        <v>5002</v>
      </c>
      <c r="C1087" s="3644"/>
      <c r="D1087" s="3652" t="s">
        <v>5143</v>
      </c>
      <c r="E1087" s="3652"/>
      <c r="F1087" s="3652"/>
      <c r="G1087" s="3652"/>
      <c r="H1087" s="2575"/>
      <c r="I1087" s="2575"/>
      <c r="J1087" s="2575"/>
      <c r="K1087" s="2575"/>
      <c r="L1087" s="2575"/>
      <c r="M1087" s="2575"/>
      <c r="N1087" s="2575"/>
      <c r="O1087" s="2575"/>
      <c r="P1087" s="2575"/>
      <c r="Q1087" s="2575"/>
      <c r="R1087" s="2575"/>
      <c r="S1087" s="2575"/>
      <c r="T1087" s="2571"/>
      <c r="U1087" s="2571"/>
      <c r="V1087" s="2571"/>
      <c r="W1087" s="2571"/>
      <c r="X1087" s="2571"/>
      <c r="Y1087" s="2571"/>
      <c r="Z1087" s="2571"/>
      <c r="AA1087" s="2571"/>
      <c r="AB1087" s="2571"/>
      <c r="AC1087" s="2571"/>
      <c r="AD1087" s="2571"/>
      <c r="AE1087" s="2571"/>
      <c r="AF1087" s="2571"/>
      <c r="AG1087" s="2571"/>
      <c r="AH1087" s="2571"/>
      <c r="AI1087" s="2571"/>
      <c r="AJ1087" s="2574"/>
      <c r="AK1087" s="2578"/>
    </row>
    <row r="1088" spans="2:37" s="2409" customFormat="1" ht="15" customHeight="1" x14ac:dyDescent="0.2">
      <c r="B1088" s="3643" t="s">
        <v>5003</v>
      </c>
      <c r="C1088" s="3644"/>
      <c r="D1088" s="3785" t="s">
        <v>5098</v>
      </c>
      <c r="E1088" s="3785"/>
      <c r="F1088" s="3785"/>
      <c r="G1088" s="3785"/>
      <c r="H1088" s="2575"/>
      <c r="I1088" s="2575"/>
      <c r="J1088" s="2575"/>
      <c r="K1088" s="2575"/>
      <c r="L1088" s="2575"/>
      <c r="M1088" s="2575"/>
      <c r="N1088" s="2575"/>
      <c r="O1088" s="2575"/>
      <c r="P1088" s="2575"/>
      <c r="Q1088" s="2575"/>
      <c r="R1088" s="2575"/>
      <c r="S1088" s="2575"/>
      <c r="T1088" s="2571"/>
      <c r="U1088" s="2571"/>
      <c r="V1088" s="2571"/>
      <c r="W1088" s="2571"/>
      <c r="X1088" s="2571"/>
      <c r="Y1088" s="2571"/>
      <c r="Z1088" s="2571"/>
      <c r="AA1088" s="2571"/>
      <c r="AB1088" s="2571"/>
      <c r="AC1088" s="2571"/>
      <c r="AD1088" s="2571"/>
      <c r="AE1088" s="2571"/>
      <c r="AF1088" s="2571"/>
      <c r="AG1088" s="2571"/>
      <c r="AH1088" s="2571"/>
      <c r="AI1088" s="2571"/>
      <c r="AJ1088" s="2574"/>
      <c r="AK1088" s="2578"/>
    </row>
    <row r="1089" spans="2:37" s="2409" customFormat="1" ht="15" customHeight="1" thickBot="1" x14ac:dyDescent="0.25">
      <c r="B1089" s="3646"/>
      <c r="C1089" s="3647"/>
      <c r="D1089" s="3648"/>
      <c r="E1089" s="3648"/>
      <c r="F1089" s="3648"/>
      <c r="G1089" s="3648"/>
      <c r="H1089" s="2580"/>
      <c r="I1089" s="2580"/>
      <c r="J1089" s="2580"/>
      <c r="K1089" s="2580"/>
      <c r="L1089" s="2580"/>
      <c r="M1089" s="2580"/>
      <c r="N1089" s="2580"/>
      <c r="O1089" s="2580"/>
      <c r="P1089" s="2580"/>
      <c r="Q1089" s="2580"/>
      <c r="R1089" s="2580"/>
      <c r="S1089" s="2580"/>
      <c r="T1089" s="2581"/>
      <c r="U1089" s="2581"/>
      <c r="V1089" s="2581"/>
      <c r="W1089" s="2581"/>
      <c r="X1089" s="2581"/>
      <c r="Y1089" s="2581"/>
      <c r="Z1089" s="2581"/>
      <c r="AA1089" s="2581"/>
      <c r="AB1089" s="2581"/>
      <c r="AC1089" s="2581"/>
      <c r="AD1089" s="2581"/>
      <c r="AE1089" s="2581"/>
      <c r="AF1089" s="2581"/>
      <c r="AG1089" s="2581"/>
      <c r="AH1089" s="2581"/>
      <c r="AI1089" s="2581"/>
      <c r="AJ1089" s="2582"/>
      <c r="AK1089" s="2583"/>
    </row>
    <row r="1090" spans="2:37" s="2409" customFormat="1" ht="15" customHeight="1" x14ac:dyDescent="0.3">
      <c r="B1090" s="2674" t="str">
        <f>+B1070</f>
        <v>.</v>
      </c>
      <c r="C1090" s="2675"/>
      <c r="D1090" s="2675"/>
      <c r="E1090" s="534"/>
      <c r="F1090" s="534"/>
      <c r="G1090" s="534"/>
      <c r="H1090" s="534"/>
      <c r="I1090" s="2673"/>
      <c r="J1090" s="2673"/>
      <c r="K1090" s="2673"/>
      <c r="L1090" s="2673"/>
      <c r="M1090" s="2673"/>
      <c r="N1090" s="2673"/>
      <c r="O1090" s="2673"/>
      <c r="P1090" s="2673"/>
    </row>
    <row r="1091" spans="2:37" s="2409" customFormat="1" ht="15" customHeight="1" thickBot="1" x14ac:dyDescent="0.35">
      <c r="C1091" s="2675"/>
      <c r="D1091" s="2675"/>
      <c r="E1091" s="534"/>
      <c r="F1091" s="534"/>
      <c r="G1091" s="534"/>
      <c r="H1091" s="534"/>
      <c r="I1091" s="2673"/>
      <c r="J1091" s="2673"/>
      <c r="K1091" s="2673"/>
      <c r="L1091" s="2673"/>
      <c r="M1091" s="2673"/>
      <c r="N1091" s="2673"/>
      <c r="O1091" s="2673"/>
      <c r="P1091" s="2673"/>
    </row>
    <row r="1092" spans="2:37" s="2409" customFormat="1" ht="15" customHeight="1" x14ac:dyDescent="0.2">
      <c r="B1092" s="3623" t="s">
        <v>5011</v>
      </c>
      <c r="C1092" s="3624"/>
      <c r="D1092" s="3624"/>
      <c r="E1092" s="3624"/>
      <c r="F1092" s="3624"/>
      <c r="G1092" s="3624"/>
      <c r="H1092" s="3624"/>
      <c r="I1092" s="3624"/>
      <c r="J1092" s="3624"/>
      <c r="K1092" s="3624"/>
      <c r="L1092" s="3624"/>
      <c r="M1092" s="3624"/>
      <c r="N1092" s="3624"/>
      <c r="O1092" s="3624"/>
      <c r="P1092" s="3624"/>
      <c r="Q1092" s="3624"/>
      <c r="R1092" s="3624"/>
      <c r="S1092" s="3624"/>
      <c r="T1092" s="3624"/>
      <c r="U1092" s="3624"/>
      <c r="V1092" s="3624"/>
      <c r="W1092" s="3624"/>
      <c r="X1092" s="3624"/>
      <c r="Y1092" s="3624"/>
      <c r="Z1092" s="3624"/>
      <c r="AA1092" s="3624"/>
      <c r="AB1092" s="3624"/>
      <c r="AC1092" s="3624"/>
      <c r="AD1092" s="3624"/>
      <c r="AE1092" s="3624"/>
      <c r="AF1092" s="3624"/>
      <c r="AG1092" s="3624"/>
      <c r="AH1092" s="3624"/>
      <c r="AI1092" s="3624"/>
      <c r="AJ1092" s="3624"/>
      <c r="AK1092" s="3625"/>
    </row>
    <row r="1093" spans="2:37" s="2409" customFormat="1" ht="15" customHeight="1" x14ac:dyDescent="0.2">
      <c r="B1093" s="2576"/>
      <c r="C1093" s="2667"/>
      <c r="D1093" s="2667"/>
      <c r="E1093" s="2667"/>
      <c r="F1093" s="2667"/>
      <c r="G1093" s="2577"/>
      <c r="H1093" s="2577"/>
      <c r="I1093" s="2577"/>
      <c r="J1093" s="2577"/>
      <c r="K1093" s="2577"/>
      <c r="L1093" s="2577"/>
      <c r="M1093" s="2577"/>
      <c r="N1093" s="2577"/>
      <c r="O1093" s="2577"/>
      <c r="P1093" s="2577"/>
      <c r="Q1093" s="2577"/>
      <c r="R1093" s="2577"/>
      <c r="S1093" s="2577"/>
      <c r="T1093" s="2577"/>
      <c r="U1093" s="2577"/>
      <c r="V1093" s="2577"/>
      <c r="W1093" s="2577"/>
      <c r="X1093" s="2577"/>
      <c r="Y1093" s="2577"/>
      <c r="Z1093" s="2577"/>
      <c r="AA1093" s="2577"/>
      <c r="AB1093" s="2577"/>
      <c r="AC1093" s="2577"/>
      <c r="AD1093" s="2577"/>
      <c r="AE1093" s="2577"/>
      <c r="AF1093" s="2577"/>
      <c r="AG1093" s="2577"/>
      <c r="AH1093" s="2577"/>
      <c r="AI1093" s="2577"/>
      <c r="AJ1093" s="2577"/>
      <c r="AK1093" s="2578"/>
    </row>
    <row r="1094" spans="2:37" s="2409" customFormat="1" ht="15" customHeight="1" x14ac:dyDescent="0.2">
      <c r="B1094" s="2576" t="s">
        <v>4998</v>
      </c>
      <c r="C1094" s="2667"/>
      <c r="D1094" s="3740" t="s">
        <v>5145</v>
      </c>
      <c r="E1094" s="3740"/>
      <c r="F1094" s="3740"/>
      <c r="G1094" s="2577"/>
      <c r="H1094" s="2577"/>
      <c r="I1094" s="2577"/>
      <c r="J1094" s="2577"/>
      <c r="K1094" s="2577"/>
      <c r="L1094" s="2577"/>
      <c r="M1094" s="2577"/>
      <c r="N1094" s="2577"/>
      <c r="O1094" s="2577"/>
      <c r="P1094" s="2577"/>
      <c r="Q1094" s="2577"/>
      <c r="R1094" s="2577"/>
      <c r="S1094" s="2577"/>
      <c r="T1094" s="2577"/>
      <c r="U1094" s="2577"/>
      <c r="V1094" s="2577"/>
      <c r="W1094" s="2577"/>
      <c r="X1094" s="2577"/>
      <c r="Y1094" s="2577"/>
      <c r="Z1094" s="2577"/>
      <c r="AA1094" s="2577"/>
      <c r="AB1094" s="2577"/>
      <c r="AC1094" s="2577"/>
      <c r="AD1094" s="2577"/>
      <c r="AE1094" s="2577"/>
      <c r="AF1094" s="2577"/>
      <c r="AG1094" s="2577"/>
      <c r="AH1094" s="2577"/>
      <c r="AI1094" s="2577"/>
      <c r="AJ1094" s="2577"/>
      <c r="AK1094" s="2578"/>
    </row>
    <row r="1095" spans="2:37" s="2409" customFormat="1" ht="15" customHeight="1" thickBot="1" x14ac:dyDescent="0.25">
      <c r="B1095" s="3657" t="s">
        <v>5012</v>
      </c>
      <c r="C1095" s="3658"/>
      <c r="D1095" s="2669">
        <v>41428</v>
      </c>
      <c r="E1095" s="2670"/>
      <c r="F1095" s="2670"/>
      <c r="G1095" s="2577"/>
      <c r="H1095" s="2577"/>
      <c r="I1095" s="2577"/>
      <c r="J1095" s="2577"/>
      <c r="K1095" s="2577"/>
      <c r="L1095" s="2577"/>
      <c r="M1095" s="2577"/>
      <c r="N1095" s="2577"/>
      <c r="O1095" s="2577"/>
      <c r="P1095" s="2577"/>
      <c r="Q1095" s="2577"/>
      <c r="R1095" s="2577"/>
      <c r="S1095" s="2577"/>
      <c r="T1095" s="2577"/>
      <c r="U1095" s="2577"/>
      <c r="V1095" s="2577"/>
      <c r="W1095" s="2577"/>
      <c r="X1095" s="2577"/>
      <c r="Y1095" s="2577"/>
      <c r="Z1095" s="2577"/>
      <c r="AA1095" s="2577"/>
      <c r="AB1095" s="2577"/>
      <c r="AC1095" s="2577"/>
      <c r="AD1095" s="2577"/>
      <c r="AE1095" s="2577"/>
      <c r="AF1095" s="2577"/>
      <c r="AG1095" s="2577"/>
      <c r="AH1095" s="2577"/>
      <c r="AI1095" s="2577"/>
      <c r="AJ1095" s="2577"/>
      <c r="AK1095" s="2578"/>
    </row>
    <row r="1096" spans="2:37" s="2409" customFormat="1" ht="78.75" customHeight="1" thickBot="1" x14ac:dyDescent="0.25">
      <c r="B1096" s="3657" t="s">
        <v>5013</v>
      </c>
      <c r="C1096" s="3658"/>
      <c r="D1096" s="3730" t="s">
        <v>5146</v>
      </c>
      <c r="E1096" s="3731"/>
      <c r="F1096" s="3731"/>
      <c r="G1096" s="3731"/>
      <c r="H1096" s="3731"/>
      <c r="I1096" s="3731"/>
      <c r="J1096" s="3731"/>
      <c r="K1096" s="3731"/>
      <c r="L1096" s="3731"/>
      <c r="M1096" s="3731"/>
      <c r="N1096" s="3731"/>
      <c r="O1096" s="3731"/>
      <c r="P1096" s="3731"/>
      <c r="Q1096" s="3732"/>
      <c r="R1096" s="2577"/>
      <c r="S1096" s="2577"/>
      <c r="T1096" s="2577"/>
      <c r="U1096" s="2577"/>
      <c r="V1096" s="2577"/>
      <c r="W1096" s="2577"/>
      <c r="X1096" s="2577"/>
      <c r="Y1096" s="2577"/>
      <c r="Z1096" s="2577"/>
      <c r="AA1096" s="2577"/>
      <c r="AB1096" s="2577"/>
      <c r="AC1096" s="2577"/>
      <c r="AD1096" s="2577"/>
      <c r="AE1096" s="2577"/>
      <c r="AF1096" s="2577"/>
      <c r="AG1096" s="2577"/>
      <c r="AH1096" s="2577"/>
      <c r="AI1096" s="2577"/>
      <c r="AJ1096" s="2577"/>
      <c r="AK1096" s="2578"/>
    </row>
    <row r="1097" spans="2:37" s="2409" customFormat="1" ht="15" customHeight="1" thickBot="1" x14ac:dyDescent="0.25">
      <c r="B1097" s="3664"/>
      <c r="C1097" s="3653"/>
      <c r="D1097" s="3653"/>
      <c r="E1097" s="3653"/>
      <c r="F1097" s="3653"/>
      <c r="G1097" s="3653"/>
      <c r="H1097" s="3653"/>
      <c r="I1097" s="3653"/>
      <c r="J1097" s="3653"/>
      <c r="K1097" s="3653"/>
      <c r="L1097" s="3653"/>
      <c r="M1097" s="3653"/>
      <c r="N1097" s="3653"/>
      <c r="O1097" s="3653"/>
      <c r="P1097" s="3653"/>
      <c r="Q1097" s="3653"/>
      <c r="R1097" s="2577"/>
      <c r="S1097" s="2577"/>
      <c r="T1097" s="2577"/>
      <c r="U1097" s="2577"/>
      <c r="V1097" s="2577"/>
      <c r="W1097" s="2577"/>
      <c r="X1097" s="2577"/>
      <c r="Y1097" s="2577"/>
      <c r="Z1097" s="2577"/>
      <c r="AA1097" s="2577"/>
      <c r="AB1097" s="2577"/>
      <c r="AC1097" s="2577"/>
      <c r="AD1097" s="2577"/>
      <c r="AE1097" s="2577"/>
      <c r="AF1097" s="2577"/>
      <c r="AG1097" s="2577"/>
      <c r="AH1097" s="2577"/>
      <c r="AI1097" s="2577"/>
      <c r="AJ1097" s="2577"/>
      <c r="AK1097" s="2578"/>
    </row>
    <row r="1098" spans="2:37" s="2409" customFormat="1" ht="15" customHeight="1" thickBot="1" x14ac:dyDescent="0.25">
      <c r="B1098" s="2666"/>
      <c r="C1098" s="2667"/>
      <c r="D1098" s="2667"/>
      <c r="E1098" s="2667"/>
      <c r="F1098" s="2671"/>
      <c r="G1098" s="2671"/>
      <c r="H1098" s="2671"/>
      <c r="I1098" s="2671"/>
      <c r="J1098" s="2671"/>
      <c r="K1098" s="2671"/>
      <c r="L1098" s="2671"/>
      <c r="M1098" s="2671"/>
      <c r="N1098" s="2671"/>
      <c r="O1098" s="2671"/>
      <c r="P1098" s="2671"/>
      <c r="Q1098" s="2671"/>
      <c r="R1098" s="2577"/>
      <c r="S1098" s="2577"/>
      <c r="T1098" s="2577"/>
      <c r="U1098" s="2577"/>
      <c r="V1098" s="2577"/>
      <c r="W1098" s="2577"/>
      <c r="X1098" s="2577"/>
      <c r="Y1098" s="2577"/>
      <c r="Z1098" s="2577"/>
      <c r="AA1098" s="2577"/>
      <c r="AB1098" s="2577"/>
      <c r="AC1098" s="2577"/>
      <c r="AD1098" s="2577"/>
      <c r="AE1098" s="2577"/>
      <c r="AF1098" s="2577"/>
      <c r="AG1098" s="2577"/>
      <c r="AH1098" s="2577"/>
      <c r="AI1098" s="2577"/>
      <c r="AJ1098" s="2577"/>
      <c r="AK1098" s="2578"/>
    </row>
    <row r="1099" spans="2:37" s="2409" customFormat="1" ht="15" customHeight="1" thickBot="1" x14ac:dyDescent="0.25">
      <c r="B1099" s="3638" t="s">
        <v>5014</v>
      </c>
      <c r="C1099" s="3638"/>
      <c r="D1099" s="3638" t="s">
        <v>5004</v>
      </c>
      <c r="E1099" s="3638" t="s">
        <v>5015</v>
      </c>
      <c r="F1099" s="3654" t="s">
        <v>224</v>
      </c>
      <c r="G1099" s="3654"/>
      <c r="H1099" s="3654"/>
      <c r="I1099" s="3654"/>
      <c r="J1099" s="3654"/>
      <c r="K1099" s="3654"/>
      <c r="L1099" s="3654"/>
      <c r="M1099" s="3654"/>
      <c r="N1099" s="3654"/>
      <c r="O1099" s="3654"/>
      <c r="P1099" s="3654"/>
      <c r="Q1099" s="3654"/>
      <c r="R1099" s="3654"/>
      <c r="S1099" s="3654" t="s">
        <v>340</v>
      </c>
      <c r="T1099" s="3654"/>
      <c r="U1099" s="3654"/>
      <c r="V1099" s="3654"/>
      <c r="W1099" s="3654"/>
      <c r="X1099" s="3654"/>
      <c r="Y1099" s="3654"/>
      <c r="Z1099" s="3654"/>
      <c r="AA1099" s="3654"/>
      <c r="AB1099" s="3654"/>
      <c r="AC1099" s="3654"/>
      <c r="AD1099" s="3654" t="s">
        <v>225</v>
      </c>
      <c r="AE1099" s="3654"/>
      <c r="AF1099" s="3654"/>
      <c r="AG1099" s="3654"/>
      <c r="AH1099" s="3655" t="s">
        <v>4999</v>
      </c>
      <c r="AI1099" s="3655"/>
      <c r="AJ1099" s="3655"/>
      <c r="AK1099" s="2578"/>
    </row>
    <row r="1100" spans="2:37" s="2409" customFormat="1" ht="25.5" customHeight="1" thickBot="1" x14ac:dyDescent="0.25">
      <c r="B1100" s="3639"/>
      <c r="C1100" s="3639"/>
      <c r="D1100" s="3639"/>
      <c r="E1100" s="3639"/>
      <c r="F1100" s="3639" t="s">
        <v>5016</v>
      </c>
      <c r="G1100" s="3639" t="s">
        <v>5017</v>
      </c>
      <c r="H1100" s="3638" t="s">
        <v>5018</v>
      </c>
      <c r="I1100" s="3640" t="s">
        <v>5019</v>
      </c>
      <c r="J1100" s="3640" t="s">
        <v>5020</v>
      </c>
      <c r="K1100" s="3637" t="s">
        <v>5021</v>
      </c>
      <c r="L1100" s="3637" t="s">
        <v>5022</v>
      </c>
      <c r="M1100" s="3640" t="s">
        <v>5023</v>
      </c>
      <c r="N1100" s="3640"/>
      <c r="O1100" s="3637" t="s">
        <v>5024</v>
      </c>
      <c r="P1100" s="3637" t="s">
        <v>5025</v>
      </c>
      <c r="Q1100" s="3637" t="s">
        <v>5026</v>
      </c>
      <c r="R1100" s="3637" t="s">
        <v>5027</v>
      </c>
      <c r="S1100" s="3638" t="s">
        <v>5028</v>
      </c>
      <c r="T1100" s="3638" t="s">
        <v>5029</v>
      </c>
      <c r="U1100" s="3638" t="s">
        <v>5030</v>
      </c>
      <c r="V1100" s="3638" t="s">
        <v>5031</v>
      </c>
      <c r="W1100" s="3638" t="s">
        <v>5032</v>
      </c>
      <c r="X1100" s="3638" t="s">
        <v>5033</v>
      </c>
      <c r="Y1100" s="3638" t="s">
        <v>5034</v>
      </c>
      <c r="Z1100" s="3638" t="s">
        <v>5035</v>
      </c>
      <c r="AA1100" s="3638" t="s">
        <v>5036</v>
      </c>
      <c r="AB1100" s="3640" t="s">
        <v>5037</v>
      </c>
      <c r="AC1100" s="3640" t="s">
        <v>5038</v>
      </c>
      <c r="AD1100" s="3638" t="s">
        <v>5039</v>
      </c>
      <c r="AE1100" s="3638" t="s">
        <v>5040</v>
      </c>
      <c r="AF1100" s="3638" t="s">
        <v>5041</v>
      </c>
      <c r="AG1100" s="3638" t="s">
        <v>5042</v>
      </c>
      <c r="AH1100" s="3638" t="s">
        <v>1154</v>
      </c>
      <c r="AI1100" s="3638" t="s">
        <v>5000</v>
      </c>
      <c r="AJ1100" s="3638" t="s">
        <v>5001</v>
      </c>
      <c r="AK1100" s="2578"/>
    </row>
    <row r="1101" spans="2:37" s="2409" customFormat="1" ht="34.5" customHeight="1" thickBot="1" x14ac:dyDescent="0.25">
      <c r="B1101" s="3639"/>
      <c r="C1101" s="3639"/>
      <c r="D1101" s="3639"/>
      <c r="E1101" s="3639"/>
      <c r="F1101" s="3639"/>
      <c r="G1101" s="3639"/>
      <c r="H1101" s="3639"/>
      <c r="I1101" s="3637"/>
      <c r="J1101" s="3637"/>
      <c r="K1101" s="3637"/>
      <c r="L1101" s="3637"/>
      <c r="M1101" s="2664" t="s">
        <v>5043</v>
      </c>
      <c r="N1101" s="2663" t="s">
        <v>2798</v>
      </c>
      <c r="O1101" s="3637"/>
      <c r="P1101" s="3637"/>
      <c r="Q1101" s="3637"/>
      <c r="R1101" s="3637"/>
      <c r="S1101" s="3639"/>
      <c r="T1101" s="3639"/>
      <c r="U1101" s="3639"/>
      <c r="V1101" s="3639"/>
      <c r="W1101" s="3639"/>
      <c r="X1101" s="3639"/>
      <c r="Y1101" s="3639"/>
      <c r="Z1101" s="3639"/>
      <c r="AA1101" s="3639"/>
      <c r="AB1101" s="3637"/>
      <c r="AC1101" s="3637"/>
      <c r="AD1101" s="3639"/>
      <c r="AE1101" s="3639"/>
      <c r="AF1101" s="3639"/>
      <c r="AG1101" s="3639"/>
      <c r="AH1101" s="3639"/>
      <c r="AI1101" s="3639"/>
      <c r="AJ1101" s="3639"/>
      <c r="AK1101" s="2578"/>
    </row>
    <row r="1102" spans="2:37" s="2409" customFormat="1" ht="15" customHeight="1" x14ac:dyDescent="0.2">
      <c r="B1102" s="4562" t="s">
        <v>5147</v>
      </c>
      <c r="C1102" s="4563"/>
      <c r="D1102" s="2587" t="s">
        <v>5148</v>
      </c>
      <c r="E1102" s="2651">
        <v>25</v>
      </c>
      <c r="F1102" s="2651">
        <v>0</v>
      </c>
      <c r="G1102" s="2606">
        <v>0</v>
      </c>
      <c r="H1102" s="2648"/>
      <c r="I1102" s="2648"/>
      <c r="J1102" s="2648"/>
      <c r="K1102" s="2606">
        <v>7.9000000000000001E-2</v>
      </c>
      <c r="L1102" s="2606">
        <v>7.9000000000000001E-2</v>
      </c>
      <c r="M1102" s="2587"/>
      <c r="N1102" s="2658"/>
      <c r="O1102" s="2606">
        <v>7.9000000000000001E-2</v>
      </c>
      <c r="P1102" s="2606">
        <v>7.9000000000000001E-2</v>
      </c>
      <c r="Q1102" s="2606">
        <v>7.9000000000000001E-2</v>
      </c>
      <c r="R1102" s="2606">
        <v>7.9000000000000001E-2</v>
      </c>
      <c r="S1102" s="2714"/>
      <c r="T1102" s="2606"/>
      <c r="U1102" s="2607"/>
      <c r="V1102" s="2607"/>
      <c r="W1102" s="2606"/>
      <c r="X1102" s="2606">
        <v>0.06</v>
      </c>
      <c r="Y1102" s="2607"/>
      <c r="Z1102" s="2607">
        <v>9999</v>
      </c>
      <c r="AA1102" s="2607"/>
      <c r="AB1102" s="2606"/>
      <c r="AC1102" s="2606">
        <v>0.06</v>
      </c>
      <c r="AD1102" s="2651"/>
      <c r="AE1102" s="2657">
        <v>0</v>
      </c>
      <c r="AF1102" s="2715"/>
      <c r="AG1102" s="2606">
        <v>0.1</v>
      </c>
      <c r="AH1102" s="2652"/>
      <c r="AI1102" s="2652"/>
      <c r="AJ1102" s="2716"/>
      <c r="AK1102" s="2578"/>
    </row>
    <row r="1103" spans="2:37" s="2409" customFormat="1" ht="15" customHeight="1" x14ac:dyDescent="0.2">
      <c r="B1103" s="3779" t="s">
        <v>5149</v>
      </c>
      <c r="C1103" s="3780"/>
      <c r="D1103" s="2653" t="s">
        <v>5150</v>
      </c>
      <c r="E1103" s="2620">
        <v>45</v>
      </c>
      <c r="F1103" s="2620">
        <v>20</v>
      </c>
      <c r="G1103" s="2565">
        <v>0</v>
      </c>
      <c r="H1103" s="2646"/>
      <c r="I1103" s="2646"/>
      <c r="J1103" s="2646"/>
      <c r="K1103" s="2565">
        <v>0</v>
      </c>
      <c r="L1103" s="2565">
        <v>0</v>
      </c>
      <c r="M1103" s="2717"/>
      <c r="N1103" s="2718"/>
      <c r="O1103" s="2565">
        <v>7.9000000000000001E-2</v>
      </c>
      <c r="P1103" s="2565">
        <v>7.9000000000000001E-2</v>
      </c>
      <c r="Q1103" s="2565">
        <v>7.9000000000000001E-2</v>
      </c>
      <c r="R1103" s="2565">
        <v>7.9000000000000001E-2</v>
      </c>
      <c r="S1103" s="2719"/>
      <c r="T1103" s="2565"/>
      <c r="U1103" s="2566"/>
      <c r="V1103" s="2566"/>
      <c r="W1103" s="2565"/>
      <c r="X1103" s="2565">
        <v>0.06</v>
      </c>
      <c r="Y1103" s="2566"/>
      <c r="Z1103" s="2566">
        <v>9999</v>
      </c>
      <c r="AA1103" s="2566"/>
      <c r="AB1103" s="2565"/>
      <c r="AC1103" s="2565">
        <v>0.06</v>
      </c>
      <c r="AD1103" s="2620"/>
      <c r="AE1103" s="2647">
        <v>0</v>
      </c>
      <c r="AF1103" s="2720"/>
      <c r="AG1103" s="2565">
        <v>0.1</v>
      </c>
      <c r="AH1103" s="2619"/>
      <c r="AI1103" s="2619"/>
      <c r="AJ1103" s="2721"/>
      <c r="AK1103" s="2578"/>
    </row>
    <row r="1104" spans="2:37" s="2409" customFormat="1" ht="15" customHeight="1" x14ac:dyDescent="0.2">
      <c r="B1104" s="3779" t="s">
        <v>5151</v>
      </c>
      <c r="C1104" s="3780"/>
      <c r="D1104" s="2653" t="s">
        <v>5152</v>
      </c>
      <c r="E1104" s="2620">
        <v>35</v>
      </c>
      <c r="F1104" s="2620">
        <v>0</v>
      </c>
      <c r="G1104" s="2565">
        <v>0</v>
      </c>
      <c r="H1104" s="2646"/>
      <c r="I1104" s="2646"/>
      <c r="J1104" s="2646"/>
      <c r="K1104" s="2565">
        <v>7.9000000000000001E-2</v>
      </c>
      <c r="L1104" s="2565">
        <v>7.9000000000000001E-2</v>
      </c>
      <c r="M1104" s="2653"/>
      <c r="N1104" s="2617"/>
      <c r="O1104" s="2565">
        <v>7.9000000000000001E-2</v>
      </c>
      <c r="P1104" s="2565">
        <v>7.9000000000000001E-2</v>
      </c>
      <c r="Q1104" s="2565">
        <v>7.9000000000000001E-2</v>
      </c>
      <c r="R1104" s="2565">
        <v>7.9000000000000001E-2</v>
      </c>
      <c r="S1104" s="2719"/>
      <c r="T1104" s="2565"/>
      <c r="U1104" s="2566"/>
      <c r="V1104" s="2566"/>
      <c r="W1104" s="2565"/>
      <c r="X1104" s="2565">
        <v>0.06</v>
      </c>
      <c r="Y1104" s="2566"/>
      <c r="Z1104" s="2566">
        <v>9999</v>
      </c>
      <c r="AA1104" s="2566"/>
      <c r="AB1104" s="2565"/>
      <c r="AC1104" s="2565">
        <v>0.06</v>
      </c>
      <c r="AD1104" s="2620"/>
      <c r="AE1104" s="2647">
        <v>300</v>
      </c>
      <c r="AF1104" s="2720"/>
      <c r="AG1104" s="2565">
        <v>0.1</v>
      </c>
      <c r="AH1104" s="2619"/>
      <c r="AI1104" s="2619"/>
      <c r="AJ1104" s="2721"/>
      <c r="AK1104" s="2578"/>
    </row>
    <row r="1105" spans="2:37" s="2409" customFormat="1" ht="15" customHeight="1" x14ac:dyDescent="0.2">
      <c r="B1105" s="3779" t="s">
        <v>5153</v>
      </c>
      <c r="C1105" s="3780"/>
      <c r="D1105" s="2653" t="s">
        <v>5154</v>
      </c>
      <c r="E1105" s="2620">
        <v>60</v>
      </c>
      <c r="F1105" s="2620">
        <v>15</v>
      </c>
      <c r="G1105" s="2565">
        <v>0</v>
      </c>
      <c r="H1105" s="2646"/>
      <c r="I1105" s="2646"/>
      <c r="J1105" s="2646"/>
      <c r="K1105" s="2565">
        <v>7.9000000000000001E-2</v>
      </c>
      <c r="L1105" s="2565">
        <v>7.9000000000000001E-2</v>
      </c>
      <c r="M1105" s="2717"/>
      <c r="N1105" s="2718"/>
      <c r="O1105" s="2565">
        <v>7.9000000000000001E-2</v>
      </c>
      <c r="P1105" s="2565">
        <v>7.9000000000000001E-2</v>
      </c>
      <c r="Q1105" s="2565">
        <v>7.9000000000000001E-2</v>
      </c>
      <c r="R1105" s="2565">
        <v>7.9000000000000001E-2</v>
      </c>
      <c r="S1105" s="2719"/>
      <c r="T1105" s="2565"/>
      <c r="U1105" s="2566"/>
      <c r="V1105" s="2566"/>
      <c r="W1105" s="2565"/>
      <c r="X1105" s="2565">
        <v>0.06</v>
      </c>
      <c r="Y1105" s="2566"/>
      <c r="Z1105" s="2566">
        <v>9999</v>
      </c>
      <c r="AA1105" s="2566"/>
      <c r="AB1105" s="2565"/>
      <c r="AC1105" s="2565">
        <v>0.06</v>
      </c>
      <c r="AD1105" s="2620"/>
      <c r="AE1105" s="2647">
        <v>1000</v>
      </c>
      <c r="AF1105" s="2720"/>
      <c r="AG1105" s="2565">
        <v>0.1</v>
      </c>
      <c r="AH1105" s="2619"/>
      <c r="AI1105" s="2619"/>
      <c r="AJ1105" s="2721"/>
      <c r="AK1105" s="2578"/>
    </row>
    <row r="1106" spans="2:37" s="2409" customFormat="1" ht="15" customHeight="1" x14ac:dyDescent="0.2">
      <c r="B1106" s="2579"/>
      <c r="C1106" s="2572"/>
      <c r="D1106" s="2572"/>
      <c r="E1106" s="2572"/>
      <c r="F1106" s="2572"/>
      <c r="G1106" s="2572"/>
      <c r="H1106" s="2572"/>
      <c r="I1106" s="2573"/>
      <c r="J1106" s="2573"/>
      <c r="K1106" s="2573"/>
      <c r="L1106" s="2573"/>
      <c r="M1106" s="2572"/>
      <c r="N1106" s="2573"/>
      <c r="O1106" s="2573"/>
      <c r="P1106" s="2573"/>
      <c r="Q1106" s="2573"/>
      <c r="R1106" s="2573"/>
      <c r="S1106" s="2572"/>
      <c r="T1106" s="2571"/>
      <c r="U1106" s="2571"/>
      <c r="V1106" s="2571"/>
      <c r="W1106" s="2571"/>
      <c r="X1106" s="2571"/>
      <c r="Y1106" s="2571"/>
      <c r="Z1106" s="2571"/>
      <c r="AA1106" s="2571"/>
      <c r="AB1106" s="2571"/>
      <c r="AC1106" s="2571"/>
      <c r="AD1106" s="2571"/>
      <c r="AE1106" s="2571"/>
      <c r="AF1106" s="2571"/>
      <c r="AG1106" s="2571"/>
      <c r="AH1106" s="2571"/>
      <c r="AI1106" s="2571"/>
      <c r="AJ1106" s="2574"/>
      <c r="AK1106" s="2578"/>
    </row>
    <row r="1107" spans="2:37" s="2409" customFormat="1" ht="15" customHeight="1" x14ac:dyDescent="0.2">
      <c r="B1107" s="3643" t="s">
        <v>5002</v>
      </c>
      <c r="C1107" s="3644"/>
      <c r="D1107" s="3652" t="s">
        <v>5155</v>
      </c>
      <c r="E1107" s="3652"/>
      <c r="F1107" s="3652"/>
      <c r="G1107" s="3652"/>
      <c r="H1107" s="2575"/>
      <c r="I1107" s="2575"/>
      <c r="J1107" s="2575"/>
      <c r="K1107" s="2575"/>
      <c r="L1107" s="2575"/>
      <c r="M1107" s="2575"/>
      <c r="N1107" s="2575"/>
      <c r="O1107" s="2575"/>
      <c r="P1107" s="2575"/>
      <c r="Q1107" s="2575"/>
      <c r="R1107" s="2575"/>
      <c r="S1107" s="2575"/>
      <c r="T1107" s="2571"/>
      <c r="U1107" s="2571"/>
      <c r="V1107" s="2571"/>
      <c r="W1107" s="2571"/>
      <c r="X1107" s="2571"/>
      <c r="Y1107" s="2571"/>
      <c r="Z1107" s="2571"/>
      <c r="AA1107" s="2571"/>
      <c r="AB1107" s="2571"/>
      <c r="AC1107" s="2571"/>
      <c r="AD1107" s="2571"/>
      <c r="AE1107" s="2571"/>
      <c r="AF1107" s="2571"/>
      <c r="AG1107" s="2571"/>
      <c r="AH1107" s="2571"/>
      <c r="AI1107" s="2571"/>
      <c r="AJ1107" s="2574"/>
      <c r="AK1107" s="2578"/>
    </row>
    <row r="1108" spans="2:37" s="2409" customFormat="1" ht="15" customHeight="1" x14ac:dyDescent="0.2">
      <c r="B1108" s="3643" t="s">
        <v>5003</v>
      </c>
      <c r="C1108" s="3644"/>
      <c r="D1108" s="3785" t="s">
        <v>5098</v>
      </c>
      <c r="E1108" s="3785"/>
      <c r="F1108" s="3785"/>
      <c r="G1108" s="3785"/>
      <c r="H1108" s="2575"/>
      <c r="I1108" s="2575"/>
      <c r="J1108" s="2575"/>
      <c r="K1108" s="2575"/>
      <c r="L1108" s="2575"/>
      <c r="M1108" s="2575"/>
      <c r="N1108" s="2575"/>
      <c r="O1108" s="2575"/>
      <c r="P1108" s="2575"/>
      <c r="Q1108" s="2575"/>
      <c r="R1108" s="2575"/>
      <c r="S1108" s="2575"/>
      <c r="T1108" s="2571"/>
      <c r="U1108" s="2571"/>
      <c r="V1108" s="2571"/>
      <c r="W1108" s="2571"/>
      <c r="X1108" s="2571"/>
      <c r="Y1108" s="2571"/>
      <c r="Z1108" s="2571"/>
      <c r="AA1108" s="2571"/>
      <c r="AB1108" s="2571"/>
      <c r="AC1108" s="2571"/>
      <c r="AD1108" s="2571"/>
      <c r="AE1108" s="2571"/>
      <c r="AF1108" s="2571"/>
      <c r="AG1108" s="2571"/>
      <c r="AH1108" s="2571"/>
      <c r="AI1108" s="2571"/>
      <c r="AJ1108" s="2574"/>
      <c r="AK1108" s="2578"/>
    </row>
    <row r="1109" spans="2:37" s="2409" customFormat="1" ht="15" customHeight="1" thickBot="1" x14ac:dyDescent="0.25">
      <c r="B1109" s="3646"/>
      <c r="C1109" s="3647"/>
      <c r="D1109" s="3648"/>
      <c r="E1109" s="3648"/>
      <c r="F1109" s="3648"/>
      <c r="G1109" s="3648"/>
      <c r="H1109" s="2580"/>
      <c r="I1109" s="2580"/>
      <c r="J1109" s="2580"/>
      <c r="K1109" s="2580"/>
      <c r="L1109" s="2580"/>
      <c r="M1109" s="2580"/>
      <c r="N1109" s="2580"/>
      <c r="O1109" s="2580"/>
      <c r="P1109" s="2580"/>
      <c r="Q1109" s="2580"/>
      <c r="R1109" s="2580"/>
      <c r="S1109" s="2580"/>
      <c r="T1109" s="2581"/>
      <c r="U1109" s="2581"/>
      <c r="V1109" s="2581"/>
      <c r="W1109" s="2581"/>
      <c r="X1109" s="2581"/>
      <c r="Y1109" s="2581"/>
      <c r="Z1109" s="2581"/>
      <c r="AA1109" s="2581"/>
      <c r="AB1109" s="2581"/>
      <c r="AC1109" s="2581"/>
      <c r="AD1109" s="2581"/>
      <c r="AE1109" s="2581"/>
      <c r="AF1109" s="2581"/>
      <c r="AG1109" s="2581"/>
      <c r="AH1109" s="2581"/>
      <c r="AI1109" s="2581"/>
      <c r="AJ1109" s="2582"/>
      <c r="AK1109" s="2583"/>
    </row>
    <row r="1110" spans="2:37" s="2409" customFormat="1" ht="15" customHeight="1" x14ac:dyDescent="0.3">
      <c r="B1110" s="2674" t="str">
        <f>+B1090</f>
        <v>.</v>
      </c>
      <c r="C1110" s="2675"/>
      <c r="D1110" s="2675"/>
      <c r="E1110" s="534"/>
      <c r="F1110" s="534"/>
      <c r="G1110" s="534"/>
      <c r="H1110" s="534"/>
      <c r="I1110" s="2673"/>
      <c r="J1110" s="2673"/>
      <c r="K1110" s="2673"/>
      <c r="L1110" s="2673"/>
      <c r="M1110" s="2673"/>
      <c r="N1110" s="2673"/>
      <c r="O1110" s="2673"/>
      <c r="P1110" s="2673"/>
    </row>
    <row r="1111" spans="2:37" s="2409" customFormat="1" ht="15" customHeight="1" thickBot="1" x14ac:dyDescent="0.35">
      <c r="C1111" s="2675"/>
      <c r="D1111" s="2675"/>
      <c r="E1111" s="534"/>
      <c r="F1111" s="534"/>
      <c r="G1111" s="534"/>
      <c r="H1111" s="534"/>
      <c r="I1111" s="2673"/>
      <c r="J1111" s="2673"/>
      <c r="K1111" s="2673"/>
      <c r="L1111" s="2673"/>
      <c r="M1111" s="2673"/>
      <c r="N1111" s="2673"/>
      <c r="O1111" s="2673"/>
      <c r="P1111" s="2673"/>
    </row>
    <row r="1112" spans="2:37" s="2409" customFormat="1" ht="15" customHeight="1" x14ac:dyDescent="0.2">
      <c r="B1112" s="3623" t="s">
        <v>5011</v>
      </c>
      <c r="C1112" s="3624"/>
      <c r="D1112" s="3624"/>
      <c r="E1112" s="3624"/>
      <c r="F1112" s="3624"/>
      <c r="G1112" s="3624"/>
      <c r="H1112" s="3624"/>
      <c r="I1112" s="3624"/>
      <c r="J1112" s="3624"/>
      <c r="K1112" s="3624"/>
      <c r="L1112" s="3624"/>
      <c r="M1112" s="3624"/>
      <c r="N1112" s="3624"/>
      <c r="O1112" s="3624"/>
      <c r="P1112" s="3624"/>
      <c r="Q1112" s="3624"/>
      <c r="R1112" s="3624"/>
      <c r="S1112" s="3624"/>
      <c r="T1112" s="3624"/>
      <c r="U1112" s="3624"/>
      <c r="V1112" s="3624"/>
      <c r="W1112" s="3624"/>
      <c r="X1112" s="3624"/>
      <c r="Y1112" s="3624"/>
      <c r="Z1112" s="3624"/>
      <c r="AA1112" s="3624"/>
      <c r="AB1112" s="3624"/>
      <c r="AC1112" s="3624"/>
      <c r="AD1112" s="3624"/>
      <c r="AE1112" s="3624"/>
      <c r="AF1112" s="3624"/>
      <c r="AG1112" s="3624"/>
      <c r="AH1112" s="3624"/>
      <c r="AI1112" s="3624"/>
      <c r="AJ1112" s="3624"/>
      <c r="AK1112" s="3625"/>
    </row>
    <row r="1113" spans="2:37" s="2409" customFormat="1" ht="15" customHeight="1" x14ac:dyDescent="0.2">
      <c r="B1113" s="2576"/>
      <c r="C1113" s="2667"/>
      <c r="D1113" s="2667"/>
      <c r="E1113" s="2667"/>
      <c r="F1113" s="2667"/>
      <c r="G1113" s="2577"/>
      <c r="H1113" s="2577"/>
      <c r="I1113" s="2577"/>
      <c r="J1113" s="2577"/>
      <c r="K1113" s="2577"/>
      <c r="L1113" s="2577"/>
      <c r="M1113" s="2577"/>
      <c r="N1113" s="2577"/>
      <c r="O1113" s="2577"/>
      <c r="P1113" s="2577"/>
      <c r="Q1113" s="2577"/>
      <c r="R1113" s="2577"/>
      <c r="S1113" s="2577"/>
      <c r="T1113" s="2577"/>
      <c r="U1113" s="2577"/>
      <c r="V1113" s="2577"/>
      <c r="W1113" s="2577"/>
      <c r="X1113" s="2577"/>
      <c r="Y1113" s="2577"/>
      <c r="Z1113" s="2577"/>
      <c r="AA1113" s="2577"/>
      <c r="AB1113" s="2577"/>
      <c r="AC1113" s="2577"/>
      <c r="AD1113" s="2577"/>
      <c r="AE1113" s="2577"/>
      <c r="AF1113" s="2577"/>
      <c r="AG1113" s="2577"/>
      <c r="AH1113" s="2577"/>
      <c r="AI1113" s="2577"/>
      <c r="AJ1113" s="2577"/>
      <c r="AK1113" s="2578"/>
    </row>
    <row r="1114" spans="2:37" s="2409" customFormat="1" ht="15" customHeight="1" x14ac:dyDescent="0.2">
      <c r="B1114" s="2576" t="s">
        <v>4998</v>
      </c>
      <c r="C1114" s="2667"/>
      <c r="D1114" s="3740" t="s">
        <v>5129</v>
      </c>
      <c r="E1114" s="3740"/>
      <c r="F1114" s="3740"/>
      <c r="G1114" s="2577"/>
      <c r="H1114" s="2577"/>
      <c r="I1114" s="2577"/>
      <c r="J1114" s="2577"/>
      <c r="K1114" s="2577"/>
      <c r="L1114" s="2577"/>
      <c r="M1114" s="2577"/>
      <c r="N1114" s="2577"/>
      <c r="O1114" s="2577"/>
      <c r="P1114" s="2577"/>
      <c r="Q1114" s="2577"/>
      <c r="R1114" s="2577"/>
      <c r="S1114" s="2577"/>
      <c r="T1114" s="2577"/>
      <c r="U1114" s="2577"/>
      <c r="V1114" s="2577"/>
      <c r="W1114" s="2577"/>
      <c r="X1114" s="2577"/>
      <c r="Y1114" s="2577"/>
      <c r="Z1114" s="2577"/>
      <c r="AA1114" s="2577"/>
      <c r="AB1114" s="2577"/>
      <c r="AC1114" s="2577"/>
      <c r="AD1114" s="2577"/>
      <c r="AE1114" s="2577"/>
      <c r="AF1114" s="2577"/>
      <c r="AG1114" s="2577"/>
      <c r="AH1114" s="2577"/>
      <c r="AI1114" s="2577"/>
      <c r="AJ1114" s="2577"/>
      <c r="AK1114" s="2578"/>
    </row>
    <row r="1115" spans="2:37" s="2409" customFormat="1" ht="15" customHeight="1" thickBot="1" x14ac:dyDescent="0.25">
      <c r="B1115" s="3657" t="s">
        <v>5012</v>
      </c>
      <c r="C1115" s="3658"/>
      <c r="D1115" s="2669">
        <v>41445</v>
      </c>
      <c r="E1115" s="2670"/>
      <c r="F1115" s="2670"/>
      <c r="G1115" s="2577"/>
      <c r="H1115" s="2577"/>
      <c r="I1115" s="2577"/>
      <c r="J1115" s="2577"/>
      <c r="K1115" s="2577"/>
      <c r="L1115" s="2577"/>
      <c r="M1115" s="2577"/>
      <c r="N1115" s="2577"/>
      <c r="O1115" s="2577"/>
      <c r="P1115" s="2577"/>
      <c r="Q1115" s="2577"/>
      <c r="R1115" s="2577"/>
      <c r="S1115" s="2577"/>
      <c r="T1115" s="2577"/>
      <c r="U1115" s="2577"/>
      <c r="V1115" s="2577"/>
      <c r="W1115" s="2577"/>
      <c r="X1115" s="2577"/>
      <c r="Y1115" s="2577"/>
      <c r="Z1115" s="2577"/>
      <c r="AA1115" s="2577"/>
      <c r="AB1115" s="2577"/>
      <c r="AC1115" s="2577"/>
      <c r="AD1115" s="2577"/>
      <c r="AE1115" s="2577"/>
      <c r="AF1115" s="2577"/>
      <c r="AG1115" s="2577"/>
      <c r="AH1115" s="2577"/>
      <c r="AI1115" s="2577"/>
      <c r="AJ1115" s="2577"/>
      <c r="AK1115" s="2578"/>
    </row>
    <row r="1116" spans="2:37" s="2409" customFormat="1" ht="131.25" customHeight="1" thickBot="1" x14ac:dyDescent="0.25">
      <c r="B1116" s="3659" t="s">
        <v>5013</v>
      </c>
      <c r="C1116" s="3710"/>
      <c r="D1116" s="4583" t="s">
        <v>5130</v>
      </c>
      <c r="E1116" s="4584"/>
      <c r="F1116" s="4584"/>
      <c r="G1116" s="4584"/>
      <c r="H1116" s="4584"/>
      <c r="I1116" s="4584"/>
      <c r="J1116" s="4584"/>
      <c r="K1116" s="4584"/>
      <c r="L1116" s="4584"/>
      <c r="M1116" s="4584"/>
      <c r="N1116" s="4584"/>
      <c r="O1116" s="4584"/>
      <c r="P1116" s="4584"/>
      <c r="Q1116" s="4585"/>
      <c r="R1116" s="2577"/>
      <c r="S1116" s="2577"/>
      <c r="T1116" s="2577"/>
      <c r="U1116" s="2577"/>
      <c r="V1116" s="2577"/>
      <c r="W1116" s="2577"/>
      <c r="X1116" s="2577"/>
      <c r="Y1116" s="2577"/>
      <c r="Z1116" s="2577"/>
      <c r="AA1116" s="2577"/>
      <c r="AB1116" s="2577"/>
      <c r="AC1116" s="2577"/>
      <c r="AD1116" s="2577"/>
      <c r="AE1116" s="2577"/>
      <c r="AF1116" s="2577"/>
      <c r="AG1116" s="2577"/>
      <c r="AH1116" s="2577"/>
      <c r="AI1116" s="2577"/>
      <c r="AJ1116" s="2577"/>
      <c r="AK1116" s="2578"/>
    </row>
    <row r="1117" spans="2:37" s="2409" customFormat="1" ht="15" customHeight="1" thickBot="1" x14ac:dyDescent="0.25">
      <c r="B1117" s="3664"/>
      <c r="C1117" s="3653"/>
      <c r="D1117" s="3653"/>
      <c r="E1117" s="3653"/>
      <c r="F1117" s="3653"/>
      <c r="G1117" s="3653"/>
      <c r="H1117" s="3653"/>
      <c r="I1117" s="3653"/>
      <c r="J1117" s="3653"/>
      <c r="K1117" s="3653"/>
      <c r="L1117" s="3653"/>
      <c r="M1117" s="3653"/>
      <c r="N1117" s="3653"/>
      <c r="O1117" s="3653"/>
      <c r="P1117" s="3653"/>
      <c r="Q1117" s="3653"/>
      <c r="R1117" s="2577"/>
      <c r="S1117" s="2577"/>
      <c r="T1117" s="2577"/>
      <c r="U1117" s="2577"/>
      <c r="V1117" s="2577"/>
      <c r="W1117" s="2577"/>
      <c r="X1117" s="2577"/>
      <c r="Y1117" s="2577"/>
      <c r="Z1117" s="2577"/>
      <c r="AA1117" s="2577"/>
      <c r="AB1117" s="2577"/>
      <c r="AC1117" s="2577"/>
      <c r="AD1117" s="2577"/>
      <c r="AE1117" s="2577"/>
      <c r="AF1117" s="2577"/>
      <c r="AG1117" s="2577"/>
      <c r="AH1117" s="2577"/>
      <c r="AI1117" s="2577"/>
      <c r="AJ1117" s="2577"/>
      <c r="AK1117" s="2578"/>
    </row>
    <row r="1118" spans="2:37" s="2409" customFormat="1" ht="15" customHeight="1" thickBot="1" x14ac:dyDescent="0.25">
      <c r="B1118" s="2666"/>
      <c r="C1118" s="2667"/>
      <c r="D1118" s="2667"/>
      <c r="E1118" s="2667"/>
      <c r="F1118" s="2671"/>
      <c r="G1118" s="2671"/>
      <c r="H1118" s="2671"/>
      <c r="I1118" s="2671"/>
      <c r="J1118" s="2671"/>
      <c r="K1118" s="2671"/>
      <c r="L1118" s="2671"/>
      <c r="M1118" s="2671"/>
      <c r="N1118" s="2671"/>
      <c r="O1118" s="2671"/>
      <c r="P1118" s="2671"/>
      <c r="Q1118" s="2671"/>
      <c r="R1118" s="2577"/>
      <c r="S1118" s="2577"/>
      <c r="T1118" s="2577"/>
      <c r="U1118" s="2577"/>
      <c r="V1118" s="2577"/>
      <c r="W1118" s="2577"/>
      <c r="X1118" s="2577"/>
      <c r="Y1118" s="2577"/>
      <c r="Z1118" s="2577"/>
      <c r="AA1118" s="2577"/>
      <c r="AB1118" s="2577"/>
      <c r="AC1118" s="2577"/>
      <c r="AD1118" s="2577"/>
      <c r="AE1118" s="2577"/>
      <c r="AF1118" s="2577"/>
      <c r="AG1118" s="2577"/>
      <c r="AH1118" s="2577"/>
      <c r="AI1118" s="2577"/>
      <c r="AJ1118" s="2577"/>
      <c r="AK1118" s="2578"/>
    </row>
    <row r="1119" spans="2:37" s="2409" customFormat="1" ht="15" customHeight="1" thickBot="1" x14ac:dyDescent="0.25">
      <c r="B1119" s="3638" t="s">
        <v>5014</v>
      </c>
      <c r="C1119" s="3638"/>
      <c r="D1119" s="3638" t="s">
        <v>5004</v>
      </c>
      <c r="E1119" s="3638" t="s">
        <v>5015</v>
      </c>
      <c r="F1119" s="3654" t="s">
        <v>224</v>
      </c>
      <c r="G1119" s="3654"/>
      <c r="H1119" s="3654"/>
      <c r="I1119" s="3654"/>
      <c r="J1119" s="3654"/>
      <c r="K1119" s="3654"/>
      <c r="L1119" s="3654"/>
      <c r="M1119" s="3654"/>
      <c r="N1119" s="3654"/>
      <c r="O1119" s="3654"/>
      <c r="P1119" s="3654"/>
      <c r="Q1119" s="3654"/>
      <c r="R1119" s="3654"/>
      <c r="S1119" s="3654" t="s">
        <v>340</v>
      </c>
      <c r="T1119" s="3654"/>
      <c r="U1119" s="3654"/>
      <c r="V1119" s="3654"/>
      <c r="W1119" s="3654"/>
      <c r="X1119" s="3654"/>
      <c r="Y1119" s="3654"/>
      <c r="Z1119" s="3654"/>
      <c r="AA1119" s="3654"/>
      <c r="AB1119" s="3654"/>
      <c r="AC1119" s="3654"/>
      <c r="AD1119" s="3654" t="s">
        <v>225</v>
      </c>
      <c r="AE1119" s="3654"/>
      <c r="AF1119" s="3654"/>
      <c r="AG1119" s="3654"/>
      <c r="AH1119" s="3655" t="s">
        <v>4999</v>
      </c>
      <c r="AI1119" s="3655"/>
      <c r="AJ1119" s="3655"/>
      <c r="AK1119" s="2578"/>
    </row>
    <row r="1120" spans="2:37" s="2409" customFormat="1" ht="35.25" customHeight="1" thickBot="1" x14ac:dyDescent="0.25">
      <c r="B1120" s="3639"/>
      <c r="C1120" s="3639"/>
      <c r="D1120" s="3639"/>
      <c r="E1120" s="3639"/>
      <c r="F1120" s="3639" t="s">
        <v>5016</v>
      </c>
      <c r="G1120" s="3639" t="s">
        <v>5017</v>
      </c>
      <c r="H1120" s="3638" t="s">
        <v>5018</v>
      </c>
      <c r="I1120" s="3640" t="s">
        <v>5019</v>
      </c>
      <c r="J1120" s="3640" t="s">
        <v>5020</v>
      </c>
      <c r="K1120" s="3637" t="s">
        <v>5021</v>
      </c>
      <c r="L1120" s="3637" t="s">
        <v>5022</v>
      </c>
      <c r="M1120" s="3640" t="s">
        <v>5023</v>
      </c>
      <c r="N1120" s="3640"/>
      <c r="O1120" s="3637" t="s">
        <v>5024</v>
      </c>
      <c r="P1120" s="3637" t="s">
        <v>5025</v>
      </c>
      <c r="Q1120" s="3637" t="s">
        <v>5026</v>
      </c>
      <c r="R1120" s="3637" t="s">
        <v>5027</v>
      </c>
      <c r="S1120" s="3638" t="s">
        <v>5028</v>
      </c>
      <c r="T1120" s="3638" t="s">
        <v>5029</v>
      </c>
      <c r="U1120" s="3638" t="s">
        <v>5030</v>
      </c>
      <c r="V1120" s="3638" t="s">
        <v>5031</v>
      </c>
      <c r="W1120" s="3638" t="s">
        <v>5032</v>
      </c>
      <c r="X1120" s="3638" t="s">
        <v>5033</v>
      </c>
      <c r="Y1120" s="3638" t="s">
        <v>5034</v>
      </c>
      <c r="Z1120" s="3638" t="s">
        <v>5035</v>
      </c>
      <c r="AA1120" s="3638" t="s">
        <v>5036</v>
      </c>
      <c r="AB1120" s="3640" t="s">
        <v>5037</v>
      </c>
      <c r="AC1120" s="3640" t="s">
        <v>5038</v>
      </c>
      <c r="AD1120" s="3638" t="s">
        <v>5039</v>
      </c>
      <c r="AE1120" s="3638" t="s">
        <v>5040</v>
      </c>
      <c r="AF1120" s="3638" t="s">
        <v>5041</v>
      </c>
      <c r="AG1120" s="3638" t="s">
        <v>5042</v>
      </c>
      <c r="AH1120" s="3638" t="s">
        <v>1154</v>
      </c>
      <c r="AI1120" s="3638" t="s">
        <v>5000</v>
      </c>
      <c r="AJ1120" s="3638" t="s">
        <v>5001</v>
      </c>
      <c r="AK1120" s="2578"/>
    </row>
    <row r="1121" spans="1:37" s="2409" customFormat="1" ht="15" customHeight="1" thickBot="1" x14ac:dyDescent="0.25">
      <c r="B1121" s="3639"/>
      <c r="C1121" s="3639"/>
      <c r="D1121" s="3639"/>
      <c r="E1121" s="3639"/>
      <c r="F1121" s="3639"/>
      <c r="G1121" s="3639"/>
      <c r="H1121" s="3639"/>
      <c r="I1121" s="3637"/>
      <c r="J1121" s="3637"/>
      <c r="K1121" s="3637"/>
      <c r="L1121" s="3637"/>
      <c r="M1121" s="2664" t="s">
        <v>5043</v>
      </c>
      <c r="N1121" s="2663" t="s">
        <v>2798</v>
      </c>
      <c r="O1121" s="3637"/>
      <c r="P1121" s="3637"/>
      <c r="Q1121" s="3637"/>
      <c r="R1121" s="3637"/>
      <c r="S1121" s="3639"/>
      <c r="T1121" s="3639"/>
      <c r="U1121" s="3639"/>
      <c r="V1121" s="3639"/>
      <c r="W1121" s="3639"/>
      <c r="X1121" s="3639"/>
      <c r="Y1121" s="3639"/>
      <c r="Z1121" s="3639"/>
      <c r="AA1121" s="3639"/>
      <c r="AB1121" s="3637"/>
      <c r="AC1121" s="3637"/>
      <c r="AD1121" s="3639"/>
      <c r="AE1121" s="3639"/>
      <c r="AF1121" s="3639"/>
      <c r="AG1121" s="3639"/>
      <c r="AH1121" s="3639"/>
      <c r="AI1121" s="3639"/>
      <c r="AJ1121" s="3639"/>
      <c r="AK1121" s="2578"/>
    </row>
    <row r="1122" spans="1:37" s="2409" customFormat="1" ht="15" customHeight="1" x14ac:dyDescent="0.2">
      <c r="B1122" s="4562" t="s">
        <v>5131</v>
      </c>
      <c r="C1122" s="4563"/>
      <c r="D1122" s="2584" t="s">
        <v>5132</v>
      </c>
      <c r="E1122" s="2585">
        <v>15</v>
      </c>
      <c r="F1122" s="2585">
        <v>13</v>
      </c>
      <c r="G1122" s="2694"/>
      <c r="H1122" s="2704"/>
      <c r="I1122" s="2704"/>
      <c r="J1122" s="2704"/>
      <c r="K1122" s="2694">
        <v>0.1</v>
      </c>
      <c r="L1122" s="2694">
        <v>0.1</v>
      </c>
      <c r="M1122" s="2584"/>
      <c r="N1122" s="2705"/>
      <c r="O1122" s="2694">
        <v>0.1</v>
      </c>
      <c r="P1122" s="2694">
        <v>0.1</v>
      </c>
      <c r="Q1122" s="2694">
        <v>0.1</v>
      </c>
      <c r="R1122" s="2694">
        <v>0.1</v>
      </c>
      <c r="S1122" s="2706"/>
      <c r="T1122" s="2694"/>
      <c r="U1122" s="2586"/>
      <c r="V1122" s="2586"/>
      <c r="W1122" s="2694"/>
      <c r="X1122" s="2694">
        <v>0.06</v>
      </c>
      <c r="Y1122" s="2586"/>
      <c r="Z1122" s="2586">
        <v>9999</v>
      </c>
      <c r="AA1122" s="2586"/>
      <c r="AB1122" s="2694"/>
      <c r="AC1122" s="2694">
        <v>0.06</v>
      </c>
      <c r="AD1122" s="2585"/>
      <c r="AE1122" s="2599">
        <v>0</v>
      </c>
      <c r="AF1122" s="2600"/>
      <c r="AG1122" s="2694"/>
      <c r="AH1122" s="2707"/>
      <c r="AI1122" s="2707"/>
      <c r="AJ1122" s="2708"/>
      <c r="AK1122" s="2578"/>
    </row>
    <row r="1123" spans="1:37" s="2409" customFormat="1" ht="15" customHeight="1" x14ac:dyDescent="0.2">
      <c r="B1123" s="3779" t="s">
        <v>5133</v>
      </c>
      <c r="C1123" s="3780"/>
      <c r="D1123" s="2561" t="s">
        <v>5134</v>
      </c>
      <c r="E1123" s="2562">
        <v>20</v>
      </c>
      <c r="F1123" s="2562">
        <v>18</v>
      </c>
      <c r="G1123" s="2563"/>
      <c r="H1123" s="2709"/>
      <c r="I1123" s="2709"/>
      <c r="J1123" s="2709"/>
      <c r="K1123" s="2563">
        <v>0.1</v>
      </c>
      <c r="L1123" s="2563">
        <v>0.1</v>
      </c>
      <c r="M1123" s="2561"/>
      <c r="N1123" s="2710"/>
      <c r="O1123" s="2563">
        <v>0.1</v>
      </c>
      <c r="P1123" s="2563">
        <v>0.1</v>
      </c>
      <c r="Q1123" s="2563">
        <v>0.1</v>
      </c>
      <c r="R1123" s="2563">
        <v>0.1</v>
      </c>
      <c r="S1123" s="2618"/>
      <c r="T1123" s="2563"/>
      <c r="U1123" s="2711"/>
      <c r="V1123" s="2711"/>
      <c r="W1123" s="2563"/>
      <c r="X1123" s="2563">
        <v>0.06</v>
      </c>
      <c r="Y1123" s="2711"/>
      <c r="Z1123" s="2711">
        <v>9999</v>
      </c>
      <c r="AA1123" s="2711"/>
      <c r="AB1123" s="2563"/>
      <c r="AC1123" s="2563">
        <v>0.06</v>
      </c>
      <c r="AD1123" s="2562"/>
      <c r="AE1123" s="2588">
        <v>0</v>
      </c>
      <c r="AF1123" s="2589"/>
      <c r="AG1123" s="2563"/>
      <c r="AH1123" s="2712"/>
      <c r="AI1123" s="2712"/>
      <c r="AJ1123" s="2713"/>
      <c r="AK1123" s="2578"/>
    </row>
    <row r="1124" spans="1:37" s="2409" customFormat="1" ht="15" customHeight="1" x14ac:dyDescent="0.2">
      <c r="B1124" s="3779" t="s">
        <v>5135</v>
      </c>
      <c r="C1124" s="3780"/>
      <c r="D1124" s="2561" t="s">
        <v>5136</v>
      </c>
      <c r="E1124" s="2562">
        <v>25</v>
      </c>
      <c r="F1124" s="2562">
        <v>23</v>
      </c>
      <c r="G1124" s="2563"/>
      <c r="H1124" s="2709"/>
      <c r="I1124" s="2709"/>
      <c r="J1124" s="2709"/>
      <c r="K1124" s="2563">
        <v>0.1</v>
      </c>
      <c r="L1124" s="2563">
        <v>0.1</v>
      </c>
      <c r="M1124" s="2561"/>
      <c r="N1124" s="2710"/>
      <c r="O1124" s="2563">
        <v>0.1</v>
      </c>
      <c r="P1124" s="2563">
        <v>0.1</v>
      </c>
      <c r="Q1124" s="2563">
        <v>0.1</v>
      </c>
      <c r="R1124" s="2563">
        <v>0.1</v>
      </c>
      <c r="S1124" s="2618"/>
      <c r="T1124" s="2563"/>
      <c r="U1124" s="2711"/>
      <c r="V1124" s="2711"/>
      <c r="W1124" s="2563"/>
      <c r="X1124" s="2563">
        <v>0.06</v>
      </c>
      <c r="Y1124" s="2711"/>
      <c r="Z1124" s="2711">
        <v>9999</v>
      </c>
      <c r="AA1124" s="2711"/>
      <c r="AB1124" s="2563"/>
      <c r="AC1124" s="2563">
        <v>0.06</v>
      </c>
      <c r="AD1124" s="2562"/>
      <c r="AE1124" s="2588">
        <v>0</v>
      </c>
      <c r="AF1124" s="2589"/>
      <c r="AG1124" s="2563"/>
      <c r="AH1124" s="2712"/>
      <c r="AI1124" s="2712"/>
      <c r="AJ1124" s="2713"/>
      <c r="AK1124" s="2578"/>
    </row>
    <row r="1125" spans="1:37" s="2409" customFormat="1" ht="15" customHeight="1" x14ac:dyDescent="0.2">
      <c r="B1125" s="3779" t="s">
        <v>5137</v>
      </c>
      <c r="C1125" s="3780"/>
      <c r="D1125" s="2561" t="s">
        <v>5138</v>
      </c>
      <c r="E1125" s="2562">
        <v>30</v>
      </c>
      <c r="F1125" s="2562">
        <v>13</v>
      </c>
      <c r="G1125" s="2563"/>
      <c r="H1125" s="2709"/>
      <c r="I1125" s="2709"/>
      <c r="J1125" s="2709"/>
      <c r="K1125" s="2563">
        <v>0.1</v>
      </c>
      <c r="L1125" s="2563">
        <v>0.1</v>
      </c>
      <c r="M1125" s="2561"/>
      <c r="N1125" s="2710"/>
      <c r="O1125" s="2563">
        <v>0.1</v>
      </c>
      <c r="P1125" s="2563">
        <v>0.1</v>
      </c>
      <c r="Q1125" s="2563">
        <v>0.1</v>
      </c>
      <c r="R1125" s="2563">
        <v>0.1</v>
      </c>
      <c r="S1125" s="2618"/>
      <c r="T1125" s="2563"/>
      <c r="U1125" s="2711"/>
      <c r="V1125" s="2711"/>
      <c r="W1125" s="2563"/>
      <c r="X1125" s="2563">
        <v>0.06</v>
      </c>
      <c r="Y1125" s="2711"/>
      <c r="Z1125" s="2711">
        <v>9999</v>
      </c>
      <c r="AA1125" s="2711"/>
      <c r="AB1125" s="2563"/>
      <c r="AC1125" s="2563">
        <v>0.06</v>
      </c>
      <c r="AD1125" s="2562"/>
      <c r="AE1125" s="2588">
        <v>500</v>
      </c>
      <c r="AF1125" s="2589"/>
      <c r="AG1125" s="2563">
        <v>0.1</v>
      </c>
      <c r="AH1125" s="2712"/>
      <c r="AI1125" s="2712"/>
      <c r="AJ1125" s="2713"/>
      <c r="AK1125" s="2578"/>
    </row>
    <row r="1126" spans="1:37" s="2409" customFormat="1" ht="15" customHeight="1" x14ac:dyDescent="0.2">
      <c r="B1126" s="3749" t="s">
        <v>5139</v>
      </c>
      <c r="C1126" s="3750"/>
      <c r="D1126" s="2561" t="s">
        <v>5140</v>
      </c>
      <c r="E1126" s="2562">
        <v>35</v>
      </c>
      <c r="F1126" s="2562">
        <v>13</v>
      </c>
      <c r="G1126" s="2563"/>
      <c r="H1126" s="2709"/>
      <c r="I1126" s="2709"/>
      <c r="J1126" s="2709"/>
      <c r="K1126" s="2563">
        <v>0.1</v>
      </c>
      <c r="L1126" s="2563">
        <v>0.1</v>
      </c>
      <c r="M1126" s="2561"/>
      <c r="N1126" s="2710"/>
      <c r="O1126" s="2563">
        <v>0.1</v>
      </c>
      <c r="P1126" s="2563">
        <v>0.1</v>
      </c>
      <c r="Q1126" s="2563">
        <v>0.1</v>
      </c>
      <c r="R1126" s="2563">
        <v>0.1</v>
      </c>
      <c r="S1126" s="2618"/>
      <c r="T1126" s="2563"/>
      <c r="U1126" s="2711"/>
      <c r="V1126" s="2711"/>
      <c r="W1126" s="2563"/>
      <c r="X1126" s="2563">
        <v>0.06</v>
      </c>
      <c r="Y1126" s="2711"/>
      <c r="Z1126" s="2711">
        <v>9999</v>
      </c>
      <c r="AA1126" s="2711"/>
      <c r="AB1126" s="2563"/>
      <c r="AC1126" s="2563">
        <v>0.06</v>
      </c>
      <c r="AD1126" s="2562"/>
      <c r="AE1126" s="2588">
        <v>1000</v>
      </c>
      <c r="AF1126" s="2589"/>
      <c r="AG1126" s="2563">
        <v>0.1</v>
      </c>
      <c r="AH1126" s="2712"/>
      <c r="AI1126" s="2712"/>
      <c r="AJ1126" s="2713"/>
      <c r="AK1126" s="2578"/>
    </row>
    <row r="1127" spans="1:37" s="2409" customFormat="1" ht="15" customHeight="1" x14ac:dyDescent="0.2">
      <c r="B1127" s="3749" t="s">
        <v>5141</v>
      </c>
      <c r="C1127" s="3750"/>
      <c r="D1127" s="2561" t="s">
        <v>5142</v>
      </c>
      <c r="E1127" s="2562">
        <v>40</v>
      </c>
      <c r="F1127" s="2562">
        <v>18</v>
      </c>
      <c r="G1127" s="2563"/>
      <c r="H1127" s="2709"/>
      <c r="I1127" s="2709"/>
      <c r="J1127" s="2709"/>
      <c r="K1127" s="2563">
        <v>0.1</v>
      </c>
      <c r="L1127" s="2563">
        <v>0.1</v>
      </c>
      <c r="M1127" s="2561"/>
      <c r="N1127" s="2710"/>
      <c r="O1127" s="2563">
        <v>0.1</v>
      </c>
      <c r="P1127" s="2563">
        <v>0.1</v>
      </c>
      <c r="Q1127" s="2563">
        <v>0.1</v>
      </c>
      <c r="R1127" s="2563">
        <v>0.1</v>
      </c>
      <c r="S1127" s="2618"/>
      <c r="T1127" s="2563"/>
      <c r="U1127" s="2711"/>
      <c r="V1127" s="2711"/>
      <c r="W1127" s="2563"/>
      <c r="X1127" s="2563">
        <v>0.06</v>
      </c>
      <c r="Y1127" s="2711"/>
      <c r="Z1127" s="2711">
        <v>9999</v>
      </c>
      <c r="AA1127" s="2711"/>
      <c r="AB1127" s="2563"/>
      <c r="AC1127" s="2563">
        <v>0.06</v>
      </c>
      <c r="AD1127" s="2562"/>
      <c r="AE1127" s="2588">
        <v>1000</v>
      </c>
      <c r="AF1127" s="2589"/>
      <c r="AG1127" s="2563">
        <v>0.1</v>
      </c>
      <c r="AH1127" s="2712"/>
      <c r="AI1127" s="2712"/>
      <c r="AJ1127" s="2713"/>
      <c r="AK1127" s="2578"/>
    </row>
    <row r="1128" spans="1:37" s="2409" customFormat="1" ht="15" customHeight="1" thickBot="1" x14ac:dyDescent="0.25">
      <c r="B1128" s="3753"/>
      <c r="C1128" s="3754"/>
      <c r="D1128" s="2608"/>
      <c r="E1128" s="2609"/>
      <c r="F1128" s="2609"/>
      <c r="G1128" s="2610"/>
      <c r="H1128" s="2610"/>
      <c r="I1128" s="2610"/>
      <c r="J1128" s="2611"/>
      <c r="K1128" s="2610"/>
      <c r="L1128" s="2610"/>
      <c r="M1128" s="2611"/>
      <c r="N1128" s="2611"/>
      <c r="O1128" s="2610"/>
      <c r="P1128" s="2610"/>
      <c r="Q1128" s="2610"/>
      <c r="R1128" s="2610"/>
      <c r="S1128" s="2612"/>
      <c r="T1128" s="2612"/>
      <c r="U1128" s="2612"/>
      <c r="V1128" s="2612"/>
      <c r="W1128" s="2612"/>
      <c r="X1128" s="2610"/>
      <c r="Y1128" s="2613"/>
      <c r="Z1128" s="2613"/>
      <c r="AA1128" s="2613"/>
      <c r="AB1128" s="2613"/>
      <c r="AC1128" s="2610"/>
      <c r="AD1128" s="2613"/>
      <c r="AE1128" s="2613"/>
      <c r="AF1128" s="2613"/>
      <c r="AG1128" s="2614"/>
      <c r="AH1128" s="2613"/>
      <c r="AI1128" s="2613"/>
      <c r="AJ1128" s="2615"/>
      <c r="AK1128" s="2578"/>
    </row>
    <row r="1129" spans="1:37" s="2409" customFormat="1" ht="15" customHeight="1" x14ac:dyDescent="0.2">
      <c r="A1129" s="712"/>
      <c r="B1129" s="2579"/>
      <c r="C1129" s="2572"/>
      <c r="D1129" s="2572"/>
      <c r="E1129" s="2572"/>
      <c r="F1129" s="2572"/>
      <c r="G1129" s="2572"/>
      <c r="H1129" s="2572"/>
      <c r="I1129" s="2573"/>
      <c r="J1129" s="2573"/>
      <c r="K1129" s="2573"/>
      <c r="L1129" s="2573"/>
      <c r="M1129" s="2572"/>
      <c r="N1129" s="2573"/>
      <c r="O1129" s="2573"/>
      <c r="P1129" s="2573"/>
      <c r="Q1129" s="2573"/>
      <c r="R1129" s="2573"/>
      <c r="S1129" s="2572"/>
      <c r="T1129" s="2571"/>
      <c r="U1129" s="2571"/>
      <c r="V1129" s="2571"/>
      <c r="W1129" s="2571"/>
      <c r="X1129" s="2571"/>
      <c r="Y1129" s="2571"/>
      <c r="Z1129" s="2571"/>
      <c r="AA1129" s="2571"/>
      <c r="AB1129" s="2571"/>
      <c r="AC1129" s="2571"/>
      <c r="AD1129" s="2571"/>
      <c r="AE1129" s="2571"/>
      <c r="AF1129" s="2571"/>
      <c r="AG1129" s="2571"/>
      <c r="AH1129" s="2571"/>
      <c r="AI1129" s="2571"/>
      <c r="AJ1129" s="2574"/>
      <c r="AK1129" s="2578"/>
    </row>
    <row r="1130" spans="1:37" s="2409" customFormat="1" ht="15" customHeight="1" x14ac:dyDescent="0.2">
      <c r="A1130" s="712"/>
      <c r="B1130" s="3643" t="s">
        <v>5002</v>
      </c>
      <c r="C1130" s="3644"/>
      <c r="D1130" s="3652" t="s">
        <v>5143</v>
      </c>
      <c r="E1130" s="3652"/>
      <c r="F1130" s="3652"/>
      <c r="G1130" s="3652"/>
      <c r="H1130" s="2575"/>
      <c r="I1130" s="2575"/>
      <c r="J1130" s="2575"/>
      <c r="K1130" s="2575"/>
      <c r="L1130" s="2575"/>
      <c r="M1130" s="2575"/>
      <c r="N1130" s="2575"/>
      <c r="O1130" s="2575"/>
      <c r="P1130" s="2575"/>
      <c r="Q1130" s="2575"/>
      <c r="R1130" s="2575"/>
      <c r="S1130" s="2575"/>
      <c r="T1130" s="2571"/>
      <c r="U1130" s="2571"/>
      <c r="V1130" s="2571"/>
      <c r="W1130" s="2571"/>
      <c r="X1130" s="2571"/>
      <c r="Y1130" s="2571"/>
      <c r="Z1130" s="2571"/>
      <c r="AA1130" s="2571"/>
      <c r="AB1130" s="2571"/>
      <c r="AC1130" s="2571"/>
      <c r="AD1130" s="2571"/>
      <c r="AE1130" s="2571"/>
      <c r="AF1130" s="2571"/>
      <c r="AG1130" s="2571"/>
      <c r="AH1130" s="2571"/>
      <c r="AI1130" s="2571"/>
      <c r="AJ1130" s="2574"/>
      <c r="AK1130" s="2578"/>
    </row>
    <row r="1131" spans="1:37" s="2409" customFormat="1" ht="15" customHeight="1" x14ac:dyDescent="0.2">
      <c r="A1131" s="712"/>
      <c r="B1131" s="3643" t="s">
        <v>5003</v>
      </c>
      <c r="C1131" s="3644"/>
      <c r="D1131" s="3652" t="s">
        <v>5144</v>
      </c>
      <c r="E1131" s="3652"/>
      <c r="F1131" s="3652"/>
      <c r="G1131" s="3652"/>
      <c r="H1131" s="2575"/>
      <c r="I1131" s="2575"/>
      <c r="J1131" s="2575"/>
      <c r="K1131" s="2575"/>
      <c r="L1131" s="2575"/>
      <c r="M1131" s="2575"/>
      <c r="N1131" s="2575"/>
      <c r="O1131" s="2575"/>
      <c r="P1131" s="2575"/>
      <c r="Q1131" s="2575"/>
      <c r="R1131" s="2575"/>
      <c r="S1131" s="2575"/>
      <c r="T1131" s="2571"/>
      <c r="U1131" s="2571"/>
      <c r="V1131" s="2571"/>
      <c r="W1131" s="2571"/>
      <c r="X1131" s="2571"/>
      <c r="Y1131" s="2571"/>
      <c r="Z1131" s="2571"/>
      <c r="AA1131" s="2571"/>
      <c r="AB1131" s="2571"/>
      <c r="AC1131" s="2571"/>
      <c r="AD1131" s="2571"/>
      <c r="AE1131" s="2571"/>
      <c r="AF1131" s="2571"/>
      <c r="AG1131" s="2571"/>
      <c r="AH1131" s="2571"/>
      <c r="AI1131" s="2571"/>
      <c r="AJ1131" s="2574"/>
      <c r="AK1131" s="2578"/>
    </row>
    <row r="1132" spans="1:37" s="2409" customFormat="1" ht="15" customHeight="1" thickBot="1" x14ac:dyDescent="0.25">
      <c r="B1132" s="3646"/>
      <c r="C1132" s="3647"/>
      <c r="D1132" s="3648"/>
      <c r="E1132" s="3648"/>
      <c r="F1132" s="3648"/>
      <c r="G1132" s="3648"/>
      <c r="H1132" s="2580"/>
      <c r="I1132" s="2580"/>
      <c r="J1132" s="2580"/>
      <c r="K1132" s="2580"/>
      <c r="L1132" s="2580"/>
      <c r="M1132" s="2580"/>
      <c r="N1132" s="2580"/>
      <c r="O1132" s="2580"/>
      <c r="P1132" s="2580"/>
      <c r="Q1132" s="2580"/>
      <c r="R1132" s="2580"/>
      <c r="S1132" s="2580"/>
      <c r="T1132" s="2581"/>
      <c r="U1132" s="2581"/>
      <c r="V1132" s="2581"/>
      <c r="W1132" s="2581"/>
      <c r="X1132" s="2581"/>
      <c r="Y1132" s="2581"/>
      <c r="Z1132" s="2581"/>
      <c r="AA1132" s="2581"/>
      <c r="AB1132" s="2581"/>
      <c r="AC1132" s="2581"/>
      <c r="AD1132" s="2581"/>
      <c r="AE1132" s="2581"/>
      <c r="AF1132" s="2581"/>
      <c r="AG1132" s="2581"/>
      <c r="AH1132" s="2581"/>
      <c r="AI1132" s="2581"/>
      <c r="AJ1132" s="2582"/>
      <c r="AK1132" s="2583"/>
    </row>
    <row r="1133" spans="1:37" s="2409" customFormat="1" ht="15" customHeight="1" x14ac:dyDescent="0.3">
      <c r="B1133" s="2674" t="str">
        <f>+B1110</f>
        <v>.</v>
      </c>
      <c r="C1133" s="2675"/>
      <c r="D1133" s="2675"/>
      <c r="E1133" s="534"/>
      <c r="F1133" s="534"/>
      <c r="G1133" s="534"/>
      <c r="H1133" s="534"/>
      <c r="I1133" s="2673"/>
      <c r="J1133" s="2673"/>
      <c r="K1133" s="2673"/>
      <c r="L1133" s="2673"/>
      <c r="M1133" s="2673"/>
      <c r="N1133" s="2673"/>
      <c r="O1133" s="2673"/>
      <c r="P1133" s="2673"/>
    </row>
    <row r="1134" spans="1:37" s="2409" customFormat="1" ht="15" customHeight="1" thickBot="1" x14ac:dyDescent="0.35">
      <c r="C1134" s="2675"/>
      <c r="D1134" s="2675"/>
      <c r="E1134" s="534"/>
      <c r="F1134" s="534"/>
      <c r="G1134" s="534"/>
      <c r="H1134" s="534"/>
      <c r="I1134" s="2673"/>
      <c r="J1134" s="2673"/>
      <c r="K1134" s="2673"/>
      <c r="L1134" s="2673"/>
      <c r="M1134" s="2673"/>
      <c r="N1134" s="2673"/>
      <c r="O1134" s="2673"/>
      <c r="P1134" s="2673"/>
    </row>
    <row r="1135" spans="1:37" s="2409" customFormat="1" ht="15" customHeight="1" x14ac:dyDescent="0.2">
      <c r="B1135" s="3623" t="s">
        <v>5011</v>
      </c>
      <c r="C1135" s="3624"/>
      <c r="D1135" s="3624"/>
      <c r="E1135" s="3624"/>
      <c r="F1135" s="3624"/>
      <c r="G1135" s="3624"/>
      <c r="H1135" s="3624"/>
      <c r="I1135" s="3624"/>
      <c r="J1135" s="3624"/>
      <c r="K1135" s="3624"/>
      <c r="L1135" s="3624"/>
      <c r="M1135" s="3624"/>
      <c r="N1135" s="3624"/>
      <c r="O1135" s="3624"/>
      <c r="P1135" s="3624"/>
      <c r="Q1135" s="3624"/>
      <c r="R1135" s="3624"/>
      <c r="S1135" s="3624"/>
      <c r="T1135" s="3624"/>
      <c r="U1135" s="3624"/>
      <c r="V1135" s="3624"/>
      <c r="W1135" s="3624"/>
      <c r="X1135" s="3624"/>
      <c r="Y1135" s="3624"/>
      <c r="Z1135" s="3624"/>
      <c r="AA1135" s="3624"/>
      <c r="AB1135" s="3624"/>
      <c r="AC1135" s="3624"/>
      <c r="AD1135" s="3624"/>
      <c r="AE1135" s="3624"/>
      <c r="AF1135" s="3624"/>
      <c r="AG1135" s="3624"/>
      <c r="AH1135" s="3624"/>
      <c r="AI1135" s="3624"/>
      <c r="AJ1135" s="3624"/>
      <c r="AK1135" s="3625"/>
    </row>
    <row r="1136" spans="1:37" s="2409" customFormat="1" ht="15" customHeight="1" x14ac:dyDescent="0.2">
      <c r="B1136" s="2576"/>
      <c r="C1136" s="2667"/>
      <c r="D1136" s="2667"/>
      <c r="E1136" s="2667"/>
      <c r="F1136" s="2667"/>
      <c r="G1136" s="2577"/>
      <c r="H1136" s="2577"/>
      <c r="I1136" s="2577"/>
      <c r="J1136" s="2577"/>
      <c r="K1136" s="2577"/>
      <c r="L1136" s="2577"/>
      <c r="M1136" s="2577"/>
      <c r="N1136" s="2577"/>
      <c r="O1136" s="2577"/>
      <c r="P1136" s="2577"/>
      <c r="Q1136" s="2577"/>
      <c r="R1136" s="2577"/>
      <c r="S1136" s="2577"/>
      <c r="T1136" s="2577"/>
      <c r="U1136" s="2577"/>
      <c r="V1136" s="2577"/>
      <c r="W1136" s="2577"/>
      <c r="X1136" s="2577"/>
      <c r="Y1136" s="2577"/>
      <c r="Z1136" s="2577"/>
      <c r="AA1136" s="2577"/>
      <c r="AB1136" s="2577"/>
      <c r="AC1136" s="2577"/>
      <c r="AD1136" s="2577"/>
      <c r="AE1136" s="2577"/>
      <c r="AF1136" s="2577"/>
      <c r="AG1136" s="2577"/>
      <c r="AH1136" s="2577"/>
      <c r="AI1136" s="2577"/>
      <c r="AJ1136" s="2577"/>
      <c r="AK1136" s="2578"/>
    </row>
    <row r="1137" spans="2:37" s="2409" customFormat="1" ht="15" customHeight="1" x14ac:dyDescent="0.2">
      <c r="B1137" s="2576" t="s">
        <v>4998</v>
      </c>
      <c r="C1137" s="2667"/>
      <c r="D1137" s="3740" t="s">
        <v>5125</v>
      </c>
      <c r="E1137" s="3740"/>
      <c r="F1137" s="3740"/>
      <c r="G1137" s="2577"/>
      <c r="H1137" s="2577"/>
      <c r="I1137" s="2577"/>
      <c r="J1137" s="2577"/>
      <c r="K1137" s="2577"/>
      <c r="L1137" s="2577"/>
      <c r="M1137" s="2577"/>
      <c r="N1137" s="2577"/>
      <c r="O1137" s="2577"/>
      <c r="P1137" s="2577"/>
      <c r="Q1137" s="2577"/>
      <c r="R1137" s="2577"/>
      <c r="S1137" s="2577"/>
      <c r="T1137" s="2577"/>
      <c r="U1137" s="2577"/>
      <c r="V1137" s="2577"/>
      <c r="W1137" s="2577"/>
      <c r="X1137" s="2577"/>
      <c r="Y1137" s="2577"/>
      <c r="Z1137" s="2577"/>
      <c r="AA1137" s="2577"/>
      <c r="AB1137" s="2577"/>
      <c r="AC1137" s="2577"/>
      <c r="AD1137" s="2577"/>
      <c r="AE1137" s="2577"/>
      <c r="AF1137" s="2577"/>
      <c r="AG1137" s="2577"/>
      <c r="AH1137" s="2577"/>
      <c r="AI1137" s="2577"/>
      <c r="AJ1137" s="2577"/>
      <c r="AK1137" s="2578"/>
    </row>
    <row r="1138" spans="2:37" s="2409" customFormat="1" ht="15" customHeight="1" x14ac:dyDescent="0.2">
      <c r="B1138" s="3657" t="s">
        <v>5012</v>
      </c>
      <c r="C1138" s="3658"/>
      <c r="D1138" s="3747">
        <v>41454</v>
      </c>
      <c r="E1138" s="3748"/>
      <c r="F1138" s="2667"/>
      <c r="G1138" s="2577"/>
      <c r="H1138" s="2577"/>
      <c r="I1138" s="2577"/>
      <c r="J1138" s="2577"/>
      <c r="K1138" s="2577"/>
      <c r="L1138" s="2577"/>
      <c r="M1138" s="2577"/>
      <c r="N1138" s="2577"/>
      <c r="O1138" s="2577"/>
      <c r="P1138" s="2577"/>
      <c r="Q1138" s="2577"/>
      <c r="R1138" s="2577"/>
      <c r="S1138" s="2577"/>
      <c r="T1138" s="2577"/>
      <c r="U1138" s="2577"/>
      <c r="V1138" s="2577"/>
      <c r="W1138" s="2577"/>
      <c r="X1138" s="2577"/>
      <c r="Y1138" s="2577"/>
      <c r="Z1138" s="2577"/>
      <c r="AA1138" s="2577"/>
      <c r="AB1138" s="2577"/>
      <c r="AC1138" s="2577"/>
      <c r="AD1138" s="2577"/>
      <c r="AE1138" s="2577"/>
      <c r="AF1138" s="2577"/>
      <c r="AG1138" s="2577"/>
      <c r="AH1138" s="2577"/>
      <c r="AI1138" s="2577"/>
      <c r="AJ1138" s="2577"/>
      <c r="AK1138" s="2578"/>
    </row>
    <row r="1139" spans="2:37" s="2409" customFormat="1" ht="15" customHeight="1" thickBot="1" x14ac:dyDescent="0.25">
      <c r="B1139" s="2666"/>
      <c r="C1139" s="2667"/>
      <c r="D1139" s="2669"/>
      <c r="E1139" s="2670"/>
      <c r="F1139" s="2667"/>
      <c r="G1139" s="2577"/>
      <c r="H1139" s="2577"/>
      <c r="I1139" s="2577"/>
      <c r="J1139" s="2577"/>
      <c r="K1139" s="2577"/>
      <c r="L1139" s="2577"/>
      <c r="M1139" s="2577"/>
      <c r="N1139" s="2577"/>
      <c r="O1139" s="2577"/>
      <c r="P1139" s="2577"/>
      <c r="Q1139" s="2577"/>
      <c r="R1139" s="2577"/>
      <c r="S1139" s="2577"/>
      <c r="T1139" s="2577"/>
      <c r="U1139" s="2577"/>
      <c r="V1139" s="2577"/>
      <c r="W1139" s="2577"/>
      <c r="X1139" s="2577"/>
      <c r="Y1139" s="2577"/>
      <c r="Z1139" s="2577"/>
      <c r="AA1139" s="2577"/>
      <c r="AB1139" s="2577"/>
      <c r="AC1139" s="2577"/>
      <c r="AD1139" s="2577"/>
      <c r="AE1139" s="2577"/>
      <c r="AF1139" s="2577"/>
      <c r="AG1139" s="2577"/>
      <c r="AH1139" s="2577"/>
      <c r="AI1139" s="2577"/>
      <c r="AJ1139" s="2577"/>
      <c r="AK1139" s="2578"/>
    </row>
    <row r="1140" spans="2:37" s="2409" customFormat="1" ht="87" customHeight="1" thickBot="1" x14ac:dyDescent="0.25">
      <c r="B1140" s="3790" t="s">
        <v>5013</v>
      </c>
      <c r="C1140" s="3791"/>
      <c r="D1140" s="3730" t="s">
        <v>5126</v>
      </c>
      <c r="E1140" s="3731"/>
      <c r="F1140" s="3731"/>
      <c r="G1140" s="3731"/>
      <c r="H1140" s="3731"/>
      <c r="I1140" s="3731"/>
      <c r="J1140" s="3731"/>
      <c r="K1140" s="3731"/>
      <c r="L1140" s="3731"/>
      <c r="M1140" s="3731"/>
      <c r="N1140" s="3731"/>
      <c r="O1140" s="3731"/>
      <c r="P1140" s="3731"/>
      <c r="Q1140" s="3732"/>
      <c r="R1140" s="2577"/>
      <c r="S1140" s="2577"/>
      <c r="T1140" s="2577"/>
      <c r="U1140" s="2577"/>
      <c r="V1140" s="2577"/>
      <c r="W1140" s="2577"/>
      <c r="X1140" s="2577"/>
      <c r="Y1140" s="2577"/>
      <c r="Z1140" s="2577"/>
      <c r="AA1140" s="2577"/>
      <c r="AB1140" s="2577"/>
      <c r="AC1140" s="2577"/>
      <c r="AD1140" s="2577"/>
      <c r="AE1140" s="2577"/>
      <c r="AF1140" s="2577"/>
      <c r="AG1140" s="2577"/>
      <c r="AH1140" s="2577"/>
      <c r="AI1140" s="2577"/>
      <c r="AJ1140" s="2577"/>
      <c r="AK1140" s="2578"/>
    </row>
    <row r="1141" spans="2:37" s="2409" customFormat="1" ht="15" customHeight="1" thickBot="1" x14ac:dyDescent="0.25">
      <c r="B1141" s="3638" t="s">
        <v>5014</v>
      </c>
      <c r="C1141" s="3638"/>
      <c r="D1141" s="3638" t="s">
        <v>5004</v>
      </c>
      <c r="E1141" s="3638" t="s">
        <v>5015</v>
      </c>
      <c r="F1141" s="3654" t="s">
        <v>224</v>
      </c>
      <c r="G1141" s="3654"/>
      <c r="H1141" s="3654"/>
      <c r="I1141" s="3654"/>
      <c r="J1141" s="3654"/>
      <c r="K1141" s="3654"/>
      <c r="L1141" s="3654"/>
      <c r="M1141" s="3654"/>
      <c r="N1141" s="3654"/>
      <c r="O1141" s="3654"/>
      <c r="P1141" s="3654"/>
      <c r="Q1141" s="3654"/>
      <c r="R1141" s="3654"/>
      <c r="S1141" s="3654" t="s">
        <v>340</v>
      </c>
      <c r="T1141" s="3654"/>
      <c r="U1141" s="3654"/>
      <c r="V1141" s="3654"/>
      <c r="W1141" s="3654"/>
      <c r="X1141" s="3654"/>
      <c r="Y1141" s="3654"/>
      <c r="Z1141" s="3654"/>
      <c r="AA1141" s="3654"/>
      <c r="AB1141" s="3654"/>
      <c r="AC1141" s="3654"/>
      <c r="AD1141" s="3654" t="s">
        <v>225</v>
      </c>
      <c r="AE1141" s="3654"/>
      <c r="AF1141" s="3654"/>
      <c r="AG1141" s="3654"/>
      <c r="AH1141" s="3655" t="s">
        <v>4999</v>
      </c>
      <c r="AI1141" s="3655"/>
      <c r="AJ1141" s="3655"/>
      <c r="AK1141" s="2578"/>
    </row>
    <row r="1142" spans="2:37" s="2409" customFormat="1" ht="35.25" customHeight="1" thickBot="1" x14ac:dyDescent="0.25">
      <c r="B1142" s="3639"/>
      <c r="C1142" s="3639"/>
      <c r="D1142" s="3639"/>
      <c r="E1142" s="3639"/>
      <c r="F1142" s="3639" t="s">
        <v>5016</v>
      </c>
      <c r="G1142" s="3639" t="s">
        <v>5017</v>
      </c>
      <c r="H1142" s="3638" t="s">
        <v>5018</v>
      </c>
      <c r="I1142" s="3640" t="s">
        <v>5019</v>
      </c>
      <c r="J1142" s="3640" t="s">
        <v>5020</v>
      </c>
      <c r="K1142" s="3637" t="s">
        <v>5021</v>
      </c>
      <c r="L1142" s="3637" t="s">
        <v>5022</v>
      </c>
      <c r="M1142" s="3640" t="s">
        <v>5023</v>
      </c>
      <c r="N1142" s="3640"/>
      <c r="O1142" s="3637" t="s">
        <v>5024</v>
      </c>
      <c r="P1142" s="3637" t="s">
        <v>5025</v>
      </c>
      <c r="Q1142" s="3637" t="s">
        <v>5026</v>
      </c>
      <c r="R1142" s="3637" t="s">
        <v>5027</v>
      </c>
      <c r="S1142" s="3638" t="s">
        <v>5028</v>
      </c>
      <c r="T1142" s="3638" t="s">
        <v>5029</v>
      </c>
      <c r="U1142" s="3638" t="s">
        <v>5030</v>
      </c>
      <c r="V1142" s="3638" t="s">
        <v>5031</v>
      </c>
      <c r="W1142" s="3638" t="s">
        <v>5032</v>
      </c>
      <c r="X1142" s="3638" t="s">
        <v>5033</v>
      </c>
      <c r="Y1142" s="3638" t="s">
        <v>5034</v>
      </c>
      <c r="Z1142" s="3638" t="s">
        <v>5035</v>
      </c>
      <c r="AA1142" s="3638" t="s">
        <v>5036</v>
      </c>
      <c r="AB1142" s="3640" t="s">
        <v>5037</v>
      </c>
      <c r="AC1142" s="3640" t="s">
        <v>5038</v>
      </c>
      <c r="AD1142" s="3638" t="s">
        <v>5039</v>
      </c>
      <c r="AE1142" s="3638" t="s">
        <v>5040</v>
      </c>
      <c r="AF1142" s="3638" t="s">
        <v>5041</v>
      </c>
      <c r="AG1142" s="3638" t="s">
        <v>5042</v>
      </c>
      <c r="AH1142" s="3638" t="s">
        <v>1154</v>
      </c>
      <c r="AI1142" s="3638" t="s">
        <v>5000</v>
      </c>
      <c r="AJ1142" s="3638" t="s">
        <v>5001</v>
      </c>
      <c r="AK1142" s="2578"/>
    </row>
    <row r="1143" spans="2:37" s="2409" customFormat="1" ht="32.25" customHeight="1" x14ac:dyDescent="0.2">
      <c r="B1143" s="3639"/>
      <c r="C1143" s="3639"/>
      <c r="D1143" s="3639"/>
      <c r="E1143" s="3639"/>
      <c r="F1143" s="3639"/>
      <c r="G1143" s="3639"/>
      <c r="H1143" s="3639"/>
      <c r="I1143" s="3637"/>
      <c r="J1143" s="3637"/>
      <c r="K1143" s="3637"/>
      <c r="L1143" s="3637"/>
      <c r="M1143" s="2664" t="s">
        <v>5043</v>
      </c>
      <c r="N1143" s="2663" t="s">
        <v>2798</v>
      </c>
      <c r="O1143" s="3637"/>
      <c r="P1143" s="3637"/>
      <c r="Q1143" s="3637"/>
      <c r="R1143" s="3637"/>
      <c r="S1143" s="3639"/>
      <c r="T1143" s="3639"/>
      <c r="U1143" s="3639"/>
      <c r="V1143" s="3639"/>
      <c r="W1143" s="3639"/>
      <c r="X1143" s="3639"/>
      <c r="Y1143" s="3639"/>
      <c r="Z1143" s="3639"/>
      <c r="AA1143" s="3639"/>
      <c r="AB1143" s="3637"/>
      <c r="AC1143" s="3637"/>
      <c r="AD1143" s="3639"/>
      <c r="AE1143" s="3639"/>
      <c r="AF1143" s="3639"/>
      <c r="AG1143" s="3639"/>
      <c r="AH1143" s="3639"/>
      <c r="AI1143" s="3639"/>
      <c r="AJ1143" s="3639"/>
      <c r="AK1143" s="2578"/>
    </row>
    <row r="1144" spans="2:37" s="2409" customFormat="1" ht="15" customHeight="1" thickBot="1" x14ac:dyDescent="0.25">
      <c r="B1144" s="3781" t="s">
        <v>5127</v>
      </c>
      <c r="C1144" s="3782"/>
      <c r="D1144" s="2699"/>
      <c r="E1144" s="2700"/>
      <c r="F1144" s="2700"/>
      <c r="G1144" s="2700"/>
      <c r="H1144" s="2700"/>
      <c r="I1144" s="2700"/>
      <c r="J1144" s="2700"/>
      <c r="K1144" s="2700"/>
      <c r="L1144" s="2609"/>
      <c r="M1144" s="2700"/>
      <c r="N1144" s="2700"/>
      <c r="O1144" s="2700"/>
      <c r="P1144" s="2700"/>
      <c r="Q1144" s="2700"/>
      <c r="R1144" s="2700"/>
      <c r="S1144" s="2700"/>
      <c r="T1144" s="2700"/>
      <c r="U1144" s="2700"/>
      <c r="V1144" s="2700"/>
      <c r="W1144" s="2700"/>
      <c r="X1144" s="2700"/>
      <c r="Y1144" s="2700"/>
      <c r="Z1144" s="2700"/>
      <c r="AA1144" s="2700"/>
      <c r="AB1144" s="2700"/>
      <c r="AC1144" s="2700"/>
      <c r="AD1144" s="2700"/>
      <c r="AE1144" s="2700"/>
      <c r="AF1144" s="2700"/>
      <c r="AG1144" s="2700"/>
      <c r="AH1144" s="2700"/>
      <c r="AI1144" s="2700"/>
      <c r="AJ1144" s="2700"/>
      <c r="AK1144" s="2578"/>
    </row>
    <row r="1145" spans="2:37" s="2409" customFormat="1" ht="15" customHeight="1" x14ac:dyDescent="0.2">
      <c r="B1145" s="2579"/>
      <c r="C1145" s="2572"/>
      <c r="D1145" s="2572"/>
      <c r="E1145" s="2572"/>
      <c r="F1145" s="2572"/>
      <c r="G1145" s="2572"/>
      <c r="H1145" s="2572"/>
      <c r="I1145" s="2573"/>
      <c r="J1145" s="2573"/>
      <c r="K1145" s="2573"/>
      <c r="L1145" s="2573"/>
      <c r="M1145" s="2572"/>
      <c r="N1145" s="2573"/>
      <c r="O1145" s="2573"/>
      <c r="P1145" s="2573"/>
      <c r="Q1145" s="2573"/>
      <c r="R1145" s="2573"/>
      <c r="S1145" s="2572"/>
      <c r="T1145" s="2571"/>
      <c r="U1145" s="2571"/>
      <c r="V1145" s="2571"/>
      <c r="W1145" s="2571"/>
      <c r="X1145" s="2571"/>
      <c r="Y1145" s="2571"/>
      <c r="Z1145" s="2571"/>
      <c r="AA1145" s="2571"/>
      <c r="AB1145" s="2571"/>
      <c r="AC1145" s="2571"/>
      <c r="AD1145" s="2571"/>
      <c r="AE1145" s="2571"/>
      <c r="AF1145" s="2571"/>
      <c r="AG1145" s="2571"/>
      <c r="AH1145" s="2571"/>
      <c r="AI1145" s="2571"/>
      <c r="AJ1145" s="2574"/>
      <c r="AK1145" s="2578"/>
    </row>
    <row r="1146" spans="2:37" s="2409" customFormat="1" ht="15" customHeight="1" x14ac:dyDescent="0.2">
      <c r="B1146" s="3643" t="s">
        <v>5002</v>
      </c>
      <c r="C1146" s="3644"/>
      <c r="D1146" s="3652" t="s">
        <v>1871</v>
      </c>
      <c r="E1146" s="3652"/>
      <c r="F1146" s="3652"/>
      <c r="G1146" s="3652"/>
      <c r="H1146" s="2575"/>
      <c r="I1146" s="2575"/>
      <c r="J1146" s="2575"/>
      <c r="K1146" s="2575"/>
      <c r="L1146" s="2575"/>
      <c r="M1146" s="2575"/>
      <c r="N1146" s="2575"/>
      <c r="O1146" s="2575"/>
      <c r="P1146" s="2575"/>
      <c r="Q1146" s="2575"/>
      <c r="R1146" s="2575"/>
      <c r="S1146" s="2575"/>
      <c r="T1146" s="2571"/>
      <c r="U1146" s="2571"/>
      <c r="V1146" s="2571"/>
      <c r="W1146" s="2571"/>
      <c r="X1146" s="2571"/>
      <c r="Y1146" s="2571"/>
      <c r="Z1146" s="2571"/>
      <c r="AA1146" s="2571"/>
      <c r="AB1146" s="2571"/>
      <c r="AC1146" s="2571"/>
      <c r="AD1146" s="2571"/>
      <c r="AE1146" s="2571"/>
      <c r="AF1146" s="2571"/>
      <c r="AG1146" s="2571"/>
      <c r="AH1146" s="2571"/>
      <c r="AI1146" s="2571"/>
      <c r="AJ1146" s="2574"/>
      <c r="AK1146" s="2578"/>
    </row>
    <row r="1147" spans="2:37" s="2409" customFormat="1" ht="15" customHeight="1" thickBot="1" x14ac:dyDescent="0.25">
      <c r="B1147" s="3646" t="s">
        <v>5003</v>
      </c>
      <c r="C1147" s="3647"/>
      <c r="D1147" s="3788" t="s">
        <v>5128</v>
      </c>
      <c r="E1147" s="3788"/>
      <c r="F1147" s="3788"/>
      <c r="G1147" s="3788"/>
      <c r="H1147" s="2580"/>
      <c r="I1147" s="2580"/>
      <c r="J1147" s="2580"/>
      <c r="K1147" s="2580"/>
      <c r="L1147" s="2580"/>
      <c r="M1147" s="2580"/>
      <c r="N1147" s="2580"/>
      <c r="O1147" s="2580"/>
      <c r="P1147" s="2580"/>
      <c r="Q1147" s="2580"/>
      <c r="R1147" s="2580"/>
      <c r="S1147" s="2580"/>
      <c r="T1147" s="2581"/>
      <c r="U1147" s="2581"/>
      <c r="V1147" s="2581"/>
      <c r="W1147" s="2581"/>
      <c r="X1147" s="2581"/>
      <c r="Y1147" s="2581"/>
      <c r="Z1147" s="2581"/>
      <c r="AA1147" s="2581"/>
      <c r="AB1147" s="2581"/>
      <c r="AC1147" s="2581"/>
      <c r="AD1147" s="2581"/>
      <c r="AE1147" s="2581"/>
      <c r="AF1147" s="2581"/>
      <c r="AG1147" s="2581"/>
      <c r="AH1147" s="2581"/>
      <c r="AI1147" s="2581"/>
      <c r="AJ1147" s="2582"/>
      <c r="AK1147" s="2583"/>
    </row>
    <row r="1148" spans="2:37" s="2409" customFormat="1" ht="15" customHeight="1" x14ac:dyDescent="0.3">
      <c r="B1148" s="2674" t="str">
        <f>+B1133</f>
        <v>.</v>
      </c>
      <c r="C1148" s="2675"/>
      <c r="D1148" s="2675"/>
      <c r="E1148" s="534"/>
      <c r="F1148" s="534"/>
      <c r="G1148" s="534"/>
      <c r="H1148" s="534"/>
      <c r="I1148" s="2673"/>
      <c r="J1148" s="2673"/>
      <c r="K1148" s="2673"/>
      <c r="L1148" s="2673"/>
      <c r="M1148" s="2673"/>
      <c r="N1148" s="2673"/>
      <c r="O1148" s="2673"/>
      <c r="P1148" s="2673"/>
    </row>
    <row r="1149" spans="2:37" s="2409" customFormat="1" ht="15" customHeight="1" thickBot="1" x14ac:dyDescent="0.35">
      <c r="C1149" s="2418"/>
      <c r="D1149" s="2418"/>
      <c r="E1149" s="534"/>
      <c r="F1149" s="534"/>
      <c r="G1149" s="534"/>
      <c r="H1149" s="534"/>
      <c r="I1149" s="2417"/>
      <c r="J1149" s="2417"/>
      <c r="K1149" s="2417"/>
      <c r="L1149" s="2417"/>
      <c r="M1149" s="2417"/>
      <c r="N1149" s="2417"/>
      <c r="O1149" s="2417"/>
      <c r="P1149" s="2417"/>
    </row>
    <row r="1150" spans="2:37" s="2409" customFormat="1" ht="15" customHeight="1" x14ac:dyDescent="0.2">
      <c r="B1150" s="3623" t="s">
        <v>5011</v>
      </c>
      <c r="C1150" s="3624"/>
      <c r="D1150" s="3624"/>
      <c r="E1150" s="3624"/>
      <c r="F1150" s="3624"/>
      <c r="G1150" s="3624"/>
      <c r="H1150" s="3624"/>
      <c r="I1150" s="3624"/>
      <c r="J1150" s="3624"/>
      <c r="K1150" s="3624"/>
      <c r="L1150" s="3624"/>
      <c r="M1150" s="3624"/>
      <c r="N1150" s="3624"/>
      <c r="O1150" s="3624"/>
      <c r="P1150" s="3624"/>
      <c r="Q1150" s="3624"/>
      <c r="R1150" s="3624"/>
      <c r="S1150" s="3624"/>
      <c r="T1150" s="3624"/>
      <c r="U1150" s="3624"/>
      <c r="V1150" s="3624"/>
      <c r="W1150" s="3624"/>
      <c r="X1150" s="3624"/>
      <c r="Y1150" s="3624"/>
      <c r="Z1150" s="3624"/>
      <c r="AA1150" s="3624"/>
      <c r="AB1150" s="3624"/>
      <c r="AC1150" s="3624"/>
      <c r="AD1150" s="3624"/>
      <c r="AE1150" s="3624"/>
      <c r="AF1150" s="3624"/>
      <c r="AG1150" s="3624"/>
      <c r="AH1150" s="3624"/>
      <c r="AI1150" s="3624"/>
      <c r="AJ1150" s="3624"/>
      <c r="AK1150" s="3625"/>
    </row>
    <row r="1151" spans="2:37" s="2409" customFormat="1" ht="15" customHeight="1" x14ac:dyDescent="0.2">
      <c r="B1151" s="2576"/>
      <c r="C1151" s="2687"/>
      <c r="D1151" s="2687"/>
      <c r="E1151" s="2687"/>
      <c r="F1151" s="2687"/>
      <c r="G1151" s="2577"/>
      <c r="H1151" s="2577"/>
      <c r="I1151" s="2577"/>
      <c r="J1151" s="2577"/>
      <c r="K1151" s="2577"/>
      <c r="L1151" s="2577"/>
      <c r="M1151" s="2577"/>
      <c r="N1151" s="2577"/>
      <c r="O1151" s="2577"/>
      <c r="P1151" s="2577"/>
      <c r="Q1151" s="2577"/>
      <c r="R1151" s="2577"/>
      <c r="S1151" s="2577"/>
      <c r="T1151" s="2577"/>
      <c r="U1151" s="2577"/>
      <c r="V1151" s="2577"/>
      <c r="W1151" s="2577"/>
      <c r="X1151" s="2577"/>
      <c r="Y1151" s="2577"/>
      <c r="Z1151" s="2577"/>
      <c r="AA1151" s="2577"/>
      <c r="AB1151" s="2577"/>
      <c r="AC1151" s="2577"/>
      <c r="AD1151" s="2577"/>
      <c r="AE1151" s="2577"/>
      <c r="AF1151" s="2577"/>
      <c r="AG1151" s="2577"/>
      <c r="AH1151" s="2577"/>
      <c r="AI1151" s="2577"/>
      <c r="AJ1151" s="2577"/>
      <c r="AK1151" s="2578"/>
    </row>
    <row r="1152" spans="2:37" s="2409" customFormat="1" ht="15" customHeight="1" x14ac:dyDescent="0.2">
      <c r="B1152" s="2576" t="s">
        <v>4998</v>
      </c>
      <c r="C1152" s="2687"/>
      <c r="D1152" s="3740" t="s">
        <v>5375</v>
      </c>
      <c r="E1152" s="3740"/>
      <c r="F1152" s="3740"/>
      <c r="G1152" s="2577"/>
      <c r="H1152" s="2577"/>
      <c r="I1152" s="2577"/>
      <c r="J1152" s="2577"/>
      <c r="K1152" s="2577"/>
      <c r="L1152" s="2577"/>
      <c r="M1152" s="2577"/>
      <c r="N1152" s="2577"/>
      <c r="O1152" s="2577"/>
      <c r="P1152" s="2577"/>
      <c r="Q1152" s="2577"/>
      <c r="R1152" s="2577"/>
      <c r="S1152" s="2577"/>
      <c r="T1152" s="2577"/>
      <c r="U1152" s="2577"/>
      <c r="V1152" s="2577"/>
      <c r="W1152" s="2577"/>
      <c r="X1152" s="2577"/>
      <c r="Y1152" s="2577"/>
      <c r="Z1152" s="2577"/>
      <c r="AA1152" s="2577"/>
      <c r="AB1152" s="2577"/>
      <c r="AC1152" s="2577"/>
      <c r="AD1152" s="2577"/>
      <c r="AE1152" s="2577"/>
      <c r="AF1152" s="2577"/>
      <c r="AG1152" s="2577"/>
      <c r="AH1152" s="2577"/>
      <c r="AI1152" s="2577"/>
      <c r="AJ1152" s="2577"/>
      <c r="AK1152" s="2578"/>
    </row>
    <row r="1153" spans="2:37" s="2409" customFormat="1" ht="15" customHeight="1" thickBot="1" x14ac:dyDescent="0.25">
      <c r="B1153" s="3657" t="s">
        <v>5012</v>
      </c>
      <c r="C1153" s="3658"/>
      <c r="D1153" s="3747">
        <v>41395</v>
      </c>
      <c r="E1153" s="3748"/>
      <c r="F1153" s="2687"/>
      <c r="G1153" s="2577"/>
      <c r="H1153" s="2577"/>
      <c r="I1153" s="2577"/>
      <c r="J1153" s="2577"/>
      <c r="K1153" s="2577"/>
      <c r="L1153" s="2577"/>
      <c r="M1153" s="2577"/>
      <c r="N1153" s="2577"/>
      <c r="O1153" s="2577"/>
      <c r="P1153" s="2577"/>
      <c r="Q1153" s="2577"/>
      <c r="R1153" s="2577"/>
      <c r="S1153" s="2577"/>
      <c r="T1153" s="2577"/>
      <c r="U1153" s="2577"/>
      <c r="V1153" s="2577"/>
      <c r="W1153" s="2577"/>
      <c r="X1153" s="2577"/>
      <c r="Y1153" s="2577"/>
      <c r="Z1153" s="2577"/>
      <c r="AA1153" s="2577"/>
      <c r="AB1153" s="2577"/>
      <c r="AC1153" s="2577"/>
      <c r="AD1153" s="2577"/>
      <c r="AE1153" s="2577"/>
      <c r="AF1153" s="2577"/>
      <c r="AG1153" s="2577"/>
      <c r="AH1153" s="2577"/>
      <c r="AI1153" s="2577"/>
      <c r="AJ1153" s="2577"/>
      <c r="AK1153" s="2578"/>
    </row>
    <row r="1154" spans="2:37" s="2409" customFormat="1" ht="15" customHeight="1" thickBot="1" x14ac:dyDescent="0.25">
      <c r="B1154" s="3659" t="s">
        <v>5013</v>
      </c>
      <c r="C1154" s="3710"/>
      <c r="D1154" s="3730" t="s">
        <v>5376</v>
      </c>
      <c r="E1154" s="3731"/>
      <c r="F1154" s="3731"/>
      <c r="G1154" s="3731"/>
      <c r="H1154" s="3731"/>
      <c r="I1154" s="3731"/>
      <c r="J1154" s="3731"/>
      <c r="K1154" s="3731"/>
      <c r="L1154" s="3731"/>
      <c r="M1154" s="3731"/>
      <c r="N1154" s="3731"/>
      <c r="O1154" s="3731"/>
      <c r="P1154" s="3731"/>
      <c r="Q1154" s="3732"/>
      <c r="R1154" s="2577"/>
      <c r="S1154" s="2577"/>
      <c r="T1154" s="2577"/>
      <c r="U1154" s="2577"/>
      <c r="V1154" s="2577"/>
      <c r="W1154" s="2577"/>
      <c r="X1154" s="2577"/>
      <c r="Y1154" s="2577"/>
      <c r="Z1154" s="2577"/>
      <c r="AA1154" s="2577"/>
      <c r="AB1154" s="2577"/>
      <c r="AC1154" s="2577"/>
      <c r="AD1154" s="2577"/>
      <c r="AE1154" s="2577"/>
      <c r="AF1154" s="2577"/>
      <c r="AG1154" s="2577"/>
      <c r="AH1154" s="2577"/>
      <c r="AI1154" s="2577"/>
      <c r="AJ1154" s="2577"/>
      <c r="AK1154" s="2578"/>
    </row>
    <row r="1155" spans="2:37" s="2409" customFormat="1" ht="15" customHeight="1" thickBot="1" x14ac:dyDescent="0.25">
      <c r="B1155" s="3664"/>
      <c r="C1155" s="3653"/>
      <c r="D1155" s="3653"/>
      <c r="E1155" s="3653"/>
      <c r="F1155" s="3653"/>
      <c r="G1155" s="3653"/>
      <c r="H1155" s="3653"/>
      <c r="I1155" s="3653"/>
      <c r="J1155" s="3653"/>
      <c r="K1155" s="3653"/>
      <c r="L1155" s="3653"/>
      <c r="M1155" s="3653"/>
      <c r="N1155" s="3653"/>
      <c r="O1155" s="3653"/>
      <c r="P1155" s="3653"/>
      <c r="Q1155" s="3653"/>
      <c r="R1155" s="2577"/>
      <c r="S1155" s="2577"/>
      <c r="T1155" s="2577"/>
      <c r="U1155" s="2577"/>
      <c r="V1155" s="2577"/>
      <c r="W1155" s="2577"/>
      <c r="X1155" s="2577"/>
      <c r="Y1155" s="2577"/>
      <c r="Z1155" s="2577"/>
      <c r="AA1155" s="2577"/>
      <c r="AB1155" s="2577"/>
      <c r="AC1155" s="2577"/>
      <c r="AD1155" s="2577"/>
      <c r="AE1155" s="2577"/>
      <c r="AF1155" s="2577"/>
      <c r="AG1155" s="2577"/>
      <c r="AH1155" s="2577"/>
      <c r="AI1155" s="2577"/>
      <c r="AJ1155" s="2577"/>
      <c r="AK1155" s="2578"/>
    </row>
    <row r="1156" spans="2:37" s="2409" customFormat="1" ht="15" customHeight="1" thickBot="1" x14ac:dyDescent="0.25">
      <c r="B1156" s="3638" t="s">
        <v>5014</v>
      </c>
      <c r="C1156" s="3638"/>
      <c r="D1156" s="3638" t="s">
        <v>5004</v>
      </c>
      <c r="E1156" s="3638" t="s">
        <v>5015</v>
      </c>
      <c r="F1156" s="3654" t="s">
        <v>224</v>
      </c>
      <c r="G1156" s="3654"/>
      <c r="H1156" s="3654"/>
      <c r="I1156" s="3654"/>
      <c r="J1156" s="3654"/>
      <c r="K1156" s="3654"/>
      <c r="L1156" s="3654"/>
      <c r="M1156" s="3654"/>
      <c r="N1156" s="3654"/>
      <c r="O1156" s="3654"/>
      <c r="P1156" s="3654"/>
      <c r="Q1156" s="3654"/>
      <c r="R1156" s="3654"/>
      <c r="S1156" s="3654" t="s">
        <v>340</v>
      </c>
      <c r="T1156" s="3654"/>
      <c r="U1156" s="3654"/>
      <c r="V1156" s="3654"/>
      <c r="W1156" s="3654"/>
      <c r="X1156" s="3654"/>
      <c r="Y1156" s="3654"/>
      <c r="Z1156" s="3654"/>
      <c r="AA1156" s="3654"/>
      <c r="AB1156" s="3654"/>
      <c r="AC1156" s="3654"/>
      <c r="AD1156" s="3654" t="s">
        <v>225</v>
      </c>
      <c r="AE1156" s="3654"/>
      <c r="AF1156" s="3654"/>
      <c r="AG1156" s="3654"/>
      <c r="AH1156" s="3655" t="s">
        <v>4999</v>
      </c>
      <c r="AI1156" s="3655"/>
      <c r="AJ1156" s="3655"/>
      <c r="AK1156" s="2578"/>
    </row>
    <row r="1157" spans="2:37" s="2409" customFormat="1" ht="35.25" customHeight="1" thickBot="1" x14ac:dyDescent="0.25">
      <c r="B1157" s="3639"/>
      <c r="C1157" s="3639"/>
      <c r="D1157" s="3639"/>
      <c r="E1157" s="3639"/>
      <c r="F1157" s="3639" t="s">
        <v>5016</v>
      </c>
      <c r="G1157" s="3639" t="s">
        <v>5017</v>
      </c>
      <c r="H1157" s="3638" t="s">
        <v>5018</v>
      </c>
      <c r="I1157" s="3640" t="s">
        <v>5019</v>
      </c>
      <c r="J1157" s="3640" t="s">
        <v>5020</v>
      </c>
      <c r="K1157" s="3637" t="s">
        <v>5021</v>
      </c>
      <c r="L1157" s="3637" t="s">
        <v>5022</v>
      </c>
      <c r="M1157" s="3640" t="s">
        <v>5023</v>
      </c>
      <c r="N1157" s="3640"/>
      <c r="O1157" s="3637" t="s">
        <v>5024</v>
      </c>
      <c r="P1157" s="3637" t="s">
        <v>5025</v>
      </c>
      <c r="Q1157" s="3637" t="s">
        <v>5026</v>
      </c>
      <c r="R1157" s="3637" t="s">
        <v>5027</v>
      </c>
      <c r="S1157" s="3638" t="s">
        <v>5028</v>
      </c>
      <c r="T1157" s="3638" t="s">
        <v>5029</v>
      </c>
      <c r="U1157" s="3638" t="s">
        <v>5030</v>
      </c>
      <c r="V1157" s="3638" t="s">
        <v>5031</v>
      </c>
      <c r="W1157" s="3638" t="s">
        <v>5032</v>
      </c>
      <c r="X1157" s="3638" t="s">
        <v>5033</v>
      </c>
      <c r="Y1157" s="3638" t="s">
        <v>5034</v>
      </c>
      <c r="Z1157" s="3638" t="s">
        <v>5035</v>
      </c>
      <c r="AA1157" s="3638" t="s">
        <v>5036</v>
      </c>
      <c r="AB1157" s="3640" t="s">
        <v>5037</v>
      </c>
      <c r="AC1157" s="3640" t="s">
        <v>5038</v>
      </c>
      <c r="AD1157" s="3638" t="s">
        <v>5039</v>
      </c>
      <c r="AE1157" s="3638" t="s">
        <v>5040</v>
      </c>
      <c r="AF1157" s="3638" t="s">
        <v>5041</v>
      </c>
      <c r="AG1157" s="3638" t="s">
        <v>5042</v>
      </c>
      <c r="AH1157" s="3638" t="s">
        <v>1154</v>
      </c>
      <c r="AI1157" s="3638" t="s">
        <v>5000</v>
      </c>
      <c r="AJ1157" s="3638" t="s">
        <v>5001</v>
      </c>
      <c r="AK1157" s="2578"/>
    </row>
    <row r="1158" spans="2:37" s="2409" customFormat="1" ht="15" customHeight="1" thickBot="1" x14ac:dyDescent="0.25">
      <c r="B1158" s="3639"/>
      <c r="C1158" s="3639"/>
      <c r="D1158" s="3639"/>
      <c r="E1158" s="3639"/>
      <c r="F1158" s="3639"/>
      <c r="G1158" s="3639"/>
      <c r="H1158" s="3639"/>
      <c r="I1158" s="3637"/>
      <c r="J1158" s="3637"/>
      <c r="K1158" s="3637"/>
      <c r="L1158" s="3637"/>
      <c r="M1158" s="2686" t="s">
        <v>5043</v>
      </c>
      <c r="N1158" s="2685" t="s">
        <v>2798</v>
      </c>
      <c r="O1158" s="3637"/>
      <c r="P1158" s="3637"/>
      <c r="Q1158" s="3637"/>
      <c r="R1158" s="3637"/>
      <c r="S1158" s="3639"/>
      <c r="T1158" s="3639"/>
      <c r="U1158" s="3639"/>
      <c r="V1158" s="3639"/>
      <c r="W1158" s="3639"/>
      <c r="X1158" s="3639"/>
      <c r="Y1158" s="3639"/>
      <c r="Z1158" s="3639"/>
      <c r="AA1158" s="3639"/>
      <c r="AB1158" s="3637"/>
      <c r="AC1158" s="3637"/>
      <c r="AD1158" s="3639"/>
      <c r="AE1158" s="3639"/>
      <c r="AF1158" s="3639"/>
      <c r="AG1158" s="3639"/>
      <c r="AH1158" s="3639"/>
      <c r="AI1158" s="3639"/>
      <c r="AJ1158" s="3639"/>
      <c r="AK1158" s="2578"/>
    </row>
    <row r="1159" spans="2:37" s="2409" customFormat="1" ht="15" customHeight="1" x14ac:dyDescent="0.2">
      <c r="B1159" s="3743" t="s">
        <v>5377</v>
      </c>
      <c r="C1159" s="4615"/>
      <c r="D1159" s="2808" t="s">
        <v>5378</v>
      </c>
      <c r="E1159" s="2585">
        <v>30</v>
      </c>
      <c r="F1159" s="2585">
        <v>12</v>
      </c>
      <c r="G1159" s="2694"/>
      <c r="H1159" s="2704"/>
      <c r="I1159" s="2704"/>
      <c r="J1159" s="2704">
        <v>150</v>
      </c>
      <c r="K1159" s="2694">
        <v>0.08</v>
      </c>
      <c r="L1159" s="2694">
        <v>0.15</v>
      </c>
      <c r="M1159" s="2584"/>
      <c r="N1159" s="2705"/>
      <c r="O1159" s="2694">
        <v>0.15</v>
      </c>
      <c r="P1159" s="2694">
        <v>0.15</v>
      </c>
      <c r="Q1159" s="2694">
        <v>0.15</v>
      </c>
      <c r="R1159" s="2694">
        <v>0.15</v>
      </c>
      <c r="S1159" s="2706">
        <v>3</v>
      </c>
      <c r="T1159" s="2694"/>
      <c r="U1159" s="2586"/>
      <c r="V1159" s="2586">
        <v>100</v>
      </c>
      <c r="W1159" s="2694">
        <v>0.03</v>
      </c>
      <c r="X1159" s="2694">
        <v>0.06</v>
      </c>
      <c r="Y1159" s="2586"/>
      <c r="Z1159" s="2586"/>
      <c r="AA1159" s="2586"/>
      <c r="AB1159" s="2694">
        <v>0.06</v>
      </c>
      <c r="AC1159" s="2694">
        <v>0.06</v>
      </c>
      <c r="AD1159" s="2585">
        <v>15</v>
      </c>
      <c r="AE1159" s="2599">
        <v>250</v>
      </c>
      <c r="AF1159" s="2600">
        <v>0.06</v>
      </c>
      <c r="AG1159" s="2600">
        <v>0.5</v>
      </c>
      <c r="AH1159" s="2707"/>
      <c r="AI1159" s="2707"/>
      <c r="AJ1159" s="2771"/>
      <c r="AK1159" s="2578"/>
    </row>
    <row r="1160" spans="2:37" s="2409" customFormat="1" ht="15" customHeight="1" x14ac:dyDescent="0.2">
      <c r="B1160" s="3749" t="s">
        <v>5379</v>
      </c>
      <c r="C1160" s="4616"/>
      <c r="D1160" s="2866" t="s">
        <v>5380</v>
      </c>
      <c r="E1160" s="2562">
        <v>65</v>
      </c>
      <c r="F1160" s="2562">
        <v>36</v>
      </c>
      <c r="G1160" s="2563"/>
      <c r="H1160" s="2709"/>
      <c r="I1160" s="2709"/>
      <c r="J1160" s="2709">
        <v>450</v>
      </c>
      <c r="K1160" s="2563">
        <v>0.08</v>
      </c>
      <c r="L1160" s="2563">
        <v>0.15</v>
      </c>
      <c r="M1160" s="2561"/>
      <c r="N1160" s="2710"/>
      <c r="O1160" s="2563">
        <v>0.15</v>
      </c>
      <c r="P1160" s="2563">
        <v>0.15</v>
      </c>
      <c r="Q1160" s="2563">
        <v>0.15</v>
      </c>
      <c r="R1160" s="2563">
        <v>0.15</v>
      </c>
      <c r="S1160" s="2618">
        <v>6</v>
      </c>
      <c r="T1160" s="2563"/>
      <c r="U1160" s="2711"/>
      <c r="V1160" s="2711">
        <v>200</v>
      </c>
      <c r="W1160" s="2563">
        <v>0.03</v>
      </c>
      <c r="X1160" s="2563">
        <v>0.06</v>
      </c>
      <c r="Y1160" s="2711"/>
      <c r="Z1160" s="2711"/>
      <c r="AA1160" s="2711"/>
      <c r="AB1160" s="2563">
        <v>0.06</v>
      </c>
      <c r="AC1160" s="2563">
        <v>0.06</v>
      </c>
      <c r="AD1160" s="2562">
        <v>23</v>
      </c>
      <c r="AE1160" s="2588">
        <v>500</v>
      </c>
      <c r="AF1160" s="2589">
        <v>0.05</v>
      </c>
      <c r="AG1160" s="2589">
        <v>0.5</v>
      </c>
      <c r="AH1160" s="2712"/>
      <c r="AI1160" s="2712"/>
      <c r="AJ1160" s="2867"/>
      <c r="AK1160" s="2578"/>
    </row>
    <row r="1161" spans="2:37" s="2409" customFormat="1" ht="15" customHeight="1" thickBot="1" x14ac:dyDescent="0.25">
      <c r="B1161" s="3753"/>
      <c r="C1161" s="3754"/>
      <c r="D1161" s="2608"/>
      <c r="E1161" s="2609"/>
      <c r="F1161" s="2609"/>
      <c r="G1161" s="2610"/>
      <c r="H1161" s="2610"/>
      <c r="I1161" s="2610"/>
      <c r="J1161" s="2611"/>
      <c r="K1161" s="2610"/>
      <c r="L1161" s="2610"/>
      <c r="M1161" s="2611"/>
      <c r="N1161" s="2611"/>
      <c r="O1161" s="2610"/>
      <c r="P1161" s="2610"/>
      <c r="Q1161" s="2610"/>
      <c r="R1161" s="2610"/>
      <c r="S1161" s="2612"/>
      <c r="T1161" s="2612"/>
      <c r="U1161" s="2612"/>
      <c r="V1161" s="2612"/>
      <c r="W1161" s="2612"/>
      <c r="X1161" s="2610"/>
      <c r="Y1161" s="2613"/>
      <c r="Z1161" s="2613"/>
      <c r="AA1161" s="2613"/>
      <c r="AB1161" s="2613"/>
      <c r="AC1161" s="2610"/>
      <c r="AD1161" s="2613"/>
      <c r="AE1161" s="2613"/>
      <c r="AF1161" s="2613"/>
      <c r="AG1161" s="2614"/>
      <c r="AH1161" s="2613"/>
      <c r="AI1161" s="2613"/>
      <c r="AJ1161" s="2615"/>
      <c r="AK1161" s="2578"/>
    </row>
    <row r="1162" spans="2:37" s="2409" customFormat="1" ht="15" customHeight="1" x14ac:dyDescent="0.2">
      <c r="B1162" s="2579"/>
      <c r="C1162" s="2572"/>
      <c r="D1162" s="2572"/>
      <c r="E1162" s="2572"/>
      <c r="F1162" s="2572"/>
      <c r="G1162" s="2572"/>
      <c r="H1162" s="2572"/>
      <c r="I1162" s="2573"/>
      <c r="J1162" s="2573"/>
      <c r="K1162" s="2573"/>
      <c r="L1162" s="2573"/>
      <c r="M1162" s="2572"/>
      <c r="N1162" s="2573"/>
      <c r="O1162" s="2573"/>
      <c r="P1162" s="2573"/>
      <c r="Q1162" s="2573"/>
      <c r="R1162" s="2573"/>
      <c r="S1162" s="2572"/>
      <c r="T1162" s="2571"/>
      <c r="U1162" s="2571"/>
      <c r="V1162" s="2571"/>
      <c r="W1162" s="2571"/>
      <c r="X1162" s="2571"/>
      <c r="Y1162" s="2571"/>
      <c r="Z1162" s="2571"/>
      <c r="AA1162" s="2571"/>
      <c r="AB1162" s="2571"/>
      <c r="AC1162" s="2571"/>
      <c r="AD1162" s="2571"/>
      <c r="AE1162" s="2571"/>
      <c r="AF1162" s="2571"/>
      <c r="AG1162" s="2571"/>
      <c r="AH1162" s="2571"/>
      <c r="AI1162" s="2571"/>
      <c r="AJ1162" s="2571"/>
      <c r="AK1162" s="2578"/>
    </row>
    <row r="1163" spans="2:37" s="2409" customFormat="1" ht="15" customHeight="1" x14ac:dyDescent="0.2">
      <c r="B1163" s="3643" t="s">
        <v>5002</v>
      </c>
      <c r="C1163" s="3644"/>
      <c r="D1163" s="3652" t="s">
        <v>5169</v>
      </c>
      <c r="E1163" s="3652"/>
      <c r="F1163" s="3652"/>
      <c r="G1163" s="3652"/>
      <c r="H1163" s="2575"/>
      <c r="I1163" s="2575"/>
      <c r="J1163" s="2575"/>
      <c r="K1163" s="2575"/>
      <c r="L1163" s="2575"/>
      <c r="M1163" s="2575"/>
      <c r="N1163" s="2575"/>
      <c r="O1163" s="2575"/>
      <c r="P1163" s="2575"/>
      <c r="Q1163" s="2575"/>
      <c r="R1163" s="2575"/>
      <c r="S1163" s="2575"/>
      <c r="T1163" s="2571"/>
      <c r="U1163" s="2571"/>
      <c r="V1163" s="2571"/>
      <c r="W1163" s="2571"/>
      <c r="X1163" s="2571"/>
      <c r="Y1163" s="2571"/>
      <c r="Z1163" s="2571"/>
      <c r="AA1163" s="2571"/>
      <c r="AB1163" s="2571"/>
      <c r="AC1163" s="2571"/>
      <c r="AD1163" s="2571"/>
      <c r="AE1163" s="2571"/>
      <c r="AF1163" s="2571"/>
      <c r="AG1163" s="2571"/>
      <c r="AH1163" s="2571"/>
      <c r="AI1163" s="2571"/>
      <c r="AJ1163" s="2571"/>
      <c r="AK1163" s="2578"/>
    </row>
    <row r="1164" spans="2:37" s="2409" customFormat="1" ht="15" customHeight="1" x14ac:dyDescent="0.2">
      <c r="B1164" s="3643" t="s">
        <v>5003</v>
      </c>
      <c r="C1164" s="3644"/>
      <c r="D1164" s="3652" t="s">
        <v>1517</v>
      </c>
      <c r="E1164" s="3652"/>
      <c r="F1164" s="3652"/>
      <c r="G1164" s="3652"/>
      <c r="H1164" s="2575"/>
      <c r="I1164" s="2575"/>
      <c r="J1164" s="2575"/>
      <c r="K1164" s="2575"/>
      <c r="L1164" s="2575"/>
      <c r="M1164" s="2575"/>
      <c r="N1164" s="2575"/>
      <c r="O1164" s="2575"/>
      <c r="P1164" s="2575"/>
      <c r="Q1164" s="2575"/>
      <c r="R1164" s="2575"/>
      <c r="S1164" s="2575"/>
      <c r="T1164" s="2571"/>
      <c r="U1164" s="2571"/>
      <c r="V1164" s="2571"/>
      <c r="W1164" s="2571"/>
      <c r="X1164" s="2571"/>
      <c r="Y1164" s="2571"/>
      <c r="Z1164" s="2571"/>
      <c r="AA1164" s="2571"/>
      <c r="AB1164" s="2571"/>
      <c r="AC1164" s="2571"/>
      <c r="AD1164" s="2571"/>
      <c r="AE1164" s="2571"/>
      <c r="AF1164" s="2571"/>
      <c r="AG1164" s="2571"/>
      <c r="AH1164" s="2571"/>
      <c r="AI1164" s="2571"/>
      <c r="AJ1164" s="2571"/>
      <c r="AK1164" s="2578"/>
    </row>
    <row r="1165" spans="2:37" s="2409" customFormat="1" ht="15" customHeight="1" thickBot="1" x14ac:dyDescent="0.25">
      <c r="B1165" s="3646"/>
      <c r="C1165" s="3647"/>
      <c r="D1165" s="3648"/>
      <c r="E1165" s="3648"/>
      <c r="F1165" s="3648"/>
      <c r="G1165" s="3648"/>
      <c r="H1165" s="2580"/>
      <c r="I1165" s="2580"/>
      <c r="J1165" s="2580"/>
      <c r="K1165" s="2580"/>
      <c r="L1165" s="2580"/>
      <c r="M1165" s="2580"/>
      <c r="N1165" s="2580"/>
      <c r="O1165" s="2580"/>
      <c r="P1165" s="2580"/>
      <c r="Q1165" s="2580"/>
      <c r="R1165" s="2580"/>
      <c r="S1165" s="2580"/>
      <c r="T1165" s="2581"/>
      <c r="U1165" s="2581"/>
      <c r="V1165" s="2581"/>
      <c r="W1165" s="2581"/>
      <c r="X1165" s="2581"/>
      <c r="Y1165" s="2581"/>
      <c r="Z1165" s="2581"/>
      <c r="AA1165" s="2581"/>
      <c r="AB1165" s="2581"/>
      <c r="AC1165" s="2581"/>
      <c r="AD1165" s="2581"/>
      <c r="AE1165" s="2581"/>
      <c r="AF1165" s="2581"/>
      <c r="AG1165" s="2581"/>
      <c r="AH1165" s="2581"/>
      <c r="AI1165" s="2581"/>
      <c r="AJ1165" s="2581"/>
      <c r="AK1165" s="2583"/>
    </row>
    <row r="1166" spans="2:37" s="2409" customFormat="1" ht="15" customHeight="1" x14ac:dyDescent="0.2">
      <c r="B1166" s="2692" t="str">
        <f>+B1148</f>
        <v>.</v>
      </c>
    </row>
    <row r="1167" spans="2:37" s="2409" customFormat="1" ht="15" customHeight="1" thickBot="1" x14ac:dyDescent="0.25"/>
    <row r="1168" spans="2:37" s="2409" customFormat="1" ht="15" customHeight="1" x14ac:dyDescent="0.2">
      <c r="B1168" s="3623" t="s">
        <v>5011</v>
      </c>
      <c r="C1168" s="3624"/>
      <c r="D1168" s="3624"/>
      <c r="E1168" s="3624"/>
      <c r="F1168" s="3624"/>
      <c r="G1168" s="3624"/>
      <c r="H1168" s="3624"/>
      <c r="I1168" s="3624"/>
      <c r="J1168" s="3624"/>
      <c r="K1168" s="3624"/>
      <c r="L1168" s="3624"/>
      <c r="M1168" s="3624"/>
      <c r="N1168" s="3624"/>
      <c r="O1168" s="3624"/>
      <c r="P1168" s="3624"/>
      <c r="Q1168" s="3624"/>
      <c r="R1168" s="3624"/>
      <c r="S1168" s="3624"/>
      <c r="T1168" s="3624"/>
      <c r="U1168" s="3624"/>
      <c r="V1168" s="3624"/>
      <c r="W1168" s="3624"/>
      <c r="X1168" s="3624"/>
      <c r="Y1168" s="3624"/>
      <c r="Z1168" s="3624"/>
      <c r="AA1168" s="3624"/>
      <c r="AB1168" s="3624"/>
      <c r="AC1168" s="3624"/>
      <c r="AD1168" s="3624"/>
      <c r="AE1168" s="3624"/>
      <c r="AF1168" s="3624"/>
      <c r="AG1168" s="3624"/>
      <c r="AH1168" s="3624"/>
      <c r="AI1168" s="3624"/>
      <c r="AJ1168" s="3624"/>
      <c r="AK1168" s="3625"/>
    </row>
    <row r="1169" spans="2:37" s="2409" customFormat="1" ht="15" customHeight="1" x14ac:dyDescent="0.2">
      <c r="B1169" s="2576"/>
      <c r="C1169" s="2687"/>
      <c r="D1169" s="2687"/>
      <c r="E1169" s="2687"/>
      <c r="F1169" s="2687"/>
      <c r="G1169" s="2577"/>
      <c r="H1169" s="2577"/>
      <c r="I1169" s="2577"/>
      <c r="J1169" s="2577"/>
      <c r="K1169" s="2577"/>
      <c r="L1169" s="2577"/>
      <c r="M1169" s="2577"/>
      <c r="N1169" s="2577"/>
      <c r="O1169" s="2577"/>
      <c r="P1169" s="2577"/>
      <c r="Q1169" s="2577"/>
      <c r="R1169" s="2577"/>
      <c r="S1169" s="2577"/>
      <c r="T1169" s="2577"/>
      <c r="U1169" s="2577"/>
      <c r="V1169" s="2577"/>
      <c r="W1169" s="2577"/>
      <c r="X1169" s="2577"/>
      <c r="Y1169" s="2577"/>
      <c r="Z1169" s="2577"/>
      <c r="AA1169" s="2577"/>
      <c r="AB1169" s="2577"/>
      <c r="AC1169" s="2577"/>
      <c r="AD1169" s="2577"/>
      <c r="AE1169" s="2577"/>
      <c r="AF1169" s="2577"/>
      <c r="AG1169" s="2577"/>
      <c r="AH1169" s="2577"/>
      <c r="AI1169" s="2577"/>
      <c r="AJ1169" s="2577"/>
      <c r="AK1169" s="2578"/>
    </row>
    <row r="1170" spans="2:37" s="2409" customFormat="1" ht="15" customHeight="1" x14ac:dyDescent="0.2">
      <c r="B1170" s="2576" t="s">
        <v>4998</v>
      </c>
      <c r="C1170" s="2687"/>
      <c r="D1170" s="3740" t="s">
        <v>5381</v>
      </c>
      <c r="E1170" s="3740"/>
      <c r="F1170" s="3740"/>
      <c r="G1170" s="2577"/>
      <c r="H1170" s="2577"/>
      <c r="I1170" s="2577"/>
      <c r="J1170" s="2577"/>
      <c r="K1170" s="2577"/>
      <c r="L1170" s="2577"/>
      <c r="M1170" s="2577"/>
      <c r="N1170" s="2577"/>
      <c r="O1170" s="2577"/>
      <c r="P1170" s="2577"/>
      <c r="Q1170" s="2577"/>
      <c r="R1170" s="2577"/>
      <c r="S1170" s="2577"/>
      <c r="T1170" s="2577"/>
      <c r="U1170" s="2577"/>
      <c r="V1170" s="2577"/>
      <c r="W1170" s="2577"/>
      <c r="X1170" s="2577"/>
      <c r="Y1170" s="2577"/>
      <c r="Z1170" s="2577"/>
      <c r="AA1170" s="2577"/>
      <c r="AB1170" s="2577"/>
      <c r="AC1170" s="2577"/>
      <c r="AD1170" s="2577"/>
      <c r="AE1170" s="2577"/>
      <c r="AF1170" s="2577"/>
      <c r="AG1170" s="2577"/>
      <c r="AH1170" s="2577"/>
      <c r="AI1170" s="2577"/>
      <c r="AJ1170" s="2577"/>
      <c r="AK1170" s="2578"/>
    </row>
    <row r="1171" spans="2:37" s="2409" customFormat="1" ht="15" customHeight="1" thickBot="1" x14ac:dyDescent="0.25">
      <c r="B1171" s="3657" t="s">
        <v>5012</v>
      </c>
      <c r="C1171" s="3658"/>
      <c r="D1171" s="3747">
        <v>41379</v>
      </c>
      <c r="E1171" s="3748"/>
      <c r="F1171" s="2953"/>
      <c r="G1171" s="2577"/>
      <c r="H1171" s="2577"/>
      <c r="I1171" s="2577"/>
      <c r="J1171" s="2577"/>
      <c r="K1171" s="2577"/>
      <c r="L1171" s="2577"/>
      <c r="M1171" s="2577"/>
      <c r="N1171" s="2577"/>
      <c r="O1171" s="2577"/>
      <c r="P1171" s="2577"/>
      <c r="Q1171" s="2577"/>
      <c r="R1171" s="2577"/>
      <c r="S1171" s="2577"/>
      <c r="T1171" s="2577"/>
      <c r="U1171" s="2577"/>
      <c r="V1171" s="2577"/>
      <c r="W1171" s="2577"/>
      <c r="X1171" s="2577"/>
      <c r="Y1171" s="2577"/>
      <c r="Z1171" s="2577"/>
      <c r="AA1171" s="2577"/>
      <c r="AB1171" s="2577"/>
      <c r="AC1171" s="2577"/>
      <c r="AD1171" s="2577"/>
      <c r="AE1171" s="2577"/>
      <c r="AF1171" s="2577"/>
      <c r="AG1171" s="2577"/>
      <c r="AH1171" s="2577"/>
      <c r="AI1171" s="2577"/>
      <c r="AJ1171" s="2577"/>
      <c r="AK1171" s="2578"/>
    </row>
    <row r="1172" spans="2:37" s="2409" customFormat="1" ht="191.25" customHeight="1" thickBot="1" x14ac:dyDescent="0.25">
      <c r="B1172" s="3659" t="s">
        <v>5013</v>
      </c>
      <c r="C1172" s="3710"/>
      <c r="D1172" s="3730" t="s">
        <v>5382</v>
      </c>
      <c r="E1172" s="3731"/>
      <c r="F1172" s="3731"/>
      <c r="G1172" s="3731"/>
      <c r="H1172" s="3731"/>
      <c r="I1172" s="3731"/>
      <c r="J1172" s="3731"/>
      <c r="K1172" s="3731"/>
      <c r="L1172" s="3731"/>
      <c r="M1172" s="3731"/>
      <c r="N1172" s="3731"/>
      <c r="O1172" s="3731"/>
      <c r="P1172" s="3731"/>
      <c r="Q1172" s="3732"/>
      <c r="R1172" s="2577"/>
      <c r="S1172" s="2577"/>
      <c r="T1172" s="2577"/>
      <c r="U1172" s="2577"/>
      <c r="V1172" s="2577"/>
      <c r="W1172" s="2577"/>
      <c r="X1172" s="2577"/>
      <c r="Y1172" s="2577"/>
      <c r="Z1172" s="2577"/>
      <c r="AA1172" s="2577"/>
      <c r="AB1172" s="2577"/>
      <c r="AC1172" s="2577"/>
      <c r="AD1172" s="2577"/>
      <c r="AE1172" s="2577"/>
      <c r="AF1172" s="2577"/>
      <c r="AG1172" s="2577"/>
      <c r="AH1172" s="2577"/>
      <c r="AI1172" s="2577"/>
      <c r="AJ1172" s="2577"/>
      <c r="AK1172" s="2578"/>
    </row>
    <row r="1173" spans="2:37" s="2409" customFormat="1" ht="15" customHeight="1" thickBot="1" x14ac:dyDescent="0.25">
      <c r="B1173" s="3664"/>
      <c r="C1173" s="3653"/>
      <c r="D1173" s="3653"/>
      <c r="E1173" s="3653"/>
      <c r="F1173" s="3653"/>
      <c r="G1173" s="3653"/>
      <c r="H1173" s="3653"/>
      <c r="I1173" s="3653"/>
      <c r="J1173" s="3653"/>
      <c r="K1173" s="3653"/>
      <c r="L1173" s="3653"/>
      <c r="M1173" s="3653"/>
      <c r="N1173" s="3653"/>
      <c r="O1173" s="3653"/>
      <c r="P1173" s="3653"/>
      <c r="Q1173" s="3653"/>
      <c r="R1173" s="2577"/>
      <c r="S1173" s="2577"/>
      <c r="T1173" s="2577"/>
      <c r="U1173" s="2577"/>
      <c r="V1173" s="2577"/>
      <c r="W1173" s="2577"/>
      <c r="X1173" s="2577"/>
      <c r="Y1173" s="2577"/>
      <c r="Z1173" s="2577"/>
      <c r="AA1173" s="2577"/>
      <c r="AB1173" s="2577"/>
      <c r="AC1173" s="2577"/>
      <c r="AD1173" s="2577"/>
      <c r="AE1173" s="2577"/>
      <c r="AF1173" s="2577"/>
      <c r="AG1173" s="2577"/>
      <c r="AH1173" s="2577"/>
      <c r="AI1173" s="2577"/>
      <c r="AJ1173" s="2577"/>
      <c r="AK1173" s="2578"/>
    </row>
    <row r="1174" spans="2:37" s="2409" customFormat="1" ht="15" customHeight="1" thickBot="1" x14ac:dyDescent="0.25">
      <c r="B1174" s="3638" t="s">
        <v>5014</v>
      </c>
      <c r="C1174" s="3638"/>
      <c r="D1174" s="3638" t="s">
        <v>5004</v>
      </c>
      <c r="E1174" s="3638" t="s">
        <v>5015</v>
      </c>
      <c r="F1174" s="3654" t="s">
        <v>224</v>
      </c>
      <c r="G1174" s="3654"/>
      <c r="H1174" s="3654"/>
      <c r="I1174" s="3654"/>
      <c r="J1174" s="3654"/>
      <c r="K1174" s="3654"/>
      <c r="L1174" s="3654"/>
      <c r="M1174" s="3654"/>
      <c r="N1174" s="3654"/>
      <c r="O1174" s="3654"/>
      <c r="P1174" s="3654"/>
      <c r="Q1174" s="3654"/>
      <c r="R1174" s="3654"/>
      <c r="S1174" s="3654" t="s">
        <v>340</v>
      </c>
      <c r="T1174" s="3654"/>
      <c r="U1174" s="3654"/>
      <c r="V1174" s="3654"/>
      <c r="W1174" s="3654"/>
      <c r="X1174" s="3654"/>
      <c r="Y1174" s="3654"/>
      <c r="Z1174" s="3654"/>
      <c r="AA1174" s="3654"/>
      <c r="AB1174" s="3654"/>
      <c r="AC1174" s="3654"/>
      <c r="AD1174" s="3654" t="s">
        <v>225</v>
      </c>
      <c r="AE1174" s="3654"/>
      <c r="AF1174" s="3654"/>
      <c r="AG1174" s="3654"/>
      <c r="AH1174" s="3655" t="s">
        <v>4999</v>
      </c>
      <c r="AI1174" s="3655"/>
      <c r="AJ1174" s="3655"/>
      <c r="AK1174" s="2578"/>
    </row>
    <row r="1175" spans="2:37" s="2409" customFormat="1" ht="15" customHeight="1" thickBot="1" x14ac:dyDescent="0.25">
      <c r="B1175" s="3639"/>
      <c r="C1175" s="3639"/>
      <c r="D1175" s="3639"/>
      <c r="E1175" s="3639"/>
      <c r="F1175" s="3639" t="s">
        <v>5016</v>
      </c>
      <c r="G1175" s="3639" t="s">
        <v>5017</v>
      </c>
      <c r="H1175" s="3638" t="s">
        <v>5018</v>
      </c>
      <c r="I1175" s="3640" t="s">
        <v>5019</v>
      </c>
      <c r="J1175" s="3640" t="s">
        <v>5020</v>
      </c>
      <c r="K1175" s="3637" t="s">
        <v>5021</v>
      </c>
      <c r="L1175" s="3637" t="s">
        <v>5022</v>
      </c>
      <c r="M1175" s="3640" t="s">
        <v>5023</v>
      </c>
      <c r="N1175" s="3640"/>
      <c r="O1175" s="3637" t="s">
        <v>5024</v>
      </c>
      <c r="P1175" s="3637" t="s">
        <v>5025</v>
      </c>
      <c r="Q1175" s="3637" t="s">
        <v>5026</v>
      </c>
      <c r="R1175" s="3637" t="s">
        <v>5027</v>
      </c>
      <c r="S1175" s="3638" t="s">
        <v>5028</v>
      </c>
      <c r="T1175" s="3638" t="s">
        <v>5029</v>
      </c>
      <c r="U1175" s="3638" t="s">
        <v>5030</v>
      </c>
      <c r="V1175" s="3638" t="s">
        <v>5031</v>
      </c>
      <c r="W1175" s="3638" t="s">
        <v>5032</v>
      </c>
      <c r="X1175" s="3638" t="s">
        <v>5033</v>
      </c>
      <c r="Y1175" s="3638" t="s">
        <v>5034</v>
      </c>
      <c r="Z1175" s="3638" t="s">
        <v>5035</v>
      </c>
      <c r="AA1175" s="3638" t="s">
        <v>5036</v>
      </c>
      <c r="AB1175" s="3640" t="s">
        <v>5037</v>
      </c>
      <c r="AC1175" s="3640" t="s">
        <v>5038</v>
      </c>
      <c r="AD1175" s="3638" t="s">
        <v>5039</v>
      </c>
      <c r="AE1175" s="3638" t="s">
        <v>5040</v>
      </c>
      <c r="AF1175" s="3638" t="s">
        <v>5041</v>
      </c>
      <c r="AG1175" s="3638" t="s">
        <v>5042</v>
      </c>
      <c r="AH1175" s="3638" t="s">
        <v>1154</v>
      </c>
      <c r="AI1175" s="3638" t="s">
        <v>5000</v>
      </c>
      <c r="AJ1175" s="3638" t="s">
        <v>5001</v>
      </c>
      <c r="AK1175" s="2578"/>
    </row>
    <row r="1176" spans="2:37" s="2409" customFormat="1" ht="15" customHeight="1" thickBot="1" x14ac:dyDescent="0.25">
      <c r="B1176" s="3639"/>
      <c r="C1176" s="3639"/>
      <c r="D1176" s="3639"/>
      <c r="E1176" s="3639"/>
      <c r="F1176" s="3639"/>
      <c r="G1176" s="3639"/>
      <c r="H1176" s="3639"/>
      <c r="I1176" s="3637"/>
      <c r="J1176" s="3637"/>
      <c r="K1176" s="3637"/>
      <c r="L1176" s="3637"/>
      <c r="M1176" s="2686" t="s">
        <v>5043</v>
      </c>
      <c r="N1176" s="2685" t="s">
        <v>2798</v>
      </c>
      <c r="O1176" s="3637"/>
      <c r="P1176" s="3637"/>
      <c r="Q1176" s="3637"/>
      <c r="R1176" s="3637"/>
      <c r="S1176" s="3639"/>
      <c r="T1176" s="3639"/>
      <c r="U1176" s="3639"/>
      <c r="V1176" s="3639"/>
      <c r="W1176" s="3639"/>
      <c r="X1176" s="3639"/>
      <c r="Y1176" s="3639"/>
      <c r="Z1176" s="3639"/>
      <c r="AA1176" s="3639"/>
      <c r="AB1176" s="3637"/>
      <c r="AC1176" s="3637"/>
      <c r="AD1176" s="3639"/>
      <c r="AE1176" s="3639"/>
      <c r="AF1176" s="3639"/>
      <c r="AG1176" s="3639"/>
      <c r="AH1176" s="3639"/>
      <c r="AI1176" s="3639"/>
      <c r="AJ1176" s="3639"/>
      <c r="AK1176" s="2578"/>
    </row>
    <row r="1177" spans="2:37" s="2409" customFormat="1" ht="15" customHeight="1" x14ac:dyDescent="0.2">
      <c r="B1177" s="3743" t="s">
        <v>5383</v>
      </c>
      <c r="C1177" s="3744"/>
      <c r="D1177" s="2584" t="s">
        <v>5384</v>
      </c>
      <c r="E1177" s="2585">
        <v>59</v>
      </c>
      <c r="F1177" s="2724"/>
      <c r="G1177" s="2678"/>
      <c r="H1177" s="2725"/>
      <c r="I1177" s="2704" t="s">
        <v>1417</v>
      </c>
      <c r="J1177" s="2725"/>
      <c r="K1177" s="2678"/>
      <c r="L1177" s="2694" t="s">
        <v>1417</v>
      </c>
      <c r="M1177" s="2726"/>
      <c r="N1177" s="2727"/>
      <c r="O1177" s="2678"/>
      <c r="P1177" s="2678"/>
      <c r="Q1177" s="2694" t="s">
        <v>1417</v>
      </c>
      <c r="R1177" s="2694" t="s">
        <v>1417</v>
      </c>
      <c r="S1177" s="2706"/>
      <c r="T1177" s="2678"/>
      <c r="U1177" s="2728"/>
      <c r="V1177" s="2586">
        <v>50</v>
      </c>
      <c r="W1177" s="2678"/>
      <c r="X1177" s="2694">
        <v>0.06</v>
      </c>
      <c r="Y1177" s="2728"/>
      <c r="Z1177" s="2586" t="s">
        <v>1417</v>
      </c>
      <c r="AA1177" s="2728"/>
      <c r="AB1177" s="2678"/>
      <c r="AC1177" s="2694">
        <v>0.06</v>
      </c>
      <c r="AD1177" s="2585">
        <v>59</v>
      </c>
      <c r="AE1177" s="2599" t="s">
        <v>5385</v>
      </c>
      <c r="AF1177" s="2600"/>
      <c r="AG1177" s="2600" t="s">
        <v>1417</v>
      </c>
      <c r="AH1177" s="2722"/>
      <c r="AI1177" s="2722"/>
      <c r="AJ1177" s="2708"/>
      <c r="AK1177" s="2578"/>
    </row>
    <row r="1178" spans="2:37" s="2409" customFormat="1" ht="15" customHeight="1" x14ac:dyDescent="0.2">
      <c r="B1178" s="3749" t="s">
        <v>5386</v>
      </c>
      <c r="C1178" s="3750"/>
      <c r="D1178" s="2561" t="s">
        <v>5387</v>
      </c>
      <c r="E1178" s="2562">
        <v>29.99</v>
      </c>
      <c r="F1178" s="2698"/>
      <c r="G1178" s="2677"/>
      <c r="H1178" s="2787"/>
      <c r="I1178" s="2709">
        <v>40</v>
      </c>
      <c r="J1178" s="2787"/>
      <c r="K1178" s="2677"/>
      <c r="L1178" s="2563">
        <v>0.15</v>
      </c>
      <c r="M1178" s="2697"/>
      <c r="N1178" s="2788"/>
      <c r="O1178" s="2677"/>
      <c r="P1178" s="2677"/>
      <c r="Q1178" s="2563">
        <v>0.15</v>
      </c>
      <c r="R1178" s="2563">
        <v>0.15</v>
      </c>
      <c r="S1178" s="2618"/>
      <c r="T1178" s="2677"/>
      <c r="U1178" s="2789"/>
      <c r="V1178" s="2711" t="s">
        <v>1417</v>
      </c>
      <c r="W1178" s="2677"/>
      <c r="X1178" s="2563">
        <v>0.06</v>
      </c>
      <c r="Y1178" s="2789"/>
      <c r="Z1178" s="2711">
        <v>40</v>
      </c>
      <c r="AA1178" s="2789"/>
      <c r="AB1178" s="2677"/>
      <c r="AC1178" s="2563">
        <v>0.06</v>
      </c>
      <c r="AD1178" s="2562">
        <v>29.99</v>
      </c>
      <c r="AE1178" s="2588">
        <v>1500</v>
      </c>
      <c r="AF1178" s="2589"/>
      <c r="AG1178" s="2589">
        <f>0.1</f>
        <v>0.1</v>
      </c>
      <c r="AH1178" s="2723"/>
      <c r="AI1178" s="2723"/>
      <c r="AJ1178" s="2713"/>
      <c r="AK1178" s="2578"/>
    </row>
    <row r="1179" spans="2:37" s="2409" customFormat="1" ht="15" customHeight="1" x14ac:dyDescent="0.2">
      <c r="B1179" s="3749" t="s">
        <v>5388</v>
      </c>
      <c r="C1179" s="3750"/>
      <c r="D1179" s="2561" t="s">
        <v>10</v>
      </c>
      <c r="E1179" s="2562">
        <v>39.99</v>
      </c>
      <c r="F1179" s="2698"/>
      <c r="G1179" s="2677"/>
      <c r="H1179" s="2787"/>
      <c r="I1179" s="2709">
        <v>40</v>
      </c>
      <c r="J1179" s="2787"/>
      <c r="K1179" s="2677"/>
      <c r="L1179" s="2563">
        <v>0.15</v>
      </c>
      <c r="M1179" s="2697"/>
      <c r="N1179" s="2788"/>
      <c r="O1179" s="2677"/>
      <c r="P1179" s="2677"/>
      <c r="Q1179" s="2563">
        <v>0.15</v>
      </c>
      <c r="R1179" s="2563">
        <v>0.15</v>
      </c>
      <c r="S1179" s="2618"/>
      <c r="T1179" s="2677"/>
      <c r="U1179" s="2789"/>
      <c r="V1179" s="2711" t="s">
        <v>1417</v>
      </c>
      <c r="W1179" s="2677"/>
      <c r="X1179" s="2563">
        <v>0.06</v>
      </c>
      <c r="Y1179" s="2789"/>
      <c r="Z1179" s="2711">
        <v>40</v>
      </c>
      <c r="AA1179" s="2789"/>
      <c r="AB1179" s="2677"/>
      <c r="AC1179" s="2563">
        <v>0.06</v>
      </c>
      <c r="AD1179" s="2562">
        <v>39.99</v>
      </c>
      <c r="AE1179" s="2588">
        <v>2500</v>
      </c>
      <c r="AF1179" s="2589"/>
      <c r="AG1179" s="2589">
        <f t="shared" ref="AG1179:AG1180" si="0">0.1</f>
        <v>0.1</v>
      </c>
      <c r="AH1179" s="2723"/>
      <c r="AI1179" s="2723"/>
      <c r="AJ1179" s="2713"/>
      <c r="AK1179" s="2578"/>
    </row>
    <row r="1180" spans="2:37" s="2409" customFormat="1" ht="15" customHeight="1" x14ac:dyDescent="0.2">
      <c r="B1180" s="3749" t="s">
        <v>5389</v>
      </c>
      <c r="C1180" s="3750"/>
      <c r="D1180" s="2561" t="s">
        <v>5390</v>
      </c>
      <c r="E1180" s="2562">
        <v>49.99</v>
      </c>
      <c r="F1180" s="2698"/>
      <c r="G1180" s="2677"/>
      <c r="H1180" s="2787"/>
      <c r="I1180" s="2709">
        <v>40</v>
      </c>
      <c r="J1180" s="2787"/>
      <c r="K1180" s="2677"/>
      <c r="L1180" s="2563">
        <v>0.15</v>
      </c>
      <c r="M1180" s="2697"/>
      <c r="N1180" s="2788"/>
      <c r="O1180" s="2677"/>
      <c r="P1180" s="2677"/>
      <c r="Q1180" s="2563">
        <v>0.15</v>
      </c>
      <c r="R1180" s="2563">
        <v>0.15</v>
      </c>
      <c r="S1180" s="2618"/>
      <c r="T1180" s="2677"/>
      <c r="U1180" s="2789"/>
      <c r="V1180" s="2711" t="s">
        <v>1417</v>
      </c>
      <c r="W1180" s="2677"/>
      <c r="X1180" s="2563">
        <v>0.06</v>
      </c>
      <c r="Y1180" s="2789"/>
      <c r="Z1180" s="2711">
        <v>40</v>
      </c>
      <c r="AA1180" s="2789"/>
      <c r="AB1180" s="2677"/>
      <c r="AC1180" s="2563">
        <v>0.06</v>
      </c>
      <c r="AD1180" s="2562">
        <v>49.99</v>
      </c>
      <c r="AE1180" s="2588">
        <v>3500</v>
      </c>
      <c r="AF1180" s="2589"/>
      <c r="AG1180" s="2589">
        <f t="shared" si="0"/>
        <v>0.1</v>
      </c>
      <c r="AH1180" s="2723"/>
      <c r="AI1180" s="2723"/>
      <c r="AJ1180" s="2713"/>
      <c r="AK1180" s="2578"/>
    </row>
    <row r="1181" spans="2:37" s="2409" customFormat="1" ht="15" customHeight="1" x14ac:dyDescent="0.2">
      <c r="B1181" s="3749" t="s">
        <v>5391</v>
      </c>
      <c r="C1181" s="3750"/>
      <c r="D1181" s="2561" t="s">
        <v>5392</v>
      </c>
      <c r="E1181" s="2562">
        <v>69.989999999999995</v>
      </c>
      <c r="F1181" s="2698"/>
      <c r="G1181" s="2677"/>
      <c r="H1181" s="2787"/>
      <c r="I1181" s="2709">
        <v>40</v>
      </c>
      <c r="J1181" s="2787"/>
      <c r="K1181" s="2677"/>
      <c r="L1181" s="2563">
        <v>0.15</v>
      </c>
      <c r="M1181" s="2697"/>
      <c r="N1181" s="2788"/>
      <c r="O1181" s="2677"/>
      <c r="P1181" s="2677"/>
      <c r="Q1181" s="2563">
        <v>0.15</v>
      </c>
      <c r="R1181" s="2563">
        <v>0.15</v>
      </c>
      <c r="S1181" s="2618"/>
      <c r="T1181" s="2677"/>
      <c r="U1181" s="2789"/>
      <c r="V1181" s="2711" t="s">
        <v>1417</v>
      </c>
      <c r="W1181" s="2677"/>
      <c r="X1181" s="2563">
        <v>0.06</v>
      </c>
      <c r="Y1181" s="2789"/>
      <c r="Z1181" s="2711">
        <v>40</v>
      </c>
      <c r="AA1181" s="2789"/>
      <c r="AB1181" s="2677"/>
      <c r="AC1181" s="2563">
        <v>0.06</v>
      </c>
      <c r="AD1181" s="2562">
        <v>69.989999999999995</v>
      </c>
      <c r="AE1181" s="2588" t="s">
        <v>5385</v>
      </c>
      <c r="AF1181" s="2589"/>
      <c r="AG1181" s="2589" t="s">
        <v>1417</v>
      </c>
      <c r="AH1181" s="2723"/>
      <c r="AI1181" s="2723"/>
      <c r="AJ1181" s="2713"/>
      <c r="AK1181" s="2578"/>
    </row>
    <row r="1182" spans="2:37" s="2409" customFormat="1" ht="15" customHeight="1" x14ac:dyDescent="0.2">
      <c r="B1182" s="3749" t="s">
        <v>5393</v>
      </c>
      <c r="C1182" s="3750"/>
      <c r="D1182" s="2561" t="s">
        <v>5394</v>
      </c>
      <c r="E1182" s="2562">
        <v>20</v>
      </c>
      <c r="F1182" s="2698"/>
      <c r="G1182" s="2677"/>
      <c r="H1182" s="2787"/>
      <c r="I1182" s="2709">
        <v>40</v>
      </c>
      <c r="J1182" s="2787"/>
      <c r="K1182" s="2677"/>
      <c r="L1182" s="2563">
        <v>0.15</v>
      </c>
      <c r="M1182" s="2697"/>
      <c r="N1182" s="2788"/>
      <c r="O1182" s="2677"/>
      <c r="P1182" s="2677"/>
      <c r="Q1182" s="2563">
        <v>0.15</v>
      </c>
      <c r="R1182" s="2563">
        <v>0.15</v>
      </c>
      <c r="S1182" s="2618"/>
      <c r="T1182" s="2677"/>
      <c r="U1182" s="2789"/>
      <c r="V1182" s="2711" t="s">
        <v>1417</v>
      </c>
      <c r="W1182" s="2677"/>
      <c r="X1182" s="2563">
        <v>0.06</v>
      </c>
      <c r="Y1182" s="2789"/>
      <c r="Z1182" s="2711">
        <v>40</v>
      </c>
      <c r="AA1182" s="2789"/>
      <c r="AB1182" s="2677"/>
      <c r="AC1182" s="2563">
        <v>0.06</v>
      </c>
      <c r="AD1182" s="2562">
        <v>20</v>
      </c>
      <c r="AE1182" s="2588">
        <v>1000</v>
      </c>
      <c r="AF1182" s="2589"/>
      <c r="AG1182" s="2589">
        <f t="shared" ref="AG1182:AG1184" si="1">0.1</f>
        <v>0.1</v>
      </c>
      <c r="AH1182" s="2723"/>
      <c r="AI1182" s="2723"/>
      <c r="AJ1182" s="2713"/>
      <c r="AK1182" s="2578"/>
    </row>
    <row r="1183" spans="2:37" s="2409" customFormat="1" ht="15" customHeight="1" x14ac:dyDescent="0.2">
      <c r="B1183" s="3779" t="s">
        <v>5395</v>
      </c>
      <c r="C1183" s="3780"/>
      <c r="D1183" s="2561" t="s">
        <v>5396</v>
      </c>
      <c r="E1183" s="2562">
        <v>30</v>
      </c>
      <c r="F1183" s="2698"/>
      <c r="G1183" s="2677"/>
      <c r="H1183" s="2787"/>
      <c r="I1183" s="2709">
        <v>40</v>
      </c>
      <c r="J1183" s="2787"/>
      <c r="K1183" s="2677"/>
      <c r="L1183" s="2563">
        <v>0.15</v>
      </c>
      <c r="M1183" s="2697"/>
      <c r="N1183" s="2788"/>
      <c r="O1183" s="2677"/>
      <c r="P1183" s="2677"/>
      <c r="Q1183" s="2563">
        <v>0.15</v>
      </c>
      <c r="R1183" s="2563">
        <v>0.15</v>
      </c>
      <c r="S1183" s="2618"/>
      <c r="T1183" s="2677"/>
      <c r="U1183" s="2789"/>
      <c r="V1183" s="2711" t="s">
        <v>1417</v>
      </c>
      <c r="W1183" s="2677"/>
      <c r="X1183" s="2563">
        <v>0.06</v>
      </c>
      <c r="Y1183" s="2789"/>
      <c r="Z1183" s="2711">
        <v>40</v>
      </c>
      <c r="AA1183" s="2789"/>
      <c r="AB1183" s="2677"/>
      <c r="AC1183" s="2563">
        <v>0.06</v>
      </c>
      <c r="AD1183" s="2562">
        <v>30</v>
      </c>
      <c r="AE1183" s="2588">
        <v>2000</v>
      </c>
      <c r="AF1183" s="2589"/>
      <c r="AG1183" s="2589">
        <f t="shared" si="1"/>
        <v>0.1</v>
      </c>
      <c r="AH1183" s="2723"/>
      <c r="AI1183" s="2723"/>
      <c r="AJ1183" s="2713"/>
      <c r="AK1183" s="2578"/>
    </row>
    <row r="1184" spans="2:37" s="2409" customFormat="1" ht="15" customHeight="1" x14ac:dyDescent="0.2">
      <c r="B1184" s="3779" t="s">
        <v>5397</v>
      </c>
      <c r="C1184" s="3780"/>
      <c r="D1184" s="2561" t="s">
        <v>5398</v>
      </c>
      <c r="E1184" s="2562">
        <v>40</v>
      </c>
      <c r="F1184" s="2698"/>
      <c r="G1184" s="2677"/>
      <c r="H1184" s="2787"/>
      <c r="I1184" s="2709">
        <v>40</v>
      </c>
      <c r="J1184" s="2787"/>
      <c r="K1184" s="2677"/>
      <c r="L1184" s="2563">
        <v>0.15</v>
      </c>
      <c r="M1184" s="2697"/>
      <c r="N1184" s="2788"/>
      <c r="O1184" s="2677"/>
      <c r="P1184" s="2677"/>
      <c r="Q1184" s="2563">
        <v>0.15</v>
      </c>
      <c r="R1184" s="2563">
        <v>0.15</v>
      </c>
      <c r="S1184" s="2618"/>
      <c r="T1184" s="2677"/>
      <c r="U1184" s="2789"/>
      <c r="V1184" s="2711" t="s">
        <v>1417</v>
      </c>
      <c r="W1184" s="2677"/>
      <c r="X1184" s="2563">
        <v>0.06</v>
      </c>
      <c r="Y1184" s="2789"/>
      <c r="Z1184" s="2711">
        <v>40</v>
      </c>
      <c r="AA1184" s="2789"/>
      <c r="AB1184" s="2677"/>
      <c r="AC1184" s="2563">
        <v>0.06</v>
      </c>
      <c r="AD1184" s="2562">
        <v>40</v>
      </c>
      <c r="AE1184" s="2588">
        <v>3000</v>
      </c>
      <c r="AF1184" s="2589"/>
      <c r="AG1184" s="2589">
        <f t="shared" si="1"/>
        <v>0.1</v>
      </c>
      <c r="AH1184" s="2723"/>
      <c r="AI1184" s="2723"/>
      <c r="AJ1184" s="2713"/>
      <c r="AK1184" s="2578"/>
    </row>
    <row r="1185" spans="2:37" s="2409" customFormat="1" ht="15" customHeight="1" x14ac:dyDescent="0.2">
      <c r="B1185" s="3749" t="s">
        <v>5399</v>
      </c>
      <c r="C1185" s="3750"/>
      <c r="D1185" s="2561" t="s">
        <v>5400</v>
      </c>
      <c r="E1185" s="2562">
        <v>60</v>
      </c>
      <c r="F1185" s="2698"/>
      <c r="G1185" s="2677"/>
      <c r="H1185" s="2787"/>
      <c r="I1185" s="2709">
        <v>40</v>
      </c>
      <c r="J1185" s="2787"/>
      <c r="K1185" s="2677"/>
      <c r="L1185" s="2563">
        <v>0.15</v>
      </c>
      <c r="M1185" s="2697"/>
      <c r="N1185" s="2788"/>
      <c r="O1185" s="2677"/>
      <c r="P1185" s="2677"/>
      <c r="Q1185" s="2563">
        <v>0.15</v>
      </c>
      <c r="R1185" s="2563">
        <v>0.15</v>
      </c>
      <c r="S1185" s="2618"/>
      <c r="T1185" s="2677"/>
      <c r="U1185" s="2789"/>
      <c r="V1185" s="2711" t="s">
        <v>1417</v>
      </c>
      <c r="W1185" s="2677"/>
      <c r="X1185" s="2563">
        <v>0.06</v>
      </c>
      <c r="Y1185" s="2789"/>
      <c r="Z1185" s="2711">
        <v>40</v>
      </c>
      <c r="AA1185" s="2789"/>
      <c r="AB1185" s="2677"/>
      <c r="AC1185" s="2563">
        <v>0.06</v>
      </c>
      <c r="AD1185" s="2562">
        <v>60</v>
      </c>
      <c r="AE1185" s="2588" t="s">
        <v>5385</v>
      </c>
      <c r="AF1185" s="2589"/>
      <c r="AG1185" s="2589" t="s">
        <v>1417</v>
      </c>
      <c r="AH1185" s="2723"/>
      <c r="AI1185" s="2723"/>
      <c r="AJ1185" s="2713"/>
      <c r="AK1185" s="2578"/>
    </row>
    <row r="1186" spans="2:37" s="2409" customFormat="1" ht="15" customHeight="1" x14ac:dyDescent="0.2">
      <c r="B1186" s="2579"/>
      <c r="C1186" s="2572"/>
      <c r="D1186" s="2572"/>
      <c r="E1186" s="2572"/>
      <c r="F1186" s="2572"/>
      <c r="G1186" s="2572"/>
      <c r="H1186" s="2572"/>
      <c r="I1186" s="2573"/>
      <c r="J1186" s="2573"/>
      <c r="K1186" s="2573"/>
      <c r="L1186" s="2573"/>
      <c r="M1186" s="2572"/>
      <c r="N1186" s="2573"/>
      <c r="O1186" s="2573"/>
      <c r="P1186" s="2573"/>
      <c r="Q1186" s="2573"/>
      <c r="R1186" s="2573"/>
      <c r="S1186" s="2572"/>
      <c r="T1186" s="2571"/>
      <c r="U1186" s="2571"/>
      <c r="V1186" s="2571"/>
      <c r="W1186" s="2571"/>
      <c r="X1186" s="2571"/>
      <c r="Y1186" s="2571"/>
      <c r="Z1186" s="2571"/>
      <c r="AA1186" s="2571"/>
      <c r="AB1186" s="2571"/>
      <c r="AC1186" s="2571"/>
      <c r="AD1186" s="2571"/>
      <c r="AE1186" s="2571"/>
      <c r="AF1186" s="2571"/>
      <c r="AG1186" s="2571"/>
      <c r="AH1186" s="2571"/>
      <c r="AI1186" s="2571"/>
      <c r="AJ1186" s="2571"/>
      <c r="AK1186" s="2578"/>
    </row>
    <row r="1187" spans="2:37" s="2409" customFormat="1" ht="15" customHeight="1" x14ac:dyDescent="0.2">
      <c r="B1187" s="3643" t="s">
        <v>5002</v>
      </c>
      <c r="C1187" s="3644"/>
      <c r="D1187" s="3652" t="s">
        <v>5169</v>
      </c>
      <c r="E1187" s="3652"/>
      <c r="F1187" s="3652"/>
      <c r="G1187" s="3652"/>
      <c r="H1187" s="2575"/>
      <c r="I1187" s="2575"/>
      <c r="J1187" s="2575"/>
      <c r="K1187" s="2575"/>
      <c r="L1187" s="2575"/>
      <c r="M1187" s="2575"/>
      <c r="N1187" s="2575"/>
      <c r="O1187" s="2575"/>
      <c r="P1187" s="2575"/>
      <c r="Q1187" s="2575"/>
      <c r="R1187" s="2575"/>
      <c r="S1187" s="2575"/>
      <c r="T1187" s="2571"/>
      <c r="U1187" s="2571"/>
      <c r="V1187" s="2571"/>
      <c r="W1187" s="2571"/>
      <c r="X1187" s="2571"/>
      <c r="Y1187" s="2571"/>
      <c r="Z1187" s="2571"/>
      <c r="AA1187" s="2571"/>
      <c r="AB1187" s="2571"/>
      <c r="AC1187" s="2571"/>
      <c r="AD1187" s="2571"/>
      <c r="AE1187" s="2571"/>
      <c r="AF1187" s="2571"/>
      <c r="AG1187" s="2571"/>
      <c r="AH1187" s="2571"/>
      <c r="AI1187" s="2571"/>
      <c r="AJ1187" s="2571"/>
      <c r="AK1187" s="2578"/>
    </row>
    <row r="1188" spans="2:37" s="2409" customFormat="1" ht="15" customHeight="1" x14ac:dyDescent="0.2">
      <c r="B1188" s="3643" t="s">
        <v>5003</v>
      </c>
      <c r="C1188" s="3644"/>
      <c r="D1188" s="3652" t="s">
        <v>5170</v>
      </c>
      <c r="E1188" s="3652"/>
      <c r="F1188" s="3652"/>
      <c r="G1188" s="3652"/>
      <c r="H1188" s="2575"/>
      <c r="I1188" s="2575"/>
      <c r="J1188" s="2575"/>
      <c r="K1188" s="2575"/>
      <c r="L1188" s="2575"/>
      <c r="M1188" s="2575"/>
      <c r="N1188" s="2575"/>
      <c r="O1188" s="2575"/>
      <c r="P1188" s="2575"/>
      <c r="Q1188" s="2575"/>
      <c r="R1188" s="2575"/>
      <c r="S1188" s="2575"/>
      <c r="T1188" s="2571"/>
      <c r="U1188" s="2571"/>
      <c r="V1188" s="2571"/>
      <c r="W1188" s="2571"/>
      <c r="X1188" s="2571"/>
      <c r="Y1188" s="2571"/>
      <c r="Z1188" s="2571"/>
      <c r="AA1188" s="2571"/>
      <c r="AB1188" s="2571"/>
      <c r="AC1188" s="2571"/>
      <c r="AD1188" s="2571"/>
      <c r="AE1188" s="2571"/>
      <c r="AF1188" s="2571"/>
      <c r="AG1188" s="2571"/>
      <c r="AH1188" s="2571"/>
      <c r="AI1188" s="2571"/>
      <c r="AJ1188" s="2571"/>
      <c r="AK1188" s="2578"/>
    </row>
    <row r="1189" spans="2:37" s="2409" customFormat="1" ht="15" customHeight="1" thickBot="1" x14ac:dyDescent="0.25">
      <c r="B1189" s="3646"/>
      <c r="C1189" s="3647"/>
      <c r="D1189" s="3648"/>
      <c r="E1189" s="3648"/>
      <c r="F1189" s="3648"/>
      <c r="G1189" s="3648"/>
      <c r="H1189" s="2580"/>
      <c r="I1189" s="2580"/>
      <c r="J1189" s="2580"/>
      <c r="K1189" s="2580"/>
      <c r="L1189" s="2580"/>
      <c r="M1189" s="2580"/>
      <c r="N1189" s="2580"/>
      <c r="O1189" s="2580"/>
      <c r="P1189" s="2580"/>
      <c r="Q1189" s="2580"/>
      <c r="R1189" s="2580"/>
      <c r="S1189" s="2580"/>
      <c r="T1189" s="2581"/>
      <c r="U1189" s="2581"/>
      <c r="V1189" s="2581"/>
      <c r="W1189" s="2581"/>
      <c r="X1189" s="2581"/>
      <c r="Y1189" s="2581"/>
      <c r="Z1189" s="2581"/>
      <c r="AA1189" s="2581"/>
      <c r="AB1189" s="2581"/>
      <c r="AC1189" s="2581"/>
      <c r="AD1189" s="2581"/>
      <c r="AE1189" s="2581"/>
      <c r="AF1189" s="2581"/>
      <c r="AG1189" s="2581"/>
      <c r="AH1189" s="2581"/>
      <c r="AI1189" s="2581"/>
      <c r="AJ1189" s="2581"/>
      <c r="AK1189" s="2583"/>
    </row>
    <row r="1190" spans="2:37" s="2409" customFormat="1" ht="15" customHeight="1" x14ac:dyDescent="0.2">
      <c r="B1190" s="2692" t="str">
        <f>+B1166</f>
        <v>.</v>
      </c>
    </row>
    <row r="1191" spans="2:37" s="2409" customFormat="1" ht="15" customHeight="1" thickBot="1" x14ac:dyDescent="0.35">
      <c r="C1191" s="2693"/>
      <c r="D1191" s="2693"/>
      <c r="E1191" s="534"/>
      <c r="F1191" s="534"/>
      <c r="G1191" s="534"/>
      <c r="H1191" s="534"/>
      <c r="I1191" s="2689"/>
      <c r="J1191" s="2689"/>
      <c r="K1191" s="2689"/>
      <c r="L1191" s="2689"/>
      <c r="M1191" s="2689"/>
      <c r="N1191" s="2689"/>
      <c r="O1191" s="2689"/>
      <c r="P1191" s="2689"/>
    </row>
    <row r="1192" spans="2:37" s="2409" customFormat="1" ht="27" customHeight="1" x14ac:dyDescent="0.2">
      <c r="B1192" s="3623" t="s">
        <v>5011</v>
      </c>
      <c r="C1192" s="3624"/>
      <c r="D1192" s="3624"/>
      <c r="E1192" s="3624"/>
      <c r="F1192" s="3624"/>
      <c r="G1192" s="3624"/>
      <c r="H1192" s="3624"/>
      <c r="I1192" s="3624"/>
      <c r="J1192" s="3624"/>
      <c r="K1192" s="3624"/>
      <c r="L1192" s="3624"/>
      <c r="M1192" s="3624"/>
      <c r="N1192" s="3624"/>
      <c r="O1192" s="3624"/>
      <c r="P1192" s="3624"/>
      <c r="Q1192" s="3624"/>
      <c r="R1192" s="3624"/>
      <c r="S1192" s="3624"/>
      <c r="T1192" s="3624"/>
      <c r="U1192" s="3624"/>
      <c r="V1192" s="3624"/>
      <c r="W1192" s="3624"/>
      <c r="X1192" s="3624"/>
      <c r="Y1192" s="3624"/>
      <c r="Z1192" s="3624"/>
      <c r="AA1192" s="3624"/>
      <c r="AB1192" s="3624"/>
      <c r="AC1192" s="3624"/>
      <c r="AD1192" s="3624"/>
      <c r="AE1192" s="3624"/>
      <c r="AF1192" s="3624"/>
      <c r="AG1192" s="3624"/>
      <c r="AH1192" s="3624"/>
      <c r="AI1192" s="3624"/>
      <c r="AJ1192" s="3624"/>
      <c r="AK1192" s="3625"/>
    </row>
    <row r="1193" spans="2:37" s="2409" customFormat="1" ht="15" customHeight="1" x14ac:dyDescent="0.2">
      <c r="B1193" s="2576"/>
      <c r="C1193" s="2687"/>
      <c r="D1193" s="2687"/>
      <c r="E1193" s="2687"/>
      <c r="F1193" s="2687"/>
      <c r="G1193" s="2577"/>
      <c r="H1193" s="2577"/>
      <c r="I1193" s="2577"/>
      <c r="J1193" s="2577"/>
      <c r="K1193" s="2577"/>
      <c r="L1193" s="2577"/>
      <c r="M1193" s="2577"/>
      <c r="N1193" s="2577"/>
      <c r="O1193" s="2577"/>
      <c r="P1193" s="2577"/>
      <c r="Q1193" s="2577"/>
      <c r="R1193" s="2577"/>
      <c r="S1193" s="2577"/>
      <c r="T1193" s="2577"/>
      <c r="U1193" s="2577"/>
      <c r="V1193" s="2577"/>
      <c r="W1193" s="2577"/>
      <c r="X1193" s="2577"/>
      <c r="Y1193" s="2577"/>
      <c r="Z1193" s="2577"/>
      <c r="AA1193" s="2577"/>
      <c r="AB1193" s="2577"/>
      <c r="AC1193" s="2577"/>
      <c r="AD1193" s="2577"/>
      <c r="AE1193" s="2577"/>
      <c r="AF1193" s="2577"/>
      <c r="AG1193" s="2577"/>
      <c r="AH1193" s="2577"/>
      <c r="AI1193" s="2577"/>
      <c r="AJ1193" s="2577"/>
      <c r="AK1193" s="2578"/>
    </row>
    <row r="1194" spans="2:37" s="2409" customFormat="1" ht="15" customHeight="1" x14ac:dyDescent="0.2">
      <c r="B1194" s="2576" t="s">
        <v>4998</v>
      </c>
      <c r="C1194" s="2687"/>
      <c r="D1194" s="3740" t="s">
        <v>5401</v>
      </c>
      <c r="E1194" s="3740"/>
      <c r="F1194" s="3740"/>
      <c r="G1194" s="2577"/>
      <c r="H1194" s="2577"/>
      <c r="I1194" s="2577"/>
      <c r="J1194" s="2577"/>
      <c r="K1194" s="2577"/>
      <c r="L1194" s="2577"/>
      <c r="M1194" s="2577"/>
      <c r="N1194" s="2577"/>
      <c r="O1194" s="2577"/>
      <c r="P1194" s="2577"/>
      <c r="Q1194" s="2577"/>
      <c r="R1194" s="2577"/>
      <c r="S1194" s="2577"/>
      <c r="T1194" s="2577"/>
      <c r="U1194" s="2577"/>
      <c r="V1194" s="2577"/>
      <c r="W1194" s="2577"/>
      <c r="X1194" s="2577"/>
      <c r="Y1194" s="2577"/>
      <c r="Z1194" s="2577"/>
      <c r="AA1194" s="2577"/>
      <c r="AB1194" s="2577"/>
      <c r="AC1194" s="2577"/>
      <c r="AD1194" s="2577"/>
      <c r="AE1194" s="2577"/>
      <c r="AF1194" s="2577"/>
      <c r="AG1194" s="2577"/>
      <c r="AH1194" s="2577"/>
      <c r="AI1194" s="2577"/>
      <c r="AJ1194" s="2577"/>
      <c r="AK1194" s="2578"/>
    </row>
    <row r="1195" spans="2:37" s="2409" customFormat="1" ht="15" customHeight="1" thickBot="1" x14ac:dyDescent="0.25">
      <c r="B1195" s="3657" t="s">
        <v>5012</v>
      </c>
      <c r="C1195" s="3658"/>
      <c r="D1195" s="3747">
        <v>41365</v>
      </c>
      <c r="E1195" s="3748"/>
      <c r="F1195" s="2687"/>
      <c r="G1195" s="2577"/>
      <c r="H1195" s="2577"/>
      <c r="I1195" s="2577"/>
      <c r="J1195" s="2577"/>
      <c r="K1195" s="2577"/>
      <c r="L1195" s="2577"/>
      <c r="M1195" s="2577"/>
      <c r="N1195" s="2577"/>
      <c r="O1195" s="2577"/>
      <c r="P1195" s="2577"/>
      <c r="Q1195" s="2577"/>
      <c r="R1195" s="2577"/>
      <c r="S1195" s="2577"/>
      <c r="T1195" s="2577"/>
      <c r="U1195" s="2577"/>
      <c r="V1195" s="2577"/>
      <c r="W1195" s="2577"/>
      <c r="X1195" s="2577"/>
      <c r="Y1195" s="2577"/>
      <c r="Z1195" s="2577"/>
      <c r="AA1195" s="2577"/>
      <c r="AB1195" s="2577"/>
      <c r="AC1195" s="2577"/>
      <c r="AD1195" s="2577"/>
      <c r="AE1195" s="2577"/>
      <c r="AF1195" s="2577"/>
      <c r="AG1195" s="2577"/>
      <c r="AH1195" s="2577"/>
      <c r="AI1195" s="2577"/>
      <c r="AJ1195" s="2577"/>
      <c r="AK1195" s="2578"/>
    </row>
    <row r="1196" spans="2:37" s="2409" customFormat="1" ht="58.5" customHeight="1" thickBot="1" x14ac:dyDescent="0.25">
      <c r="B1196" s="3659" t="s">
        <v>5013</v>
      </c>
      <c r="C1196" s="3710"/>
      <c r="D1196" s="3730" t="s">
        <v>5402</v>
      </c>
      <c r="E1196" s="3731"/>
      <c r="F1196" s="3731"/>
      <c r="G1196" s="3731"/>
      <c r="H1196" s="3731"/>
      <c r="I1196" s="3731"/>
      <c r="J1196" s="3731"/>
      <c r="K1196" s="3731"/>
      <c r="L1196" s="3731"/>
      <c r="M1196" s="3731"/>
      <c r="N1196" s="3731"/>
      <c r="O1196" s="3731"/>
      <c r="P1196" s="3731"/>
      <c r="Q1196" s="3732"/>
      <c r="R1196" s="2577"/>
      <c r="S1196" s="2577"/>
      <c r="T1196" s="2577"/>
      <c r="U1196" s="2577"/>
      <c r="V1196" s="2577"/>
      <c r="W1196" s="2577"/>
      <c r="X1196" s="2577"/>
      <c r="Y1196" s="2577"/>
      <c r="Z1196" s="2577"/>
      <c r="AA1196" s="2577"/>
      <c r="AB1196" s="2577"/>
      <c r="AC1196" s="2577"/>
      <c r="AD1196" s="2577"/>
      <c r="AE1196" s="2577"/>
      <c r="AF1196" s="2577"/>
      <c r="AG1196" s="2577"/>
      <c r="AH1196" s="2577"/>
      <c r="AI1196" s="2577"/>
      <c r="AJ1196" s="2577"/>
      <c r="AK1196" s="2578"/>
    </row>
    <row r="1197" spans="2:37" s="2409" customFormat="1" ht="15" customHeight="1" thickBot="1" x14ac:dyDescent="0.25">
      <c r="B1197" s="3664"/>
      <c r="C1197" s="3653"/>
      <c r="D1197" s="3653"/>
      <c r="E1197" s="3653"/>
      <c r="F1197" s="3653"/>
      <c r="G1197" s="3653"/>
      <c r="H1197" s="3653"/>
      <c r="I1197" s="3653"/>
      <c r="J1197" s="3653"/>
      <c r="K1197" s="3653"/>
      <c r="L1197" s="3653"/>
      <c r="M1197" s="3653"/>
      <c r="N1197" s="3653"/>
      <c r="O1197" s="3653"/>
      <c r="P1197" s="3653"/>
      <c r="Q1197" s="3653"/>
      <c r="R1197" s="2577"/>
      <c r="S1197" s="2577"/>
      <c r="T1197" s="2577"/>
      <c r="U1197" s="2577"/>
      <c r="V1197" s="2577"/>
      <c r="W1197" s="2577"/>
      <c r="X1197" s="2577"/>
      <c r="Y1197" s="2577"/>
      <c r="Z1197" s="2577"/>
      <c r="AA1197" s="2577"/>
      <c r="AB1197" s="2577"/>
      <c r="AC1197" s="2577"/>
      <c r="AD1197" s="2577"/>
      <c r="AE1197" s="2577"/>
      <c r="AF1197" s="2577"/>
      <c r="AG1197" s="2577"/>
      <c r="AH1197" s="2577"/>
      <c r="AI1197" s="2577"/>
      <c r="AJ1197" s="2577"/>
      <c r="AK1197" s="2578"/>
    </row>
    <row r="1198" spans="2:37" s="2409" customFormat="1" ht="15" customHeight="1" thickBot="1" x14ac:dyDescent="0.25">
      <c r="B1198" s="3638" t="s">
        <v>5014</v>
      </c>
      <c r="C1198" s="3638"/>
      <c r="D1198" s="3638" t="s">
        <v>5004</v>
      </c>
      <c r="E1198" s="3638" t="s">
        <v>5015</v>
      </c>
      <c r="F1198" s="3654" t="s">
        <v>224</v>
      </c>
      <c r="G1198" s="3654"/>
      <c r="H1198" s="3654"/>
      <c r="I1198" s="3654"/>
      <c r="J1198" s="3654"/>
      <c r="K1198" s="3654"/>
      <c r="L1198" s="3654"/>
      <c r="M1198" s="3654"/>
      <c r="N1198" s="3654"/>
      <c r="O1198" s="3654"/>
      <c r="P1198" s="3654"/>
      <c r="Q1198" s="3654"/>
      <c r="R1198" s="3654"/>
      <c r="S1198" s="3654" t="s">
        <v>340</v>
      </c>
      <c r="T1198" s="3654"/>
      <c r="U1198" s="3654"/>
      <c r="V1198" s="3654"/>
      <c r="W1198" s="3654"/>
      <c r="X1198" s="3654"/>
      <c r="Y1198" s="3654"/>
      <c r="Z1198" s="3654"/>
      <c r="AA1198" s="3654"/>
      <c r="AB1198" s="3654"/>
      <c r="AC1198" s="3654"/>
      <c r="AD1198" s="3654" t="s">
        <v>225</v>
      </c>
      <c r="AE1198" s="3654"/>
      <c r="AF1198" s="3654"/>
      <c r="AG1198" s="3654"/>
      <c r="AH1198" s="3655" t="s">
        <v>4999</v>
      </c>
      <c r="AI1198" s="3655"/>
      <c r="AJ1198" s="3655"/>
      <c r="AK1198" s="2578"/>
    </row>
    <row r="1199" spans="2:37" s="2409" customFormat="1" ht="15" customHeight="1" thickBot="1" x14ac:dyDescent="0.25">
      <c r="B1199" s="3639"/>
      <c r="C1199" s="3639"/>
      <c r="D1199" s="3639"/>
      <c r="E1199" s="3639"/>
      <c r="F1199" s="3639" t="s">
        <v>5016</v>
      </c>
      <c r="G1199" s="3639" t="s">
        <v>5017</v>
      </c>
      <c r="H1199" s="3638" t="s">
        <v>5018</v>
      </c>
      <c r="I1199" s="3640" t="s">
        <v>5019</v>
      </c>
      <c r="J1199" s="3640" t="s">
        <v>5020</v>
      </c>
      <c r="K1199" s="3637" t="s">
        <v>5021</v>
      </c>
      <c r="L1199" s="3637" t="s">
        <v>5022</v>
      </c>
      <c r="M1199" s="3640" t="s">
        <v>5023</v>
      </c>
      <c r="N1199" s="3640"/>
      <c r="O1199" s="3637" t="s">
        <v>5024</v>
      </c>
      <c r="P1199" s="3637" t="s">
        <v>5025</v>
      </c>
      <c r="Q1199" s="3637" t="s">
        <v>5026</v>
      </c>
      <c r="R1199" s="3637" t="s">
        <v>5027</v>
      </c>
      <c r="S1199" s="3638" t="s">
        <v>5028</v>
      </c>
      <c r="T1199" s="3638" t="s">
        <v>5029</v>
      </c>
      <c r="U1199" s="3638" t="s">
        <v>5030</v>
      </c>
      <c r="V1199" s="3638" t="s">
        <v>5031</v>
      </c>
      <c r="W1199" s="3638" t="s">
        <v>5032</v>
      </c>
      <c r="X1199" s="3638" t="s">
        <v>5033</v>
      </c>
      <c r="Y1199" s="3638" t="s">
        <v>5034</v>
      </c>
      <c r="Z1199" s="3638" t="s">
        <v>5035</v>
      </c>
      <c r="AA1199" s="3638" t="s">
        <v>5036</v>
      </c>
      <c r="AB1199" s="3640" t="s">
        <v>5037</v>
      </c>
      <c r="AC1199" s="3640" t="s">
        <v>5038</v>
      </c>
      <c r="AD1199" s="3638" t="s">
        <v>5039</v>
      </c>
      <c r="AE1199" s="3638" t="s">
        <v>5040</v>
      </c>
      <c r="AF1199" s="3638" t="s">
        <v>5041</v>
      </c>
      <c r="AG1199" s="3638" t="s">
        <v>5042</v>
      </c>
      <c r="AH1199" s="3638" t="s">
        <v>1154</v>
      </c>
      <c r="AI1199" s="3638" t="s">
        <v>5000</v>
      </c>
      <c r="AJ1199" s="3638" t="s">
        <v>5001</v>
      </c>
      <c r="AK1199" s="2578"/>
    </row>
    <row r="1200" spans="2:37" s="2409" customFormat="1" ht="15" customHeight="1" thickBot="1" x14ac:dyDescent="0.25">
      <c r="B1200" s="3639"/>
      <c r="C1200" s="3639"/>
      <c r="D1200" s="3639"/>
      <c r="E1200" s="3639"/>
      <c r="F1200" s="3639"/>
      <c r="G1200" s="3639"/>
      <c r="H1200" s="3639"/>
      <c r="I1200" s="3637"/>
      <c r="J1200" s="3637"/>
      <c r="K1200" s="3637"/>
      <c r="L1200" s="3637"/>
      <c r="M1200" s="2686" t="s">
        <v>5043</v>
      </c>
      <c r="N1200" s="2685" t="s">
        <v>2798</v>
      </c>
      <c r="O1200" s="3637"/>
      <c r="P1200" s="3637"/>
      <c r="Q1200" s="3637"/>
      <c r="R1200" s="3637"/>
      <c r="S1200" s="3639"/>
      <c r="T1200" s="3639"/>
      <c r="U1200" s="3639"/>
      <c r="V1200" s="3639"/>
      <c r="W1200" s="3639"/>
      <c r="X1200" s="3639"/>
      <c r="Y1200" s="3639"/>
      <c r="Z1200" s="3639"/>
      <c r="AA1200" s="3639"/>
      <c r="AB1200" s="3637"/>
      <c r="AC1200" s="3637"/>
      <c r="AD1200" s="3639"/>
      <c r="AE1200" s="3639"/>
      <c r="AF1200" s="3639"/>
      <c r="AG1200" s="3639"/>
      <c r="AH1200" s="3639"/>
      <c r="AI1200" s="3639"/>
      <c r="AJ1200" s="3639"/>
      <c r="AK1200" s="2578"/>
    </row>
    <row r="1201" spans="2:37" s="2409" customFormat="1" ht="15" customHeight="1" x14ac:dyDescent="0.2">
      <c r="B1201" s="3743" t="s">
        <v>5403</v>
      </c>
      <c r="C1201" s="3744"/>
      <c r="D1201" s="2587" t="s">
        <v>5404</v>
      </c>
      <c r="E1201" s="2651">
        <v>0.89</v>
      </c>
      <c r="F1201" s="2585"/>
      <c r="G1201" s="2694"/>
      <c r="H1201" s="2704"/>
      <c r="I1201" s="2704"/>
      <c r="J1201" s="2704"/>
      <c r="K1201" s="2694"/>
      <c r="L1201" s="2694"/>
      <c r="M1201" s="2584"/>
      <c r="N1201" s="2705"/>
      <c r="O1201" s="2694"/>
      <c r="P1201" s="2694"/>
      <c r="Q1201" s="2694"/>
      <c r="R1201" s="2694"/>
      <c r="S1201" s="2706"/>
      <c r="T1201" s="2694"/>
      <c r="U1201" s="2586"/>
      <c r="V1201" s="2586"/>
      <c r="W1201" s="2694"/>
      <c r="X1201" s="2694"/>
      <c r="Y1201" s="2586"/>
      <c r="Z1201" s="2586"/>
      <c r="AA1201" s="2586"/>
      <c r="AB1201" s="2694"/>
      <c r="AC1201" s="2694"/>
      <c r="AD1201" s="2585">
        <v>0.89</v>
      </c>
      <c r="AE1201" s="2599">
        <v>20</v>
      </c>
      <c r="AF1201" s="2600"/>
      <c r="AG1201" s="2600">
        <v>2</v>
      </c>
      <c r="AH1201" s="2707"/>
      <c r="AI1201" s="2707"/>
      <c r="AJ1201" s="2771"/>
      <c r="AK1201" s="2578"/>
    </row>
    <row r="1202" spans="2:37" s="2409" customFormat="1" ht="15" customHeight="1" x14ac:dyDescent="0.2">
      <c r="B1202" s="3749" t="s">
        <v>5405</v>
      </c>
      <c r="C1202" s="3750"/>
      <c r="D1202" s="2653" t="s">
        <v>5406</v>
      </c>
      <c r="E1202" s="2620">
        <v>0.89</v>
      </c>
      <c r="F1202" s="2562"/>
      <c r="G1202" s="2563"/>
      <c r="H1202" s="2709"/>
      <c r="I1202" s="2709"/>
      <c r="J1202" s="2709"/>
      <c r="K1202" s="2563"/>
      <c r="L1202" s="2563"/>
      <c r="M1202" s="2561"/>
      <c r="N1202" s="2710"/>
      <c r="O1202" s="2563"/>
      <c r="P1202" s="2563"/>
      <c r="Q1202" s="2563"/>
      <c r="R1202" s="2563"/>
      <c r="S1202" s="2618"/>
      <c r="T1202" s="2563"/>
      <c r="U1202" s="2711"/>
      <c r="V1202" s="2711"/>
      <c r="W1202" s="2563"/>
      <c r="X1202" s="2563"/>
      <c r="Y1202" s="2711"/>
      <c r="Z1202" s="2711"/>
      <c r="AA1202" s="2711"/>
      <c r="AB1202" s="2563"/>
      <c r="AC1202" s="2563"/>
      <c r="AD1202" s="2562">
        <v>0.89</v>
      </c>
      <c r="AE1202" s="2588">
        <v>20</v>
      </c>
      <c r="AF1202" s="2589"/>
      <c r="AG1202" s="2589">
        <v>2</v>
      </c>
      <c r="AH1202" s="2712"/>
      <c r="AI1202" s="2712"/>
      <c r="AJ1202" s="2867"/>
      <c r="AK1202" s="2578"/>
    </row>
    <row r="1203" spans="2:37" s="2409" customFormat="1" ht="15" customHeight="1" x14ac:dyDescent="0.2">
      <c r="B1203" s="3749" t="s">
        <v>5407</v>
      </c>
      <c r="C1203" s="3750"/>
      <c r="D1203" s="2653" t="s">
        <v>5408</v>
      </c>
      <c r="E1203" s="2620">
        <v>0.89</v>
      </c>
      <c r="F1203" s="2562"/>
      <c r="G1203" s="2563"/>
      <c r="H1203" s="2709"/>
      <c r="I1203" s="2709"/>
      <c r="J1203" s="2709"/>
      <c r="K1203" s="2563"/>
      <c r="L1203" s="2563"/>
      <c r="M1203" s="2561"/>
      <c r="N1203" s="2710"/>
      <c r="O1203" s="2563"/>
      <c r="P1203" s="2563"/>
      <c r="Q1203" s="2563"/>
      <c r="R1203" s="2563"/>
      <c r="S1203" s="2618"/>
      <c r="T1203" s="2563"/>
      <c r="U1203" s="2711"/>
      <c r="V1203" s="2711"/>
      <c r="W1203" s="2563"/>
      <c r="X1203" s="2563"/>
      <c r="Y1203" s="2711"/>
      <c r="Z1203" s="2711"/>
      <c r="AA1203" s="2711"/>
      <c r="AB1203" s="2563"/>
      <c r="AC1203" s="2563"/>
      <c r="AD1203" s="2562">
        <v>0.89</v>
      </c>
      <c r="AE1203" s="2588">
        <v>20</v>
      </c>
      <c r="AF1203" s="2589"/>
      <c r="AG1203" s="2589">
        <v>2</v>
      </c>
      <c r="AH1203" s="2712"/>
      <c r="AI1203" s="2712"/>
      <c r="AJ1203" s="2867"/>
      <c r="AK1203" s="2578"/>
    </row>
    <row r="1204" spans="2:37" s="2409" customFormat="1" ht="15" customHeight="1" thickBot="1" x14ac:dyDescent="0.25">
      <c r="B1204" s="3753" t="s">
        <v>5409</v>
      </c>
      <c r="C1204" s="3754"/>
      <c r="D1204" s="2659" t="s">
        <v>5410</v>
      </c>
      <c r="E1204" s="2660">
        <v>0.89</v>
      </c>
      <c r="F1204" s="2609"/>
      <c r="G1204" s="2610"/>
      <c r="H1204" s="3246"/>
      <c r="I1204" s="3246"/>
      <c r="J1204" s="3246"/>
      <c r="K1204" s="2610"/>
      <c r="L1204" s="2610"/>
      <c r="M1204" s="2608"/>
      <c r="N1204" s="3247"/>
      <c r="O1204" s="2610"/>
      <c r="P1204" s="2610"/>
      <c r="Q1204" s="2610"/>
      <c r="R1204" s="2610"/>
      <c r="S1204" s="2810"/>
      <c r="T1204" s="2610"/>
      <c r="U1204" s="3117"/>
      <c r="V1204" s="3117"/>
      <c r="W1204" s="2610"/>
      <c r="X1204" s="2610"/>
      <c r="Y1204" s="3117"/>
      <c r="Z1204" s="3117"/>
      <c r="AA1204" s="3117"/>
      <c r="AB1204" s="2610"/>
      <c r="AC1204" s="2610"/>
      <c r="AD1204" s="2609">
        <v>0.89</v>
      </c>
      <c r="AE1204" s="2630">
        <v>20</v>
      </c>
      <c r="AF1204" s="2631"/>
      <c r="AG1204" s="2631">
        <v>2</v>
      </c>
      <c r="AH1204" s="2632"/>
      <c r="AI1204" s="2632"/>
      <c r="AJ1204" s="3126"/>
      <c r="AK1204" s="2578"/>
    </row>
    <row r="1205" spans="2:37" s="2409" customFormat="1" ht="15" customHeight="1" x14ac:dyDescent="0.2">
      <c r="B1205" s="2579"/>
      <c r="C1205" s="2572"/>
      <c r="D1205" s="2572"/>
      <c r="E1205" s="2572"/>
      <c r="F1205" s="2572"/>
      <c r="G1205" s="2572"/>
      <c r="H1205" s="2572"/>
      <c r="I1205" s="2573"/>
      <c r="J1205" s="2573"/>
      <c r="K1205" s="2573"/>
      <c r="L1205" s="2573"/>
      <c r="M1205" s="2572"/>
      <c r="N1205" s="2573"/>
      <c r="O1205" s="2573"/>
      <c r="P1205" s="2573"/>
      <c r="Q1205" s="2573"/>
      <c r="R1205" s="2573"/>
      <c r="S1205" s="2572"/>
      <c r="T1205" s="2571"/>
      <c r="U1205" s="2571"/>
      <c r="V1205" s="2571"/>
      <c r="W1205" s="2571"/>
      <c r="X1205" s="2571"/>
      <c r="Y1205" s="2571"/>
      <c r="Z1205" s="2571"/>
      <c r="AA1205" s="2571"/>
      <c r="AB1205" s="2571"/>
      <c r="AC1205" s="2571"/>
      <c r="AD1205" s="2571"/>
      <c r="AE1205" s="2571"/>
      <c r="AF1205" s="2571"/>
      <c r="AG1205" s="2571"/>
      <c r="AH1205" s="2571"/>
      <c r="AI1205" s="2571"/>
      <c r="AJ1205" s="2571"/>
      <c r="AK1205" s="2578"/>
    </row>
    <row r="1206" spans="2:37" s="2409" customFormat="1" ht="15" customHeight="1" x14ac:dyDescent="0.2">
      <c r="B1206" s="3643" t="s">
        <v>5002</v>
      </c>
      <c r="C1206" s="3644"/>
      <c r="D1206" s="3652" t="s">
        <v>1871</v>
      </c>
      <c r="E1206" s="3652"/>
      <c r="F1206" s="3652"/>
      <c r="G1206" s="3652"/>
      <c r="H1206" s="2575"/>
      <c r="I1206" s="2575"/>
      <c r="J1206" s="2575"/>
      <c r="K1206" s="2575"/>
      <c r="L1206" s="2575"/>
      <c r="M1206" s="2575"/>
      <c r="N1206" s="2575"/>
      <c r="O1206" s="2575"/>
      <c r="P1206" s="2575"/>
      <c r="Q1206" s="2575"/>
      <c r="R1206" s="2575"/>
      <c r="S1206" s="2575"/>
      <c r="T1206" s="2571"/>
      <c r="U1206" s="2571"/>
      <c r="V1206" s="2571"/>
      <c r="W1206" s="2571"/>
      <c r="X1206" s="2571"/>
      <c r="Y1206" s="2571"/>
      <c r="Z1206" s="2571"/>
      <c r="AA1206" s="2571"/>
      <c r="AB1206" s="2571"/>
      <c r="AC1206" s="2571"/>
      <c r="AD1206" s="2571"/>
      <c r="AE1206" s="2571"/>
      <c r="AF1206" s="2571"/>
      <c r="AG1206" s="2571"/>
      <c r="AH1206" s="2571"/>
      <c r="AI1206" s="2571"/>
      <c r="AJ1206" s="2571"/>
      <c r="AK1206" s="2578"/>
    </row>
    <row r="1207" spans="2:37" s="2409" customFormat="1" ht="15" customHeight="1" x14ac:dyDescent="0.2">
      <c r="B1207" s="3643" t="s">
        <v>5003</v>
      </c>
      <c r="C1207" s="3644"/>
      <c r="D1207" s="3652" t="s">
        <v>5170</v>
      </c>
      <c r="E1207" s="3652"/>
      <c r="F1207" s="3652"/>
      <c r="G1207" s="3652"/>
      <c r="H1207" s="2575"/>
      <c r="I1207" s="2575"/>
      <c r="J1207" s="2575"/>
      <c r="K1207" s="2575"/>
      <c r="L1207" s="2575"/>
      <c r="M1207" s="2575"/>
      <c r="N1207" s="2575"/>
      <c r="O1207" s="2575"/>
      <c r="P1207" s="2575"/>
      <c r="Q1207" s="2575"/>
      <c r="R1207" s="2575"/>
      <c r="S1207" s="2575"/>
      <c r="T1207" s="2571"/>
      <c r="U1207" s="2571"/>
      <c r="V1207" s="2571"/>
      <c r="W1207" s="2571"/>
      <c r="X1207" s="2571"/>
      <c r="Y1207" s="2571"/>
      <c r="Z1207" s="2571"/>
      <c r="AA1207" s="2571"/>
      <c r="AB1207" s="2571"/>
      <c r="AC1207" s="2571"/>
      <c r="AD1207" s="2571"/>
      <c r="AE1207" s="2571"/>
      <c r="AF1207" s="2571"/>
      <c r="AG1207" s="2571"/>
      <c r="AH1207" s="2571"/>
      <c r="AI1207" s="2571"/>
      <c r="AJ1207" s="2571"/>
      <c r="AK1207" s="2578"/>
    </row>
    <row r="1208" spans="2:37" s="2409" customFormat="1" ht="15" customHeight="1" thickBot="1" x14ac:dyDescent="0.25">
      <c r="B1208" s="3646"/>
      <c r="C1208" s="3647"/>
      <c r="D1208" s="3648"/>
      <c r="E1208" s="3648"/>
      <c r="F1208" s="3648"/>
      <c r="G1208" s="3648"/>
      <c r="H1208" s="2580"/>
      <c r="I1208" s="2580"/>
      <c r="J1208" s="2580"/>
      <c r="K1208" s="2580"/>
      <c r="L1208" s="2580"/>
      <c r="M1208" s="2580"/>
      <c r="N1208" s="2580"/>
      <c r="O1208" s="2580"/>
      <c r="P1208" s="2580"/>
      <c r="Q1208" s="2580"/>
      <c r="R1208" s="2580"/>
      <c r="S1208" s="2580"/>
      <c r="T1208" s="2581"/>
      <c r="U1208" s="2581"/>
      <c r="V1208" s="2581"/>
      <c r="W1208" s="2581"/>
      <c r="X1208" s="2581"/>
      <c r="Y1208" s="2581"/>
      <c r="Z1208" s="2581"/>
      <c r="AA1208" s="2581"/>
      <c r="AB1208" s="2581"/>
      <c r="AC1208" s="2581"/>
      <c r="AD1208" s="2581"/>
      <c r="AE1208" s="2581"/>
      <c r="AF1208" s="2581"/>
      <c r="AG1208" s="2581"/>
      <c r="AH1208" s="2581"/>
      <c r="AI1208" s="2581"/>
      <c r="AJ1208" s="2581"/>
      <c r="AK1208" s="2583"/>
    </row>
    <row r="1209" spans="2:37" s="2409" customFormat="1" ht="15" customHeight="1" x14ac:dyDescent="0.3">
      <c r="B1209" s="2692" t="str">
        <f>+B1190</f>
        <v>.</v>
      </c>
      <c r="C1209" s="2693"/>
      <c r="D1209" s="2693"/>
      <c r="E1209" s="534"/>
      <c r="F1209" s="534"/>
      <c r="G1209" s="534"/>
      <c r="H1209" s="534"/>
      <c r="I1209" s="2689"/>
      <c r="J1209" s="2689"/>
      <c r="K1209" s="2689"/>
      <c r="L1209" s="2689"/>
      <c r="M1209" s="2689"/>
      <c r="N1209" s="2689"/>
      <c r="O1209" s="2689"/>
      <c r="P1209" s="2689"/>
    </row>
    <row r="1210" spans="2:37" s="2409" customFormat="1" ht="15" customHeight="1" thickBot="1" x14ac:dyDescent="0.35">
      <c r="C1210" s="2693"/>
      <c r="D1210" s="2693"/>
      <c r="E1210" s="534"/>
      <c r="F1210" s="534"/>
      <c r="G1210" s="534"/>
      <c r="H1210" s="534"/>
      <c r="I1210" s="2689"/>
      <c r="J1210" s="2689"/>
      <c r="K1210" s="2689"/>
      <c r="L1210" s="2689"/>
      <c r="M1210" s="2689"/>
      <c r="N1210" s="2689"/>
      <c r="O1210" s="2689"/>
      <c r="P1210" s="2689"/>
    </row>
    <row r="1211" spans="2:37" s="2409" customFormat="1" ht="15" customHeight="1" x14ac:dyDescent="0.2">
      <c r="B1211" s="3623" t="s">
        <v>5011</v>
      </c>
      <c r="C1211" s="3624"/>
      <c r="D1211" s="3624"/>
      <c r="E1211" s="3624"/>
      <c r="F1211" s="3624"/>
      <c r="G1211" s="3624"/>
      <c r="H1211" s="3624"/>
      <c r="I1211" s="3624"/>
      <c r="J1211" s="3624"/>
      <c r="K1211" s="3624"/>
      <c r="L1211" s="3624"/>
      <c r="M1211" s="3624"/>
      <c r="N1211" s="3624"/>
      <c r="O1211" s="3624"/>
      <c r="P1211" s="3624"/>
      <c r="Q1211" s="3624"/>
      <c r="R1211" s="3624"/>
      <c r="S1211" s="3624"/>
      <c r="T1211" s="3624"/>
      <c r="U1211" s="3624"/>
      <c r="V1211" s="3624"/>
      <c r="W1211" s="3624"/>
      <c r="X1211" s="3624"/>
      <c r="Y1211" s="3624"/>
      <c r="Z1211" s="3624"/>
      <c r="AA1211" s="3624"/>
      <c r="AB1211" s="3624"/>
      <c r="AC1211" s="3624"/>
      <c r="AD1211" s="3624"/>
      <c r="AE1211" s="3624"/>
      <c r="AF1211" s="3624"/>
      <c r="AG1211" s="3624"/>
      <c r="AH1211" s="3624"/>
      <c r="AI1211" s="3624"/>
      <c r="AJ1211" s="3624"/>
      <c r="AK1211" s="3625"/>
    </row>
    <row r="1212" spans="2:37" s="2409" customFormat="1" ht="15" customHeight="1" x14ac:dyDescent="0.2">
      <c r="B1212" s="2576"/>
      <c r="C1212" s="2687"/>
      <c r="D1212" s="2687"/>
      <c r="E1212" s="2687"/>
      <c r="F1212" s="2687"/>
      <c r="G1212" s="2577"/>
      <c r="H1212" s="2577"/>
      <c r="I1212" s="2577"/>
      <c r="J1212" s="2577"/>
      <c r="K1212" s="2577"/>
      <c r="L1212" s="2577"/>
      <c r="M1212" s="2577"/>
      <c r="N1212" s="2577"/>
      <c r="O1212" s="2577"/>
      <c r="P1212" s="2577"/>
      <c r="Q1212" s="2577"/>
      <c r="R1212" s="2577"/>
      <c r="S1212" s="2577"/>
      <c r="T1212" s="2577"/>
      <c r="U1212" s="2577"/>
      <c r="V1212" s="2577"/>
      <c r="W1212" s="2577"/>
      <c r="X1212" s="2577"/>
      <c r="Y1212" s="2577"/>
      <c r="Z1212" s="2577"/>
      <c r="AA1212" s="2577"/>
      <c r="AB1212" s="2577"/>
      <c r="AC1212" s="2577"/>
      <c r="AD1212" s="2577"/>
      <c r="AE1212" s="2577"/>
      <c r="AF1212" s="2577"/>
      <c r="AG1212" s="2577"/>
      <c r="AH1212" s="2577"/>
      <c r="AI1212" s="2577"/>
      <c r="AJ1212" s="2577"/>
      <c r="AK1212" s="2578"/>
    </row>
    <row r="1213" spans="2:37" s="2409" customFormat="1" ht="15" customHeight="1" x14ac:dyDescent="0.2">
      <c r="B1213" s="2576" t="s">
        <v>4998</v>
      </c>
      <c r="C1213" s="2687"/>
      <c r="D1213" s="3740" t="s">
        <v>5411</v>
      </c>
      <c r="E1213" s="3740"/>
      <c r="F1213" s="3740"/>
      <c r="G1213" s="2577"/>
      <c r="H1213" s="2577"/>
      <c r="I1213" s="2577"/>
      <c r="J1213" s="2577"/>
      <c r="K1213" s="2577"/>
      <c r="L1213" s="2577"/>
      <c r="M1213" s="2577"/>
      <c r="N1213" s="2577"/>
      <c r="O1213" s="2577"/>
      <c r="P1213" s="2577"/>
      <c r="Q1213" s="2577"/>
      <c r="R1213" s="2577"/>
      <c r="S1213" s="2577"/>
      <c r="T1213" s="2577"/>
      <c r="U1213" s="2577"/>
      <c r="V1213" s="2577"/>
      <c r="W1213" s="2577"/>
      <c r="X1213" s="2577"/>
      <c r="Y1213" s="2577"/>
      <c r="Z1213" s="2577"/>
      <c r="AA1213" s="2577"/>
      <c r="AB1213" s="2577"/>
      <c r="AC1213" s="2577"/>
      <c r="AD1213" s="2577"/>
      <c r="AE1213" s="2577"/>
      <c r="AF1213" s="2577"/>
      <c r="AG1213" s="2577"/>
      <c r="AH1213" s="2577"/>
      <c r="AI1213" s="2577"/>
      <c r="AJ1213" s="2577"/>
      <c r="AK1213" s="2578"/>
    </row>
    <row r="1214" spans="2:37" s="2409" customFormat="1" ht="15" customHeight="1" thickBot="1" x14ac:dyDescent="0.25">
      <c r="B1214" s="3657" t="s">
        <v>5012</v>
      </c>
      <c r="C1214" s="3658"/>
      <c r="D1214" s="3747">
        <v>41379</v>
      </c>
      <c r="E1214" s="3748"/>
      <c r="F1214" s="2687"/>
      <c r="G1214" s="2577"/>
      <c r="H1214" s="2577"/>
      <c r="I1214" s="2577"/>
      <c r="J1214" s="2577"/>
      <c r="K1214" s="2577"/>
      <c r="L1214" s="2577"/>
      <c r="M1214" s="2577"/>
      <c r="N1214" s="2577"/>
      <c r="O1214" s="2577"/>
      <c r="P1214" s="2577"/>
      <c r="Q1214" s="2577"/>
      <c r="R1214" s="2577"/>
      <c r="S1214" s="2577"/>
      <c r="T1214" s="2577"/>
      <c r="U1214" s="2577"/>
      <c r="V1214" s="2577"/>
      <c r="W1214" s="2577"/>
      <c r="X1214" s="2577"/>
      <c r="Y1214" s="2577"/>
      <c r="Z1214" s="2577"/>
      <c r="AA1214" s="2577"/>
      <c r="AB1214" s="2577"/>
      <c r="AC1214" s="2577"/>
      <c r="AD1214" s="2577"/>
      <c r="AE1214" s="2577"/>
      <c r="AF1214" s="2577"/>
      <c r="AG1214" s="2577"/>
      <c r="AH1214" s="2577"/>
      <c r="AI1214" s="2577"/>
      <c r="AJ1214" s="2577"/>
      <c r="AK1214" s="2578"/>
    </row>
    <row r="1215" spans="2:37" s="2409" customFormat="1" ht="81" customHeight="1" thickBot="1" x14ac:dyDescent="0.25">
      <c r="B1215" s="3659" t="s">
        <v>5013</v>
      </c>
      <c r="C1215" s="3710"/>
      <c r="D1215" s="3730" t="s">
        <v>5412</v>
      </c>
      <c r="E1215" s="3731"/>
      <c r="F1215" s="3731"/>
      <c r="G1215" s="3731"/>
      <c r="H1215" s="3731"/>
      <c r="I1215" s="3731"/>
      <c r="J1215" s="3731"/>
      <c r="K1215" s="3731"/>
      <c r="L1215" s="3731"/>
      <c r="M1215" s="3731"/>
      <c r="N1215" s="3731"/>
      <c r="O1215" s="3731"/>
      <c r="P1215" s="3731"/>
      <c r="Q1215" s="3732"/>
      <c r="R1215" s="2577"/>
      <c r="S1215" s="2577"/>
      <c r="T1215" s="2577"/>
      <c r="U1215" s="2577"/>
      <c r="V1215" s="2577"/>
      <c r="W1215" s="2577"/>
      <c r="X1215" s="2577"/>
      <c r="Y1215" s="2577"/>
      <c r="Z1215" s="2577"/>
      <c r="AA1215" s="2577"/>
      <c r="AB1215" s="2577"/>
      <c r="AC1215" s="2577"/>
      <c r="AD1215" s="2577"/>
      <c r="AE1215" s="2577"/>
      <c r="AF1215" s="2577"/>
      <c r="AG1215" s="2577"/>
      <c r="AH1215" s="2577"/>
      <c r="AI1215" s="2577"/>
      <c r="AJ1215" s="2577"/>
      <c r="AK1215" s="2578"/>
    </row>
    <row r="1216" spans="2:37" s="2409" customFormat="1" ht="15" customHeight="1" thickBot="1" x14ac:dyDescent="0.25">
      <c r="B1216" s="3664"/>
      <c r="C1216" s="3653"/>
      <c r="D1216" s="3653"/>
      <c r="E1216" s="3653"/>
      <c r="F1216" s="3653"/>
      <c r="G1216" s="3653"/>
      <c r="H1216" s="3653"/>
      <c r="I1216" s="3653"/>
      <c r="J1216" s="3653"/>
      <c r="K1216" s="3653"/>
      <c r="L1216" s="3653"/>
      <c r="M1216" s="3653"/>
      <c r="N1216" s="3653"/>
      <c r="O1216" s="3653"/>
      <c r="P1216" s="3653"/>
      <c r="Q1216" s="3653"/>
      <c r="R1216" s="2577"/>
      <c r="S1216" s="2577"/>
      <c r="T1216" s="2577"/>
      <c r="U1216" s="2577"/>
      <c r="V1216" s="2577"/>
      <c r="W1216" s="2577"/>
      <c r="X1216" s="2577"/>
      <c r="Y1216" s="2577"/>
      <c r="Z1216" s="2577"/>
      <c r="AA1216" s="2577"/>
      <c r="AB1216" s="2577"/>
      <c r="AC1216" s="2577"/>
      <c r="AD1216" s="2577"/>
      <c r="AE1216" s="2577"/>
      <c r="AF1216" s="2577"/>
      <c r="AG1216" s="2577"/>
      <c r="AH1216" s="2577"/>
      <c r="AI1216" s="2577"/>
      <c r="AJ1216" s="2577"/>
      <c r="AK1216" s="2578"/>
    </row>
    <row r="1217" spans="2:37" s="2409" customFormat="1" ht="15" customHeight="1" thickBot="1" x14ac:dyDescent="0.25">
      <c r="B1217" s="3638" t="s">
        <v>5014</v>
      </c>
      <c r="C1217" s="3638"/>
      <c r="D1217" s="3638" t="s">
        <v>5004</v>
      </c>
      <c r="E1217" s="3638" t="s">
        <v>5015</v>
      </c>
      <c r="F1217" s="3654" t="s">
        <v>224</v>
      </c>
      <c r="G1217" s="3654"/>
      <c r="H1217" s="3654"/>
      <c r="I1217" s="3654"/>
      <c r="J1217" s="3654"/>
      <c r="K1217" s="3654"/>
      <c r="L1217" s="3654"/>
      <c r="M1217" s="3654"/>
      <c r="N1217" s="3654"/>
      <c r="O1217" s="3654"/>
      <c r="P1217" s="3654"/>
      <c r="Q1217" s="3654"/>
      <c r="R1217" s="3654"/>
      <c r="S1217" s="3654" t="s">
        <v>340</v>
      </c>
      <c r="T1217" s="3654"/>
      <c r="U1217" s="3654"/>
      <c r="V1217" s="3654"/>
      <c r="W1217" s="3654"/>
      <c r="X1217" s="3654"/>
      <c r="Y1217" s="3654"/>
      <c r="Z1217" s="3654"/>
      <c r="AA1217" s="3654"/>
      <c r="AB1217" s="3654"/>
      <c r="AC1217" s="3654"/>
      <c r="AD1217" s="3654" t="s">
        <v>225</v>
      </c>
      <c r="AE1217" s="3654"/>
      <c r="AF1217" s="3654"/>
      <c r="AG1217" s="3654"/>
      <c r="AH1217" s="3655" t="s">
        <v>4999</v>
      </c>
      <c r="AI1217" s="3655"/>
      <c r="AJ1217" s="3655"/>
      <c r="AK1217" s="2578"/>
    </row>
    <row r="1218" spans="2:37" s="2409" customFormat="1" ht="15" customHeight="1" thickBot="1" x14ac:dyDescent="0.25">
      <c r="B1218" s="3639"/>
      <c r="C1218" s="3639"/>
      <c r="D1218" s="3639"/>
      <c r="E1218" s="3639"/>
      <c r="F1218" s="3639" t="s">
        <v>5016</v>
      </c>
      <c r="G1218" s="3639" t="s">
        <v>5017</v>
      </c>
      <c r="H1218" s="3638" t="s">
        <v>5018</v>
      </c>
      <c r="I1218" s="3640" t="s">
        <v>5019</v>
      </c>
      <c r="J1218" s="3640" t="s">
        <v>5020</v>
      </c>
      <c r="K1218" s="3637" t="s">
        <v>5021</v>
      </c>
      <c r="L1218" s="3637" t="s">
        <v>5022</v>
      </c>
      <c r="M1218" s="3640" t="s">
        <v>5023</v>
      </c>
      <c r="N1218" s="3640"/>
      <c r="O1218" s="3637" t="s">
        <v>5024</v>
      </c>
      <c r="P1218" s="3637" t="s">
        <v>5025</v>
      </c>
      <c r="Q1218" s="3637" t="s">
        <v>5026</v>
      </c>
      <c r="R1218" s="3637" t="s">
        <v>5027</v>
      </c>
      <c r="S1218" s="3638" t="s">
        <v>5028</v>
      </c>
      <c r="T1218" s="3638" t="s">
        <v>5029</v>
      </c>
      <c r="U1218" s="3638" t="s">
        <v>5030</v>
      </c>
      <c r="V1218" s="3638" t="s">
        <v>5031</v>
      </c>
      <c r="W1218" s="3638" t="s">
        <v>5032</v>
      </c>
      <c r="X1218" s="3638" t="s">
        <v>5033</v>
      </c>
      <c r="Y1218" s="3638" t="s">
        <v>5034</v>
      </c>
      <c r="Z1218" s="3638" t="s">
        <v>5035</v>
      </c>
      <c r="AA1218" s="3638" t="s">
        <v>5036</v>
      </c>
      <c r="AB1218" s="3640" t="s">
        <v>5037</v>
      </c>
      <c r="AC1218" s="3640" t="s">
        <v>5038</v>
      </c>
      <c r="AD1218" s="3638" t="s">
        <v>5039</v>
      </c>
      <c r="AE1218" s="3638" t="s">
        <v>5040</v>
      </c>
      <c r="AF1218" s="3638" t="s">
        <v>5041</v>
      </c>
      <c r="AG1218" s="3638" t="s">
        <v>5042</v>
      </c>
      <c r="AH1218" s="3638" t="s">
        <v>1154</v>
      </c>
      <c r="AI1218" s="3638" t="s">
        <v>5000</v>
      </c>
      <c r="AJ1218" s="3638" t="s">
        <v>5001</v>
      </c>
      <c r="AK1218" s="2578"/>
    </row>
    <row r="1219" spans="2:37" s="2409" customFormat="1" ht="15" customHeight="1" thickBot="1" x14ac:dyDescent="0.25">
      <c r="B1219" s="3639"/>
      <c r="C1219" s="3639"/>
      <c r="D1219" s="3639"/>
      <c r="E1219" s="3639"/>
      <c r="F1219" s="3639"/>
      <c r="G1219" s="3639"/>
      <c r="H1219" s="3639"/>
      <c r="I1219" s="3637"/>
      <c r="J1219" s="3637"/>
      <c r="K1219" s="3637"/>
      <c r="L1219" s="3637"/>
      <c r="M1219" s="2686" t="s">
        <v>5043</v>
      </c>
      <c r="N1219" s="2685" t="s">
        <v>2798</v>
      </c>
      <c r="O1219" s="3637"/>
      <c r="P1219" s="3637"/>
      <c r="Q1219" s="3637"/>
      <c r="R1219" s="3637"/>
      <c r="S1219" s="3639"/>
      <c r="T1219" s="3639"/>
      <c r="U1219" s="3639"/>
      <c r="V1219" s="3639"/>
      <c r="W1219" s="3639"/>
      <c r="X1219" s="3639"/>
      <c r="Y1219" s="3639"/>
      <c r="Z1219" s="3639"/>
      <c r="AA1219" s="3639"/>
      <c r="AB1219" s="3637"/>
      <c r="AC1219" s="3637"/>
      <c r="AD1219" s="3639"/>
      <c r="AE1219" s="3639"/>
      <c r="AF1219" s="3639"/>
      <c r="AG1219" s="3639"/>
      <c r="AH1219" s="3639"/>
      <c r="AI1219" s="3639"/>
      <c r="AJ1219" s="3639"/>
      <c r="AK1219" s="2578"/>
    </row>
    <row r="1220" spans="2:37" s="2409" customFormat="1" ht="15" customHeight="1" x14ac:dyDescent="0.2">
      <c r="B1220" s="3743" t="s">
        <v>5413</v>
      </c>
      <c r="C1220" s="3744"/>
      <c r="D1220" s="2584" t="s">
        <v>5414</v>
      </c>
      <c r="E1220" s="2585">
        <v>2.68</v>
      </c>
      <c r="F1220" s="2585"/>
      <c r="G1220" s="2694"/>
      <c r="H1220" s="2704"/>
      <c r="I1220" s="2704"/>
      <c r="J1220" s="2704"/>
      <c r="K1220" s="2694"/>
      <c r="L1220" s="2694"/>
      <c r="M1220" s="2584"/>
      <c r="N1220" s="2705"/>
      <c r="O1220" s="2694"/>
      <c r="P1220" s="2694"/>
      <c r="Q1220" s="2694"/>
      <c r="R1220" s="2694"/>
      <c r="S1220" s="2706"/>
      <c r="T1220" s="2694"/>
      <c r="U1220" s="2586"/>
      <c r="V1220" s="2586"/>
      <c r="W1220" s="2694"/>
      <c r="X1220" s="2694"/>
      <c r="Y1220" s="2586"/>
      <c r="Z1220" s="2586"/>
      <c r="AA1220" s="2586">
        <v>300</v>
      </c>
      <c r="AB1220" s="2694"/>
      <c r="AC1220" s="2694"/>
      <c r="AD1220" s="2585">
        <v>2.68</v>
      </c>
      <c r="AE1220" s="2599">
        <v>50</v>
      </c>
      <c r="AF1220" s="2600"/>
      <c r="AG1220" s="2868">
        <v>2</v>
      </c>
      <c r="AH1220" s="2707"/>
      <c r="AI1220" s="2707"/>
      <c r="AJ1220" s="2771"/>
      <c r="AK1220" s="2578"/>
    </row>
    <row r="1221" spans="2:37" s="2409" customFormat="1" ht="15" customHeight="1" thickBot="1" x14ac:dyDescent="0.25">
      <c r="B1221" s="3753" t="s">
        <v>5415</v>
      </c>
      <c r="C1221" s="3754"/>
      <c r="D1221" s="2608" t="s">
        <v>5416</v>
      </c>
      <c r="E1221" s="2609">
        <v>2.68</v>
      </c>
      <c r="F1221" s="2609"/>
      <c r="G1221" s="2610"/>
      <c r="H1221" s="3246"/>
      <c r="I1221" s="3246"/>
      <c r="J1221" s="3246"/>
      <c r="K1221" s="2610"/>
      <c r="L1221" s="2610"/>
      <c r="M1221" s="2608"/>
      <c r="N1221" s="3247"/>
      <c r="O1221" s="2610"/>
      <c r="P1221" s="2610"/>
      <c r="Q1221" s="2610"/>
      <c r="R1221" s="2610"/>
      <c r="S1221" s="2810"/>
      <c r="T1221" s="2610"/>
      <c r="U1221" s="3117"/>
      <c r="V1221" s="3117"/>
      <c r="W1221" s="2610"/>
      <c r="X1221" s="2610"/>
      <c r="Y1221" s="3117"/>
      <c r="Z1221" s="3117"/>
      <c r="AA1221" s="3117">
        <v>300</v>
      </c>
      <c r="AB1221" s="2610"/>
      <c r="AC1221" s="2610"/>
      <c r="AD1221" s="2609">
        <v>2.68</v>
      </c>
      <c r="AE1221" s="2630">
        <v>50</v>
      </c>
      <c r="AF1221" s="2631"/>
      <c r="AG1221" s="3245">
        <v>2</v>
      </c>
      <c r="AH1221" s="2632"/>
      <c r="AI1221" s="2632"/>
      <c r="AJ1221" s="3126"/>
      <c r="AK1221" s="2578"/>
    </row>
    <row r="1222" spans="2:37" s="2409" customFormat="1" ht="15" customHeight="1" x14ac:dyDescent="0.2">
      <c r="B1222" s="2579"/>
      <c r="C1222" s="2572"/>
      <c r="D1222" s="2572"/>
      <c r="E1222" s="2572"/>
      <c r="F1222" s="2572"/>
      <c r="G1222" s="2572"/>
      <c r="H1222" s="2572"/>
      <c r="I1222" s="2573"/>
      <c r="J1222" s="2573"/>
      <c r="K1222" s="2573"/>
      <c r="L1222" s="2573"/>
      <c r="M1222" s="2572"/>
      <c r="N1222" s="2573"/>
      <c r="O1222" s="2573"/>
      <c r="P1222" s="2573"/>
      <c r="Q1222" s="2573"/>
      <c r="R1222" s="2573"/>
      <c r="S1222" s="2572"/>
      <c r="T1222" s="2571"/>
      <c r="U1222" s="2571"/>
      <c r="V1222" s="2571"/>
      <c r="W1222" s="2571"/>
      <c r="X1222" s="2571"/>
      <c r="Y1222" s="2571"/>
      <c r="Z1222" s="2571"/>
      <c r="AA1222" s="2571"/>
      <c r="AB1222" s="2571"/>
      <c r="AC1222" s="2571"/>
      <c r="AD1222" s="2571"/>
      <c r="AE1222" s="2571"/>
      <c r="AF1222" s="2571"/>
      <c r="AG1222" s="2571"/>
      <c r="AH1222" s="2571"/>
      <c r="AI1222" s="2571"/>
      <c r="AJ1222" s="2571"/>
      <c r="AK1222" s="2578"/>
    </row>
    <row r="1223" spans="2:37" s="2409" customFormat="1" ht="15" customHeight="1" x14ac:dyDescent="0.2">
      <c r="B1223" s="3643" t="s">
        <v>5002</v>
      </c>
      <c r="C1223" s="3644"/>
      <c r="D1223" s="3652" t="s">
        <v>1871</v>
      </c>
      <c r="E1223" s="3652"/>
      <c r="F1223" s="3652"/>
      <c r="G1223" s="3652"/>
      <c r="H1223" s="2575"/>
      <c r="I1223" s="2575"/>
      <c r="J1223" s="2575"/>
      <c r="K1223" s="2575"/>
      <c r="L1223" s="2575"/>
      <c r="M1223" s="2575"/>
      <c r="N1223" s="2575"/>
      <c r="O1223" s="2575"/>
      <c r="P1223" s="2575"/>
      <c r="Q1223" s="2575"/>
      <c r="R1223" s="2575"/>
      <c r="S1223" s="2575"/>
      <c r="T1223" s="2571"/>
      <c r="U1223" s="2571"/>
      <c r="V1223" s="2571"/>
      <c r="W1223" s="2571"/>
      <c r="X1223" s="2571"/>
      <c r="Y1223" s="2571"/>
      <c r="Z1223" s="2571"/>
      <c r="AA1223" s="2571"/>
      <c r="AB1223" s="2571"/>
      <c r="AC1223" s="2571"/>
      <c r="AD1223" s="2571"/>
      <c r="AE1223" s="2571"/>
      <c r="AF1223" s="2571"/>
      <c r="AG1223" s="2571"/>
      <c r="AH1223" s="2571"/>
      <c r="AI1223" s="2571"/>
      <c r="AJ1223" s="2571"/>
      <c r="AK1223" s="2578"/>
    </row>
    <row r="1224" spans="2:37" s="2409" customFormat="1" ht="15" customHeight="1" x14ac:dyDescent="0.2">
      <c r="B1224" s="3643" t="s">
        <v>5003</v>
      </c>
      <c r="C1224" s="3644"/>
      <c r="D1224" s="3785" t="s">
        <v>5170</v>
      </c>
      <c r="E1224" s="3785"/>
      <c r="F1224" s="3785"/>
      <c r="G1224" s="3785"/>
      <c r="H1224" s="2575"/>
      <c r="I1224" s="2575"/>
      <c r="J1224" s="2575"/>
      <c r="K1224" s="2575"/>
      <c r="L1224" s="2575"/>
      <c r="M1224" s="2575"/>
      <c r="N1224" s="2575"/>
      <c r="O1224" s="2575"/>
      <c r="P1224" s="2575"/>
      <c r="Q1224" s="2575"/>
      <c r="R1224" s="2575"/>
      <c r="S1224" s="2575"/>
      <c r="T1224" s="2571"/>
      <c r="U1224" s="2571"/>
      <c r="V1224" s="2571"/>
      <c r="W1224" s="2571"/>
      <c r="X1224" s="2571"/>
      <c r="Y1224" s="2571"/>
      <c r="Z1224" s="2571"/>
      <c r="AA1224" s="2571"/>
      <c r="AB1224" s="2571"/>
      <c r="AC1224" s="2571"/>
      <c r="AD1224" s="2571"/>
      <c r="AE1224" s="2571"/>
      <c r="AF1224" s="2571"/>
      <c r="AG1224" s="2571"/>
      <c r="AH1224" s="2571"/>
      <c r="AI1224" s="2571"/>
      <c r="AJ1224" s="2571"/>
      <c r="AK1224" s="2578"/>
    </row>
    <row r="1225" spans="2:37" s="2409" customFormat="1" ht="15" customHeight="1" thickBot="1" x14ac:dyDescent="0.25">
      <c r="B1225" s="3646"/>
      <c r="C1225" s="3647"/>
      <c r="D1225" s="3648"/>
      <c r="E1225" s="3648"/>
      <c r="F1225" s="3648"/>
      <c r="G1225" s="3648"/>
      <c r="H1225" s="2580"/>
      <c r="I1225" s="2580"/>
      <c r="J1225" s="2580"/>
      <c r="K1225" s="2580"/>
      <c r="L1225" s="2580"/>
      <c r="M1225" s="2580"/>
      <c r="N1225" s="2580"/>
      <c r="O1225" s="2580"/>
      <c r="P1225" s="2580"/>
      <c r="Q1225" s="2580"/>
      <c r="R1225" s="2580"/>
      <c r="S1225" s="2580"/>
      <c r="T1225" s="2581"/>
      <c r="U1225" s="2581"/>
      <c r="V1225" s="2581"/>
      <c r="W1225" s="2581"/>
      <c r="X1225" s="2581"/>
      <c r="Y1225" s="2581"/>
      <c r="Z1225" s="2581"/>
      <c r="AA1225" s="2581"/>
      <c r="AB1225" s="2581"/>
      <c r="AC1225" s="2581"/>
      <c r="AD1225" s="2581"/>
      <c r="AE1225" s="2581"/>
      <c r="AF1225" s="2581"/>
      <c r="AG1225" s="2581"/>
      <c r="AH1225" s="2581"/>
      <c r="AI1225" s="2581"/>
      <c r="AJ1225" s="2581"/>
      <c r="AK1225" s="2583"/>
    </row>
    <row r="1226" spans="2:37" s="2409" customFormat="1" ht="15" customHeight="1" x14ac:dyDescent="0.3">
      <c r="B1226" s="2692" t="str">
        <f>+B1209</f>
        <v>.</v>
      </c>
      <c r="C1226" s="2693"/>
      <c r="D1226" s="2693"/>
      <c r="E1226" s="534"/>
      <c r="F1226" s="534"/>
      <c r="G1226" s="534"/>
      <c r="H1226" s="534"/>
      <c r="I1226" s="2689"/>
      <c r="J1226" s="2689"/>
      <c r="K1226" s="2689"/>
      <c r="L1226" s="2689"/>
      <c r="M1226" s="2689"/>
      <c r="N1226" s="2689"/>
      <c r="O1226" s="2689"/>
      <c r="P1226" s="2689"/>
    </row>
    <row r="1227" spans="2:37" s="2409" customFormat="1" ht="15" customHeight="1" thickBot="1" x14ac:dyDescent="0.35">
      <c r="C1227" s="2693"/>
      <c r="D1227" s="2693"/>
      <c r="E1227" s="534"/>
      <c r="F1227" s="534"/>
      <c r="G1227" s="534"/>
      <c r="H1227" s="534"/>
      <c r="I1227" s="2689"/>
      <c r="J1227" s="2689"/>
      <c r="K1227" s="2689"/>
      <c r="L1227" s="2689"/>
      <c r="M1227" s="2689"/>
      <c r="N1227" s="2689"/>
      <c r="O1227" s="2689"/>
      <c r="P1227" s="2689"/>
    </row>
    <row r="1228" spans="2:37" s="2409" customFormat="1" ht="15" customHeight="1" x14ac:dyDescent="0.2">
      <c r="B1228" s="3623" t="s">
        <v>5011</v>
      </c>
      <c r="C1228" s="3624"/>
      <c r="D1228" s="3624"/>
      <c r="E1228" s="3624"/>
      <c r="F1228" s="3624"/>
      <c r="G1228" s="3624"/>
      <c r="H1228" s="3624"/>
      <c r="I1228" s="3624"/>
      <c r="J1228" s="3624"/>
      <c r="K1228" s="3624"/>
      <c r="L1228" s="3624"/>
      <c r="M1228" s="3624"/>
      <c r="N1228" s="3624"/>
      <c r="O1228" s="3624"/>
      <c r="P1228" s="3624"/>
      <c r="Q1228" s="3624"/>
      <c r="R1228" s="3624"/>
      <c r="S1228" s="3624"/>
      <c r="T1228" s="3624"/>
      <c r="U1228" s="3624"/>
      <c r="V1228" s="3624"/>
      <c r="W1228" s="3624"/>
      <c r="X1228" s="3624"/>
      <c r="Y1228" s="3624"/>
      <c r="Z1228" s="3624"/>
      <c r="AA1228" s="3624"/>
      <c r="AB1228" s="3624"/>
      <c r="AC1228" s="3624"/>
      <c r="AD1228" s="3624"/>
      <c r="AE1228" s="3624"/>
      <c r="AF1228" s="3624"/>
      <c r="AG1228" s="3624"/>
      <c r="AH1228" s="3624"/>
      <c r="AI1228" s="3624"/>
      <c r="AJ1228" s="3624"/>
      <c r="AK1228" s="3625"/>
    </row>
    <row r="1229" spans="2:37" s="2409" customFormat="1" ht="15" customHeight="1" x14ac:dyDescent="0.2">
      <c r="B1229" s="2576"/>
      <c r="C1229" s="2687"/>
      <c r="D1229" s="2687"/>
      <c r="E1229" s="2687"/>
      <c r="F1229" s="2687"/>
      <c r="G1229" s="2577"/>
      <c r="H1229" s="2577"/>
      <c r="I1229" s="2577"/>
      <c r="J1229" s="2577"/>
      <c r="K1229" s="2577"/>
      <c r="L1229" s="2577"/>
      <c r="M1229" s="2577"/>
      <c r="N1229" s="2577"/>
      <c r="O1229" s="2577"/>
      <c r="P1229" s="2577"/>
      <c r="Q1229" s="2577"/>
      <c r="R1229" s="2577"/>
      <c r="S1229" s="2577"/>
      <c r="T1229" s="2577"/>
      <c r="U1229" s="2577"/>
      <c r="V1229" s="2577"/>
      <c r="W1229" s="2577"/>
      <c r="X1229" s="2577"/>
      <c r="Y1229" s="2577"/>
      <c r="Z1229" s="2577"/>
      <c r="AA1229" s="2577"/>
      <c r="AB1229" s="2577"/>
      <c r="AC1229" s="2577"/>
      <c r="AD1229" s="2577"/>
      <c r="AE1229" s="2577"/>
      <c r="AF1229" s="2577"/>
      <c r="AG1229" s="2577"/>
      <c r="AH1229" s="2577"/>
      <c r="AI1229" s="2577"/>
      <c r="AJ1229" s="2577"/>
      <c r="AK1229" s="2578"/>
    </row>
    <row r="1230" spans="2:37" s="2409" customFormat="1" ht="15" customHeight="1" x14ac:dyDescent="0.2">
      <c r="B1230" s="2576" t="s">
        <v>4998</v>
      </c>
      <c r="C1230" s="2687"/>
      <c r="D1230" s="3740" t="s">
        <v>5417</v>
      </c>
      <c r="E1230" s="3740"/>
      <c r="F1230" s="3740"/>
      <c r="G1230" s="2577"/>
      <c r="H1230" s="2577"/>
      <c r="I1230" s="2577"/>
      <c r="J1230" s="2577"/>
      <c r="K1230" s="2577"/>
      <c r="L1230" s="2577"/>
      <c r="M1230" s="2577"/>
      <c r="N1230" s="2577"/>
      <c r="O1230" s="2577"/>
      <c r="P1230" s="2577"/>
      <c r="Q1230" s="2577"/>
      <c r="R1230" s="2577"/>
      <c r="S1230" s="2577"/>
      <c r="T1230" s="2577"/>
      <c r="U1230" s="2577"/>
      <c r="V1230" s="2577"/>
      <c r="W1230" s="2577"/>
      <c r="X1230" s="2577"/>
      <c r="Y1230" s="2577"/>
      <c r="Z1230" s="2577"/>
      <c r="AA1230" s="2577"/>
      <c r="AB1230" s="2577"/>
      <c r="AC1230" s="2577"/>
      <c r="AD1230" s="2577"/>
      <c r="AE1230" s="2577"/>
      <c r="AF1230" s="2577"/>
      <c r="AG1230" s="2577"/>
      <c r="AH1230" s="2577"/>
      <c r="AI1230" s="2577"/>
      <c r="AJ1230" s="2577"/>
      <c r="AK1230" s="2578"/>
    </row>
    <row r="1231" spans="2:37" s="2409" customFormat="1" ht="15" customHeight="1" thickBot="1" x14ac:dyDescent="0.25">
      <c r="B1231" s="3657" t="s">
        <v>5012</v>
      </c>
      <c r="C1231" s="3658"/>
      <c r="D1231" s="3747">
        <v>41379</v>
      </c>
      <c r="E1231" s="3748"/>
      <c r="F1231" s="2687"/>
      <c r="G1231" s="2577"/>
      <c r="H1231" s="2577"/>
      <c r="I1231" s="2577"/>
      <c r="J1231" s="2577"/>
      <c r="K1231" s="2577"/>
      <c r="L1231" s="2577"/>
      <c r="M1231" s="2577"/>
      <c r="N1231" s="2577"/>
      <c r="O1231" s="2577"/>
      <c r="P1231" s="2577"/>
      <c r="Q1231" s="2577"/>
      <c r="R1231" s="2577"/>
      <c r="S1231" s="2577"/>
      <c r="T1231" s="2577"/>
      <c r="U1231" s="2577"/>
      <c r="V1231" s="2577"/>
      <c r="W1231" s="2577"/>
      <c r="X1231" s="2577"/>
      <c r="Y1231" s="2577"/>
      <c r="Z1231" s="2577"/>
      <c r="AA1231" s="2577"/>
      <c r="AB1231" s="2577"/>
      <c r="AC1231" s="2577"/>
      <c r="AD1231" s="2577"/>
      <c r="AE1231" s="2577"/>
      <c r="AF1231" s="2577"/>
      <c r="AG1231" s="2577"/>
      <c r="AH1231" s="2577"/>
      <c r="AI1231" s="2577"/>
      <c r="AJ1231" s="2577"/>
      <c r="AK1231" s="2578"/>
    </row>
    <row r="1232" spans="2:37" s="2409" customFormat="1" ht="69.75" customHeight="1" thickBot="1" x14ac:dyDescent="0.25">
      <c r="B1232" s="3659" t="s">
        <v>5013</v>
      </c>
      <c r="C1232" s="3710"/>
      <c r="D1232" s="3730" t="s">
        <v>5418</v>
      </c>
      <c r="E1232" s="3731"/>
      <c r="F1232" s="3731"/>
      <c r="G1232" s="3731"/>
      <c r="H1232" s="3731"/>
      <c r="I1232" s="3731"/>
      <c r="J1232" s="3731"/>
      <c r="K1232" s="3731"/>
      <c r="L1232" s="3731"/>
      <c r="M1232" s="3731"/>
      <c r="N1232" s="3731"/>
      <c r="O1232" s="3731"/>
      <c r="P1232" s="3731"/>
      <c r="Q1232" s="3732"/>
      <c r="R1232" s="2577"/>
      <c r="S1232" s="2577"/>
      <c r="T1232" s="2577"/>
      <c r="U1232" s="2577"/>
      <c r="V1232" s="2577"/>
      <c r="W1232" s="2577"/>
      <c r="X1232" s="2577"/>
      <c r="Y1232" s="2577"/>
      <c r="Z1232" s="2577"/>
      <c r="AA1232" s="2577"/>
      <c r="AB1232" s="2577"/>
      <c r="AC1232" s="2577"/>
      <c r="AD1232" s="2577"/>
      <c r="AE1232" s="2577"/>
      <c r="AF1232" s="2577"/>
      <c r="AG1232" s="2577"/>
      <c r="AH1232" s="2577"/>
      <c r="AI1232" s="2577"/>
      <c r="AJ1232" s="2577"/>
      <c r="AK1232" s="2578"/>
    </row>
    <row r="1233" spans="2:37" s="2409" customFormat="1" ht="15" customHeight="1" thickBot="1" x14ac:dyDescent="0.25">
      <c r="B1233" s="3664"/>
      <c r="C1233" s="3653"/>
      <c r="D1233" s="3653"/>
      <c r="E1233" s="3653"/>
      <c r="F1233" s="3653"/>
      <c r="G1233" s="3653"/>
      <c r="H1233" s="3653"/>
      <c r="I1233" s="3653"/>
      <c r="J1233" s="3653"/>
      <c r="K1233" s="3653"/>
      <c r="L1233" s="3653"/>
      <c r="M1233" s="3653"/>
      <c r="N1233" s="3653"/>
      <c r="O1233" s="3653"/>
      <c r="P1233" s="3653"/>
      <c r="Q1233" s="3653"/>
      <c r="R1233" s="2577"/>
      <c r="S1233" s="2577"/>
      <c r="T1233" s="2577"/>
      <c r="U1233" s="2577"/>
      <c r="V1233" s="2577"/>
      <c r="W1233" s="2577"/>
      <c r="X1233" s="2577"/>
      <c r="Y1233" s="2577"/>
      <c r="Z1233" s="2577"/>
      <c r="AA1233" s="2577"/>
      <c r="AB1233" s="2577"/>
      <c r="AC1233" s="2577"/>
      <c r="AD1233" s="2577"/>
      <c r="AE1233" s="2577"/>
      <c r="AF1233" s="2577"/>
      <c r="AG1233" s="2577"/>
      <c r="AH1233" s="2577"/>
      <c r="AI1233" s="2577"/>
      <c r="AJ1233" s="2577"/>
      <c r="AK1233" s="2578"/>
    </row>
    <row r="1234" spans="2:37" s="2409" customFormat="1" ht="15" customHeight="1" thickBot="1" x14ac:dyDescent="0.25">
      <c r="B1234" s="3638" t="s">
        <v>5014</v>
      </c>
      <c r="C1234" s="3638"/>
      <c r="D1234" s="3638" t="s">
        <v>5004</v>
      </c>
      <c r="E1234" s="3638" t="s">
        <v>5015</v>
      </c>
      <c r="F1234" s="3654" t="s">
        <v>224</v>
      </c>
      <c r="G1234" s="3654"/>
      <c r="H1234" s="3654"/>
      <c r="I1234" s="3654"/>
      <c r="J1234" s="3654"/>
      <c r="K1234" s="3654"/>
      <c r="L1234" s="3654"/>
      <c r="M1234" s="3654"/>
      <c r="N1234" s="3654"/>
      <c r="O1234" s="3654"/>
      <c r="P1234" s="3654"/>
      <c r="Q1234" s="3654"/>
      <c r="R1234" s="3654"/>
      <c r="S1234" s="3654" t="s">
        <v>340</v>
      </c>
      <c r="T1234" s="3654"/>
      <c r="U1234" s="3654"/>
      <c r="V1234" s="3654"/>
      <c r="W1234" s="3654"/>
      <c r="X1234" s="3654"/>
      <c r="Y1234" s="3654"/>
      <c r="Z1234" s="3654"/>
      <c r="AA1234" s="3654"/>
      <c r="AB1234" s="3654"/>
      <c r="AC1234" s="3654"/>
      <c r="AD1234" s="3654" t="s">
        <v>225</v>
      </c>
      <c r="AE1234" s="3654"/>
      <c r="AF1234" s="3654"/>
      <c r="AG1234" s="3654"/>
      <c r="AH1234" s="3655" t="s">
        <v>4999</v>
      </c>
      <c r="AI1234" s="3655"/>
      <c r="AJ1234" s="3655"/>
      <c r="AK1234" s="2578"/>
    </row>
    <row r="1235" spans="2:37" s="2409" customFormat="1" ht="15" customHeight="1" thickBot="1" x14ac:dyDescent="0.25">
      <c r="B1235" s="3639"/>
      <c r="C1235" s="3639"/>
      <c r="D1235" s="3639"/>
      <c r="E1235" s="3639"/>
      <c r="F1235" s="3639" t="s">
        <v>5016</v>
      </c>
      <c r="G1235" s="3639" t="s">
        <v>5017</v>
      </c>
      <c r="H1235" s="3638" t="s">
        <v>5018</v>
      </c>
      <c r="I1235" s="3640" t="s">
        <v>5019</v>
      </c>
      <c r="J1235" s="3640" t="s">
        <v>5020</v>
      </c>
      <c r="K1235" s="3637" t="s">
        <v>5021</v>
      </c>
      <c r="L1235" s="3637" t="s">
        <v>5022</v>
      </c>
      <c r="M1235" s="3640" t="s">
        <v>5023</v>
      </c>
      <c r="N1235" s="3640"/>
      <c r="O1235" s="3637" t="s">
        <v>5024</v>
      </c>
      <c r="P1235" s="3637" t="s">
        <v>5025</v>
      </c>
      <c r="Q1235" s="3637" t="s">
        <v>5026</v>
      </c>
      <c r="R1235" s="3637" t="s">
        <v>5027</v>
      </c>
      <c r="S1235" s="3638" t="s">
        <v>5028</v>
      </c>
      <c r="T1235" s="3638" t="s">
        <v>5029</v>
      </c>
      <c r="U1235" s="3638" t="s">
        <v>5030</v>
      </c>
      <c r="V1235" s="3638" t="s">
        <v>5031</v>
      </c>
      <c r="W1235" s="3638" t="s">
        <v>5032</v>
      </c>
      <c r="X1235" s="3638" t="s">
        <v>5033</v>
      </c>
      <c r="Y1235" s="3638" t="s">
        <v>5034</v>
      </c>
      <c r="Z1235" s="3638" t="s">
        <v>5035</v>
      </c>
      <c r="AA1235" s="3638" t="s">
        <v>5036</v>
      </c>
      <c r="AB1235" s="3640" t="s">
        <v>5037</v>
      </c>
      <c r="AC1235" s="3640" t="s">
        <v>5038</v>
      </c>
      <c r="AD1235" s="3638" t="s">
        <v>5039</v>
      </c>
      <c r="AE1235" s="3638" t="s">
        <v>5040</v>
      </c>
      <c r="AF1235" s="3638" t="s">
        <v>5041</v>
      </c>
      <c r="AG1235" s="3638" t="s">
        <v>5042</v>
      </c>
      <c r="AH1235" s="3638" t="s">
        <v>1154</v>
      </c>
      <c r="AI1235" s="3638" t="s">
        <v>5000</v>
      </c>
      <c r="AJ1235" s="3638" t="s">
        <v>5001</v>
      </c>
      <c r="AK1235" s="2578"/>
    </row>
    <row r="1236" spans="2:37" s="2409" customFormat="1" ht="15" customHeight="1" thickBot="1" x14ac:dyDescent="0.25">
      <c r="B1236" s="3639"/>
      <c r="C1236" s="3639"/>
      <c r="D1236" s="3639"/>
      <c r="E1236" s="3639"/>
      <c r="F1236" s="3639"/>
      <c r="G1236" s="3639"/>
      <c r="H1236" s="3639"/>
      <c r="I1236" s="3637"/>
      <c r="J1236" s="3637"/>
      <c r="K1236" s="3637"/>
      <c r="L1236" s="3637"/>
      <c r="M1236" s="2686" t="s">
        <v>5043</v>
      </c>
      <c r="N1236" s="2685" t="s">
        <v>2798</v>
      </c>
      <c r="O1236" s="3637"/>
      <c r="P1236" s="3637"/>
      <c r="Q1236" s="3637"/>
      <c r="R1236" s="3637"/>
      <c r="S1236" s="3639"/>
      <c r="T1236" s="3639"/>
      <c r="U1236" s="3639"/>
      <c r="V1236" s="3639"/>
      <c r="W1236" s="3639"/>
      <c r="X1236" s="3639"/>
      <c r="Y1236" s="3639"/>
      <c r="Z1236" s="3639"/>
      <c r="AA1236" s="3639"/>
      <c r="AB1236" s="3637"/>
      <c r="AC1236" s="3637"/>
      <c r="AD1236" s="3639"/>
      <c r="AE1236" s="3639"/>
      <c r="AF1236" s="3639"/>
      <c r="AG1236" s="3639"/>
      <c r="AH1236" s="3639"/>
      <c r="AI1236" s="3639"/>
      <c r="AJ1236" s="3639"/>
      <c r="AK1236" s="2578"/>
    </row>
    <row r="1237" spans="2:37" s="2409" customFormat="1" ht="15" customHeight="1" x14ac:dyDescent="0.2">
      <c r="B1237" s="3743" t="s">
        <v>5419</v>
      </c>
      <c r="C1237" s="3744"/>
      <c r="D1237" s="2584" t="s">
        <v>5420</v>
      </c>
      <c r="E1237" s="2585">
        <v>0.89</v>
      </c>
      <c r="F1237" s="2724"/>
      <c r="G1237" s="2678"/>
      <c r="H1237" s="2725"/>
      <c r="I1237" s="2725"/>
      <c r="J1237" s="2725"/>
      <c r="K1237" s="2678"/>
      <c r="L1237" s="2678"/>
      <c r="M1237" s="2726"/>
      <c r="N1237" s="2727"/>
      <c r="O1237" s="2678"/>
      <c r="P1237" s="2678"/>
      <c r="Q1237" s="2678"/>
      <c r="R1237" s="2678"/>
      <c r="S1237" s="2706"/>
      <c r="T1237" s="2678"/>
      <c r="U1237" s="2728"/>
      <c r="V1237" s="2728"/>
      <c r="W1237" s="2678"/>
      <c r="X1237" s="2678"/>
      <c r="Y1237" s="2728"/>
      <c r="Z1237" s="2728"/>
      <c r="AA1237" s="2728"/>
      <c r="AB1237" s="2678"/>
      <c r="AC1237" s="2678"/>
      <c r="AD1237" s="2585">
        <v>0.89</v>
      </c>
      <c r="AE1237" s="2599">
        <v>15</v>
      </c>
      <c r="AF1237" s="2600"/>
      <c r="AG1237" s="2868">
        <v>2</v>
      </c>
      <c r="AH1237" s="2722"/>
      <c r="AI1237" s="2722"/>
      <c r="AJ1237" s="2708"/>
      <c r="AK1237" s="2578"/>
    </row>
    <row r="1238" spans="2:37" s="2409" customFormat="1" ht="15" customHeight="1" thickBot="1" x14ac:dyDescent="0.25">
      <c r="B1238" s="3753" t="s">
        <v>5421</v>
      </c>
      <c r="C1238" s="3754"/>
      <c r="D1238" s="2608" t="s">
        <v>5422</v>
      </c>
      <c r="E1238" s="2609">
        <v>0.89</v>
      </c>
      <c r="F1238" s="2700"/>
      <c r="G1238" s="3099"/>
      <c r="H1238" s="3100"/>
      <c r="I1238" s="3100"/>
      <c r="J1238" s="3100"/>
      <c r="K1238" s="3099"/>
      <c r="L1238" s="3099"/>
      <c r="M1238" s="2699"/>
      <c r="N1238" s="3101"/>
      <c r="O1238" s="3099"/>
      <c r="P1238" s="3099"/>
      <c r="Q1238" s="3099"/>
      <c r="R1238" s="3099"/>
      <c r="S1238" s="2810"/>
      <c r="T1238" s="3099"/>
      <c r="U1238" s="3102"/>
      <c r="V1238" s="3102"/>
      <c r="W1238" s="3099"/>
      <c r="X1238" s="3099"/>
      <c r="Y1238" s="3102"/>
      <c r="Z1238" s="3102"/>
      <c r="AA1238" s="3102"/>
      <c r="AB1238" s="3099"/>
      <c r="AC1238" s="3099"/>
      <c r="AD1238" s="2609">
        <v>0.89</v>
      </c>
      <c r="AE1238" s="2630">
        <v>15</v>
      </c>
      <c r="AF1238" s="2631"/>
      <c r="AG1238" s="3245">
        <v>2</v>
      </c>
      <c r="AH1238" s="3105"/>
      <c r="AI1238" s="3105"/>
      <c r="AJ1238" s="3119"/>
      <c r="AK1238" s="2578"/>
    </row>
    <row r="1239" spans="2:37" s="2409" customFormat="1" ht="15" customHeight="1" x14ac:dyDescent="0.2">
      <c r="B1239" s="2579"/>
      <c r="C1239" s="2572"/>
      <c r="D1239" s="2572"/>
      <c r="E1239" s="2572"/>
      <c r="F1239" s="2572"/>
      <c r="G1239" s="2572"/>
      <c r="H1239" s="2572"/>
      <c r="I1239" s="2573"/>
      <c r="J1239" s="2573"/>
      <c r="K1239" s="2573"/>
      <c r="L1239" s="2573"/>
      <c r="M1239" s="2572"/>
      <c r="N1239" s="2573"/>
      <c r="O1239" s="2573"/>
      <c r="P1239" s="2573"/>
      <c r="Q1239" s="2573"/>
      <c r="R1239" s="2573"/>
      <c r="S1239" s="2572"/>
      <c r="T1239" s="2571"/>
      <c r="U1239" s="2571"/>
      <c r="V1239" s="2571"/>
      <c r="W1239" s="2571"/>
      <c r="X1239" s="2571"/>
      <c r="Y1239" s="2571"/>
      <c r="Z1239" s="2571"/>
      <c r="AA1239" s="2571"/>
      <c r="AB1239" s="2571"/>
      <c r="AC1239" s="2571"/>
      <c r="AD1239" s="2571"/>
      <c r="AE1239" s="2571"/>
      <c r="AF1239" s="2571"/>
      <c r="AG1239" s="2571"/>
      <c r="AH1239" s="2571"/>
      <c r="AI1239" s="2571"/>
      <c r="AJ1239" s="2571"/>
      <c r="AK1239" s="2578"/>
    </row>
    <row r="1240" spans="2:37" s="2409" customFormat="1" ht="15" customHeight="1" x14ac:dyDescent="0.2">
      <c r="B1240" s="3643" t="s">
        <v>5002</v>
      </c>
      <c r="C1240" s="3644"/>
      <c r="D1240" s="3652" t="s">
        <v>1871</v>
      </c>
      <c r="E1240" s="3652"/>
      <c r="F1240" s="3652"/>
      <c r="G1240" s="3652"/>
      <c r="H1240" s="2575"/>
      <c r="I1240" s="2575"/>
      <c r="J1240" s="2575"/>
      <c r="K1240" s="2575"/>
      <c r="L1240" s="2575"/>
      <c r="M1240" s="2575"/>
      <c r="N1240" s="2575"/>
      <c r="O1240" s="2575"/>
      <c r="P1240" s="2575"/>
      <c r="Q1240" s="2575"/>
      <c r="R1240" s="2575"/>
      <c r="S1240" s="2575"/>
      <c r="T1240" s="2571"/>
      <c r="U1240" s="2571"/>
      <c r="V1240" s="2571"/>
      <c r="W1240" s="2571"/>
      <c r="X1240" s="2571"/>
      <c r="Y1240" s="2571"/>
      <c r="Z1240" s="2571"/>
      <c r="AA1240" s="2571"/>
      <c r="AB1240" s="2571"/>
      <c r="AC1240" s="2571"/>
      <c r="AD1240" s="2571"/>
      <c r="AE1240" s="2571"/>
      <c r="AF1240" s="2571"/>
      <c r="AG1240" s="2571"/>
      <c r="AH1240" s="2571"/>
      <c r="AI1240" s="2571"/>
      <c r="AJ1240" s="2571"/>
      <c r="AK1240" s="2578"/>
    </row>
    <row r="1241" spans="2:37" s="2409" customFormat="1" ht="15" customHeight="1" x14ac:dyDescent="0.2">
      <c r="B1241" s="3643" t="s">
        <v>5003</v>
      </c>
      <c r="C1241" s="3644"/>
      <c r="D1241" s="3785" t="s">
        <v>5170</v>
      </c>
      <c r="E1241" s="3785"/>
      <c r="F1241" s="3785"/>
      <c r="G1241" s="3785"/>
      <c r="H1241" s="2575"/>
      <c r="I1241" s="2575"/>
      <c r="J1241" s="2575"/>
      <c r="K1241" s="2575"/>
      <c r="L1241" s="2575"/>
      <c r="M1241" s="2575"/>
      <c r="N1241" s="2575"/>
      <c r="O1241" s="2575"/>
      <c r="P1241" s="2575"/>
      <c r="Q1241" s="2575"/>
      <c r="R1241" s="2575"/>
      <c r="S1241" s="2575"/>
      <c r="T1241" s="2571"/>
      <c r="U1241" s="2571"/>
      <c r="V1241" s="2571"/>
      <c r="W1241" s="2571"/>
      <c r="X1241" s="2571"/>
      <c r="Y1241" s="2571"/>
      <c r="Z1241" s="2571"/>
      <c r="AA1241" s="2571"/>
      <c r="AB1241" s="2571"/>
      <c r="AC1241" s="2571"/>
      <c r="AD1241" s="2571"/>
      <c r="AE1241" s="2571"/>
      <c r="AF1241" s="2571"/>
      <c r="AG1241" s="2571"/>
      <c r="AH1241" s="2571"/>
      <c r="AI1241" s="2571"/>
      <c r="AJ1241" s="2571"/>
      <c r="AK1241" s="2578"/>
    </row>
    <row r="1242" spans="2:37" s="2409" customFormat="1" ht="15" customHeight="1" thickBot="1" x14ac:dyDescent="0.25">
      <c r="B1242" s="3646"/>
      <c r="C1242" s="3647"/>
      <c r="D1242" s="3648"/>
      <c r="E1242" s="3648"/>
      <c r="F1242" s="3648"/>
      <c r="G1242" s="3648"/>
      <c r="H1242" s="2580"/>
      <c r="I1242" s="2580"/>
      <c r="J1242" s="2580"/>
      <c r="K1242" s="2580"/>
      <c r="L1242" s="2580"/>
      <c r="M1242" s="2580"/>
      <c r="N1242" s="2580"/>
      <c r="O1242" s="2580"/>
      <c r="P1242" s="2580"/>
      <c r="Q1242" s="2580"/>
      <c r="R1242" s="2580"/>
      <c r="S1242" s="2580"/>
      <c r="T1242" s="2581"/>
      <c r="U1242" s="2581"/>
      <c r="V1242" s="2581"/>
      <c r="W1242" s="2581"/>
      <c r="X1242" s="2581"/>
      <c r="Y1242" s="2581"/>
      <c r="Z1242" s="2581"/>
      <c r="AA1242" s="2581"/>
      <c r="AB1242" s="2581"/>
      <c r="AC1242" s="2581"/>
      <c r="AD1242" s="2581"/>
      <c r="AE1242" s="2581"/>
      <c r="AF1242" s="2581"/>
      <c r="AG1242" s="2581"/>
      <c r="AH1242" s="2581"/>
      <c r="AI1242" s="2581"/>
      <c r="AJ1242" s="2581"/>
      <c r="AK1242" s="2583"/>
    </row>
    <row r="1243" spans="2:37" s="2409" customFormat="1" ht="15" customHeight="1" x14ac:dyDescent="0.3">
      <c r="B1243" s="2692" t="str">
        <f>+B1226</f>
        <v>.</v>
      </c>
      <c r="C1243" s="2693"/>
      <c r="D1243" s="2693"/>
      <c r="E1243" s="534"/>
      <c r="F1243" s="534"/>
      <c r="G1243" s="534"/>
      <c r="H1243" s="534"/>
      <c r="I1243" s="2689"/>
      <c r="J1243" s="2689"/>
      <c r="K1243" s="2689"/>
      <c r="L1243" s="2689"/>
      <c r="M1243" s="2689"/>
      <c r="N1243" s="2689"/>
      <c r="O1243" s="2689"/>
      <c r="P1243" s="2689"/>
    </row>
    <row r="1244" spans="2:37" s="2409" customFormat="1" ht="15" customHeight="1" thickBot="1" x14ac:dyDescent="0.35">
      <c r="C1244" s="2693"/>
      <c r="D1244" s="2693"/>
      <c r="E1244" s="534"/>
      <c r="F1244" s="534"/>
      <c r="G1244" s="534"/>
      <c r="H1244" s="534"/>
      <c r="I1244" s="2689"/>
      <c r="J1244" s="2689"/>
      <c r="K1244" s="2689"/>
      <c r="L1244" s="2689"/>
      <c r="M1244" s="2689"/>
      <c r="N1244" s="2689"/>
      <c r="O1244" s="2689"/>
      <c r="P1244" s="2689"/>
    </row>
    <row r="1245" spans="2:37" s="2409" customFormat="1" ht="15" customHeight="1" x14ac:dyDescent="0.2">
      <c r="B1245" s="3623" t="s">
        <v>5011</v>
      </c>
      <c r="C1245" s="3624"/>
      <c r="D1245" s="3624"/>
      <c r="E1245" s="3624"/>
      <c r="F1245" s="3624"/>
      <c r="G1245" s="3624"/>
      <c r="H1245" s="3624"/>
      <c r="I1245" s="3624"/>
      <c r="J1245" s="3624"/>
      <c r="K1245" s="3624"/>
      <c r="L1245" s="3624"/>
      <c r="M1245" s="3624"/>
      <c r="N1245" s="3624"/>
      <c r="O1245" s="3624"/>
      <c r="P1245" s="3624"/>
      <c r="Q1245" s="3624"/>
      <c r="R1245" s="3624"/>
      <c r="S1245" s="3624"/>
      <c r="T1245" s="3624"/>
      <c r="U1245" s="3624"/>
      <c r="V1245" s="3624"/>
      <c r="W1245" s="3624"/>
      <c r="X1245" s="3624"/>
      <c r="Y1245" s="3624"/>
      <c r="Z1245" s="3624"/>
      <c r="AA1245" s="3624"/>
      <c r="AB1245" s="3624"/>
      <c r="AC1245" s="3624"/>
      <c r="AD1245" s="3624"/>
      <c r="AE1245" s="3624"/>
      <c r="AF1245" s="3624"/>
      <c r="AG1245" s="3624"/>
      <c r="AH1245" s="3624"/>
      <c r="AI1245" s="3624"/>
      <c r="AJ1245" s="3624"/>
      <c r="AK1245" s="3625"/>
    </row>
    <row r="1246" spans="2:37" s="2409" customFormat="1" ht="15" customHeight="1" x14ac:dyDescent="0.2">
      <c r="B1246" s="2576"/>
      <c r="C1246" s="2687"/>
      <c r="D1246" s="2687"/>
      <c r="E1246" s="2687"/>
      <c r="F1246" s="2687"/>
      <c r="G1246" s="2577"/>
      <c r="H1246" s="2577"/>
      <c r="I1246" s="2577"/>
      <c r="J1246" s="2577"/>
      <c r="K1246" s="2577"/>
      <c r="L1246" s="2577"/>
      <c r="M1246" s="2577"/>
      <c r="N1246" s="2577"/>
      <c r="O1246" s="2577"/>
      <c r="P1246" s="2577"/>
      <c r="Q1246" s="2577"/>
      <c r="R1246" s="2577"/>
      <c r="S1246" s="2577"/>
      <c r="T1246" s="2577"/>
      <c r="U1246" s="2577"/>
      <c r="V1246" s="2577"/>
      <c r="W1246" s="2577"/>
      <c r="X1246" s="2577"/>
      <c r="Y1246" s="2577"/>
      <c r="Z1246" s="2577"/>
      <c r="AA1246" s="2577"/>
      <c r="AB1246" s="2577"/>
      <c r="AC1246" s="2577"/>
      <c r="AD1246" s="2577"/>
      <c r="AE1246" s="2577"/>
      <c r="AF1246" s="2577"/>
      <c r="AG1246" s="2577"/>
      <c r="AH1246" s="2577"/>
      <c r="AI1246" s="2577"/>
      <c r="AJ1246" s="2577"/>
      <c r="AK1246" s="2578"/>
    </row>
    <row r="1247" spans="2:37" s="2409" customFormat="1" ht="15" customHeight="1" x14ac:dyDescent="0.2">
      <c r="B1247" s="2576" t="s">
        <v>4998</v>
      </c>
      <c r="C1247" s="2687"/>
      <c r="D1247" s="3740" t="s">
        <v>5911</v>
      </c>
      <c r="E1247" s="3740"/>
      <c r="F1247" s="3740"/>
      <c r="G1247" s="2577"/>
      <c r="H1247" s="2577"/>
      <c r="I1247" s="2577"/>
      <c r="J1247" s="2577"/>
      <c r="K1247" s="2577"/>
      <c r="L1247" s="2577"/>
      <c r="M1247" s="2577"/>
      <c r="N1247" s="2577"/>
      <c r="O1247" s="2577"/>
      <c r="P1247" s="2577"/>
      <c r="Q1247" s="2577"/>
      <c r="R1247" s="2577"/>
      <c r="S1247" s="2577"/>
      <c r="T1247" s="2577"/>
      <c r="U1247" s="2577"/>
      <c r="V1247" s="2577"/>
      <c r="W1247" s="2577"/>
      <c r="X1247" s="2577"/>
      <c r="Y1247" s="2577"/>
      <c r="Z1247" s="2577"/>
      <c r="AA1247" s="2577"/>
      <c r="AB1247" s="2577"/>
      <c r="AC1247" s="2577"/>
      <c r="AD1247" s="2577"/>
      <c r="AE1247" s="2577"/>
      <c r="AF1247" s="2577"/>
      <c r="AG1247" s="2577"/>
      <c r="AH1247" s="2577"/>
      <c r="AI1247" s="2577"/>
      <c r="AJ1247" s="2577"/>
      <c r="AK1247" s="2578"/>
    </row>
    <row r="1248" spans="2:37" s="2409" customFormat="1" ht="15" customHeight="1" thickBot="1" x14ac:dyDescent="0.25">
      <c r="B1248" s="3657" t="s">
        <v>5012</v>
      </c>
      <c r="C1248" s="3658"/>
      <c r="D1248" s="3747">
        <v>41306</v>
      </c>
      <c r="E1248" s="3748"/>
      <c r="F1248" s="2687"/>
      <c r="G1248" s="2577"/>
      <c r="H1248" s="2577"/>
      <c r="I1248" s="2577"/>
      <c r="J1248" s="2577"/>
      <c r="K1248" s="2577"/>
      <c r="L1248" s="2577"/>
      <c r="M1248" s="2577"/>
      <c r="N1248" s="2577"/>
      <c r="O1248" s="2577"/>
      <c r="P1248" s="2577"/>
      <c r="Q1248" s="2577"/>
      <c r="R1248" s="2577"/>
      <c r="S1248" s="2577"/>
      <c r="T1248" s="2577"/>
      <c r="U1248" s="2577"/>
      <c r="V1248" s="2577"/>
      <c r="W1248" s="2577"/>
      <c r="X1248" s="2577"/>
      <c r="Y1248" s="2577"/>
      <c r="Z1248" s="2577"/>
      <c r="AA1248" s="2577"/>
      <c r="AB1248" s="2577"/>
      <c r="AC1248" s="2577"/>
      <c r="AD1248" s="2577"/>
      <c r="AE1248" s="2577"/>
      <c r="AF1248" s="2577"/>
      <c r="AG1248" s="2577"/>
      <c r="AH1248" s="2577"/>
      <c r="AI1248" s="2577"/>
      <c r="AJ1248" s="2577"/>
      <c r="AK1248" s="2578"/>
    </row>
    <row r="1249" spans="2:37" s="2409" customFormat="1" ht="34.5" customHeight="1" thickBot="1" x14ac:dyDescent="0.25">
      <c r="B1249" s="3659" t="s">
        <v>5013</v>
      </c>
      <c r="C1249" s="3710"/>
      <c r="D1249" s="3730" t="s">
        <v>5423</v>
      </c>
      <c r="E1249" s="3731"/>
      <c r="F1249" s="3731"/>
      <c r="G1249" s="3731"/>
      <c r="H1249" s="3731"/>
      <c r="I1249" s="3731"/>
      <c r="J1249" s="3731"/>
      <c r="K1249" s="3731"/>
      <c r="L1249" s="3731"/>
      <c r="M1249" s="3731"/>
      <c r="N1249" s="3731"/>
      <c r="O1249" s="3731"/>
      <c r="P1249" s="3731"/>
      <c r="Q1249" s="3732"/>
      <c r="R1249" s="2577"/>
      <c r="S1249" s="2577"/>
      <c r="T1249" s="2577"/>
      <c r="U1249" s="2577"/>
      <c r="V1249" s="2577"/>
      <c r="W1249" s="2577"/>
      <c r="X1249" s="2577"/>
      <c r="Y1249" s="2577"/>
      <c r="Z1249" s="2577"/>
      <c r="AA1249" s="2577"/>
      <c r="AB1249" s="2577"/>
      <c r="AC1249" s="2577"/>
      <c r="AD1249" s="2577"/>
      <c r="AE1249" s="2577"/>
      <c r="AF1249" s="2577"/>
      <c r="AG1249" s="2577"/>
      <c r="AH1249" s="2577"/>
      <c r="AI1249" s="2577"/>
      <c r="AJ1249" s="2577"/>
      <c r="AK1249" s="2578"/>
    </row>
    <row r="1250" spans="2:37" s="2409" customFormat="1" ht="15" customHeight="1" thickBot="1" x14ac:dyDescent="0.25">
      <c r="B1250" s="3664"/>
      <c r="C1250" s="3653"/>
      <c r="D1250" s="3653"/>
      <c r="E1250" s="3653"/>
      <c r="F1250" s="3653"/>
      <c r="G1250" s="3653"/>
      <c r="H1250" s="3653"/>
      <c r="I1250" s="3653"/>
      <c r="J1250" s="3653"/>
      <c r="K1250" s="3653"/>
      <c r="L1250" s="3653"/>
      <c r="M1250" s="3653"/>
      <c r="N1250" s="3653"/>
      <c r="O1250" s="3653"/>
      <c r="P1250" s="3653"/>
      <c r="Q1250" s="3653"/>
      <c r="R1250" s="2577"/>
      <c r="S1250" s="2577"/>
      <c r="T1250" s="2577"/>
      <c r="U1250" s="2577"/>
      <c r="V1250" s="2577"/>
      <c r="W1250" s="2577"/>
      <c r="X1250" s="2577"/>
      <c r="Y1250" s="2577"/>
      <c r="Z1250" s="2577"/>
      <c r="AA1250" s="2577"/>
      <c r="AB1250" s="2577"/>
      <c r="AC1250" s="2577"/>
      <c r="AD1250" s="2577"/>
      <c r="AE1250" s="2577"/>
      <c r="AF1250" s="2577"/>
      <c r="AG1250" s="2577"/>
      <c r="AH1250" s="2577"/>
      <c r="AI1250" s="2577"/>
      <c r="AJ1250" s="2577"/>
      <c r="AK1250" s="2578"/>
    </row>
    <row r="1251" spans="2:37" s="2409" customFormat="1" ht="15" customHeight="1" thickBot="1" x14ac:dyDescent="0.25">
      <c r="B1251" s="3638" t="s">
        <v>5014</v>
      </c>
      <c r="C1251" s="3638"/>
      <c r="D1251" s="3638" t="s">
        <v>5004</v>
      </c>
      <c r="E1251" s="3638" t="s">
        <v>5015</v>
      </c>
      <c r="F1251" s="3654" t="s">
        <v>224</v>
      </c>
      <c r="G1251" s="3654"/>
      <c r="H1251" s="3654"/>
      <c r="I1251" s="3654"/>
      <c r="J1251" s="3654"/>
      <c r="K1251" s="3654"/>
      <c r="L1251" s="3654"/>
      <c r="M1251" s="3654"/>
      <c r="N1251" s="3654"/>
      <c r="O1251" s="3654"/>
      <c r="P1251" s="3654"/>
      <c r="Q1251" s="3654"/>
      <c r="R1251" s="3654"/>
      <c r="S1251" s="3654" t="s">
        <v>340</v>
      </c>
      <c r="T1251" s="3654"/>
      <c r="U1251" s="3654"/>
      <c r="V1251" s="3654"/>
      <c r="W1251" s="3654"/>
      <c r="X1251" s="3654"/>
      <c r="Y1251" s="3654"/>
      <c r="Z1251" s="3654"/>
      <c r="AA1251" s="3654"/>
      <c r="AB1251" s="3654"/>
      <c r="AC1251" s="3654"/>
      <c r="AD1251" s="3654" t="s">
        <v>225</v>
      </c>
      <c r="AE1251" s="3654"/>
      <c r="AF1251" s="3654"/>
      <c r="AG1251" s="3654"/>
      <c r="AH1251" s="3655" t="s">
        <v>4999</v>
      </c>
      <c r="AI1251" s="3655"/>
      <c r="AJ1251" s="3655"/>
      <c r="AK1251" s="2578"/>
    </row>
    <row r="1252" spans="2:37" s="2409" customFormat="1" ht="51" customHeight="1" thickBot="1" x14ac:dyDescent="0.25">
      <c r="B1252" s="3639"/>
      <c r="C1252" s="3639"/>
      <c r="D1252" s="3639"/>
      <c r="E1252" s="3639"/>
      <c r="F1252" s="3639" t="s">
        <v>5016</v>
      </c>
      <c r="G1252" s="3639" t="s">
        <v>5017</v>
      </c>
      <c r="H1252" s="3638" t="s">
        <v>5018</v>
      </c>
      <c r="I1252" s="3640" t="s">
        <v>5019</v>
      </c>
      <c r="J1252" s="3640" t="s">
        <v>5020</v>
      </c>
      <c r="K1252" s="3637" t="s">
        <v>5021</v>
      </c>
      <c r="L1252" s="3637" t="s">
        <v>5022</v>
      </c>
      <c r="M1252" s="3640" t="s">
        <v>5023</v>
      </c>
      <c r="N1252" s="3640"/>
      <c r="O1252" s="3637" t="s">
        <v>5024</v>
      </c>
      <c r="P1252" s="3637" t="s">
        <v>5025</v>
      </c>
      <c r="Q1252" s="3637" t="s">
        <v>5026</v>
      </c>
      <c r="R1252" s="3637" t="s">
        <v>5027</v>
      </c>
      <c r="S1252" s="3638" t="s">
        <v>5028</v>
      </c>
      <c r="T1252" s="3638" t="s">
        <v>5029</v>
      </c>
      <c r="U1252" s="3638" t="s">
        <v>5030</v>
      </c>
      <c r="V1252" s="3638" t="s">
        <v>5031</v>
      </c>
      <c r="W1252" s="3638" t="s">
        <v>5032</v>
      </c>
      <c r="X1252" s="3638" t="s">
        <v>5033</v>
      </c>
      <c r="Y1252" s="3638" t="s">
        <v>5034</v>
      </c>
      <c r="Z1252" s="3638" t="s">
        <v>5035</v>
      </c>
      <c r="AA1252" s="3638" t="s">
        <v>5036</v>
      </c>
      <c r="AB1252" s="3640" t="s">
        <v>5037</v>
      </c>
      <c r="AC1252" s="3640" t="s">
        <v>5038</v>
      </c>
      <c r="AD1252" s="3638" t="s">
        <v>5039</v>
      </c>
      <c r="AE1252" s="3638" t="s">
        <v>5040</v>
      </c>
      <c r="AF1252" s="3638" t="s">
        <v>5041</v>
      </c>
      <c r="AG1252" s="3638" t="s">
        <v>5042</v>
      </c>
      <c r="AH1252" s="3638" t="s">
        <v>1154</v>
      </c>
      <c r="AI1252" s="3638" t="s">
        <v>5000</v>
      </c>
      <c r="AJ1252" s="3638" t="s">
        <v>5001</v>
      </c>
      <c r="AK1252" s="2578"/>
    </row>
    <row r="1253" spans="2:37" s="2409" customFormat="1" ht="92.25" customHeight="1" thickBot="1" x14ac:dyDescent="0.25">
      <c r="B1253" s="3639"/>
      <c r="C1253" s="3639"/>
      <c r="D1253" s="3639"/>
      <c r="E1253" s="3639"/>
      <c r="F1253" s="3639"/>
      <c r="G1253" s="3639"/>
      <c r="H1253" s="3639"/>
      <c r="I1253" s="3637"/>
      <c r="J1253" s="3637"/>
      <c r="K1253" s="3637"/>
      <c r="L1253" s="3637"/>
      <c r="M1253" s="2686" t="s">
        <v>5043</v>
      </c>
      <c r="N1253" s="2685" t="s">
        <v>2798</v>
      </c>
      <c r="O1253" s="3637"/>
      <c r="P1253" s="3637"/>
      <c r="Q1253" s="3637"/>
      <c r="R1253" s="3637"/>
      <c r="S1253" s="3639"/>
      <c r="T1253" s="3639"/>
      <c r="U1253" s="3639"/>
      <c r="V1253" s="3639"/>
      <c r="W1253" s="3639"/>
      <c r="X1253" s="3639"/>
      <c r="Y1253" s="3639"/>
      <c r="Z1253" s="3639"/>
      <c r="AA1253" s="3639"/>
      <c r="AB1253" s="3637"/>
      <c r="AC1253" s="3637"/>
      <c r="AD1253" s="3639"/>
      <c r="AE1253" s="3639"/>
      <c r="AF1253" s="3639"/>
      <c r="AG1253" s="3639"/>
      <c r="AH1253" s="3639"/>
      <c r="AI1253" s="3639"/>
      <c r="AJ1253" s="3639"/>
      <c r="AK1253" s="2578"/>
    </row>
    <row r="1254" spans="2:37" s="2409" customFormat="1" ht="15" customHeight="1" thickBot="1" x14ac:dyDescent="0.25">
      <c r="B1254" s="4608" t="s">
        <v>5424</v>
      </c>
      <c r="C1254" s="4609"/>
      <c r="D1254" s="2742" t="s">
        <v>5425</v>
      </c>
      <c r="E1254" s="2774">
        <v>22</v>
      </c>
      <c r="F1254" s="2774">
        <v>11</v>
      </c>
      <c r="G1254" s="2694"/>
      <c r="H1254" s="2863">
        <v>0</v>
      </c>
      <c r="I1254" s="2694"/>
      <c r="J1254" s="2695"/>
      <c r="K1254" s="2864">
        <v>7.9000000000000001E-2</v>
      </c>
      <c r="L1254" s="2864">
        <v>7.9000000000000001E-2</v>
      </c>
      <c r="M1254" s="2869">
        <f>+F1254/K1254</f>
        <v>139.24050632911391</v>
      </c>
      <c r="N1254" s="2695">
        <f>+F1254/L1254</f>
        <v>139.24050632911391</v>
      </c>
      <c r="O1254" s="2752">
        <v>7.9000000000000001E-2</v>
      </c>
      <c r="P1254" s="2752">
        <v>7.9000000000000001E-2</v>
      </c>
      <c r="Q1254" s="2752">
        <v>7.9000000000000001E-2</v>
      </c>
      <c r="R1254" s="2752">
        <v>7.9000000000000001E-2</v>
      </c>
      <c r="S1254" s="2775">
        <v>1.01</v>
      </c>
      <c r="T1254" s="2776">
        <v>0.1</v>
      </c>
      <c r="U1254" s="2777"/>
      <c r="V1254" s="2778">
        <v>100</v>
      </c>
      <c r="W1254" s="2753">
        <f>+S1254/V1254</f>
        <v>1.01E-2</v>
      </c>
      <c r="X1254" s="2684">
        <v>0.06</v>
      </c>
      <c r="Y1254" s="2778">
        <f>+V1254</f>
        <v>100</v>
      </c>
      <c r="Z1254" s="2778"/>
      <c r="AA1254" s="2684">
        <f>+S1254/Y1254</f>
        <v>1.01E-2</v>
      </c>
      <c r="AB1254" s="2684">
        <f>+X1254</f>
        <v>0.06</v>
      </c>
      <c r="AC1254" s="2694"/>
      <c r="AD1254" s="2779">
        <v>9.99</v>
      </c>
      <c r="AE1254" s="2778">
        <v>300</v>
      </c>
      <c r="AF1254" s="2684">
        <f>+AD1254/AE1254</f>
        <v>3.3300000000000003E-2</v>
      </c>
      <c r="AG1254" s="2684">
        <v>0.1</v>
      </c>
      <c r="AH1254" s="2772"/>
      <c r="AI1254" s="2780"/>
      <c r="AJ1254" s="2684"/>
      <c r="AK1254" s="2578"/>
    </row>
    <row r="1255" spans="2:37" s="2409" customFormat="1" ht="15" customHeight="1" thickBot="1" x14ac:dyDescent="0.25">
      <c r="B1255" s="4610" t="s">
        <v>5426</v>
      </c>
      <c r="C1255" s="4611"/>
      <c r="D1255" s="2656" t="s">
        <v>5427</v>
      </c>
      <c r="E1255" s="2871">
        <v>30</v>
      </c>
      <c r="F1255" s="2871">
        <v>18</v>
      </c>
      <c r="G1255" s="2595"/>
      <c r="H1255" s="2873">
        <v>22</v>
      </c>
      <c r="I1255" s="2595"/>
      <c r="J1255" s="2596"/>
      <c r="K1255" s="2874">
        <v>7.9000000000000001E-2</v>
      </c>
      <c r="L1255" s="2874">
        <v>7.9000000000000001E-2</v>
      </c>
      <c r="M1255" s="2869">
        <f t="shared" ref="M1255:M1269" si="2">+F1255/K1255</f>
        <v>227.84810126582278</v>
      </c>
      <c r="N1255" s="2695">
        <f t="shared" ref="N1255:N1269" si="3">+F1255/L1255</f>
        <v>227.84810126582278</v>
      </c>
      <c r="O1255" s="2875">
        <v>7.9000000000000001E-2</v>
      </c>
      <c r="P1255" s="2875">
        <v>7.9000000000000001E-2</v>
      </c>
      <c r="Q1255" s="2875">
        <v>7.9000000000000001E-2</v>
      </c>
      <c r="R1255" s="2875">
        <v>7.9000000000000001E-2</v>
      </c>
      <c r="S1255" s="2876">
        <v>2.0099999999999998</v>
      </c>
      <c r="T1255" s="2877">
        <v>0.1</v>
      </c>
      <c r="U1255" s="2878"/>
      <c r="V1255" s="2879">
        <v>300</v>
      </c>
      <c r="W1255" s="2872">
        <f t="shared" ref="W1255:W1269" si="4">+S1255/V1255</f>
        <v>6.6999999999999994E-3</v>
      </c>
      <c r="X1255" s="2865">
        <v>0.06</v>
      </c>
      <c r="Y1255" s="2879">
        <f t="shared" ref="Y1255:Y1269" si="5">+V1255</f>
        <v>300</v>
      </c>
      <c r="Z1255" s="2879"/>
      <c r="AA1255" s="2865">
        <f t="shared" ref="AA1255:AA1269" si="6">+S1255/Y1255</f>
        <v>6.6999999999999994E-3</v>
      </c>
      <c r="AB1255" s="2865">
        <f t="shared" ref="AB1255:AB1269" si="7">+X1255</f>
        <v>0.06</v>
      </c>
      <c r="AC1255" s="2595"/>
      <c r="AD1255" s="2880">
        <v>9.99</v>
      </c>
      <c r="AE1255" s="2879">
        <v>300</v>
      </c>
      <c r="AF1255" s="2865">
        <f t="shared" ref="AF1255:AF1269" si="8">+AD1255/AE1255</f>
        <v>3.3300000000000003E-2</v>
      </c>
      <c r="AG1255" s="2865">
        <v>0.1</v>
      </c>
      <c r="AH1255" s="2870"/>
      <c r="AI1255" s="2881"/>
      <c r="AJ1255" s="2865"/>
      <c r="AK1255" s="2578"/>
    </row>
    <row r="1256" spans="2:37" s="2409" customFormat="1" ht="15" customHeight="1" thickBot="1" x14ac:dyDescent="0.25">
      <c r="B1256" s="4610" t="s">
        <v>5428</v>
      </c>
      <c r="C1256" s="4611"/>
      <c r="D1256" s="2656" t="s">
        <v>5429</v>
      </c>
      <c r="E1256" s="2871">
        <v>35</v>
      </c>
      <c r="F1256" s="2871">
        <v>18</v>
      </c>
      <c r="G1256" s="2595"/>
      <c r="H1256" s="2873">
        <v>22</v>
      </c>
      <c r="I1256" s="2595"/>
      <c r="J1256" s="2596"/>
      <c r="K1256" s="2874">
        <v>7.9000000000000001E-2</v>
      </c>
      <c r="L1256" s="2874">
        <v>7.9000000000000001E-2</v>
      </c>
      <c r="M1256" s="2869">
        <f t="shared" si="2"/>
        <v>227.84810126582278</v>
      </c>
      <c r="N1256" s="2695">
        <f t="shared" si="3"/>
        <v>227.84810126582278</v>
      </c>
      <c r="O1256" s="2875">
        <v>7.9000000000000001E-2</v>
      </c>
      <c r="P1256" s="2875">
        <v>7.9000000000000001E-2</v>
      </c>
      <c r="Q1256" s="2875">
        <v>7.9000000000000001E-2</v>
      </c>
      <c r="R1256" s="2875">
        <v>7.9000000000000001E-2</v>
      </c>
      <c r="S1256" s="2876">
        <v>2.0099999999999998</v>
      </c>
      <c r="T1256" s="2877">
        <v>0.1</v>
      </c>
      <c r="U1256" s="2878"/>
      <c r="V1256" s="2879">
        <v>300</v>
      </c>
      <c r="W1256" s="2872">
        <f t="shared" si="4"/>
        <v>6.6999999999999994E-3</v>
      </c>
      <c r="X1256" s="2865">
        <v>0.06</v>
      </c>
      <c r="Y1256" s="2879">
        <f t="shared" si="5"/>
        <v>300</v>
      </c>
      <c r="Z1256" s="2879"/>
      <c r="AA1256" s="2865">
        <f t="shared" si="6"/>
        <v>6.6999999999999994E-3</v>
      </c>
      <c r="AB1256" s="2865">
        <f t="shared" si="7"/>
        <v>0.06</v>
      </c>
      <c r="AC1256" s="2595"/>
      <c r="AD1256" s="2880">
        <v>14.99</v>
      </c>
      <c r="AE1256" s="2879">
        <v>500</v>
      </c>
      <c r="AF1256" s="2865">
        <f t="shared" si="8"/>
        <v>2.998E-2</v>
      </c>
      <c r="AG1256" s="2865">
        <v>0.1</v>
      </c>
      <c r="AH1256" s="2870"/>
      <c r="AI1256" s="2881"/>
      <c r="AJ1256" s="2865"/>
      <c r="AK1256" s="2578"/>
    </row>
    <row r="1257" spans="2:37" s="2409" customFormat="1" ht="15" customHeight="1" thickBot="1" x14ac:dyDescent="0.25">
      <c r="B1257" s="4610" t="s">
        <v>5430</v>
      </c>
      <c r="C1257" s="4611"/>
      <c r="D1257" s="2656" t="s">
        <v>5431</v>
      </c>
      <c r="E1257" s="2871">
        <v>40</v>
      </c>
      <c r="F1257" s="2871">
        <v>18</v>
      </c>
      <c r="G1257" s="2595"/>
      <c r="H1257" s="2873">
        <v>22</v>
      </c>
      <c r="I1257" s="2595"/>
      <c r="J1257" s="2596"/>
      <c r="K1257" s="2874">
        <v>7.9000000000000001E-2</v>
      </c>
      <c r="L1257" s="2874">
        <v>7.9000000000000001E-2</v>
      </c>
      <c r="M1257" s="2869">
        <f t="shared" si="2"/>
        <v>227.84810126582278</v>
      </c>
      <c r="N1257" s="2695">
        <f t="shared" si="3"/>
        <v>227.84810126582278</v>
      </c>
      <c r="O1257" s="2875">
        <v>7.9000000000000001E-2</v>
      </c>
      <c r="P1257" s="2875">
        <v>7.9000000000000001E-2</v>
      </c>
      <c r="Q1257" s="2875">
        <v>7.9000000000000001E-2</v>
      </c>
      <c r="R1257" s="2875">
        <v>7.9000000000000001E-2</v>
      </c>
      <c r="S1257" s="2876">
        <v>2.0099999999999998</v>
      </c>
      <c r="T1257" s="2877">
        <v>0.1</v>
      </c>
      <c r="U1257" s="2878"/>
      <c r="V1257" s="2879">
        <v>300</v>
      </c>
      <c r="W1257" s="2872">
        <f t="shared" si="4"/>
        <v>6.6999999999999994E-3</v>
      </c>
      <c r="X1257" s="2865">
        <v>0.06</v>
      </c>
      <c r="Y1257" s="2879">
        <f t="shared" si="5"/>
        <v>300</v>
      </c>
      <c r="Z1257" s="2879"/>
      <c r="AA1257" s="2865">
        <f t="shared" si="6"/>
        <v>6.6999999999999994E-3</v>
      </c>
      <c r="AB1257" s="2865">
        <f t="shared" si="7"/>
        <v>0.06</v>
      </c>
      <c r="AC1257" s="2595"/>
      <c r="AD1257" s="2880">
        <v>19.989999999999998</v>
      </c>
      <c r="AE1257" s="2879">
        <v>1000</v>
      </c>
      <c r="AF1257" s="2865">
        <f t="shared" si="8"/>
        <v>1.9989999999999997E-2</v>
      </c>
      <c r="AG1257" s="2865">
        <v>0.1</v>
      </c>
      <c r="AH1257" s="2870"/>
      <c r="AI1257" s="2881"/>
      <c r="AJ1257" s="2865"/>
      <c r="AK1257" s="2578"/>
    </row>
    <row r="1258" spans="2:37" s="2409" customFormat="1" ht="15" customHeight="1" thickBot="1" x14ac:dyDescent="0.25">
      <c r="B1258" s="4610" t="s">
        <v>5432</v>
      </c>
      <c r="C1258" s="4611"/>
      <c r="D1258" s="2656" t="s">
        <v>5433</v>
      </c>
      <c r="E1258" s="2871">
        <v>47</v>
      </c>
      <c r="F1258" s="2871">
        <v>25</v>
      </c>
      <c r="G1258" s="2595"/>
      <c r="H1258" s="2873">
        <v>34</v>
      </c>
      <c r="I1258" s="2595"/>
      <c r="J1258" s="2596"/>
      <c r="K1258" s="2874">
        <v>7.9000000000000001E-2</v>
      </c>
      <c r="L1258" s="2874">
        <v>7.9000000000000001E-2</v>
      </c>
      <c r="M1258" s="2869">
        <f t="shared" si="2"/>
        <v>316.45569620253167</v>
      </c>
      <c r="N1258" s="2695">
        <f t="shared" si="3"/>
        <v>316.45569620253167</v>
      </c>
      <c r="O1258" s="2875">
        <v>7.9000000000000001E-2</v>
      </c>
      <c r="P1258" s="2875">
        <v>7.9000000000000001E-2</v>
      </c>
      <c r="Q1258" s="2875">
        <v>7.9000000000000001E-2</v>
      </c>
      <c r="R1258" s="2875">
        <v>7.9000000000000001E-2</v>
      </c>
      <c r="S1258" s="2876">
        <v>2.0099999999999998</v>
      </c>
      <c r="T1258" s="2877">
        <v>0.1</v>
      </c>
      <c r="U1258" s="2878"/>
      <c r="V1258" s="2879">
        <v>300</v>
      </c>
      <c r="W1258" s="2872">
        <f t="shared" si="4"/>
        <v>6.6999999999999994E-3</v>
      </c>
      <c r="X1258" s="2865">
        <v>0.06</v>
      </c>
      <c r="Y1258" s="2879">
        <f t="shared" si="5"/>
        <v>300</v>
      </c>
      <c r="Z1258" s="2879"/>
      <c r="AA1258" s="2865">
        <f t="shared" si="6"/>
        <v>6.6999999999999994E-3</v>
      </c>
      <c r="AB1258" s="2865">
        <f t="shared" si="7"/>
        <v>0.06</v>
      </c>
      <c r="AC1258" s="2595"/>
      <c r="AD1258" s="2880">
        <v>19.989999999999998</v>
      </c>
      <c r="AE1258" s="2879">
        <v>1000</v>
      </c>
      <c r="AF1258" s="2865">
        <f t="shared" si="8"/>
        <v>1.9989999999999997E-2</v>
      </c>
      <c r="AG1258" s="2865">
        <v>0.1</v>
      </c>
      <c r="AH1258" s="2870"/>
      <c r="AI1258" s="2881"/>
      <c r="AJ1258" s="2865"/>
      <c r="AK1258" s="2578"/>
    </row>
    <row r="1259" spans="2:37" s="2409" customFormat="1" ht="15" customHeight="1" thickBot="1" x14ac:dyDescent="0.25">
      <c r="B1259" s="4610" t="s">
        <v>5434</v>
      </c>
      <c r="C1259" s="4611"/>
      <c r="D1259" s="2656" t="s">
        <v>5435</v>
      </c>
      <c r="E1259" s="2871">
        <v>60</v>
      </c>
      <c r="F1259" s="2871">
        <v>25</v>
      </c>
      <c r="G1259" s="2595"/>
      <c r="H1259" s="2873">
        <v>34</v>
      </c>
      <c r="I1259" s="2595"/>
      <c r="J1259" s="2596"/>
      <c r="K1259" s="2874">
        <v>7.9000000000000001E-2</v>
      </c>
      <c r="L1259" s="2874">
        <v>7.9000000000000001E-2</v>
      </c>
      <c r="M1259" s="2869">
        <f t="shared" si="2"/>
        <v>316.45569620253167</v>
      </c>
      <c r="N1259" s="2695">
        <f t="shared" si="3"/>
        <v>316.45569620253167</v>
      </c>
      <c r="O1259" s="2875">
        <v>7.9000000000000001E-2</v>
      </c>
      <c r="P1259" s="2875">
        <v>7.9000000000000001E-2</v>
      </c>
      <c r="Q1259" s="2875">
        <v>7.9000000000000001E-2</v>
      </c>
      <c r="R1259" s="2875">
        <v>7.9000000000000001E-2</v>
      </c>
      <c r="S1259" s="2876">
        <v>5</v>
      </c>
      <c r="T1259" s="2877">
        <v>0.1</v>
      </c>
      <c r="U1259" s="2878"/>
      <c r="V1259" s="2879">
        <v>1500</v>
      </c>
      <c r="W1259" s="2872">
        <f t="shared" si="4"/>
        <v>3.3333333333333335E-3</v>
      </c>
      <c r="X1259" s="2865">
        <v>0.06</v>
      </c>
      <c r="Y1259" s="2879">
        <f t="shared" si="5"/>
        <v>1500</v>
      </c>
      <c r="Z1259" s="2879"/>
      <c r="AA1259" s="2865">
        <f t="shared" si="6"/>
        <v>3.3333333333333335E-3</v>
      </c>
      <c r="AB1259" s="2865">
        <f t="shared" si="7"/>
        <v>0.06</v>
      </c>
      <c r="AC1259" s="2595"/>
      <c r="AD1259" s="2880">
        <v>30</v>
      </c>
      <c r="AE1259" s="2879">
        <v>2000</v>
      </c>
      <c r="AF1259" s="2865">
        <f t="shared" si="8"/>
        <v>1.4999999999999999E-2</v>
      </c>
      <c r="AG1259" s="2865">
        <v>0.1</v>
      </c>
      <c r="AH1259" s="2870"/>
      <c r="AI1259" s="2881"/>
      <c r="AJ1259" s="2865"/>
      <c r="AK1259" s="2578"/>
    </row>
    <row r="1260" spans="2:37" s="2409" customFormat="1" ht="15" customHeight="1" thickBot="1" x14ac:dyDescent="0.25">
      <c r="B1260" s="4610" t="s">
        <v>5436</v>
      </c>
      <c r="C1260" s="4611"/>
      <c r="D1260" s="2656" t="s">
        <v>5437</v>
      </c>
      <c r="E1260" s="2871">
        <v>73</v>
      </c>
      <c r="F1260" s="2871">
        <v>38</v>
      </c>
      <c r="G1260" s="2595"/>
      <c r="H1260" s="2873">
        <v>69</v>
      </c>
      <c r="I1260" s="2595"/>
      <c r="J1260" s="2596"/>
      <c r="K1260" s="2874">
        <v>7.9000000000000001E-2</v>
      </c>
      <c r="L1260" s="2874">
        <v>7.9000000000000001E-2</v>
      </c>
      <c r="M1260" s="2869">
        <f t="shared" si="2"/>
        <v>481.01265822784808</v>
      </c>
      <c r="N1260" s="2695">
        <f t="shared" si="3"/>
        <v>481.01265822784808</v>
      </c>
      <c r="O1260" s="2875">
        <v>7.9000000000000001E-2</v>
      </c>
      <c r="P1260" s="2875">
        <v>7.9000000000000001E-2</v>
      </c>
      <c r="Q1260" s="2875">
        <v>7.9000000000000001E-2</v>
      </c>
      <c r="R1260" s="2875">
        <v>7.9000000000000001E-2</v>
      </c>
      <c r="S1260" s="2876">
        <v>5</v>
      </c>
      <c r="T1260" s="2877">
        <v>0.1</v>
      </c>
      <c r="U1260" s="2878"/>
      <c r="V1260" s="2879">
        <v>1500</v>
      </c>
      <c r="W1260" s="2872">
        <f t="shared" si="4"/>
        <v>3.3333333333333335E-3</v>
      </c>
      <c r="X1260" s="2865">
        <v>0.06</v>
      </c>
      <c r="Y1260" s="2879">
        <f t="shared" si="5"/>
        <v>1500</v>
      </c>
      <c r="Z1260" s="2879"/>
      <c r="AA1260" s="2865">
        <f t="shared" si="6"/>
        <v>3.3333333333333335E-3</v>
      </c>
      <c r="AB1260" s="2865">
        <f t="shared" si="7"/>
        <v>0.06</v>
      </c>
      <c r="AC1260" s="2595"/>
      <c r="AD1260" s="2880">
        <v>30</v>
      </c>
      <c r="AE1260" s="2879">
        <v>2000</v>
      </c>
      <c r="AF1260" s="2865">
        <f t="shared" si="8"/>
        <v>1.4999999999999999E-2</v>
      </c>
      <c r="AG1260" s="2865">
        <v>0.1</v>
      </c>
      <c r="AH1260" s="2870"/>
      <c r="AI1260" s="2881"/>
      <c r="AJ1260" s="2865"/>
      <c r="AK1260" s="2578"/>
    </row>
    <row r="1261" spans="2:37" s="2409" customFormat="1" ht="15" customHeight="1" thickBot="1" x14ac:dyDescent="0.25">
      <c r="B1261" s="4610" t="s">
        <v>5438</v>
      </c>
      <c r="C1261" s="4611"/>
      <c r="D1261" s="2656" t="s">
        <v>5439</v>
      </c>
      <c r="E1261" s="2871">
        <v>83</v>
      </c>
      <c r="F1261" s="2871">
        <v>38</v>
      </c>
      <c r="G1261" s="2595"/>
      <c r="H1261" s="2873">
        <v>69</v>
      </c>
      <c r="I1261" s="2595"/>
      <c r="J1261" s="2596"/>
      <c r="K1261" s="2874">
        <v>7.9000000000000001E-2</v>
      </c>
      <c r="L1261" s="2874">
        <v>7.9000000000000001E-2</v>
      </c>
      <c r="M1261" s="2869">
        <f t="shared" si="2"/>
        <v>481.01265822784808</v>
      </c>
      <c r="N1261" s="2695">
        <f t="shared" si="3"/>
        <v>481.01265822784808</v>
      </c>
      <c r="O1261" s="2875">
        <v>7.9000000000000001E-2</v>
      </c>
      <c r="P1261" s="2875">
        <v>7.9000000000000001E-2</v>
      </c>
      <c r="Q1261" s="2875">
        <v>7.9000000000000001E-2</v>
      </c>
      <c r="R1261" s="2875">
        <v>7.9000000000000001E-2</v>
      </c>
      <c r="S1261" s="2876">
        <v>5</v>
      </c>
      <c r="T1261" s="2877">
        <v>0.1</v>
      </c>
      <c r="U1261" s="2878"/>
      <c r="V1261" s="2879">
        <v>1500</v>
      </c>
      <c r="W1261" s="2872">
        <f t="shared" si="4"/>
        <v>3.3333333333333335E-3</v>
      </c>
      <c r="X1261" s="2865">
        <v>0.06</v>
      </c>
      <c r="Y1261" s="2879">
        <f t="shared" si="5"/>
        <v>1500</v>
      </c>
      <c r="Z1261" s="2879"/>
      <c r="AA1261" s="2865">
        <f t="shared" si="6"/>
        <v>3.3333333333333335E-3</v>
      </c>
      <c r="AB1261" s="2865">
        <f t="shared" si="7"/>
        <v>0.06</v>
      </c>
      <c r="AC1261" s="2595"/>
      <c r="AD1261" s="2880">
        <v>40</v>
      </c>
      <c r="AE1261" s="2879">
        <v>3000</v>
      </c>
      <c r="AF1261" s="2865">
        <f t="shared" si="8"/>
        <v>1.3333333333333334E-2</v>
      </c>
      <c r="AG1261" s="2865">
        <v>0.1</v>
      </c>
      <c r="AH1261" s="2870"/>
      <c r="AI1261" s="2881"/>
      <c r="AJ1261" s="2865"/>
      <c r="AK1261" s="2578"/>
    </row>
    <row r="1262" spans="2:37" s="2409" customFormat="1" ht="15" customHeight="1" thickBot="1" x14ac:dyDescent="0.25">
      <c r="B1262" s="4610" t="s">
        <v>5440</v>
      </c>
      <c r="C1262" s="4611"/>
      <c r="D1262" s="2656" t="s">
        <v>5441</v>
      </c>
      <c r="E1262" s="2871">
        <v>105</v>
      </c>
      <c r="F1262" s="2871">
        <v>60</v>
      </c>
      <c r="G1262" s="2595"/>
      <c r="H1262" s="2873">
        <v>141</v>
      </c>
      <c r="I1262" s="2595"/>
      <c r="J1262" s="2596"/>
      <c r="K1262" s="2874">
        <v>7.9000000000000001E-2</v>
      </c>
      <c r="L1262" s="2874">
        <v>7.9000000000000001E-2</v>
      </c>
      <c r="M1262" s="2869">
        <f t="shared" si="2"/>
        <v>759.49367088607596</v>
      </c>
      <c r="N1262" s="2695">
        <f t="shared" si="3"/>
        <v>759.49367088607596</v>
      </c>
      <c r="O1262" s="2875">
        <v>7.9000000000000001E-2</v>
      </c>
      <c r="P1262" s="2875">
        <v>7.9000000000000001E-2</v>
      </c>
      <c r="Q1262" s="2875">
        <v>7.9000000000000001E-2</v>
      </c>
      <c r="R1262" s="2875">
        <v>7.9000000000000001E-2</v>
      </c>
      <c r="S1262" s="2876">
        <v>5</v>
      </c>
      <c r="T1262" s="2877">
        <v>0.1</v>
      </c>
      <c r="U1262" s="2878"/>
      <c r="V1262" s="2879">
        <v>1500</v>
      </c>
      <c r="W1262" s="2872">
        <f t="shared" si="4"/>
        <v>3.3333333333333335E-3</v>
      </c>
      <c r="X1262" s="2865">
        <v>0.06</v>
      </c>
      <c r="Y1262" s="2879">
        <f t="shared" si="5"/>
        <v>1500</v>
      </c>
      <c r="Z1262" s="2879"/>
      <c r="AA1262" s="2865">
        <f t="shared" si="6"/>
        <v>3.3333333333333335E-3</v>
      </c>
      <c r="AB1262" s="2865">
        <f t="shared" si="7"/>
        <v>0.06</v>
      </c>
      <c r="AC1262" s="2595"/>
      <c r="AD1262" s="2880">
        <v>40</v>
      </c>
      <c r="AE1262" s="2879">
        <v>3000</v>
      </c>
      <c r="AF1262" s="2865">
        <f t="shared" si="8"/>
        <v>1.3333333333333334E-2</v>
      </c>
      <c r="AG1262" s="2865">
        <v>0.1</v>
      </c>
      <c r="AH1262" s="2870"/>
      <c r="AI1262" s="2881"/>
      <c r="AJ1262" s="2865"/>
      <c r="AK1262" s="2578"/>
    </row>
    <row r="1263" spans="2:37" s="2409" customFormat="1" ht="15" customHeight="1" thickBot="1" x14ac:dyDescent="0.25">
      <c r="B1263" s="4610" t="s">
        <v>5442</v>
      </c>
      <c r="C1263" s="4611"/>
      <c r="D1263" s="2656" t="s">
        <v>5443</v>
      </c>
      <c r="E1263" s="2871">
        <v>145</v>
      </c>
      <c r="F1263" s="2871">
        <v>90</v>
      </c>
      <c r="G1263" s="2595"/>
      <c r="H1263" s="2873">
        <v>361</v>
      </c>
      <c r="I1263" s="2595"/>
      <c r="J1263" s="2596"/>
      <c r="K1263" s="2874">
        <v>7.9000000000000001E-2</v>
      </c>
      <c r="L1263" s="2874">
        <v>7.9000000000000001E-2</v>
      </c>
      <c r="M1263" s="2869">
        <f t="shared" si="2"/>
        <v>1139.2405063291139</v>
      </c>
      <c r="N1263" s="2695">
        <f t="shared" si="3"/>
        <v>1139.2405063291139</v>
      </c>
      <c r="O1263" s="2875">
        <v>7.9000000000000001E-2</v>
      </c>
      <c r="P1263" s="2875">
        <v>7.9000000000000001E-2</v>
      </c>
      <c r="Q1263" s="2875">
        <v>7.9000000000000001E-2</v>
      </c>
      <c r="R1263" s="2875">
        <v>7.9000000000000001E-2</v>
      </c>
      <c r="S1263" s="2876">
        <v>5</v>
      </c>
      <c r="T1263" s="2877">
        <v>0.1</v>
      </c>
      <c r="U1263" s="2878"/>
      <c r="V1263" s="2879">
        <v>1500</v>
      </c>
      <c r="W1263" s="2872">
        <f t="shared" si="4"/>
        <v>3.3333333333333335E-3</v>
      </c>
      <c r="X1263" s="2865">
        <v>0.06</v>
      </c>
      <c r="Y1263" s="2879">
        <f t="shared" si="5"/>
        <v>1500</v>
      </c>
      <c r="Z1263" s="2879"/>
      <c r="AA1263" s="2865">
        <f t="shared" si="6"/>
        <v>3.3333333333333335E-3</v>
      </c>
      <c r="AB1263" s="2865">
        <f t="shared" si="7"/>
        <v>0.06</v>
      </c>
      <c r="AC1263" s="2595"/>
      <c r="AD1263" s="2880">
        <v>50</v>
      </c>
      <c r="AE1263" s="2879">
        <v>5000</v>
      </c>
      <c r="AF1263" s="2865">
        <f t="shared" si="8"/>
        <v>0.01</v>
      </c>
      <c r="AG1263" s="2865">
        <v>0.1</v>
      </c>
      <c r="AH1263" s="2870"/>
      <c r="AI1263" s="2881"/>
      <c r="AJ1263" s="2865"/>
      <c r="AK1263" s="2578"/>
    </row>
    <row r="1264" spans="2:37" s="2409" customFormat="1" ht="15" customHeight="1" thickBot="1" x14ac:dyDescent="0.25">
      <c r="B1264" s="4610" t="s">
        <v>5444</v>
      </c>
      <c r="C1264" s="4611"/>
      <c r="D1264" s="2656" t="s">
        <v>5445</v>
      </c>
      <c r="E1264" s="2871">
        <v>202</v>
      </c>
      <c r="F1264" s="2871">
        <v>147</v>
      </c>
      <c r="G1264" s="2595"/>
      <c r="H1264" s="2873">
        <v>639</v>
      </c>
      <c r="I1264" s="2595"/>
      <c r="J1264" s="2596"/>
      <c r="K1264" s="2874">
        <v>7.9000000000000001E-2</v>
      </c>
      <c r="L1264" s="2874">
        <v>7.9000000000000001E-2</v>
      </c>
      <c r="M1264" s="2869">
        <f t="shared" si="2"/>
        <v>1860.7594936708861</v>
      </c>
      <c r="N1264" s="2695">
        <f t="shared" si="3"/>
        <v>1860.7594936708861</v>
      </c>
      <c r="O1264" s="2875">
        <v>7.9000000000000001E-2</v>
      </c>
      <c r="P1264" s="2875">
        <v>7.9000000000000001E-2</v>
      </c>
      <c r="Q1264" s="2875">
        <v>7.9000000000000001E-2</v>
      </c>
      <c r="R1264" s="2875">
        <v>7.9000000000000001E-2</v>
      </c>
      <c r="S1264" s="2876">
        <v>5</v>
      </c>
      <c r="T1264" s="2877">
        <v>0.1</v>
      </c>
      <c r="U1264" s="2878"/>
      <c r="V1264" s="2879">
        <v>1500</v>
      </c>
      <c r="W1264" s="2872">
        <f t="shared" si="4"/>
        <v>3.3333333333333335E-3</v>
      </c>
      <c r="X1264" s="2865">
        <v>0.06</v>
      </c>
      <c r="Y1264" s="2879">
        <f t="shared" si="5"/>
        <v>1500</v>
      </c>
      <c r="Z1264" s="2879"/>
      <c r="AA1264" s="2865">
        <f t="shared" si="6"/>
        <v>3.3333333333333335E-3</v>
      </c>
      <c r="AB1264" s="2865">
        <f t="shared" si="7"/>
        <v>0.06</v>
      </c>
      <c r="AC1264" s="2595"/>
      <c r="AD1264" s="2880">
        <v>50</v>
      </c>
      <c r="AE1264" s="2879">
        <v>5000</v>
      </c>
      <c r="AF1264" s="2865">
        <f t="shared" si="8"/>
        <v>0.01</v>
      </c>
      <c r="AG1264" s="2865">
        <v>0.1</v>
      </c>
      <c r="AH1264" s="2870"/>
      <c r="AI1264" s="2881"/>
      <c r="AJ1264" s="2865"/>
      <c r="AK1264" s="2578"/>
    </row>
    <row r="1265" spans="2:37" s="2409" customFormat="1" ht="15" customHeight="1" thickBot="1" x14ac:dyDescent="0.25">
      <c r="B1265" s="4610" t="s">
        <v>5446</v>
      </c>
      <c r="C1265" s="4611"/>
      <c r="D1265" s="2656" t="s">
        <v>5447</v>
      </c>
      <c r="E1265" s="2871">
        <v>25</v>
      </c>
      <c r="F1265" s="2871">
        <v>0</v>
      </c>
      <c r="G1265" s="2595"/>
      <c r="H1265" s="2873">
        <v>100</v>
      </c>
      <c r="I1265" s="2595"/>
      <c r="J1265" s="2596"/>
      <c r="K1265" s="2874">
        <v>7.9000000000000001E-2</v>
      </c>
      <c r="L1265" s="2874">
        <v>7.9000000000000001E-2</v>
      </c>
      <c r="M1265" s="2869">
        <f t="shared" si="2"/>
        <v>0</v>
      </c>
      <c r="N1265" s="2695">
        <f t="shared" si="3"/>
        <v>0</v>
      </c>
      <c r="O1265" s="2875">
        <v>7.9000000000000001E-2</v>
      </c>
      <c r="P1265" s="2875">
        <v>7.9000000000000001E-2</v>
      </c>
      <c r="Q1265" s="2875">
        <v>7.9000000000000001E-2</v>
      </c>
      <c r="R1265" s="2875">
        <v>7.9000000000000001E-2</v>
      </c>
      <c r="S1265" s="2876">
        <v>2</v>
      </c>
      <c r="T1265" s="2877">
        <v>0.1</v>
      </c>
      <c r="U1265" s="2878"/>
      <c r="V1265" s="2879">
        <v>300</v>
      </c>
      <c r="W1265" s="2872">
        <f t="shared" si="4"/>
        <v>6.6666666666666671E-3</v>
      </c>
      <c r="X1265" s="2865">
        <v>0.06</v>
      </c>
      <c r="Y1265" s="2879">
        <f t="shared" si="5"/>
        <v>300</v>
      </c>
      <c r="Z1265" s="2879"/>
      <c r="AA1265" s="2865">
        <f t="shared" si="6"/>
        <v>6.6666666666666671E-3</v>
      </c>
      <c r="AB1265" s="2865">
        <f t="shared" si="7"/>
        <v>0.06</v>
      </c>
      <c r="AC1265" s="2595"/>
      <c r="AD1265" s="2880"/>
      <c r="AE1265" s="2879"/>
      <c r="AF1265" s="2865"/>
      <c r="AG1265" s="2865"/>
      <c r="AH1265" s="2870" t="s">
        <v>5448</v>
      </c>
      <c r="AI1265" s="2881" t="s">
        <v>5449</v>
      </c>
      <c r="AJ1265" s="2865">
        <v>23</v>
      </c>
      <c r="AK1265" s="2578"/>
    </row>
    <row r="1266" spans="2:37" s="2409" customFormat="1" ht="15" customHeight="1" thickBot="1" x14ac:dyDescent="0.25">
      <c r="B1266" s="4610" t="s">
        <v>5450</v>
      </c>
      <c r="C1266" s="4611"/>
      <c r="D1266" s="2656" t="s">
        <v>5451</v>
      </c>
      <c r="E1266" s="2871">
        <v>37</v>
      </c>
      <c r="F1266" s="2871">
        <v>0</v>
      </c>
      <c r="G1266" s="2595"/>
      <c r="H1266" s="2873">
        <v>100</v>
      </c>
      <c r="I1266" s="2595"/>
      <c r="J1266" s="2596"/>
      <c r="K1266" s="2874">
        <v>7.9000000000000001E-2</v>
      </c>
      <c r="L1266" s="2874">
        <v>7.9000000000000001E-2</v>
      </c>
      <c r="M1266" s="2869">
        <f t="shared" si="2"/>
        <v>0</v>
      </c>
      <c r="N1266" s="2695">
        <f t="shared" si="3"/>
        <v>0</v>
      </c>
      <c r="O1266" s="2875">
        <v>7.9000000000000001E-2</v>
      </c>
      <c r="P1266" s="2875">
        <v>7.9000000000000001E-2</v>
      </c>
      <c r="Q1266" s="2875">
        <v>7.9000000000000001E-2</v>
      </c>
      <c r="R1266" s="2875">
        <v>7.9000000000000001E-2</v>
      </c>
      <c r="S1266" s="2876">
        <v>2.0099999999999998</v>
      </c>
      <c r="T1266" s="2877">
        <v>0.1</v>
      </c>
      <c r="U1266" s="2878"/>
      <c r="V1266" s="2879">
        <v>300</v>
      </c>
      <c r="W1266" s="2872">
        <f t="shared" si="4"/>
        <v>6.6999999999999994E-3</v>
      </c>
      <c r="X1266" s="2865">
        <v>0.06</v>
      </c>
      <c r="Y1266" s="2879">
        <f t="shared" si="5"/>
        <v>300</v>
      </c>
      <c r="Z1266" s="2879"/>
      <c r="AA1266" s="2865">
        <f t="shared" si="6"/>
        <v>6.6999999999999994E-3</v>
      </c>
      <c r="AB1266" s="2865">
        <f t="shared" si="7"/>
        <v>0.06</v>
      </c>
      <c r="AC1266" s="2595"/>
      <c r="AD1266" s="2880">
        <v>19.989999999999998</v>
      </c>
      <c r="AE1266" s="2879">
        <v>1000</v>
      </c>
      <c r="AF1266" s="2865">
        <f t="shared" si="8"/>
        <v>1.9989999999999997E-2</v>
      </c>
      <c r="AG1266" s="2865">
        <v>0.1</v>
      </c>
      <c r="AH1266" s="2870" t="s">
        <v>5448</v>
      </c>
      <c r="AI1266" s="2881" t="s">
        <v>5449</v>
      </c>
      <c r="AJ1266" s="2865">
        <v>15</v>
      </c>
      <c r="AK1266" s="2578"/>
    </row>
    <row r="1267" spans="2:37" s="2409" customFormat="1" ht="15" customHeight="1" thickBot="1" x14ac:dyDescent="0.25">
      <c r="B1267" s="4610" t="s">
        <v>5452</v>
      </c>
      <c r="C1267" s="4611"/>
      <c r="D1267" s="2656" t="s">
        <v>5453</v>
      </c>
      <c r="E1267" s="2871">
        <v>49</v>
      </c>
      <c r="F1267" s="2871">
        <v>12</v>
      </c>
      <c r="G1267" s="2595"/>
      <c r="H1267" s="2873">
        <v>100</v>
      </c>
      <c r="I1267" s="2595"/>
      <c r="J1267" s="2596"/>
      <c r="K1267" s="2874">
        <v>7.9000000000000001E-2</v>
      </c>
      <c r="L1267" s="2874">
        <v>7.9000000000000001E-2</v>
      </c>
      <c r="M1267" s="2869">
        <f t="shared" si="2"/>
        <v>151.89873417721518</v>
      </c>
      <c r="N1267" s="2695">
        <f t="shared" si="3"/>
        <v>151.89873417721518</v>
      </c>
      <c r="O1267" s="2875">
        <v>7.9000000000000001E-2</v>
      </c>
      <c r="P1267" s="2875">
        <v>7.9000000000000001E-2</v>
      </c>
      <c r="Q1267" s="2875">
        <v>7.9000000000000001E-2</v>
      </c>
      <c r="R1267" s="2875">
        <v>7.9000000000000001E-2</v>
      </c>
      <c r="S1267" s="2876">
        <v>2.0099999999999998</v>
      </c>
      <c r="T1267" s="2877">
        <v>0.1</v>
      </c>
      <c r="U1267" s="2878"/>
      <c r="V1267" s="2879">
        <v>300</v>
      </c>
      <c r="W1267" s="2872">
        <f t="shared" si="4"/>
        <v>6.6999999999999994E-3</v>
      </c>
      <c r="X1267" s="2865">
        <v>0.06</v>
      </c>
      <c r="Y1267" s="2879">
        <f t="shared" si="5"/>
        <v>300</v>
      </c>
      <c r="Z1267" s="2879"/>
      <c r="AA1267" s="2865">
        <f t="shared" si="6"/>
        <v>6.6999999999999994E-3</v>
      </c>
      <c r="AB1267" s="2865">
        <f t="shared" si="7"/>
        <v>0.06</v>
      </c>
      <c r="AC1267" s="2595"/>
      <c r="AD1267" s="2880">
        <v>19.989999999999998</v>
      </c>
      <c r="AE1267" s="2879">
        <v>1000</v>
      </c>
      <c r="AF1267" s="2865">
        <f t="shared" si="8"/>
        <v>1.9989999999999997E-2</v>
      </c>
      <c r="AG1267" s="2865">
        <v>0.1</v>
      </c>
      <c r="AH1267" s="2870" t="s">
        <v>5448</v>
      </c>
      <c r="AI1267" s="2881" t="s">
        <v>5449</v>
      </c>
      <c r="AJ1267" s="2865">
        <v>15</v>
      </c>
      <c r="AK1267" s="2578"/>
    </row>
    <row r="1268" spans="2:37" s="2409" customFormat="1" ht="15" customHeight="1" thickBot="1" x14ac:dyDescent="0.25">
      <c r="B1268" s="4610" t="s">
        <v>5454</v>
      </c>
      <c r="C1268" s="4611"/>
      <c r="D1268" s="2656" t="s">
        <v>5455</v>
      </c>
      <c r="E1268" s="2871">
        <v>55</v>
      </c>
      <c r="F1268" s="2871">
        <v>18</v>
      </c>
      <c r="G1268" s="2595"/>
      <c r="H1268" s="2873">
        <v>100</v>
      </c>
      <c r="I1268" s="2595"/>
      <c r="J1268" s="2596"/>
      <c r="K1268" s="2874">
        <v>7.9000000000000001E-2</v>
      </c>
      <c r="L1268" s="2874">
        <v>7.9000000000000001E-2</v>
      </c>
      <c r="M1268" s="2869">
        <f t="shared" si="2"/>
        <v>227.84810126582278</v>
      </c>
      <c r="N1268" s="2695">
        <f t="shared" si="3"/>
        <v>227.84810126582278</v>
      </c>
      <c r="O1268" s="2875">
        <v>7.9000000000000001E-2</v>
      </c>
      <c r="P1268" s="2875">
        <v>7.9000000000000001E-2</v>
      </c>
      <c r="Q1268" s="2875">
        <v>7.9000000000000001E-2</v>
      </c>
      <c r="R1268" s="2875">
        <v>7.9000000000000001E-2</v>
      </c>
      <c r="S1268" s="2876">
        <v>2.0099999999999998</v>
      </c>
      <c r="T1268" s="2877">
        <v>0.1</v>
      </c>
      <c r="U1268" s="2878"/>
      <c r="V1268" s="2879">
        <v>300</v>
      </c>
      <c r="W1268" s="2872">
        <f t="shared" si="4"/>
        <v>6.6999999999999994E-3</v>
      </c>
      <c r="X1268" s="2865">
        <v>0.06</v>
      </c>
      <c r="Y1268" s="2879">
        <f t="shared" si="5"/>
        <v>300</v>
      </c>
      <c r="Z1268" s="2879"/>
      <c r="AA1268" s="2865">
        <f t="shared" si="6"/>
        <v>6.6999999999999994E-3</v>
      </c>
      <c r="AB1268" s="2865">
        <f t="shared" si="7"/>
        <v>0.06</v>
      </c>
      <c r="AC1268" s="2595"/>
      <c r="AD1268" s="2880">
        <v>19.989999999999998</v>
      </c>
      <c r="AE1268" s="2879">
        <v>1000</v>
      </c>
      <c r="AF1268" s="2865">
        <f t="shared" si="8"/>
        <v>1.9989999999999997E-2</v>
      </c>
      <c r="AG1268" s="2865">
        <v>0.1</v>
      </c>
      <c r="AH1268" s="2870" t="s">
        <v>5448</v>
      </c>
      <c r="AI1268" s="2881" t="s">
        <v>5449</v>
      </c>
      <c r="AJ1268" s="2865">
        <v>15</v>
      </c>
      <c r="AK1268" s="2578"/>
    </row>
    <row r="1269" spans="2:37" s="2409" customFormat="1" ht="15" customHeight="1" x14ac:dyDescent="0.2">
      <c r="B1269" s="4610" t="s">
        <v>5456</v>
      </c>
      <c r="C1269" s="4611"/>
      <c r="D1269" s="2656" t="s">
        <v>5457</v>
      </c>
      <c r="E1269" s="2871">
        <v>62</v>
      </c>
      <c r="F1269" s="2871">
        <v>25</v>
      </c>
      <c r="G1269" s="2595"/>
      <c r="H1269" s="2873">
        <v>100</v>
      </c>
      <c r="I1269" s="2595"/>
      <c r="J1269" s="2596"/>
      <c r="K1269" s="2874">
        <v>7.9000000000000001E-2</v>
      </c>
      <c r="L1269" s="2874">
        <v>7.9000000000000001E-2</v>
      </c>
      <c r="M1269" s="2869">
        <f t="shared" si="2"/>
        <v>316.45569620253167</v>
      </c>
      <c r="N1269" s="2695">
        <f t="shared" si="3"/>
        <v>316.45569620253167</v>
      </c>
      <c r="O1269" s="2875">
        <v>7.9000000000000001E-2</v>
      </c>
      <c r="P1269" s="2875">
        <v>7.9000000000000001E-2</v>
      </c>
      <c r="Q1269" s="2875">
        <v>7.9000000000000001E-2</v>
      </c>
      <c r="R1269" s="2875">
        <v>7.9000000000000001E-2</v>
      </c>
      <c r="S1269" s="2876">
        <v>2.0099999999999998</v>
      </c>
      <c r="T1269" s="2877">
        <v>0.1</v>
      </c>
      <c r="U1269" s="2878"/>
      <c r="V1269" s="2879">
        <v>300</v>
      </c>
      <c r="W1269" s="2872">
        <f t="shared" si="4"/>
        <v>6.6999999999999994E-3</v>
      </c>
      <c r="X1269" s="2865">
        <v>0.06</v>
      </c>
      <c r="Y1269" s="2879">
        <f t="shared" si="5"/>
        <v>300</v>
      </c>
      <c r="Z1269" s="2879"/>
      <c r="AA1269" s="2865">
        <f t="shared" si="6"/>
        <v>6.6999999999999994E-3</v>
      </c>
      <c r="AB1269" s="2865">
        <f t="shared" si="7"/>
        <v>0.06</v>
      </c>
      <c r="AC1269" s="2595"/>
      <c r="AD1269" s="2880">
        <v>19.989999999999998</v>
      </c>
      <c r="AE1269" s="2879">
        <v>1000</v>
      </c>
      <c r="AF1269" s="2865">
        <f t="shared" si="8"/>
        <v>1.9989999999999997E-2</v>
      </c>
      <c r="AG1269" s="2865">
        <v>0.1</v>
      </c>
      <c r="AH1269" s="2870" t="s">
        <v>5448</v>
      </c>
      <c r="AI1269" s="2881" t="s">
        <v>5449</v>
      </c>
      <c r="AJ1269" s="2865">
        <v>15</v>
      </c>
      <c r="AK1269" s="2578"/>
    </row>
    <row r="1270" spans="2:37" s="2409" customFormat="1" ht="15" customHeight="1" x14ac:dyDescent="0.2">
      <c r="B1270" s="2579"/>
      <c r="C1270" s="2572"/>
      <c r="D1270" s="2572"/>
      <c r="E1270" s="2572"/>
      <c r="F1270" s="2572"/>
      <c r="G1270" s="2572"/>
      <c r="H1270" s="2572"/>
      <c r="I1270" s="2573"/>
      <c r="J1270" s="2573"/>
      <c r="K1270" s="2573"/>
      <c r="L1270" s="2573"/>
      <c r="M1270" s="2572"/>
      <c r="N1270" s="2573"/>
      <c r="O1270" s="2573"/>
      <c r="P1270" s="2573"/>
      <c r="Q1270" s="2573"/>
      <c r="R1270" s="2573"/>
      <c r="S1270" s="2572"/>
      <c r="T1270" s="2571"/>
      <c r="U1270" s="2571"/>
      <c r="V1270" s="2571"/>
      <c r="W1270" s="2571"/>
      <c r="X1270" s="2571"/>
      <c r="Y1270" s="2571"/>
      <c r="Z1270" s="2571"/>
      <c r="AA1270" s="2571"/>
      <c r="AB1270" s="2571"/>
      <c r="AC1270" s="2571"/>
      <c r="AD1270" s="2571"/>
      <c r="AE1270" s="2571"/>
      <c r="AF1270" s="2571"/>
      <c r="AG1270" s="2571"/>
      <c r="AH1270" s="2571"/>
      <c r="AI1270" s="2571"/>
      <c r="AJ1270" s="2571"/>
      <c r="AK1270" s="2578"/>
    </row>
    <row r="1271" spans="2:37" s="2409" customFormat="1" ht="15" customHeight="1" x14ac:dyDescent="0.2">
      <c r="B1271" s="3643" t="s">
        <v>5002</v>
      </c>
      <c r="C1271" s="3644"/>
      <c r="D1271" s="3675" t="s">
        <v>5458</v>
      </c>
      <c r="E1271" s="3675"/>
      <c r="F1271" s="3675"/>
      <c r="G1271" s="3675"/>
      <c r="H1271" s="3675"/>
      <c r="I1271" s="3675"/>
      <c r="J1271" s="3675"/>
      <c r="K1271" s="3675"/>
      <c r="L1271" s="3675"/>
      <c r="M1271" s="3675"/>
      <c r="N1271" s="3675"/>
      <c r="O1271" s="3675"/>
      <c r="P1271" s="3675"/>
      <c r="Q1271" s="3675"/>
      <c r="R1271" s="3675"/>
      <c r="S1271" s="3675"/>
      <c r="T1271" s="3675"/>
      <c r="U1271" s="3675"/>
      <c r="V1271" s="3675"/>
      <c r="W1271" s="3675"/>
      <c r="X1271" s="3675"/>
      <c r="Y1271" s="3675"/>
      <c r="Z1271" s="3675"/>
      <c r="AA1271" s="3675"/>
      <c r="AB1271" s="3675"/>
      <c r="AC1271" s="3675"/>
      <c r="AD1271" s="3675"/>
      <c r="AE1271" s="3675"/>
      <c r="AF1271" s="3675"/>
      <c r="AG1271" s="3675"/>
      <c r="AH1271" s="3675"/>
      <c r="AI1271" s="3675"/>
      <c r="AJ1271" s="3675"/>
      <c r="AK1271" s="3675"/>
    </row>
    <row r="1272" spans="2:37" s="2409" customFormat="1" ht="15" customHeight="1" x14ac:dyDescent="0.2">
      <c r="B1272" s="3643" t="s">
        <v>5003</v>
      </c>
      <c r="C1272" s="3644"/>
      <c r="D1272" s="3675" t="s">
        <v>5099</v>
      </c>
      <c r="E1272" s="3675"/>
      <c r="F1272" s="3675"/>
      <c r="G1272" s="3675"/>
      <c r="H1272" s="3675"/>
      <c r="I1272" s="3675"/>
      <c r="J1272" s="3675"/>
      <c r="K1272" s="3675"/>
      <c r="L1272" s="3675"/>
      <c r="M1272" s="3675"/>
      <c r="N1272" s="3675"/>
      <c r="O1272" s="3675"/>
      <c r="P1272" s="3675"/>
      <c r="Q1272" s="3675"/>
      <c r="R1272" s="3675"/>
      <c r="S1272" s="3675"/>
      <c r="T1272" s="3675"/>
      <c r="U1272" s="3675"/>
      <c r="V1272" s="3675"/>
      <c r="W1272" s="3675"/>
      <c r="X1272" s="3675"/>
      <c r="Y1272" s="3675"/>
      <c r="Z1272" s="3675"/>
      <c r="AA1272" s="3675"/>
      <c r="AB1272" s="3675"/>
      <c r="AC1272" s="3675"/>
      <c r="AD1272" s="3675"/>
      <c r="AE1272" s="3675"/>
      <c r="AF1272" s="3675"/>
      <c r="AG1272" s="3675"/>
      <c r="AH1272" s="3675"/>
      <c r="AI1272" s="3675"/>
      <c r="AJ1272" s="3675"/>
      <c r="AK1272" s="3675"/>
    </row>
    <row r="1273" spans="2:37" s="2409" customFormat="1" ht="15" customHeight="1" thickBot="1" x14ac:dyDescent="0.25">
      <c r="B1273" s="3646"/>
      <c r="C1273" s="3647"/>
      <c r="D1273" s="3648"/>
      <c r="E1273" s="3648"/>
      <c r="F1273" s="3648"/>
      <c r="G1273" s="3648"/>
      <c r="H1273" s="2580"/>
      <c r="I1273" s="2580"/>
      <c r="J1273" s="2580"/>
      <c r="K1273" s="2580"/>
      <c r="L1273" s="2580"/>
      <c r="M1273" s="2580"/>
      <c r="N1273" s="2580"/>
      <c r="O1273" s="2580"/>
      <c r="P1273" s="2580"/>
      <c r="Q1273" s="2580"/>
      <c r="R1273" s="2580"/>
      <c r="S1273" s="2580"/>
      <c r="T1273" s="2581"/>
      <c r="U1273" s="2581"/>
      <c r="V1273" s="2581"/>
      <c r="W1273" s="2581"/>
      <c r="X1273" s="2581"/>
      <c r="Y1273" s="2581"/>
      <c r="Z1273" s="2581"/>
      <c r="AA1273" s="2581"/>
      <c r="AB1273" s="2581"/>
      <c r="AC1273" s="2581"/>
      <c r="AD1273" s="2581"/>
      <c r="AE1273" s="2581"/>
      <c r="AF1273" s="2581"/>
      <c r="AG1273" s="2581"/>
      <c r="AH1273" s="2581"/>
      <c r="AI1273" s="2581"/>
      <c r="AJ1273" s="2581"/>
      <c r="AK1273" s="2583"/>
    </row>
    <row r="1274" spans="2:37" s="2409" customFormat="1" ht="15" customHeight="1" x14ac:dyDescent="0.2">
      <c r="B1274" s="2692" t="str">
        <f>+B1243</f>
        <v>.</v>
      </c>
    </row>
    <row r="1275" spans="2:37" s="2409" customFormat="1" ht="15" customHeight="1" thickBot="1" x14ac:dyDescent="0.25"/>
    <row r="1276" spans="2:37" s="2409" customFormat="1" ht="15" customHeight="1" x14ac:dyDescent="0.2">
      <c r="B1276" s="3623" t="s">
        <v>5011</v>
      </c>
      <c r="C1276" s="3624"/>
      <c r="D1276" s="3624"/>
      <c r="E1276" s="3624"/>
      <c r="F1276" s="3624"/>
      <c r="G1276" s="3624"/>
      <c r="H1276" s="3624"/>
      <c r="I1276" s="3624"/>
      <c r="J1276" s="3624"/>
      <c r="K1276" s="3624"/>
      <c r="L1276" s="3624"/>
      <c r="M1276" s="3624"/>
      <c r="N1276" s="3624"/>
      <c r="O1276" s="3624"/>
      <c r="P1276" s="3624"/>
      <c r="Q1276" s="3624"/>
      <c r="R1276" s="3624"/>
      <c r="S1276" s="3624"/>
      <c r="T1276" s="3624"/>
      <c r="U1276" s="3624"/>
      <c r="V1276" s="3624"/>
      <c r="W1276" s="3624"/>
      <c r="X1276" s="3624"/>
      <c r="Y1276" s="3624"/>
      <c r="Z1276" s="3624"/>
      <c r="AA1276" s="3624"/>
      <c r="AB1276" s="3624"/>
      <c r="AC1276" s="3624"/>
      <c r="AD1276" s="3624"/>
      <c r="AE1276" s="3624"/>
      <c r="AF1276" s="3624"/>
      <c r="AG1276" s="3624"/>
      <c r="AH1276" s="3624"/>
      <c r="AI1276" s="3624"/>
      <c r="AJ1276" s="3624"/>
      <c r="AK1276" s="3625"/>
    </row>
    <row r="1277" spans="2:37" s="2409" customFormat="1" ht="15" customHeight="1" x14ac:dyDescent="0.2">
      <c r="B1277" s="2576"/>
      <c r="C1277" s="2687"/>
      <c r="D1277" s="2687"/>
      <c r="E1277" s="2687"/>
      <c r="F1277" s="2687"/>
      <c r="G1277" s="2577"/>
      <c r="H1277" s="2577"/>
      <c r="I1277" s="2577"/>
      <c r="J1277" s="2577"/>
      <c r="K1277" s="2577"/>
      <c r="L1277" s="2577"/>
      <c r="M1277" s="2577"/>
      <c r="N1277" s="2577"/>
      <c r="O1277" s="2577"/>
      <c r="P1277" s="2577"/>
      <c r="Q1277" s="2577"/>
      <c r="R1277" s="2577"/>
      <c r="S1277" s="2577"/>
      <c r="T1277" s="2577"/>
      <c r="U1277" s="2577"/>
      <c r="V1277" s="2577"/>
      <c r="W1277" s="2577"/>
      <c r="X1277" s="2577"/>
      <c r="Y1277" s="2577"/>
      <c r="Z1277" s="2577"/>
      <c r="AA1277" s="2577"/>
      <c r="AB1277" s="2577"/>
      <c r="AC1277" s="2577"/>
      <c r="AD1277" s="2577"/>
      <c r="AE1277" s="2577"/>
      <c r="AF1277" s="2577"/>
      <c r="AG1277" s="2577"/>
      <c r="AH1277" s="2577"/>
      <c r="AI1277" s="2577"/>
      <c r="AJ1277" s="2577"/>
      <c r="AK1277" s="2578"/>
    </row>
    <row r="1278" spans="2:37" s="2409" customFormat="1" ht="15" customHeight="1" x14ac:dyDescent="0.2">
      <c r="B1278" s="2576" t="s">
        <v>4998</v>
      </c>
      <c r="C1278" s="2687"/>
      <c r="D1278" s="3740" t="s">
        <v>5459</v>
      </c>
      <c r="E1278" s="3740"/>
      <c r="F1278" s="3740"/>
      <c r="G1278" s="2577"/>
      <c r="H1278" s="2577"/>
      <c r="I1278" s="2577"/>
      <c r="J1278" s="2577"/>
      <c r="K1278" s="2577"/>
      <c r="L1278" s="2577"/>
      <c r="M1278" s="2577"/>
      <c r="N1278" s="2577"/>
      <c r="O1278" s="2577"/>
      <c r="P1278" s="2577"/>
      <c r="Q1278" s="2577"/>
      <c r="R1278" s="2577"/>
      <c r="S1278" s="2577"/>
      <c r="T1278" s="2577"/>
      <c r="U1278" s="2577"/>
      <c r="V1278" s="2577"/>
      <c r="W1278" s="2577"/>
      <c r="X1278" s="2577"/>
      <c r="Y1278" s="2577"/>
      <c r="Z1278" s="2577"/>
      <c r="AA1278" s="2577"/>
      <c r="AB1278" s="2577"/>
      <c r="AC1278" s="2577"/>
      <c r="AD1278" s="2577"/>
      <c r="AE1278" s="2577"/>
      <c r="AF1278" s="2577"/>
      <c r="AG1278" s="2577"/>
      <c r="AH1278" s="2577"/>
      <c r="AI1278" s="2577"/>
      <c r="AJ1278" s="2577"/>
      <c r="AK1278" s="2578"/>
    </row>
    <row r="1279" spans="2:37" s="2409" customFormat="1" ht="15" customHeight="1" thickBot="1" x14ac:dyDescent="0.25">
      <c r="B1279" s="3657" t="s">
        <v>5012</v>
      </c>
      <c r="C1279" s="3658"/>
      <c r="D1279" s="3747">
        <v>41306</v>
      </c>
      <c r="E1279" s="3748"/>
      <c r="F1279" s="2687"/>
      <c r="G1279" s="2577"/>
      <c r="H1279" s="2577"/>
      <c r="I1279" s="2577"/>
      <c r="J1279" s="2577"/>
      <c r="K1279" s="2577"/>
      <c r="L1279" s="2577"/>
      <c r="M1279" s="2577"/>
      <c r="N1279" s="2577"/>
      <c r="O1279" s="2577"/>
      <c r="P1279" s="2577"/>
      <c r="Q1279" s="2577"/>
      <c r="R1279" s="2577"/>
      <c r="S1279" s="2577"/>
      <c r="T1279" s="2577"/>
      <c r="U1279" s="2577"/>
      <c r="V1279" s="2577"/>
      <c r="W1279" s="2577"/>
      <c r="X1279" s="2577"/>
      <c r="Y1279" s="2577"/>
      <c r="Z1279" s="2577"/>
      <c r="AA1279" s="2577"/>
      <c r="AB1279" s="2577"/>
      <c r="AC1279" s="2577"/>
      <c r="AD1279" s="2577"/>
      <c r="AE1279" s="2577"/>
      <c r="AF1279" s="2577"/>
      <c r="AG1279" s="2577"/>
      <c r="AH1279" s="2577"/>
      <c r="AI1279" s="2577"/>
      <c r="AJ1279" s="2577"/>
      <c r="AK1279" s="2578"/>
    </row>
    <row r="1280" spans="2:37" s="2409" customFormat="1" ht="42" customHeight="1" thickBot="1" x14ac:dyDescent="0.25">
      <c r="B1280" s="3659" t="s">
        <v>5013</v>
      </c>
      <c r="C1280" s="3710"/>
      <c r="D1280" s="3730" t="s">
        <v>5460</v>
      </c>
      <c r="E1280" s="3731"/>
      <c r="F1280" s="3731"/>
      <c r="G1280" s="3731"/>
      <c r="H1280" s="3731"/>
      <c r="I1280" s="3731"/>
      <c r="J1280" s="3731"/>
      <c r="K1280" s="3731"/>
      <c r="L1280" s="3731"/>
      <c r="M1280" s="3731"/>
      <c r="N1280" s="3731"/>
      <c r="O1280" s="3731"/>
      <c r="P1280" s="3732"/>
      <c r="Q1280" s="2577"/>
      <c r="R1280" s="2577"/>
      <c r="S1280" s="2577"/>
      <c r="T1280" s="2577"/>
      <c r="U1280" s="2577"/>
      <c r="V1280" s="2577"/>
      <c r="W1280" s="2577"/>
      <c r="X1280" s="2577"/>
      <c r="Y1280" s="2577"/>
      <c r="Z1280" s="2577"/>
      <c r="AA1280" s="2577"/>
      <c r="AB1280" s="2577"/>
      <c r="AC1280" s="2577"/>
      <c r="AD1280" s="2577"/>
      <c r="AE1280" s="2577"/>
      <c r="AF1280" s="2577"/>
      <c r="AG1280" s="2577"/>
      <c r="AH1280" s="2577"/>
      <c r="AI1280" s="2577"/>
      <c r="AJ1280" s="2577"/>
      <c r="AK1280" s="2578"/>
    </row>
    <row r="1281" spans="2:37" s="2409" customFormat="1" ht="15" customHeight="1" thickBot="1" x14ac:dyDescent="0.25">
      <c r="B1281" s="3664"/>
      <c r="C1281" s="3653"/>
      <c r="D1281" s="3653"/>
      <c r="E1281" s="3653"/>
      <c r="F1281" s="3653"/>
      <c r="G1281" s="3653"/>
      <c r="H1281" s="3653"/>
      <c r="I1281" s="3653"/>
      <c r="J1281" s="3653"/>
      <c r="K1281" s="3653"/>
      <c r="L1281" s="3653"/>
      <c r="M1281" s="3653"/>
      <c r="N1281" s="3653"/>
      <c r="O1281" s="3653"/>
      <c r="P1281" s="3653"/>
      <c r="Q1281" s="3653"/>
      <c r="R1281" s="2577"/>
      <c r="S1281" s="2577"/>
      <c r="T1281" s="2577"/>
      <c r="U1281" s="2577"/>
      <c r="V1281" s="2577"/>
      <c r="W1281" s="2577"/>
      <c r="X1281" s="2577"/>
      <c r="Y1281" s="2577"/>
      <c r="Z1281" s="2577"/>
      <c r="AA1281" s="2577"/>
      <c r="AB1281" s="2577"/>
      <c r="AC1281" s="2577"/>
      <c r="AD1281" s="2577"/>
      <c r="AE1281" s="2577"/>
      <c r="AF1281" s="2577"/>
      <c r="AG1281" s="2577"/>
      <c r="AH1281" s="2577"/>
      <c r="AI1281" s="2577"/>
      <c r="AJ1281" s="2577"/>
      <c r="AK1281" s="2578"/>
    </row>
    <row r="1282" spans="2:37" s="2409" customFormat="1" ht="15" customHeight="1" thickBot="1" x14ac:dyDescent="0.25">
      <c r="B1282" s="3638" t="s">
        <v>5014</v>
      </c>
      <c r="C1282" s="3638"/>
      <c r="D1282" s="3638" t="s">
        <v>5004</v>
      </c>
      <c r="E1282" s="3638" t="s">
        <v>5015</v>
      </c>
      <c r="F1282" s="3654" t="s">
        <v>224</v>
      </c>
      <c r="G1282" s="3654"/>
      <c r="H1282" s="3654"/>
      <c r="I1282" s="3654"/>
      <c r="J1282" s="3654"/>
      <c r="K1282" s="3654"/>
      <c r="L1282" s="3654"/>
      <c r="M1282" s="3654"/>
      <c r="N1282" s="3654"/>
      <c r="O1282" s="3654"/>
      <c r="P1282" s="3654"/>
      <c r="Q1282" s="3654"/>
      <c r="R1282" s="3654"/>
      <c r="S1282" s="3654" t="s">
        <v>340</v>
      </c>
      <c r="T1282" s="3654"/>
      <c r="U1282" s="3654"/>
      <c r="V1282" s="3654"/>
      <c r="W1282" s="3654"/>
      <c r="X1282" s="3654"/>
      <c r="Y1282" s="3654"/>
      <c r="Z1282" s="3654"/>
      <c r="AA1282" s="3654"/>
      <c r="AB1282" s="3654"/>
      <c r="AC1282" s="3654"/>
      <c r="AD1282" s="3654" t="s">
        <v>225</v>
      </c>
      <c r="AE1282" s="3654"/>
      <c r="AF1282" s="3654"/>
      <c r="AG1282" s="3654"/>
      <c r="AH1282" s="3655" t="s">
        <v>4999</v>
      </c>
      <c r="AI1282" s="3655"/>
      <c r="AJ1282" s="3655"/>
      <c r="AK1282" s="2578"/>
    </row>
    <row r="1283" spans="2:37" s="2409" customFormat="1" ht="42" customHeight="1" thickBot="1" x14ac:dyDescent="0.25">
      <c r="B1283" s="3639"/>
      <c r="C1283" s="3639"/>
      <c r="D1283" s="3639"/>
      <c r="E1283" s="3639"/>
      <c r="F1283" s="3639" t="s">
        <v>5016</v>
      </c>
      <c r="G1283" s="3639" t="s">
        <v>5017</v>
      </c>
      <c r="H1283" s="3638" t="s">
        <v>5018</v>
      </c>
      <c r="I1283" s="3640" t="s">
        <v>5019</v>
      </c>
      <c r="J1283" s="3640" t="s">
        <v>5020</v>
      </c>
      <c r="K1283" s="3637" t="s">
        <v>5021</v>
      </c>
      <c r="L1283" s="3637" t="s">
        <v>5022</v>
      </c>
      <c r="M1283" s="3640" t="s">
        <v>5023</v>
      </c>
      <c r="N1283" s="3640"/>
      <c r="O1283" s="3637" t="s">
        <v>5024</v>
      </c>
      <c r="P1283" s="3637" t="s">
        <v>5025</v>
      </c>
      <c r="Q1283" s="3637" t="s">
        <v>5026</v>
      </c>
      <c r="R1283" s="3637" t="s">
        <v>5027</v>
      </c>
      <c r="S1283" s="3638" t="s">
        <v>5028</v>
      </c>
      <c r="T1283" s="3638" t="s">
        <v>5029</v>
      </c>
      <c r="U1283" s="3638" t="s">
        <v>5030</v>
      </c>
      <c r="V1283" s="3638" t="s">
        <v>5031</v>
      </c>
      <c r="W1283" s="3638" t="s">
        <v>5032</v>
      </c>
      <c r="X1283" s="3638" t="s">
        <v>5033</v>
      </c>
      <c r="Y1283" s="3638" t="s">
        <v>5034</v>
      </c>
      <c r="Z1283" s="3638" t="s">
        <v>5035</v>
      </c>
      <c r="AA1283" s="3638" t="s">
        <v>5036</v>
      </c>
      <c r="AB1283" s="3640" t="s">
        <v>5037</v>
      </c>
      <c r="AC1283" s="3640" t="s">
        <v>5038</v>
      </c>
      <c r="AD1283" s="3638" t="s">
        <v>5039</v>
      </c>
      <c r="AE1283" s="3638" t="s">
        <v>5040</v>
      </c>
      <c r="AF1283" s="3638" t="s">
        <v>5041</v>
      </c>
      <c r="AG1283" s="3638" t="s">
        <v>5042</v>
      </c>
      <c r="AH1283" s="3638" t="s">
        <v>1154</v>
      </c>
      <c r="AI1283" s="3638" t="s">
        <v>5000</v>
      </c>
      <c r="AJ1283" s="3638" t="s">
        <v>5001</v>
      </c>
      <c r="AK1283" s="2578"/>
    </row>
    <row r="1284" spans="2:37" s="2409" customFormat="1" ht="32.25" customHeight="1" thickBot="1" x14ac:dyDescent="0.25">
      <c r="B1284" s="3639"/>
      <c r="C1284" s="3639"/>
      <c r="D1284" s="3639"/>
      <c r="E1284" s="3639"/>
      <c r="F1284" s="3639"/>
      <c r="G1284" s="3639"/>
      <c r="H1284" s="3639"/>
      <c r="I1284" s="3637"/>
      <c r="J1284" s="3637"/>
      <c r="K1284" s="3637"/>
      <c r="L1284" s="3637"/>
      <c r="M1284" s="2686" t="s">
        <v>5043</v>
      </c>
      <c r="N1284" s="2685" t="s">
        <v>2798</v>
      </c>
      <c r="O1284" s="3637"/>
      <c r="P1284" s="3637"/>
      <c r="Q1284" s="3637"/>
      <c r="R1284" s="3637"/>
      <c r="S1284" s="3639"/>
      <c r="T1284" s="3639"/>
      <c r="U1284" s="3639"/>
      <c r="V1284" s="3639"/>
      <c r="W1284" s="3639"/>
      <c r="X1284" s="3639"/>
      <c r="Y1284" s="3639"/>
      <c r="Z1284" s="3639"/>
      <c r="AA1284" s="3639"/>
      <c r="AB1284" s="3637"/>
      <c r="AC1284" s="3637"/>
      <c r="AD1284" s="3639"/>
      <c r="AE1284" s="3639"/>
      <c r="AF1284" s="3639"/>
      <c r="AG1284" s="3639"/>
      <c r="AH1284" s="3639"/>
      <c r="AI1284" s="3639"/>
      <c r="AJ1284" s="3639"/>
      <c r="AK1284" s="2578"/>
    </row>
    <row r="1285" spans="2:37" s="2409" customFormat="1" ht="15" customHeight="1" x14ac:dyDescent="0.2">
      <c r="B1285" s="3749" t="s">
        <v>5461</v>
      </c>
      <c r="C1285" s="3750"/>
      <c r="D1285" s="2742" t="s">
        <v>5462</v>
      </c>
      <c r="E1285" s="2882">
        <v>0.89</v>
      </c>
      <c r="F1285" s="2724"/>
      <c r="G1285" s="2678"/>
      <c r="H1285" s="2725"/>
      <c r="I1285" s="2725"/>
      <c r="J1285" s="2725"/>
      <c r="K1285" s="2678"/>
      <c r="L1285" s="2678"/>
      <c r="M1285" s="2726"/>
      <c r="N1285" s="2727"/>
      <c r="O1285" s="2678"/>
      <c r="P1285" s="2678"/>
      <c r="Q1285" s="2678"/>
      <c r="R1285" s="2678"/>
      <c r="S1285" s="2882">
        <v>0.89</v>
      </c>
      <c r="T1285" s="2678"/>
      <c r="U1285" s="2728"/>
      <c r="V1285" s="2778">
        <v>30</v>
      </c>
      <c r="W1285" s="2694"/>
      <c r="X1285" s="2684">
        <v>0.06</v>
      </c>
      <c r="Y1285" s="2728"/>
      <c r="Z1285" s="2694">
        <f>+S1285/V1285</f>
        <v>2.9666666666666668E-2</v>
      </c>
      <c r="AA1285" s="2728"/>
      <c r="AB1285" s="2678"/>
      <c r="AC1285" s="2684">
        <v>0.06</v>
      </c>
      <c r="AD1285" s="2724"/>
      <c r="AE1285" s="2747"/>
      <c r="AF1285" s="2781"/>
      <c r="AG1285" s="2781"/>
      <c r="AH1285" s="2722"/>
      <c r="AI1285" s="2722"/>
      <c r="AJ1285" s="2708"/>
      <c r="AK1285" s="2578"/>
    </row>
    <row r="1286" spans="2:37" s="2409" customFormat="1" ht="15" customHeight="1" x14ac:dyDescent="0.2">
      <c r="B1286" s="3749" t="s">
        <v>5463</v>
      </c>
      <c r="C1286" s="3750"/>
      <c r="D1286" s="2656" t="s">
        <v>5464</v>
      </c>
      <c r="E1286" s="2883">
        <v>1.79</v>
      </c>
      <c r="F1286" s="2698"/>
      <c r="G1286" s="2677"/>
      <c r="H1286" s="2787"/>
      <c r="I1286" s="2787"/>
      <c r="J1286" s="2787"/>
      <c r="K1286" s="2677"/>
      <c r="L1286" s="2677"/>
      <c r="M1286" s="2697"/>
      <c r="N1286" s="2788"/>
      <c r="O1286" s="2677"/>
      <c r="P1286" s="2677"/>
      <c r="Q1286" s="2677"/>
      <c r="R1286" s="2677"/>
      <c r="S1286" s="2883">
        <v>1.79</v>
      </c>
      <c r="T1286" s="2677"/>
      <c r="U1286" s="2789"/>
      <c r="V1286" s="2879">
        <v>60</v>
      </c>
      <c r="W1286" s="2563"/>
      <c r="X1286" s="2865">
        <v>0.06</v>
      </c>
      <c r="Y1286" s="2789"/>
      <c r="Z1286" s="2563">
        <f>+S1286/V1286</f>
        <v>2.9833333333333333E-2</v>
      </c>
      <c r="AA1286" s="2789"/>
      <c r="AB1286" s="2677"/>
      <c r="AC1286" s="2865">
        <v>0.06</v>
      </c>
      <c r="AD1286" s="2698"/>
      <c r="AE1286" s="2748"/>
      <c r="AF1286" s="2782"/>
      <c r="AG1286" s="2782"/>
      <c r="AH1286" s="2723"/>
      <c r="AI1286" s="2723"/>
      <c r="AJ1286" s="2713"/>
      <c r="AK1286" s="2578"/>
    </row>
    <row r="1287" spans="2:37" s="2409" customFormat="1" ht="15" customHeight="1" x14ac:dyDescent="0.2">
      <c r="B1287" s="3749" t="s">
        <v>5465</v>
      </c>
      <c r="C1287" s="3750"/>
      <c r="D1287" s="2656" t="s">
        <v>5466</v>
      </c>
      <c r="E1287" s="2883">
        <v>2.23</v>
      </c>
      <c r="F1287" s="2698"/>
      <c r="G1287" s="2677"/>
      <c r="H1287" s="2787"/>
      <c r="I1287" s="2787"/>
      <c r="J1287" s="2787"/>
      <c r="K1287" s="2677"/>
      <c r="L1287" s="2677"/>
      <c r="M1287" s="2697"/>
      <c r="N1287" s="2788"/>
      <c r="O1287" s="2677"/>
      <c r="P1287" s="2677"/>
      <c r="Q1287" s="2677"/>
      <c r="R1287" s="2677"/>
      <c r="S1287" s="2883">
        <v>2.23</v>
      </c>
      <c r="T1287" s="2677"/>
      <c r="U1287" s="2789"/>
      <c r="V1287" s="2879">
        <v>90</v>
      </c>
      <c r="W1287" s="2563"/>
      <c r="X1287" s="2865">
        <v>0.06</v>
      </c>
      <c r="Y1287" s="2789"/>
      <c r="Z1287" s="2563">
        <f t="shared" ref="Z1287:Z1289" si="9">+S1287/V1287</f>
        <v>2.4777777777777777E-2</v>
      </c>
      <c r="AA1287" s="2789"/>
      <c r="AB1287" s="2677"/>
      <c r="AC1287" s="2865">
        <v>0.06</v>
      </c>
      <c r="AD1287" s="2698"/>
      <c r="AE1287" s="2748"/>
      <c r="AF1287" s="2782"/>
      <c r="AG1287" s="2782"/>
      <c r="AH1287" s="2723"/>
      <c r="AI1287" s="2723"/>
      <c r="AJ1287" s="2713"/>
      <c r="AK1287" s="2578"/>
    </row>
    <row r="1288" spans="2:37" s="2409" customFormat="1" ht="15" customHeight="1" x14ac:dyDescent="0.2">
      <c r="B1288" s="3749" t="s">
        <v>5467</v>
      </c>
      <c r="C1288" s="3750"/>
      <c r="D1288" s="2656" t="s">
        <v>5468</v>
      </c>
      <c r="E1288" s="2883">
        <v>4.46</v>
      </c>
      <c r="F1288" s="2698"/>
      <c r="G1288" s="2677"/>
      <c r="H1288" s="2787"/>
      <c r="I1288" s="2787"/>
      <c r="J1288" s="2787"/>
      <c r="K1288" s="2677"/>
      <c r="L1288" s="2677"/>
      <c r="M1288" s="2697"/>
      <c r="N1288" s="2788"/>
      <c r="O1288" s="2677"/>
      <c r="P1288" s="2677"/>
      <c r="Q1288" s="2677"/>
      <c r="R1288" s="2677"/>
      <c r="S1288" s="2883">
        <v>4.46</v>
      </c>
      <c r="T1288" s="2677"/>
      <c r="U1288" s="2789"/>
      <c r="V1288" s="2879">
        <v>300</v>
      </c>
      <c r="W1288" s="2563"/>
      <c r="X1288" s="2865">
        <v>0.06</v>
      </c>
      <c r="Y1288" s="2789"/>
      <c r="Z1288" s="2563">
        <f t="shared" si="9"/>
        <v>1.4866666666666667E-2</v>
      </c>
      <c r="AA1288" s="2789"/>
      <c r="AB1288" s="2677"/>
      <c r="AC1288" s="2865">
        <v>0.06</v>
      </c>
      <c r="AD1288" s="2698"/>
      <c r="AE1288" s="2748"/>
      <c r="AF1288" s="2782"/>
      <c r="AG1288" s="2782"/>
      <c r="AH1288" s="2723"/>
      <c r="AI1288" s="2723"/>
      <c r="AJ1288" s="2713"/>
      <c r="AK1288" s="2578"/>
    </row>
    <row r="1289" spans="2:37" s="2409" customFormat="1" ht="15" customHeight="1" x14ac:dyDescent="0.2">
      <c r="B1289" s="3749" t="s">
        <v>5469</v>
      </c>
      <c r="C1289" s="3750"/>
      <c r="D1289" s="2656" t="s">
        <v>5470</v>
      </c>
      <c r="E1289" s="2883">
        <v>8.93</v>
      </c>
      <c r="F1289" s="2698"/>
      <c r="G1289" s="2677"/>
      <c r="H1289" s="2787"/>
      <c r="I1289" s="2787"/>
      <c r="J1289" s="2787"/>
      <c r="K1289" s="2677"/>
      <c r="L1289" s="2677"/>
      <c r="M1289" s="2697"/>
      <c r="N1289" s="2788"/>
      <c r="O1289" s="2677"/>
      <c r="P1289" s="2677"/>
      <c r="Q1289" s="2677"/>
      <c r="R1289" s="2677"/>
      <c r="S1289" s="2883">
        <v>8.93</v>
      </c>
      <c r="T1289" s="2677"/>
      <c r="U1289" s="2789"/>
      <c r="V1289" s="2879">
        <v>1000</v>
      </c>
      <c r="W1289" s="2563"/>
      <c r="X1289" s="2865">
        <v>0.06</v>
      </c>
      <c r="Y1289" s="2789"/>
      <c r="Z1289" s="2563">
        <f t="shared" si="9"/>
        <v>8.9300000000000004E-3</v>
      </c>
      <c r="AA1289" s="2789"/>
      <c r="AB1289" s="2677"/>
      <c r="AC1289" s="2865">
        <v>0.06</v>
      </c>
      <c r="AD1289" s="2698"/>
      <c r="AE1289" s="2748"/>
      <c r="AF1289" s="2782"/>
      <c r="AG1289" s="2782"/>
      <c r="AH1289" s="2723"/>
      <c r="AI1289" s="2723"/>
      <c r="AJ1289" s="2713"/>
      <c r="AK1289" s="2578"/>
    </row>
    <row r="1290" spans="2:37" s="2409" customFormat="1" ht="15" customHeight="1" x14ac:dyDescent="0.2">
      <c r="B1290" s="2579"/>
      <c r="C1290" s="2572"/>
      <c r="D1290" s="2572"/>
      <c r="E1290" s="2572"/>
      <c r="F1290" s="2572"/>
      <c r="G1290" s="2572"/>
      <c r="H1290" s="2572"/>
      <c r="I1290" s="2573"/>
      <c r="J1290" s="2573"/>
      <c r="K1290" s="2573"/>
      <c r="L1290" s="2573"/>
      <c r="M1290" s="2572"/>
      <c r="N1290" s="2573"/>
      <c r="O1290" s="2573"/>
      <c r="P1290" s="2573"/>
      <c r="Q1290" s="2573"/>
      <c r="R1290" s="2573"/>
      <c r="S1290" s="2572"/>
      <c r="T1290" s="2571"/>
      <c r="U1290" s="2571"/>
      <c r="V1290" s="2571"/>
      <c r="W1290" s="2571"/>
      <c r="X1290" s="2571"/>
      <c r="Y1290" s="2571"/>
      <c r="Z1290" s="2571"/>
      <c r="AA1290" s="2571"/>
      <c r="AB1290" s="2571"/>
      <c r="AC1290" s="2571"/>
      <c r="AD1290" s="2571"/>
      <c r="AE1290" s="2571"/>
      <c r="AF1290" s="2571"/>
      <c r="AG1290" s="2571"/>
      <c r="AH1290" s="2571"/>
      <c r="AI1290" s="2571"/>
      <c r="AJ1290" s="2571"/>
      <c r="AK1290" s="2578"/>
    </row>
    <row r="1291" spans="2:37" s="2409" customFormat="1" ht="15" customHeight="1" x14ac:dyDescent="0.2">
      <c r="B1291" s="3643" t="s">
        <v>5002</v>
      </c>
      <c r="C1291" s="3644"/>
      <c r="D1291" s="3652" t="s">
        <v>5471</v>
      </c>
      <c r="E1291" s="3652"/>
      <c r="F1291" s="3652"/>
      <c r="G1291" s="3652"/>
      <c r="H1291" s="2575"/>
      <c r="I1291" s="2575"/>
      <c r="J1291" s="2575"/>
      <c r="K1291" s="2575"/>
      <c r="L1291" s="2575"/>
      <c r="M1291" s="2575"/>
      <c r="N1291" s="2575"/>
      <c r="O1291" s="2575"/>
      <c r="P1291" s="2575"/>
      <c r="Q1291" s="2575"/>
      <c r="R1291" s="2575"/>
      <c r="S1291" s="2575"/>
      <c r="T1291" s="2571"/>
      <c r="U1291" s="2571"/>
      <c r="V1291" s="2571"/>
      <c r="W1291" s="2571"/>
      <c r="X1291" s="2571"/>
      <c r="Y1291" s="2571"/>
      <c r="Z1291" s="2571"/>
      <c r="AA1291" s="2571"/>
      <c r="AB1291" s="2571"/>
      <c r="AC1291" s="2571"/>
      <c r="AD1291" s="2571"/>
      <c r="AE1291" s="2571"/>
      <c r="AF1291" s="2571"/>
      <c r="AG1291" s="2571"/>
      <c r="AH1291" s="2571"/>
      <c r="AI1291" s="2571"/>
      <c r="AJ1291" s="2571"/>
      <c r="AK1291" s="2578"/>
    </row>
    <row r="1292" spans="2:37" s="2409" customFormat="1" ht="15" customHeight="1" x14ac:dyDescent="0.2">
      <c r="B1292" s="3643" t="s">
        <v>5003</v>
      </c>
      <c r="C1292" s="3644"/>
      <c r="D1292" s="3785" t="s">
        <v>5170</v>
      </c>
      <c r="E1292" s="3785"/>
      <c r="F1292" s="3785"/>
      <c r="G1292" s="3785"/>
      <c r="H1292" s="2575"/>
      <c r="I1292" s="2575"/>
      <c r="J1292" s="2575"/>
      <c r="K1292" s="2575"/>
      <c r="L1292" s="2575"/>
      <c r="M1292" s="2575"/>
      <c r="N1292" s="2575"/>
      <c r="O1292" s="2575"/>
      <c r="P1292" s="2575"/>
      <c r="Q1292" s="2575"/>
      <c r="R1292" s="2575"/>
      <c r="S1292" s="2575"/>
      <c r="T1292" s="2571"/>
      <c r="U1292" s="2571"/>
      <c r="V1292" s="2571"/>
      <c r="W1292" s="2571"/>
      <c r="X1292" s="2571"/>
      <c r="Y1292" s="2571"/>
      <c r="Z1292" s="2571"/>
      <c r="AA1292" s="2571"/>
      <c r="AB1292" s="2571"/>
      <c r="AC1292" s="2571"/>
      <c r="AD1292" s="2571"/>
      <c r="AE1292" s="2571"/>
      <c r="AF1292" s="2571"/>
      <c r="AG1292" s="2571"/>
      <c r="AH1292" s="2571"/>
      <c r="AI1292" s="2571"/>
      <c r="AJ1292" s="2571"/>
      <c r="AK1292" s="2578"/>
    </row>
    <row r="1293" spans="2:37" s="2409" customFormat="1" ht="15" customHeight="1" thickBot="1" x14ac:dyDescent="0.25">
      <c r="B1293" s="3646"/>
      <c r="C1293" s="3647"/>
      <c r="D1293" s="3648"/>
      <c r="E1293" s="3648"/>
      <c r="F1293" s="3648"/>
      <c r="G1293" s="3648"/>
      <c r="H1293" s="2580"/>
      <c r="I1293" s="2580"/>
      <c r="J1293" s="2580"/>
      <c r="K1293" s="2580"/>
      <c r="L1293" s="2580"/>
      <c r="M1293" s="2580"/>
      <c r="N1293" s="2580"/>
      <c r="O1293" s="2580"/>
      <c r="P1293" s="2580"/>
      <c r="Q1293" s="2580"/>
      <c r="R1293" s="2580"/>
      <c r="S1293" s="2580"/>
      <c r="T1293" s="2581"/>
      <c r="U1293" s="2581"/>
      <c r="V1293" s="2581"/>
      <c r="W1293" s="2581"/>
      <c r="X1293" s="2581"/>
      <c r="Y1293" s="2581"/>
      <c r="Z1293" s="2581"/>
      <c r="AA1293" s="2581"/>
      <c r="AB1293" s="2581"/>
      <c r="AC1293" s="2581"/>
      <c r="AD1293" s="2581"/>
      <c r="AE1293" s="2581"/>
      <c r="AF1293" s="2581"/>
      <c r="AG1293" s="2581"/>
      <c r="AH1293" s="2581"/>
      <c r="AI1293" s="2581"/>
      <c r="AJ1293" s="2581"/>
      <c r="AK1293" s="2583"/>
    </row>
    <row r="1294" spans="2:37" s="2409" customFormat="1" ht="15" customHeight="1" x14ac:dyDescent="0.2">
      <c r="B1294" s="2692" t="str">
        <f>+B1274</f>
        <v>.</v>
      </c>
    </row>
    <row r="1295" spans="2:37" s="360" customFormat="1" ht="15" customHeight="1" x14ac:dyDescent="0.3">
      <c r="C1295" s="2398"/>
      <c r="D1295" s="2398"/>
      <c r="E1295" s="2398"/>
      <c r="F1295" s="534"/>
      <c r="G1295" s="534"/>
      <c r="H1295" s="534"/>
      <c r="I1295" s="2399"/>
      <c r="J1295" s="2399"/>
      <c r="K1295" s="2399"/>
      <c r="L1295" s="2399"/>
      <c r="M1295" s="2399"/>
      <c r="N1295" s="2399"/>
      <c r="O1295" s="2399"/>
      <c r="P1295" s="2399"/>
    </row>
    <row r="1296" spans="2:37" s="360" customFormat="1" ht="15" customHeight="1" thickBot="1" x14ac:dyDescent="0.35">
      <c r="C1296" s="534"/>
      <c r="D1296" s="534"/>
      <c r="E1296" s="534"/>
      <c r="F1296" s="534"/>
      <c r="G1296" s="534"/>
      <c r="H1296" s="534"/>
      <c r="I1296" s="2332"/>
      <c r="J1296" s="2332"/>
      <c r="K1296" s="2332"/>
      <c r="L1296" s="2332"/>
      <c r="M1296" s="2332"/>
      <c r="N1296" s="2332"/>
      <c r="O1296" s="2332"/>
      <c r="P1296" s="2332"/>
    </row>
    <row r="1297" spans="3:16" s="360" customFormat="1" ht="25.5" customHeight="1" thickTop="1" thickBot="1" x14ac:dyDescent="0.35">
      <c r="C1297" s="4617" t="s">
        <v>4912</v>
      </c>
      <c r="D1297" s="4618"/>
      <c r="E1297" s="4618"/>
      <c r="F1297" s="4618"/>
      <c r="G1297" s="4619"/>
      <c r="H1297" s="534"/>
      <c r="I1297" s="2332"/>
      <c r="J1297" s="2332"/>
      <c r="K1297" s="2332"/>
      <c r="L1297" s="2332"/>
      <c r="M1297" s="2332"/>
      <c r="N1297" s="2332"/>
      <c r="O1297" s="2332"/>
      <c r="P1297" s="2332"/>
    </row>
    <row r="1298" spans="3:16" s="360" customFormat="1" ht="15" customHeight="1" thickBot="1" x14ac:dyDescent="0.35">
      <c r="C1298" s="2351"/>
      <c r="D1298" s="2352" t="s">
        <v>4913</v>
      </c>
      <c r="E1298" s="2352" t="s">
        <v>4914</v>
      </c>
      <c r="F1298" s="2353" t="s">
        <v>4915</v>
      </c>
      <c r="G1298" s="4595"/>
      <c r="H1298" s="534"/>
      <c r="I1298" s="2332"/>
      <c r="J1298" s="2332"/>
      <c r="K1298" s="2332"/>
      <c r="L1298" s="2332"/>
      <c r="M1298" s="2332"/>
      <c r="N1298" s="2332"/>
      <c r="O1298" s="2332"/>
      <c r="P1298" s="2332"/>
    </row>
    <row r="1299" spans="3:16" s="360" customFormat="1" ht="15" customHeight="1" thickBot="1" x14ac:dyDescent="0.35">
      <c r="C1299" s="2354" t="s">
        <v>4916</v>
      </c>
      <c r="D1299" s="4597" t="s">
        <v>1996</v>
      </c>
      <c r="E1299" s="4598"/>
      <c r="F1299" s="4599"/>
      <c r="G1299" s="4596"/>
      <c r="H1299" s="534"/>
      <c r="I1299" s="2332"/>
      <c r="J1299" s="2332"/>
      <c r="K1299" s="2332"/>
      <c r="L1299" s="2332"/>
      <c r="M1299" s="2332"/>
      <c r="N1299" s="2332"/>
      <c r="O1299" s="2332"/>
      <c r="P1299" s="2332"/>
    </row>
    <row r="1300" spans="3:16" s="360" customFormat="1" ht="15" customHeight="1" x14ac:dyDescent="0.3">
      <c r="C1300" s="2355">
        <v>5</v>
      </c>
      <c r="D1300" s="2356">
        <v>10</v>
      </c>
      <c r="E1300" s="2356">
        <v>3</v>
      </c>
      <c r="F1300" s="2357">
        <v>1</v>
      </c>
      <c r="G1300" s="4600" t="s">
        <v>4917</v>
      </c>
      <c r="H1300" s="534"/>
      <c r="I1300" s="2332"/>
      <c r="J1300" s="2332"/>
      <c r="K1300" s="2332"/>
      <c r="L1300" s="2332"/>
      <c r="M1300" s="2332"/>
      <c r="N1300" s="2332"/>
      <c r="O1300" s="2332"/>
      <c r="P1300" s="2332"/>
    </row>
    <row r="1301" spans="3:16" s="360" customFormat="1" ht="15" customHeight="1" x14ac:dyDescent="0.3">
      <c r="C1301" s="2358">
        <v>15</v>
      </c>
      <c r="D1301" s="2305">
        <v>30</v>
      </c>
      <c r="E1301" s="2305">
        <v>10</v>
      </c>
      <c r="F1301" s="2359">
        <v>3</v>
      </c>
      <c r="G1301" s="4601"/>
      <c r="H1301" s="534"/>
      <c r="I1301" s="2332"/>
      <c r="J1301" s="2332"/>
      <c r="K1301" s="2332"/>
      <c r="L1301" s="2332"/>
      <c r="M1301" s="2332"/>
      <c r="N1301" s="2332"/>
      <c r="O1301" s="2332"/>
      <c r="P1301" s="2332"/>
    </row>
    <row r="1302" spans="3:16" s="360" customFormat="1" ht="15" customHeight="1" x14ac:dyDescent="0.3">
      <c r="C1302" s="2358">
        <v>30</v>
      </c>
      <c r="D1302" s="2305">
        <v>100</v>
      </c>
      <c r="E1302" s="2305">
        <v>20</v>
      </c>
      <c r="F1302" s="2359">
        <v>6</v>
      </c>
      <c r="G1302" s="4601"/>
      <c r="H1302" s="534"/>
      <c r="I1302" s="2332"/>
      <c r="J1302" s="2332"/>
      <c r="K1302" s="2332"/>
      <c r="L1302" s="2332"/>
      <c r="M1302" s="2332"/>
      <c r="N1302" s="2332"/>
      <c r="O1302" s="2332"/>
      <c r="P1302" s="2332"/>
    </row>
    <row r="1303" spans="3:16" s="360" customFormat="1" ht="15" customHeight="1" thickBot="1" x14ac:dyDescent="0.35">
      <c r="C1303" s="2360">
        <v>50</v>
      </c>
      <c r="D1303" s="2361">
        <v>200</v>
      </c>
      <c r="E1303" s="2361">
        <v>40</v>
      </c>
      <c r="F1303" s="2362">
        <v>10</v>
      </c>
      <c r="G1303" s="4602"/>
      <c r="H1303" s="534"/>
      <c r="I1303" s="2332"/>
      <c r="J1303" s="2332"/>
      <c r="K1303" s="2332"/>
      <c r="L1303" s="2332"/>
      <c r="M1303" s="2332"/>
      <c r="N1303" s="2332"/>
      <c r="O1303" s="2332"/>
      <c r="P1303" s="2332"/>
    </row>
    <row r="1304" spans="3:16" s="360" customFormat="1" ht="24" customHeight="1" x14ac:dyDescent="0.3">
      <c r="C1304" s="2363">
        <v>100</v>
      </c>
      <c r="D1304" s="2356">
        <v>500</v>
      </c>
      <c r="E1304" s="2356">
        <v>100</v>
      </c>
      <c r="F1304" s="2357">
        <v>20</v>
      </c>
      <c r="G1304" s="4603" t="s">
        <v>4918</v>
      </c>
      <c r="H1304" s="534"/>
      <c r="I1304" s="2332"/>
      <c r="J1304" s="2332"/>
      <c r="K1304" s="2332"/>
      <c r="L1304" s="2332"/>
      <c r="M1304" s="2332"/>
      <c r="N1304" s="2332"/>
      <c r="O1304" s="2332"/>
      <c r="P1304" s="2332"/>
    </row>
    <row r="1305" spans="3:16" s="360" customFormat="1" ht="15" customHeight="1" thickBot="1" x14ac:dyDescent="0.35">
      <c r="C1305" s="2360">
        <v>200</v>
      </c>
      <c r="D1305" s="2361">
        <v>1000</v>
      </c>
      <c r="E1305" s="2361">
        <v>200</v>
      </c>
      <c r="F1305" s="2362">
        <v>40</v>
      </c>
      <c r="G1305" s="4604"/>
      <c r="H1305" s="534"/>
      <c r="I1305" s="2332"/>
      <c r="J1305" s="2332"/>
      <c r="K1305" s="2332"/>
      <c r="L1305" s="2332"/>
      <c r="M1305" s="2332"/>
      <c r="N1305" s="2332"/>
      <c r="O1305" s="2332"/>
      <c r="P1305" s="2332"/>
    </row>
    <row r="1306" spans="3:16" s="360" customFormat="1" ht="15" customHeight="1" thickBot="1" x14ac:dyDescent="0.35">
      <c r="C1306" s="2364" t="s">
        <v>4919</v>
      </c>
      <c r="D1306" s="2365">
        <v>1.5</v>
      </c>
      <c r="E1306" s="2365">
        <v>2</v>
      </c>
      <c r="F1306" s="2366">
        <v>6</v>
      </c>
      <c r="G1306" s="2367"/>
      <c r="H1306" s="534"/>
      <c r="I1306" s="2332"/>
      <c r="J1306" s="2332"/>
      <c r="K1306" s="2332"/>
      <c r="L1306" s="2332"/>
      <c r="M1306" s="2332"/>
      <c r="N1306" s="2332"/>
      <c r="O1306" s="2332"/>
      <c r="P1306" s="2332"/>
    </row>
    <row r="1307" spans="3:16" s="360" customFormat="1" ht="15" customHeight="1" x14ac:dyDescent="0.3">
      <c r="C1307" s="4605" t="s">
        <v>4920</v>
      </c>
      <c r="D1307" s="4606"/>
      <c r="E1307" s="4606"/>
      <c r="F1307" s="4606"/>
      <c r="G1307" s="4607"/>
      <c r="H1307" s="534"/>
      <c r="I1307" s="2332"/>
      <c r="J1307" s="2332"/>
      <c r="K1307" s="2332"/>
      <c r="L1307" s="2332"/>
      <c r="M1307" s="2332"/>
      <c r="N1307" s="2332"/>
      <c r="O1307" s="2332"/>
      <c r="P1307" s="2332"/>
    </row>
    <row r="1308" spans="3:16" s="360" customFormat="1" ht="15" customHeight="1" x14ac:dyDescent="0.3">
      <c r="C1308" s="4612" t="s">
        <v>4921</v>
      </c>
      <c r="D1308" s="4613"/>
      <c r="E1308" s="4613"/>
      <c r="F1308" s="4613"/>
      <c r="G1308" s="4614"/>
      <c r="H1308" s="534"/>
      <c r="I1308" s="2332"/>
      <c r="J1308" s="2332"/>
      <c r="K1308" s="2332"/>
      <c r="L1308" s="2332"/>
      <c r="M1308" s="2332"/>
      <c r="N1308" s="2332"/>
      <c r="O1308" s="2332"/>
      <c r="P1308" s="2332"/>
    </row>
    <row r="1309" spans="3:16" s="360" customFormat="1" ht="15" customHeight="1" x14ac:dyDescent="0.3">
      <c r="C1309" s="4612" t="s">
        <v>4922</v>
      </c>
      <c r="D1309" s="4613"/>
      <c r="E1309" s="4613"/>
      <c r="F1309" s="4613"/>
      <c r="G1309" s="4614"/>
      <c r="H1309" s="534"/>
      <c r="I1309" s="2332"/>
      <c r="J1309" s="2332"/>
      <c r="K1309" s="2332"/>
      <c r="L1309" s="2332"/>
      <c r="M1309" s="2332"/>
      <c r="N1309" s="2332"/>
      <c r="O1309" s="2332"/>
      <c r="P1309" s="2332"/>
    </row>
    <row r="1310" spans="3:16" s="360" customFormat="1" ht="15" customHeight="1" x14ac:dyDescent="0.3">
      <c r="C1310" s="4612" t="s">
        <v>4923</v>
      </c>
      <c r="D1310" s="4613"/>
      <c r="E1310" s="4613"/>
      <c r="F1310" s="4613"/>
      <c r="G1310" s="4614"/>
      <c r="H1310" s="534"/>
      <c r="I1310" s="2332"/>
      <c r="J1310" s="2332"/>
      <c r="K1310" s="2332"/>
      <c r="L1310" s="2332"/>
      <c r="M1310" s="2332"/>
      <c r="N1310" s="2332"/>
      <c r="O1310" s="2332"/>
      <c r="P1310" s="2332"/>
    </row>
    <row r="1311" spans="3:16" s="360" customFormat="1" ht="15" customHeight="1" x14ac:dyDescent="0.3">
      <c r="C1311" s="4612" t="s">
        <v>4924</v>
      </c>
      <c r="D1311" s="4613"/>
      <c r="E1311" s="4613"/>
      <c r="F1311" s="4613"/>
      <c r="G1311" s="4614"/>
      <c r="H1311" s="534"/>
      <c r="I1311" s="2332"/>
      <c r="J1311" s="2332"/>
      <c r="K1311" s="2332"/>
      <c r="L1311" s="2332"/>
      <c r="M1311" s="2332"/>
      <c r="N1311" s="2332"/>
      <c r="O1311" s="2332"/>
      <c r="P1311" s="2332"/>
    </row>
    <row r="1312" spans="3:16" s="360" customFormat="1" ht="15" customHeight="1" x14ac:dyDescent="0.3">
      <c r="C1312" s="4612" t="s">
        <v>4925</v>
      </c>
      <c r="D1312" s="4613"/>
      <c r="E1312" s="4613"/>
      <c r="F1312" s="4613"/>
      <c r="G1312" s="4614"/>
      <c r="H1312" s="534"/>
      <c r="I1312" s="2332"/>
      <c r="J1312" s="2332"/>
      <c r="K1312" s="2332"/>
      <c r="L1312" s="2332"/>
      <c r="M1312" s="2332"/>
      <c r="N1312" s="2332"/>
      <c r="O1312" s="2332"/>
      <c r="P1312" s="2332"/>
    </row>
    <row r="1313" spans="3:16" s="360" customFormat="1" ht="15" customHeight="1" thickBot="1" x14ac:dyDescent="0.35">
      <c r="C1313" s="4620" t="s">
        <v>4926</v>
      </c>
      <c r="D1313" s="4621"/>
      <c r="E1313" s="4621"/>
      <c r="F1313" s="4621"/>
      <c r="G1313" s="4622"/>
      <c r="H1313" s="534"/>
      <c r="I1313" s="2332"/>
      <c r="J1313" s="2332"/>
      <c r="K1313" s="2332"/>
      <c r="L1313" s="2332"/>
      <c r="M1313" s="2332"/>
      <c r="N1313" s="2332"/>
      <c r="O1313" s="2332"/>
      <c r="P1313" s="2332"/>
    </row>
    <row r="1314" spans="3:16" s="360" customFormat="1" ht="15" customHeight="1" thickTop="1" x14ac:dyDescent="0.3">
      <c r="C1314" s="4623" t="str">
        <f>+B1294</f>
        <v>.</v>
      </c>
      <c r="D1314" s="4623"/>
      <c r="E1314" s="534"/>
      <c r="F1314" s="534"/>
      <c r="G1314" s="534"/>
      <c r="H1314" s="534"/>
      <c r="I1314" s="2332"/>
      <c r="J1314" s="2332"/>
      <c r="K1314" s="2332"/>
      <c r="L1314" s="2332"/>
      <c r="M1314" s="2332"/>
      <c r="N1314" s="2332"/>
      <c r="O1314" s="2332"/>
      <c r="P1314" s="2332"/>
    </row>
    <row r="1315" spans="3:16" s="360" customFormat="1" ht="15" customHeight="1" thickBot="1" x14ac:dyDescent="0.35">
      <c r="C1315" s="2240"/>
      <c r="D1315" s="2240"/>
      <c r="E1315" s="534"/>
      <c r="F1315" s="534"/>
      <c r="G1315" s="534"/>
      <c r="H1315" s="534"/>
      <c r="I1315" s="2243"/>
      <c r="J1315" s="2243"/>
      <c r="K1315" s="2243"/>
      <c r="L1315" s="2243"/>
      <c r="M1315" s="2243"/>
      <c r="N1315" s="2243"/>
      <c r="O1315" s="2243"/>
      <c r="P1315" s="2243"/>
    </row>
    <row r="1316" spans="3:16" s="360" customFormat="1" ht="15" customHeight="1" thickTop="1" x14ac:dyDescent="0.2">
      <c r="C1316" s="4642" t="s">
        <v>4806</v>
      </c>
      <c r="D1316" s="4643"/>
      <c r="E1316" s="4643"/>
      <c r="F1316" s="4643"/>
      <c r="G1316" s="4643"/>
      <c r="H1316" s="4643"/>
      <c r="I1316" s="4643"/>
      <c r="J1316" s="4644"/>
      <c r="K1316" s="2243"/>
      <c r="L1316" s="2243"/>
      <c r="M1316" s="2243"/>
      <c r="N1316" s="2243"/>
      <c r="O1316" s="2243"/>
      <c r="P1316" s="2243"/>
    </row>
    <row r="1317" spans="3:16" s="360" customFormat="1" ht="15" customHeight="1" x14ac:dyDescent="0.2">
      <c r="C1317" s="4645" t="s">
        <v>1218</v>
      </c>
      <c r="D1317" s="4646" t="s">
        <v>448</v>
      </c>
      <c r="E1317" s="4647" t="s">
        <v>4807</v>
      </c>
      <c r="F1317" s="4647"/>
      <c r="G1317" s="4647"/>
      <c r="H1317" s="4647" t="s">
        <v>4808</v>
      </c>
      <c r="I1317" s="4647"/>
      <c r="J1317" s="4648"/>
      <c r="K1317" s="2243"/>
      <c r="L1317" s="2243"/>
      <c r="M1317" s="2243"/>
      <c r="N1317" s="2243"/>
      <c r="O1317" s="2243"/>
      <c r="P1317" s="2243"/>
    </row>
    <row r="1318" spans="3:16" s="360" customFormat="1" ht="24.75" customHeight="1" x14ac:dyDescent="0.2">
      <c r="C1318" s="4645"/>
      <c r="D1318" s="4646"/>
      <c r="E1318" s="2306" t="s">
        <v>4809</v>
      </c>
      <c r="F1318" s="2306" t="s">
        <v>4810</v>
      </c>
      <c r="G1318" s="2306" t="s">
        <v>4811</v>
      </c>
      <c r="H1318" s="2306" t="s">
        <v>4809</v>
      </c>
      <c r="I1318" s="2306" t="s">
        <v>4810</v>
      </c>
      <c r="J1318" s="2307" t="s">
        <v>4811</v>
      </c>
      <c r="K1318" s="2243"/>
      <c r="L1318" s="2243"/>
      <c r="M1318" s="2243"/>
      <c r="N1318" s="2243"/>
      <c r="O1318" s="2243"/>
      <c r="P1318" s="2243"/>
    </row>
    <row r="1319" spans="3:16" s="360" customFormat="1" ht="30" customHeight="1" x14ac:dyDescent="0.2">
      <c r="C1319" s="2308" t="s">
        <v>165</v>
      </c>
      <c r="D1319" s="2309" t="s">
        <v>4812</v>
      </c>
      <c r="E1319" s="2310">
        <v>0.1</v>
      </c>
      <c r="F1319" s="2310">
        <v>0.1</v>
      </c>
      <c r="G1319" s="2310">
        <v>0.1</v>
      </c>
      <c r="H1319" s="2311">
        <v>0.15</v>
      </c>
      <c r="I1319" s="2311">
        <v>0.15</v>
      </c>
      <c r="J1319" s="2312">
        <v>0.15</v>
      </c>
      <c r="K1319" s="2243"/>
      <c r="L1319" s="2243"/>
      <c r="M1319" s="2243"/>
      <c r="N1319" s="2243"/>
      <c r="O1319" s="2243"/>
      <c r="P1319" s="2243"/>
    </row>
    <row r="1320" spans="3:16" s="360" customFormat="1" ht="15" customHeight="1" x14ac:dyDescent="0.2">
      <c r="C1320" s="4649" t="s">
        <v>2919</v>
      </c>
      <c r="D1320" s="4650"/>
      <c r="E1320" s="4650"/>
      <c r="F1320" s="4650"/>
      <c r="G1320" s="4650"/>
      <c r="H1320" s="4650"/>
      <c r="I1320" s="4650"/>
      <c r="J1320" s="4651"/>
      <c r="K1320" s="2243"/>
      <c r="L1320" s="2243"/>
      <c r="M1320" s="2243"/>
      <c r="N1320" s="2243"/>
      <c r="O1320" s="2243"/>
      <c r="P1320" s="2243"/>
    </row>
    <row r="1321" spans="3:16" s="360" customFormat="1" ht="15" customHeight="1" x14ac:dyDescent="0.2">
      <c r="C1321" s="4652" t="s">
        <v>4813</v>
      </c>
      <c r="D1321" s="4653"/>
      <c r="E1321" s="4653"/>
      <c r="F1321" s="4653"/>
      <c r="G1321" s="4653"/>
      <c r="H1321" s="4653"/>
      <c r="I1321" s="4653"/>
      <c r="J1321" s="4654"/>
      <c r="K1321" s="2243"/>
      <c r="L1321" s="2243"/>
      <c r="M1321" s="2243"/>
      <c r="N1321" s="2243"/>
      <c r="O1321" s="2243"/>
      <c r="P1321" s="2243"/>
    </row>
    <row r="1322" spans="3:16" s="360" customFormat="1" ht="15" customHeight="1" x14ac:dyDescent="0.2">
      <c r="C1322" s="4624" t="s">
        <v>4814</v>
      </c>
      <c r="D1322" s="4625"/>
      <c r="E1322" s="4625"/>
      <c r="F1322" s="4625"/>
      <c r="G1322" s="4625"/>
      <c r="H1322" s="4625"/>
      <c r="I1322" s="4625"/>
      <c r="J1322" s="4626"/>
      <c r="K1322" s="2243"/>
      <c r="L1322" s="2243"/>
      <c r="M1322" s="2243"/>
      <c r="N1322" s="2243"/>
      <c r="O1322" s="2243"/>
      <c r="P1322" s="2243"/>
    </row>
    <row r="1323" spans="3:16" s="360" customFormat="1" ht="15" customHeight="1" x14ac:dyDescent="0.2">
      <c r="C1323" s="4624" t="s">
        <v>4815</v>
      </c>
      <c r="D1323" s="4625"/>
      <c r="E1323" s="4625"/>
      <c r="F1323" s="4625"/>
      <c r="G1323" s="4625"/>
      <c r="H1323" s="4625"/>
      <c r="I1323" s="4625"/>
      <c r="J1323" s="4626"/>
      <c r="K1323" s="2243"/>
      <c r="L1323" s="2243"/>
      <c r="M1323" s="2243"/>
      <c r="N1323" s="2243"/>
      <c r="O1323" s="2243"/>
      <c r="P1323" s="2243"/>
    </row>
    <row r="1324" spans="3:16" s="360" customFormat="1" ht="15" customHeight="1" x14ac:dyDescent="0.2">
      <c r="C1324" s="4627" t="s">
        <v>3018</v>
      </c>
      <c r="D1324" s="4628"/>
      <c r="E1324" s="4628"/>
      <c r="F1324" s="4628"/>
      <c r="G1324" s="4628"/>
      <c r="H1324" s="4628"/>
      <c r="I1324" s="4628"/>
      <c r="J1324" s="4629"/>
      <c r="K1324" s="2243"/>
      <c r="L1324" s="2243"/>
      <c r="M1324" s="2243"/>
      <c r="N1324" s="2243"/>
      <c r="O1324" s="2243"/>
      <c r="P1324" s="2243"/>
    </row>
    <row r="1325" spans="3:16" s="360" customFormat="1" ht="15" customHeight="1" x14ac:dyDescent="0.2">
      <c r="C1325" s="4624" t="s">
        <v>4816</v>
      </c>
      <c r="D1325" s="4625"/>
      <c r="E1325" s="4625"/>
      <c r="F1325" s="4625"/>
      <c r="G1325" s="4625"/>
      <c r="H1325" s="4625"/>
      <c r="I1325" s="4625"/>
      <c r="J1325" s="4626"/>
      <c r="K1325" s="2243"/>
      <c r="L1325" s="2243"/>
      <c r="M1325" s="2243"/>
      <c r="N1325" s="2243"/>
      <c r="O1325" s="2243"/>
      <c r="P1325" s="2243"/>
    </row>
    <row r="1326" spans="3:16" s="360" customFormat="1" ht="15" customHeight="1" x14ac:dyDescent="0.2">
      <c r="C1326" s="4624" t="s">
        <v>4817</v>
      </c>
      <c r="D1326" s="4625"/>
      <c r="E1326" s="4625"/>
      <c r="F1326" s="4625"/>
      <c r="G1326" s="4625"/>
      <c r="H1326" s="4625"/>
      <c r="I1326" s="4625"/>
      <c r="J1326" s="4626"/>
      <c r="K1326" s="2243"/>
      <c r="L1326" s="2243"/>
      <c r="M1326" s="2243"/>
      <c r="N1326" s="2243"/>
      <c r="O1326" s="2243"/>
      <c r="P1326" s="2243"/>
    </row>
    <row r="1327" spans="3:16" s="360" customFormat="1" ht="15" customHeight="1" x14ac:dyDescent="0.2">
      <c r="C1327" s="4630" t="s">
        <v>4818</v>
      </c>
      <c r="D1327" s="4631"/>
      <c r="E1327" s="4631"/>
      <c r="F1327" s="4631"/>
      <c r="G1327" s="4631"/>
      <c r="H1327" s="4631"/>
      <c r="I1327" s="4631"/>
      <c r="J1327" s="4632"/>
      <c r="K1327" s="2243"/>
      <c r="L1327" s="2243"/>
      <c r="M1327" s="2243"/>
      <c r="N1327" s="2243"/>
      <c r="O1327" s="2243"/>
      <c r="P1327" s="2243"/>
    </row>
    <row r="1328" spans="3:16" s="360" customFormat="1" ht="15" customHeight="1" x14ac:dyDescent="0.2">
      <c r="C1328" s="4633" t="s">
        <v>4819</v>
      </c>
      <c r="D1328" s="4634"/>
      <c r="E1328" s="4634"/>
      <c r="F1328" s="4634"/>
      <c r="G1328" s="4634"/>
      <c r="H1328" s="4634"/>
      <c r="I1328" s="4634"/>
      <c r="J1328" s="4635"/>
      <c r="K1328" s="2243"/>
      <c r="L1328" s="2243"/>
      <c r="M1328" s="2243"/>
      <c r="N1328" s="2243"/>
      <c r="O1328" s="2243"/>
      <c r="P1328" s="2243"/>
    </row>
    <row r="1329" spans="3:16" s="360" customFormat="1" ht="15" customHeight="1" x14ac:dyDescent="0.2">
      <c r="C1329" s="4636" t="s">
        <v>4820</v>
      </c>
      <c r="D1329" s="4637"/>
      <c r="E1329" s="4637"/>
      <c r="F1329" s="4637"/>
      <c r="G1329" s="4637"/>
      <c r="H1329" s="4637"/>
      <c r="I1329" s="4637"/>
      <c r="J1329" s="4638"/>
      <c r="K1329" s="2243"/>
      <c r="L1329" s="2243"/>
      <c r="M1329" s="2243"/>
      <c r="N1329" s="2243"/>
      <c r="O1329" s="2243"/>
      <c r="P1329" s="2243"/>
    </row>
    <row r="1330" spans="3:16" s="360" customFormat="1" ht="15" customHeight="1" x14ac:dyDescent="0.2">
      <c r="C1330" s="4636" t="s">
        <v>4821</v>
      </c>
      <c r="D1330" s="4637"/>
      <c r="E1330" s="4637"/>
      <c r="F1330" s="4637"/>
      <c r="G1330" s="4637"/>
      <c r="H1330" s="4637"/>
      <c r="I1330" s="4637"/>
      <c r="J1330" s="4638"/>
      <c r="K1330" s="2243"/>
      <c r="L1330" s="2243"/>
      <c r="M1330" s="2243"/>
      <c r="N1330" s="2243"/>
      <c r="O1330" s="2243"/>
      <c r="P1330" s="2243"/>
    </row>
    <row r="1331" spans="3:16" s="360" customFormat="1" ht="15" customHeight="1" thickBot="1" x14ac:dyDescent="0.25">
      <c r="C1331" s="4639" t="s">
        <v>4822</v>
      </c>
      <c r="D1331" s="4640"/>
      <c r="E1331" s="4640"/>
      <c r="F1331" s="4640"/>
      <c r="G1331" s="4640"/>
      <c r="H1331" s="4640"/>
      <c r="I1331" s="4640"/>
      <c r="J1331" s="4641"/>
      <c r="K1331" s="2243"/>
      <c r="L1331" s="2243"/>
      <c r="M1331" s="2243"/>
      <c r="N1331" s="2243"/>
      <c r="O1331" s="2243"/>
      <c r="P1331" s="2243"/>
    </row>
    <row r="1332" spans="3:16" s="360" customFormat="1" ht="15" customHeight="1" thickTop="1" x14ac:dyDescent="0.3">
      <c r="C1332" s="4655" t="str">
        <f>+C1314</f>
        <v>.</v>
      </c>
      <c r="D1332" s="4655"/>
      <c r="E1332" s="534"/>
      <c r="F1332" s="534"/>
      <c r="G1332" s="534"/>
      <c r="H1332" s="534"/>
      <c r="I1332" s="2243"/>
      <c r="J1332" s="2243"/>
      <c r="K1332" s="2243"/>
      <c r="L1332" s="2243"/>
      <c r="M1332" s="2243"/>
      <c r="N1332" s="2243"/>
      <c r="O1332" s="2243"/>
      <c r="P1332" s="2243"/>
    </row>
    <row r="1333" spans="3:16" s="360" customFormat="1" ht="15" customHeight="1" thickBot="1" x14ac:dyDescent="0.35">
      <c r="C1333" s="1517"/>
      <c r="D1333" s="1517"/>
      <c r="E1333" s="534"/>
      <c r="F1333" s="534"/>
      <c r="G1333" s="534"/>
      <c r="H1333" s="534"/>
      <c r="I1333" s="506"/>
      <c r="J1333" s="506"/>
      <c r="K1333" s="506"/>
      <c r="L1333" s="506"/>
      <c r="M1333" s="506"/>
      <c r="N1333" s="506"/>
      <c r="O1333" s="506"/>
      <c r="P1333" s="506"/>
    </row>
    <row r="1334" spans="3:16" s="360" customFormat="1" ht="15" customHeight="1" thickTop="1" x14ac:dyDescent="0.2">
      <c r="C1334" s="4656" t="s">
        <v>4009</v>
      </c>
      <c r="D1334" s="4657"/>
      <c r="E1334" s="4657"/>
      <c r="F1334" s="4657"/>
      <c r="G1334" s="4657"/>
      <c r="H1334" s="4657"/>
      <c r="I1334" s="4657"/>
      <c r="J1334" s="4657"/>
      <c r="K1334" s="4657"/>
      <c r="L1334" s="4657"/>
      <c r="M1334" s="4657"/>
      <c r="N1334" s="4657"/>
      <c r="O1334" s="4657"/>
      <c r="P1334" s="4658"/>
    </row>
    <row r="1335" spans="3:16" s="360" customFormat="1" ht="15" customHeight="1" thickBot="1" x14ac:dyDescent="0.25">
      <c r="C1335" s="831"/>
      <c r="D1335" s="712"/>
      <c r="E1335" s="712"/>
      <c r="F1335" s="712"/>
      <c r="G1335" s="712"/>
      <c r="H1335" s="712"/>
      <c r="I1335" s="712"/>
      <c r="J1335" s="712"/>
      <c r="K1335" s="712"/>
      <c r="L1335" s="712"/>
      <c r="M1335" s="712"/>
      <c r="N1335" s="712"/>
      <c r="O1335" s="712"/>
      <c r="P1335" s="832"/>
    </row>
    <row r="1336" spans="3:16" s="360" customFormat="1" ht="15" customHeight="1" thickBot="1" x14ac:dyDescent="0.25">
      <c r="C1336" s="4659" t="s">
        <v>344</v>
      </c>
      <c r="D1336" s="4660"/>
      <c r="E1336" s="4661" t="s">
        <v>345</v>
      </c>
      <c r="F1336" s="4662"/>
      <c r="G1336" s="4662"/>
      <c r="H1336" s="4662"/>
      <c r="I1336" s="4662"/>
      <c r="J1336" s="4662"/>
      <c r="K1336" s="4662"/>
      <c r="L1336" s="4662"/>
      <c r="M1336" s="4662"/>
      <c r="N1336" s="4662"/>
      <c r="O1336" s="4662"/>
      <c r="P1336" s="4663"/>
    </row>
    <row r="1337" spans="3:16" s="360" customFormat="1" ht="15" customHeight="1" x14ac:dyDescent="0.2">
      <c r="C1337" s="4664" t="s">
        <v>2768</v>
      </c>
      <c r="D1337" s="4666" t="s">
        <v>347</v>
      </c>
      <c r="E1337" s="4668" t="s">
        <v>2534</v>
      </c>
      <c r="F1337" s="4669"/>
      <c r="G1337" s="4669"/>
      <c r="H1337" s="4669"/>
      <c r="I1337" s="4669"/>
      <c r="J1337" s="4669"/>
      <c r="K1337" s="4669"/>
      <c r="L1337" s="4670"/>
      <c r="M1337" s="4669" t="s">
        <v>340</v>
      </c>
      <c r="N1337" s="4669"/>
      <c r="O1337" s="4668" t="s">
        <v>623</v>
      </c>
      <c r="P1337" s="4675"/>
    </row>
    <row r="1338" spans="3:16" s="360" customFormat="1" ht="15" customHeight="1" thickBot="1" x14ac:dyDescent="0.25">
      <c r="C1338" s="4664"/>
      <c r="D1338" s="4666"/>
      <c r="E1338" s="4671"/>
      <c r="F1338" s="4672"/>
      <c r="G1338" s="4672"/>
      <c r="H1338" s="4672"/>
      <c r="I1338" s="4672"/>
      <c r="J1338" s="4672"/>
      <c r="K1338" s="4672"/>
      <c r="L1338" s="4673"/>
      <c r="M1338" s="4674"/>
      <c r="N1338" s="4674"/>
      <c r="O1338" s="4676" t="s">
        <v>2773</v>
      </c>
      <c r="P1338" s="2055" t="s">
        <v>1996</v>
      </c>
    </row>
    <row r="1339" spans="3:16" s="360" customFormat="1" ht="15" customHeight="1" thickBot="1" x14ac:dyDescent="0.25">
      <c r="C1339" s="4665"/>
      <c r="D1339" s="4667"/>
      <c r="E1339" s="1018" t="s">
        <v>2770</v>
      </c>
      <c r="F1339" s="819" t="s">
        <v>3949</v>
      </c>
      <c r="G1339" s="819" t="s">
        <v>4010</v>
      </c>
      <c r="H1339" s="819" t="s">
        <v>4011</v>
      </c>
      <c r="I1339" s="819" t="s">
        <v>3692</v>
      </c>
      <c r="J1339" s="819" t="s">
        <v>1413</v>
      </c>
      <c r="K1339" s="1343" t="s">
        <v>4012</v>
      </c>
      <c r="L1339" s="1343" t="s">
        <v>4013</v>
      </c>
      <c r="M1339" s="1236" t="s">
        <v>3694</v>
      </c>
      <c r="N1339" s="1297" t="s">
        <v>3952</v>
      </c>
      <c r="O1339" s="4677"/>
      <c r="P1339" s="2058" t="s">
        <v>3953</v>
      </c>
    </row>
    <row r="1340" spans="3:16" s="360" customFormat="1" ht="27" customHeight="1" x14ac:dyDescent="0.2">
      <c r="C1340" s="982" t="s">
        <v>4014</v>
      </c>
      <c r="D1340" s="836">
        <f t="shared" ref="D1340:D1348" si="10">+E1340+M1340+O1340</f>
        <v>21.990000000000002</v>
      </c>
      <c r="E1340" s="713">
        <v>10</v>
      </c>
      <c r="F1340" s="2059">
        <v>67</v>
      </c>
      <c r="G1340" s="2235">
        <v>100</v>
      </c>
      <c r="H1340" s="2235">
        <v>250</v>
      </c>
      <c r="I1340" s="2061">
        <v>0.15</v>
      </c>
      <c r="J1340" s="2061">
        <v>0.15</v>
      </c>
      <c r="K1340" s="2061">
        <v>0.15</v>
      </c>
      <c r="L1340" s="2061">
        <v>0.04</v>
      </c>
      <c r="M1340" s="836">
        <v>2</v>
      </c>
      <c r="N1340" s="98">
        <v>200</v>
      </c>
      <c r="O1340" s="838">
        <v>9.99</v>
      </c>
      <c r="P1340" s="1933" t="s">
        <v>49</v>
      </c>
    </row>
    <row r="1341" spans="3:16" s="360" customFormat="1" ht="27" customHeight="1" x14ac:dyDescent="0.2">
      <c r="C1341" s="982" t="s">
        <v>4015</v>
      </c>
      <c r="D1341" s="836">
        <f t="shared" si="10"/>
        <v>26.990000000000002</v>
      </c>
      <c r="E1341" s="836">
        <v>10</v>
      </c>
      <c r="F1341" s="1473">
        <v>67</v>
      </c>
      <c r="G1341" s="2235">
        <v>100</v>
      </c>
      <c r="H1341" s="2235">
        <v>250</v>
      </c>
      <c r="I1341" s="2061">
        <v>0.15</v>
      </c>
      <c r="J1341" s="2061">
        <v>0.15</v>
      </c>
      <c r="K1341" s="2061">
        <v>0.15</v>
      </c>
      <c r="L1341" s="2061">
        <v>0.04</v>
      </c>
      <c r="M1341" s="836">
        <v>2</v>
      </c>
      <c r="N1341" s="98">
        <v>200</v>
      </c>
      <c r="O1341" s="838">
        <v>14.99</v>
      </c>
      <c r="P1341" s="1933" t="s">
        <v>406</v>
      </c>
    </row>
    <row r="1342" spans="3:16" s="360" customFormat="1" ht="27" customHeight="1" x14ac:dyDescent="0.2">
      <c r="C1342" s="982" t="s">
        <v>4016</v>
      </c>
      <c r="D1342" s="836">
        <f t="shared" si="10"/>
        <v>31.99</v>
      </c>
      <c r="E1342" s="836">
        <v>10</v>
      </c>
      <c r="F1342" s="1473">
        <v>67</v>
      </c>
      <c r="G1342" s="2235">
        <v>100</v>
      </c>
      <c r="H1342" s="2235">
        <v>250</v>
      </c>
      <c r="I1342" s="2061">
        <v>0.15</v>
      </c>
      <c r="J1342" s="2061">
        <v>0.15</v>
      </c>
      <c r="K1342" s="2061">
        <v>0.15</v>
      </c>
      <c r="L1342" s="2061">
        <v>0.04</v>
      </c>
      <c r="M1342" s="836">
        <v>2</v>
      </c>
      <c r="N1342" s="98">
        <v>200</v>
      </c>
      <c r="O1342" s="838">
        <v>19.989999999999998</v>
      </c>
      <c r="P1342" s="1933" t="s">
        <v>58</v>
      </c>
    </row>
    <row r="1343" spans="3:16" s="360" customFormat="1" ht="27" customHeight="1" x14ac:dyDescent="0.2">
      <c r="C1343" s="982" t="s">
        <v>4017</v>
      </c>
      <c r="D1343" s="836">
        <f t="shared" si="10"/>
        <v>41.989999999999995</v>
      </c>
      <c r="E1343" s="836">
        <v>20</v>
      </c>
      <c r="F1343" s="1473">
        <v>133</v>
      </c>
      <c r="G1343" s="2235">
        <v>200</v>
      </c>
      <c r="H1343" s="2235">
        <v>500</v>
      </c>
      <c r="I1343" s="2061">
        <v>0.15</v>
      </c>
      <c r="J1343" s="2061">
        <v>0.15</v>
      </c>
      <c r="K1343" s="2061">
        <v>0.15</v>
      </c>
      <c r="L1343" s="2061">
        <v>0.04</v>
      </c>
      <c r="M1343" s="836">
        <v>2</v>
      </c>
      <c r="N1343" s="98">
        <v>200</v>
      </c>
      <c r="O1343" s="838">
        <v>19.989999999999998</v>
      </c>
      <c r="P1343" s="2063" t="s">
        <v>58</v>
      </c>
    </row>
    <row r="1344" spans="3:16" s="360" customFormat="1" ht="27" customHeight="1" x14ac:dyDescent="0.2">
      <c r="C1344" s="982" t="s">
        <v>4018</v>
      </c>
      <c r="D1344" s="836">
        <f t="shared" si="10"/>
        <v>51.989999999999995</v>
      </c>
      <c r="E1344" s="836">
        <v>30</v>
      </c>
      <c r="F1344" s="1473">
        <v>200</v>
      </c>
      <c r="G1344" s="2235">
        <v>200</v>
      </c>
      <c r="H1344" s="2235">
        <v>750</v>
      </c>
      <c r="I1344" s="2061">
        <v>0.15</v>
      </c>
      <c r="J1344" s="2061">
        <v>0.15</v>
      </c>
      <c r="K1344" s="2061">
        <v>0.15</v>
      </c>
      <c r="L1344" s="2061">
        <v>0.04</v>
      </c>
      <c r="M1344" s="836">
        <v>2</v>
      </c>
      <c r="N1344" s="98">
        <v>200</v>
      </c>
      <c r="O1344" s="838">
        <v>19.989999999999998</v>
      </c>
      <c r="P1344" s="2063" t="s">
        <v>58</v>
      </c>
    </row>
    <row r="1345" spans="3:16" s="360" customFormat="1" ht="27" customHeight="1" x14ac:dyDescent="0.2">
      <c r="C1345" s="982" t="s">
        <v>4019</v>
      </c>
      <c r="D1345" s="836">
        <f t="shared" si="10"/>
        <v>65</v>
      </c>
      <c r="E1345" s="836">
        <v>30</v>
      </c>
      <c r="F1345" s="1473">
        <v>200</v>
      </c>
      <c r="G1345" s="2235">
        <v>200</v>
      </c>
      <c r="H1345" s="2235">
        <v>750</v>
      </c>
      <c r="I1345" s="2061">
        <v>0.15</v>
      </c>
      <c r="J1345" s="2061">
        <v>0.15</v>
      </c>
      <c r="K1345" s="2061">
        <v>0.15</v>
      </c>
      <c r="L1345" s="2061">
        <v>0.04</v>
      </c>
      <c r="M1345" s="836">
        <v>5</v>
      </c>
      <c r="N1345" s="98">
        <v>1000</v>
      </c>
      <c r="O1345" s="838">
        <v>30</v>
      </c>
      <c r="P1345" s="1933" t="s">
        <v>60</v>
      </c>
    </row>
    <row r="1346" spans="3:16" s="360" customFormat="1" ht="27" customHeight="1" x14ac:dyDescent="0.2">
      <c r="C1346" s="982" t="s">
        <v>4020</v>
      </c>
      <c r="D1346" s="836">
        <f t="shared" si="10"/>
        <v>75</v>
      </c>
      <c r="E1346" s="836">
        <v>40</v>
      </c>
      <c r="F1346" s="1473">
        <v>267</v>
      </c>
      <c r="G1346" s="2235">
        <v>300</v>
      </c>
      <c r="H1346" s="2235">
        <v>1000</v>
      </c>
      <c r="I1346" s="2061">
        <v>0.15</v>
      </c>
      <c r="J1346" s="2061">
        <v>0.15</v>
      </c>
      <c r="K1346" s="2061">
        <v>0.15</v>
      </c>
      <c r="L1346" s="2061">
        <v>0.04</v>
      </c>
      <c r="M1346" s="836">
        <v>5</v>
      </c>
      <c r="N1346" s="98">
        <v>1000</v>
      </c>
      <c r="O1346" s="838">
        <v>30</v>
      </c>
      <c r="P1346" s="1933" t="s">
        <v>60</v>
      </c>
    </row>
    <row r="1347" spans="3:16" s="360" customFormat="1" ht="27" customHeight="1" x14ac:dyDescent="0.2">
      <c r="C1347" s="982" t="s">
        <v>4021</v>
      </c>
      <c r="D1347" s="836">
        <f t="shared" si="10"/>
        <v>85</v>
      </c>
      <c r="E1347" s="836">
        <v>40</v>
      </c>
      <c r="F1347" s="1473">
        <v>267</v>
      </c>
      <c r="G1347" s="2235">
        <v>300</v>
      </c>
      <c r="H1347" s="2235">
        <v>1000</v>
      </c>
      <c r="I1347" s="2061">
        <v>0.15</v>
      </c>
      <c r="J1347" s="2061">
        <v>0.15</v>
      </c>
      <c r="K1347" s="2061">
        <v>0.15</v>
      </c>
      <c r="L1347" s="2061">
        <v>0.04</v>
      </c>
      <c r="M1347" s="836">
        <v>5</v>
      </c>
      <c r="N1347" s="98">
        <v>1000</v>
      </c>
      <c r="O1347" s="838">
        <v>40</v>
      </c>
      <c r="P1347" s="1933" t="s">
        <v>62</v>
      </c>
    </row>
    <row r="1348" spans="3:16" s="360" customFormat="1" ht="27" customHeight="1" x14ac:dyDescent="0.2">
      <c r="C1348" s="982" t="s">
        <v>4022</v>
      </c>
      <c r="D1348" s="836">
        <f t="shared" si="10"/>
        <v>105</v>
      </c>
      <c r="E1348" s="836">
        <v>50</v>
      </c>
      <c r="F1348" s="1473">
        <v>333</v>
      </c>
      <c r="G1348" s="2235">
        <v>300</v>
      </c>
      <c r="H1348" s="2235">
        <v>1250</v>
      </c>
      <c r="I1348" s="2061">
        <v>0.15</v>
      </c>
      <c r="J1348" s="2061">
        <v>0.15</v>
      </c>
      <c r="K1348" s="2061">
        <v>0.15</v>
      </c>
      <c r="L1348" s="2061">
        <v>0.04</v>
      </c>
      <c r="M1348" s="836">
        <v>5</v>
      </c>
      <c r="N1348" s="98">
        <v>1000</v>
      </c>
      <c r="O1348" s="838">
        <v>50</v>
      </c>
      <c r="P1348" s="1933" t="s">
        <v>1174</v>
      </c>
    </row>
    <row r="1349" spans="3:16" s="360" customFormat="1" ht="15" customHeight="1" x14ac:dyDescent="0.2">
      <c r="C1349" s="1234" t="s">
        <v>1474</v>
      </c>
      <c r="D1349" s="1300"/>
      <c r="E1349" s="1300"/>
      <c r="F1349" s="1300"/>
      <c r="G1349" s="1300"/>
      <c r="H1349" s="1300"/>
      <c r="I1349" s="1300"/>
      <c r="J1349" s="1300"/>
      <c r="K1349" s="1300"/>
      <c r="L1349" s="1300"/>
      <c r="M1349" s="1300"/>
      <c r="N1349" s="1301"/>
      <c r="O1349" s="1301"/>
      <c r="P1349" s="1448"/>
    </row>
    <row r="1350" spans="3:16" s="360" customFormat="1" ht="15" customHeight="1" x14ac:dyDescent="0.2">
      <c r="C1350" s="4678" t="s">
        <v>3964</v>
      </c>
      <c r="D1350" s="4679"/>
      <c r="E1350" s="4679"/>
      <c r="F1350" s="4679"/>
      <c r="G1350" s="4679"/>
      <c r="H1350" s="4679"/>
      <c r="I1350" s="4679"/>
      <c r="J1350" s="4679"/>
      <c r="K1350" s="4679"/>
      <c r="L1350" s="4679"/>
      <c r="M1350" s="4679"/>
      <c r="N1350" s="4679"/>
      <c r="O1350" s="4679"/>
      <c r="P1350" s="4680"/>
    </row>
    <row r="1351" spans="3:16" s="360" customFormat="1" ht="15" customHeight="1" x14ac:dyDescent="0.2">
      <c r="C1351" s="4678" t="s">
        <v>1623</v>
      </c>
      <c r="D1351" s="4681"/>
      <c r="E1351" s="4681"/>
      <c r="F1351" s="4681"/>
      <c r="G1351" s="4681"/>
      <c r="H1351" s="4681"/>
      <c r="I1351" s="4681"/>
      <c r="J1351" s="4681"/>
      <c r="K1351" s="4681"/>
      <c r="L1351" s="4681"/>
      <c r="M1351" s="4681"/>
      <c r="N1351" s="4681"/>
      <c r="O1351" s="4681"/>
      <c r="P1351" s="4682"/>
    </row>
    <row r="1352" spans="3:16" s="360" customFormat="1" ht="39" customHeight="1" x14ac:dyDescent="0.2">
      <c r="C1352" s="4684" t="s">
        <v>4416</v>
      </c>
      <c r="D1352" s="4685"/>
      <c r="E1352" s="4685"/>
      <c r="F1352" s="4685"/>
      <c r="G1352" s="4685"/>
      <c r="H1352" s="4685"/>
      <c r="I1352" s="4685"/>
      <c r="J1352" s="4685"/>
      <c r="K1352" s="4685"/>
      <c r="L1352" s="4685"/>
      <c r="M1352" s="4685"/>
      <c r="N1352" s="4685"/>
      <c r="O1352" s="4685"/>
      <c r="P1352" s="4686"/>
    </row>
    <row r="1353" spans="3:16" s="360" customFormat="1" ht="15" customHeight="1" x14ac:dyDescent="0.2">
      <c r="C1353" s="4678" t="s">
        <v>4023</v>
      </c>
      <c r="D1353" s="4681"/>
      <c r="E1353" s="4681"/>
      <c r="F1353" s="4681"/>
      <c r="G1353" s="4681"/>
      <c r="H1353" s="4681"/>
      <c r="I1353" s="4681"/>
      <c r="J1353" s="4681"/>
      <c r="K1353" s="4681"/>
      <c r="L1353" s="4681"/>
      <c r="M1353" s="4681"/>
      <c r="N1353" s="4681"/>
      <c r="O1353" s="4681"/>
      <c r="P1353" s="4682"/>
    </row>
    <row r="1354" spans="3:16" s="360" customFormat="1" ht="15" customHeight="1" x14ac:dyDescent="0.2">
      <c r="C1354" s="4684" t="s">
        <v>4024</v>
      </c>
      <c r="D1354" s="4685"/>
      <c r="E1354" s="4685"/>
      <c r="F1354" s="4685"/>
      <c r="G1354" s="4685"/>
      <c r="H1354" s="4685"/>
      <c r="I1354" s="4685"/>
      <c r="J1354" s="4685"/>
      <c r="K1354" s="4685"/>
      <c r="L1354" s="4685"/>
      <c r="M1354" s="4685"/>
      <c r="N1354" s="4685"/>
      <c r="O1354" s="4685"/>
      <c r="P1354" s="4686"/>
    </row>
    <row r="1355" spans="3:16" s="360" customFormat="1" ht="15" customHeight="1" x14ac:dyDescent="0.2">
      <c r="C1355" s="4678" t="s">
        <v>4025</v>
      </c>
      <c r="D1355" s="4681"/>
      <c r="E1355" s="4681"/>
      <c r="F1355" s="4681"/>
      <c r="G1355" s="4681"/>
      <c r="H1355" s="4681"/>
      <c r="I1355" s="4681"/>
      <c r="J1355" s="4681"/>
      <c r="K1355" s="4681"/>
      <c r="L1355" s="4681"/>
      <c r="M1355" s="4681"/>
      <c r="N1355" s="4681"/>
      <c r="O1355" s="4681"/>
      <c r="P1355" s="4682"/>
    </row>
    <row r="1356" spans="3:16" s="360" customFormat="1" ht="15" customHeight="1" x14ac:dyDescent="0.2">
      <c r="C1356" s="4678" t="s">
        <v>3968</v>
      </c>
      <c r="D1356" s="4681"/>
      <c r="E1356" s="4681"/>
      <c r="F1356" s="4681"/>
      <c r="G1356" s="4681"/>
      <c r="H1356" s="4681"/>
      <c r="I1356" s="4681"/>
      <c r="J1356" s="4681"/>
      <c r="K1356" s="4681"/>
      <c r="L1356" s="4681"/>
      <c r="M1356" s="4681"/>
      <c r="N1356" s="4681"/>
      <c r="O1356" s="4681"/>
      <c r="P1356" s="4682"/>
    </row>
    <row r="1357" spans="3:16" s="360" customFormat="1" ht="15" customHeight="1" x14ac:dyDescent="0.2">
      <c r="C1357" s="4687"/>
      <c r="D1357" s="3884"/>
      <c r="E1357" s="3884"/>
      <c r="F1357" s="3884"/>
      <c r="G1357" s="3884"/>
      <c r="H1357" s="3884"/>
      <c r="I1357" s="3884"/>
      <c r="J1357" s="3884"/>
      <c r="K1357" s="3884"/>
      <c r="L1357" s="3884"/>
      <c r="M1357" s="3884"/>
      <c r="N1357" s="3884"/>
      <c r="O1357" s="3884"/>
      <c r="P1357" s="4688"/>
    </row>
    <row r="1358" spans="3:16" s="360" customFormat="1" ht="15" customHeight="1" thickBot="1" x14ac:dyDescent="0.25">
      <c r="C1358" s="2162" t="s">
        <v>4417</v>
      </c>
      <c r="D1358" s="851"/>
      <c r="E1358" s="851"/>
      <c r="F1358" s="851"/>
      <c r="G1358" s="851"/>
      <c r="H1358" s="851"/>
      <c r="I1358" s="851"/>
      <c r="J1358" s="851"/>
      <c r="K1358" s="851"/>
      <c r="L1358" s="851"/>
      <c r="M1358" s="851"/>
      <c r="N1358" s="851"/>
      <c r="O1358" s="851"/>
      <c r="P1358" s="852"/>
    </row>
    <row r="1359" spans="3:16" s="360" customFormat="1" ht="15" customHeight="1" thickTop="1" x14ac:dyDescent="0.3">
      <c r="C1359" s="4683" t="str">
        <f>+C1314</f>
        <v>.</v>
      </c>
      <c r="D1359" s="4683"/>
      <c r="E1359" s="534"/>
      <c r="F1359" s="534"/>
      <c r="G1359" s="534"/>
      <c r="H1359" s="534"/>
      <c r="I1359" s="506"/>
      <c r="J1359" s="506"/>
      <c r="K1359" s="506"/>
      <c r="L1359" s="506"/>
      <c r="M1359" s="506"/>
      <c r="N1359" s="506"/>
      <c r="O1359" s="506"/>
      <c r="P1359" s="506"/>
    </row>
    <row r="1360" spans="3:16" s="360" customFormat="1" ht="15" customHeight="1" thickBot="1" x14ac:dyDescent="0.35">
      <c r="C1360" s="1517"/>
      <c r="D1360" s="1517"/>
      <c r="E1360" s="534"/>
      <c r="F1360" s="534"/>
      <c r="G1360" s="534"/>
      <c r="H1360" s="534"/>
      <c r="I1360" s="506"/>
      <c r="J1360" s="506"/>
      <c r="K1360" s="506"/>
      <c r="L1360" s="506"/>
      <c r="M1360" s="506"/>
      <c r="N1360" s="506"/>
      <c r="O1360" s="506"/>
      <c r="P1360" s="506"/>
    </row>
    <row r="1361" spans="3:16" s="360" customFormat="1" ht="33.75" customHeight="1" thickTop="1" x14ac:dyDescent="0.3">
      <c r="C1361" s="4693" t="s">
        <v>3994</v>
      </c>
      <c r="D1361" s="4657"/>
      <c r="E1361" s="4657"/>
      <c r="F1361" s="4657"/>
      <c r="G1361" s="4658"/>
      <c r="H1361" s="534"/>
      <c r="I1361" s="506"/>
      <c r="J1361" s="506"/>
      <c r="K1361" s="506"/>
      <c r="L1361" s="506"/>
      <c r="M1361" s="506"/>
      <c r="N1361" s="506"/>
      <c r="O1361" s="506"/>
      <c r="P1361" s="506"/>
    </row>
    <row r="1362" spans="3:16" s="360" customFormat="1" ht="15" customHeight="1" thickBot="1" x14ac:dyDescent="0.35">
      <c r="C1362" s="831"/>
      <c r="D1362" s="712"/>
      <c r="E1362" s="712"/>
      <c r="F1362" s="712"/>
      <c r="G1362" s="832"/>
      <c r="H1362" s="534"/>
      <c r="I1362" s="506"/>
      <c r="J1362" s="506"/>
      <c r="K1362" s="506"/>
      <c r="L1362" s="506"/>
      <c r="M1362" s="506"/>
      <c r="N1362" s="506"/>
      <c r="O1362" s="506"/>
      <c r="P1362" s="506"/>
    </row>
    <row r="1363" spans="3:16" s="360" customFormat="1" ht="15" customHeight="1" thickBot="1" x14ac:dyDescent="0.35">
      <c r="C1363" s="4659" t="s">
        <v>560</v>
      </c>
      <c r="D1363" s="4660"/>
      <c r="E1363" s="4662"/>
      <c r="F1363" s="4662"/>
      <c r="G1363" s="4663"/>
      <c r="H1363" s="534"/>
      <c r="I1363" s="506"/>
      <c r="J1363" s="506"/>
      <c r="K1363" s="506"/>
      <c r="L1363" s="506"/>
      <c r="M1363" s="506"/>
      <c r="N1363" s="506"/>
      <c r="O1363" s="506"/>
      <c r="P1363" s="506"/>
    </row>
    <row r="1364" spans="3:16" s="360" customFormat="1" ht="15" customHeight="1" x14ac:dyDescent="0.3">
      <c r="C1364" s="4664" t="s">
        <v>1754</v>
      </c>
      <c r="D1364" s="4666" t="s">
        <v>3995</v>
      </c>
      <c r="E1364" s="4694" t="s">
        <v>3731</v>
      </c>
      <c r="F1364" s="4695"/>
      <c r="G1364" s="4696"/>
      <c r="H1364" s="534"/>
      <c r="I1364" s="506"/>
      <c r="J1364" s="506"/>
      <c r="K1364" s="506"/>
      <c r="L1364" s="506"/>
      <c r="M1364" s="506"/>
      <c r="N1364" s="506"/>
      <c r="O1364" s="506"/>
      <c r="P1364" s="506"/>
    </row>
    <row r="1365" spans="3:16" s="360" customFormat="1" ht="15" customHeight="1" x14ac:dyDescent="0.3">
      <c r="C1365" s="4665"/>
      <c r="D1365" s="4667"/>
      <c r="E1365" s="2233" t="s">
        <v>2773</v>
      </c>
      <c r="F1365" s="1428" t="s">
        <v>1057</v>
      </c>
      <c r="G1365" s="2234" t="s">
        <v>2321</v>
      </c>
      <c r="H1365" s="534"/>
      <c r="I1365" s="506"/>
      <c r="J1365" s="506"/>
      <c r="K1365" s="506"/>
      <c r="L1365" s="506"/>
      <c r="M1365" s="506"/>
      <c r="N1365" s="506"/>
      <c r="O1365" s="506"/>
      <c r="P1365" s="506"/>
    </row>
    <row r="1366" spans="3:16" s="360" customFormat="1" ht="15" customHeight="1" x14ac:dyDescent="0.3">
      <c r="C1366" s="982" t="s">
        <v>4406</v>
      </c>
      <c r="D1366" s="836">
        <f>+E1366</f>
        <v>5.99</v>
      </c>
      <c r="E1366" s="838">
        <v>5.99</v>
      </c>
      <c r="F1366" s="1299">
        <v>200</v>
      </c>
      <c r="G1366" s="2071">
        <v>0.1</v>
      </c>
      <c r="H1366" s="534"/>
      <c r="I1366" s="506"/>
      <c r="J1366" s="506"/>
      <c r="K1366" s="506"/>
      <c r="L1366" s="506"/>
      <c r="M1366" s="506"/>
      <c r="N1366" s="506"/>
      <c r="O1366" s="506"/>
      <c r="P1366" s="506"/>
    </row>
    <row r="1367" spans="3:16" s="360" customFormat="1" ht="15" customHeight="1" x14ac:dyDescent="0.3">
      <c r="C1367" s="982" t="s">
        <v>4407</v>
      </c>
      <c r="D1367" s="836">
        <f t="shared" ref="D1367:D1380" si="11">+E1367</f>
        <v>9.99</v>
      </c>
      <c r="E1367" s="838">
        <v>9.99</v>
      </c>
      <c r="F1367" s="1299">
        <v>300</v>
      </c>
      <c r="G1367" s="2071">
        <v>0.1</v>
      </c>
      <c r="H1367" s="534"/>
      <c r="I1367" s="506"/>
      <c r="J1367" s="506"/>
      <c r="K1367" s="506"/>
      <c r="L1367" s="506"/>
      <c r="M1367" s="506"/>
      <c r="N1367" s="506"/>
      <c r="O1367" s="506"/>
      <c r="P1367" s="506"/>
    </row>
    <row r="1368" spans="3:16" s="360" customFormat="1" ht="15" customHeight="1" x14ac:dyDescent="0.3">
      <c r="C1368" s="982" t="s">
        <v>4408</v>
      </c>
      <c r="D1368" s="836">
        <f t="shared" si="11"/>
        <v>9.99</v>
      </c>
      <c r="E1368" s="838">
        <v>9.99</v>
      </c>
      <c r="F1368" s="1299">
        <v>300</v>
      </c>
      <c r="G1368" s="2071">
        <v>0.1</v>
      </c>
      <c r="H1368" s="534"/>
      <c r="I1368" s="506"/>
      <c r="J1368" s="506"/>
      <c r="K1368" s="506"/>
      <c r="L1368" s="506"/>
      <c r="M1368" s="506"/>
      <c r="N1368" s="506"/>
      <c r="O1368" s="506"/>
      <c r="P1368" s="506"/>
    </row>
    <row r="1369" spans="3:16" s="360" customFormat="1" ht="15" customHeight="1" x14ac:dyDescent="0.3">
      <c r="C1369" s="982" t="s">
        <v>4409</v>
      </c>
      <c r="D1369" s="836">
        <f t="shared" si="11"/>
        <v>14.99</v>
      </c>
      <c r="E1369" s="838">
        <v>14.99</v>
      </c>
      <c r="F1369" s="1299">
        <v>500</v>
      </c>
      <c r="G1369" s="2071">
        <v>0.1</v>
      </c>
      <c r="H1369" s="534"/>
      <c r="I1369" s="506"/>
      <c r="J1369" s="506"/>
      <c r="K1369" s="506"/>
      <c r="L1369" s="506"/>
      <c r="M1369" s="506"/>
      <c r="N1369" s="506"/>
      <c r="O1369" s="506"/>
      <c r="P1369" s="506"/>
    </row>
    <row r="1370" spans="3:16" s="360" customFormat="1" ht="15" customHeight="1" x14ac:dyDescent="0.3">
      <c r="C1370" s="982" t="s">
        <v>4410</v>
      </c>
      <c r="D1370" s="836">
        <f t="shared" si="11"/>
        <v>19.989999999999998</v>
      </c>
      <c r="E1370" s="838">
        <v>19.989999999999998</v>
      </c>
      <c r="F1370" s="1299">
        <v>1000</v>
      </c>
      <c r="G1370" s="2071">
        <v>0.1</v>
      </c>
      <c r="H1370" s="534"/>
      <c r="I1370" s="506"/>
      <c r="J1370" s="506"/>
      <c r="K1370" s="506"/>
      <c r="L1370" s="506"/>
      <c r="M1370" s="506"/>
      <c r="N1370" s="506"/>
      <c r="O1370" s="506"/>
      <c r="P1370" s="506"/>
    </row>
    <row r="1371" spans="3:16" s="360" customFormat="1" ht="15" customHeight="1" x14ac:dyDescent="0.3">
      <c r="C1371" s="982" t="s">
        <v>3996</v>
      </c>
      <c r="D1371" s="836">
        <f t="shared" si="11"/>
        <v>30</v>
      </c>
      <c r="E1371" s="838">
        <v>30</v>
      </c>
      <c r="F1371" s="1299">
        <v>2000</v>
      </c>
      <c r="G1371" s="2071">
        <v>0.1</v>
      </c>
      <c r="H1371" s="534"/>
      <c r="I1371" s="506"/>
      <c r="J1371" s="506"/>
      <c r="K1371" s="506"/>
      <c r="L1371" s="506"/>
      <c r="M1371" s="506"/>
      <c r="N1371" s="506"/>
      <c r="O1371" s="506"/>
      <c r="P1371" s="506"/>
    </row>
    <row r="1372" spans="3:16" s="360" customFormat="1" ht="15" customHeight="1" x14ac:dyDescent="0.3">
      <c r="C1372" s="982" t="s">
        <v>3997</v>
      </c>
      <c r="D1372" s="836">
        <f t="shared" si="11"/>
        <v>40</v>
      </c>
      <c r="E1372" s="838">
        <v>40</v>
      </c>
      <c r="F1372" s="1299">
        <v>3000</v>
      </c>
      <c r="G1372" s="2071">
        <v>0.1</v>
      </c>
      <c r="H1372" s="534"/>
      <c r="I1372" s="506"/>
      <c r="J1372" s="506"/>
      <c r="K1372" s="506"/>
      <c r="L1372" s="506"/>
      <c r="M1372" s="506"/>
      <c r="N1372" s="506"/>
      <c r="O1372" s="506"/>
      <c r="P1372" s="506"/>
    </row>
    <row r="1373" spans="3:16" s="360" customFormat="1" ht="15" customHeight="1" x14ac:dyDescent="0.3">
      <c r="C1373" s="982" t="s">
        <v>3998</v>
      </c>
      <c r="D1373" s="836">
        <f t="shared" si="11"/>
        <v>50</v>
      </c>
      <c r="E1373" s="838">
        <v>50</v>
      </c>
      <c r="F1373" s="1299">
        <v>5000</v>
      </c>
      <c r="G1373" s="2071">
        <v>0.1</v>
      </c>
      <c r="H1373" s="534"/>
      <c r="I1373" s="506"/>
      <c r="J1373" s="506"/>
      <c r="K1373" s="506"/>
      <c r="L1373" s="506"/>
      <c r="M1373" s="506"/>
      <c r="N1373" s="506"/>
      <c r="O1373" s="506"/>
      <c r="P1373" s="506"/>
    </row>
    <row r="1374" spans="3:16" s="360" customFormat="1" ht="15" customHeight="1" x14ac:dyDescent="0.3">
      <c r="C1374" s="982" t="s">
        <v>4411</v>
      </c>
      <c r="D1374" s="836">
        <f t="shared" si="11"/>
        <v>5.99</v>
      </c>
      <c r="E1374" s="836">
        <v>5.99</v>
      </c>
      <c r="F1374" s="1299">
        <v>200</v>
      </c>
      <c r="G1374" s="2071">
        <v>0.1</v>
      </c>
      <c r="H1374" s="534"/>
      <c r="I1374" s="506"/>
      <c r="J1374" s="506"/>
      <c r="K1374" s="506"/>
      <c r="L1374" s="506"/>
      <c r="M1374" s="506"/>
      <c r="N1374" s="506"/>
      <c r="O1374" s="506"/>
      <c r="P1374" s="506"/>
    </row>
    <row r="1375" spans="3:16" s="360" customFormat="1" ht="15" customHeight="1" x14ac:dyDescent="0.3">
      <c r="C1375" s="982" t="s">
        <v>4412</v>
      </c>
      <c r="D1375" s="836">
        <f t="shared" si="11"/>
        <v>9.99</v>
      </c>
      <c r="E1375" s="836">
        <v>9.99</v>
      </c>
      <c r="F1375" s="1299">
        <v>300</v>
      </c>
      <c r="G1375" s="2071">
        <v>0.1</v>
      </c>
      <c r="H1375" s="534"/>
      <c r="I1375" s="506"/>
      <c r="J1375" s="506"/>
      <c r="K1375" s="506"/>
      <c r="L1375" s="506"/>
      <c r="M1375" s="506"/>
      <c r="N1375" s="506"/>
      <c r="O1375" s="506"/>
      <c r="P1375" s="506"/>
    </row>
    <row r="1376" spans="3:16" s="360" customFormat="1" ht="15" customHeight="1" x14ac:dyDescent="0.3">
      <c r="C1376" s="982" t="s">
        <v>4413</v>
      </c>
      <c r="D1376" s="836">
        <f t="shared" si="11"/>
        <v>14.99</v>
      </c>
      <c r="E1376" s="836">
        <v>14.99</v>
      </c>
      <c r="F1376" s="1299">
        <v>500</v>
      </c>
      <c r="G1376" s="2071">
        <v>0.1</v>
      </c>
      <c r="H1376" s="534"/>
      <c r="I1376" s="506"/>
      <c r="J1376" s="506"/>
      <c r="K1376" s="506"/>
      <c r="L1376" s="506"/>
      <c r="M1376" s="506"/>
      <c r="N1376" s="506"/>
      <c r="O1376" s="506"/>
      <c r="P1376" s="506"/>
    </row>
    <row r="1377" spans="3:16" s="360" customFormat="1" ht="15" customHeight="1" x14ac:dyDescent="0.3">
      <c r="C1377" s="982" t="s">
        <v>4414</v>
      </c>
      <c r="D1377" s="836">
        <f t="shared" si="11"/>
        <v>19.989999999999998</v>
      </c>
      <c r="E1377" s="836">
        <v>19.989999999999998</v>
      </c>
      <c r="F1377" s="1299">
        <v>1000</v>
      </c>
      <c r="G1377" s="2071">
        <v>0.1</v>
      </c>
      <c r="H1377" s="534"/>
      <c r="I1377" s="506"/>
      <c r="J1377" s="506"/>
      <c r="K1377" s="506"/>
      <c r="L1377" s="506"/>
      <c r="M1377" s="506"/>
      <c r="N1377" s="506"/>
      <c r="O1377" s="506"/>
      <c r="P1377" s="506"/>
    </row>
    <row r="1378" spans="3:16" s="360" customFormat="1" ht="15" customHeight="1" x14ac:dyDescent="0.3">
      <c r="C1378" s="982" t="s">
        <v>3999</v>
      </c>
      <c r="D1378" s="836">
        <f t="shared" si="11"/>
        <v>30</v>
      </c>
      <c r="E1378" s="836">
        <v>30</v>
      </c>
      <c r="F1378" s="1299">
        <v>2000</v>
      </c>
      <c r="G1378" s="2071">
        <v>0.1</v>
      </c>
      <c r="H1378" s="534"/>
      <c r="I1378" s="506"/>
      <c r="J1378" s="506"/>
      <c r="K1378" s="506"/>
      <c r="L1378" s="506"/>
      <c r="M1378" s="506"/>
      <c r="N1378" s="506"/>
      <c r="O1378" s="506"/>
      <c r="P1378" s="506"/>
    </row>
    <row r="1379" spans="3:16" s="360" customFormat="1" ht="15" customHeight="1" x14ac:dyDescent="0.3">
      <c r="C1379" s="982" t="s">
        <v>4000</v>
      </c>
      <c r="D1379" s="836">
        <f t="shared" si="11"/>
        <v>40</v>
      </c>
      <c r="E1379" s="836">
        <v>40</v>
      </c>
      <c r="F1379" s="1299">
        <v>3000</v>
      </c>
      <c r="G1379" s="2071">
        <v>0.1</v>
      </c>
      <c r="H1379" s="534"/>
      <c r="I1379" s="506"/>
      <c r="J1379" s="506"/>
      <c r="K1379" s="506"/>
      <c r="L1379" s="506"/>
      <c r="M1379" s="506"/>
      <c r="N1379" s="506"/>
      <c r="O1379" s="506"/>
      <c r="P1379" s="506"/>
    </row>
    <row r="1380" spans="3:16" s="360" customFormat="1" ht="15" customHeight="1" x14ac:dyDescent="0.3">
      <c r="C1380" s="982" t="s">
        <v>4001</v>
      </c>
      <c r="D1380" s="836">
        <f t="shared" si="11"/>
        <v>50</v>
      </c>
      <c r="E1380" s="836">
        <v>50</v>
      </c>
      <c r="F1380" s="1299">
        <v>5000</v>
      </c>
      <c r="G1380" s="2071">
        <v>0.1</v>
      </c>
      <c r="H1380" s="534"/>
      <c r="I1380" s="506"/>
      <c r="J1380" s="506"/>
      <c r="K1380" s="506"/>
      <c r="L1380" s="506"/>
      <c r="M1380" s="506"/>
      <c r="N1380" s="506"/>
      <c r="O1380" s="506"/>
      <c r="P1380" s="506"/>
    </row>
    <row r="1381" spans="3:16" s="360" customFormat="1" ht="15" customHeight="1" x14ac:dyDescent="0.3">
      <c r="C1381" s="1234" t="s">
        <v>1474</v>
      </c>
      <c r="D1381" s="1300"/>
      <c r="E1381" s="1301"/>
      <c r="F1381" s="1301"/>
      <c r="G1381" s="2072"/>
      <c r="H1381" s="534"/>
      <c r="I1381" s="506"/>
      <c r="J1381" s="506"/>
      <c r="K1381" s="506"/>
      <c r="L1381" s="506"/>
      <c r="M1381" s="506"/>
      <c r="N1381" s="506"/>
      <c r="O1381" s="506"/>
      <c r="P1381" s="506"/>
    </row>
    <row r="1382" spans="3:16" s="360" customFormat="1" ht="15" customHeight="1" x14ac:dyDescent="0.3">
      <c r="C1382" s="4678" t="s">
        <v>2778</v>
      </c>
      <c r="D1382" s="4679"/>
      <c r="E1382" s="4679"/>
      <c r="F1382" s="4679"/>
      <c r="G1382" s="4680"/>
      <c r="H1382" s="534"/>
      <c r="I1382" s="506"/>
      <c r="J1382" s="506"/>
      <c r="K1382" s="506"/>
      <c r="L1382" s="506"/>
      <c r="M1382" s="506"/>
      <c r="N1382" s="506"/>
      <c r="O1382" s="506"/>
      <c r="P1382" s="506"/>
    </row>
    <row r="1383" spans="3:16" s="360" customFormat="1" ht="15" customHeight="1" x14ac:dyDescent="0.3">
      <c r="C1383" s="4684" t="s">
        <v>4194</v>
      </c>
      <c r="D1383" s="4685"/>
      <c r="E1383" s="4685"/>
      <c r="F1383" s="4685"/>
      <c r="G1383" s="4686"/>
      <c r="H1383" s="534"/>
      <c r="I1383" s="506"/>
      <c r="J1383" s="506"/>
      <c r="K1383" s="506"/>
      <c r="L1383" s="506"/>
      <c r="M1383" s="506"/>
      <c r="N1383" s="506"/>
      <c r="O1383" s="506"/>
      <c r="P1383" s="506"/>
    </row>
    <row r="1384" spans="3:16" s="360" customFormat="1" ht="15" customHeight="1" x14ac:dyDescent="0.3">
      <c r="C1384" s="4678" t="s">
        <v>4002</v>
      </c>
      <c r="D1384" s="4681"/>
      <c r="E1384" s="4681"/>
      <c r="F1384" s="4681"/>
      <c r="G1384" s="4682"/>
      <c r="H1384" s="534"/>
      <c r="I1384" s="506"/>
      <c r="J1384" s="506"/>
      <c r="K1384" s="506"/>
      <c r="L1384" s="506"/>
      <c r="M1384" s="506"/>
      <c r="N1384" s="506"/>
      <c r="O1384" s="506"/>
      <c r="P1384" s="506"/>
    </row>
    <row r="1385" spans="3:16" s="360" customFormat="1" ht="15" customHeight="1" x14ac:dyDescent="0.3">
      <c r="C1385" s="4684" t="s">
        <v>4003</v>
      </c>
      <c r="D1385" s="4685"/>
      <c r="E1385" s="4685"/>
      <c r="F1385" s="4685"/>
      <c r="G1385" s="4686"/>
      <c r="H1385" s="534"/>
      <c r="I1385" s="506"/>
      <c r="J1385" s="506"/>
      <c r="K1385" s="506"/>
      <c r="L1385" s="506"/>
      <c r="M1385" s="506"/>
      <c r="N1385" s="506"/>
      <c r="O1385" s="506"/>
      <c r="P1385" s="506"/>
    </row>
    <row r="1386" spans="3:16" s="360" customFormat="1" ht="15" customHeight="1" x14ac:dyDescent="0.3">
      <c r="C1386" s="4684" t="s">
        <v>4004</v>
      </c>
      <c r="D1386" s="4685"/>
      <c r="E1386" s="4685"/>
      <c r="F1386" s="4685"/>
      <c r="G1386" s="4686"/>
      <c r="H1386" s="534"/>
      <c r="I1386" s="506"/>
      <c r="J1386" s="506"/>
      <c r="K1386" s="506"/>
      <c r="L1386" s="506"/>
      <c r="M1386" s="506"/>
      <c r="N1386" s="506"/>
      <c r="O1386" s="506"/>
      <c r="P1386" s="506"/>
    </row>
    <row r="1387" spans="3:16" s="360" customFormat="1" ht="15" customHeight="1" x14ac:dyDescent="0.3">
      <c r="C1387" s="4684" t="s">
        <v>4005</v>
      </c>
      <c r="D1387" s="4685"/>
      <c r="E1387" s="4685"/>
      <c r="F1387" s="4685"/>
      <c r="G1387" s="4686"/>
      <c r="H1387" s="534"/>
      <c r="I1387" s="506"/>
      <c r="J1387" s="506"/>
      <c r="K1387" s="506"/>
      <c r="L1387" s="506"/>
      <c r="M1387" s="506"/>
      <c r="N1387" s="506"/>
      <c r="O1387" s="506"/>
      <c r="P1387" s="506"/>
    </row>
    <row r="1388" spans="3:16" s="360" customFormat="1" ht="15" customHeight="1" x14ac:dyDescent="0.3">
      <c r="C1388" s="4678" t="s">
        <v>4006</v>
      </c>
      <c r="D1388" s="4681"/>
      <c r="E1388" s="4681"/>
      <c r="F1388" s="4681"/>
      <c r="G1388" s="4682"/>
      <c r="H1388" s="534"/>
      <c r="I1388" s="506"/>
      <c r="J1388" s="506"/>
      <c r="K1388" s="506"/>
      <c r="L1388" s="506"/>
      <c r="M1388" s="506"/>
      <c r="N1388" s="506"/>
      <c r="O1388" s="506"/>
      <c r="P1388" s="506"/>
    </row>
    <row r="1389" spans="3:16" s="360" customFormat="1" ht="15" customHeight="1" x14ac:dyDescent="0.3">
      <c r="C1389" s="4678" t="s">
        <v>4007</v>
      </c>
      <c r="D1389" s="4681"/>
      <c r="E1389" s="4681"/>
      <c r="F1389" s="4681"/>
      <c r="G1389" s="4682"/>
      <c r="H1389" s="534"/>
      <c r="I1389" s="506"/>
      <c r="J1389" s="506"/>
      <c r="K1389" s="506"/>
      <c r="L1389" s="506"/>
      <c r="M1389" s="506"/>
      <c r="N1389" s="506"/>
      <c r="O1389" s="506"/>
      <c r="P1389" s="506"/>
    </row>
    <row r="1390" spans="3:16" s="360" customFormat="1" ht="15" customHeight="1" x14ac:dyDescent="0.3">
      <c r="C1390" s="4678" t="s">
        <v>4008</v>
      </c>
      <c r="D1390" s="4681"/>
      <c r="E1390" s="4681"/>
      <c r="F1390" s="4681"/>
      <c r="G1390" s="4682"/>
      <c r="H1390" s="534"/>
      <c r="I1390" s="506"/>
      <c r="J1390" s="506"/>
      <c r="K1390" s="506"/>
      <c r="L1390" s="506"/>
      <c r="M1390" s="506"/>
      <c r="N1390" s="506"/>
      <c r="O1390" s="506"/>
      <c r="P1390" s="506"/>
    </row>
    <row r="1391" spans="3:16" s="360" customFormat="1" ht="15" customHeight="1" x14ac:dyDescent="0.3">
      <c r="C1391" s="4678"/>
      <c r="D1391" s="4681"/>
      <c r="E1391" s="4681"/>
      <c r="F1391" s="4681"/>
      <c r="G1391" s="4682"/>
      <c r="H1391" s="534"/>
      <c r="I1391" s="506"/>
      <c r="J1391" s="506"/>
      <c r="K1391" s="506"/>
      <c r="L1391" s="506"/>
      <c r="M1391" s="506"/>
      <c r="N1391" s="506"/>
      <c r="O1391" s="506"/>
      <c r="P1391" s="506"/>
    </row>
    <row r="1392" spans="3:16" s="360" customFormat="1" ht="15" customHeight="1" thickBot="1" x14ac:dyDescent="0.35">
      <c r="C1392" s="2162" t="s">
        <v>4415</v>
      </c>
      <c r="D1392" s="851"/>
      <c r="E1392" s="851"/>
      <c r="F1392" s="851"/>
      <c r="G1392" s="852"/>
      <c r="H1392" s="534"/>
      <c r="I1392" s="506"/>
      <c r="J1392" s="506"/>
      <c r="K1392" s="506"/>
      <c r="L1392" s="506"/>
      <c r="M1392" s="506"/>
      <c r="N1392" s="506"/>
      <c r="O1392" s="506"/>
      <c r="P1392" s="506"/>
    </row>
    <row r="1393" spans="3:16" s="360" customFormat="1" ht="15" customHeight="1" thickTop="1" x14ac:dyDescent="0.3">
      <c r="C1393" s="4683" t="str">
        <f>+C1314</f>
        <v>.</v>
      </c>
      <c r="D1393" s="4683"/>
      <c r="E1393" s="534"/>
      <c r="F1393" s="534"/>
      <c r="G1393" s="534"/>
      <c r="H1393" s="534"/>
      <c r="I1393" s="506"/>
      <c r="J1393" s="506"/>
      <c r="K1393" s="506"/>
      <c r="L1393" s="506"/>
      <c r="M1393" s="506"/>
      <c r="N1393" s="506"/>
      <c r="O1393" s="506"/>
      <c r="P1393" s="506"/>
    </row>
    <row r="1394" spans="3:16" s="360" customFormat="1" ht="15" customHeight="1" thickBot="1" x14ac:dyDescent="0.35">
      <c r="C1394" s="1517"/>
      <c r="D1394" s="1517"/>
      <c r="E1394" s="534"/>
      <c r="F1394" s="534"/>
      <c r="G1394" s="534"/>
      <c r="H1394" s="534"/>
      <c r="I1394" s="506"/>
      <c r="J1394" s="506"/>
      <c r="K1394" s="506"/>
      <c r="L1394" s="506"/>
      <c r="M1394" s="506"/>
      <c r="N1394" s="506"/>
      <c r="O1394" s="506"/>
      <c r="P1394" s="506"/>
    </row>
    <row r="1395" spans="3:16" s="360" customFormat="1" ht="15" customHeight="1" thickTop="1" thickBot="1" x14ac:dyDescent="0.35">
      <c r="C1395" s="5061" t="s">
        <v>4929</v>
      </c>
      <c r="D1395" s="5062"/>
      <c r="E1395" s="5062"/>
      <c r="F1395" s="5063"/>
      <c r="G1395" s="534"/>
      <c r="H1395" s="534"/>
      <c r="I1395" s="506"/>
      <c r="J1395" s="506"/>
      <c r="K1395" s="506"/>
      <c r="L1395" s="506"/>
      <c r="M1395" s="506"/>
      <c r="N1395" s="506"/>
      <c r="O1395" s="506"/>
      <c r="P1395" s="506"/>
    </row>
    <row r="1396" spans="3:16" s="360" customFormat="1" ht="30" customHeight="1" thickBot="1" x14ac:dyDescent="0.35">
      <c r="C1396" s="5064" t="s">
        <v>4395</v>
      </c>
      <c r="D1396" s="5065"/>
      <c r="E1396" s="4702" t="s">
        <v>4396</v>
      </c>
      <c r="F1396" s="5066"/>
      <c r="G1396" s="534"/>
      <c r="H1396" s="534"/>
      <c r="I1396" s="506"/>
      <c r="J1396" s="506"/>
      <c r="K1396" s="506"/>
      <c r="L1396" s="506"/>
      <c r="M1396" s="506"/>
      <c r="N1396" s="506"/>
      <c r="O1396" s="506"/>
      <c r="P1396" s="506"/>
    </row>
    <row r="1397" spans="3:16" s="360" customFormat="1" ht="15" customHeight="1" thickBot="1" x14ac:dyDescent="0.35">
      <c r="C1397" s="2378"/>
      <c r="D1397" s="5067" t="s">
        <v>347</v>
      </c>
      <c r="E1397" s="4702" t="s">
        <v>4397</v>
      </c>
      <c r="F1397" s="5069"/>
      <c r="G1397" s="534"/>
      <c r="H1397" s="534"/>
      <c r="I1397" s="506"/>
      <c r="J1397" s="506"/>
      <c r="K1397" s="506"/>
      <c r="L1397" s="506"/>
      <c r="M1397" s="506"/>
      <c r="N1397" s="506"/>
      <c r="O1397" s="506"/>
      <c r="P1397" s="506"/>
    </row>
    <row r="1398" spans="3:16" s="360" customFormat="1" ht="38.25" customHeight="1" x14ac:dyDescent="0.3">
      <c r="C1398" s="2379" t="s">
        <v>2768</v>
      </c>
      <c r="D1398" s="5068"/>
      <c r="E1398" s="2380" t="s">
        <v>4398</v>
      </c>
      <c r="F1398" s="2381" t="s">
        <v>4399</v>
      </c>
      <c r="G1398" s="534"/>
      <c r="H1398" s="534"/>
      <c r="I1398" s="506"/>
      <c r="J1398" s="506"/>
      <c r="K1398" s="506"/>
      <c r="L1398" s="506"/>
      <c r="M1398" s="506"/>
      <c r="N1398" s="506"/>
      <c r="O1398" s="506"/>
      <c r="P1398" s="506"/>
    </row>
    <row r="1399" spans="3:16" s="360" customFormat="1" ht="15" customHeight="1" x14ac:dyDescent="0.3">
      <c r="C1399" s="2382" t="s">
        <v>4928</v>
      </c>
      <c r="D1399" s="2383">
        <f>+E1399+F1399</f>
        <v>34.989999999999995</v>
      </c>
      <c r="E1399" s="2383">
        <v>24.99</v>
      </c>
      <c r="F1399" s="2384">
        <v>10</v>
      </c>
      <c r="G1399" s="534"/>
      <c r="H1399" s="534"/>
      <c r="I1399" s="506"/>
      <c r="J1399" s="506"/>
      <c r="K1399" s="506"/>
      <c r="L1399" s="506"/>
      <c r="M1399" s="506"/>
      <c r="N1399" s="506"/>
      <c r="O1399" s="506"/>
      <c r="P1399" s="506"/>
    </row>
    <row r="1400" spans="3:16" s="360" customFormat="1" ht="15" customHeight="1" x14ac:dyDescent="0.3">
      <c r="C1400" s="2385" t="s">
        <v>4930</v>
      </c>
      <c r="D1400" s="2383">
        <f>+E1400+F1400</f>
        <v>33</v>
      </c>
      <c r="E1400" s="2386">
        <v>23</v>
      </c>
      <c r="F1400" s="2387">
        <v>10</v>
      </c>
      <c r="G1400" s="534"/>
      <c r="H1400" s="534"/>
      <c r="I1400" s="506"/>
      <c r="J1400" s="506"/>
      <c r="K1400" s="506"/>
      <c r="L1400" s="506"/>
      <c r="M1400" s="506"/>
      <c r="N1400" s="506"/>
      <c r="O1400" s="506"/>
      <c r="P1400" s="506"/>
    </row>
    <row r="1401" spans="3:16" s="360" customFormat="1" ht="15" customHeight="1" x14ac:dyDescent="0.3">
      <c r="C1401" s="2385" t="s">
        <v>4931</v>
      </c>
      <c r="D1401" s="2386">
        <f>+E1401+F1401</f>
        <v>25</v>
      </c>
      <c r="E1401" s="2386">
        <v>15</v>
      </c>
      <c r="F1401" s="2388">
        <v>10</v>
      </c>
      <c r="G1401" s="534"/>
      <c r="H1401" s="534"/>
      <c r="I1401" s="506"/>
      <c r="J1401" s="506"/>
      <c r="K1401" s="506"/>
      <c r="L1401" s="506"/>
      <c r="M1401" s="506"/>
      <c r="N1401" s="506"/>
      <c r="O1401" s="506"/>
      <c r="P1401" s="506"/>
    </row>
    <row r="1402" spans="3:16" s="360" customFormat="1" ht="15" customHeight="1" x14ac:dyDescent="0.3">
      <c r="C1402" s="2158" t="s">
        <v>1474</v>
      </c>
      <c r="D1402" s="723"/>
      <c r="E1402" s="724"/>
      <c r="F1402" s="726"/>
      <c r="G1402" s="534"/>
      <c r="H1402" s="534"/>
      <c r="I1402" s="506"/>
      <c r="J1402" s="506"/>
      <c r="K1402" s="506"/>
      <c r="L1402" s="506"/>
      <c r="M1402" s="506"/>
      <c r="N1402" s="506"/>
      <c r="O1402" s="506"/>
      <c r="P1402" s="506"/>
    </row>
    <row r="1403" spans="3:16" s="360" customFormat="1" ht="16.5" customHeight="1" x14ac:dyDescent="0.3">
      <c r="C1403" s="5070" t="s">
        <v>4400</v>
      </c>
      <c r="D1403" s="5071"/>
      <c r="E1403" s="5071"/>
      <c r="F1403" s="5072"/>
      <c r="G1403" s="534"/>
      <c r="H1403" s="534"/>
      <c r="I1403" s="506"/>
      <c r="J1403" s="506"/>
      <c r="K1403" s="506"/>
      <c r="L1403" s="506"/>
      <c r="M1403" s="506"/>
      <c r="N1403" s="506"/>
      <c r="O1403" s="506"/>
      <c r="P1403" s="506"/>
    </row>
    <row r="1404" spans="3:16" s="360" customFormat="1" ht="21" customHeight="1" x14ac:dyDescent="0.3">
      <c r="C1404" s="4689" t="s">
        <v>4401</v>
      </c>
      <c r="D1404" s="4690"/>
      <c r="E1404" s="4690"/>
      <c r="F1404" s="4691"/>
      <c r="G1404" s="534"/>
      <c r="H1404" s="534"/>
      <c r="I1404" s="506"/>
      <c r="J1404" s="506"/>
      <c r="K1404" s="506"/>
      <c r="L1404" s="506"/>
      <c r="M1404" s="506"/>
      <c r="N1404" s="506"/>
      <c r="O1404" s="506"/>
      <c r="P1404" s="506"/>
    </row>
    <row r="1405" spans="3:16" s="360" customFormat="1" ht="15" customHeight="1" x14ac:dyDescent="0.3">
      <c r="C1405" s="4689" t="s">
        <v>4402</v>
      </c>
      <c r="D1405" s="4690"/>
      <c r="E1405" s="4690"/>
      <c r="F1405" s="4691"/>
      <c r="G1405" s="534"/>
      <c r="H1405" s="534"/>
      <c r="I1405" s="506"/>
      <c r="J1405" s="506"/>
      <c r="K1405" s="506"/>
      <c r="L1405" s="506"/>
      <c r="M1405" s="506"/>
      <c r="N1405" s="506"/>
      <c r="O1405" s="506"/>
      <c r="P1405" s="506"/>
    </row>
    <row r="1406" spans="3:16" s="360" customFormat="1" ht="27" customHeight="1" x14ac:dyDescent="0.3">
      <c r="C1406" s="4689" t="s">
        <v>4403</v>
      </c>
      <c r="D1406" s="4690"/>
      <c r="E1406" s="4690"/>
      <c r="F1406" s="4691"/>
      <c r="G1406" s="534"/>
      <c r="H1406" s="534"/>
      <c r="I1406" s="506"/>
      <c r="J1406" s="506"/>
      <c r="K1406" s="506"/>
      <c r="L1406" s="506"/>
      <c r="M1406" s="506"/>
      <c r="N1406" s="506"/>
      <c r="O1406" s="506"/>
      <c r="P1406" s="506"/>
    </row>
    <row r="1407" spans="3:16" s="360" customFormat="1" ht="49.5" customHeight="1" x14ac:dyDescent="0.3">
      <c r="C1407" s="4689" t="s">
        <v>4404</v>
      </c>
      <c r="D1407" s="4690"/>
      <c r="E1407" s="4690"/>
      <c r="F1407" s="4691"/>
      <c r="G1407" s="534"/>
      <c r="H1407" s="534"/>
      <c r="I1407" s="506"/>
      <c r="J1407" s="506"/>
      <c r="K1407" s="506"/>
      <c r="L1407" s="506"/>
      <c r="M1407" s="506"/>
      <c r="N1407" s="506"/>
      <c r="O1407" s="506"/>
      <c r="P1407" s="506"/>
    </row>
    <row r="1408" spans="3:16" s="360" customFormat="1" ht="24" customHeight="1" thickBot="1" x14ac:dyDescent="0.35">
      <c r="C1408" s="2375" t="s">
        <v>4405</v>
      </c>
      <c r="D1408" s="2376"/>
      <c r="E1408" s="2376"/>
      <c r="F1408" s="2377"/>
      <c r="G1408" s="534"/>
      <c r="H1408" s="534"/>
      <c r="I1408" s="506"/>
      <c r="J1408" s="506"/>
      <c r="K1408" s="506"/>
      <c r="L1408" s="506"/>
      <c r="M1408" s="506"/>
      <c r="N1408" s="506"/>
      <c r="O1408" s="506"/>
      <c r="P1408" s="506"/>
    </row>
    <row r="1409" spans="3:16" s="360" customFormat="1" ht="15" customHeight="1" thickTop="1" x14ac:dyDescent="0.3">
      <c r="C1409" s="4692" t="str">
        <f>+C1393</f>
        <v>.</v>
      </c>
      <c r="D1409" s="4692"/>
      <c r="E1409" s="534"/>
      <c r="F1409" s="534"/>
      <c r="G1409" s="534"/>
      <c r="H1409" s="534"/>
      <c r="I1409" s="506"/>
      <c r="J1409" s="506"/>
      <c r="K1409" s="506"/>
      <c r="L1409" s="506"/>
      <c r="M1409" s="506"/>
      <c r="N1409" s="506"/>
      <c r="O1409" s="506"/>
      <c r="P1409" s="506"/>
    </row>
    <row r="1410" spans="3:16" s="360" customFormat="1" ht="15" customHeight="1" thickBot="1" x14ac:dyDescent="0.35">
      <c r="C1410" s="534"/>
      <c r="D1410" s="534"/>
      <c r="E1410" s="534"/>
      <c r="F1410" s="534"/>
      <c r="G1410" s="534"/>
      <c r="H1410" s="534"/>
      <c r="I1410" s="506"/>
      <c r="J1410" s="506"/>
      <c r="K1410" s="506"/>
      <c r="L1410" s="506"/>
      <c r="M1410" s="506"/>
      <c r="N1410" s="506"/>
      <c r="O1410" s="506"/>
      <c r="P1410" s="506"/>
    </row>
    <row r="1411" spans="3:16" s="360" customFormat="1" ht="15" customHeight="1" thickTop="1" x14ac:dyDescent="0.3">
      <c r="C1411" s="4816" t="s">
        <v>3602</v>
      </c>
      <c r="D1411" s="4817"/>
      <c r="E1411" s="4818"/>
      <c r="F1411" s="534"/>
      <c r="G1411" s="534"/>
      <c r="H1411" s="534"/>
      <c r="I1411" s="506"/>
      <c r="J1411" s="506"/>
      <c r="K1411" s="506"/>
      <c r="L1411" s="506"/>
      <c r="M1411" s="506"/>
      <c r="N1411" s="506"/>
      <c r="O1411" s="506"/>
      <c r="P1411" s="506"/>
    </row>
    <row r="1412" spans="3:16" s="360" customFormat="1" ht="33.75" customHeight="1" x14ac:dyDescent="0.3">
      <c r="C1412" s="2219" t="s">
        <v>4361</v>
      </c>
      <c r="D1412" s="2220" t="s">
        <v>4362</v>
      </c>
      <c r="E1412" s="2221" t="s">
        <v>4363</v>
      </c>
      <c r="F1412" s="534"/>
      <c r="G1412" s="534"/>
      <c r="H1412" s="534"/>
      <c r="I1412" s="506"/>
      <c r="J1412" s="506"/>
      <c r="K1412" s="506"/>
      <c r="L1412" s="506"/>
      <c r="M1412" s="506"/>
      <c r="N1412" s="506"/>
      <c r="O1412" s="506"/>
      <c r="P1412" s="506"/>
    </row>
    <row r="1413" spans="3:16" s="360" customFormat="1" ht="15" customHeight="1" x14ac:dyDescent="0.3">
      <c r="C1413" s="2222" t="s">
        <v>4364</v>
      </c>
      <c r="D1413" s="2223">
        <v>15</v>
      </c>
      <c r="E1413" s="2224" t="s">
        <v>4365</v>
      </c>
      <c r="F1413" s="534"/>
      <c r="G1413" s="534"/>
      <c r="H1413" s="534"/>
      <c r="I1413" s="506"/>
      <c r="J1413" s="506"/>
      <c r="K1413" s="506"/>
      <c r="L1413" s="506"/>
      <c r="M1413" s="506"/>
      <c r="N1413" s="506"/>
      <c r="O1413" s="506"/>
      <c r="P1413" s="506"/>
    </row>
    <row r="1414" spans="3:16" s="360" customFormat="1" ht="15" customHeight="1" x14ac:dyDescent="0.3">
      <c r="C1414" s="2222" t="s">
        <v>3606</v>
      </c>
      <c r="D1414" s="1973">
        <v>30</v>
      </c>
      <c r="E1414" s="2224" t="s">
        <v>3595</v>
      </c>
      <c r="F1414" s="534"/>
      <c r="G1414" s="534"/>
      <c r="H1414" s="534"/>
      <c r="I1414" s="506"/>
      <c r="J1414" s="506"/>
      <c r="K1414" s="506"/>
      <c r="L1414" s="506"/>
      <c r="M1414" s="506"/>
      <c r="N1414" s="506"/>
      <c r="O1414" s="506"/>
      <c r="P1414" s="506"/>
    </row>
    <row r="1415" spans="3:16" s="360" customFormat="1" ht="15" customHeight="1" x14ac:dyDescent="0.3">
      <c r="C1415" s="2222" t="s">
        <v>4359</v>
      </c>
      <c r="D1415" s="1973">
        <v>40</v>
      </c>
      <c r="E1415" s="2224" t="s">
        <v>3003</v>
      </c>
      <c r="F1415" s="534"/>
      <c r="G1415" s="534"/>
      <c r="H1415" s="534"/>
      <c r="I1415" s="506"/>
      <c r="J1415" s="506"/>
      <c r="K1415" s="506"/>
      <c r="L1415" s="506"/>
      <c r="M1415" s="506"/>
      <c r="N1415" s="506"/>
      <c r="O1415" s="506"/>
      <c r="P1415" s="506"/>
    </row>
    <row r="1416" spans="3:16" s="360" customFormat="1" ht="15" customHeight="1" x14ac:dyDescent="0.3">
      <c r="C1416" s="2222" t="s">
        <v>4360</v>
      </c>
      <c r="D1416" s="2123">
        <v>90</v>
      </c>
      <c r="E1416" s="2224" t="s">
        <v>4366</v>
      </c>
      <c r="F1416" s="534"/>
      <c r="G1416" s="534"/>
      <c r="H1416" s="534"/>
      <c r="I1416" s="506"/>
      <c r="J1416" s="506"/>
      <c r="K1416" s="506"/>
      <c r="L1416" s="506"/>
      <c r="M1416" s="506"/>
      <c r="N1416" s="506"/>
      <c r="O1416" s="506"/>
      <c r="P1416" s="506"/>
    </row>
    <row r="1417" spans="3:16" s="360" customFormat="1" ht="15" customHeight="1" thickBot="1" x14ac:dyDescent="0.35">
      <c r="C1417" s="4777" t="s">
        <v>3091</v>
      </c>
      <c r="D1417" s="4207"/>
      <c r="E1417" s="4778"/>
      <c r="F1417" s="534"/>
      <c r="G1417" s="534"/>
      <c r="H1417" s="534"/>
      <c r="I1417" s="506"/>
      <c r="J1417" s="506"/>
      <c r="K1417" s="506"/>
      <c r="L1417" s="506"/>
      <c r="M1417" s="506"/>
      <c r="N1417" s="506"/>
      <c r="O1417" s="506"/>
      <c r="P1417" s="506"/>
    </row>
    <row r="1418" spans="3:16" s="360" customFormat="1" ht="32.25" customHeight="1" x14ac:dyDescent="0.3">
      <c r="C1418" s="4779" t="s">
        <v>4367</v>
      </c>
      <c r="D1418" s="3848"/>
      <c r="E1418" s="4780"/>
      <c r="F1418" s="534"/>
      <c r="G1418" s="534"/>
      <c r="H1418" s="534"/>
      <c r="I1418" s="506"/>
      <c r="J1418" s="506"/>
      <c r="K1418" s="506"/>
      <c r="L1418" s="506"/>
      <c r="M1418" s="506"/>
      <c r="N1418" s="506"/>
      <c r="O1418" s="506"/>
      <c r="P1418" s="506"/>
    </row>
    <row r="1419" spans="3:16" s="360" customFormat="1" ht="33" customHeight="1" x14ac:dyDescent="0.3">
      <c r="C1419" s="4779" t="s">
        <v>4368</v>
      </c>
      <c r="D1419" s="3848"/>
      <c r="E1419" s="4780"/>
      <c r="F1419" s="534"/>
      <c r="G1419" s="534"/>
      <c r="H1419" s="534"/>
      <c r="I1419" s="506"/>
      <c r="J1419" s="506"/>
      <c r="K1419" s="506"/>
      <c r="L1419" s="506"/>
      <c r="M1419" s="506"/>
      <c r="N1419" s="506"/>
      <c r="O1419" s="506"/>
      <c r="P1419" s="506"/>
    </row>
    <row r="1420" spans="3:16" s="360" customFormat="1" ht="28.5" customHeight="1" x14ac:dyDescent="0.3">
      <c r="C1420" s="4779" t="s">
        <v>3609</v>
      </c>
      <c r="D1420" s="3848"/>
      <c r="E1420" s="4780"/>
      <c r="F1420" s="534"/>
      <c r="G1420" s="534"/>
      <c r="H1420" s="534"/>
      <c r="I1420" s="506"/>
      <c r="J1420" s="506"/>
      <c r="K1420" s="506"/>
      <c r="L1420" s="506"/>
      <c r="M1420" s="506"/>
      <c r="N1420" s="506"/>
      <c r="O1420" s="506"/>
      <c r="P1420" s="506"/>
    </row>
    <row r="1421" spans="3:16" s="360" customFormat="1" ht="15" customHeight="1" thickBot="1" x14ac:dyDescent="0.35">
      <c r="C1421" s="5058" t="s">
        <v>4369</v>
      </c>
      <c r="D1421" s="5059"/>
      <c r="E1421" s="5060"/>
      <c r="F1421" s="534"/>
      <c r="G1421" s="534"/>
      <c r="H1421" s="534"/>
      <c r="I1421" s="506"/>
      <c r="J1421" s="506"/>
      <c r="K1421" s="506"/>
      <c r="L1421" s="506"/>
      <c r="M1421" s="506"/>
      <c r="N1421" s="506"/>
      <c r="O1421" s="506"/>
      <c r="P1421" s="506"/>
    </row>
    <row r="1422" spans="3:16" s="360" customFormat="1" ht="15" customHeight="1" thickTop="1" x14ac:dyDescent="0.3">
      <c r="C1422" s="4683" t="str">
        <f>+C1409</f>
        <v>.</v>
      </c>
      <c r="D1422" s="4683"/>
      <c r="E1422" s="534"/>
      <c r="F1422" s="534"/>
      <c r="G1422" s="534"/>
      <c r="H1422" s="534"/>
      <c r="I1422" s="506"/>
      <c r="J1422" s="506"/>
      <c r="K1422" s="506"/>
      <c r="L1422" s="506"/>
      <c r="M1422" s="506"/>
      <c r="N1422" s="506"/>
      <c r="O1422" s="506"/>
      <c r="P1422" s="506"/>
    </row>
    <row r="1423" spans="3:16" s="360" customFormat="1" ht="15" customHeight="1" thickBot="1" x14ac:dyDescent="0.35">
      <c r="C1423" s="534"/>
      <c r="D1423" s="534"/>
      <c r="E1423" s="534"/>
      <c r="F1423" s="534"/>
      <c r="G1423" s="534"/>
      <c r="H1423" s="534"/>
      <c r="I1423" s="506"/>
      <c r="J1423" s="506"/>
      <c r="K1423" s="506"/>
      <c r="L1423" s="506"/>
      <c r="M1423" s="506"/>
      <c r="N1423" s="506"/>
      <c r="O1423" s="506"/>
      <c r="P1423" s="506"/>
    </row>
    <row r="1424" spans="3:16" s="360" customFormat="1" ht="15" customHeight="1" thickTop="1" x14ac:dyDescent="0.3">
      <c r="C1424" s="4698" t="s">
        <v>4190</v>
      </c>
      <c r="D1424" s="4699"/>
      <c r="E1424" s="4699"/>
      <c r="F1424" s="4699"/>
      <c r="G1424" s="4700"/>
      <c r="H1424" s="534"/>
      <c r="I1424" s="506"/>
      <c r="J1424" s="506"/>
      <c r="K1424" s="506"/>
      <c r="L1424" s="506"/>
      <c r="M1424" s="506"/>
      <c r="N1424" s="506"/>
      <c r="O1424" s="506"/>
      <c r="P1424" s="506"/>
    </row>
    <row r="1425" spans="3:16" s="360" customFormat="1" ht="15" customHeight="1" thickBot="1" x14ac:dyDescent="0.35">
      <c r="C1425" s="831"/>
      <c r="D1425" s="712"/>
      <c r="E1425" s="712"/>
      <c r="F1425" s="712"/>
      <c r="G1425" s="832"/>
      <c r="H1425" s="534"/>
      <c r="I1425" s="506"/>
      <c r="J1425" s="506"/>
      <c r="K1425" s="506"/>
      <c r="L1425" s="506"/>
      <c r="M1425" s="506"/>
      <c r="N1425" s="506"/>
      <c r="O1425" s="506"/>
      <c r="P1425" s="506"/>
    </row>
    <row r="1426" spans="3:16" s="360" customFormat="1" ht="15" customHeight="1" thickBot="1" x14ac:dyDescent="0.35">
      <c r="C1426" s="4659" t="s">
        <v>560</v>
      </c>
      <c r="D1426" s="4660"/>
      <c r="E1426" s="4662"/>
      <c r="F1426" s="4662"/>
      <c r="G1426" s="4663"/>
      <c r="H1426" s="534"/>
      <c r="I1426" s="506"/>
      <c r="J1426" s="506"/>
      <c r="K1426" s="506"/>
      <c r="L1426" s="506"/>
      <c r="M1426" s="506"/>
      <c r="N1426" s="506"/>
      <c r="O1426" s="506"/>
      <c r="P1426" s="506"/>
    </row>
    <row r="1427" spans="3:16" s="360" customFormat="1" ht="15" customHeight="1" x14ac:dyDescent="0.3">
      <c r="C1427" s="4664" t="s">
        <v>1754</v>
      </c>
      <c r="D1427" s="4666" t="s">
        <v>3995</v>
      </c>
      <c r="E1427" s="4668" t="s">
        <v>3731</v>
      </c>
      <c r="F1427" s="4669"/>
      <c r="G1427" s="4675"/>
      <c r="H1427" s="534"/>
      <c r="I1427" s="506"/>
      <c r="J1427" s="506"/>
      <c r="K1427" s="506"/>
      <c r="L1427" s="506"/>
      <c r="M1427" s="506"/>
      <c r="N1427" s="506"/>
      <c r="O1427" s="506"/>
      <c r="P1427" s="506"/>
    </row>
    <row r="1428" spans="3:16" s="360" customFormat="1" ht="15" customHeight="1" x14ac:dyDescent="0.3">
      <c r="C1428" s="4665"/>
      <c r="D1428" s="4667"/>
      <c r="E1428" s="2070" t="s">
        <v>2773</v>
      </c>
      <c r="F1428" s="1428" t="s">
        <v>1057</v>
      </c>
      <c r="G1428" s="2058" t="s">
        <v>2321</v>
      </c>
      <c r="H1428" s="534"/>
      <c r="I1428" s="506"/>
      <c r="J1428" s="506"/>
      <c r="K1428" s="506"/>
      <c r="L1428" s="506"/>
      <c r="M1428" s="506"/>
      <c r="N1428" s="506"/>
      <c r="O1428" s="506"/>
      <c r="P1428" s="506"/>
    </row>
    <row r="1429" spans="3:16" s="360" customFormat="1" ht="15" customHeight="1" x14ac:dyDescent="0.3">
      <c r="C1429" s="982" t="s">
        <v>4191</v>
      </c>
      <c r="D1429" s="836">
        <v>10</v>
      </c>
      <c r="E1429" s="838">
        <v>10</v>
      </c>
      <c r="F1429" s="1299">
        <v>100</v>
      </c>
      <c r="G1429" s="2071">
        <v>0.1</v>
      </c>
      <c r="H1429" s="534"/>
      <c r="I1429" s="506"/>
      <c r="J1429" s="506"/>
      <c r="K1429" s="506"/>
      <c r="L1429" s="506"/>
      <c r="M1429" s="506"/>
      <c r="N1429" s="506"/>
      <c r="O1429" s="506"/>
      <c r="P1429" s="506"/>
    </row>
    <row r="1430" spans="3:16" s="360" customFormat="1" ht="15" customHeight="1" x14ac:dyDescent="0.3">
      <c r="C1430" s="982" t="s">
        <v>4192</v>
      </c>
      <c r="D1430" s="836">
        <f>+E1430</f>
        <v>10</v>
      </c>
      <c r="E1430" s="838">
        <v>10</v>
      </c>
      <c r="F1430" s="1299">
        <v>100</v>
      </c>
      <c r="G1430" s="2071">
        <v>0.1</v>
      </c>
      <c r="H1430" s="534"/>
      <c r="I1430" s="506"/>
      <c r="J1430" s="506"/>
      <c r="K1430" s="506"/>
      <c r="L1430" s="506"/>
      <c r="M1430" s="506"/>
      <c r="N1430" s="506"/>
      <c r="O1430" s="506"/>
      <c r="P1430" s="506"/>
    </row>
    <row r="1431" spans="3:16" s="360" customFormat="1" ht="15" customHeight="1" x14ac:dyDescent="0.3">
      <c r="C1431" s="982" t="s">
        <v>4193</v>
      </c>
      <c r="D1431" s="836">
        <f>+E1431</f>
        <v>15</v>
      </c>
      <c r="E1431" s="838">
        <v>15</v>
      </c>
      <c r="F1431" s="1299">
        <v>200</v>
      </c>
      <c r="G1431" s="2071">
        <v>0.1</v>
      </c>
      <c r="H1431" s="534"/>
      <c r="I1431" s="506"/>
      <c r="J1431" s="506"/>
      <c r="K1431" s="506"/>
      <c r="L1431" s="506"/>
      <c r="M1431" s="506"/>
      <c r="N1431" s="506"/>
      <c r="O1431" s="506"/>
      <c r="P1431" s="506"/>
    </row>
    <row r="1432" spans="3:16" s="360" customFormat="1" ht="15" customHeight="1" x14ac:dyDescent="0.3">
      <c r="C1432" s="1234" t="s">
        <v>1474</v>
      </c>
      <c r="D1432" s="1300"/>
      <c r="E1432" s="1301"/>
      <c r="F1432" s="1301"/>
      <c r="G1432" s="2072"/>
      <c r="H1432" s="534"/>
      <c r="I1432" s="506"/>
      <c r="J1432" s="506"/>
      <c r="K1432" s="506"/>
      <c r="L1432" s="506"/>
      <c r="M1432" s="506"/>
      <c r="N1432" s="506"/>
      <c r="O1432" s="506"/>
      <c r="P1432" s="506"/>
    </row>
    <row r="1433" spans="3:16" s="360" customFormat="1" ht="15" customHeight="1" x14ac:dyDescent="0.3">
      <c r="C1433" s="4678" t="s">
        <v>2778</v>
      </c>
      <c r="D1433" s="4679"/>
      <c r="E1433" s="4679"/>
      <c r="F1433" s="4679"/>
      <c r="G1433" s="4680"/>
      <c r="H1433" s="534"/>
      <c r="I1433" s="506"/>
      <c r="J1433" s="506"/>
      <c r="K1433" s="506"/>
      <c r="L1433" s="506"/>
      <c r="M1433" s="506"/>
      <c r="N1433" s="506"/>
      <c r="O1433" s="506"/>
      <c r="P1433" s="506"/>
    </row>
    <row r="1434" spans="3:16" s="360" customFormat="1" ht="15" customHeight="1" x14ac:dyDescent="0.3">
      <c r="C1434" s="4684" t="s">
        <v>4194</v>
      </c>
      <c r="D1434" s="4685"/>
      <c r="E1434" s="4685"/>
      <c r="F1434" s="4685"/>
      <c r="G1434" s="4686"/>
      <c r="H1434" s="534"/>
      <c r="I1434" s="506"/>
      <c r="J1434" s="506"/>
      <c r="K1434" s="506"/>
      <c r="L1434" s="506"/>
      <c r="M1434" s="506"/>
      <c r="N1434" s="506"/>
      <c r="O1434" s="506"/>
      <c r="P1434" s="506"/>
    </row>
    <row r="1435" spans="3:16" s="360" customFormat="1" ht="15" customHeight="1" x14ac:dyDescent="0.3">
      <c r="C1435" s="4684" t="s">
        <v>4195</v>
      </c>
      <c r="D1435" s="4685"/>
      <c r="E1435" s="4685"/>
      <c r="F1435" s="4685"/>
      <c r="G1435" s="4686"/>
      <c r="H1435" s="534"/>
      <c r="I1435" s="506"/>
      <c r="J1435" s="506"/>
      <c r="K1435" s="506"/>
      <c r="L1435" s="506"/>
      <c r="M1435" s="506"/>
      <c r="N1435" s="506"/>
      <c r="O1435" s="506"/>
      <c r="P1435" s="506"/>
    </row>
    <row r="1436" spans="3:16" s="360" customFormat="1" ht="15" customHeight="1" x14ac:dyDescent="0.3">
      <c r="C1436" s="4684" t="s">
        <v>4196</v>
      </c>
      <c r="D1436" s="4685"/>
      <c r="E1436" s="4685"/>
      <c r="F1436" s="4685"/>
      <c r="G1436" s="4686"/>
      <c r="H1436" s="534"/>
      <c r="I1436" s="506"/>
      <c r="J1436" s="506"/>
      <c r="K1436" s="506"/>
      <c r="L1436" s="506"/>
      <c r="M1436" s="506"/>
      <c r="N1436" s="506"/>
      <c r="O1436" s="506"/>
      <c r="P1436" s="506"/>
    </row>
    <row r="1437" spans="3:16" s="360" customFormat="1" ht="15" customHeight="1" x14ac:dyDescent="0.3">
      <c r="C1437" s="4684" t="s">
        <v>4197</v>
      </c>
      <c r="D1437" s="4685"/>
      <c r="E1437" s="4685"/>
      <c r="F1437" s="4685"/>
      <c r="G1437" s="4686"/>
      <c r="H1437" s="534"/>
      <c r="I1437" s="506"/>
      <c r="J1437" s="506"/>
      <c r="K1437" s="506"/>
      <c r="L1437" s="506"/>
      <c r="M1437" s="506"/>
      <c r="N1437" s="506"/>
      <c r="O1437" s="506"/>
      <c r="P1437" s="506"/>
    </row>
    <row r="1438" spans="3:16" s="360" customFormat="1" ht="15" customHeight="1" x14ac:dyDescent="0.3">
      <c r="C1438" s="4678" t="s">
        <v>4198</v>
      </c>
      <c r="D1438" s="4681"/>
      <c r="E1438" s="4681"/>
      <c r="F1438" s="4681"/>
      <c r="G1438" s="4682"/>
      <c r="H1438" s="534"/>
      <c r="I1438" s="506"/>
      <c r="J1438" s="506"/>
      <c r="K1438" s="506"/>
      <c r="L1438" s="506"/>
      <c r="M1438" s="506"/>
      <c r="N1438" s="506"/>
      <c r="O1438" s="506"/>
      <c r="P1438" s="506"/>
    </row>
    <row r="1439" spans="3:16" s="360" customFormat="1" ht="15" customHeight="1" x14ac:dyDescent="0.3">
      <c r="C1439" s="4678" t="s">
        <v>4199</v>
      </c>
      <c r="D1439" s="4681"/>
      <c r="E1439" s="4681"/>
      <c r="F1439" s="4681"/>
      <c r="G1439" s="4682"/>
      <c r="H1439" s="534"/>
      <c r="I1439" s="506"/>
      <c r="J1439" s="506"/>
      <c r="K1439" s="506"/>
      <c r="L1439" s="506"/>
      <c r="M1439" s="506"/>
      <c r="N1439" s="506"/>
      <c r="O1439" s="506"/>
      <c r="P1439" s="506"/>
    </row>
    <row r="1440" spans="3:16" s="360" customFormat="1" ht="15" customHeight="1" thickBot="1" x14ac:dyDescent="0.35">
      <c r="C1440" s="2162" t="s">
        <v>4200</v>
      </c>
      <c r="D1440" s="851"/>
      <c r="E1440" s="851"/>
      <c r="F1440" s="851"/>
      <c r="G1440" s="852"/>
      <c r="H1440" s="534"/>
      <c r="I1440" s="506"/>
      <c r="J1440" s="506"/>
      <c r="K1440" s="506"/>
      <c r="L1440" s="506"/>
      <c r="M1440" s="506"/>
      <c r="N1440" s="506"/>
      <c r="O1440" s="506"/>
      <c r="P1440" s="506"/>
    </row>
    <row r="1441" spans="3:16" s="360" customFormat="1" ht="15" customHeight="1" thickTop="1" x14ac:dyDescent="0.3">
      <c r="C1441" s="4683" t="str">
        <f>+C1422</f>
        <v>.</v>
      </c>
      <c r="D1441" s="4683"/>
      <c r="E1441" s="534"/>
      <c r="F1441" s="534"/>
      <c r="G1441" s="534"/>
      <c r="H1441" s="534"/>
      <c r="I1441" s="506"/>
      <c r="J1441" s="506"/>
      <c r="K1441" s="506"/>
      <c r="L1441" s="506"/>
      <c r="M1441" s="506"/>
      <c r="N1441" s="506"/>
      <c r="O1441" s="506"/>
      <c r="P1441" s="506"/>
    </row>
    <row r="1442" spans="3:16" s="360" customFormat="1" ht="15" customHeight="1" thickBot="1" x14ac:dyDescent="0.35">
      <c r="C1442" s="534"/>
      <c r="D1442" s="534"/>
      <c r="E1442" s="534"/>
      <c r="F1442" s="534"/>
      <c r="G1442" s="534"/>
      <c r="H1442" s="534"/>
      <c r="I1442" s="506"/>
      <c r="J1442" s="506"/>
      <c r="K1442" s="506"/>
      <c r="L1442" s="506"/>
      <c r="M1442" s="506"/>
      <c r="N1442" s="506"/>
      <c r="O1442" s="506"/>
      <c r="P1442" s="506"/>
    </row>
    <row r="1443" spans="3:16" s="360" customFormat="1" ht="15" customHeight="1" thickTop="1" thickBot="1" x14ac:dyDescent="0.25">
      <c r="C1443" s="4891" t="s">
        <v>4172</v>
      </c>
      <c r="D1443" s="4892"/>
      <c r="E1443" s="4892"/>
      <c r="F1443" s="4892"/>
      <c r="G1443" s="4892"/>
      <c r="H1443" s="4892"/>
      <c r="I1443" s="4892"/>
      <c r="J1443" s="4892"/>
      <c r="K1443" s="4892"/>
      <c r="L1443" s="4893"/>
      <c r="M1443" s="506"/>
      <c r="N1443" s="506"/>
      <c r="O1443" s="506"/>
      <c r="P1443" s="506"/>
    </row>
    <row r="1444" spans="3:16" s="360" customFormat="1" ht="15" customHeight="1" thickBot="1" x14ac:dyDescent="0.25">
      <c r="C1444" s="5046" t="s">
        <v>560</v>
      </c>
      <c r="D1444" s="4883"/>
      <c r="E1444" s="4884" t="s">
        <v>345</v>
      </c>
      <c r="F1444" s="4885"/>
      <c r="G1444" s="4885"/>
      <c r="H1444" s="4885"/>
      <c r="I1444" s="4885"/>
      <c r="J1444" s="4885"/>
      <c r="K1444" s="4885"/>
      <c r="L1444" s="4886"/>
      <c r="M1444" s="506"/>
      <c r="N1444" s="506"/>
      <c r="O1444" s="506"/>
      <c r="P1444" s="506"/>
    </row>
    <row r="1445" spans="3:16" s="360" customFormat="1" ht="15" customHeight="1" thickBot="1" x14ac:dyDescent="0.25">
      <c r="C1445" s="2140"/>
      <c r="D1445" s="5047" t="s">
        <v>347</v>
      </c>
      <c r="E1445" s="5049" t="s">
        <v>4173</v>
      </c>
      <c r="F1445" s="5050"/>
      <c r="G1445" s="5051"/>
      <c r="H1445" s="2142" t="s">
        <v>4174</v>
      </c>
      <c r="I1445" s="5040" t="s">
        <v>340</v>
      </c>
      <c r="J1445" s="5041"/>
      <c r="K1445" s="5040" t="s">
        <v>4175</v>
      </c>
      <c r="L1445" s="5041"/>
      <c r="M1445" s="506"/>
      <c r="N1445" s="506"/>
      <c r="O1445" s="506"/>
      <c r="P1445" s="506"/>
    </row>
    <row r="1446" spans="3:16" s="360" customFormat="1" ht="48" customHeight="1" x14ac:dyDescent="0.2">
      <c r="C1446" s="2143" t="s">
        <v>2768</v>
      </c>
      <c r="D1446" s="5048"/>
      <c r="E1446" s="789" t="s">
        <v>4176</v>
      </c>
      <c r="F1446" s="789" t="s">
        <v>4177</v>
      </c>
      <c r="G1446" s="789" t="s">
        <v>4178</v>
      </c>
      <c r="H1446" s="789" t="s">
        <v>4179</v>
      </c>
      <c r="I1446" s="789" t="s">
        <v>3694</v>
      </c>
      <c r="J1446" s="789" t="s">
        <v>4180</v>
      </c>
      <c r="K1446" s="2141" t="s">
        <v>1995</v>
      </c>
      <c r="L1446" s="790" t="s">
        <v>4181</v>
      </c>
      <c r="M1446" s="506"/>
      <c r="N1446" s="506"/>
      <c r="O1446" s="506"/>
      <c r="P1446" s="506"/>
    </row>
    <row r="1447" spans="3:16" s="360" customFormat="1" ht="15" customHeight="1" x14ac:dyDescent="0.2">
      <c r="C1447" s="2144" t="s">
        <v>4182</v>
      </c>
      <c r="D1447" s="2145">
        <v>25</v>
      </c>
      <c r="E1447" s="2146">
        <v>0</v>
      </c>
      <c r="F1447" s="2147">
        <v>0.15</v>
      </c>
      <c r="G1447" s="2147">
        <v>0.15</v>
      </c>
      <c r="H1447" s="2145">
        <v>23</v>
      </c>
      <c r="I1447" s="2145">
        <v>2</v>
      </c>
      <c r="J1447" s="2148">
        <v>200</v>
      </c>
      <c r="K1447" s="2149">
        <v>0</v>
      </c>
      <c r="L1447" s="2150">
        <v>0</v>
      </c>
      <c r="M1447" s="506"/>
      <c r="N1447" s="506"/>
      <c r="O1447" s="506"/>
      <c r="P1447" s="506"/>
    </row>
    <row r="1448" spans="3:16" s="360" customFormat="1" ht="15" customHeight="1" x14ac:dyDescent="0.2">
      <c r="C1448" s="2151" t="s">
        <v>5908</v>
      </c>
      <c r="D1448" s="2152">
        <v>32</v>
      </c>
      <c r="E1448" s="2153">
        <v>0</v>
      </c>
      <c r="F1448" s="2154">
        <v>0.15</v>
      </c>
      <c r="G1448" s="2154">
        <v>0.15</v>
      </c>
      <c r="H1448" s="2152">
        <v>15</v>
      </c>
      <c r="I1448" s="2152">
        <v>2</v>
      </c>
      <c r="J1448" s="2155">
        <v>200</v>
      </c>
      <c r="K1448" s="2152">
        <v>15</v>
      </c>
      <c r="L1448" s="2156" t="s">
        <v>47</v>
      </c>
      <c r="M1448" s="506"/>
      <c r="N1448" s="506"/>
      <c r="O1448" s="506"/>
      <c r="P1448" s="506"/>
    </row>
    <row r="1449" spans="3:16" s="360" customFormat="1" ht="15" customHeight="1" x14ac:dyDescent="0.2">
      <c r="C1449" s="2151" t="s">
        <v>5909</v>
      </c>
      <c r="D1449" s="2152">
        <v>37</v>
      </c>
      <c r="E1449" s="2153">
        <v>0</v>
      </c>
      <c r="F1449" s="2154">
        <v>0.15</v>
      </c>
      <c r="G1449" s="2154">
        <v>0.15</v>
      </c>
      <c r="H1449" s="2152">
        <v>15</v>
      </c>
      <c r="I1449" s="2152">
        <v>2</v>
      </c>
      <c r="J1449" s="2155">
        <v>200</v>
      </c>
      <c r="K1449" s="2152">
        <v>20</v>
      </c>
      <c r="L1449" s="2157" t="s">
        <v>58</v>
      </c>
      <c r="M1449" s="506"/>
      <c r="N1449" s="506"/>
      <c r="O1449" s="506"/>
      <c r="P1449" s="506"/>
    </row>
    <row r="1450" spans="3:16" s="360" customFormat="1" ht="15" customHeight="1" x14ac:dyDescent="0.2">
      <c r="C1450" s="2158" t="s">
        <v>1474</v>
      </c>
      <c r="D1450" s="723"/>
      <c r="E1450" s="724"/>
      <c r="F1450" s="724"/>
      <c r="G1450" s="724"/>
      <c r="H1450" s="724"/>
      <c r="I1450" s="724"/>
      <c r="J1450" s="724"/>
      <c r="K1450" s="724"/>
      <c r="L1450" s="726"/>
      <c r="M1450" s="506"/>
      <c r="N1450" s="506"/>
      <c r="O1450" s="506"/>
      <c r="P1450" s="506"/>
    </row>
    <row r="1451" spans="3:16" s="360" customFormat="1" ht="15" customHeight="1" x14ac:dyDescent="0.2">
      <c r="C1451" s="5045" t="s">
        <v>4183</v>
      </c>
      <c r="D1451" s="3884"/>
      <c r="E1451" s="3884"/>
      <c r="F1451" s="3884"/>
      <c r="G1451" s="3884"/>
      <c r="H1451" s="3884"/>
      <c r="I1451" s="3884"/>
      <c r="J1451" s="3884"/>
      <c r="K1451" s="3884"/>
      <c r="L1451" s="5021"/>
      <c r="M1451" s="506"/>
      <c r="N1451" s="506"/>
      <c r="O1451" s="506"/>
      <c r="P1451" s="506"/>
    </row>
    <row r="1452" spans="3:16" s="360" customFormat="1" ht="24.75" customHeight="1" x14ac:dyDescent="0.2">
      <c r="C1452" s="5042" t="s">
        <v>4184</v>
      </c>
      <c r="D1452" s="5043"/>
      <c r="E1452" s="5043"/>
      <c r="F1452" s="5043"/>
      <c r="G1452" s="5043"/>
      <c r="H1452" s="5043"/>
      <c r="I1452" s="5043"/>
      <c r="J1452" s="5043"/>
      <c r="K1452" s="5043"/>
      <c r="L1452" s="5044"/>
      <c r="M1452" s="506"/>
      <c r="N1452" s="506"/>
      <c r="O1452" s="506"/>
      <c r="P1452" s="506"/>
    </row>
    <row r="1453" spans="3:16" s="360" customFormat="1" ht="24.75" customHeight="1" x14ac:dyDescent="0.2">
      <c r="C1453" s="5042" t="s">
        <v>4185</v>
      </c>
      <c r="D1453" s="5043"/>
      <c r="E1453" s="5043"/>
      <c r="F1453" s="5043"/>
      <c r="G1453" s="5043"/>
      <c r="H1453" s="5043"/>
      <c r="I1453" s="5043"/>
      <c r="J1453" s="5043"/>
      <c r="K1453" s="5043"/>
      <c r="L1453" s="5044"/>
      <c r="M1453" s="506"/>
      <c r="N1453" s="506"/>
      <c r="O1453" s="506"/>
      <c r="P1453" s="506"/>
    </row>
    <row r="1454" spans="3:16" s="360" customFormat="1" ht="24.75" customHeight="1" x14ac:dyDescent="0.2">
      <c r="C1454" s="5042" t="s">
        <v>4186</v>
      </c>
      <c r="D1454" s="5043"/>
      <c r="E1454" s="5043"/>
      <c r="F1454" s="5043"/>
      <c r="G1454" s="5043"/>
      <c r="H1454" s="5043"/>
      <c r="I1454" s="5043"/>
      <c r="J1454" s="5043"/>
      <c r="K1454" s="5043"/>
      <c r="L1454" s="5044"/>
      <c r="M1454" s="506"/>
      <c r="N1454" s="506"/>
      <c r="O1454" s="506"/>
      <c r="P1454" s="506"/>
    </row>
    <row r="1455" spans="3:16" s="360" customFormat="1" ht="24.75" customHeight="1" x14ac:dyDescent="0.2">
      <c r="C1455" s="5042" t="s">
        <v>4187</v>
      </c>
      <c r="D1455" s="5043"/>
      <c r="E1455" s="5043"/>
      <c r="F1455" s="5043"/>
      <c r="G1455" s="5043"/>
      <c r="H1455" s="5043"/>
      <c r="I1455" s="5043"/>
      <c r="J1455" s="5043"/>
      <c r="K1455" s="2159"/>
      <c r="L1455" s="2160"/>
      <c r="M1455" s="506"/>
      <c r="N1455" s="506"/>
      <c r="O1455" s="506"/>
      <c r="P1455" s="506"/>
    </row>
    <row r="1456" spans="3:16" s="360" customFormat="1" ht="24.75" customHeight="1" x14ac:dyDescent="0.2">
      <c r="C1456" s="5042" t="s">
        <v>4188</v>
      </c>
      <c r="D1456" s="5043"/>
      <c r="E1456" s="5043"/>
      <c r="F1456" s="5043"/>
      <c r="G1456" s="5043"/>
      <c r="H1456" s="5043"/>
      <c r="I1456" s="5043"/>
      <c r="J1456" s="5043"/>
      <c r="K1456" s="5043"/>
      <c r="L1456" s="5044"/>
      <c r="M1456" s="506"/>
      <c r="N1456" s="506"/>
      <c r="O1456" s="506"/>
      <c r="P1456" s="506"/>
    </row>
    <row r="1457" spans="3:16" s="360" customFormat="1" ht="15" customHeight="1" x14ac:dyDescent="0.2">
      <c r="C1457" s="5052" t="s">
        <v>3565</v>
      </c>
      <c r="D1457" s="5053"/>
      <c r="E1457" s="5053"/>
      <c r="F1457" s="5053"/>
      <c r="G1457" s="5053"/>
      <c r="H1457" s="2159"/>
      <c r="I1457" s="2159"/>
      <c r="J1457" s="2159"/>
      <c r="K1457" s="2159"/>
      <c r="L1457" s="2160"/>
      <c r="M1457" s="506"/>
      <c r="N1457" s="506"/>
      <c r="O1457" s="506"/>
      <c r="P1457" s="506"/>
    </row>
    <row r="1458" spans="3:16" s="360" customFormat="1" ht="15" customHeight="1" x14ac:dyDescent="0.2">
      <c r="C1458" s="5054" t="s">
        <v>4189</v>
      </c>
      <c r="D1458" s="5055"/>
      <c r="E1458" s="5055"/>
      <c r="F1458" s="5055"/>
      <c r="G1458" s="5055"/>
      <c r="H1458" s="5055"/>
      <c r="I1458" s="5055"/>
      <c r="J1458" s="5055"/>
      <c r="K1458" s="5055"/>
      <c r="L1458" s="5056"/>
      <c r="M1458" s="506"/>
      <c r="N1458" s="506"/>
      <c r="O1458" s="506"/>
      <c r="P1458" s="506"/>
    </row>
    <row r="1459" spans="3:16" s="360" customFormat="1" ht="15" customHeight="1" thickBot="1" x14ac:dyDescent="0.25">
      <c r="C1459" s="2161"/>
      <c r="D1459" s="2006"/>
      <c r="E1459" s="2006"/>
      <c r="F1459" s="2006"/>
      <c r="G1459" s="2006"/>
      <c r="H1459" s="2006"/>
      <c r="I1459" s="2006"/>
      <c r="J1459" s="2006"/>
      <c r="K1459" s="2006"/>
      <c r="L1459" s="2007"/>
      <c r="M1459" s="506"/>
      <c r="N1459" s="506"/>
      <c r="O1459" s="506"/>
      <c r="P1459" s="506"/>
    </row>
    <row r="1460" spans="3:16" s="360" customFormat="1" ht="15" customHeight="1" thickTop="1" x14ac:dyDescent="0.3">
      <c r="C1460" s="4655" t="str">
        <f>+C1441</f>
        <v>.</v>
      </c>
      <c r="D1460" s="4655"/>
      <c r="E1460" s="534"/>
      <c r="F1460" s="534"/>
      <c r="G1460" s="534"/>
      <c r="H1460" s="534"/>
      <c r="I1460" s="506"/>
      <c r="J1460" s="506"/>
      <c r="K1460" s="506"/>
      <c r="L1460" s="506"/>
      <c r="M1460" s="506"/>
      <c r="N1460" s="506"/>
      <c r="O1460" s="506"/>
      <c r="P1460" s="506"/>
    </row>
    <row r="1461" spans="3:16" s="360" customFormat="1" ht="15" customHeight="1" thickBot="1" x14ac:dyDescent="0.35">
      <c r="C1461" s="2163"/>
      <c r="D1461" s="2163"/>
      <c r="E1461" s="534"/>
      <c r="F1461" s="534"/>
      <c r="G1461" s="534"/>
      <c r="H1461" s="534"/>
      <c r="I1461" s="506"/>
      <c r="J1461" s="506"/>
      <c r="K1461" s="506"/>
      <c r="L1461" s="506"/>
      <c r="M1461" s="506"/>
      <c r="N1461" s="506"/>
      <c r="O1461" s="506"/>
      <c r="P1461" s="506"/>
    </row>
    <row r="1462" spans="3:16" s="360" customFormat="1" ht="37.5" customHeight="1" thickTop="1" x14ac:dyDescent="0.2">
      <c r="C1462" s="5073" t="s">
        <v>4201</v>
      </c>
      <c r="D1462" s="5032"/>
      <c r="E1462" s="5033"/>
      <c r="F1462" s="5033"/>
      <c r="G1462" s="5033"/>
      <c r="H1462" s="5033"/>
      <c r="I1462" s="5033"/>
      <c r="J1462" s="5033"/>
      <c r="K1462" s="5034"/>
      <c r="L1462" s="506"/>
      <c r="M1462" s="506"/>
      <c r="N1462" s="506"/>
      <c r="O1462" s="506"/>
      <c r="P1462" s="506"/>
    </row>
    <row r="1463" spans="3:16" s="360" customFormat="1" ht="15" customHeight="1" x14ac:dyDescent="0.2">
      <c r="C1463" s="4789" t="s">
        <v>4202</v>
      </c>
      <c r="D1463" s="4676" t="s">
        <v>4141</v>
      </c>
      <c r="E1463" s="4976" t="s">
        <v>340</v>
      </c>
      <c r="F1463" s="4976"/>
      <c r="G1463" s="4976"/>
      <c r="H1463" s="4976" t="s">
        <v>3731</v>
      </c>
      <c r="I1463" s="4976"/>
      <c r="J1463" s="4976"/>
      <c r="K1463" s="4995"/>
      <c r="L1463" s="506"/>
      <c r="M1463" s="506"/>
      <c r="N1463" s="506"/>
      <c r="O1463" s="506"/>
      <c r="P1463" s="506"/>
    </row>
    <row r="1464" spans="3:16" s="360" customFormat="1" ht="15" customHeight="1" x14ac:dyDescent="0.2">
      <c r="C1464" s="4789"/>
      <c r="D1464" s="5057"/>
      <c r="E1464" s="5030" t="s">
        <v>4203</v>
      </c>
      <c r="F1464" s="4790" t="s">
        <v>230</v>
      </c>
      <c r="G1464" s="4790" t="s">
        <v>4204</v>
      </c>
      <c r="H1464" s="4790" t="s">
        <v>2773</v>
      </c>
      <c r="I1464" s="4976" t="s">
        <v>4144</v>
      </c>
      <c r="J1464" s="4976"/>
      <c r="K1464" s="2139"/>
      <c r="L1464" s="506"/>
      <c r="M1464" s="506"/>
      <c r="N1464" s="506"/>
      <c r="O1464" s="506"/>
      <c r="P1464" s="506"/>
    </row>
    <row r="1465" spans="3:16" s="360" customFormat="1" ht="15" customHeight="1" x14ac:dyDescent="0.2">
      <c r="C1465" s="4789"/>
      <c r="D1465" s="5057"/>
      <c r="E1465" s="5030"/>
      <c r="F1465" s="4790"/>
      <c r="G1465" s="4790"/>
      <c r="H1465" s="4790"/>
      <c r="I1465" s="4790" t="s">
        <v>4205</v>
      </c>
      <c r="J1465" s="4790" t="s">
        <v>4206</v>
      </c>
      <c r="K1465" s="4791" t="s">
        <v>4145</v>
      </c>
      <c r="L1465" s="506"/>
      <c r="M1465" s="506"/>
      <c r="N1465" s="506"/>
      <c r="O1465" s="506"/>
      <c r="P1465" s="506"/>
    </row>
    <row r="1466" spans="3:16" s="360" customFormat="1" ht="15" customHeight="1" x14ac:dyDescent="0.2">
      <c r="C1466" s="4789"/>
      <c r="D1466" s="4677"/>
      <c r="E1466" s="5030"/>
      <c r="F1466" s="4790"/>
      <c r="G1466" s="4790"/>
      <c r="H1466" s="4790"/>
      <c r="I1466" s="4790"/>
      <c r="J1466" s="4790"/>
      <c r="K1466" s="4791"/>
      <c r="L1466" s="506"/>
      <c r="M1466" s="506"/>
      <c r="N1466" s="506"/>
      <c r="O1466" s="506"/>
      <c r="P1466" s="506"/>
    </row>
    <row r="1467" spans="3:16" s="360" customFormat="1" ht="15" customHeight="1" x14ac:dyDescent="0.2">
      <c r="C1467" s="2120" t="s">
        <v>4207</v>
      </c>
      <c r="D1467" s="2121">
        <f>+E1467</f>
        <v>9</v>
      </c>
      <c r="E1467" s="2122">
        <v>9</v>
      </c>
      <c r="F1467" s="1644">
        <v>1000</v>
      </c>
      <c r="G1467" s="1644">
        <v>0.03</v>
      </c>
      <c r="H1467" s="1644" t="s">
        <v>4149</v>
      </c>
      <c r="I1467" s="1644" t="s">
        <v>4149</v>
      </c>
      <c r="J1467" s="1644" t="s">
        <v>4149</v>
      </c>
      <c r="K1467" s="2124" t="s">
        <v>1871</v>
      </c>
      <c r="L1467" s="506"/>
      <c r="M1467" s="506"/>
      <c r="N1467" s="506"/>
      <c r="O1467" s="506"/>
      <c r="P1467" s="506"/>
    </row>
    <row r="1468" spans="3:16" s="360" customFormat="1" ht="15" customHeight="1" x14ac:dyDescent="0.2">
      <c r="C1468" s="2120" t="s">
        <v>4208</v>
      </c>
      <c r="D1468" s="2121">
        <f t="shared" ref="D1468:D1473" si="12">+E1468</f>
        <v>5</v>
      </c>
      <c r="E1468" s="2122">
        <v>5</v>
      </c>
      <c r="F1468" s="1644">
        <v>300</v>
      </c>
      <c r="G1468" s="1644">
        <v>0.03</v>
      </c>
      <c r="H1468" s="1644" t="s">
        <v>4149</v>
      </c>
      <c r="I1468" s="1644" t="s">
        <v>4149</v>
      </c>
      <c r="J1468" s="1644" t="s">
        <v>4149</v>
      </c>
      <c r="K1468" s="2124" t="s">
        <v>4149</v>
      </c>
      <c r="L1468" s="506"/>
      <c r="M1468" s="506"/>
      <c r="N1468" s="506"/>
      <c r="O1468" s="506"/>
      <c r="P1468" s="506"/>
    </row>
    <row r="1469" spans="3:16" s="360" customFormat="1" ht="15" customHeight="1" x14ac:dyDescent="0.2">
      <c r="C1469" s="2120" t="s">
        <v>4209</v>
      </c>
      <c r="D1469" s="2121">
        <f t="shared" si="12"/>
        <v>3</v>
      </c>
      <c r="E1469" s="2122">
        <v>3</v>
      </c>
      <c r="F1469" s="1644">
        <v>150</v>
      </c>
      <c r="G1469" s="1644">
        <v>0.03</v>
      </c>
      <c r="H1469" s="1644" t="s">
        <v>4149</v>
      </c>
      <c r="I1469" s="1644" t="s">
        <v>4149</v>
      </c>
      <c r="J1469" s="1644" t="s">
        <v>4149</v>
      </c>
      <c r="K1469" s="2124" t="s">
        <v>4149</v>
      </c>
      <c r="L1469" s="506"/>
      <c r="M1469" s="506"/>
      <c r="N1469" s="506"/>
      <c r="O1469" s="506"/>
      <c r="P1469" s="506"/>
    </row>
    <row r="1470" spans="3:16" s="360" customFormat="1" ht="15" customHeight="1" x14ac:dyDescent="0.2">
      <c r="C1470" s="2120" t="s">
        <v>4210</v>
      </c>
      <c r="D1470" s="2121">
        <f t="shared" si="12"/>
        <v>1.5</v>
      </c>
      <c r="E1470" s="2122">
        <v>1.5</v>
      </c>
      <c r="F1470" s="1644">
        <v>60</v>
      </c>
      <c r="G1470" s="1644">
        <v>0.03</v>
      </c>
      <c r="H1470" s="1644" t="s">
        <v>4149</v>
      </c>
      <c r="I1470" s="1644" t="s">
        <v>4149</v>
      </c>
      <c r="J1470" s="1644" t="s">
        <v>4149</v>
      </c>
      <c r="K1470" s="2124" t="s">
        <v>4149</v>
      </c>
      <c r="L1470" s="506"/>
      <c r="M1470" s="506"/>
      <c r="N1470" s="506"/>
      <c r="O1470" s="506"/>
      <c r="P1470" s="506"/>
    </row>
    <row r="1471" spans="3:16" s="360" customFormat="1" ht="15" customHeight="1" x14ac:dyDescent="0.2">
      <c r="C1471" s="2120" t="s">
        <v>4211</v>
      </c>
      <c r="D1471" s="2121">
        <f t="shared" si="12"/>
        <v>11.88</v>
      </c>
      <c r="E1471" s="2122">
        <v>11.88</v>
      </c>
      <c r="F1471" s="1644">
        <v>2500</v>
      </c>
      <c r="G1471" s="1644">
        <v>0.03</v>
      </c>
      <c r="H1471" s="1644" t="s">
        <v>4149</v>
      </c>
      <c r="I1471" s="1644" t="s">
        <v>4149</v>
      </c>
      <c r="J1471" s="1644" t="s">
        <v>4149</v>
      </c>
      <c r="K1471" s="2124" t="s">
        <v>4149</v>
      </c>
      <c r="L1471" s="506"/>
      <c r="M1471" s="506"/>
      <c r="N1471" s="506"/>
      <c r="O1471" s="506"/>
      <c r="P1471" s="506"/>
    </row>
    <row r="1472" spans="3:16" s="360" customFormat="1" ht="15" customHeight="1" x14ac:dyDescent="0.2">
      <c r="C1472" s="2120" t="s">
        <v>4212</v>
      </c>
      <c r="D1472" s="2121">
        <f t="shared" si="12"/>
        <v>10.4</v>
      </c>
      <c r="E1472" s="2122">
        <v>10.4</v>
      </c>
      <c r="F1472" s="1644">
        <v>1500</v>
      </c>
      <c r="G1472" s="1644">
        <v>0.03</v>
      </c>
      <c r="H1472" s="1644" t="s">
        <v>4149</v>
      </c>
      <c r="I1472" s="1644" t="s">
        <v>4149</v>
      </c>
      <c r="J1472" s="1644" t="s">
        <v>4149</v>
      </c>
      <c r="K1472" s="2124" t="s">
        <v>4149</v>
      </c>
      <c r="L1472" s="506"/>
      <c r="M1472" s="506"/>
      <c r="N1472" s="506"/>
      <c r="O1472" s="506"/>
      <c r="P1472" s="506"/>
    </row>
    <row r="1473" spans="3:16" s="360" customFormat="1" ht="15" customHeight="1" x14ac:dyDescent="0.2">
      <c r="C1473" s="2120" t="s">
        <v>4213</v>
      </c>
      <c r="D1473" s="2121">
        <f t="shared" si="12"/>
        <v>1.5</v>
      </c>
      <c r="E1473" s="2122">
        <v>1.5</v>
      </c>
      <c r="F1473" s="1644">
        <v>60</v>
      </c>
      <c r="G1473" s="1644">
        <v>3.0000000000000001E-3</v>
      </c>
      <c r="H1473" s="1644" t="s">
        <v>4149</v>
      </c>
      <c r="I1473" s="1644" t="s">
        <v>4149</v>
      </c>
      <c r="J1473" s="1644" t="s">
        <v>4149</v>
      </c>
      <c r="K1473" s="2124" t="s">
        <v>4149</v>
      </c>
      <c r="L1473" s="506"/>
      <c r="M1473" s="506"/>
      <c r="N1473" s="506"/>
      <c r="O1473" s="506"/>
      <c r="P1473" s="506"/>
    </row>
    <row r="1474" spans="3:16" s="360" customFormat="1" ht="15" customHeight="1" x14ac:dyDescent="0.2">
      <c r="C1474" s="2164" t="s">
        <v>4214</v>
      </c>
      <c r="D1474" s="2121">
        <f>+H1474</f>
        <v>20</v>
      </c>
      <c r="E1474" s="2165" t="s">
        <v>4149</v>
      </c>
      <c r="F1474" s="2165" t="s">
        <v>4149</v>
      </c>
      <c r="G1474" s="2165" t="s">
        <v>4149</v>
      </c>
      <c r="H1474" s="2123">
        <v>20</v>
      </c>
      <c r="I1474" s="1644">
        <v>50</v>
      </c>
      <c r="J1474" s="1644">
        <v>0</v>
      </c>
      <c r="K1474" s="2166">
        <v>1.2</v>
      </c>
      <c r="L1474" s="506"/>
      <c r="M1474" s="506"/>
      <c r="N1474" s="506"/>
      <c r="O1474" s="506"/>
      <c r="P1474" s="506"/>
    </row>
    <row r="1475" spans="3:16" s="360" customFormat="1" ht="15" customHeight="1" x14ac:dyDescent="0.2">
      <c r="C1475" s="2164" t="s">
        <v>4215</v>
      </c>
      <c r="D1475" s="2121">
        <f t="shared" ref="D1475:D1483" si="13">+H1475</f>
        <v>20</v>
      </c>
      <c r="E1475" s="2165" t="s">
        <v>4149</v>
      </c>
      <c r="F1475" s="2165" t="s">
        <v>4149</v>
      </c>
      <c r="G1475" s="2165" t="s">
        <v>4149</v>
      </c>
      <c r="H1475" s="2123">
        <v>20</v>
      </c>
      <c r="I1475" s="1644">
        <v>0</v>
      </c>
      <c r="J1475" s="1644">
        <v>50</v>
      </c>
      <c r="K1475" s="2166">
        <v>1.2</v>
      </c>
      <c r="L1475" s="506"/>
      <c r="M1475" s="506"/>
      <c r="N1475" s="506"/>
      <c r="O1475" s="506"/>
      <c r="P1475" s="506"/>
    </row>
    <row r="1476" spans="3:16" s="360" customFormat="1" ht="15" customHeight="1" x14ac:dyDescent="0.2">
      <c r="C1476" s="2164" t="s">
        <v>4216</v>
      </c>
      <c r="D1476" s="2121">
        <f t="shared" si="13"/>
        <v>10</v>
      </c>
      <c r="E1476" s="2165" t="s">
        <v>4149</v>
      </c>
      <c r="F1476" s="2165" t="s">
        <v>4149</v>
      </c>
      <c r="G1476" s="2165" t="s">
        <v>4149</v>
      </c>
      <c r="H1476" s="2123">
        <v>10</v>
      </c>
      <c r="I1476" s="1644">
        <v>10</v>
      </c>
      <c r="J1476" s="1644">
        <v>0</v>
      </c>
      <c r="K1476" s="2166">
        <v>1.5</v>
      </c>
      <c r="L1476" s="506"/>
      <c r="M1476" s="506"/>
      <c r="N1476" s="506"/>
      <c r="O1476" s="506"/>
      <c r="P1476" s="506"/>
    </row>
    <row r="1477" spans="3:16" s="360" customFormat="1" ht="15" customHeight="1" x14ac:dyDescent="0.2">
      <c r="C1477" s="2164" t="s">
        <v>4217</v>
      </c>
      <c r="D1477" s="2121">
        <f t="shared" si="13"/>
        <v>10</v>
      </c>
      <c r="E1477" s="2165" t="s">
        <v>4149</v>
      </c>
      <c r="F1477" s="2165" t="s">
        <v>4149</v>
      </c>
      <c r="G1477" s="2165" t="s">
        <v>4149</v>
      </c>
      <c r="H1477" s="2123">
        <v>10</v>
      </c>
      <c r="I1477" s="1644">
        <v>0</v>
      </c>
      <c r="J1477" s="1644">
        <v>10</v>
      </c>
      <c r="K1477" s="2166">
        <v>1.5</v>
      </c>
      <c r="L1477" s="506"/>
      <c r="M1477" s="506"/>
      <c r="N1477" s="506"/>
      <c r="O1477" s="506"/>
      <c r="P1477" s="506"/>
    </row>
    <row r="1478" spans="3:16" s="360" customFormat="1" ht="15" customHeight="1" x14ac:dyDescent="0.2">
      <c r="C1478" s="2164" t="s">
        <v>4218</v>
      </c>
      <c r="D1478" s="2121">
        <f t="shared" si="13"/>
        <v>8</v>
      </c>
      <c r="E1478" s="2165" t="s">
        <v>4149</v>
      </c>
      <c r="F1478" s="2165" t="s">
        <v>4149</v>
      </c>
      <c r="G1478" s="2165" t="s">
        <v>4149</v>
      </c>
      <c r="H1478" s="2123">
        <v>8</v>
      </c>
      <c r="I1478" s="1644">
        <v>5</v>
      </c>
      <c r="J1478" s="1644">
        <v>0</v>
      </c>
      <c r="K1478" s="2166">
        <v>2</v>
      </c>
      <c r="L1478" s="506"/>
      <c r="M1478" s="506"/>
      <c r="N1478" s="506"/>
      <c r="O1478" s="506"/>
      <c r="P1478" s="506"/>
    </row>
    <row r="1479" spans="3:16" s="360" customFormat="1" ht="15" customHeight="1" x14ac:dyDescent="0.2">
      <c r="C1479" s="2164" t="s">
        <v>4219</v>
      </c>
      <c r="D1479" s="2121">
        <f t="shared" si="13"/>
        <v>8</v>
      </c>
      <c r="E1479" s="2165" t="s">
        <v>4149</v>
      </c>
      <c r="F1479" s="2165" t="s">
        <v>4149</v>
      </c>
      <c r="G1479" s="2165" t="s">
        <v>4149</v>
      </c>
      <c r="H1479" s="2123">
        <v>8</v>
      </c>
      <c r="I1479" s="1644">
        <v>0</v>
      </c>
      <c r="J1479" s="1644">
        <v>5</v>
      </c>
      <c r="K1479" s="2166">
        <v>2</v>
      </c>
      <c r="L1479" s="506"/>
      <c r="M1479" s="506"/>
      <c r="N1479" s="506"/>
      <c r="O1479" s="506"/>
      <c r="P1479" s="506"/>
    </row>
    <row r="1480" spans="3:16" s="360" customFormat="1" ht="15" customHeight="1" x14ac:dyDescent="0.2">
      <c r="C1480" s="2164" t="s">
        <v>4220</v>
      </c>
      <c r="D1480" s="2121">
        <f t="shared" si="13"/>
        <v>6</v>
      </c>
      <c r="E1480" s="2165" t="s">
        <v>4149</v>
      </c>
      <c r="F1480" s="2165" t="s">
        <v>4149</v>
      </c>
      <c r="G1480" s="2165" t="s">
        <v>4149</v>
      </c>
      <c r="H1480" s="2123">
        <v>6</v>
      </c>
      <c r="I1480" s="1644">
        <v>3</v>
      </c>
      <c r="J1480" s="1644">
        <v>0</v>
      </c>
      <c r="K1480" s="2166">
        <v>3</v>
      </c>
      <c r="L1480" s="506"/>
      <c r="M1480" s="506"/>
      <c r="N1480" s="506"/>
      <c r="O1480" s="506"/>
      <c r="P1480" s="506"/>
    </row>
    <row r="1481" spans="3:16" s="360" customFormat="1" ht="15" customHeight="1" x14ac:dyDescent="0.2">
      <c r="C1481" s="2164" t="s">
        <v>4221</v>
      </c>
      <c r="D1481" s="2121">
        <f t="shared" si="13"/>
        <v>6</v>
      </c>
      <c r="E1481" s="2165" t="s">
        <v>4149</v>
      </c>
      <c r="F1481" s="2165" t="s">
        <v>4149</v>
      </c>
      <c r="G1481" s="2165" t="s">
        <v>4149</v>
      </c>
      <c r="H1481" s="2123">
        <v>6</v>
      </c>
      <c r="I1481" s="1644">
        <v>0</v>
      </c>
      <c r="J1481" s="1644">
        <v>3</v>
      </c>
      <c r="K1481" s="2166">
        <v>3</v>
      </c>
      <c r="L1481" s="506"/>
      <c r="M1481" s="506"/>
      <c r="N1481" s="506"/>
      <c r="O1481" s="506"/>
      <c r="P1481" s="506"/>
    </row>
    <row r="1482" spans="3:16" s="360" customFormat="1" ht="15" customHeight="1" x14ac:dyDescent="0.2">
      <c r="C1482" s="2164" t="s">
        <v>4222</v>
      </c>
      <c r="D1482" s="2121">
        <f t="shared" si="13"/>
        <v>4</v>
      </c>
      <c r="E1482" s="2165" t="s">
        <v>4149</v>
      </c>
      <c r="F1482" s="2165" t="s">
        <v>4149</v>
      </c>
      <c r="G1482" s="2165" t="s">
        <v>4149</v>
      </c>
      <c r="H1482" s="2123">
        <v>4</v>
      </c>
      <c r="I1482" s="1644">
        <v>1</v>
      </c>
      <c r="J1482" s="1644">
        <v>0</v>
      </c>
      <c r="K1482" s="2166">
        <v>4.5999999999999996</v>
      </c>
      <c r="L1482" s="506"/>
      <c r="M1482" s="506"/>
      <c r="N1482" s="506"/>
      <c r="O1482" s="506"/>
      <c r="P1482" s="506"/>
    </row>
    <row r="1483" spans="3:16" s="360" customFormat="1" ht="15" customHeight="1" x14ac:dyDescent="0.2">
      <c r="C1483" s="2164" t="s">
        <v>4223</v>
      </c>
      <c r="D1483" s="2121">
        <f t="shared" si="13"/>
        <v>4</v>
      </c>
      <c r="E1483" s="2165" t="s">
        <v>4149</v>
      </c>
      <c r="F1483" s="2165" t="s">
        <v>4149</v>
      </c>
      <c r="G1483" s="2165" t="s">
        <v>4149</v>
      </c>
      <c r="H1483" s="2123">
        <v>4</v>
      </c>
      <c r="I1483" s="1644">
        <v>0</v>
      </c>
      <c r="J1483" s="1644">
        <v>1</v>
      </c>
      <c r="K1483" s="2166">
        <v>4.5999999999999996</v>
      </c>
      <c r="L1483" s="506"/>
      <c r="M1483" s="506"/>
      <c r="N1483" s="506"/>
      <c r="O1483" s="506"/>
      <c r="P1483" s="506"/>
    </row>
    <row r="1484" spans="3:16" s="360" customFormat="1" ht="15" customHeight="1" x14ac:dyDescent="0.2">
      <c r="C1484" s="2120" t="s">
        <v>4224</v>
      </c>
      <c r="D1484" s="2125">
        <v>15</v>
      </c>
      <c r="E1484" s="2165" t="s">
        <v>4149</v>
      </c>
      <c r="F1484" s="2165" t="s">
        <v>4149</v>
      </c>
      <c r="G1484" s="2165" t="s">
        <v>4149</v>
      </c>
      <c r="H1484" s="2165" t="s">
        <v>4149</v>
      </c>
      <c r="I1484" s="2165" t="s">
        <v>4149</v>
      </c>
      <c r="J1484" s="2165" t="s">
        <v>4149</v>
      </c>
      <c r="K1484" s="2167">
        <v>0.9</v>
      </c>
      <c r="L1484" s="506"/>
      <c r="M1484" s="506"/>
      <c r="N1484" s="506"/>
      <c r="O1484" s="506"/>
      <c r="P1484" s="506"/>
    </row>
    <row r="1485" spans="3:16" s="360" customFormat="1" ht="15" customHeight="1" x14ac:dyDescent="0.2">
      <c r="C1485" s="2168" t="s">
        <v>4225</v>
      </c>
      <c r="D1485" s="2125">
        <v>20</v>
      </c>
      <c r="E1485" s="2165" t="s">
        <v>4149</v>
      </c>
      <c r="F1485" s="2165" t="s">
        <v>4149</v>
      </c>
      <c r="G1485" s="2165" t="s">
        <v>4149</v>
      </c>
      <c r="H1485" s="2165" t="s">
        <v>4149</v>
      </c>
      <c r="I1485" s="2165" t="s">
        <v>4149</v>
      </c>
      <c r="J1485" s="2165" t="s">
        <v>4149</v>
      </c>
      <c r="K1485" s="2169">
        <v>0.9</v>
      </c>
      <c r="L1485" s="506"/>
      <c r="M1485" s="506"/>
      <c r="N1485" s="506"/>
      <c r="O1485" s="506"/>
      <c r="P1485" s="506"/>
    </row>
    <row r="1486" spans="3:16" s="360" customFormat="1" ht="15" customHeight="1" x14ac:dyDescent="0.2">
      <c r="C1486" s="2168" t="s">
        <v>4226</v>
      </c>
      <c r="D1486" s="2125">
        <v>30</v>
      </c>
      <c r="E1486" s="2165" t="s">
        <v>4149</v>
      </c>
      <c r="F1486" s="2165" t="s">
        <v>4149</v>
      </c>
      <c r="G1486" s="2165" t="s">
        <v>4149</v>
      </c>
      <c r="H1486" s="2165" t="s">
        <v>4149</v>
      </c>
      <c r="I1486" s="2165" t="s">
        <v>4149</v>
      </c>
      <c r="J1486" s="2165" t="s">
        <v>4149</v>
      </c>
      <c r="K1486" s="2169">
        <v>0.9</v>
      </c>
      <c r="L1486" s="506"/>
      <c r="M1486" s="506"/>
      <c r="N1486" s="506"/>
      <c r="O1486" s="506"/>
      <c r="P1486" s="506"/>
    </row>
    <row r="1487" spans="3:16" s="360" customFormat="1" ht="15" customHeight="1" x14ac:dyDescent="0.2">
      <c r="C1487" s="2120" t="s">
        <v>4227</v>
      </c>
      <c r="D1487" s="2125">
        <v>5</v>
      </c>
      <c r="E1487" s="2165" t="s">
        <v>4149</v>
      </c>
      <c r="F1487" s="2165" t="s">
        <v>4149</v>
      </c>
      <c r="G1487" s="2165" t="s">
        <v>4149</v>
      </c>
      <c r="H1487" s="2165" t="s">
        <v>4149</v>
      </c>
      <c r="I1487" s="2165" t="s">
        <v>4149</v>
      </c>
      <c r="J1487" s="2165" t="s">
        <v>4149</v>
      </c>
      <c r="K1487" s="2169">
        <v>9</v>
      </c>
      <c r="L1487" s="506"/>
      <c r="M1487" s="506"/>
      <c r="N1487" s="506"/>
      <c r="O1487" s="506"/>
      <c r="P1487" s="506"/>
    </row>
    <row r="1488" spans="3:16" s="360" customFormat="1" ht="15" customHeight="1" x14ac:dyDescent="0.2">
      <c r="C1488" s="2120" t="s">
        <v>4228</v>
      </c>
      <c r="D1488" s="2125">
        <v>10</v>
      </c>
      <c r="E1488" s="2165" t="s">
        <v>4149</v>
      </c>
      <c r="F1488" s="2165" t="s">
        <v>4149</v>
      </c>
      <c r="G1488" s="2165" t="s">
        <v>4149</v>
      </c>
      <c r="H1488" s="2165" t="s">
        <v>4149</v>
      </c>
      <c r="I1488" s="2165" t="s">
        <v>4149</v>
      </c>
      <c r="J1488" s="2165" t="s">
        <v>4149</v>
      </c>
      <c r="K1488" s="2169">
        <v>0.9</v>
      </c>
      <c r="L1488" s="506"/>
      <c r="M1488" s="506"/>
      <c r="N1488" s="506"/>
      <c r="O1488" s="506"/>
      <c r="P1488" s="506"/>
    </row>
    <row r="1489" spans="3:16" s="360" customFormat="1" ht="15" customHeight="1" x14ac:dyDescent="0.2">
      <c r="C1489" s="2164" t="s">
        <v>4229</v>
      </c>
      <c r="D1489" s="2121">
        <f t="shared" ref="D1489:D1494" si="14">+H1489</f>
        <v>44</v>
      </c>
      <c r="E1489" s="2165" t="s">
        <v>4149</v>
      </c>
      <c r="F1489" s="2165" t="s">
        <v>4149</v>
      </c>
      <c r="G1489" s="2165" t="s">
        <v>4149</v>
      </c>
      <c r="H1489" s="2170">
        <v>44</v>
      </c>
      <c r="I1489" s="2171">
        <v>0</v>
      </c>
      <c r="J1489" s="2171">
        <v>150</v>
      </c>
      <c r="K1489" s="2169">
        <v>1</v>
      </c>
      <c r="L1489" s="506"/>
      <c r="M1489" s="506"/>
      <c r="N1489" s="506"/>
      <c r="O1489" s="506"/>
      <c r="P1489" s="506"/>
    </row>
    <row r="1490" spans="3:16" s="360" customFormat="1" ht="15" customHeight="1" x14ac:dyDescent="0.2">
      <c r="C1490" s="2164" t="s">
        <v>4230</v>
      </c>
      <c r="D1490" s="2121">
        <f t="shared" si="14"/>
        <v>44</v>
      </c>
      <c r="E1490" s="2165" t="s">
        <v>4149</v>
      </c>
      <c r="F1490" s="2165" t="s">
        <v>4149</v>
      </c>
      <c r="G1490" s="2165" t="s">
        <v>4149</v>
      </c>
      <c r="H1490" s="2170">
        <v>44</v>
      </c>
      <c r="I1490" s="2171">
        <v>150</v>
      </c>
      <c r="J1490" s="2171">
        <v>0</v>
      </c>
      <c r="K1490" s="2169">
        <v>1</v>
      </c>
      <c r="L1490" s="506"/>
      <c r="M1490" s="506"/>
      <c r="N1490" s="506"/>
      <c r="O1490" s="506"/>
      <c r="P1490" s="506"/>
    </row>
    <row r="1491" spans="3:16" s="360" customFormat="1" ht="15" customHeight="1" x14ac:dyDescent="0.2">
      <c r="C1491" s="2172" t="s">
        <v>4231</v>
      </c>
      <c r="D1491" s="2121">
        <f t="shared" si="14"/>
        <v>80</v>
      </c>
      <c r="E1491" s="2165" t="s">
        <v>4149</v>
      </c>
      <c r="F1491" s="2165" t="s">
        <v>4149</v>
      </c>
      <c r="G1491" s="2165" t="s">
        <v>4149</v>
      </c>
      <c r="H1491" s="2170">
        <v>80</v>
      </c>
      <c r="I1491" s="2171">
        <v>0</v>
      </c>
      <c r="J1491" s="2171">
        <v>300</v>
      </c>
      <c r="K1491" s="2169">
        <v>0.9</v>
      </c>
      <c r="L1491" s="506"/>
      <c r="M1491" s="506"/>
      <c r="N1491" s="506"/>
      <c r="O1491" s="506"/>
      <c r="P1491" s="506"/>
    </row>
    <row r="1492" spans="3:16" s="360" customFormat="1" ht="15" customHeight="1" x14ac:dyDescent="0.2">
      <c r="C1492" s="2164" t="s">
        <v>4232</v>
      </c>
      <c r="D1492" s="2121">
        <f t="shared" si="14"/>
        <v>80</v>
      </c>
      <c r="E1492" s="2165" t="s">
        <v>4149</v>
      </c>
      <c r="F1492" s="2165" t="s">
        <v>4149</v>
      </c>
      <c r="G1492" s="2165" t="s">
        <v>4149</v>
      </c>
      <c r="H1492" s="2170">
        <v>80</v>
      </c>
      <c r="I1492" s="2171">
        <v>300</v>
      </c>
      <c r="J1492" s="2171">
        <v>0</v>
      </c>
      <c r="K1492" s="2169">
        <v>0.9</v>
      </c>
      <c r="L1492" s="506"/>
      <c r="M1492" s="506"/>
      <c r="N1492" s="506"/>
      <c r="O1492" s="506"/>
      <c r="P1492" s="506"/>
    </row>
    <row r="1493" spans="3:16" s="360" customFormat="1" ht="15" customHeight="1" x14ac:dyDescent="0.2">
      <c r="C1493" s="2164" t="s">
        <v>4233</v>
      </c>
      <c r="D1493" s="2121">
        <f t="shared" si="14"/>
        <v>200</v>
      </c>
      <c r="E1493" s="2165" t="s">
        <v>4149</v>
      </c>
      <c r="F1493" s="2165" t="s">
        <v>4149</v>
      </c>
      <c r="G1493" s="2165" t="s">
        <v>4149</v>
      </c>
      <c r="H1493" s="2170">
        <v>200</v>
      </c>
      <c r="I1493" s="2171">
        <v>1000</v>
      </c>
      <c r="J1493" s="2171">
        <v>0</v>
      </c>
      <c r="K1493" s="2169">
        <v>0.5</v>
      </c>
      <c r="L1493" s="506"/>
      <c r="M1493" s="506"/>
      <c r="N1493" s="506"/>
      <c r="O1493" s="506"/>
      <c r="P1493" s="506"/>
    </row>
    <row r="1494" spans="3:16" s="360" customFormat="1" ht="15" customHeight="1" thickBot="1" x14ac:dyDescent="0.25">
      <c r="C1494" s="2173" t="s">
        <v>4234</v>
      </c>
      <c r="D1494" s="2174">
        <f t="shared" si="14"/>
        <v>200</v>
      </c>
      <c r="E1494" s="2175" t="s">
        <v>4149</v>
      </c>
      <c r="F1494" s="2175" t="s">
        <v>4149</v>
      </c>
      <c r="G1494" s="2175" t="s">
        <v>4149</v>
      </c>
      <c r="H1494" s="2176">
        <v>200</v>
      </c>
      <c r="I1494" s="2177">
        <v>0</v>
      </c>
      <c r="J1494" s="2177">
        <v>1000</v>
      </c>
      <c r="K1494" s="2178">
        <v>0.5</v>
      </c>
      <c r="L1494" s="506"/>
      <c r="M1494" s="506"/>
      <c r="N1494" s="506"/>
      <c r="O1494" s="506"/>
      <c r="P1494" s="506"/>
    </row>
    <row r="1495" spans="3:16" s="360" customFormat="1" ht="15" customHeight="1" x14ac:dyDescent="0.2">
      <c r="C1495" s="2179" t="s">
        <v>1474</v>
      </c>
      <c r="D1495" s="876"/>
      <c r="E1495" s="848"/>
      <c r="F1495" s="848"/>
      <c r="G1495" s="848"/>
      <c r="H1495" s="848"/>
      <c r="I1495" s="848"/>
      <c r="J1495" s="848"/>
      <c r="K1495" s="2180"/>
      <c r="L1495" s="506"/>
      <c r="M1495" s="506"/>
      <c r="N1495" s="506"/>
      <c r="O1495" s="506"/>
      <c r="P1495" s="506"/>
    </row>
    <row r="1496" spans="3:16" s="360" customFormat="1" ht="15" customHeight="1" x14ac:dyDescent="0.2">
      <c r="C1496" s="2133" t="s">
        <v>4235</v>
      </c>
      <c r="D1496" s="893"/>
      <c r="E1496" s="848"/>
      <c r="F1496" s="848"/>
      <c r="G1496" s="848"/>
      <c r="H1496" s="848"/>
      <c r="I1496" s="848"/>
      <c r="J1496" s="848"/>
      <c r="K1496" s="2180"/>
      <c r="L1496" s="506"/>
      <c r="M1496" s="506"/>
      <c r="N1496" s="506"/>
      <c r="O1496" s="506"/>
      <c r="P1496" s="506"/>
    </row>
    <row r="1497" spans="3:16" s="360" customFormat="1" ht="15" customHeight="1" x14ac:dyDescent="0.2">
      <c r="C1497" s="2133" t="s">
        <v>4236</v>
      </c>
      <c r="D1497" s="893"/>
      <c r="E1497" s="848"/>
      <c r="F1497" s="848"/>
      <c r="G1497" s="848"/>
      <c r="H1497" s="848"/>
      <c r="I1497" s="848"/>
      <c r="J1497" s="848"/>
      <c r="K1497" s="2180"/>
      <c r="L1497" s="506"/>
      <c r="M1497" s="506"/>
      <c r="N1497" s="506"/>
      <c r="O1497" s="506"/>
      <c r="P1497" s="506"/>
    </row>
    <row r="1498" spans="3:16" s="360" customFormat="1" ht="15" customHeight="1" x14ac:dyDescent="0.2">
      <c r="C1498" s="2133" t="s">
        <v>4167</v>
      </c>
      <c r="D1498" s="893"/>
      <c r="E1498" s="848"/>
      <c r="F1498" s="848"/>
      <c r="G1498" s="848"/>
      <c r="H1498" s="848"/>
      <c r="I1498" s="848"/>
      <c r="J1498" s="848"/>
      <c r="K1498" s="2180"/>
      <c r="L1498" s="506"/>
      <c r="M1498" s="506"/>
      <c r="N1498" s="506"/>
      <c r="O1498" s="506"/>
      <c r="P1498" s="506"/>
    </row>
    <row r="1499" spans="3:16" s="360" customFormat="1" ht="15" customHeight="1" x14ac:dyDescent="0.2">
      <c r="C1499" s="2181" t="s">
        <v>4237</v>
      </c>
      <c r="D1499" s="712"/>
      <c r="E1499" s="712"/>
      <c r="F1499" s="712"/>
      <c r="G1499" s="712"/>
      <c r="H1499" s="712"/>
      <c r="I1499" s="712"/>
      <c r="J1499" s="712"/>
      <c r="K1499" s="2182"/>
      <c r="L1499" s="506"/>
      <c r="M1499" s="506"/>
      <c r="N1499" s="506"/>
      <c r="O1499" s="506"/>
      <c r="P1499" s="506"/>
    </row>
    <row r="1500" spans="3:16" s="360" customFormat="1" ht="26.25" customHeight="1" x14ac:dyDescent="0.2">
      <c r="C1500" s="4687" t="s">
        <v>4238</v>
      </c>
      <c r="D1500" s="3884"/>
      <c r="E1500" s="3884"/>
      <c r="F1500" s="3884"/>
      <c r="G1500" s="3884"/>
      <c r="H1500" s="3884"/>
      <c r="I1500" s="3884"/>
      <c r="J1500" s="3884"/>
      <c r="K1500" s="4688"/>
      <c r="L1500" s="506"/>
      <c r="M1500" s="506"/>
      <c r="N1500" s="506"/>
      <c r="O1500" s="506"/>
      <c r="P1500" s="506"/>
    </row>
    <row r="1501" spans="3:16" s="360" customFormat="1" ht="15" customHeight="1" x14ac:dyDescent="0.2">
      <c r="C1501" s="2181" t="s">
        <v>4239</v>
      </c>
      <c r="D1501" s="712"/>
      <c r="E1501" s="712"/>
      <c r="F1501" s="712"/>
      <c r="G1501" s="712"/>
      <c r="H1501" s="712"/>
      <c r="I1501" s="712"/>
      <c r="J1501" s="712"/>
      <c r="K1501" s="2182"/>
      <c r="L1501" s="506"/>
      <c r="M1501" s="506"/>
      <c r="N1501" s="506"/>
      <c r="O1501" s="506"/>
      <c r="P1501" s="506"/>
    </row>
    <row r="1502" spans="3:16" s="360" customFormat="1" ht="15" customHeight="1" thickBot="1" x14ac:dyDescent="0.25">
      <c r="C1502" s="2183" t="s">
        <v>4171</v>
      </c>
      <c r="D1502" s="2184"/>
      <c r="E1502" s="2184"/>
      <c r="F1502" s="2184"/>
      <c r="G1502" s="2184"/>
      <c r="H1502" s="2184"/>
      <c r="I1502" s="2184"/>
      <c r="J1502" s="2184"/>
      <c r="K1502" s="2185"/>
      <c r="L1502" s="506"/>
      <c r="M1502" s="506"/>
      <c r="N1502" s="506"/>
      <c r="O1502" s="506"/>
      <c r="P1502" s="506"/>
    </row>
    <row r="1503" spans="3:16" s="360" customFormat="1" ht="15" customHeight="1" thickTop="1" x14ac:dyDescent="0.3">
      <c r="C1503" s="4683" t="str">
        <f>+C1460</f>
        <v>.</v>
      </c>
      <c r="D1503" s="4683"/>
      <c r="E1503" s="534"/>
      <c r="F1503" s="534"/>
      <c r="G1503" s="534"/>
      <c r="H1503" s="534"/>
      <c r="I1503" s="506"/>
      <c r="J1503" s="506"/>
      <c r="K1503" s="506"/>
      <c r="L1503" s="506"/>
      <c r="M1503" s="506"/>
      <c r="N1503" s="506"/>
      <c r="O1503" s="506"/>
      <c r="P1503" s="506"/>
    </row>
    <row r="1504" spans="3:16" s="360" customFormat="1" ht="15" customHeight="1" thickBot="1" x14ac:dyDescent="0.35">
      <c r="C1504" s="534"/>
      <c r="D1504" s="534"/>
      <c r="E1504" s="534"/>
      <c r="F1504" s="534"/>
      <c r="G1504" s="534"/>
      <c r="H1504" s="534"/>
      <c r="I1504" s="506"/>
      <c r="J1504" s="506"/>
      <c r="K1504" s="506"/>
      <c r="L1504" s="506"/>
      <c r="M1504" s="506"/>
      <c r="N1504" s="506"/>
      <c r="O1504" s="506"/>
      <c r="P1504" s="506"/>
    </row>
    <row r="1505" spans="3:16" s="360" customFormat="1" ht="15" customHeight="1" thickTop="1" x14ac:dyDescent="0.2">
      <c r="C1505" s="5031" t="s">
        <v>560</v>
      </c>
      <c r="D1505" s="5032"/>
      <c r="E1505" s="5033"/>
      <c r="F1505" s="5033"/>
      <c r="G1505" s="5033"/>
      <c r="H1505" s="5033"/>
      <c r="I1505" s="5033"/>
      <c r="J1505" s="5033"/>
      <c r="K1505" s="5034"/>
      <c r="L1505" s="506"/>
      <c r="M1505" s="506"/>
      <c r="N1505" s="506"/>
      <c r="O1505" s="506"/>
      <c r="P1505" s="506"/>
    </row>
    <row r="1506" spans="3:16" s="360" customFormat="1" ht="15" customHeight="1" x14ac:dyDescent="0.2">
      <c r="C1506" s="4789" t="s">
        <v>4140</v>
      </c>
      <c r="D1506" s="5035" t="s">
        <v>4141</v>
      </c>
      <c r="E1506" s="4976" t="s">
        <v>224</v>
      </c>
      <c r="F1506" s="4976"/>
      <c r="G1506" s="4976"/>
      <c r="H1506" s="4976"/>
      <c r="I1506" s="4976" t="s">
        <v>3731</v>
      </c>
      <c r="J1506" s="4976"/>
      <c r="K1506" s="4995"/>
      <c r="L1506" s="506"/>
      <c r="M1506" s="506"/>
      <c r="N1506" s="506"/>
      <c r="O1506" s="506"/>
      <c r="P1506" s="506"/>
    </row>
    <row r="1507" spans="3:16" s="360" customFormat="1" ht="15" customHeight="1" x14ac:dyDescent="0.2">
      <c r="C1507" s="4789"/>
      <c r="D1507" s="5036"/>
      <c r="E1507" s="5030" t="s">
        <v>2770</v>
      </c>
      <c r="F1507" s="4790" t="s">
        <v>349</v>
      </c>
      <c r="G1507" s="4790" t="s">
        <v>4142</v>
      </c>
      <c r="H1507" s="4790" t="s">
        <v>4143</v>
      </c>
      <c r="I1507" s="4790" t="s">
        <v>2773</v>
      </c>
      <c r="J1507" s="2119" t="s">
        <v>4144</v>
      </c>
      <c r="K1507" s="5038" t="s">
        <v>4145</v>
      </c>
      <c r="L1507" s="506"/>
      <c r="M1507" s="506"/>
      <c r="N1507" s="506"/>
      <c r="O1507" s="506"/>
      <c r="P1507" s="506"/>
    </row>
    <row r="1508" spans="3:16" s="360" customFormat="1" ht="15" customHeight="1" x14ac:dyDescent="0.2">
      <c r="C1508" s="4789"/>
      <c r="D1508" s="5036"/>
      <c r="E1508" s="5030"/>
      <c r="F1508" s="4790"/>
      <c r="G1508" s="4790"/>
      <c r="H1508" s="4790"/>
      <c r="I1508" s="4790"/>
      <c r="J1508" s="4790" t="s">
        <v>4146</v>
      </c>
      <c r="K1508" s="5039"/>
      <c r="L1508" s="506"/>
      <c r="M1508" s="506"/>
      <c r="N1508" s="506"/>
      <c r="O1508" s="506"/>
      <c r="P1508" s="506"/>
    </row>
    <row r="1509" spans="3:16" s="360" customFormat="1" ht="34.5" customHeight="1" x14ac:dyDescent="0.2">
      <c r="C1509" s="4789"/>
      <c r="D1509" s="5037"/>
      <c r="E1509" s="5030"/>
      <c r="F1509" s="4790"/>
      <c r="G1509" s="4790"/>
      <c r="H1509" s="4790"/>
      <c r="I1509" s="4790"/>
      <c r="J1509" s="4790"/>
      <c r="K1509" s="4799"/>
      <c r="L1509" s="506"/>
      <c r="M1509" s="506"/>
      <c r="N1509" s="506"/>
      <c r="O1509" s="506"/>
      <c r="P1509" s="506"/>
    </row>
    <row r="1510" spans="3:16" s="360" customFormat="1" ht="15" customHeight="1" x14ac:dyDescent="0.2">
      <c r="C1510" s="2120" t="s">
        <v>4147</v>
      </c>
      <c r="D1510" s="2121">
        <f>+E1510+I1510</f>
        <v>0</v>
      </c>
      <c r="E1510" s="2122">
        <v>0</v>
      </c>
      <c r="F1510" s="1644">
        <v>0</v>
      </c>
      <c r="G1510" s="1644">
        <v>0.08</v>
      </c>
      <c r="H1510" s="1644">
        <v>0.19</v>
      </c>
      <c r="I1510" s="2123">
        <v>0</v>
      </c>
      <c r="J1510" s="1644">
        <v>0</v>
      </c>
      <c r="K1510" s="2124">
        <v>0</v>
      </c>
      <c r="L1510" s="506"/>
      <c r="M1510" s="506"/>
      <c r="N1510" s="506"/>
      <c r="O1510" s="506"/>
      <c r="P1510" s="506"/>
    </row>
    <row r="1511" spans="3:16" s="360" customFormat="1" ht="15" customHeight="1" x14ac:dyDescent="0.2">
      <c r="C1511" s="2120" t="s">
        <v>4148</v>
      </c>
      <c r="D1511" s="2121">
        <f t="shared" ref="D1511:D1526" si="15">+I1511</f>
        <v>5</v>
      </c>
      <c r="E1511" s="2122" t="s">
        <v>4149</v>
      </c>
      <c r="F1511" s="2122" t="s">
        <v>4149</v>
      </c>
      <c r="G1511" s="2122" t="s">
        <v>4149</v>
      </c>
      <c r="H1511" s="2122" t="s">
        <v>4149</v>
      </c>
      <c r="I1511" s="2123">
        <v>5</v>
      </c>
      <c r="J1511" s="1644">
        <v>0</v>
      </c>
      <c r="K1511" s="2124">
        <v>1.2</v>
      </c>
      <c r="L1511" s="506"/>
      <c r="M1511" s="506"/>
      <c r="N1511" s="506"/>
      <c r="O1511" s="506"/>
      <c r="P1511" s="506"/>
    </row>
    <row r="1512" spans="3:16" s="360" customFormat="1" ht="15" customHeight="1" x14ac:dyDescent="0.2">
      <c r="C1512" s="2120" t="s">
        <v>4150</v>
      </c>
      <c r="D1512" s="2121">
        <f t="shared" si="15"/>
        <v>5</v>
      </c>
      <c r="E1512" s="2122" t="s">
        <v>4149</v>
      </c>
      <c r="F1512" s="2122" t="s">
        <v>4149</v>
      </c>
      <c r="G1512" s="2122" t="s">
        <v>4149</v>
      </c>
      <c r="H1512" s="2122" t="s">
        <v>4149</v>
      </c>
      <c r="I1512" s="2123">
        <v>5</v>
      </c>
      <c r="J1512" s="1644">
        <v>0</v>
      </c>
      <c r="K1512" s="2124">
        <v>1.2</v>
      </c>
      <c r="L1512" s="506"/>
      <c r="M1512" s="506"/>
      <c r="N1512" s="506"/>
      <c r="O1512" s="506"/>
      <c r="P1512" s="506"/>
    </row>
    <row r="1513" spans="3:16" s="360" customFormat="1" ht="15" customHeight="1" x14ac:dyDescent="0.2">
      <c r="C1513" s="2120" t="s">
        <v>4151</v>
      </c>
      <c r="D1513" s="2121">
        <f t="shared" si="15"/>
        <v>40</v>
      </c>
      <c r="E1513" s="2122" t="s">
        <v>4149</v>
      </c>
      <c r="F1513" s="2122" t="s">
        <v>4149</v>
      </c>
      <c r="G1513" s="2122" t="s">
        <v>4149</v>
      </c>
      <c r="H1513" s="2122" t="s">
        <v>4149</v>
      </c>
      <c r="I1513" s="2123">
        <v>40</v>
      </c>
      <c r="J1513" s="1644">
        <v>100</v>
      </c>
      <c r="K1513" s="2124">
        <v>1.5</v>
      </c>
      <c r="L1513" s="506"/>
      <c r="M1513" s="506"/>
      <c r="N1513" s="506"/>
      <c r="O1513" s="506"/>
      <c r="P1513" s="506"/>
    </row>
    <row r="1514" spans="3:16" s="360" customFormat="1" ht="15" customHeight="1" x14ac:dyDescent="0.2">
      <c r="C1514" s="2120" t="s">
        <v>4152</v>
      </c>
      <c r="D1514" s="2121">
        <f t="shared" si="15"/>
        <v>35</v>
      </c>
      <c r="E1514" s="2122" t="s">
        <v>4149</v>
      </c>
      <c r="F1514" s="2122" t="s">
        <v>4149</v>
      </c>
      <c r="G1514" s="2122" t="s">
        <v>4149</v>
      </c>
      <c r="H1514" s="2122" t="s">
        <v>4149</v>
      </c>
      <c r="I1514" s="2122">
        <v>35</v>
      </c>
      <c r="J1514" s="1644">
        <v>100</v>
      </c>
      <c r="K1514" s="2124">
        <v>1.5</v>
      </c>
      <c r="L1514" s="506"/>
      <c r="M1514" s="506"/>
      <c r="N1514" s="506"/>
      <c r="O1514" s="506"/>
      <c r="P1514" s="506"/>
    </row>
    <row r="1515" spans="3:16" s="360" customFormat="1" ht="15" customHeight="1" x14ac:dyDescent="0.2">
      <c r="C1515" s="2120" t="s">
        <v>4153</v>
      </c>
      <c r="D1515" s="2121">
        <f t="shared" si="15"/>
        <v>50</v>
      </c>
      <c r="E1515" s="2122" t="s">
        <v>4149</v>
      </c>
      <c r="F1515" s="2122" t="s">
        <v>4149</v>
      </c>
      <c r="G1515" s="2122" t="s">
        <v>4149</v>
      </c>
      <c r="H1515" s="2122" t="s">
        <v>4149</v>
      </c>
      <c r="I1515" s="2122">
        <v>50</v>
      </c>
      <c r="J1515" s="1644">
        <v>100</v>
      </c>
      <c r="K1515" s="2124">
        <v>1.5</v>
      </c>
      <c r="L1515" s="506"/>
      <c r="M1515" s="506"/>
      <c r="N1515" s="506"/>
      <c r="O1515" s="506"/>
      <c r="P1515" s="506"/>
    </row>
    <row r="1516" spans="3:16" s="360" customFormat="1" ht="15" customHeight="1" x14ac:dyDescent="0.2">
      <c r="C1516" s="2120" t="s">
        <v>4154</v>
      </c>
      <c r="D1516" s="2121">
        <f t="shared" si="15"/>
        <v>60</v>
      </c>
      <c r="E1516" s="2122" t="s">
        <v>4149</v>
      </c>
      <c r="F1516" s="2122" t="s">
        <v>4149</v>
      </c>
      <c r="G1516" s="2122" t="s">
        <v>4149</v>
      </c>
      <c r="H1516" s="2122" t="s">
        <v>4149</v>
      </c>
      <c r="I1516" s="2122">
        <v>60</v>
      </c>
      <c r="J1516" s="1644">
        <v>100</v>
      </c>
      <c r="K1516" s="2124">
        <v>1.5</v>
      </c>
      <c r="L1516" s="506"/>
      <c r="M1516" s="506"/>
      <c r="N1516" s="506"/>
      <c r="O1516" s="506"/>
      <c r="P1516" s="506"/>
    </row>
    <row r="1517" spans="3:16" s="360" customFormat="1" ht="15" customHeight="1" x14ac:dyDescent="0.2">
      <c r="C1517" s="2120" t="s">
        <v>4155</v>
      </c>
      <c r="D1517" s="2125">
        <f t="shared" si="15"/>
        <v>70</v>
      </c>
      <c r="E1517" s="2122" t="s">
        <v>4149</v>
      </c>
      <c r="F1517" s="2122" t="s">
        <v>4149</v>
      </c>
      <c r="G1517" s="2122" t="s">
        <v>4149</v>
      </c>
      <c r="H1517" s="2122" t="s">
        <v>4149</v>
      </c>
      <c r="I1517" s="2122">
        <v>70</v>
      </c>
      <c r="J1517" s="1644">
        <v>100</v>
      </c>
      <c r="K1517" s="2124">
        <v>1.5</v>
      </c>
      <c r="L1517" s="506"/>
      <c r="M1517" s="506"/>
      <c r="N1517" s="506"/>
      <c r="O1517" s="506"/>
      <c r="P1517" s="506"/>
    </row>
    <row r="1518" spans="3:16" s="360" customFormat="1" ht="15" customHeight="1" x14ac:dyDescent="0.2">
      <c r="C1518" s="2120" t="s">
        <v>4156</v>
      </c>
      <c r="D1518" s="2125">
        <f t="shared" si="15"/>
        <v>80</v>
      </c>
      <c r="E1518" s="2122" t="s">
        <v>4149</v>
      </c>
      <c r="F1518" s="2122" t="s">
        <v>4149</v>
      </c>
      <c r="G1518" s="2122" t="s">
        <v>4149</v>
      </c>
      <c r="H1518" s="2122" t="s">
        <v>4149</v>
      </c>
      <c r="I1518" s="2122">
        <v>80</v>
      </c>
      <c r="J1518" s="1644">
        <v>100</v>
      </c>
      <c r="K1518" s="2124">
        <v>1.5</v>
      </c>
      <c r="L1518" s="506"/>
      <c r="M1518" s="506"/>
      <c r="N1518" s="506"/>
      <c r="O1518" s="506"/>
      <c r="P1518" s="506"/>
    </row>
    <row r="1519" spans="3:16" s="360" customFormat="1" ht="15" customHeight="1" x14ac:dyDescent="0.2">
      <c r="C1519" s="2120" t="s">
        <v>4157</v>
      </c>
      <c r="D1519" s="2125">
        <f t="shared" si="15"/>
        <v>90</v>
      </c>
      <c r="E1519" s="2122" t="s">
        <v>4149</v>
      </c>
      <c r="F1519" s="2122" t="s">
        <v>4149</v>
      </c>
      <c r="G1519" s="2122" t="s">
        <v>4149</v>
      </c>
      <c r="H1519" s="2122" t="s">
        <v>4149</v>
      </c>
      <c r="I1519" s="2122">
        <v>90</v>
      </c>
      <c r="J1519" s="1644">
        <v>100</v>
      </c>
      <c r="K1519" s="2124">
        <v>1.5</v>
      </c>
      <c r="L1519" s="506"/>
      <c r="M1519" s="506"/>
      <c r="N1519" s="506"/>
      <c r="O1519" s="506"/>
      <c r="P1519" s="506"/>
    </row>
    <row r="1520" spans="3:16" s="360" customFormat="1" ht="15" customHeight="1" x14ac:dyDescent="0.2">
      <c r="C1520" s="2120" t="s">
        <v>4158</v>
      </c>
      <c r="D1520" s="2125">
        <f t="shared" si="15"/>
        <v>100</v>
      </c>
      <c r="E1520" s="2122" t="s">
        <v>4149</v>
      </c>
      <c r="F1520" s="2122" t="s">
        <v>4149</v>
      </c>
      <c r="G1520" s="2122" t="s">
        <v>4149</v>
      </c>
      <c r="H1520" s="2122" t="s">
        <v>4149</v>
      </c>
      <c r="I1520" s="2122">
        <v>100</v>
      </c>
      <c r="J1520" s="1644">
        <v>100</v>
      </c>
      <c r="K1520" s="2124">
        <v>1.5</v>
      </c>
      <c r="L1520" s="506"/>
      <c r="M1520" s="506"/>
      <c r="N1520" s="506"/>
      <c r="O1520" s="506"/>
      <c r="P1520" s="506"/>
    </row>
    <row r="1521" spans="3:16" s="360" customFormat="1" ht="15" customHeight="1" x14ac:dyDescent="0.2">
      <c r="C1521" s="2120" t="s">
        <v>4159</v>
      </c>
      <c r="D1521" s="2125">
        <f t="shared" si="15"/>
        <v>3.5</v>
      </c>
      <c r="E1521" s="2122" t="s">
        <v>4149</v>
      </c>
      <c r="F1521" s="2122" t="s">
        <v>4149</v>
      </c>
      <c r="G1521" s="2122" t="s">
        <v>4149</v>
      </c>
      <c r="H1521" s="2122" t="s">
        <v>4149</v>
      </c>
      <c r="I1521" s="2122">
        <v>3.5</v>
      </c>
      <c r="J1521" s="1644">
        <v>100</v>
      </c>
      <c r="K1521" s="2124">
        <v>1.5</v>
      </c>
      <c r="L1521" s="506"/>
      <c r="M1521" s="506"/>
      <c r="N1521" s="506"/>
      <c r="O1521" s="506"/>
      <c r="P1521" s="506"/>
    </row>
    <row r="1522" spans="3:16" s="360" customFormat="1" ht="15" customHeight="1" x14ac:dyDescent="0.2">
      <c r="C1522" s="2120" t="s">
        <v>4160</v>
      </c>
      <c r="D1522" s="2125">
        <f t="shared" si="15"/>
        <v>5</v>
      </c>
      <c r="E1522" s="2122" t="s">
        <v>4149</v>
      </c>
      <c r="F1522" s="2122" t="s">
        <v>4149</v>
      </c>
      <c r="G1522" s="2122" t="s">
        <v>4149</v>
      </c>
      <c r="H1522" s="2122" t="s">
        <v>4149</v>
      </c>
      <c r="I1522" s="2122">
        <v>5</v>
      </c>
      <c r="J1522" s="1644">
        <v>100</v>
      </c>
      <c r="K1522" s="2124">
        <v>1.5</v>
      </c>
      <c r="L1522" s="506"/>
      <c r="M1522" s="506"/>
      <c r="N1522" s="506"/>
      <c r="O1522" s="506"/>
      <c r="P1522" s="506"/>
    </row>
    <row r="1523" spans="3:16" s="360" customFormat="1" ht="15" customHeight="1" x14ac:dyDescent="0.2">
      <c r="C1523" s="2120" t="s">
        <v>4161</v>
      </c>
      <c r="D1523" s="2125">
        <f t="shared" si="15"/>
        <v>7</v>
      </c>
      <c r="E1523" s="2122" t="s">
        <v>4149</v>
      </c>
      <c r="F1523" s="2122" t="s">
        <v>4149</v>
      </c>
      <c r="G1523" s="2122" t="s">
        <v>4149</v>
      </c>
      <c r="H1523" s="2122" t="s">
        <v>4149</v>
      </c>
      <c r="I1523" s="2122">
        <v>7</v>
      </c>
      <c r="J1523" s="1644">
        <v>100</v>
      </c>
      <c r="K1523" s="2124">
        <v>1.5</v>
      </c>
      <c r="L1523" s="506"/>
      <c r="M1523" s="506"/>
      <c r="N1523" s="506"/>
      <c r="O1523" s="506"/>
      <c r="P1523" s="506"/>
    </row>
    <row r="1524" spans="3:16" s="360" customFormat="1" ht="15" customHeight="1" x14ac:dyDescent="0.2">
      <c r="C1524" s="2120" t="s">
        <v>4158</v>
      </c>
      <c r="D1524" s="2125">
        <f t="shared" si="15"/>
        <v>10</v>
      </c>
      <c r="E1524" s="2122" t="s">
        <v>4149</v>
      </c>
      <c r="F1524" s="2122" t="s">
        <v>4149</v>
      </c>
      <c r="G1524" s="2122" t="s">
        <v>4149</v>
      </c>
      <c r="H1524" s="2122" t="s">
        <v>4149</v>
      </c>
      <c r="I1524" s="2122">
        <v>10</v>
      </c>
      <c r="J1524" s="1644">
        <v>100</v>
      </c>
      <c r="K1524" s="2124">
        <v>1.5</v>
      </c>
      <c r="L1524" s="506"/>
      <c r="M1524" s="506"/>
      <c r="N1524" s="506"/>
      <c r="O1524" s="506"/>
      <c r="P1524" s="506"/>
    </row>
    <row r="1525" spans="3:16" s="360" customFormat="1" ht="15" customHeight="1" x14ac:dyDescent="0.2">
      <c r="C1525" s="2120" t="s">
        <v>4162</v>
      </c>
      <c r="D1525" s="2125">
        <f t="shared" si="15"/>
        <v>15</v>
      </c>
      <c r="E1525" s="2122" t="s">
        <v>4149</v>
      </c>
      <c r="F1525" s="2122" t="s">
        <v>4149</v>
      </c>
      <c r="G1525" s="2122" t="s">
        <v>4149</v>
      </c>
      <c r="H1525" s="2122" t="s">
        <v>4149</v>
      </c>
      <c r="I1525" s="2122">
        <v>15</v>
      </c>
      <c r="J1525" s="1644">
        <v>100</v>
      </c>
      <c r="K1525" s="2124">
        <v>1.5</v>
      </c>
      <c r="L1525" s="506"/>
      <c r="M1525" s="506"/>
      <c r="N1525" s="506"/>
      <c r="O1525" s="506"/>
      <c r="P1525" s="506"/>
    </row>
    <row r="1526" spans="3:16" s="360" customFormat="1" ht="15" customHeight="1" x14ac:dyDescent="0.2">
      <c r="C1526" s="2120" t="s">
        <v>4163</v>
      </c>
      <c r="D1526" s="2125">
        <f t="shared" si="15"/>
        <v>20</v>
      </c>
      <c r="E1526" s="2122" t="s">
        <v>4149</v>
      </c>
      <c r="F1526" s="2122" t="s">
        <v>4149</v>
      </c>
      <c r="G1526" s="2122" t="s">
        <v>4149</v>
      </c>
      <c r="H1526" s="2122" t="s">
        <v>4149</v>
      </c>
      <c r="I1526" s="2122">
        <v>20</v>
      </c>
      <c r="J1526" s="1644">
        <v>100</v>
      </c>
      <c r="K1526" s="2124">
        <v>1.5</v>
      </c>
      <c r="L1526" s="506"/>
      <c r="M1526" s="506"/>
      <c r="N1526" s="506"/>
      <c r="O1526" s="506"/>
      <c r="P1526" s="506"/>
    </row>
    <row r="1527" spans="3:16" s="360" customFormat="1" ht="15" customHeight="1" x14ac:dyDescent="0.2">
      <c r="C1527" s="2120" t="s">
        <v>4164</v>
      </c>
      <c r="D1527" s="2125">
        <f>+I1527</f>
        <v>25</v>
      </c>
      <c r="E1527" s="2122" t="s">
        <v>4149</v>
      </c>
      <c r="F1527" s="2122" t="s">
        <v>4149</v>
      </c>
      <c r="G1527" s="2122" t="s">
        <v>4149</v>
      </c>
      <c r="H1527" s="2122" t="s">
        <v>4149</v>
      </c>
      <c r="I1527" s="2122">
        <v>25</v>
      </c>
      <c r="J1527" s="1644">
        <v>100</v>
      </c>
      <c r="K1527" s="2124">
        <v>1.5</v>
      </c>
      <c r="L1527" s="506"/>
      <c r="M1527" s="506"/>
      <c r="N1527" s="506"/>
      <c r="O1527" s="506"/>
      <c r="P1527" s="506"/>
    </row>
    <row r="1528" spans="3:16" s="360" customFormat="1" ht="15" customHeight="1" x14ac:dyDescent="0.2">
      <c r="C1528" s="2120" t="s">
        <v>4165</v>
      </c>
      <c r="D1528" s="2125">
        <f>+I1528</f>
        <v>30</v>
      </c>
      <c r="E1528" s="2122" t="s">
        <v>4149</v>
      </c>
      <c r="F1528" s="2122" t="s">
        <v>4149</v>
      </c>
      <c r="G1528" s="2122" t="s">
        <v>4149</v>
      </c>
      <c r="H1528" s="2122" t="s">
        <v>4149</v>
      </c>
      <c r="I1528" s="2122">
        <v>30</v>
      </c>
      <c r="J1528" s="1644">
        <v>100</v>
      </c>
      <c r="K1528" s="2124">
        <v>1.5</v>
      </c>
      <c r="L1528" s="506"/>
      <c r="M1528" s="506"/>
      <c r="N1528" s="506"/>
      <c r="O1528" s="506"/>
      <c r="P1528" s="506"/>
    </row>
    <row r="1529" spans="3:16" s="360" customFormat="1" ht="15" customHeight="1" thickBot="1" x14ac:dyDescent="0.25">
      <c r="C1529" s="2126" t="s">
        <v>4166</v>
      </c>
      <c r="D1529" s="2127">
        <f>+I1529</f>
        <v>45</v>
      </c>
      <c r="E1529" s="2122" t="s">
        <v>4149</v>
      </c>
      <c r="F1529" s="2122" t="s">
        <v>4149</v>
      </c>
      <c r="G1529" s="2122" t="s">
        <v>4149</v>
      </c>
      <c r="H1529" s="2122" t="s">
        <v>4149</v>
      </c>
      <c r="I1529" s="2128">
        <v>45</v>
      </c>
      <c r="J1529" s="1644">
        <v>100</v>
      </c>
      <c r="K1529" s="2124">
        <v>1.5</v>
      </c>
      <c r="L1529" s="506"/>
      <c r="M1529" s="506"/>
      <c r="N1529" s="506"/>
      <c r="O1529" s="506"/>
      <c r="P1529" s="506"/>
    </row>
    <row r="1530" spans="3:16" s="360" customFormat="1" ht="15" customHeight="1" x14ac:dyDescent="0.2">
      <c r="C1530" s="2129" t="s">
        <v>1474</v>
      </c>
      <c r="D1530" s="2130"/>
      <c r="E1530" s="2131"/>
      <c r="F1530" s="2131"/>
      <c r="G1530" s="2131"/>
      <c r="H1530" s="2131"/>
      <c r="I1530" s="2131"/>
      <c r="J1530" s="2131"/>
      <c r="K1530" s="2132"/>
      <c r="L1530" s="506"/>
      <c r="M1530" s="506"/>
      <c r="N1530" s="506"/>
      <c r="O1530" s="506"/>
      <c r="P1530" s="506"/>
    </row>
    <row r="1531" spans="3:16" s="360" customFormat="1" ht="15" customHeight="1" x14ac:dyDescent="0.2">
      <c r="C1531" s="2133" t="s">
        <v>932</v>
      </c>
      <c r="D1531" s="2134"/>
      <c r="E1531" s="2131"/>
      <c r="F1531" s="2131"/>
      <c r="G1531" s="2131"/>
      <c r="H1531" s="2131"/>
      <c r="I1531" s="2131"/>
      <c r="J1531" s="2131"/>
      <c r="K1531" s="2132"/>
      <c r="L1531" s="506"/>
      <c r="M1531" s="506"/>
      <c r="N1531" s="506"/>
      <c r="O1531" s="506"/>
      <c r="P1531" s="506"/>
    </row>
    <row r="1532" spans="3:16" s="360" customFormat="1" ht="15" customHeight="1" x14ac:dyDescent="0.2">
      <c r="C1532" s="2133" t="s">
        <v>4167</v>
      </c>
      <c r="D1532" s="2134"/>
      <c r="E1532" s="2131"/>
      <c r="F1532" s="2131"/>
      <c r="G1532" s="2131"/>
      <c r="H1532" s="2131"/>
      <c r="I1532" s="2131"/>
      <c r="J1532" s="2131"/>
      <c r="K1532" s="2132"/>
      <c r="L1532" s="506"/>
      <c r="M1532" s="506"/>
      <c r="N1532" s="506"/>
      <c r="O1532" s="506"/>
      <c r="P1532" s="506"/>
    </row>
    <row r="1533" spans="3:16" s="360" customFormat="1" ht="15" customHeight="1" x14ac:dyDescent="0.2">
      <c r="C1533" s="2133" t="s">
        <v>4168</v>
      </c>
      <c r="D1533" s="2109"/>
      <c r="E1533" s="2109"/>
      <c r="F1533" s="2109"/>
      <c r="G1533" s="2109"/>
      <c r="H1533" s="2109"/>
      <c r="I1533" s="2109"/>
      <c r="J1533" s="2109"/>
      <c r="K1533" s="2135"/>
      <c r="L1533" s="506"/>
      <c r="M1533" s="506"/>
      <c r="N1533" s="506"/>
      <c r="O1533" s="506"/>
      <c r="P1533" s="506"/>
    </row>
    <row r="1534" spans="3:16" s="360" customFormat="1" ht="23.25" customHeight="1" x14ac:dyDescent="0.2">
      <c r="C1534" s="4684" t="s">
        <v>4169</v>
      </c>
      <c r="D1534" s="4685"/>
      <c r="E1534" s="4685"/>
      <c r="F1534" s="4685"/>
      <c r="G1534" s="4685"/>
      <c r="H1534" s="4685"/>
      <c r="I1534" s="4685"/>
      <c r="J1534" s="4685"/>
      <c r="K1534" s="4686"/>
      <c r="L1534" s="506"/>
      <c r="M1534" s="506"/>
      <c r="N1534" s="506"/>
      <c r="O1534" s="506"/>
      <c r="P1534" s="506"/>
    </row>
    <row r="1535" spans="3:16" s="360" customFormat="1" ht="28.5" customHeight="1" x14ac:dyDescent="0.2">
      <c r="C1535" s="4684" t="s">
        <v>4170</v>
      </c>
      <c r="D1535" s="4740"/>
      <c r="E1535" s="4740"/>
      <c r="F1535" s="4740"/>
      <c r="G1535" s="4740"/>
      <c r="H1535" s="4740"/>
      <c r="I1535" s="4740"/>
      <c r="J1535" s="4740"/>
      <c r="K1535" s="4688"/>
      <c r="L1535" s="506"/>
      <c r="M1535" s="506"/>
      <c r="N1535" s="506"/>
      <c r="O1535" s="506"/>
      <c r="P1535" s="506"/>
    </row>
    <row r="1536" spans="3:16" s="360" customFormat="1" ht="15" customHeight="1" thickBot="1" x14ac:dyDescent="0.25">
      <c r="C1536" s="2136" t="s">
        <v>4171</v>
      </c>
      <c r="D1536" s="2137"/>
      <c r="E1536" s="2137"/>
      <c r="F1536" s="2137"/>
      <c r="G1536" s="2137"/>
      <c r="H1536" s="2137"/>
      <c r="I1536" s="2137"/>
      <c r="J1536" s="2137"/>
      <c r="K1536" s="2138"/>
      <c r="L1536" s="506"/>
      <c r="M1536" s="506"/>
      <c r="N1536" s="506"/>
      <c r="O1536" s="506"/>
      <c r="P1536" s="506"/>
    </row>
    <row r="1537" spans="3:16" s="360" customFormat="1" ht="15" customHeight="1" thickTop="1" x14ac:dyDescent="0.3">
      <c r="C1537" s="4683" t="str">
        <f>+C1503</f>
        <v>.</v>
      </c>
      <c r="D1537" s="4683"/>
      <c r="E1537" s="534"/>
      <c r="F1537" s="534"/>
      <c r="G1537" s="534"/>
      <c r="H1537" s="534"/>
      <c r="I1537" s="506"/>
      <c r="J1537" s="506"/>
      <c r="K1537" s="506"/>
      <c r="L1537" s="506"/>
      <c r="M1537" s="506"/>
      <c r="N1537" s="506"/>
      <c r="O1537" s="506"/>
      <c r="P1537" s="506"/>
    </row>
    <row r="1538" spans="3:16" s="360" customFormat="1" ht="15" customHeight="1" thickBot="1" x14ac:dyDescent="0.35">
      <c r="C1538" s="534"/>
      <c r="D1538" s="534"/>
      <c r="E1538" s="534"/>
      <c r="F1538" s="534"/>
      <c r="G1538" s="534"/>
      <c r="H1538" s="534"/>
      <c r="I1538" s="506"/>
      <c r="J1538" s="506"/>
      <c r="K1538" s="506"/>
      <c r="L1538" s="506"/>
      <c r="M1538" s="506"/>
      <c r="N1538" s="506"/>
      <c r="O1538" s="506"/>
      <c r="P1538" s="506"/>
    </row>
    <row r="1539" spans="3:16" s="360" customFormat="1" ht="15" customHeight="1" thickTop="1" x14ac:dyDescent="0.2">
      <c r="C1539" s="4698" t="s">
        <v>3984</v>
      </c>
      <c r="D1539" s="4986"/>
      <c r="E1539" s="4986"/>
      <c r="F1539" s="4986"/>
      <c r="G1539" s="4986"/>
      <c r="H1539" s="4986"/>
      <c r="I1539" s="4986"/>
      <c r="J1539" s="4986"/>
      <c r="K1539" s="4986"/>
      <c r="L1539" s="4987"/>
      <c r="M1539" s="506"/>
      <c r="N1539" s="506"/>
      <c r="O1539" s="506"/>
      <c r="P1539" s="506"/>
    </row>
    <row r="1540" spans="3:16" s="360" customFormat="1" ht="15" customHeight="1" x14ac:dyDescent="0.2">
      <c r="C1540" s="4988" t="s">
        <v>2768</v>
      </c>
      <c r="D1540" s="4713" t="s">
        <v>2766</v>
      </c>
      <c r="E1540" s="4713"/>
      <c r="F1540" s="4767" t="s">
        <v>3041</v>
      </c>
      <c r="G1540" s="4767"/>
      <c r="H1540" s="4767"/>
      <c r="I1540" s="4848" t="s">
        <v>3474</v>
      </c>
      <c r="J1540" s="4984"/>
      <c r="K1540" s="4984"/>
      <c r="L1540" s="4985"/>
      <c r="M1540" s="506"/>
      <c r="N1540" s="506"/>
      <c r="O1540" s="506"/>
      <c r="P1540" s="506"/>
    </row>
    <row r="1541" spans="3:16" s="360" customFormat="1" ht="36" customHeight="1" x14ac:dyDescent="0.2">
      <c r="C1541" s="4989"/>
      <c r="D1541" s="1347" t="s">
        <v>2770</v>
      </c>
      <c r="E1541" s="1347" t="s">
        <v>563</v>
      </c>
      <c r="F1541" s="1605" t="s">
        <v>3985</v>
      </c>
      <c r="G1541" s="1347" t="s">
        <v>3986</v>
      </c>
      <c r="H1541" s="1347" t="s">
        <v>2321</v>
      </c>
      <c r="I1541" s="1441" t="s">
        <v>2020</v>
      </c>
      <c r="J1541" s="1441" t="s">
        <v>2322</v>
      </c>
      <c r="K1541" s="1441" t="s">
        <v>2323</v>
      </c>
      <c r="L1541" s="1444" t="s">
        <v>2560</v>
      </c>
      <c r="M1541" s="506"/>
      <c r="N1541" s="506"/>
      <c r="O1541" s="506"/>
      <c r="P1541" s="506"/>
    </row>
    <row r="1542" spans="3:16" s="360" customFormat="1" ht="25.5" customHeight="1" x14ac:dyDescent="0.2">
      <c r="C1542" s="1445" t="s">
        <v>3987</v>
      </c>
      <c r="D1542" s="2067">
        <v>0</v>
      </c>
      <c r="E1542" s="2068" t="s">
        <v>1534</v>
      </c>
      <c r="F1542" s="1353">
        <v>0</v>
      </c>
      <c r="G1542" s="2068" t="s">
        <v>1534</v>
      </c>
      <c r="H1542" s="1352">
        <v>0.02</v>
      </c>
      <c r="I1542" s="1606">
        <v>0</v>
      </c>
      <c r="J1542" s="1606"/>
      <c r="K1542" s="1606">
        <v>0.06</v>
      </c>
      <c r="L1542" s="1607">
        <v>0.1</v>
      </c>
      <c r="M1542" s="506"/>
      <c r="N1542" s="506"/>
      <c r="O1542" s="506"/>
      <c r="P1542" s="506"/>
    </row>
    <row r="1543" spans="3:16" s="360" customFormat="1" ht="15" customHeight="1" x14ac:dyDescent="0.2">
      <c r="C1543" s="1323" t="s">
        <v>1474</v>
      </c>
      <c r="D1543" s="1560"/>
      <c r="E1543" s="1560"/>
      <c r="F1543" s="900"/>
      <c r="G1543" s="1300"/>
      <c r="H1543" s="1300"/>
      <c r="I1543" s="1300"/>
      <c r="J1543" s="1300"/>
      <c r="K1543" s="1300"/>
      <c r="L1543" s="1448"/>
      <c r="M1543" s="506"/>
      <c r="N1543" s="506"/>
      <c r="O1543" s="506"/>
      <c r="P1543" s="506"/>
    </row>
    <row r="1544" spans="3:16" s="360" customFormat="1" ht="15" customHeight="1" x14ac:dyDescent="0.2">
      <c r="C1544" s="4678" t="s">
        <v>3988</v>
      </c>
      <c r="D1544" s="4681"/>
      <c r="E1544" s="4681"/>
      <c r="F1544" s="4681"/>
      <c r="G1544" s="4681"/>
      <c r="H1544" s="4681"/>
      <c r="I1544" s="4681"/>
      <c r="J1544" s="4681"/>
      <c r="K1544" s="4681"/>
      <c r="L1544" s="4682"/>
      <c r="M1544" s="506"/>
      <c r="N1544" s="506"/>
      <c r="O1544" s="506"/>
      <c r="P1544" s="506"/>
    </row>
    <row r="1545" spans="3:16" s="360" customFormat="1" ht="15" customHeight="1" x14ac:dyDescent="0.2">
      <c r="C1545" s="4758" t="s">
        <v>2778</v>
      </c>
      <c r="D1545" s="4731"/>
      <c r="E1545" s="4731"/>
      <c r="F1545" s="4731"/>
      <c r="G1545" s="4731"/>
      <c r="H1545" s="4731"/>
      <c r="I1545" s="4731"/>
      <c r="J1545" s="4731"/>
      <c r="K1545" s="4731"/>
      <c r="L1545" s="4759"/>
      <c r="M1545" s="506"/>
      <c r="N1545" s="506"/>
      <c r="O1545" s="506"/>
      <c r="P1545" s="506"/>
    </row>
    <row r="1546" spans="3:16" s="360" customFormat="1" ht="15" customHeight="1" x14ac:dyDescent="0.2">
      <c r="C1546" s="1554" t="s">
        <v>3989</v>
      </c>
      <c r="D1546" s="1022"/>
      <c r="E1546" s="1022"/>
      <c r="F1546" s="1022"/>
      <c r="G1546" s="1022"/>
      <c r="H1546" s="1022"/>
      <c r="I1546" s="1022"/>
      <c r="J1546" s="1022"/>
      <c r="K1546" s="1022"/>
      <c r="L1546" s="1555"/>
      <c r="M1546" s="506"/>
      <c r="N1546" s="506"/>
      <c r="O1546" s="506"/>
      <c r="P1546" s="506"/>
    </row>
    <row r="1547" spans="3:16" s="360" customFormat="1" ht="15" customHeight="1" x14ac:dyDescent="0.2">
      <c r="C1547" s="1554" t="s">
        <v>3990</v>
      </c>
      <c r="D1547" s="1022"/>
      <c r="E1547" s="1022"/>
      <c r="F1547" s="1022"/>
      <c r="G1547" s="1022"/>
      <c r="H1547" s="1022"/>
      <c r="I1547" s="1022"/>
      <c r="J1547" s="1022"/>
      <c r="K1547" s="1022"/>
      <c r="L1547" s="1555"/>
      <c r="M1547" s="506"/>
      <c r="N1547" s="506"/>
      <c r="O1547" s="506"/>
      <c r="P1547" s="506"/>
    </row>
    <row r="1548" spans="3:16" s="360" customFormat="1" ht="15" customHeight="1" x14ac:dyDescent="0.2">
      <c r="C1548" s="4760" t="s">
        <v>3991</v>
      </c>
      <c r="D1548" s="3848"/>
      <c r="E1548" s="3848"/>
      <c r="F1548" s="3952"/>
      <c r="G1548" s="3952"/>
      <c r="H1548" s="3952"/>
      <c r="I1548" s="3952"/>
      <c r="J1548" s="3952"/>
      <c r="K1548" s="3952"/>
      <c r="L1548" s="4762"/>
      <c r="M1548" s="506"/>
      <c r="N1548" s="506"/>
      <c r="O1548" s="506"/>
      <c r="P1548" s="506"/>
    </row>
    <row r="1549" spans="3:16" s="360" customFormat="1" ht="15" customHeight="1" x14ac:dyDescent="0.2">
      <c r="C1549" s="4761" t="s">
        <v>3992</v>
      </c>
      <c r="D1549" s="3952"/>
      <c r="E1549" s="3952"/>
      <c r="F1549" s="3952"/>
      <c r="G1549" s="3952"/>
      <c r="H1549" s="3952"/>
      <c r="I1549" s="3952"/>
      <c r="J1549" s="3952"/>
      <c r="K1549" s="3952"/>
      <c r="L1549" s="4762"/>
      <c r="M1549" s="506"/>
      <c r="N1549" s="506"/>
      <c r="O1549" s="506"/>
      <c r="P1549" s="506"/>
    </row>
    <row r="1550" spans="3:16" s="360" customFormat="1" ht="15" customHeight="1" thickBot="1" x14ac:dyDescent="0.25">
      <c r="C1550" s="4794" t="s">
        <v>3993</v>
      </c>
      <c r="D1550" s="4795"/>
      <c r="E1550" s="4795"/>
      <c r="F1550" s="4846"/>
      <c r="G1550" s="4846"/>
      <c r="H1550" s="4846"/>
      <c r="I1550" s="4846"/>
      <c r="J1550" s="4846"/>
      <c r="K1550" s="4846"/>
      <c r="L1550" s="4847"/>
      <c r="M1550" s="506"/>
      <c r="N1550" s="506"/>
      <c r="O1550" s="506"/>
      <c r="P1550" s="506"/>
    </row>
    <row r="1551" spans="3:16" s="360" customFormat="1" ht="15" customHeight="1" thickTop="1" x14ac:dyDescent="0.2">
      <c r="C1551" s="4992" t="str">
        <f>+C1537</f>
        <v>.</v>
      </c>
      <c r="D1551" s="4992"/>
      <c r="E1551"/>
      <c r="F1551"/>
      <c r="G1551"/>
      <c r="H1551"/>
      <c r="I1551"/>
      <c r="J1551"/>
      <c r="K1551"/>
      <c r="L1551" s="2069"/>
      <c r="M1551" s="506"/>
      <c r="N1551" s="506"/>
      <c r="O1551" s="506"/>
      <c r="P1551" s="506"/>
    </row>
    <row r="1552" spans="3:16" s="360" customFormat="1" ht="15" customHeight="1" thickBot="1" x14ac:dyDescent="0.35">
      <c r="C1552" s="534"/>
      <c r="D1552" s="534"/>
      <c r="E1552" s="534"/>
      <c r="F1552" s="534"/>
      <c r="G1552" s="534"/>
      <c r="H1552" s="534"/>
      <c r="I1552" s="506"/>
      <c r="J1552" s="506"/>
      <c r="K1552" s="506"/>
      <c r="L1552" s="506"/>
      <c r="M1552" s="506"/>
      <c r="N1552" s="506"/>
      <c r="O1552" s="506"/>
      <c r="P1552" s="506"/>
    </row>
    <row r="1553" spans="3:16" s="360" customFormat="1" ht="15" customHeight="1" thickTop="1" x14ac:dyDescent="0.2">
      <c r="C1553" s="4747" t="s">
        <v>3970</v>
      </c>
      <c r="D1553" s="4699"/>
      <c r="E1553" s="4699"/>
      <c r="F1553" s="4699"/>
      <c r="G1553" s="4699"/>
      <c r="H1553" s="4699"/>
      <c r="I1553" s="4699"/>
      <c r="J1553" s="4699"/>
      <c r="K1553" s="4699"/>
      <c r="L1553" s="4699"/>
      <c r="M1553" s="4699"/>
      <c r="N1553" s="4700"/>
      <c r="O1553" s="506"/>
      <c r="P1553" s="506"/>
    </row>
    <row r="1554" spans="3:16" s="360" customFormat="1" ht="15" customHeight="1" thickBot="1" x14ac:dyDescent="0.25">
      <c r="C1554" s="831"/>
      <c r="D1554" s="712"/>
      <c r="E1554" s="712"/>
      <c r="F1554" s="712"/>
      <c r="G1554" s="712"/>
      <c r="H1554" s="712"/>
      <c r="I1554" s="712"/>
      <c r="J1554" s="712"/>
      <c r="K1554" s="712"/>
      <c r="L1554" s="712"/>
      <c r="M1554" s="712"/>
      <c r="N1554" s="832"/>
      <c r="O1554" s="506"/>
      <c r="P1554" s="506"/>
    </row>
    <row r="1555" spans="3:16" s="360" customFormat="1" ht="15" customHeight="1" thickBot="1" x14ac:dyDescent="0.25">
      <c r="C1555" s="4659" t="s">
        <v>344</v>
      </c>
      <c r="D1555" s="4660"/>
      <c r="E1555" s="4661" t="s">
        <v>345</v>
      </c>
      <c r="F1555" s="4662"/>
      <c r="G1555" s="4662"/>
      <c r="H1555" s="4662"/>
      <c r="I1555" s="4662"/>
      <c r="J1555" s="4662"/>
      <c r="K1555" s="4662"/>
      <c r="L1555" s="4662"/>
      <c r="M1555" s="4662"/>
      <c r="N1555" s="4663"/>
      <c r="O1555" s="506"/>
      <c r="P1555" s="506"/>
    </row>
    <row r="1556" spans="3:16" s="360" customFormat="1" ht="15" customHeight="1" x14ac:dyDescent="0.2">
      <c r="C1556" s="4664" t="s">
        <v>2768</v>
      </c>
      <c r="D1556" s="4666" t="s">
        <v>347</v>
      </c>
      <c r="E1556" s="4668" t="s">
        <v>2534</v>
      </c>
      <c r="F1556" s="4669"/>
      <c r="G1556" s="4669"/>
      <c r="H1556" s="4669"/>
      <c r="I1556" s="4669"/>
      <c r="J1556" s="4670"/>
      <c r="K1556" s="4669" t="s">
        <v>340</v>
      </c>
      <c r="L1556" s="4669"/>
      <c r="M1556" s="4668" t="s">
        <v>225</v>
      </c>
      <c r="N1556" s="4675"/>
      <c r="O1556" s="506"/>
      <c r="P1556" s="506"/>
    </row>
    <row r="1557" spans="3:16" s="360" customFormat="1" ht="15" customHeight="1" thickBot="1" x14ac:dyDescent="0.25">
      <c r="C1557" s="4664"/>
      <c r="D1557" s="4666"/>
      <c r="E1557" s="4671"/>
      <c r="F1557" s="4672"/>
      <c r="G1557" s="4672"/>
      <c r="H1557" s="4672"/>
      <c r="I1557" s="4672"/>
      <c r="J1557" s="4673"/>
      <c r="K1557" s="4674"/>
      <c r="L1557" s="4674"/>
      <c r="M1557" s="4676" t="s">
        <v>2773</v>
      </c>
      <c r="N1557" s="2055" t="s">
        <v>1996</v>
      </c>
      <c r="O1557" s="506"/>
      <c r="P1557" s="506"/>
    </row>
    <row r="1558" spans="3:16" s="360" customFormat="1" ht="66" customHeight="1" thickBot="1" x14ac:dyDescent="0.25">
      <c r="C1558" s="4665"/>
      <c r="D1558" s="4667"/>
      <c r="E1558" s="1018" t="s">
        <v>2770</v>
      </c>
      <c r="F1558" s="819" t="s">
        <v>3949</v>
      </c>
      <c r="G1558" s="819" t="s">
        <v>3971</v>
      </c>
      <c r="H1558" s="819" t="s">
        <v>3692</v>
      </c>
      <c r="I1558" s="819" t="s">
        <v>1413</v>
      </c>
      <c r="J1558" s="1343" t="s">
        <v>3951</v>
      </c>
      <c r="K1558" s="1236" t="s">
        <v>3694</v>
      </c>
      <c r="L1558" s="1297" t="s">
        <v>3952</v>
      </c>
      <c r="M1558" s="4677"/>
      <c r="N1558" s="2058" t="s">
        <v>3953</v>
      </c>
      <c r="O1558" s="506"/>
      <c r="P1558" s="506"/>
    </row>
    <row r="1559" spans="3:16" s="360" customFormat="1" ht="18" customHeight="1" x14ac:dyDescent="0.2">
      <c r="C1559" s="1027" t="s">
        <v>3972</v>
      </c>
      <c r="D1559" s="836">
        <f t="shared" ref="D1559:D1567" si="16">+E1559+K1559+M1559</f>
        <v>22</v>
      </c>
      <c r="E1559" s="713">
        <v>10</v>
      </c>
      <c r="F1559" s="2059">
        <v>125</v>
      </c>
      <c r="G1559" s="2059">
        <v>250</v>
      </c>
      <c r="H1559" s="2061">
        <v>0.08</v>
      </c>
      <c r="I1559" s="2061">
        <v>0.19</v>
      </c>
      <c r="J1559" s="2061">
        <v>0.04</v>
      </c>
      <c r="K1559" s="836">
        <v>2</v>
      </c>
      <c r="L1559" s="98">
        <v>200</v>
      </c>
      <c r="M1559" s="838">
        <v>10</v>
      </c>
      <c r="N1559" s="1933" t="s">
        <v>1679</v>
      </c>
      <c r="O1559" s="506"/>
      <c r="P1559" s="506"/>
    </row>
    <row r="1560" spans="3:16" s="360" customFormat="1" ht="19.5" customHeight="1" x14ac:dyDescent="0.2">
      <c r="C1560" s="1027" t="s">
        <v>3973</v>
      </c>
      <c r="D1560" s="836">
        <f t="shared" si="16"/>
        <v>27</v>
      </c>
      <c r="E1560" s="836">
        <v>10</v>
      </c>
      <c r="F1560" s="1473">
        <v>125</v>
      </c>
      <c r="G1560" s="1473">
        <v>250</v>
      </c>
      <c r="H1560" s="1956">
        <v>0.08</v>
      </c>
      <c r="I1560" s="1956">
        <v>0.19</v>
      </c>
      <c r="J1560" s="1956">
        <v>0.04</v>
      </c>
      <c r="K1560" s="836">
        <v>2</v>
      </c>
      <c r="L1560" s="98">
        <v>200</v>
      </c>
      <c r="M1560" s="838">
        <v>15</v>
      </c>
      <c r="N1560" s="1933" t="s">
        <v>3956</v>
      </c>
      <c r="O1560" s="506"/>
      <c r="P1560" s="506"/>
    </row>
    <row r="1561" spans="3:16" s="360" customFormat="1" ht="15" customHeight="1" x14ac:dyDescent="0.2">
      <c r="C1561" s="1027" t="s">
        <v>3974</v>
      </c>
      <c r="D1561" s="836">
        <f t="shared" si="16"/>
        <v>32</v>
      </c>
      <c r="E1561" s="836">
        <v>10</v>
      </c>
      <c r="F1561" s="1473">
        <v>125</v>
      </c>
      <c r="G1561" s="1473">
        <v>250</v>
      </c>
      <c r="H1561" s="1956">
        <v>0.08</v>
      </c>
      <c r="I1561" s="1956">
        <v>0.19</v>
      </c>
      <c r="J1561" s="1956">
        <v>0.04</v>
      </c>
      <c r="K1561" s="836">
        <v>2</v>
      </c>
      <c r="L1561" s="98">
        <v>200</v>
      </c>
      <c r="M1561" s="838">
        <v>20</v>
      </c>
      <c r="N1561" s="1933" t="s">
        <v>58</v>
      </c>
      <c r="O1561" s="506"/>
      <c r="P1561" s="506"/>
    </row>
    <row r="1562" spans="3:16" s="360" customFormat="1" ht="15" customHeight="1" x14ac:dyDescent="0.2">
      <c r="C1562" s="1027" t="s">
        <v>3975</v>
      </c>
      <c r="D1562" s="836">
        <f t="shared" si="16"/>
        <v>42</v>
      </c>
      <c r="E1562" s="836">
        <v>20</v>
      </c>
      <c r="F1562" s="1473">
        <v>250</v>
      </c>
      <c r="G1562" s="1473">
        <v>500</v>
      </c>
      <c r="H1562" s="1956">
        <v>0.08</v>
      </c>
      <c r="I1562" s="1956">
        <v>0.19</v>
      </c>
      <c r="J1562" s="1956">
        <v>0.04</v>
      </c>
      <c r="K1562" s="836">
        <v>2</v>
      </c>
      <c r="L1562" s="98">
        <v>200</v>
      </c>
      <c r="M1562" s="838">
        <v>20</v>
      </c>
      <c r="N1562" s="2063" t="s">
        <v>58</v>
      </c>
      <c r="O1562" s="506"/>
      <c r="P1562" s="506"/>
    </row>
    <row r="1563" spans="3:16" s="360" customFormat="1" ht="15" customHeight="1" x14ac:dyDescent="0.2">
      <c r="C1563" s="1027" t="s">
        <v>3976</v>
      </c>
      <c r="D1563" s="836">
        <f t="shared" si="16"/>
        <v>52</v>
      </c>
      <c r="E1563" s="836">
        <v>30</v>
      </c>
      <c r="F1563" s="1473">
        <v>375</v>
      </c>
      <c r="G1563" s="1473">
        <v>750</v>
      </c>
      <c r="H1563" s="1956">
        <v>0.08</v>
      </c>
      <c r="I1563" s="1956">
        <v>0.19</v>
      </c>
      <c r="J1563" s="1956">
        <v>0.04</v>
      </c>
      <c r="K1563" s="836">
        <v>2</v>
      </c>
      <c r="L1563" s="98">
        <v>200</v>
      </c>
      <c r="M1563" s="838">
        <v>20</v>
      </c>
      <c r="N1563" s="2063" t="s">
        <v>58</v>
      </c>
      <c r="O1563" s="506"/>
      <c r="P1563" s="506"/>
    </row>
    <row r="1564" spans="3:16" s="360" customFormat="1" ht="15" customHeight="1" x14ac:dyDescent="0.2">
      <c r="C1564" s="1027" t="s">
        <v>3977</v>
      </c>
      <c r="D1564" s="836">
        <f t="shared" si="16"/>
        <v>65</v>
      </c>
      <c r="E1564" s="836">
        <v>30</v>
      </c>
      <c r="F1564" s="1473">
        <v>375</v>
      </c>
      <c r="G1564" s="1473">
        <v>750</v>
      </c>
      <c r="H1564" s="1956">
        <v>0.08</v>
      </c>
      <c r="I1564" s="1956">
        <v>0.19</v>
      </c>
      <c r="J1564" s="1956">
        <v>0.04</v>
      </c>
      <c r="K1564" s="836">
        <v>5</v>
      </c>
      <c r="L1564" s="98">
        <v>1000</v>
      </c>
      <c r="M1564" s="838">
        <v>30</v>
      </c>
      <c r="N1564" s="1933" t="s">
        <v>60</v>
      </c>
      <c r="O1564" s="506"/>
      <c r="P1564" s="506"/>
    </row>
    <row r="1565" spans="3:16" s="360" customFormat="1" ht="15" customHeight="1" x14ac:dyDescent="0.2">
      <c r="C1565" s="1027" t="s">
        <v>3978</v>
      </c>
      <c r="D1565" s="836">
        <f t="shared" si="16"/>
        <v>75</v>
      </c>
      <c r="E1565" s="836">
        <v>40</v>
      </c>
      <c r="F1565" s="1473">
        <v>500</v>
      </c>
      <c r="G1565" s="1473">
        <v>1000</v>
      </c>
      <c r="H1565" s="1956">
        <v>0.08</v>
      </c>
      <c r="I1565" s="1956">
        <v>0.19</v>
      </c>
      <c r="J1565" s="1956">
        <v>0.04</v>
      </c>
      <c r="K1565" s="836">
        <v>5</v>
      </c>
      <c r="L1565" s="98">
        <v>1000</v>
      </c>
      <c r="M1565" s="838">
        <v>30</v>
      </c>
      <c r="N1565" s="1933" t="s">
        <v>60</v>
      </c>
      <c r="O1565" s="506"/>
      <c r="P1565" s="506"/>
    </row>
    <row r="1566" spans="3:16" s="360" customFormat="1" ht="15" customHeight="1" x14ac:dyDescent="0.2">
      <c r="C1566" s="1027" t="s">
        <v>3979</v>
      </c>
      <c r="D1566" s="836">
        <f t="shared" si="16"/>
        <v>85</v>
      </c>
      <c r="E1566" s="836">
        <v>40</v>
      </c>
      <c r="F1566" s="1473">
        <v>500</v>
      </c>
      <c r="G1566" s="1473">
        <v>1000</v>
      </c>
      <c r="H1566" s="1956">
        <v>0.08</v>
      </c>
      <c r="I1566" s="1956">
        <v>0.19</v>
      </c>
      <c r="J1566" s="1956">
        <v>0.04</v>
      </c>
      <c r="K1566" s="836">
        <v>5</v>
      </c>
      <c r="L1566" s="98">
        <v>1000</v>
      </c>
      <c r="M1566" s="838">
        <v>40</v>
      </c>
      <c r="N1566" s="1933" t="s">
        <v>62</v>
      </c>
      <c r="O1566" s="506"/>
      <c r="P1566" s="506"/>
    </row>
    <row r="1567" spans="3:16" s="360" customFormat="1" ht="15" customHeight="1" x14ac:dyDescent="0.2">
      <c r="C1567" s="1027" t="s">
        <v>3980</v>
      </c>
      <c r="D1567" s="836">
        <f t="shared" si="16"/>
        <v>105</v>
      </c>
      <c r="E1567" s="836">
        <v>50</v>
      </c>
      <c r="F1567" s="1473">
        <v>625</v>
      </c>
      <c r="G1567" s="1473">
        <v>12500</v>
      </c>
      <c r="H1567" s="1956">
        <v>0.08</v>
      </c>
      <c r="I1567" s="1956">
        <v>0.19</v>
      </c>
      <c r="J1567" s="2066">
        <v>0.04</v>
      </c>
      <c r="K1567" s="836">
        <v>5</v>
      </c>
      <c r="L1567" s="98">
        <v>1000</v>
      </c>
      <c r="M1567" s="838">
        <v>50</v>
      </c>
      <c r="N1567" s="1933" t="s">
        <v>1174</v>
      </c>
      <c r="O1567" s="506"/>
      <c r="P1567" s="506"/>
    </row>
    <row r="1568" spans="3:16" s="360" customFormat="1" ht="15" customHeight="1" x14ac:dyDescent="0.2">
      <c r="C1568" s="1234" t="s">
        <v>1474</v>
      </c>
      <c r="D1568" s="1300"/>
      <c r="E1568" s="1300"/>
      <c r="F1568" s="1300"/>
      <c r="G1568" s="1300"/>
      <c r="H1568" s="1300"/>
      <c r="I1568" s="1300"/>
      <c r="J1568" s="1300"/>
      <c r="K1568" s="1300"/>
      <c r="L1568" s="1301"/>
      <c r="M1568" s="1301"/>
      <c r="N1568" s="1448"/>
      <c r="O1568" s="506"/>
      <c r="P1568" s="506"/>
    </row>
    <row r="1569" spans="3:16" s="360" customFormat="1" ht="15" customHeight="1" x14ac:dyDescent="0.2">
      <c r="C1569" s="4678" t="s">
        <v>3964</v>
      </c>
      <c r="D1569" s="4681"/>
      <c r="E1569" s="2064"/>
      <c r="F1569" s="2064"/>
      <c r="G1569" s="2064"/>
      <c r="H1569" s="2064"/>
      <c r="I1569" s="2064"/>
      <c r="J1569" s="2064"/>
      <c r="K1569" s="2064"/>
      <c r="L1569" s="2064"/>
      <c r="M1569" s="2064"/>
      <c r="N1569" s="2065"/>
      <c r="O1569" s="506"/>
      <c r="P1569" s="506"/>
    </row>
    <row r="1570" spans="3:16" s="360" customFormat="1" ht="15" customHeight="1" x14ac:dyDescent="0.2">
      <c r="C1570" s="4678" t="s">
        <v>1623</v>
      </c>
      <c r="D1570" s="4681"/>
      <c r="E1570" s="4681"/>
      <c r="F1570" s="4681"/>
      <c r="G1570" s="4681"/>
      <c r="H1570" s="4681"/>
      <c r="I1570" s="4681"/>
      <c r="J1570" s="4681"/>
      <c r="K1570" s="4681"/>
      <c r="L1570" s="4681"/>
      <c r="M1570" s="4681"/>
      <c r="N1570" s="4682"/>
      <c r="O1570" s="506"/>
      <c r="P1570" s="506"/>
    </row>
    <row r="1571" spans="3:16" s="360" customFormat="1" ht="15" customHeight="1" x14ac:dyDescent="0.2">
      <c r="C1571" s="4687" t="s">
        <v>3981</v>
      </c>
      <c r="D1571" s="3884"/>
      <c r="E1571" s="3884"/>
      <c r="F1571" s="3884"/>
      <c r="G1571" s="3884"/>
      <c r="H1571" s="3884"/>
      <c r="I1571" s="3884"/>
      <c r="J1571" s="3884"/>
      <c r="K1571" s="3884"/>
      <c r="L1571" s="3884"/>
      <c r="M1571" s="3884"/>
      <c r="N1571" s="4688"/>
      <c r="O1571" s="506"/>
      <c r="P1571" s="506"/>
    </row>
    <row r="1572" spans="3:16" s="360" customFormat="1" ht="15" customHeight="1" x14ac:dyDescent="0.2">
      <c r="C1572" s="4687" t="s">
        <v>3982</v>
      </c>
      <c r="D1572" s="3884"/>
      <c r="E1572" s="3884"/>
      <c r="F1572" s="3884"/>
      <c r="G1572" s="3884"/>
      <c r="H1572" s="3884"/>
      <c r="I1572" s="3884"/>
      <c r="J1572" s="3884"/>
      <c r="K1572" s="3884"/>
      <c r="L1572" s="3884"/>
      <c r="M1572" s="3884"/>
      <c r="N1572" s="4688"/>
      <c r="O1572" s="506"/>
      <c r="P1572" s="506"/>
    </row>
    <row r="1573" spans="3:16" s="360" customFormat="1" ht="15" customHeight="1" x14ac:dyDescent="0.2">
      <c r="C1573" s="4678" t="s">
        <v>3983</v>
      </c>
      <c r="D1573" s="4681"/>
      <c r="E1573" s="4681"/>
      <c r="F1573" s="4681"/>
      <c r="G1573" s="4681"/>
      <c r="H1573" s="4681"/>
      <c r="I1573" s="4681"/>
      <c r="J1573" s="4681"/>
      <c r="K1573" s="4681"/>
      <c r="L1573" s="4681"/>
      <c r="M1573" s="4681"/>
      <c r="N1573" s="4682"/>
      <c r="O1573" s="506"/>
      <c r="P1573" s="506"/>
    </row>
    <row r="1574" spans="3:16" s="360" customFormat="1" ht="15" customHeight="1" thickBot="1" x14ac:dyDescent="0.25">
      <c r="C1574" s="1968" t="s">
        <v>3969</v>
      </c>
      <c r="D1574" s="851"/>
      <c r="E1574" s="851"/>
      <c r="F1574" s="851"/>
      <c r="G1574" s="851"/>
      <c r="H1574" s="851"/>
      <c r="I1574" s="851"/>
      <c r="J1574" s="851"/>
      <c r="K1574" s="851"/>
      <c r="L1574" s="851"/>
      <c r="M1574" s="851"/>
      <c r="N1574" s="852"/>
      <c r="O1574" s="506"/>
      <c r="P1574" s="506"/>
    </row>
    <row r="1575" spans="3:16" s="360" customFormat="1" ht="15" customHeight="1" thickTop="1" x14ac:dyDescent="0.3">
      <c r="C1575" s="4683" t="str">
        <f>+C1551</f>
        <v>.</v>
      </c>
      <c r="D1575" s="4683"/>
      <c r="E1575" s="534"/>
      <c r="F1575" s="534"/>
      <c r="G1575" s="534"/>
      <c r="H1575" s="534"/>
      <c r="I1575" s="506"/>
      <c r="J1575" s="506"/>
      <c r="K1575" s="506"/>
      <c r="L1575" s="506"/>
      <c r="M1575" s="506"/>
      <c r="N1575" s="506"/>
      <c r="O1575" s="506"/>
      <c r="P1575" s="506"/>
    </row>
    <row r="1576" spans="3:16" s="360" customFormat="1" ht="15" customHeight="1" thickBot="1" x14ac:dyDescent="0.35">
      <c r="C1576" s="534"/>
      <c r="D1576" s="534"/>
      <c r="E1576" s="534"/>
      <c r="F1576" s="534"/>
      <c r="G1576" s="534"/>
      <c r="H1576" s="534"/>
      <c r="I1576" s="506"/>
      <c r="J1576" s="506"/>
      <c r="K1576" s="506"/>
      <c r="L1576" s="506"/>
      <c r="M1576" s="506"/>
      <c r="N1576" s="506"/>
      <c r="O1576" s="506"/>
      <c r="P1576" s="506"/>
    </row>
    <row r="1577" spans="3:16" s="360" customFormat="1" ht="15" customHeight="1" thickTop="1" x14ac:dyDescent="0.2">
      <c r="C1577" s="4747" t="s">
        <v>3948</v>
      </c>
      <c r="D1577" s="4699"/>
      <c r="E1577" s="4699"/>
      <c r="F1577" s="4699"/>
      <c r="G1577" s="4699"/>
      <c r="H1577" s="4699"/>
      <c r="I1577" s="4699"/>
      <c r="J1577" s="4699"/>
      <c r="K1577" s="4699"/>
      <c r="L1577" s="4699"/>
      <c r="M1577" s="4699"/>
      <c r="N1577" s="4700"/>
      <c r="O1577" s="506"/>
      <c r="P1577" s="506"/>
    </row>
    <row r="1578" spans="3:16" s="360" customFormat="1" ht="15" customHeight="1" thickBot="1" x14ac:dyDescent="0.25">
      <c r="C1578" s="831"/>
      <c r="D1578" s="712"/>
      <c r="E1578" s="712"/>
      <c r="F1578" s="712"/>
      <c r="G1578" s="712"/>
      <c r="H1578" s="712"/>
      <c r="I1578" s="712"/>
      <c r="J1578" s="712"/>
      <c r="K1578" s="712"/>
      <c r="L1578" s="712"/>
      <c r="M1578" s="712"/>
      <c r="N1578" s="832"/>
      <c r="O1578" s="506"/>
      <c r="P1578" s="506"/>
    </row>
    <row r="1579" spans="3:16" s="360" customFormat="1" ht="15" customHeight="1" thickBot="1" x14ac:dyDescent="0.25">
      <c r="C1579" s="4659" t="s">
        <v>344</v>
      </c>
      <c r="D1579" s="4660"/>
      <c r="E1579" s="4661" t="s">
        <v>345</v>
      </c>
      <c r="F1579" s="4662"/>
      <c r="G1579" s="4662"/>
      <c r="H1579" s="4662"/>
      <c r="I1579" s="4662"/>
      <c r="J1579" s="4662"/>
      <c r="K1579" s="4662"/>
      <c r="L1579" s="4662"/>
      <c r="M1579" s="4662"/>
      <c r="N1579" s="4663"/>
      <c r="O1579" s="506"/>
      <c r="P1579" s="506"/>
    </row>
    <row r="1580" spans="3:16" s="360" customFormat="1" ht="15" customHeight="1" x14ac:dyDescent="0.2">
      <c r="C1580" s="4664" t="s">
        <v>2768</v>
      </c>
      <c r="D1580" s="4666" t="s">
        <v>347</v>
      </c>
      <c r="E1580" s="4668" t="s">
        <v>2534</v>
      </c>
      <c r="F1580" s="4669"/>
      <c r="G1580" s="4669"/>
      <c r="H1580" s="4669"/>
      <c r="I1580" s="4669"/>
      <c r="J1580" s="4670"/>
      <c r="K1580" s="4669" t="s">
        <v>340</v>
      </c>
      <c r="L1580" s="4669"/>
      <c r="M1580" s="4668" t="s">
        <v>623</v>
      </c>
      <c r="N1580" s="4675"/>
      <c r="O1580" s="506"/>
      <c r="P1580" s="506"/>
    </row>
    <row r="1581" spans="3:16" s="360" customFormat="1" ht="15" customHeight="1" thickBot="1" x14ac:dyDescent="0.25">
      <c r="C1581" s="4664"/>
      <c r="D1581" s="4666"/>
      <c r="E1581" s="4671"/>
      <c r="F1581" s="4672"/>
      <c r="G1581" s="4672"/>
      <c r="H1581" s="4672"/>
      <c r="I1581" s="4672"/>
      <c r="J1581" s="4673"/>
      <c r="K1581" s="4674"/>
      <c r="L1581" s="4674"/>
      <c r="M1581" s="4676" t="s">
        <v>2773</v>
      </c>
      <c r="N1581" s="2055" t="s">
        <v>1996</v>
      </c>
      <c r="O1581" s="506"/>
      <c r="P1581" s="506"/>
    </row>
    <row r="1582" spans="3:16" s="360" customFormat="1" ht="15" customHeight="1" thickBot="1" x14ac:dyDescent="0.25">
      <c r="C1582" s="4665"/>
      <c r="D1582" s="4667"/>
      <c r="E1582" s="1018" t="s">
        <v>2770</v>
      </c>
      <c r="F1582" s="819" t="s">
        <v>3949</v>
      </c>
      <c r="G1582" s="819" t="s">
        <v>3950</v>
      </c>
      <c r="H1582" s="819" t="s">
        <v>3692</v>
      </c>
      <c r="I1582" s="819" t="s">
        <v>1413</v>
      </c>
      <c r="J1582" s="1343" t="s">
        <v>3951</v>
      </c>
      <c r="K1582" s="1236" t="s">
        <v>3694</v>
      </c>
      <c r="L1582" s="1297" t="s">
        <v>3952</v>
      </c>
      <c r="M1582" s="4677"/>
      <c r="N1582" s="2058" t="s">
        <v>3953</v>
      </c>
      <c r="O1582" s="506"/>
      <c r="P1582" s="506"/>
    </row>
    <row r="1583" spans="3:16" s="360" customFormat="1" ht="36" customHeight="1" x14ac:dyDescent="0.2">
      <c r="C1583" s="982" t="s">
        <v>3954</v>
      </c>
      <c r="D1583" s="836">
        <f t="shared" ref="D1583:D1591" si="17">+E1583+K1583+M1583</f>
        <v>22</v>
      </c>
      <c r="E1583" s="713">
        <v>10</v>
      </c>
      <c r="F1583" s="2059">
        <v>67</v>
      </c>
      <c r="G1583" s="2060">
        <v>40</v>
      </c>
      <c r="H1583" s="2061">
        <v>0.15</v>
      </c>
      <c r="I1583" s="2061">
        <v>0.15</v>
      </c>
      <c r="J1583" s="2061">
        <v>0.15</v>
      </c>
      <c r="K1583" s="836">
        <v>2</v>
      </c>
      <c r="L1583" s="98">
        <v>200</v>
      </c>
      <c r="M1583" s="838">
        <v>10</v>
      </c>
      <c r="N1583" s="1933" t="s">
        <v>1679</v>
      </c>
      <c r="O1583" s="506"/>
      <c r="P1583" s="506"/>
    </row>
    <row r="1584" spans="3:16" s="360" customFormat="1" ht="36" customHeight="1" x14ac:dyDescent="0.2">
      <c r="C1584" s="982" t="s">
        <v>3955</v>
      </c>
      <c r="D1584" s="836">
        <f t="shared" si="17"/>
        <v>27</v>
      </c>
      <c r="E1584" s="836">
        <v>10</v>
      </c>
      <c r="F1584" s="1473">
        <v>67</v>
      </c>
      <c r="G1584" s="2062">
        <v>40</v>
      </c>
      <c r="H1584" s="2061">
        <v>0.15</v>
      </c>
      <c r="I1584" s="2061">
        <v>0.15</v>
      </c>
      <c r="J1584" s="2061">
        <v>0.15</v>
      </c>
      <c r="K1584" s="836">
        <v>2</v>
      </c>
      <c r="L1584" s="98">
        <v>200</v>
      </c>
      <c r="M1584" s="838">
        <v>15</v>
      </c>
      <c r="N1584" s="1933" t="s">
        <v>3956</v>
      </c>
      <c r="O1584" s="506"/>
      <c r="P1584" s="506"/>
    </row>
    <row r="1585" spans="3:16" s="360" customFormat="1" ht="36" customHeight="1" x14ac:dyDescent="0.2">
      <c r="C1585" s="982" t="s">
        <v>3957</v>
      </c>
      <c r="D1585" s="836">
        <f t="shared" si="17"/>
        <v>32</v>
      </c>
      <c r="E1585" s="836">
        <v>10</v>
      </c>
      <c r="F1585" s="1473">
        <v>67</v>
      </c>
      <c r="G1585" s="2062">
        <v>40</v>
      </c>
      <c r="H1585" s="2061">
        <v>0.15</v>
      </c>
      <c r="I1585" s="2061">
        <v>0.15</v>
      </c>
      <c r="J1585" s="2061">
        <v>0.15</v>
      </c>
      <c r="K1585" s="836">
        <v>2</v>
      </c>
      <c r="L1585" s="98">
        <v>200</v>
      </c>
      <c r="M1585" s="838">
        <v>20</v>
      </c>
      <c r="N1585" s="1933" t="s">
        <v>58</v>
      </c>
      <c r="O1585" s="506"/>
      <c r="P1585" s="506"/>
    </row>
    <row r="1586" spans="3:16" s="360" customFormat="1" ht="36" customHeight="1" x14ac:dyDescent="0.2">
      <c r="C1586" s="982" t="s">
        <v>3958</v>
      </c>
      <c r="D1586" s="836">
        <f t="shared" si="17"/>
        <v>42</v>
      </c>
      <c r="E1586" s="836">
        <v>20</v>
      </c>
      <c r="F1586" s="1473">
        <v>133</v>
      </c>
      <c r="G1586" s="2062">
        <v>115</v>
      </c>
      <c r="H1586" s="2061">
        <v>0.15</v>
      </c>
      <c r="I1586" s="2061">
        <v>0.15</v>
      </c>
      <c r="J1586" s="2061">
        <v>0.15</v>
      </c>
      <c r="K1586" s="836">
        <v>2</v>
      </c>
      <c r="L1586" s="98">
        <v>200</v>
      </c>
      <c r="M1586" s="838">
        <v>20</v>
      </c>
      <c r="N1586" s="2063" t="s">
        <v>58</v>
      </c>
      <c r="O1586" s="506"/>
      <c r="P1586" s="506"/>
    </row>
    <row r="1587" spans="3:16" s="360" customFormat="1" ht="36" customHeight="1" x14ac:dyDescent="0.2">
      <c r="C1587" s="982" t="s">
        <v>3959</v>
      </c>
      <c r="D1587" s="836">
        <f t="shared" si="17"/>
        <v>52</v>
      </c>
      <c r="E1587" s="836">
        <v>30</v>
      </c>
      <c r="F1587" s="1473">
        <v>200</v>
      </c>
      <c r="G1587" s="2062">
        <v>190</v>
      </c>
      <c r="H1587" s="2061">
        <v>0.15</v>
      </c>
      <c r="I1587" s="2061">
        <v>0.15</v>
      </c>
      <c r="J1587" s="2061">
        <v>0.15</v>
      </c>
      <c r="K1587" s="836">
        <v>2</v>
      </c>
      <c r="L1587" s="98">
        <v>200</v>
      </c>
      <c r="M1587" s="838">
        <v>20</v>
      </c>
      <c r="N1587" s="2063" t="s">
        <v>58</v>
      </c>
      <c r="O1587" s="506"/>
      <c r="P1587" s="506"/>
    </row>
    <row r="1588" spans="3:16" s="360" customFormat="1" ht="36" customHeight="1" x14ac:dyDescent="0.2">
      <c r="C1588" s="982" t="s">
        <v>3960</v>
      </c>
      <c r="D1588" s="836">
        <f t="shared" si="17"/>
        <v>65</v>
      </c>
      <c r="E1588" s="836">
        <v>30</v>
      </c>
      <c r="F1588" s="1473">
        <v>200</v>
      </c>
      <c r="G1588" s="2062">
        <v>190</v>
      </c>
      <c r="H1588" s="2061">
        <v>0.15</v>
      </c>
      <c r="I1588" s="2061">
        <v>0.15</v>
      </c>
      <c r="J1588" s="2061">
        <v>0.15</v>
      </c>
      <c r="K1588" s="836">
        <v>5</v>
      </c>
      <c r="L1588" s="98">
        <v>1000</v>
      </c>
      <c r="M1588" s="838">
        <v>30</v>
      </c>
      <c r="N1588" s="1933" t="s">
        <v>60</v>
      </c>
      <c r="O1588" s="506"/>
      <c r="P1588" s="506"/>
    </row>
    <row r="1589" spans="3:16" s="360" customFormat="1" ht="36" customHeight="1" x14ac:dyDescent="0.2">
      <c r="C1589" s="982" t="s">
        <v>3961</v>
      </c>
      <c r="D1589" s="836">
        <f t="shared" si="17"/>
        <v>75</v>
      </c>
      <c r="E1589" s="836">
        <v>40</v>
      </c>
      <c r="F1589" s="1473">
        <v>267</v>
      </c>
      <c r="G1589" s="2062">
        <v>280</v>
      </c>
      <c r="H1589" s="2061">
        <v>0.15</v>
      </c>
      <c r="I1589" s="2061">
        <v>0.15</v>
      </c>
      <c r="J1589" s="2061">
        <v>0.15</v>
      </c>
      <c r="K1589" s="836">
        <v>5</v>
      </c>
      <c r="L1589" s="98">
        <v>1000</v>
      </c>
      <c r="M1589" s="838">
        <v>30</v>
      </c>
      <c r="N1589" s="1933" t="s">
        <v>60</v>
      </c>
      <c r="O1589" s="506"/>
      <c r="P1589" s="506"/>
    </row>
    <row r="1590" spans="3:16" s="360" customFormat="1" ht="36" customHeight="1" x14ac:dyDescent="0.2">
      <c r="C1590" s="982" t="s">
        <v>3962</v>
      </c>
      <c r="D1590" s="836">
        <f t="shared" si="17"/>
        <v>85</v>
      </c>
      <c r="E1590" s="836">
        <v>40</v>
      </c>
      <c r="F1590" s="1473">
        <v>267</v>
      </c>
      <c r="G1590" s="2062">
        <v>280</v>
      </c>
      <c r="H1590" s="2061">
        <v>0.15</v>
      </c>
      <c r="I1590" s="2061">
        <v>0.15</v>
      </c>
      <c r="J1590" s="2061">
        <v>0.15</v>
      </c>
      <c r="K1590" s="836">
        <v>5</v>
      </c>
      <c r="L1590" s="98">
        <v>1000</v>
      </c>
      <c r="M1590" s="838">
        <v>40</v>
      </c>
      <c r="N1590" s="1933" t="s">
        <v>62</v>
      </c>
      <c r="O1590" s="506"/>
      <c r="P1590" s="506"/>
    </row>
    <row r="1591" spans="3:16" s="360" customFormat="1" ht="36" customHeight="1" x14ac:dyDescent="0.2">
      <c r="C1591" s="982" t="s">
        <v>3963</v>
      </c>
      <c r="D1591" s="836">
        <f t="shared" si="17"/>
        <v>105</v>
      </c>
      <c r="E1591" s="836">
        <v>50</v>
      </c>
      <c r="F1591" s="1473">
        <v>333</v>
      </c>
      <c r="G1591" s="2062">
        <v>365</v>
      </c>
      <c r="H1591" s="2061">
        <v>0.15</v>
      </c>
      <c r="I1591" s="2061">
        <v>0.15</v>
      </c>
      <c r="J1591" s="2061">
        <v>0.15</v>
      </c>
      <c r="K1591" s="836">
        <v>5</v>
      </c>
      <c r="L1591" s="98">
        <v>1000</v>
      </c>
      <c r="M1591" s="838">
        <v>50</v>
      </c>
      <c r="N1591" s="1933" t="s">
        <v>1174</v>
      </c>
      <c r="O1591" s="506"/>
      <c r="P1591" s="506"/>
    </row>
    <row r="1592" spans="3:16" s="360" customFormat="1" ht="15" customHeight="1" x14ac:dyDescent="0.2">
      <c r="C1592" s="1234" t="s">
        <v>1474</v>
      </c>
      <c r="D1592" s="1300"/>
      <c r="E1592" s="1300"/>
      <c r="F1592" s="1300"/>
      <c r="G1592" s="1300"/>
      <c r="H1592" s="1300"/>
      <c r="I1592" s="1300"/>
      <c r="J1592" s="1300"/>
      <c r="K1592" s="1300"/>
      <c r="L1592" s="1301"/>
      <c r="M1592" s="1301"/>
      <c r="N1592" s="1448"/>
      <c r="O1592" s="506"/>
      <c r="P1592" s="506"/>
    </row>
    <row r="1593" spans="3:16" s="360" customFormat="1" ht="21" customHeight="1" x14ac:dyDescent="0.2">
      <c r="C1593" s="4678" t="s">
        <v>3964</v>
      </c>
      <c r="D1593" s="4681"/>
      <c r="E1593" s="2064"/>
      <c r="F1593" s="2064"/>
      <c r="G1593" s="2064"/>
      <c r="H1593" s="2064"/>
      <c r="I1593" s="2064"/>
      <c r="J1593" s="2064"/>
      <c r="K1593" s="2064"/>
      <c r="L1593" s="2064"/>
      <c r="M1593" s="2064"/>
      <c r="N1593" s="2065"/>
      <c r="O1593" s="506"/>
      <c r="P1593" s="506"/>
    </row>
    <row r="1594" spans="3:16" s="360" customFormat="1" ht="15" customHeight="1" x14ac:dyDescent="0.2">
      <c r="C1594" s="4678" t="s">
        <v>1623</v>
      </c>
      <c r="D1594" s="4681"/>
      <c r="E1594" s="4681"/>
      <c r="F1594" s="4681"/>
      <c r="G1594" s="4681"/>
      <c r="H1594" s="4681"/>
      <c r="I1594" s="4681"/>
      <c r="J1594" s="4681"/>
      <c r="K1594" s="4681"/>
      <c r="L1594" s="4681"/>
      <c r="M1594" s="4681"/>
      <c r="N1594" s="4682"/>
      <c r="O1594" s="506"/>
      <c r="P1594" s="506"/>
    </row>
    <row r="1595" spans="3:16" s="360" customFormat="1" ht="15" customHeight="1" x14ac:dyDescent="0.2">
      <c r="C1595" s="4687" t="s">
        <v>3965</v>
      </c>
      <c r="D1595" s="3884"/>
      <c r="E1595" s="3884"/>
      <c r="F1595" s="3884"/>
      <c r="G1595" s="3884"/>
      <c r="H1595" s="3884"/>
      <c r="I1595" s="3884"/>
      <c r="J1595" s="3884"/>
      <c r="K1595" s="3884"/>
      <c r="L1595" s="3884"/>
      <c r="M1595" s="3884"/>
      <c r="N1595" s="4688"/>
      <c r="O1595" s="506"/>
      <c r="P1595" s="506"/>
    </row>
    <row r="1596" spans="3:16" s="360" customFormat="1" ht="15" customHeight="1" x14ac:dyDescent="0.2">
      <c r="C1596" s="4760" t="s">
        <v>3966</v>
      </c>
      <c r="D1596" s="3848"/>
      <c r="E1596" s="3848"/>
      <c r="F1596" s="3848"/>
      <c r="G1596" s="3848"/>
      <c r="H1596" s="3848"/>
      <c r="I1596" s="3848"/>
      <c r="J1596" s="3848"/>
      <c r="K1596" s="3848"/>
      <c r="L1596" s="3848"/>
      <c r="M1596" s="3848"/>
      <c r="N1596" s="4746"/>
      <c r="O1596" s="506"/>
      <c r="P1596" s="506"/>
    </row>
    <row r="1597" spans="3:16" s="360" customFormat="1" ht="15" customHeight="1" x14ac:dyDescent="0.2">
      <c r="C1597" s="4687" t="s">
        <v>3967</v>
      </c>
      <c r="D1597" s="3884"/>
      <c r="E1597" s="3884"/>
      <c r="F1597" s="3884"/>
      <c r="G1597" s="3884"/>
      <c r="H1597" s="3884"/>
      <c r="I1597" s="3884"/>
      <c r="J1597" s="3884"/>
      <c r="K1597" s="3884"/>
      <c r="L1597" s="3884"/>
      <c r="M1597" s="3884"/>
      <c r="N1597" s="4688"/>
      <c r="O1597" s="506"/>
      <c r="P1597" s="506"/>
    </row>
    <row r="1598" spans="3:16" s="360" customFormat="1" ht="15" customHeight="1" x14ac:dyDescent="0.2">
      <c r="C1598" s="4678" t="s">
        <v>3968</v>
      </c>
      <c r="D1598" s="4681"/>
      <c r="E1598" s="4681"/>
      <c r="F1598" s="4681"/>
      <c r="G1598" s="4681"/>
      <c r="H1598" s="4681"/>
      <c r="I1598" s="4681"/>
      <c r="J1598" s="4681"/>
      <c r="K1598" s="4681"/>
      <c r="L1598" s="4681"/>
      <c r="M1598" s="4681"/>
      <c r="N1598" s="4682"/>
      <c r="O1598" s="506"/>
      <c r="P1598" s="506"/>
    </row>
    <row r="1599" spans="3:16" s="360" customFormat="1" ht="15" customHeight="1" x14ac:dyDescent="0.2">
      <c r="C1599" s="4687"/>
      <c r="D1599" s="3884"/>
      <c r="E1599" s="3884"/>
      <c r="F1599" s="3884"/>
      <c r="G1599" s="3884"/>
      <c r="H1599" s="3884"/>
      <c r="I1599" s="3884"/>
      <c r="J1599" s="3884"/>
      <c r="K1599" s="3884"/>
      <c r="L1599" s="3884"/>
      <c r="M1599" s="3884"/>
      <c r="N1599" s="4688"/>
      <c r="O1599" s="506"/>
      <c r="P1599" s="506"/>
    </row>
    <row r="1600" spans="3:16" s="360" customFormat="1" ht="15" customHeight="1" thickBot="1" x14ac:dyDescent="0.25">
      <c r="C1600" s="1968" t="s">
        <v>3969</v>
      </c>
      <c r="D1600" s="851"/>
      <c r="E1600" s="851"/>
      <c r="F1600" s="851"/>
      <c r="G1600" s="851"/>
      <c r="H1600" s="851"/>
      <c r="I1600" s="851"/>
      <c r="J1600" s="851"/>
      <c r="K1600" s="851"/>
      <c r="L1600" s="851"/>
      <c r="M1600" s="851"/>
      <c r="N1600" s="852"/>
      <c r="O1600" s="506"/>
      <c r="P1600" s="506"/>
    </row>
    <row r="1601" spans="3:16" s="360" customFormat="1" ht="15" customHeight="1" thickTop="1" x14ac:dyDescent="0.3">
      <c r="C1601" s="4683" t="str">
        <f>+C1575</f>
        <v>.</v>
      </c>
      <c r="D1601" s="4683"/>
      <c r="E1601" s="4683"/>
      <c r="F1601" s="534"/>
      <c r="G1601" s="534"/>
      <c r="H1601" s="534"/>
      <c r="I1601" s="506"/>
      <c r="J1601" s="506"/>
      <c r="K1601" s="506"/>
      <c r="L1601" s="506"/>
      <c r="M1601" s="506"/>
      <c r="N1601" s="506"/>
      <c r="O1601" s="506"/>
      <c r="P1601" s="506"/>
    </row>
    <row r="1602" spans="3:16" s="360" customFormat="1" ht="15" customHeight="1" thickBot="1" x14ac:dyDescent="0.35">
      <c r="C1602" s="534"/>
      <c r="D1602" s="534"/>
      <c r="E1602" s="534"/>
      <c r="F1602" s="534"/>
      <c r="G1602" s="534"/>
      <c r="H1602" s="534"/>
      <c r="I1602" s="506"/>
      <c r="J1602" s="506"/>
      <c r="K1602" s="506"/>
      <c r="L1602" s="506"/>
      <c r="M1602" s="506"/>
      <c r="N1602" s="506"/>
      <c r="O1602" s="506"/>
      <c r="P1602" s="506"/>
    </row>
    <row r="1603" spans="3:16" s="360" customFormat="1" ht="15" customHeight="1" thickTop="1" thickBot="1" x14ac:dyDescent="0.25">
      <c r="C1603" s="4891" t="s">
        <v>3852</v>
      </c>
      <c r="D1603" s="4892"/>
      <c r="E1603" s="4892"/>
      <c r="F1603" s="4892"/>
      <c r="G1603" s="4892"/>
      <c r="H1603" s="4892"/>
      <c r="I1603" s="4892"/>
      <c r="J1603" s="4892"/>
      <c r="K1603" s="4892"/>
      <c r="L1603" s="4892"/>
      <c r="M1603" s="4892"/>
      <c r="N1603" s="4893"/>
      <c r="O1603" s="506"/>
      <c r="P1603" s="506"/>
    </row>
    <row r="1604" spans="3:16" s="360" customFormat="1" ht="15" customHeight="1" thickBot="1" x14ac:dyDescent="0.25">
      <c r="C1604" s="5025" t="s">
        <v>3853</v>
      </c>
      <c r="D1604" s="4885"/>
      <c r="E1604" s="4885"/>
      <c r="F1604" s="4885"/>
      <c r="G1604" s="4885"/>
      <c r="H1604" s="4885"/>
      <c r="I1604" s="4885"/>
      <c r="J1604" s="4885"/>
      <c r="K1604" s="4885"/>
      <c r="L1604" s="4885"/>
      <c r="M1604" s="4885"/>
      <c r="N1604" s="4886"/>
      <c r="O1604" s="506"/>
      <c r="P1604" s="506"/>
    </row>
    <row r="1605" spans="3:16" s="360" customFormat="1" ht="15" customHeight="1" x14ac:dyDescent="0.2">
      <c r="C1605" s="2008"/>
      <c r="D1605" s="1999" t="s">
        <v>3854</v>
      </c>
      <c r="E1605" s="1999" t="s">
        <v>3855</v>
      </c>
      <c r="F1605" s="2000" t="s">
        <v>3856</v>
      </c>
      <c r="G1605" s="2000" t="s">
        <v>3857</v>
      </c>
      <c r="H1605" s="2000" t="s">
        <v>3858</v>
      </c>
      <c r="I1605" s="2000" t="s">
        <v>3859</v>
      </c>
      <c r="J1605" s="2000" t="s">
        <v>3860</v>
      </c>
      <c r="K1605" s="2000" t="s">
        <v>3861</v>
      </c>
      <c r="L1605" s="2000" t="s">
        <v>3862</v>
      </c>
      <c r="M1605" s="2000" t="s">
        <v>3863</v>
      </c>
      <c r="N1605" s="2001" t="s">
        <v>3864</v>
      </c>
      <c r="O1605" s="506"/>
      <c r="P1605" s="506"/>
    </row>
    <row r="1606" spans="3:16" s="360" customFormat="1" ht="15" customHeight="1" thickBot="1" x14ac:dyDescent="0.25">
      <c r="C1606" s="2009" t="s">
        <v>3865</v>
      </c>
      <c r="D1606" s="2002" t="s">
        <v>3866</v>
      </c>
      <c r="E1606" s="5026" t="s">
        <v>3867</v>
      </c>
      <c r="F1606" s="5027"/>
      <c r="G1606" s="2002" t="s">
        <v>3866</v>
      </c>
      <c r="H1606" s="5026" t="s">
        <v>3867</v>
      </c>
      <c r="I1606" s="5027"/>
      <c r="J1606" s="5026" t="s">
        <v>3868</v>
      </c>
      <c r="K1606" s="5028"/>
      <c r="L1606" s="5028"/>
      <c r="M1606" s="5028"/>
      <c r="N1606" s="5029"/>
      <c r="O1606" s="506"/>
      <c r="P1606" s="506"/>
    </row>
    <row r="1607" spans="3:16" s="360" customFormat="1" ht="15" customHeight="1" x14ac:dyDescent="0.2">
      <c r="C1607" s="5022" t="s">
        <v>3869</v>
      </c>
      <c r="D1607" s="3952"/>
      <c r="E1607" s="3952"/>
      <c r="F1607" s="3952"/>
      <c r="G1607" s="3952"/>
      <c r="H1607" s="3952"/>
      <c r="I1607" s="3952"/>
      <c r="J1607" s="3952"/>
      <c r="K1607" s="3952"/>
      <c r="L1607" s="3952"/>
      <c r="M1607" s="3952"/>
      <c r="N1607" s="5023"/>
      <c r="O1607" s="506"/>
      <c r="P1607" s="506"/>
    </row>
    <row r="1608" spans="3:16" s="360" customFormat="1" ht="15" customHeight="1" x14ac:dyDescent="0.2">
      <c r="C1608" s="5022" t="s">
        <v>3870</v>
      </c>
      <c r="D1608" s="3952"/>
      <c r="E1608" s="3952"/>
      <c r="F1608" s="3952"/>
      <c r="G1608" s="3952"/>
      <c r="H1608" s="3952"/>
      <c r="I1608" s="3952"/>
      <c r="J1608" s="3952"/>
      <c r="K1608" s="3952"/>
      <c r="L1608" s="3952"/>
      <c r="M1608" s="3952"/>
      <c r="N1608" s="5023"/>
      <c r="O1608" s="506"/>
      <c r="P1608" s="506"/>
    </row>
    <row r="1609" spans="3:16" s="360" customFormat="1" ht="15" customHeight="1" x14ac:dyDescent="0.2">
      <c r="C1609" s="2010"/>
      <c r="D1609" s="2003"/>
      <c r="E1609" s="2004"/>
      <c r="F1609" s="2004"/>
      <c r="G1609" s="2003"/>
      <c r="H1609" s="2004"/>
      <c r="I1609" s="2004"/>
      <c r="J1609" s="2004"/>
      <c r="K1609" s="2004"/>
      <c r="L1609" s="2004"/>
      <c r="M1609" s="2004"/>
      <c r="N1609" s="2005"/>
      <c r="O1609" s="506"/>
      <c r="P1609" s="506"/>
    </row>
    <row r="1610" spans="3:16" s="360" customFormat="1" ht="15" customHeight="1" x14ac:dyDescent="0.2">
      <c r="C1610" s="722" t="s">
        <v>2919</v>
      </c>
      <c r="D1610" s="724"/>
      <c r="E1610" s="724"/>
      <c r="F1610" s="724"/>
      <c r="G1610" s="724"/>
      <c r="H1610" s="724"/>
      <c r="I1610" s="724"/>
      <c r="J1610" s="724"/>
      <c r="K1610" s="724"/>
      <c r="L1610" s="724"/>
      <c r="M1610" s="724"/>
      <c r="N1610" s="726"/>
      <c r="O1610" s="506"/>
      <c r="P1610" s="506"/>
    </row>
    <row r="1611" spans="3:16" s="360" customFormat="1" ht="15" customHeight="1" x14ac:dyDescent="0.2">
      <c r="C1611" s="5020" t="s">
        <v>3871</v>
      </c>
      <c r="D1611" s="3884"/>
      <c r="E1611" s="3884"/>
      <c r="F1611" s="3884"/>
      <c r="G1611" s="3884"/>
      <c r="H1611" s="3884"/>
      <c r="I1611" s="3884"/>
      <c r="J1611" s="3884"/>
      <c r="K1611" s="3884"/>
      <c r="L1611" s="3884"/>
      <c r="M1611" s="3884"/>
      <c r="N1611" s="5021"/>
      <c r="O1611" s="506"/>
      <c r="P1611" s="506"/>
    </row>
    <row r="1612" spans="3:16" s="360" customFormat="1" ht="15" customHeight="1" x14ac:dyDescent="0.2">
      <c r="C1612" s="5024" t="s">
        <v>3879</v>
      </c>
      <c r="D1612" s="3884"/>
      <c r="E1612" s="3884"/>
      <c r="F1612" s="3884"/>
      <c r="G1612" s="3884"/>
      <c r="H1612" s="3884"/>
      <c r="I1612" s="3884"/>
      <c r="J1612" s="3884"/>
      <c r="K1612" s="3884"/>
      <c r="L1612" s="3884"/>
      <c r="M1612" s="3884"/>
      <c r="N1612" s="5021"/>
      <c r="O1612" s="506"/>
      <c r="P1612" s="506"/>
    </row>
    <row r="1613" spans="3:16" s="360" customFormat="1" ht="15" customHeight="1" x14ac:dyDescent="0.2">
      <c r="C1613" s="5020" t="s">
        <v>3872</v>
      </c>
      <c r="D1613" s="3884"/>
      <c r="E1613" s="3884"/>
      <c r="F1613" s="3884"/>
      <c r="G1613" s="3884"/>
      <c r="H1613" s="3884"/>
      <c r="I1613" s="3884"/>
      <c r="J1613" s="3884"/>
      <c r="K1613" s="3884"/>
      <c r="L1613" s="3884"/>
      <c r="M1613" s="3884"/>
      <c r="N1613" s="5021"/>
      <c r="O1613" s="506"/>
      <c r="P1613" s="506"/>
    </row>
    <row r="1614" spans="3:16" s="360" customFormat="1" ht="15" customHeight="1" x14ac:dyDescent="0.2">
      <c r="C1614" s="5020" t="s">
        <v>3873</v>
      </c>
      <c r="D1614" s="3884"/>
      <c r="E1614" s="3884"/>
      <c r="F1614" s="3884"/>
      <c r="G1614" s="3884"/>
      <c r="H1614" s="3884"/>
      <c r="I1614" s="3884"/>
      <c r="J1614" s="3884"/>
      <c r="K1614" s="3884"/>
      <c r="L1614" s="3884"/>
      <c r="M1614" s="3884"/>
      <c r="N1614" s="5021"/>
      <c r="O1614" s="506"/>
      <c r="P1614" s="506"/>
    </row>
    <row r="1615" spans="3:16" s="360" customFormat="1" ht="15" customHeight="1" x14ac:dyDescent="0.2">
      <c r="C1615" s="5020" t="s">
        <v>3874</v>
      </c>
      <c r="D1615" s="3884"/>
      <c r="E1615" s="3884"/>
      <c r="F1615" s="3884"/>
      <c r="G1615" s="3884"/>
      <c r="H1615" s="3884"/>
      <c r="I1615" s="3884"/>
      <c r="J1615" s="3884"/>
      <c r="K1615" s="3884"/>
      <c r="L1615" s="3884"/>
      <c r="M1615" s="3884"/>
      <c r="N1615" s="5021"/>
      <c r="O1615" s="506"/>
      <c r="P1615" s="506"/>
    </row>
    <row r="1616" spans="3:16" s="360" customFormat="1" ht="15" customHeight="1" x14ac:dyDescent="0.2">
      <c r="C1616" s="5022" t="s">
        <v>3875</v>
      </c>
      <c r="D1616" s="3952"/>
      <c r="E1616" s="3952"/>
      <c r="F1616" s="3952"/>
      <c r="G1616" s="3952"/>
      <c r="H1616" s="3952"/>
      <c r="I1616" s="3952"/>
      <c r="J1616" s="3952"/>
      <c r="K1616" s="3952"/>
      <c r="L1616" s="3952"/>
      <c r="M1616" s="3952"/>
      <c r="N1616" s="5023"/>
      <c r="O1616" s="506"/>
      <c r="P1616" s="506"/>
    </row>
    <row r="1617" spans="3:16" s="360" customFormat="1" ht="15" customHeight="1" x14ac:dyDescent="0.2">
      <c r="C1617" s="5022" t="s">
        <v>3876</v>
      </c>
      <c r="D1617" s="3952"/>
      <c r="E1617" s="3952"/>
      <c r="F1617" s="3952"/>
      <c r="G1617" s="3952"/>
      <c r="H1617" s="3952"/>
      <c r="I1617" s="3952"/>
      <c r="J1617" s="3952"/>
      <c r="K1617" s="3952"/>
      <c r="L1617" s="3952"/>
      <c r="M1617" s="3952"/>
      <c r="N1617" s="5023"/>
      <c r="O1617" s="506"/>
      <c r="P1617" s="506"/>
    </row>
    <row r="1618" spans="3:16" s="360" customFormat="1" ht="15" customHeight="1" x14ac:dyDescent="0.2">
      <c r="C1618" s="4779" t="s">
        <v>3878</v>
      </c>
      <c r="D1618" s="3952"/>
      <c r="E1618" s="3952"/>
      <c r="F1618" s="3952"/>
      <c r="G1618" s="3952"/>
      <c r="H1618" s="3952"/>
      <c r="I1618" s="3952"/>
      <c r="J1618" s="3952"/>
      <c r="K1618" s="3952"/>
      <c r="L1618" s="3952"/>
      <c r="M1618" s="3952"/>
      <c r="N1618" s="5023"/>
      <c r="O1618" s="506"/>
      <c r="P1618" s="506"/>
    </row>
    <row r="1619" spans="3:16" s="360" customFormat="1" ht="15" customHeight="1" thickBot="1" x14ac:dyDescent="0.25">
      <c r="C1619" s="2265" t="s">
        <v>3877</v>
      </c>
      <c r="D1619" s="2006"/>
      <c r="E1619" s="2006"/>
      <c r="F1619" s="2006"/>
      <c r="G1619" s="2006"/>
      <c r="H1619" s="2006"/>
      <c r="I1619" s="2006"/>
      <c r="J1619" s="2006"/>
      <c r="K1619" s="2006"/>
      <c r="L1619" s="2006"/>
      <c r="M1619" s="2006"/>
      <c r="N1619" s="2007"/>
      <c r="O1619" s="506"/>
      <c r="P1619" s="506"/>
    </row>
    <row r="1620" spans="3:16" s="360" customFormat="1" ht="15" customHeight="1" thickTop="1" x14ac:dyDescent="0.3">
      <c r="C1620" s="4655" t="str">
        <f>+C1601</f>
        <v>.</v>
      </c>
      <c r="D1620" s="4655"/>
      <c r="E1620" s="4655"/>
      <c r="F1620" s="534"/>
      <c r="G1620" s="534"/>
      <c r="H1620" s="534"/>
      <c r="I1620" s="506"/>
      <c r="J1620" s="506"/>
      <c r="K1620" s="506"/>
      <c r="L1620" s="506"/>
      <c r="M1620" s="506"/>
      <c r="N1620" s="506"/>
      <c r="O1620" s="506"/>
      <c r="P1620" s="506"/>
    </row>
    <row r="1621" spans="3:16" s="360" customFormat="1" ht="15" customHeight="1" thickBot="1" x14ac:dyDescent="0.35">
      <c r="C1621" s="534"/>
      <c r="D1621" s="534"/>
      <c r="E1621" s="534"/>
      <c r="F1621" s="534"/>
      <c r="G1621" s="534"/>
      <c r="H1621" s="534"/>
      <c r="I1621" s="506"/>
      <c r="J1621" s="506"/>
      <c r="K1621" s="506"/>
      <c r="L1621" s="506"/>
      <c r="M1621" s="506"/>
      <c r="N1621" s="506"/>
      <c r="O1621" s="506"/>
      <c r="P1621" s="506"/>
    </row>
    <row r="1622" spans="3:16" s="360" customFormat="1" ht="23.25" customHeight="1" thickTop="1" x14ac:dyDescent="0.3">
      <c r="C1622" s="4698" t="s">
        <v>3751</v>
      </c>
      <c r="D1622" s="4986"/>
      <c r="E1622" s="4986"/>
      <c r="F1622" s="4986"/>
      <c r="G1622" s="4987"/>
      <c r="H1622" s="534"/>
      <c r="I1622" s="506"/>
      <c r="J1622" s="506"/>
      <c r="K1622" s="506"/>
      <c r="L1622" s="506"/>
      <c r="M1622" s="506"/>
      <c r="N1622" s="506"/>
      <c r="O1622" s="506"/>
      <c r="P1622" s="506"/>
    </row>
    <row r="1623" spans="3:16" s="360" customFormat="1" ht="15" customHeight="1" x14ac:dyDescent="0.3">
      <c r="C1623" s="1971"/>
      <c r="D1623" s="1542"/>
      <c r="E1623" s="5017" t="s">
        <v>3752</v>
      </c>
      <c r="F1623" s="5018"/>
      <c r="G1623" s="5019"/>
      <c r="H1623" s="534"/>
      <c r="I1623" s="506"/>
      <c r="J1623" s="506"/>
      <c r="K1623" s="506"/>
      <c r="L1623" s="506"/>
      <c r="M1623" s="506"/>
      <c r="N1623" s="506"/>
      <c r="O1623" s="506"/>
      <c r="P1623" s="506"/>
    </row>
    <row r="1624" spans="3:16" s="360" customFormat="1" ht="15" customHeight="1" x14ac:dyDescent="0.3">
      <c r="C1624" s="1969" t="s">
        <v>1218</v>
      </c>
      <c r="D1624" s="1970" t="s">
        <v>448</v>
      </c>
      <c r="E1624" s="1970" t="s">
        <v>3753</v>
      </c>
      <c r="F1624" s="1970" t="s">
        <v>1663</v>
      </c>
      <c r="G1624" s="1974" t="s">
        <v>1665</v>
      </c>
      <c r="H1624" s="534"/>
      <c r="I1624" s="506"/>
      <c r="J1624" s="506"/>
      <c r="K1624" s="506"/>
      <c r="L1624" s="506"/>
      <c r="M1624" s="506"/>
      <c r="N1624" s="506"/>
      <c r="O1624" s="506"/>
      <c r="P1624" s="506"/>
    </row>
    <row r="1625" spans="3:16" s="360" customFormat="1" ht="15" customHeight="1" x14ac:dyDescent="0.3">
      <c r="C1625" s="1622" t="s">
        <v>165</v>
      </c>
      <c r="D1625" s="1972" t="s">
        <v>3754</v>
      </c>
      <c r="E1625" s="1973">
        <v>0.18</v>
      </c>
      <c r="F1625" s="1973">
        <v>0.18</v>
      </c>
      <c r="G1625" s="1975">
        <v>0.18</v>
      </c>
      <c r="H1625" s="534"/>
      <c r="I1625" s="506"/>
      <c r="J1625" s="506"/>
      <c r="K1625" s="506"/>
      <c r="L1625" s="506"/>
      <c r="M1625" s="506"/>
      <c r="N1625" s="506"/>
      <c r="O1625" s="506"/>
      <c r="P1625" s="506"/>
    </row>
    <row r="1626" spans="3:16" s="360" customFormat="1" ht="15" customHeight="1" x14ac:dyDescent="0.3">
      <c r="C1626" s="981"/>
      <c r="D1626" s="1373"/>
      <c r="E1626" s="1373"/>
      <c r="F1626" s="1373"/>
      <c r="G1626" s="1967"/>
      <c r="H1626" s="534"/>
      <c r="I1626" s="506"/>
      <c r="J1626" s="506"/>
      <c r="K1626" s="506"/>
      <c r="L1626" s="506"/>
      <c r="M1626" s="506"/>
      <c r="N1626" s="506"/>
      <c r="O1626" s="506"/>
      <c r="P1626" s="506"/>
    </row>
    <row r="1627" spans="3:16" s="360" customFormat="1" ht="15" customHeight="1" x14ac:dyDescent="0.3">
      <c r="C1627" s="981" t="s">
        <v>3755</v>
      </c>
      <c r="D1627" s="1373"/>
      <c r="E1627" s="1373"/>
      <c r="F1627" s="1373"/>
      <c r="G1627" s="1967"/>
      <c r="H1627" s="534"/>
      <c r="I1627" s="506"/>
      <c r="J1627" s="506"/>
      <c r="K1627" s="506"/>
      <c r="L1627" s="506"/>
      <c r="M1627" s="506"/>
      <c r="N1627" s="506"/>
      <c r="O1627" s="506"/>
      <c r="P1627" s="506"/>
    </row>
    <row r="1628" spans="3:16" s="360" customFormat="1" ht="15" customHeight="1" x14ac:dyDescent="0.3">
      <c r="C1628" s="981" t="s">
        <v>3756</v>
      </c>
      <c r="D1628" s="1373"/>
      <c r="E1628" s="1373"/>
      <c r="F1628" s="1373"/>
      <c r="G1628" s="1967"/>
      <c r="H1628" s="534"/>
      <c r="I1628" s="506"/>
      <c r="J1628" s="506"/>
      <c r="K1628" s="506"/>
      <c r="L1628" s="506"/>
      <c r="M1628" s="506"/>
      <c r="N1628" s="506"/>
      <c r="O1628" s="506"/>
      <c r="P1628" s="506"/>
    </row>
    <row r="1629" spans="3:16" s="360" customFormat="1" ht="15" customHeight="1" x14ac:dyDescent="0.3">
      <c r="C1629" s="981" t="s">
        <v>3757</v>
      </c>
      <c r="D1629" s="1373"/>
      <c r="E1629" s="1373"/>
      <c r="F1629" s="1373"/>
      <c r="G1629" s="1967"/>
      <c r="H1629" s="534"/>
      <c r="I1629" s="506"/>
      <c r="J1629" s="506"/>
      <c r="K1629" s="506"/>
      <c r="L1629" s="506"/>
      <c r="M1629" s="506"/>
      <c r="N1629" s="506"/>
      <c r="O1629" s="506"/>
      <c r="P1629" s="506"/>
    </row>
    <row r="1630" spans="3:16" s="360" customFormat="1" ht="37.5" customHeight="1" x14ac:dyDescent="0.3">
      <c r="C1630" s="4687" t="s">
        <v>3758</v>
      </c>
      <c r="D1630" s="3884"/>
      <c r="E1630" s="3884"/>
      <c r="F1630" s="3884"/>
      <c r="G1630" s="4688"/>
      <c r="H1630" s="534"/>
      <c r="I1630" s="506"/>
      <c r="J1630" s="506"/>
      <c r="K1630" s="506"/>
      <c r="L1630" s="506"/>
      <c r="M1630" s="506"/>
      <c r="N1630" s="506"/>
      <c r="O1630" s="506"/>
      <c r="P1630" s="506"/>
    </row>
    <row r="1631" spans="3:16" s="360" customFormat="1" ht="48" customHeight="1" x14ac:dyDescent="0.3">
      <c r="C1631" s="4687" t="s">
        <v>3759</v>
      </c>
      <c r="D1631" s="3884"/>
      <c r="E1631" s="3884"/>
      <c r="F1631" s="3884"/>
      <c r="G1631" s="4688"/>
      <c r="H1631" s="534"/>
      <c r="I1631" s="506"/>
      <c r="J1631" s="506"/>
      <c r="K1631" s="506"/>
      <c r="L1631" s="506"/>
      <c r="M1631" s="506"/>
      <c r="N1631" s="506"/>
      <c r="O1631" s="506"/>
      <c r="P1631" s="506"/>
    </row>
    <row r="1632" spans="3:16" s="360" customFormat="1" ht="24" customHeight="1" x14ac:dyDescent="0.3">
      <c r="C1632" s="4687" t="s">
        <v>3760</v>
      </c>
      <c r="D1632" s="3884"/>
      <c r="E1632" s="3884"/>
      <c r="F1632" s="3884"/>
      <c r="G1632" s="4688"/>
      <c r="H1632" s="534"/>
      <c r="I1632" s="506"/>
      <c r="J1632" s="506"/>
      <c r="K1632" s="506"/>
      <c r="L1632" s="506"/>
      <c r="M1632" s="506"/>
      <c r="N1632" s="506"/>
      <c r="O1632" s="506"/>
      <c r="P1632" s="506"/>
    </row>
    <row r="1633" spans="3:16" s="360" customFormat="1" ht="28.5" customHeight="1" x14ac:dyDescent="0.3">
      <c r="C1633" s="4760" t="s">
        <v>3761</v>
      </c>
      <c r="D1633" s="3848"/>
      <c r="E1633" s="3848"/>
      <c r="F1633" s="3848"/>
      <c r="G1633" s="4746"/>
      <c r="H1633" s="534"/>
      <c r="I1633" s="506"/>
      <c r="J1633" s="506"/>
      <c r="K1633" s="506"/>
      <c r="L1633" s="506"/>
      <c r="M1633" s="506"/>
      <c r="N1633" s="506"/>
      <c r="O1633" s="506"/>
      <c r="P1633" s="506"/>
    </row>
    <row r="1634" spans="3:16" s="360" customFormat="1" ht="25.5" customHeight="1" x14ac:dyDescent="0.3">
      <c r="C1634" s="4760" t="s">
        <v>3762</v>
      </c>
      <c r="D1634" s="3848"/>
      <c r="E1634" s="3848"/>
      <c r="F1634" s="3848"/>
      <c r="G1634" s="4746"/>
      <c r="H1634" s="534"/>
      <c r="I1634" s="506"/>
      <c r="J1634" s="506"/>
      <c r="K1634" s="506"/>
      <c r="L1634" s="506"/>
      <c r="M1634" s="506"/>
      <c r="N1634" s="506"/>
      <c r="O1634" s="506"/>
      <c r="P1634" s="506"/>
    </row>
    <row r="1635" spans="3:16" s="360" customFormat="1" ht="15" customHeight="1" x14ac:dyDescent="0.3">
      <c r="C1635" s="4760" t="s">
        <v>3763</v>
      </c>
      <c r="D1635" s="3848"/>
      <c r="E1635" s="3848"/>
      <c r="F1635" s="3848"/>
      <c r="G1635" s="4746"/>
      <c r="H1635" s="534"/>
      <c r="I1635" s="506"/>
      <c r="J1635" s="506"/>
      <c r="K1635" s="506"/>
      <c r="L1635" s="506"/>
      <c r="M1635" s="506"/>
      <c r="N1635" s="506"/>
      <c r="O1635" s="506"/>
      <c r="P1635" s="506"/>
    </row>
    <row r="1636" spans="3:16" s="360" customFormat="1" ht="15" customHeight="1" x14ac:dyDescent="0.3">
      <c r="C1636" s="4760" t="s">
        <v>3764</v>
      </c>
      <c r="D1636" s="3848"/>
      <c r="E1636" s="3848"/>
      <c r="F1636" s="3848"/>
      <c r="G1636" s="4746"/>
      <c r="H1636" s="534"/>
      <c r="I1636" s="506"/>
      <c r="J1636" s="506"/>
      <c r="K1636" s="506"/>
      <c r="L1636" s="506"/>
      <c r="M1636" s="506"/>
      <c r="N1636" s="506"/>
      <c r="O1636" s="506"/>
      <c r="P1636" s="506"/>
    </row>
    <row r="1637" spans="3:16" s="360" customFormat="1" ht="15" customHeight="1" x14ac:dyDescent="0.3">
      <c r="C1637" s="4760" t="s">
        <v>4036</v>
      </c>
      <c r="D1637" s="3848"/>
      <c r="E1637" s="3848"/>
      <c r="F1637" s="3848"/>
      <c r="G1637" s="4746"/>
      <c r="H1637" s="534"/>
      <c r="I1637" s="506"/>
      <c r="J1637" s="506"/>
      <c r="K1637" s="506"/>
      <c r="L1637" s="506"/>
      <c r="M1637" s="506"/>
      <c r="N1637" s="506"/>
      <c r="O1637" s="506"/>
      <c r="P1637" s="506"/>
    </row>
    <row r="1638" spans="3:16" s="360" customFormat="1" ht="15" customHeight="1" x14ac:dyDescent="0.3">
      <c r="C1638" s="4760" t="s">
        <v>3765</v>
      </c>
      <c r="D1638" s="3848"/>
      <c r="E1638" s="3848"/>
      <c r="F1638" s="3848"/>
      <c r="G1638" s="4746"/>
      <c r="H1638" s="534"/>
      <c r="I1638" s="506"/>
      <c r="J1638" s="506"/>
      <c r="K1638" s="506"/>
      <c r="L1638" s="506"/>
      <c r="M1638" s="506"/>
      <c r="N1638" s="506"/>
      <c r="O1638" s="506"/>
      <c r="P1638" s="506"/>
    </row>
    <row r="1639" spans="3:16" s="360" customFormat="1" ht="15" customHeight="1" thickBot="1" x14ac:dyDescent="0.35">
      <c r="C1639" s="4998" t="s">
        <v>3717</v>
      </c>
      <c r="D1639" s="4991"/>
      <c r="E1639" s="4991"/>
      <c r="F1639" s="4991"/>
      <c r="G1639" s="4803"/>
      <c r="H1639" s="534"/>
      <c r="I1639" s="506"/>
      <c r="J1639" s="506"/>
      <c r="K1639" s="506"/>
      <c r="L1639" s="506"/>
      <c r="M1639" s="506"/>
      <c r="N1639" s="506"/>
      <c r="O1639" s="506"/>
      <c r="P1639" s="506"/>
    </row>
    <row r="1640" spans="3:16" s="360" customFormat="1" ht="15" customHeight="1" thickTop="1" x14ac:dyDescent="0.3">
      <c r="C1640" s="4697" t="str">
        <f>+C1620</f>
        <v>.</v>
      </c>
      <c r="D1640" s="4697"/>
      <c r="E1640" s="4697"/>
      <c r="F1640" s="534"/>
      <c r="G1640" s="534"/>
      <c r="H1640" s="534"/>
      <c r="I1640" s="506"/>
      <c r="J1640" s="506"/>
      <c r="K1640" s="506"/>
      <c r="L1640" s="506"/>
      <c r="M1640" s="506"/>
      <c r="N1640" s="506"/>
      <c r="O1640" s="506"/>
      <c r="P1640" s="506"/>
    </row>
    <row r="1641" spans="3:16" s="360" customFormat="1" ht="15" customHeight="1" thickBot="1" x14ac:dyDescent="0.35">
      <c r="C1641" s="534"/>
      <c r="D1641" s="534"/>
      <c r="E1641" s="534"/>
      <c r="F1641" s="534"/>
      <c r="G1641" s="534"/>
      <c r="H1641" s="534"/>
      <c r="I1641" s="506"/>
      <c r="J1641" s="506"/>
      <c r="K1641" s="506"/>
      <c r="L1641" s="506"/>
      <c r="M1641" s="506"/>
      <c r="N1641" s="506"/>
      <c r="O1641" s="506"/>
      <c r="P1641" s="506"/>
    </row>
    <row r="1642" spans="3:16" s="360" customFormat="1" ht="29.25" customHeight="1" thickTop="1" x14ac:dyDescent="0.3">
      <c r="C1642" s="4698" t="s">
        <v>3744</v>
      </c>
      <c r="D1642" s="4986"/>
      <c r="E1642" s="4987"/>
      <c r="F1642" s="534"/>
      <c r="G1642" s="534"/>
      <c r="H1642" s="534"/>
      <c r="I1642" s="506"/>
      <c r="J1642" s="506"/>
      <c r="K1642" s="506"/>
      <c r="L1642" s="506"/>
      <c r="M1642" s="506"/>
      <c r="N1642" s="506"/>
      <c r="O1642" s="506"/>
      <c r="P1642" s="506"/>
    </row>
    <row r="1643" spans="3:16" s="360" customFormat="1" ht="15" customHeight="1" x14ac:dyDescent="0.3">
      <c r="C1643" s="1969" t="s">
        <v>3745</v>
      </c>
      <c r="D1643" s="1970" t="s">
        <v>3746</v>
      </c>
      <c r="E1643" s="1314"/>
      <c r="F1643" s="534"/>
      <c r="G1643" s="534"/>
      <c r="H1643" s="534"/>
      <c r="I1643" s="506"/>
      <c r="J1643" s="506"/>
      <c r="K1643" s="506"/>
      <c r="L1643" s="506"/>
      <c r="M1643" s="506"/>
      <c r="N1643" s="506"/>
      <c r="O1643" s="506"/>
      <c r="P1643" s="506"/>
    </row>
    <row r="1644" spans="3:16" s="360" customFormat="1" ht="15" customHeight="1" x14ac:dyDescent="0.3">
      <c r="C1644" s="1622" t="s">
        <v>3747</v>
      </c>
      <c r="D1644" s="756">
        <v>0.38</v>
      </c>
      <c r="E1644" s="1967"/>
      <c r="F1644" s="534"/>
      <c r="G1644" s="534"/>
      <c r="H1644" s="534"/>
      <c r="I1644" s="506"/>
      <c r="J1644" s="506"/>
      <c r="K1644" s="506"/>
      <c r="L1644" s="506"/>
      <c r="M1644" s="506"/>
      <c r="N1644" s="506"/>
      <c r="O1644" s="506"/>
      <c r="P1644" s="506"/>
    </row>
    <row r="1645" spans="3:16" s="360" customFormat="1" ht="24.75" customHeight="1" x14ac:dyDescent="0.3">
      <c r="C1645" s="981" t="s">
        <v>3748</v>
      </c>
      <c r="D1645" s="1373"/>
      <c r="E1645" s="1967"/>
      <c r="F1645" s="534"/>
      <c r="G1645" s="534"/>
      <c r="H1645" s="534"/>
      <c r="I1645" s="506"/>
      <c r="J1645" s="506"/>
      <c r="K1645" s="506"/>
      <c r="L1645" s="506"/>
      <c r="M1645" s="506"/>
      <c r="N1645" s="506"/>
      <c r="O1645" s="506"/>
      <c r="P1645" s="506"/>
    </row>
    <row r="1646" spans="3:16" s="360" customFormat="1" ht="15" customHeight="1" x14ac:dyDescent="0.3">
      <c r="C1646" s="4687" t="s">
        <v>3749</v>
      </c>
      <c r="D1646" s="4740"/>
      <c r="E1646" s="4688"/>
      <c r="F1646" s="534"/>
      <c r="G1646" s="534"/>
      <c r="H1646" s="534"/>
      <c r="I1646" s="506"/>
      <c r="J1646" s="506"/>
      <c r="K1646" s="506"/>
      <c r="L1646" s="506"/>
      <c r="M1646" s="506"/>
      <c r="N1646" s="506"/>
      <c r="O1646" s="506"/>
      <c r="P1646" s="506"/>
    </row>
    <row r="1647" spans="3:16" s="360" customFormat="1" ht="15" customHeight="1" x14ac:dyDescent="0.3">
      <c r="C1647" s="981" t="s">
        <v>3676</v>
      </c>
      <c r="D1647" s="1373"/>
      <c r="E1647" s="1967"/>
      <c r="F1647" s="534"/>
      <c r="G1647" s="534"/>
      <c r="H1647" s="534"/>
      <c r="I1647" s="506"/>
      <c r="J1647" s="506"/>
      <c r="K1647" s="506"/>
      <c r="L1647" s="506"/>
      <c r="M1647" s="506"/>
      <c r="N1647" s="506"/>
      <c r="O1647" s="506"/>
      <c r="P1647" s="506"/>
    </row>
    <row r="1648" spans="3:16" s="360" customFormat="1" ht="15" customHeight="1" x14ac:dyDescent="0.3">
      <c r="C1648" s="4760" t="s">
        <v>3565</v>
      </c>
      <c r="D1648" s="3848"/>
      <c r="E1648" s="4746"/>
      <c r="F1648" s="534"/>
      <c r="G1648" s="534"/>
      <c r="H1648" s="534"/>
      <c r="I1648" s="506"/>
      <c r="J1648" s="506"/>
      <c r="K1648" s="506"/>
      <c r="L1648" s="506"/>
      <c r="M1648" s="506"/>
      <c r="N1648" s="506"/>
      <c r="O1648" s="506"/>
      <c r="P1648" s="506"/>
    </row>
    <row r="1649" spans="3:16" s="360" customFormat="1" ht="15" customHeight="1" thickBot="1" x14ac:dyDescent="0.35">
      <c r="C1649" s="4998" t="s">
        <v>3750</v>
      </c>
      <c r="D1649" s="4991"/>
      <c r="E1649" s="4803"/>
      <c r="F1649" s="534"/>
      <c r="G1649" s="534"/>
      <c r="H1649" s="534"/>
      <c r="I1649" s="506"/>
      <c r="J1649" s="506"/>
      <c r="K1649" s="506"/>
      <c r="L1649" s="506"/>
      <c r="M1649" s="506"/>
      <c r="N1649" s="506"/>
      <c r="O1649" s="506"/>
      <c r="P1649" s="506"/>
    </row>
    <row r="1650" spans="3:16" s="360" customFormat="1" ht="15" customHeight="1" thickTop="1" x14ac:dyDescent="0.3">
      <c r="C1650" s="4683" t="str">
        <f>+C1640</f>
        <v>.</v>
      </c>
      <c r="D1650" s="4683"/>
      <c r="E1650" s="4683"/>
      <c r="F1650" s="534"/>
      <c r="G1650" s="534"/>
      <c r="H1650" s="534"/>
      <c r="I1650" s="506"/>
      <c r="J1650" s="506"/>
      <c r="K1650" s="506"/>
      <c r="L1650" s="506"/>
      <c r="M1650" s="506"/>
      <c r="N1650" s="506"/>
      <c r="O1650" s="506"/>
      <c r="P1650" s="506"/>
    </row>
    <row r="1651" spans="3:16" s="360" customFormat="1" ht="15" customHeight="1" thickBot="1" x14ac:dyDescent="0.35">
      <c r="C1651" s="534"/>
      <c r="D1651" s="534"/>
      <c r="E1651" s="534"/>
      <c r="F1651" s="534"/>
      <c r="G1651" s="534"/>
      <c r="H1651" s="534"/>
      <c r="I1651" s="506"/>
      <c r="J1651" s="506"/>
      <c r="K1651" s="506"/>
      <c r="L1651" s="506"/>
      <c r="M1651" s="506"/>
      <c r="N1651" s="506"/>
      <c r="O1651" s="506"/>
      <c r="P1651" s="506"/>
    </row>
    <row r="1652" spans="3:16" s="360" customFormat="1" ht="15" customHeight="1" thickTop="1" x14ac:dyDescent="0.3">
      <c r="C1652" s="4747" t="s">
        <v>3737</v>
      </c>
      <c r="D1652" s="4699"/>
      <c r="E1652" s="4699"/>
      <c r="F1652" s="4699"/>
      <c r="G1652" s="4700"/>
      <c r="H1652" s="534"/>
      <c r="I1652" s="506"/>
      <c r="J1652" s="506"/>
      <c r="K1652" s="506"/>
      <c r="L1652" s="506"/>
      <c r="M1652" s="506"/>
      <c r="N1652" s="506"/>
      <c r="O1652" s="506"/>
      <c r="P1652" s="506"/>
    </row>
    <row r="1653" spans="3:16" s="360" customFormat="1" ht="15" customHeight="1" thickBot="1" x14ac:dyDescent="0.35">
      <c r="C1653" s="831"/>
      <c r="D1653" s="712"/>
      <c r="E1653" s="712"/>
      <c r="F1653" s="712"/>
      <c r="G1653" s="832"/>
      <c r="H1653" s="534"/>
      <c r="I1653" s="506"/>
      <c r="J1653" s="506"/>
      <c r="K1653" s="506"/>
      <c r="L1653" s="506"/>
      <c r="M1653" s="506"/>
      <c r="N1653" s="506"/>
      <c r="O1653" s="506"/>
      <c r="P1653" s="506"/>
    </row>
    <row r="1654" spans="3:16" s="360" customFormat="1" ht="15" customHeight="1" thickBot="1" x14ac:dyDescent="0.35">
      <c r="C1654" s="4659" t="s">
        <v>344</v>
      </c>
      <c r="D1654" s="4660"/>
      <c r="E1654" s="4662"/>
      <c r="F1654" s="4662"/>
      <c r="G1654" s="4663"/>
      <c r="H1654" s="534"/>
      <c r="I1654" s="506"/>
      <c r="J1654" s="506"/>
      <c r="K1654" s="506"/>
      <c r="L1654" s="506"/>
      <c r="M1654" s="506"/>
      <c r="N1654" s="506"/>
      <c r="O1654" s="506"/>
      <c r="P1654" s="506"/>
    </row>
    <row r="1655" spans="3:16" s="360" customFormat="1" ht="15" customHeight="1" thickBot="1" x14ac:dyDescent="0.35">
      <c r="C1655" s="4800" t="s">
        <v>3738</v>
      </c>
      <c r="D1655" s="4830" t="s">
        <v>3739</v>
      </c>
      <c r="E1655" s="4705" t="s">
        <v>3731</v>
      </c>
      <c r="F1655" s="4706"/>
      <c r="G1655" s="4980"/>
      <c r="H1655" s="534"/>
      <c r="I1655" s="506"/>
      <c r="J1655" s="506"/>
      <c r="K1655" s="506"/>
      <c r="L1655" s="506"/>
      <c r="M1655" s="506"/>
      <c r="N1655" s="506"/>
      <c r="O1655" s="506"/>
      <c r="P1655" s="506"/>
    </row>
    <row r="1656" spans="3:16" s="360" customFormat="1" ht="15" customHeight="1" x14ac:dyDescent="0.3">
      <c r="C1656" s="4801"/>
      <c r="D1656" s="4677"/>
      <c r="E1656" s="1236" t="s">
        <v>2773</v>
      </c>
      <c r="F1656" s="833" t="s">
        <v>1996</v>
      </c>
      <c r="G1656" s="1235" t="s">
        <v>2321</v>
      </c>
      <c r="H1656" s="534"/>
      <c r="I1656" s="506"/>
      <c r="J1656" s="506"/>
      <c r="K1656" s="506"/>
      <c r="L1656" s="506"/>
      <c r="M1656" s="506"/>
      <c r="N1656" s="506"/>
      <c r="O1656" s="506"/>
      <c r="P1656" s="506"/>
    </row>
    <row r="1657" spans="3:16" s="360" customFormat="1" ht="36.75" customHeight="1" x14ac:dyDescent="0.3">
      <c r="C1657" s="1930" t="s">
        <v>3740</v>
      </c>
      <c r="D1657" s="836">
        <v>50</v>
      </c>
      <c r="E1657" s="836">
        <v>50</v>
      </c>
      <c r="F1657" s="19">
        <v>3500</v>
      </c>
      <c r="G1657" s="1243">
        <v>0.1</v>
      </c>
      <c r="H1657" s="534"/>
      <c r="I1657" s="506"/>
      <c r="J1657" s="506"/>
      <c r="K1657" s="506"/>
      <c r="L1657" s="506"/>
      <c r="M1657" s="506"/>
      <c r="N1657" s="506"/>
      <c r="O1657" s="506"/>
      <c r="P1657" s="506"/>
    </row>
    <row r="1658" spans="3:16" s="360" customFormat="1" ht="15" customHeight="1" x14ac:dyDescent="0.3">
      <c r="C1658" s="1234" t="s">
        <v>1474</v>
      </c>
      <c r="D1658" s="1300"/>
      <c r="E1658" s="1300"/>
      <c r="F1658" s="144"/>
      <c r="G1658" s="1303"/>
      <c r="H1658" s="534"/>
      <c r="I1658" s="506"/>
      <c r="J1658" s="506"/>
      <c r="K1658" s="506"/>
      <c r="L1658" s="506"/>
      <c r="M1658" s="506"/>
      <c r="N1658" s="506"/>
      <c r="O1658" s="506"/>
      <c r="P1658" s="506"/>
    </row>
    <row r="1659" spans="3:16" s="360" customFormat="1" ht="15" customHeight="1" x14ac:dyDescent="0.3">
      <c r="C1659" s="831" t="s">
        <v>2778</v>
      </c>
      <c r="D1659" s="712"/>
      <c r="E1659" s="848"/>
      <c r="F1659" s="848"/>
      <c r="G1659" s="1026"/>
      <c r="H1659" s="534"/>
      <c r="I1659" s="506"/>
      <c r="J1659" s="506"/>
      <c r="K1659" s="506"/>
      <c r="L1659" s="506"/>
      <c r="M1659" s="506"/>
      <c r="N1659" s="506"/>
      <c r="O1659" s="506"/>
      <c r="P1659" s="506"/>
    </row>
    <row r="1660" spans="3:16" s="360" customFormat="1" ht="15" customHeight="1" x14ac:dyDescent="0.3">
      <c r="C1660" s="4721" t="s">
        <v>2779</v>
      </c>
      <c r="D1660" s="3884"/>
      <c r="E1660" s="3884"/>
      <c r="F1660" s="3884"/>
      <c r="G1660" s="4688"/>
      <c r="H1660" s="534"/>
      <c r="I1660" s="506"/>
      <c r="J1660" s="506"/>
      <c r="K1660" s="506"/>
      <c r="L1660" s="506"/>
      <c r="M1660" s="506"/>
      <c r="N1660" s="506"/>
      <c r="O1660" s="506"/>
      <c r="P1660" s="506"/>
    </row>
    <row r="1661" spans="3:16" s="360" customFormat="1" ht="15" customHeight="1" x14ac:dyDescent="0.3">
      <c r="C1661" s="4760" t="s">
        <v>3741</v>
      </c>
      <c r="D1661" s="3848"/>
      <c r="E1661" s="3848"/>
      <c r="F1661" s="3848"/>
      <c r="G1661" s="4746"/>
      <c r="H1661" s="534"/>
      <c r="I1661" s="506"/>
      <c r="J1661" s="506"/>
      <c r="K1661" s="506"/>
      <c r="L1661" s="506"/>
      <c r="M1661" s="506"/>
      <c r="N1661" s="506"/>
      <c r="O1661" s="506"/>
      <c r="P1661" s="506"/>
    </row>
    <row r="1662" spans="3:16" s="360" customFormat="1" ht="15" customHeight="1" x14ac:dyDescent="0.3">
      <c r="C1662" s="4760" t="s">
        <v>3742</v>
      </c>
      <c r="D1662" s="3848"/>
      <c r="E1662" s="3848"/>
      <c r="F1662" s="3848"/>
      <c r="G1662" s="4746"/>
      <c r="H1662" s="534"/>
      <c r="I1662" s="506"/>
      <c r="J1662" s="506"/>
      <c r="K1662" s="506"/>
      <c r="L1662" s="506"/>
      <c r="M1662" s="506"/>
      <c r="N1662" s="506"/>
      <c r="O1662" s="506"/>
      <c r="P1662" s="506"/>
    </row>
    <row r="1663" spans="3:16" s="360" customFormat="1" ht="15" customHeight="1" thickBot="1" x14ac:dyDescent="0.35">
      <c r="C1663" s="1968" t="s">
        <v>3743</v>
      </c>
      <c r="D1663" s="851"/>
      <c r="E1663" s="851"/>
      <c r="F1663" s="851"/>
      <c r="G1663" s="852"/>
      <c r="H1663" s="534"/>
      <c r="I1663" s="506"/>
      <c r="J1663" s="506"/>
      <c r="K1663" s="506"/>
      <c r="L1663" s="506"/>
      <c r="M1663" s="506"/>
      <c r="N1663" s="506"/>
      <c r="O1663" s="506"/>
      <c r="P1663" s="506"/>
    </row>
    <row r="1664" spans="3:16" s="360" customFormat="1" ht="15" customHeight="1" thickTop="1" x14ac:dyDescent="0.3">
      <c r="C1664" s="4683" t="str">
        <f>+C1650</f>
        <v>.</v>
      </c>
      <c r="D1664" s="4683"/>
      <c r="E1664" s="534"/>
      <c r="F1664" s="534"/>
      <c r="G1664" s="534"/>
      <c r="H1664" s="534"/>
      <c r="I1664" s="506"/>
      <c r="J1664" s="506"/>
      <c r="K1664" s="506"/>
      <c r="L1664" s="506"/>
      <c r="M1664" s="506"/>
      <c r="N1664" s="506"/>
      <c r="O1664" s="506"/>
      <c r="P1664" s="506"/>
    </row>
    <row r="1665" spans="3:16" s="360" customFormat="1" ht="15" customHeight="1" thickBot="1" x14ac:dyDescent="0.35">
      <c r="C1665" s="534"/>
      <c r="D1665" s="534"/>
      <c r="E1665" s="534"/>
      <c r="F1665" s="534"/>
      <c r="G1665" s="534"/>
      <c r="H1665" s="534"/>
      <c r="I1665" s="506"/>
      <c r="J1665" s="506"/>
      <c r="K1665" s="506"/>
      <c r="L1665" s="506"/>
      <c r="M1665" s="506"/>
      <c r="N1665" s="506"/>
      <c r="O1665" s="506"/>
      <c r="P1665" s="506"/>
    </row>
    <row r="1666" spans="3:16" s="360" customFormat="1" ht="15" customHeight="1" thickTop="1" x14ac:dyDescent="0.2">
      <c r="C1666" s="4747" t="s">
        <v>3730</v>
      </c>
      <c r="D1666" s="4699"/>
      <c r="E1666" s="4699"/>
      <c r="F1666" s="4699"/>
      <c r="G1666" s="4699"/>
      <c r="H1666" s="4699"/>
      <c r="I1666" s="4699"/>
      <c r="J1666" s="4699"/>
      <c r="K1666" s="4699"/>
      <c r="L1666" s="4699"/>
      <c r="M1666" s="4699"/>
      <c r="N1666" s="4700"/>
      <c r="O1666" s="506"/>
      <c r="P1666" s="506"/>
    </row>
    <row r="1667" spans="3:16" s="360" customFormat="1" ht="15" customHeight="1" thickBot="1" x14ac:dyDescent="0.25">
      <c r="C1667" s="831"/>
      <c r="D1667" s="712"/>
      <c r="E1667" s="712"/>
      <c r="F1667" s="712"/>
      <c r="G1667" s="712"/>
      <c r="H1667" s="712"/>
      <c r="I1667" s="712"/>
      <c r="J1667" s="712"/>
      <c r="K1667" s="712"/>
      <c r="L1667" s="712"/>
      <c r="M1667" s="712"/>
      <c r="N1667" s="832"/>
      <c r="O1667" s="506"/>
      <c r="P1667" s="506"/>
    </row>
    <row r="1668" spans="3:16" s="360" customFormat="1" ht="15" customHeight="1" thickBot="1" x14ac:dyDescent="0.25">
      <c r="C1668" s="4659" t="s">
        <v>344</v>
      </c>
      <c r="D1668" s="4660"/>
      <c r="E1668" s="4661" t="s">
        <v>2765</v>
      </c>
      <c r="F1668" s="4662"/>
      <c r="G1668" s="4662"/>
      <c r="H1668" s="4662"/>
      <c r="I1668" s="4662"/>
      <c r="J1668" s="4662"/>
      <c r="K1668" s="4662"/>
      <c r="L1668" s="4662"/>
      <c r="M1668" s="4662"/>
      <c r="N1668" s="4663"/>
      <c r="O1668" s="506"/>
      <c r="P1668" s="506"/>
    </row>
    <row r="1669" spans="3:16" s="360" customFormat="1" ht="15" customHeight="1" thickBot="1" x14ac:dyDescent="0.25">
      <c r="C1669" s="4800" t="s">
        <v>2768</v>
      </c>
      <c r="D1669" s="4830" t="s">
        <v>2769</v>
      </c>
      <c r="E1669" s="4705" t="s">
        <v>2766</v>
      </c>
      <c r="F1669" s="4706"/>
      <c r="G1669" s="4707"/>
      <c r="H1669" s="4705" t="s">
        <v>3731</v>
      </c>
      <c r="I1669" s="4706"/>
      <c r="J1669" s="4707"/>
      <c r="K1669" s="4705" t="s">
        <v>340</v>
      </c>
      <c r="L1669" s="4706"/>
      <c r="M1669" s="4706"/>
      <c r="N1669" s="4980"/>
      <c r="O1669" s="506"/>
      <c r="P1669" s="506"/>
    </row>
    <row r="1670" spans="3:16" s="360" customFormat="1" ht="15" customHeight="1" thickBot="1" x14ac:dyDescent="0.25">
      <c r="C1670" s="4801"/>
      <c r="D1670" s="4677"/>
      <c r="E1670" s="833" t="s">
        <v>2770</v>
      </c>
      <c r="F1670" s="855" t="s">
        <v>563</v>
      </c>
      <c r="G1670" s="828" t="s">
        <v>1413</v>
      </c>
      <c r="H1670" s="1236" t="s">
        <v>2773</v>
      </c>
      <c r="I1670" s="1023" t="s">
        <v>1996</v>
      </c>
      <c r="J1670" s="1023" t="s">
        <v>2321</v>
      </c>
      <c r="K1670" s="833" t="s">
        <v>1993</v>
      </c>
      <c r="L1670" s="1297" t="s">
        <v>2322</v>
      </c>
      <c r="M1670" s="1297" t="s">
        <v>2323</v>
      </c>
      <c r="N1670" s="1298" t="s">
        <v>3732</v>
      </c>
      <c r="O1670" s="506"/>
      <c r="P1670" s="506"/>
    </row>
    <row r="1671" spans="3:16" s="360" customFormat="1" ht="28.5" customHeight="1" x14ac:dyDescent="0.2">
      <c r="C1671" s="1027" t="s">
        <v>3733</v>
      </c>
      <c r="D1671" s="836">
        <v>34</v>
      </c>
      <c r="E1671" s="836" t="s">
        <v>1534</v>
      </c>
      <c r="F1671" s="836" t="s">
        <v>1534</v>
      </c>
      <c r="G1671" s="836" t="s">
        <v>1534</v>
      </c>
      <c r="H1671" s="836">
        <v>34</v>
      </c>
      <c r="I1671" s="19">
        <v>2000</v>
      </c>
      <c r="J1671" s="839">
        <v>0.02</v>
      </c>
      <c r="K1671" s="839">
        <v>0</v>
      </c>
      <c r="L1671" s="1299">
        <v>50</v>
      </c>
      <c r="M1671" s="1957">
        <v>0.06</v>
      </c>
      <c r="N1671" s="1630">
        <v>0.1</v>
      </c>
      <c r="O1671" s="506"/>
      <c r="P1671" s="506"/>
    </row>
    <row r="1672" spans="3:16" s="360" customFormat="1" ht="24.75" customHeight="1" x14ac:dyDescent="0.2">
      <c r="C1672" s="1027" t="s">
        <v>3734</v>
      </c>
      <c r="D1672" s="836">
        <v>44</v>
      </c>
      <c r="E1672" s="836" t="s">
        <v>1534</v>
      </c>
      <c r="F1672" s="836" t="s">
        <v>1534</v>
      </c>
      <c r="G1672" s="836" t="s">
        <v>1534</v>
      </c>
      <c r="H1672" s="836">
        <v>44</v>
      </c>
      <c r="I1672" s="19">
        <v>3000</v>
      </c>
      <c r="J1672" s="839">
        <v>0.02</v>
      </c>
      <c r="K1672" s="839">
        <v>0</v>
      </c>
      <c r="L1672" s="1299">
        <v>50</v>
      </c>
      <c r="M1672" s="1957">
        <v>0.06</v>
      </c>
      <c r="N1672" s="1630">
        <v>0.1</v>
      </c>
      <c r="O1672" s="506"/>
      <c r="P1672" s="506"/>
    </row>
    <row r="1673" spans="3:16" s="360" customFormat="1" ht="24.75" customHeight="1" x14ac:dyDescent="0.2">
      <c r="C1673" s="1027" t="s">
        <v>3735</v>
      </c>
      <c r="D1673" s="836">
        <v>54</v>
      </c>
      <c r="E1673" s="836" t="s">
        <v>1534</v>
      </c>
      <c r="F1673" s="836" t="s">
        <v>1534</v>
      </c>
      <c r="G1673" s="836" t="s">
        <v>1534</v>
      </c>
      <c r="H1673" s="836">
        <v>54</v>
      </c>
      <c r="I1673" s="19">
        <v>5000</v>
      </c>
      <c r="J1673" s="839">
        <v>0.02</v>
      </c>
      <c r="K1673" s="839">
        <v>0</v>
      </c>
      <c r="L1673" s="1299">
        <v>50</v>
      </c>
      <c r="M1673" s="1957">
        <v>0.06</v>
      </c>
      <c r="N1673" s="1630">
        <v>0.1</v>
      </c>
      <c r="O1673" s="506"/>
      <c r="P1673" s="506"/>
    </row>
    <row r="1674" spans="3:16" s="360" customFormat="1" ht="15" customHeight="1" x14ac:dyDescent="0.2">
      <c r="C1674" s="1234" t="s">
        <v>1474</v>
      </c>
      <c r="D1674" s="1300"/>
      <c r="E1674" s="1300"/>
      <c r="F1674" s="1300"/>
      <c r="G1674" s="1300"/>
      <c r="H1674" s="1300"/>
      <c r="I1674" s="144"/>
      <c r="J1674" s="1301"/>
      <c r="K1674" s="1301"/>
      <c r="L1674" s="1302"/>
      <c r="M1674" s="1302"/>
      <c r="N1674" s="1303"/>
      <c r="O1674" s="506"/>
      <c r="P1674" s="506"/>
    </row>
    <row r="1675" spans="3:16" s="360" customFormat="1" ht="15" customHeight="1" x14ac:dyDescent="0.2">
      <c r="C1675" s="831" t="s">
        <v>2778</v>
      </c>
      <c r="D1675" s="712"/>
      <c r="E1675" s="848"/>
      <c r="F1675" s="848"/>
      <c r="G1675" s="848"/>
      <c r="H1675" s="848"/>
      <c r="I1675" s="848"/>
      <c r="J1675" s="848"/>
      <c r="K1675" s="848"/>
      <c r="L1675" s="848"/>
      <c r="M1675" s="848"/>
      <c r="N1675" s="1026"/>
      <c r="O1675" s="506"/>
      <c r="P1675" s="506"/>
    </row>
    <row r="1676" spans="3:16" s="360" customFormat="1" ht="15" customHeight="1" x14ac:dyDescent="0.2">
      <c r="C1676" s="4721" t="s">
        <v>2779</v>
      </c>
      <c r="D1676" s="4740"/>
      <c r="E1676" s="4740"/>
      <c r="F1676" s="4740"/>
      <c r="G1676" s="4740"/>
      <c r="H1676" s="4740"/>
      <c r="I1676" s="4740"/>
      <c r="J1676" s="4740"/>
      <c r="K1676" s="4740"/>
      <c r="L1676" s="4740"/>
      <c r="M1676" s="4740"/>
      <c r="N1676" s="4688"/>
      <c r="O1676" s="506"/>
      <c r="P1676" s="506"/>
    </row>
    <row r="1677" spans="3:16" s="360" customFormat="1" ht="17.25" customHeight="1" x14ac:dyDescent="0.2">
      <c r="C1677" s="4761" t="s">
        <v>3736</v>
      </c>
      <c r="D1677" s="3952"/>
      <c r="E1677" s="3952"/>
      <c r="F1677" s="901"/>
      <c r="G1677" s="901"/>
      <c r="H1677" s="901"/>
      <c r="I1677" s="901"/>
      <c r="J1677" s="901"/>
      <c r="K1677" s="901"/>
      <c r="L1677" s="901"/>
      <c r="M1677" s="901"/>
      <c r="N1677" s="849"/>
      <c r="O1677" s="506"/>
      <c r="P1677" s="506"/>
    </row>
    <row r="1678" spans="3:16" s="360" customFormat="1" ht="15" customHeight="1" thickBot="1" x14ac:dyDescent="0.25">
      <c r="C1678" s="1959" t="s">
        <v>3710</v>
      </c>
      <c r="D1678" s="851"/>
      <c r="E1678" s="851"/>
      <c r="F1678" s="851"/>
      <c r="G1678" s="851"/>
      <c r="H1678" s="851"/>
      <c r="I1678" s="851"/>
      <c r="J1678" s="851"/>
      <c r="K1678" s="851"/>
      <c r="L1678" s="851"/>
      <c r="M1678" s="851"/>
      <c r="N1678" s="852"/>
      <c r="O1678" s="506"/>
      <c r="P1678" s="506"/>
    </row>
    <row r="1679" spans="3:16" s="360" customFormat="1" ht="15" customHeight="1" thickTop="1" x14ac:dyDescent="0.3">
      <c r="C1679" s="4683" t="str">
        <f>+C1664</f>
        <v>.</v>
      </c>
      <c r="D1679" s="4683"/>
      <c r="E1679" s="4683"/>
      <c r="F1679" s="534"/>
      <c r="G1679" s="534"/>
      <c r="H1679" s="534"/>
      <c r="I1679" s="506"/>
      <c r="J1679" s="506"/>
      <c r="K1679" s="506"/>
      <c r="L1679" s="506"/>
      <c r="M1679" s="506"/>
      <c r="N1679" s="506"/>
      <c r="O1679" s="506"/>
      <c r="P1679" s="506"/>
    </row>
    <row r="1680" spans="3:16" s="360" customFormat="1" ht="15" customHeight="1" thickBot="1" x14ac:dyDescent="0.35">
      <c r="C1680" s="534"/>
      <c r="D1680" s="534"/>
      <c r="E1680" s="534"/>
      <c r="F1680" s="534"/>
      <c r="G1680" s="534"/>
      <c r="H1680" s="534"/>
      <c r="I1680" s="506"/>
      <c r="J1680" s="506"/>
      <c r="K1680" s="506"/>
      <c r="L1680" s="506"/>
      <c r="M1680" s="506"/>
      <c r="N1680" s="506"/>
      <c r="O1680" s="506"/>
      <c r="P1680" s="506"/>
    </row>
    <row r="1681" spans="3:16" s="360" customFormat="1" ht="36.75" customHeight="1" thickTop="1" x14ac:dyDescent="0.3">
      <c r="C1681" s="4698" t="s">
        <v>3722</v>
      </c>
      <c r="D1681" s="4986"/>
      <c r="E1681" s="4986"/>
      <c r="F1681" s="4987"/>
      <c r="G1681" s="534"/>
      <c r="H1681" s="534"/>
      <c r="I1681" s="506"/>
      <c r="J1681" s="506"/>
      <c r="K1681" s="506"/>
      <c r="L1681" s="506"/>
      <c r="M1681" s="506"/>
      <c r="N1681" s="506"/>
      <c r="O1681" s="506"/>
      <c r="P1681" s="506"/>
    </row>
    <row r="1682" spans="3:16" s="360" customFormat="1" ht="15" customHeight="1" x14ac:dyDescent="0.3">
      <c r="C1682" s="831"/>
      <c r="D1682" s="4731"/>
      <c r="E1682" s="4731"/>
      <c r="F1682" s="4759"/>
      <c r="G1682" s="534"/>
      <c r="H1682" s="534"/>
      <c r="I1682" s="506"/>
      <c r="J1682" s="506"/>
      <c r="K1682" s="506"/>
      <c r="L1682" s="506"/>
      <c r="M1682" s="506"/>
      <c r="N1682" s="506"/>
      <c r="O1682" s="506"/>
      <c r="P1682" s="506"/>
    </row>
    <row r="1683" spans="3:16" s="360" customFormat="1" ht="15" customHeight="1" x14ac:dyDescent="0.3">
      <c r="C1683" s="980" t="s">
        <v>3631</v>
      </c>
      <c r="D1683" s="4792" t="s">
        <v>3723</v>
      </c>
      <c r="E1683" s="4792"/>
      <c r="F1683" s="4793"/>
      <c r="G1683" s="534"/>
      <c r="H1683" s="534"/>
      <c r="I1683" s="506"/>
      <c r="J1683" s="506"/>
      <c r="K1683" s="506"/>
      <c r="L1683" s="506"/>
      <c r="M1683" s="506"/>
      <c r="N1683" s="506"/>
      <c r="O1683" s="506"/>
      <c r="P1683" s="506"/>
    </row>
    <row r="1684" spans="3:16" s="360" customFormat="1" ht="186" customHeight="1" x14ac:dyDescent="0.3">
      <c r="C1684" s="1964" t="s">
        <v>3724</v>
      </c>
      <c r="D1684" s="5016" t="s">
        <v>4956</v>
      </c>
      <c r="E1684" s="3848"/>
      <c r="F1684" s="4746"/>
      <c r="G1684" s="534"/>
      <c r="H1684" s="534"/>
      <c r="I1684" s="506"/>
      <c r="J1684" s="506"/>
      <c r="K1684" s="506"/>
      <c r="L1684" s="506"/>
      <c r="M1684" s="506"/>
      <c r="N1684" s="506"/>
      <c r="O1684" s="506"/>
      <c r="P1684" s="506"/>
    </row>
    <row r="1685" spans="3:16" s="360" customFormat="1" ht="15" customHeight="1" x14ac:dyDescent="0.3">
      <c r="C1685" s="1964"/>
      <c r="D1685" s="3848"/>
      <c r="E1685" s="3848"/>
      <c r="F1685" s="4746"/>
      <c r="G1685" s="534"/>
      <c r="H1685" s="534"/>
      <c r="I1685" s="506"/>
      <c r="J1685" s="506"/>
      <c r="K1685" s="506"/>
      <c r="L1685" s="506"/>
      <c r="M1685" s="506"/>
      <c r="N1685" s="506"/>
      <c r="O1685" s="506"/>
      <c r="P1685" s="506"/>
    </row>
    <row r="1686" spans="3:16" s="360" customFormat="1" ht="15" customHeight="1" x14ac:dyDescent="0.3">
      <c r="C1686" s="980" t="s">
        <v>3642</v>
      </c>
      <c r="D1686" s="3848" t="s">
        <v>3725</v>
      </c>
      <c r="E1686" s="3848"/>
      <c r="F1686" s="4746"/>
      <c r="G1686" s="534"/>
      <c r="H1686" s="534"/>
      <c r="I1686" s="506"/>
      <c r="J1686" s="506"/>
      <c r="K1686" s="506"/>
      <c r="L1686" s="506"/>
      <c r="M1686" s="506"/>
      <c r="N1686" s="506"/>
      <c r="O1686" s="506"/>
      <c r="P1686" s="506"/>
    </row>
    <row r="1687" spans="3:16" s="360" customFormat="1" ht="30" customHeight="1" x14ac:dyDescent="0.3">
      <c r="C1687" s="4749" t="s">
        <v>3018</v>
      </c>
      <c r="D1687" s="3848" t="s">
        <v>3726</v>
      </c>
      <c r="E1687" s="3848"/>
      <c r="F1687" s="4746"/>
      <c r="G1687" s="534"/>
      <c r="H1687" s="534"/>
      <c r="I1687" s="506"/>
      <c r="J1687" s="506"/>
      <c r="K1687" s="506"/>
      <c r="L1687" s="506"/>
      <c r="M1687" s="506"/>
      <c r="N1687" s="506"/>
      <c r="O1687" s="506"/>
      <c r="P1687" s="506"/>
    </row>
    <row r="1688" spans="3:16" s="360" customFormat="1" ht="15" customHeight="1" x14ac:dyDescent="0.3">
      <c r="C1688" s="4749"/>
      <c r="D1688" s="3848"/>
      <c r="E1688" s="3848"/>
      <c r="F1688" s="4746"/>
      <c r="G1688" s="534"/>
      <c r="H1688" s="534"/>
      <c r="I1688" s="506"/>
      <c r="J1688" s="506"/>
      <c r="K1688" s="506"/>
      <c r="L1688" s="506"/>
      <c r="M1688" s="506"/>
      <c r="N1688" s="506"/>
      <c r="O1688" s="506"/>
      <c r="P1688" s="506"/>
    </row>
    <row r="1689" spans="3:16" s="360" customFormat="1" ht="15" customHeight="1" x14ac:dyDescent="0.3">
      <c r="C1689" s="4749"/>
      <c r="D1689" s="3848" t="s">
        <v>3727</v>
      </c>
      <c r="E1689" s="3848"/>
      <c r="F1689" s="4746"/>
      <c r="G1689" s="534"/>
      <c r="H1689" s="534"/>
      <c r="I1689" s="506"/>
      <c r="J1689" s="506"/>
      <c r="K1689" s="506"/>
      <c r="L1689" s="506"/>
      <c r="M1689" s="506"/>
      <c r="N1689" s="506"/>
      <c r="O1689" s="506"/>
      <c r="P1689" s="506"/>
    </row>
    <row r="1690" spans="3:16" s="360" customFormat="1" ht="36.75" customHeight="1" x14ac:dyDescent="0.3">
      <c r="C1690" s="831"/>
      <c r="D1690" s="3848" t="s">
        <v>3728</v>
      </c>
      <c r="E1690" s="3848"/>
      <c r="F1690" s="4746"/>
      <c r="G1690" s="534"/>
      <c r="H1690" s="534"/>
      <c r="I1690" s="506"/>
      <c r="J1690" s="506"/>
      <c r="K1690" s="506"/>
      <c r="L1690" s="506"/>
      <c r="M1690" s="506"/>
      <c r="N1690" s="506"/>
      <c r="O1690" s="506"/>
      <c r="P1690" s="506"/>
    </row>
    <row r="1691" spans="3:16" s="360" customFormat="1" ht="15" customHeight="1" x14ac:dyDescent="0.3">
      <c r="C1691" s="831"/>
      <c r="D1691" s="5015"/>
      <c r="E1691" s="5015"/>
      <c r="F1691" s="5015"/>
      <c r="G1691" s="534"/>
      <c r="H1691" s="534"/>
      <c r="I1691" s="506"/>
      <c r="J1691" s="506"/>
      <c r="K1691" s="506"/>
      <c r="L1691" s="506"/>
      <c r="M1691" s="506"/>
      <c r="N1691" s="506"/>
      <c r="O1691" s="506"/>
      <c r="P1691" s="506"/>
    </row>
    <row r="1692" spans="3:16" s="360" customFormat="1" ht="15" customHeight="1" thickBot="1" x14ac:dyDescent="0.35">
      <c r="C1692" s="1616" t="s">
        <v>342</v>
      </c>
      <c r="D1692" s="4782" t="s">
        <v>3729</v>
      </c>
      <c r="E1692" s="4782"/>
      <c r="F1692" s="4783"/>
      <c r="G1692" s="534"/>
      <c r="H1692" s="534"/>
      <c r="I1692" s="506"/>
      <c r="J1692" s="506"/>
      <c r="K1692" s="506"/>
      <c r="L1692" s="506"/>
      <c r="M1692" s="506"/>
      <c r="N1692" s="506"/>
      <c r="O1692" s="506"/>
      <c r="P1692" s="506"/>
    </row>
    <row r="1693" spans="3:16" s="360" customFormat="1" ht="15" customHeight="1" thickTop="1" x14ac:dyDescent="0.3">
      <c r="C1693" s="4683" t="str">
        <f>+C1679</f>
        <v>.</v>
      </c>
      <c r="D1693" s="4683"/>
      <c r="E1693" s="534"/>
      <c r="F1693" s="534"/>
      <c r="G1693" s="534"/>
      <c r="H1693" s="534"/>
      <c r="I1693" s="506"/>
      <c r="J1693" s="506"/>
      <c r="K1693" s="506"/>
      <c r="L1693" s="506"/>
      <c r="M1693" s="506"/>
      <c r="N1693" s="506"/>
      <c r="O1693" s="506"/>
      <c r="P1693" s="506"/>
    </row>
    <row r="1694" spans="3:16" s="360" customFormat="1" ht="15" customHeight="1" thickBot="1" x14ac:dyDescent="0.35">
      <c r="C1694" s="1517"/>
      <c r="D1694" s="1517"/>
      <c r="E1694" s="1517"/>
      <c r="F1694" s="534"/>
      <c r="G1694" s="534"/>
      <c r="H1694" s="534"/>
      <c r="I1694" s="506"/>
      <c r="J1694" s="506"/>
      <c r="K1694" s="506"/>
      <c r="L1694" s="506"/>
      <c r="M1694" s="506"/>
      <c r="N1694" s="506"/>
      <c r="O1694" s="506"/>
      <c r="P1694" s="506"/>
    </row>
    <row r="1695" spans="3:16" s="360" customFormat="1" ht="15" customHeight="1" x14ac:dyDescent="0.2">
      <c r="C1695" s="4708" t="s">
        <v>3534</v>
      </c>
      <c r="D1695" s="4709"/>
      <c r="E1695" s="4709"/>
      <c r="F1695" s="4709"/>
      <c r="G1695" s="4709"/>
      <c r="H1695" s="4709"/>
      <c r="I1695" s="4709"/>
      <c r="J1695" s="4709"/>
      <c r="K1695" s="4709"/>
      <c r="L1695" s="4709"/>
      <c r="M1695" s="4709"/>
      <c r="N1695" s="4710"/>
      <c r="O1695" s="506"/>
      <c r="P1695" s="506"/>
    </row>
    <row r="1696" spans="3:16" s="360" customFormat="1" ht="15" customHeight="1" x14ac:dyDescent="0.2">
      <c r="C1696" s="970"/>
      <c r="D1696" s="712"/>
      <c r="E1696" s="712"/>
      <c r="F1696" s="712"/>
      <c r="G1696" s="712"/>
      <c r="H1696" s="712"/>
      <c r="I1696" s="712"/>
      <c r="J1696" s="712"/>
      <c r="K1696" s="712"/>
      <c r="L1696" s="712"/>
      <c r="M1696" s="712"/>
      <c r="N1696" s="971"/>
      <c r="O1696" s="506"/>
      <c r="P1696" s="506"/>
    </row>
    <row r="1697" spans="3:16" s="360" customFormat="1" ht="15" customHeight="1" x14ac:dyDescent="0.2">
      <c r="C1697" s="4711" t="s">
        <v>344</v>
      </c>
      <c r="D1697" s="4712"/>
      <c r="E1697" s="4715" t="s">
        <v>2765</v>
      </c>
      <c r="F1697" s="4715"/>
      <c r="G1697" s="4715"/>
      <c r="H1697" s="4715"/>
      <c r="I1697" s="4715"/>
      <c r="J1697" s="4715"/>
      <c r="K1697" s="4715"/>
      <c r="L1697" s="4715"/>
      <c r="M1697" s="4715"/>
      <c r="N1697" s="4716"/>
      <c r="O1697" s="506"/>
      <c r="P1697" s="506"/>
    </row>
    <row r="1698" spans="3:16" s="360" customFormat="1" ht="15" customHeight="1" x14ac:dyDescent="0.2">
      <c r="C1698" s="4733" t="s">
        <v>2768</v>
      </c>
      <c r="D1698" s="3897" t="s">
        <v>2769</v>
      </c>
      <c r="E1698" s="4713" t="s">
        <v>2534</v>
      </c>
      <c r="F1698" s="4713"/>
      <c r="G1698" s="4713"/>
      <c r="H1698" s="4713" t="s">
        <v>623</v>
      </c>
      <c r="I1698" s="4713"/>
      <c r="J1698" s="4713"/>
      <c r="K1698" s="4713" t="s">
        <v>340</v>
      </c>
      <c r="L1698" s="4713"/>
      <c r="M1698" s="4713"/>
      <c r="N1698" s="4714"/>
      <c r="O1698" s="506"/>
      <c r="P1698" s="506"/>
    </row>
    <row r="1699" spans="3:16" s="360" customFormat="1" ht="54.75" customHeight="1" x14ac:dyDescent="0.2">
      <c r="C1699" s="4733"/>
      <c r="D1699" s="3898"/>
      <c r="E1699" s="1347" t="s">
        <v>2770</v>
      </c>
      <c r="F1699" s="1347" t="s">
        <v>563</v>
      </c>
      <c r="G1699" s="1347" t="s">
        <v>1413</v>
      </c>
      <c r="H1699" s="1347" t="s">
        <v>2773</v>
      </c>
      <c r="I1699" s="1347" t="s">
        <v>1996</v>
      </c>
      <c r="J1699" s="1347" t="s">
        <v>2321</v>
      </c>
      <c r="K1699" s="1347" t="s">
        <v>1993</v>
      </c>
      <c r="L1699" s="1347" t="s">
        <v>2322</v>
      </c>
      <c r="M1699" s="1347" t="s">
        <v>2323</v>
      </c>
      <c r="N1699" s="1348" t="s">
        <v>2560</v>
      </c>
      <c r="O1699" s="506"/>
      <c r="P1699" s="506"/>
    </row>
    <row r="1700" spans="3:16" s="360" customFormat="1" ht="21" customHeight="1" x14ac:dyDescent="0.2">
      <c r="C1700" s="1666" t="s">
        <v>3657</v>
      </c>
      <c r="D1700" s="1350">
        <v>50</v>
      </c>
      <c r="E1700" s="1352" t="s">
        <v>1534</v>
      </c>
      <c r="F1700" s="1352" t="s">
        <v>1534</v>
      </c>
      <c r="G1700" s="1352" t="s">
        <v>1534</v>
      </c>
      <c r="H1700" s="1352">
        <v>50</v>
      </c>
      <c r="I1700" s="46">
        <v>3500</v>
      </c>
      <c r="J1700" s="1353">
        <v>0.02</v>
      </c>
      <c r="K1700" s="1352">
        <v>0</v>
      </c>
      <c r="L1700" s="1355">
        <v>50</v>
      </c>
      <c r="M1700" s="1356">
        <v>0.06</v>
      </c>
      <c r="N1700" s="1357">
        <v>0.1</v>
      </c>
      <c r="O1700" s="506"/>
      <c r="P1700" s="506"/>
    </row>
    <row r="1701" spans="3:16" s="360" customFormat="1" ht="24.75" customHeight="1" thickBot="1" x14ac:dyDescent="0.25">
      <c r="C1701" s="1939" t="s">
        <v>3401</v>
      </c>
      <c r="D1701" s="1773">
        <v>40</v>
      </c>
      <c r="E1701" s="1774" t="s">
        <v>1534</v>
      </c>
      <c r="F1701" s="1774" t="s">
        <v>1534</v>
      </c>
      <c r="G1701" s="1774" t="s">
        <v>1534</v>
      </c>
      <c r="H1701" s="1774">
        <v>40</v>
      </c>
      <c r="I1701" s="1775">
        <v>3500</v>
      </c>
      <c r="J1701" s="1773">
        <v>0.02</v>
      </c>
      <c r="K1701" s="1774">
        <v>0</v>
      </c>
      <c r="L1701" s="1776">
        <v>50</v>
      </c>
      <c r="M1701" s="1777">
        <v>0.06</v>
      </c>
      <c r="N1701" s="1778">
        <v>0.1</v>
      </c>
      <c r="O1701" s="506"/>
      <c r="P1701" s="506"/>
    </row>
    <row r="1702" spans="3:16" s="360" customFormat="1" ht="10.5" customHeight="1" x14ac:dyDescent="0.2">
      <c r="C1702" s="1779"/>
      <c r="D1702" s="1704"/>
      <c r="E1702" s="1780"/>
      <c r="F1702" s="1780"/>
      <c r="G1702" s="1780"/>
      <c r="H1702" s="1780"/>
      <c r="I1702" s="1781"/>
      <c r="J1702" s="1782"/>
      <c r="K1702" s="1783"/>
      <c r="L1702" s="1783"/>
      <c r="M1702" s="1782"/>
      <c r="N1702" s="1784"/>
      <c r="O1702" s="506"/>
      <c r="P1702" s="506"/>
    </row>
    <row r="1703" spans="3:16" s="360" customFormat="1" ht="15" customHeight="1" x14ac:dyDescent="0.2">
      <c r="C1703" s="1358" t="s">
        <v>1474</v>
      </c>
      <c r="D1703" s="900"/>
      <c r="E1703" s="1300"/>
      <c r="F1703" s="1300"/>
      <c r="G1703" s="1300"/>
      <c r="H1703" s="1300"/>
      <c r="I1703" s="144"/>
      <c r="J1703" s="1301"/>
      <c r="K1703" s="1302"/>
      <c r="L1703" s="1302"/>
      <c r="M1703" s="1301"/>
      <c r="N1703" s="971"/>
      <c r="O1703" s="506"/>
      <c r="P1703" s="506"/>
    </row>
    <row r="1704" spans="3:16" s="360" customFormat="1" ht="15" customHeight="1" x14ac:dyDescent="0.2">
      <c r="C1704" s="4730" t="s">
        <v>2778</v>
      </c>
      <c r="D1704" s="4731"/>
      <c r="E1704" s="4731"/>
      <c r="F1704" s="4731"/>
      <c r="G1704" s="4731"/>
      <c r="H1704" s="4731"/>
      <c r="I1704" s="4731"/>
      <c r="J1704" s="4731"/>
      <c r="K1704" s="4731"/>
      <c r="L1704" s="4731"/>
      <c r="M1704" s="4731"/>
      <c r="N1704" s="1359"/>
      <c r="O1704" s="506"/>
      <c r="P1704" s="506"/>
    </row>
    <row r="1705" spans="3:16" s="360" customFormat="1" ht="15" customHeight="1" x14ac:dyDescent="0.2">
      <c r="C1705" s="4729" t="s">
        <v>614</v>
      </c>
      <c r="D1705" s="3952"/>
      <c r="E1705" s="3952"/>
      <c r="F1705" s="3952"/>
      <c r="G1705" s="3952"/>
      <c r="H1705" s="3952"/>
      <c r="I1705" s="3952"/>
      <c r="J1705" s="3952"/>
      <c r="K1705" s="3952"/>
      <c r="L1705" s="3952"/>
      <c r="M1705" s="3952"/>
      <c r="N1705" s="971"/>
      <c r="O1705" s="506"/>
      <c r="P1705" s="506"/>
    </row>
    <row r="1706" spans="3:16" s="360" customFormat="1" ht="15" customHeight="1" x14ac:dyDescent="0.2">
      <c r="C1706" s="4729" t="s">
        <v>3718</v>
      </c>
      <c r="D1706" s="3952"/>
      <c r="E1706" s="3952"/>
      <c r="F1706" s="3952"/>
      <c r="G1706" s="3952"/>
      <c r="H1706" s="3952"/>
      <c r="I1706" s="3952"/>
      <c r="J1706" s="3952"/>
      <c r="K1706" s="3952"/>
      <c r="L1706" s="3952"/>
      <c r="M1706" s="3952"/>
      <c r="N1706" s="971"/>
      <c r="O1706" s="506"/>
      <c r="P1706" s="506"/>
    </row>
    <row r="1707" spans="3:16" s="360" customFormat="1" ht="15" customHeight="1" thickBot="1" x14ac:dyDescent="0.25">
      <c r="C1707" s="4729" t="s">
        <v>3719</v>
      </c>
      <c r="D1707" s="3952"/>
      <c r="E1707" s="3952"/>
      <c r="F1707" s="3952"/>
      <c r="G1707" s="3952"/>
      <c r="H1707" s="3952"/>
      <c r="I1707" s="3952"/>
      <c r="J1707" s="3952"/>
      <c r="K1707" s="3952"/>
      <c r="L1707" s="3952"/>
      <c r="M1707" s="3952"/>
      <c r="N1707" s="967"/>
      <c r="O1707" s="506"/>
      <c r="P1707" s="506"/>
    </row>
    <row r="1708" spans="3:16" s="360" customFormat="1" ht="15" customHeight="1" thickBot="1" x14ac:dyDescent="0.3">
      <c r="C1708" s="4734" t="s">
        <v>3720</v>
      </c>
      <c r="D1708" s="4735"/>
      <c r="E1708" s="4735"/>
      <c r="F1708" s="4735"/>
      <c r="G1708" s="4735"/>
      <c r="H1708" s="4735"/>
      <c r="I1708" s="4735"/>
      <c r="J1708" s="4735"/>
      <c r="K1708" s="4735"/>
      <c r="L1708" s="4735"/>
      <c r="M1708" s="4735"/>
      <c r="N1708" s="4736"/>
      <c r="O1708" s="506"/>
      <c r="P1708" s="506"/>
    </row>
    <row r="1709" spans="3:16" s="360" customFormat="1" ht="15" customHeight="1" x14ac:dyDescent="0.3">
      <c r="C1709" s="4697" t="str">
        <f>+C1693</f>
        <v>.</v>
      </c>
      <c r="D1709" s="4697"/>
      <c r="E1709" s="4697"/>
      <c r="F1709" s="534"/>
      <c r="G1709" s="534"/>
      <c r="H1709" s="534"/>
      <c r="I1709" s="506"/>
      <c r="J1709" s="506"/>
      <c r="K1709" s="506"/>
      <c r="L1709" s="506"/>
      <c r="M1709" s="506"/>
      <c r="N1709" s="506"/>
      <c r="O1709" s="506"/>
      <c r="P1709" s="506"/>
    </row>
    <row r="1710" spans="3:16" s="360" customFormat="1" ht="15" customHeight="1" thickBot="1" x14ac:dyDescent="0.35">
      <c r="C1710" s="1517"/>
      <c r="D1710" s="1517"/>
      <c r="E1710" s="1517"/>
      <c r="F1710" s="534"/>
      <c r="G1710" s="534"/>
      <c r="H1710" s="534"/>
      <c r="I1710" s="506"/>
      <c r="J1710" s="506"/>
      <c r="K1710" s="506"/>
      <c r="L1710" s="506"/>
      <c r="M1710" s="506"/>
      <c r="N1710" s="506"/>
      <c r="O1710" s="506"/>
      <c r="P1710" s="506"/>
    </row>
    <row r="1711" spans="3:16" s="360" customFormat="1" ht="15" customHeight="1" thickTop="1" x14ac:dyDescent="0.2">
      <c r="C1711" s="4747" t="s">
        <v>3189</v>
      </c>
      <c r="D1711" s="4699"/>
      <c r="E1711" s="4699"/>
      <c r="F1711" s="4699"/>
      <c r="G1711" s="4699"/>
      <c r="H1711" s="4699"/>
      <c r="I1711" s="4699"/>
      <c r="J1711" s="4699"/>
      <c r="K1711" s="4699"/>
      <c r="L1711" s="4699"/>
      <c r="M1711" s="4699"/>
      <c r="N1711" s="4700"/>
      <c r="O1711" s="506"/>
      <c r="P1711" s="506"/>
    </row>
    <row r="1712" spans="3:16" s="360" customFormat="1" ht="15" customHeight="1" thickBot="1" x14ac:dyDescent="0.25">
      <c r="C1712" s="831"/>
      <c r="D1712" s="712"/>
      <c r="E1712" s="712"/>
      <c r="F1712" s="712"/>
      <c r="G1712" s="712"/>
      <c r="H1712" s="712"/>
      <c r="I1712" s="712"/>
      <c r="J1712" s="712"/>
      <c r="K1712" s="712"/>
      <c r="L1712" s="712"/>
      <c r="M1712" s="712"/>
      <c r="N1712" s="832"/>
      <c r="O1712" s="506"/>
      <c r="P1712" s="506"/>
    </row>
    <row r="1713" spans="3:16" s="360" customFormat="1" ht="15" customHeight="1" thickBot="1" x14ac:dyDescent="0.25">
      <c r="C1713" s="4784" t="s">
        <v>560</v>
      </c>
      <c r="D1713" s="4785"/>
      <c r="E1713" s="4661" t="s">
        <v>2765</v>
      </c>
      <c r="F1713" s="4662"/>
      <c r="G1713" s="4662"/>
      <c r="H1713" s="4662"/>
      <c r="I1713" s="4662"/>
      <c r="J1713" s="4662"/>
      <c r="K1713" s="4662"/>
      <c r="L1713" s="4662"/>
      <c r="M1713" s="4662"/>
      <c r="N1713" s="4663"/>
      <c r="O1713" s="506"/>
      <c r="P1713" s="506"/>
    </row>
    <row r="1714" spans="3:16" s="360" customFormat="1" ht="15" customHeight="1" thickBot="1" x14ac:dyDescent="0.25">
      <c r="C1714" s="4827"/>
      <c r="D1714" s="4828"/>
      <c r="E1714" s="4661" t="s">
        <v>3040</v>
      </c>
      <c r="F1714" s="4662"/>
      <c r="G1714" s="4662"/>
      <c r="H1714" s="4661" t="s">
        <v>1513</v>
      </c>
      <c r="I1714" s="4662"/>
      <c r="J1714" s="4832"/>
      <c r="K1714" s="4661" t="s">
        <v>340</v>
      </c>
      <c r="L1714" s="4662"/>
      <c r="M1714" s="4662"/>
      <c r="N1714" s="4663"/>
      <c r="O1714" s="506"/>
      <c r="P1714" s="506"/>
    </row>
    <row r="1715" spans="3:16" s="360" customFormat="1" ht="27" customHeight="1" x14ac:dyDescent="0.2">
      <c r="C1715" s="1655" t="s">
        <v>2768</v>
      </c>
      <c r="D1715" s="1656" t="s">
        <v>2769</v>
      </c>
      <c r="E1715" s="974" t="s">
        <v>2770</v>
      </c>
      <c r="F1715" s="833" t="s">
        <v>563</v>
      </c>
      <c r="G1715" s="855" t="s">
        <v>1413</v>
      </c>
      <c r="H1715" s="1426" t="s">
        <v>2773</v>
      </c>
      <c r="I1715" s="1426" t="s">
        <v>1057</v>
      </c>
      <c r="J1715" s="1426" t="s">
        <v>2321</v>
      </c>
      <c r="K1715" s="1426" t="s">
        <v>3190</v>
      </c>
      <c r="L1715" s="1426" t="s">
        <v>318</v>
      </c>
      <c r="M1715" s="1426" t="s">
        <v>3191</v>
      </c>
      <c r="N1715" s="1464" t="s">
        <v>2560</v>
      </c>
      <c r="O1715" s="506"/>
      <c r="P1715" s="506"/>
    </row>
    <row r="1716" spans="3:16" s="360" customFormat="1" ht="24.75" customHeight="1" x14ac:dyDescent="0.2">
      <c r="C1716" s="1027" t="s">
        <v>3192</v>
      </c>
      <c r="D1716" s="836">
        <v>49</v>
      </c>
      <c r="E1716" s="836" t="s">
        <v>1534</v>
      </c>
      <c r="F1716" s="838">
        <v>0.15</v>
      </c>
      <c r="G1716" s="838">
        <v>0.15</v>
      </c>
      <c r="H1716" s="838">
        <v>49</v>
      </c>
      <c r="I1716" s="1114">
        <v>2000</v>
      </c>
      <c r="J1716" s="840">
        <v>0.02</v>
      </c>
      <c r="K1716" s="838">
        <v>0</v>
      </c>
      <c r="L1716" s="1113">
        <v>50</v>
      </c>
      <c r="M1716" s="1657">
        <v>0.06</v>
      </c>
      <c r="N1716" s="1475">
        <v>0.1</v>
      </c>
      <c r="O1716" s="506"/>
      <c r="P1716" s="506"/>
    </row>
    <row r="1717" spans="3:16" s="360" customFormat="1" ht="27" customHeight="1" x14ac:dyDescent="0.2">
      <c r="C1717" s="1027" t="s">
        <v>3193</v>
      </c>
      <c r="D1717" s="836">
        <v>59</v>
      </c>
      <c r="E1717" s="836" t="s">
        <v>1534</v>
      </c>
      <c r="F1717" s="838">
        <v>0.15</v>
      </c>
      <c r="G1717" s="838">
        <v>0.15</v>
      </c>
      <c r="H1717" s="838">
        <v>59</v>
      </c>
      <c r="I1717" s="1473">
        <v>3000</v>
      </c>
      <c r="J1717" s="840">
        <v>0.02</v>
      </c>
      <c r="K1717" s="838">
        <v>0</v>
      </c>
      <c r="L1717" s="1474">
        <v>50</v>
      </c>
      <c r="M1717" s="1658">
        <v>0.06</v>
      </c>
      <c r="N1717" s="1475">
        <v>0.1</v>
      </c>
      <c r="O1717" s="506"/>
      <c r="P1717" s="506"/>
    </row>
    <row r="1718" spans="3:16" s="360" customFormat="1" ht="24.75" customHeight="1" x14ac:dyDescent="0.2">
      <c r="C1718" s="982" t="s">
        <v>3194</v>
      </c>
      <c r="D1718" s="836">
        <v>65</v>
      </c>
      <c r="E1718" s="836" t="s">
        <v>1534</v>
      </c>
      <c r="F1718" s="838">
        <v>0.15</v>
      </c>
      <c r="G1718" s="838">
        <v>0.15</v>
      </c>
      <c r="H1718" s="838">
        <v>65</v>
      </c>
      <c r="I1718" s="1473">
        <v>5000</v>
      </c>
      <c r="J1718" s="840">
        <v>0.02</v>
      </c>
      <c r="K1718" s="838">
        <v>0</v>
      </c>
      <c r="L1718" s="1474">
        <v>50</v>
      </c>
      <c r="M1718" s="1658">
        <v>0.06</v>
      </c>
      <c r="N1718" s="1475">
        <v>0.1</v>
      </c>
      <c r="O1718" s="506"/>
      <c r="P1718" s="506"/>
    </row>
    <row r="1719" spans="3:16" s="360" customFormat="1" ht="15" customHeight="1" x14ac:dyDescent="0.2">
      <c r="C1719" s="1304" t="s">
        <v>1474</v>
      </c>
      <c r="D1719" s="1300"/>
      <c r="E1719" s="1300"/>
      <c r="F1719" s="1659"/>
      <c r="G1719" s="1659"/>
      <c r="H1719" s="1659"/>
      <c r="I1719" s="1660"/>
      <c r="J1719" s="1661"/>
      <c r="K1719" s="1659"/>
      <c r="L1719" s="1662"/>
      <c r="M1719" s="1663"/>
      <c r="N1719" s="1664"/>
      <c r="O1719" s="506"/>
      <c r="P1719" s="506"/>
    </row>
    <row r="1720" spans="3:16" s="360" customFormat="1" ht="15" customHeight="1" x14ac:dyDescent="0.2">
      <c r="C1720" s="981" t="s">
        <v>2778</v>
      </c>
      <c r="D1720" s="712"/>
      <c r="E1720" s="848"/>
      <c r="F1720" s="848"/>
      <c r="G1720" s="848"/>
      <c r="H1720" s="848"/>
      <c r="I1720" s="848"/>
      <c r="J1720" s="848"/>
      <c r="K1720" s="848"/>
      <c r="L1720" s="848"/>
      <c r="M1720" s="848"/>
      <c r="N1720" s="1026"/>
      <c r="O1720" s="506"/>
      <c r="P1720" s="506"/>
    </row>
    <row r="1721" spans="3:16" s="360" customFormat="1" ht="15" customHeight="1" x14ac:dyDescent="0.2">
      <c r="C1721" s="981" t="s">
        <v>3195</v>
      </c>
      <c r="D1721" s="712"/>
      <c r="E1721" s="848"/>
      <c r="F1721" s="848"/>
      <c r="G1721" s="848"/>
      <c r="H1721" s="848"/>
      <c r="I1721" s="848"/>
      <c r="J1721" s="848"/>
      <c r="K1721" s="848"/>
      <c r="L1721" s="848"/>
      <c r="M1721" s="848"/>
      <c r="N1721" s="1026"/>
      <c r="O1721" s="506"/>
      <c r="P1721" s="506"/>
    </row>
    <row r="1722" spans="3:16" s="360" customFormat="1" ht="15" customHeight="1" x14ac:dyDescent="0.2">
      <c r="C1722" s="981" t="s">
        <v>3196</v>
      </c>
      <c r="D1722" s="712"/>
      <c r="E1722" s="712"/>
      <c r="F1722" s="712"/>
      <c r="G1722" s="712"/>
      <c r="H1722" s="712"/>
      <c r="I1722" s="712"/>
      <c r="J1722" s="712"/>
      <c r="K1722" s="712"/>
      <c r="L1722" s="712"/>
      <c r="M1722" s="712"/>
      <c r="N1722" s="832"/>
      <c r="O1722" s="506"/>
      <c r="P1722" s="506"/>
    </row>
    <row r="1723" spans="3:16" s="360" customFormat="1" ht="12" customHeight="1" x14ac:dyDescent="0.2">
      <c r="C1723" s="831"/>
      <c r="D1723" s="712"/>
      <c r="E1723" s="712"/>
      <c r="F1723" s="712"/>
      <c r="G1723" s="712"/>
      <c r="H1723" s="712"/>
      <c r="I1723" s="712"/>
      <c r="J1723" s="712"/>
      <c r="K1723" s="712"/>
      <c r="L1723" s="712"/>
      <c r="M1723" s="712"/>
      <c r="N1723" s="832"/>
      <c r="O1723" s="506"/>
      <c r="P1723" s="506"/>
    </row>
    <row r="1724" spans="3:16" s="360" customFormat="1" ht="15" customHeight="1" thickBot="1" x14ac:dyDescent="0.25">
      <c r="C1724" s="1616" t="s">
        <v>3711</v>
      </c>
      <c r="D1724" s="851"/>
      <c r="E1724" s="851"/>
      <c r="F1724" s="851"/>
      <c r="G1724" s="851"/>
      <c r="H1724" s="851"/>
      <c r="I1724" s="851"/>
      <c r="J1724" s="851"/>
      <c r="K1724" s="851"/>
      <c r="L1724" s="851"/>
      <c r="M1724" s="851"/>
      <c r="N1724" s="852"/>
      <c r="O1724" s="506"/>
      <c r="P1724" s="506"/>
    </row>
    <row r="1725" spans="3:16" s="360" customFormat="1" ht="15" customHeight="1" thickTop="1" x14ac:dyDescent="0.3">
      <c r="C1725" s="4683" t="str">
        <f>+C1709</f>
        <v>.</v>
      </c>
      <c r="D1725" s="4683"/>
      <c r="E1725" s="4683"/>
      <c r="F1725" s="534"/>
      <c r="G1725" s="534"/>
      <c r="H1725" s="534"/>
      <c r="I1725" s="506"/>
      <c r="J1725" s="506"/>
      <c r="K1725" s="506"/>
      <c r="L1725" s="506"/>
      <c r="M1725" s="506"/>
      <c r="N1725" s="506"/>
      <c r="O1725" s="506"/>
      <c r="P1725" s="506"/>
    </row>
    <row r="1726" spans="3:16" s="360" customFormat="1" ht="15" customHeight="1" thickBot="1" x14ac:dyDescent="0.35">
      <c r="C1726" s="1517"/>
      <c r="D1726" s="1517"/>
      <c r="E1726" s="1517"/>
      <c r="F1726" s="534"/>
      <c r="G1726" s="534"/>
      <c r="H1726" s="534"/>
      <c r="I1726" s="506"/>
      <c r="J1726" s="506"/>
      <c r="K1726" s="506"/>
      <c r="L1726" s="506"/>
      <c r="M1726" s="506"/>
      <c r="N1726" s="506"/>
      <c r="O1726" s="506"/>
      <c r="P1726" s="506"/>
    </row>
    <row r="1727" spans="3:16" s="360" customFormat="1" ht="15" customHeight="1" thickTop="1" x14ac:dyDescent="0.2">
      <c r="C1727" s="4747" t="s">
        <v>3714</v>
      </c>
      <c r="D1727" s="4699"/>
      <c r="E1727" s="4699"/>
      <c r="F1727" s="4699"/>
      <c r="G1727" s="4699"/>
      <c r="H1727" s="4699"/>
      <c r="I1727" s="4699"/>
      <c r="J1727" s="4699"/>
      <c r="K1727" s="4699"/>
      <c r="L1727" s="4699"/>
      <c r="M1727" s="4699"/>
      <c r="N1727" s="4700"/>
      <c r="O1727" s="506"/>
      <c r="P1727" s="506"/>
    </row>
    <row r="1728" spans="3:16" s="360" customFormat="1" ht="15" customHeight="1" thickBot="1" x14ac:dyDescent="0.25">
      <c r="C1728" s="831"/>
      <c r="D1728" s="712"/>
      <c r="E1728" s="712"/>
      <c r="F1728" s="712"/>
      <c r="G1728" s="712"/>
      <c r="H1728" s="712"/>
      <c r="I1728" s="712"/>
      <c r="J1728" s="712"/>
      <c r="K1728" s="712"/>
      <c r="L1728" s="712"/>
      <c r="M1728" s="712"/>
      <c r="N1728" s="832"/>
      <c r="O1728" s="506"/>
      <c r="P1728" s="506"/>
    </row>
    <row r="1729" spans="3:16" s="360" customFormat="1" ht="15" customHeight="1" thickBot="1" x14ac:dyDescent="0.25">
      <c r="C1729" s="4867" t="s">
        <v>344</v>
      </c>
      <c r="D1729" s="4785"/>
      <c r="E1729" s="4922" t="s">
        <v>2765</v>
      </c>
      <c r="F1729" s="4922"/>
      <c r="G1729" s="4922"/>
      <c r="H1729" s="4922"/>
      <c r="I1729" s="4922"/>
      <c r="J1729" s="4922"/>
      <c r="K1729" s="4922"/>
      <c r="L1729" s="4922"/>
      <c r="M1729" s="4922"/>
      <c r="N1729" s="4923"/>
      <c r="O1729" s="506"/>
      <c r="P1729" s="506"/>
    </row>
    <row r="1730" spans="3:16" s="360" customFormat="1" ht="15" customHeight="1" thickBot="1" x14ac:dyDescent="0.25">
      <c r="C1730" s="4868"/>
      <c r="D1730" s="4828"/>
      <c r="E1730" s="4661" t="s">
        <v>2534</v>
      </c>
      <c r="F1730" s="4662"/>
      <c r="G1730" s="4662"/>
      <c r="H1730" s="4661" t="s">
        <v>2767</v>
      </c>
      <c r="I1730" s="4662"/>
      <c r="J1730" s="4832"/>
      <c r="K1730" s="4661" t="s">
        <v>340</v>
      </c>
      <c r="L1730" s="4662"/>
      <c r="M1730" s="4662"/>
      <c r="N1730" s="4832"/>
      <c r="O1730" s="506"/>
      <c r="P1730" s="506"/>
    </row>
    <row r="1731" spans="3:16" s="360" customFormat="1" ht="15" customHeight="1" x14ac:dyDescent="0.2">
      <c r="C1731" s="4724" t="s">
        <v>2768</v>
      </c>
      <c r="D1731" s="4725" t="s">
        <v>2769</v>
      </c>
      <c r="E1731" s="4722" t="s">
        <v>2770</v>
      </c>
      <c r="F1731" s="4724" t="s">
        <v>2771</v>
      </c>
      <c r="G1731" s="4725" t="s">
        <v>2772</v>
      </c>
      <c r="H1731" s="4722" t="s">
        <v>2773</v>
      </c>
      <c r="I1731" s="4724" t="s">
        <v>1996</v>
      </c>
      <c r="J1731" s="4727" t="s">
        <v>2774</v>
      </c>
      <c r="K1731" s="4724" t="s">
        <v>3190</v>
      </c>
      <c r="L1731" s="4724" t="s">
        <v>230</v>
      </c>
      <c r="M1731" s="4724" t="s">
        <v>2775</v>
      </c>
      <c r="N1731" s="4719" t="s">
        <v>2776</v>
      </c>
      <c r="O1731" s="506"/>
      <c r="P1731" s="506"/>
    </row>
    <row r="1732" spans="3:16" s="360" customFormat="1" ht="48" customHeight="1" x14ac:dyDescent="0.2">
      <c r="C1732" s="4677"/>
      <c r="D1732" s="4726"/>
      <c r="E1732" s="4723"/>
      <c r="F1732" s="4677"/>
      <c r="G1732" s="4726"/>
      <c r="H1732" s="4723"/>
      <c r="I1732" s="4677"/>
      <c r="J1732" s="4728"/>
      <c r="K1732" s="4677"/>
      <c r="L1732" s="4677"/>
      <c r="M1732" s="4677"/>
      <c r="N1732" s="4720"/>
      <c r="O1732" s="506"/>
      <c r="P1732" s="506"/>
    </row>
    <row r="1733" spans="3:16" s="360" customFormat="1" ht="15" customHeight="1" x14ac:dyDescent="0.2">
      <c r="C1733" s="835" t="s">
        <v>3715</v>
      </c>
      <c r="D1733" s="836">
        <v>39</v>
      </c>
      <c r="E1733" s="713" t="s">
        <v>1534</v>
      </c>
      <c r="F1733" s="975" t="s">
        <v>1534</v>
      </c>
      <c r="G1733" s="976" t="s">
        <v>1534</v>
      </c>
      <c r="H1733" s="840">
        <v>39</v>
      </c>
      <c r="I1733" s="416">
        <v>1000</v>
      </c>
      <c r="J1733" s="841">
        <v>0.02</v>
      </c>
      <c r="K1733" s="977">
        <v>0</v>
      </c>
      <c r="L1733" s="842">
        <v>50</v>
      </c>
      <c r="M1733" s="842">
        <v>0.06</v>
      </c>
      <c r="N1733" s="978">
        <v>0.1</v>
      </c>
      <c r="O1733" s="506"/>
      <c r="P1733" s="506"/>
    </row>
    <row r="1734" spans="3:16" s="360" customFormat="1" ht="15" customHeight="1" thickBot="1" x14ac:dyDescent="0.25">
      <c r="C1734" s="844"/>
      <c r="D1734" s="845"/>
      <c r="E1734" s="765"/>
      <c r="F1734" s="765"/>
      <c r="G1734" s="765"/>
      <c r="H1734" s="765"/>
      <c r="I1734" s="765"/>
      <c r="J1734" s="765"/>
      <c r="K1734" s="765"/>
      <c r="L1734" s="846"/>
      <c r="M1734" s="846"/>
      <c r="N1734" s="979"/>
      <c r="O1734" s="506"/>
      <c r="P1734" s="506"/>
    </row>
    <row r="1735" spans="3:16" s="360" customFormat="1" ht="15" customHeight="1" x14ac:dyDescent="0.2">
      <c r="C1735" s="980" t="s">
        <v>1474</v>
      </c>
      <c r="D1735" s="712"/>
      <c r="E1735" s="848"/>
      <c r="F1735" s="848"/>
      <c r="G1735" s="848"/>
      <c r="H1735" s="848"/>
      <c r="I1735" s="848"/>
      <c r="J1735" s="848"/>
      <c r="K1735" s="848"/>
      <c r="L1735" s="848"/>
      <c r="M1735" s="848"/>
      <c r="N1735" s="849"/>
      <c r="O1735" s="506"/>
      <c r="P1735" s="506"/>
    </row>
    <row r="1736" spans="3:16" s="360" customFormat="1" ht="15" customHeight="1" x14ac:dyDescent="0.2">
      <c r="C1736" s="981" t="s">
        <v>2778</v>
      </c>
      <c r="D1736" s="712"/>
      <c r="E1736" s="848"/>
      <c r="F1736" s="848"/>
      <c r="G1736" s="848"/>
      <c r="H1736" s="848"/>
      <c r="I1736" s="848"/>
      <c r="J1736" s="848"/>
      <c r="K1736" s="848"/>
      <c r="L1736" s="848"/>
      <c r="M1736" s="848"/>
      <c r="N1736" s="849"/>
      <c r="O1736" s="506"/>
      <c r="P1736" s="506"/>
    </row>
    <row r="1737" spans="3:16" s="360" customFormat="1" ht="15" customHeight="1" x14ac:dyDescent="0.2">
      <c r="C1737" s="831" t="s">
        <v>2779</v>
      </c>
      <c r="D1737" s="712"/>
      <c r="E1737" s="712"/>
      <c r="F1737" s="712"/>
      <c r="G1737" s="712"/>
      <c r="H1737" s="712"/>
      <c r="I1737" s="712"/>
      <c r="J1737" s="712"/>
      <c r="K1737" s="712"/>
      <c r="L1737" s="712"/>
      <c r="M1737" s="712"/>
      <c r="N1737" s="832"/>
      <c r="O1737" s="506"/>
      <c r="P1737" s="506"/>
    </row>
    <row r="1738" spans="3:16" s="360" customFormat="1" ht="15" customHeight="1" x14ac:dyDescent="0.2">
      <c r="C1738" s="4721" t="s">
        <v>3716</v>
      </c>
      <c r="D1738" s="3884"/>
      <c r="E1738" s="3884"/>
      <c r="F1738" s="3884"/>
      <c r="G1738" s="3884"/>
      <c r="H1738" s="3884"/>
      <c r="I1738" s="3884"/>
      <c r="J1738" s="3884"/>
      <c r="K1738" s="3884"/>
      <c r="L1738" s="3884"/>
      <c r="M1738" s="3884"/>
      <c r="N1738" s="4688"/>
      <c r="O1738" s="506"/>
      <c r="P1738" s="506"/>
    </row>
    <row r="1739" spans="3:16" s="360" customFormat="1" ht="15" customHeight="1" thickBot="1" x14ac:dyDescent="0.25">
      <c r="C1739" s="850" t="s">
        <v>3717</v>
      </c>
      <c r="D1739" s="851"/>
      <c r="E1739" s="851"/>
      <c r="F1739" s="851"/>
      <c r="G1739" s="851"/>
      <c r="H1739" s="851"/>
      <c r="I1739" s="851"/>
      <c r="J1739" s="851"/>
      <c r="K1739" s="851"/>
      <c r="L1739" s="851"/>
      <c r="M1739" s="851"/>
      <c r="N1739" s="852"/>
      <c r="O1739" s="506"/>
      <c r="P1739" s="506"/>
    </row>
    <row r="1740" spans="3:16" s="360" customFormat="1" ht="15" customHeight="1" thickTop="1" x14ac:dyDescent="0.3">
      <c r="C1740" s="4683" t="str">
        <f>+C1725</f>
        <v>.</v>
      </c>
      <c r="D1740" s="4683"/>
      <c r="E1740" s="4683"/>
      <c r="F1740" s="534"/>
      <c r="G1740" s="534"/>
      <c r="H1740" s="534"/>
      <c r="I1740" s="506"/>
      <c r="J1740" s="506"/>
      <c r="K1740" s="506"/>
      <c r="L1740" s="506"/>
      <c r="M1740" s="506"/>
      <c r="N1740" s="506"/>
      <c r="O1740" s="506"/>
      <c r="P1740" s="506"/>
    </row>
    <row r="1741" spans="3:16" s="360" customFormat="1" ht="15" customHeight="1" thickBot="1" x14ac:dyDescent="0.35">
      <c r="C1741" s="534"/>
      <c r="D1741" s="534"/>
      <c r="E1741" s="534"/>
      <c r="F1741" s="534"/>
      <c r="G1741" s="534"/>
      <c r="H1741" s="534"/>
      <c r="I1741" s="506"/>
      <c r="J1741" s="506"/>
      <c r="K1741" s="506"/>
      <c r="L1741" s="506"/>
      <c r="M1741" s="506"/>
      <c r="N1741" s="506"/>
      <c r="O1741" s="506"/>
      <c r="P1741" s="506"/>
    </row>
    <row r="1742" spans="3:16" s="360" customFormat="1" ht="15" customHeight="1" x14ac:dyDescent="0.2">
      <c r="C1742" s="4849" t="s">
        <v>3712</v>
      </c>
      <c r="D1742" s="4850"/>
      <c r="E1742" s="4850"/>
      <c r="F1742" s="4850"/>
      <c r="G1742" s="4850"/>
      <c r="H1742" s="4850"/>
      <c r="I1742" s="4850"/>
      <c r="J1742" s="4850"/>
      <c r="K1742" s="4850"/>
      <c r="L1742" s="4850"/>
      <c r="M1742" s="4851"/>
      <c r="N1742" s="506"/>
      <c r="O1742" s="506"/>
      <c r="P1742" s="506"/>
    </row>
    <row r="1743" spans="3:16" s="360" customFormat="1" ht="15" customHeight="1" x14ac:dyDescent="0.2">
      <c r="C1743" s="1362"/>
      <c r="D1743" s="712"/>
      <c r="E1743" s="712"/>
      <c r="F1743" s="712"/>
      <c r="G1743" s="712"/>
      <c r="H1743" s="712"/>
      <c r="I1743" s="712"/>
      <c r="J1743" s="712"/>
      <c r="K1743" s="712"/>
      <c r="L1743" s="712"/>
      <c r="M1743" s="712"/>
      <c r="N1743" s="506"/>
      <c r="O1743" s="506"/>
      <c r="P1743" s="506"/>
    </row>
    <row r="1744" spans="3:16" s="360" customFormat="1" ht="15" customHeight="1" x14ac:dyDescent="0.2">
      <c r="C1744" s="1363" t="s">
        <v>344</v>
      </c>
      <c r="D1744" s="4715" t="s">
        <v>2765</v>
      </c>
      <c r="E1744" s="4715"/>
      <c r="F1744" s="4715"/>
      <c r="G1744" s="4715"/>
      <c r="H1744" s="4715"/>
      <c r="I1744" s="4715"/>
      <c r="J1744" s="4715"/>
      <c r="K1744" s="4715"/>
      <c r="L1744" s="4715"/>
      <c r="M1744" s="4715"/>
      <c r="N1744" s="506"/>
      <c r="O1744" s="506"/>
      <c r="P1744" s="506"/>
    </row>
    <row r="1745" spans="3:16" s="360" customFormat="1" ht="15" customHeight="1" x14ac:dyDescent="0.2">
      <c r="C1745" s="4733" t="s">
        <v>2768</v>
      </c>
      <c r="D1745" s="4713" t="s">
        <v>2766</v>
      </c>
      <c r="E1745" s="4713"/>
      <c r="F1745" s="4713"/>
      <c r="G1745" s="4713" t="s">
        <v>2767</v>
      </c>
      <c r="H1745" s="4713"/>
      <c r="I1745" s="4713"/>
      <c r="J1745" s="3928" t="s">
        <v>340</v>
      </c>
      <c r="K1745" s="4835"/>
      <c r="L1745" s="4835"/>
      <c r="M1745" s="4837"/>
      <c r="N1745" s="506"/>
      <c r="O1745" s="506"/>
      <c r="P1745" s="506"/>
    </row>
    <row r="1746" spans="3:16" s="360" customFormat="1" ht="46.5" customHeight="1" x14ac:dyDescent="0.2">
      <c r="C1746" s="4733"/>
      <c r="D1746" s="1347" t="s">
        <v>2770</v>
      </c>
      <c r="E1746" s="1347" t="s">
        <v>563</v>
      </c>
      <c r="F1746" s="1347" t="s">
        <v>1413</v>
      </c>
      <c r="G1746" s="1347" t="s">
        <v>2773</v>
      </c>
      <c r="H1746" s="1347" t="s">
        <v>1996</v>
      </c>
      <c r="I1746" s="1347" t="s">
        <v>2321</v>
      </c>
      <c r="J1746" s="1347" t="s">
        <v>2020</v>
      </c>
      <c r="K1746" s="1347" t="s">
        <v>2322</v>
      </c>
      <c r="L1746" s="1347" t="s">
        <v>2323</v>
      </c>
      <c r="M1746" s="1348" t="s">
        <v>2560</v>
      </c>
      <c r="N1746" s="506"/>
      <c r="O1746" s="506"/>
      <c r="P1746" s="506"/>
    </row>
    <row r="1747" spans="3:16" s="360" customFormat="1" ht="15" customHeight="1" x14ac:dyDescent="0.2">
      <c r="C1747" s="1349" t="s">
        <v>635</v>
      </c>
      <c r="D1747" s="1351" t="s">
        <v>308</v>
      </c>
      <c r="E1747" s="1352" t="s">
        <v>1534</v>
      </c>
      <c r="F1747" s="1352" t="s">
        <v>1534</v>
      </c>
      <c r="G1747" s="1352">
        <v>39</v>
      </c>
      <c r="H1747" s="46">
        <v>3000</v>
      </c>
      <c r="I1747" s="1364">
        <v>0.02</v>
      </c>
      <c r="J1747" s="1354" t="s">
        <v>308</v>
      </c>
      <c r="K1747" s="418">
        <v>50</v>
      </c>
      <c r="L1747" s="1356">
        <v>0.06</v>
      </c>
      <c r="M1747" s="1356">
        <v>0.1</v>
      </c>
      <c r="N1747" s="506"/>
      <c r="O1747" s="506"/>
      <c r="P1747" s="506"/>
    </row>
    <row r="1748" spans="3:16" s="360" customFormat="1" ht="15" customHeight="1" x14ac:dyDescent="0.2">
      <c r="C1748" s="1358"/>
      <c r="D1748" s="1300"/>
      <c r="E1748" s="1300"/>
      <c r="F1748" s="1300"/>
      <c r="G1748" s="1300"/>
      <c r="H1748" s="144"/>
      <c r="I1748" s="1301"/>
      <c r="J1748" s="1301"/>
      <c r="K1748" s="1302"/>
      <c r="L1748" s="1302"/>
      <c r="M1748" s="1365"/>
      <c r="N1748" s="506"/>
      <c r="O1748" s="506"/>
      <c r="P1748" s="506"/>
    </row>
    <row r="1749" spans="3:16" s="360" customFormat="1" ht="15" customHeight="1" x14ac:dyDescent="0.2">
      <c r="C1749" s="1358" t="s">
        <v>1474</v>
      </c>
      <c r="D1749" s="1300"/>
      <c r="E1749" s="1300"/>
      <c r="F1749" s="1300"/>
      <c r="G1749" s="1300"/>
      <c r="H1749" s="144"/>
      <c r="I1749" s="1301"/>
      <c r="J1749" s="1301"/>
      <c r="K1749" s="1302"/>
      <c r="L1749" s="1302"/>
      <c r="M1749" s="1365"/>
      <c r="N1749" s="506"/>
      <c r="O1749" s="506"/>
      <c r="P1749" s="506"/>
    </row>
    <row r="1750" spans="3:16" s="360" customFormat="1" ht="15" customHeight="1" x14ac:dyDescent="0.2">
      <c r="C1750" s="4730" t="s">
        <v>2778</v>
      </c>
      <c r="D1750" s="4731"/>
      <c r="E1750" s="4731"/>
      <c r="F1750" s="4731"/>
      <c r="G1750" s="4731"/>
      <c r="H1750" s="4731"/>
      <c r="I1750" s="4731"/>
      <c r="J1750" s="4731"/>
      <c r="K1750" s="4731"/>
      <c r="L1750" s="4731"/>
      <c r="M1750" s="4732"/>
      <c r="N1750" s="506"/>
      <c r="O1750" s="506"/>
      <c r="P1750" s="506"/>
    </row>
    <row r="1751" spans="3:16" s="360" customFormat="1" ht="15" customHeight="1" x14ac:dyDescent="0.2">
      <c r="C1751" s="4729" t="s">
        <v>636</v>
      </c>
      <c r="D1751" s="3952"/>
      <c r="E1751" s="3952"/>
      <c r="F1751" s="3952"/>
      <c r="G1751" s="3952"/>
      <c r="H1751" s="3952"/>
      <c r="I1751" s="3952"/>
      <c r="J1751" s="3952"/>
      <c r="K1751" s="3952"/>
      <c r="L1751" s="3952"/>
      <c r="M1751" s="4838"/>
      <c r="N1751" s="506"/>
      <c r="O1751" s="506"/>
      <c r="P1751" s="506"/>
    </row>
    <row r="1752" spans="3:16" s="360" customFormat="1" ht="15" customHeight="1" x14ac:dyDescent="0.2">
      <c r="C1752" s="4729" t="s">
        <v>2327</v>
      </c>
      <c r="D1752" s="3952"/>
      <c r="E1752" s="3952"/>
      <c r="F1752" s="3952"/>
      <c r="G1752" s="3952"/>
      <c r="H1752" s="3952"/>
      <c r="I1752" s="3952"/>
      <c r="J1752" s="3952"/>
      <c r="K1752" s="3952"/>
      <c r="L1752" s="3952"/>
      <c r="M1752" s="4838"/>
      <c r="N1752" s="506"/>
      <c r="O1752" s="506"/>
      <c r="P1752" s="506"/>
    </row>
    <row r="1753" spans="3:16" s="360" customFormat="1" ht="15" customHeight="1" x14ac:dyDescent="0.2">
      <c r="C1753" s="4729" t="s">
        <v>637</v>
      </c>
      <c r="D1753" s="3952"/>
      <c r="E1753" s="3952"/>
      <c r="F1753" s="3952"/>
      <c r="G1753" s="3952"/>
      <c r="H1753" s="3952"/>
      <c r="I1753" s="3952"/>
      <c r="J1753" s="3952"/>
      <c r="K1753" s="3952"/>
      <c r="L1753" s="3952"/>
      <c r="M1753" s="4838"/>
      <c r="N1753" s="506"/>
      <c r="O1753" s="506"/>
      <c r="P1753" s="506"/>
    </row>
    <row r="1754" spans="3:16" s="360" customFormat="1" ht="15" customHeight="1" thickBot="1" x14ac:dyDescent="0.25">
      <c r="C1754" s="4741" t="s">
        <v>3713</v>
      </c>
      <c r="D1754" s="4742"/>
      <c r="E1754" s="4742"/>
      <c r="F1754" s="4742"/>
      <c r="G1754" s="4742"/>
      <c r="H1754" s="4742"/>
      <c r="I1754" s="4742"/>
      <c r="J1754" s="4742"/>
      <c r="K1754" s="4742"/>
      <c r="L1754" s="4742"/>
      <c r="M1754" s="4743"/>
      <c r="N1754" s="506"/>
      <c r="O1754" s="506"/>
      <c r="P1754" s="506"/>
    </row>
    <row r="1755" spans="3:16" s="360" customFormat="1" ht="15" customHeight="1" x14ac:dyDescent="0.3">
      <c r="C1755" s="4697" t="str">
        <f>+C1740</f>
        <v>.</v>
      </c>
      <c r="D1755" s="4697"/>
      <c r="E1755" s="4697"/>
      <c r="F1755" s="534"/>
      <c r="G1755" s="534"/>
      <c r="H1755" s="534"/>
      <c r="I1755" s="506"/>
      <c r="J1755" s="506"/>
      <c r="K1755" s="506"/>
      <c r="L1755" s="506"/>
      <c r="M1755" s="506"/>
      <c r="N1755" s="506"/>
      <c r="O1755" s="506"/>
      <c r="P1755" s="506"/>
    </row>
    <row r="1756" spans="3:16" s="360" customFormat="1" ht="15" customHeight="1" thickBot="1" x14ac:dyDescent="0.35">
      <c r="C1756" s="534"/>
      <c r="D1756" s="534"/>
      <c r="E1756" s="534"/>
      <c r="F1756" s="534"/>
      <c r="G1756" s="534"/>
      <c r="H1756" s="534"/>
      <c r="I1756" s="506"/>
      <c r="J1756" s="506"/>
      <c r="K1756" s="506"/>
      <c r="L1756" s="506"/>
      <c r="M1756" s="506"/>
      <c r="N1756" s="506"/>
      <c r="O1756" s="506"/>
      <c r="P1756" s="506"/>
    </row>
    <row r="1757" spans="3:16" s="360" customFormat="1" ht="15" customHeight="1" thickTop="1" x14ac:dyDescent="0.2">
      <c r="C1757" s="4747" t="s">
        <v>2764</v>
      </c>
      <c r="D1757" s="4699"/>
      <c r="E1757" s="4699"/>
      <c r="F1757" s="4699"/>
      <c r="G1757" s="4699"/>
      <c r="H1757" s="4699"/>
      <c r="I1757" s="4699"/>
      <c r="J1757" s="4699"/>
      <c r="K1757" s="4699"/>
      <c r="L1757" s="4699"/>
      <c r="M1757" s="4699"/>
      <c r="N1757" s="4700"/>
      <c r="O1757" s="506"/>
      <c r="P1757" s="506"/>
    </row>
    <row r="1758" spans="3:16" s="360" customFormat="1" ht="15" customHeight="1" thickBot="1" x14ac:dyDescent="0.25">
      <c r="C1758" s="831"/>
      <c r="D1758" s="712"/>
      <c r="E1758" s="712"/>
      <c r="F1758" s="712"/>
      <c r="G1758" s="712"/>
      <c r="H1758" s="712"/>
      <c r="I1758" s="712"/>
      <c r="J1758" s="712"/>
      <c r="K1758" s="712"/>
      <c r="L1758" s="712"/>
      <c r="M1758" s="712"/>
      <c r="N1758" s="832"/>
      <c r="O1758" s="506"/>
      <c r="P1758" s="506"/>
    </row>
    <row r="1759" spans="3:16" s="360" customFormat="1" ht="15" customHeight="1" thickBot="1" x14ac:dyDescent="0.25">
      <c r="C1759" s="4867" t="s">
        <v>344</v>
      </c>
      <c r="D1759" s="4785"/>
      <c r="E1759" s="4922" t="s">
        <v>2765</v>
      </c>
      <c r="F1759" s="4922"/>
      <c r="G1759" s="4922"/>
      <c r="H1759" s="4922"/>
      <c r="I1759" s="4922"/>
      <c r="J1759" s="4922"/>
      <c r="K1759" s="4922"/>
      <c r="L1759" s="4922"/>
      <c r="M1759" s="4922"/>
      <c r="N1759" s="4923"/>
      <c r="O1759" s="506"/>
      <c r="P1759" s="506"/>
    </row>
    <row r="1760" spans="3:16" s="360" customFormat="1" ht="15" customHeight="1" thickBot="1" x14ac:dyDescent="0.25">
      <c r="C1760" s="4868"/>
      <c r="D1760" s="4828"/>
      <c r="E1760" s="4661" t="s">
        <v>2766</v>
      </c>
      <c r="F1760" s="4662"/>
      <c r="G1760" s="4662"/>
      <c r="H1760" s="4661" t="s">
        <v>2767</v>
      </c>
      <c r="I1760" s="4662"/>
      <c r="J1760" s="4832"/>
      <c r="K1760" s="4661" t="s">
        <v>340</v>
      </c>
      <c r="L1760" s="4662"/>
      <c r="M1760" s="4662"/>
      <c r="N1760" s="4832"/>
      <c r="O1760" s="506"/>
      <c r="P1760" s="506"/>
    </row>
    <row r="1761" spans="3:17" s="360" customFormat="1" ht="60.75" customHeight="1" x14ac:dyDescent="0.2">
      <c r="C1761" s="4724" t="s">
        <v>2768</v>
      </c>
      <c r="D1761" s="4725" t="s">
        <v>2769</v>
      </c>
      <c r="E1761" s="4722" t="s">
        <v>2770</v>
      </c>
      <c r="F1761" s="4724" t="s">
        <v>2771</v>
      </c>
      <c r="G1761" s="4725" t="s">
        <v>2772</v>
      </c>
      <c r="H1761" s="4722" t="s">
        <v>2773</v>
      </c>
      <c r="I1761" s="4724" t="s">
        <v>1996</v>
      </c>
      <c r="J1761" s="4727" t="s">
        <v>2774</v>
      </c>
      <c r="K1761" s="4724" t="s">
        <v>229</v>
      </c>
      <c r="L1761" s="4724" t="s">
        <v>230</v>
      </c>
      <c r="M1761" s="4724" t="s">
        <v>2775</v>
      </c>
      <c r="N1761" s="4719" t="s">
        <v>2776</v>
      </c>
      <c r="O1761" s="506"/>
      <c r="P1761" s="506"/>
    </row>
    <row r="1762" spans="3:17" s="360" customFormat="1" ht="15" customHeight="1" x14ac:dyDescent="0.2">
      <c r="C1762" s="4677"/>
      <c r="D1762" s="4726"/>
      <c r="E1762" s="4723"/>
      <c r="F1762" s="4677"/>
      <c r="G1762" s="4726"/>
      <c r="H1762" s="4723"/>
      <c r="I1762" s="4677"/>
      <c r="J1762" s="4728"/>
      <c r="K1762" s="4677"/>
      <c r="L1762" s="4677"/>
      <c r="M1762" s="4677"/>
      <c r="N1762" s="4720"/>
      <c r="O1762" s="506"/>
      <c r="P1762" s="506"/>
    </row>
    <row r="1763" spans="3:17" s="360" customFormat="1" ht="15" customHeight="1" x14ac:dyDescent="0.2">
      <c r="C1763" s="835" t="s">
        <v>2777</v>
      </c>
      <c r="D1763" s="836">
        <v>49</v>
      </c>
      <c r="E1763" s="713" t="s">
        <v>1534</v>
      </c>
      <c r="F1763" s="975" t="s">
        <v>1534</v>
      </c>
      <c r="G1763" s="976" t="s">
        <v>1534</v>
      </c>
      <c r="H1763" s="840">
        <v>49</v>
      </c>
      <c r="I1763" s="416">
        <v>5000</v>
      </c>
      <c r="J1763" s="841">
        <v>0.02</v>
      </c>
      <c r="K1763" s="977">
        <v>0</v>
      </c>
      <c r="L1763" s="842">
        <v>50</v>
      </c>
      <c r="M1763" s="842">
        <v>0.06</v>
      </c>
      <c r="N1763" s="978">
        <v>0.1</v>
      </c>
      <c r="O1763" s="506"/>
      <c r="P1763" s="506"/>
    </row>
    <row r="1764" spans="3:17" s="360" customFormat="1" ht="15" customHeight="1" thickBot="1" x14ac:dyDescent="0.25">
      <c r="C1764" s="844"/>
      <c r="D1764" s="845"/>
      <c r="E1764" s="765"/>
      <c r="F1764" s="765"/>
      <c r="G1764" s="765"/>
      <c r="H1764" s="765"/>
      <c r="I1764" s="765"/>
      <c r="J1764" s="765"/>
      <c r="K1764" s="765"/>
      <c r="L1764" s="846"/>
      <c r="M1764" s="846"/>
      <c r="N1764" s="979"/>
      <c r="O1764" s="506"/>
      <c r="P1764" s="506"/>
    </row>
    <row r="1765" spans="3:17" s="360" customFormat="1" ht="15" customHeight="1" x14ac:dyDescent="0.2">
      <c r="C1765" s="980" t="s">
        <v>1474</v>
      </c>
      <c r="D1765" s="712"/>
      <c r="E1765" s="848"/>
      <c r="F1765" s="848"/>
      <c r="G1765" s="848"/>
      <c r="H1765" s="848"/>
      <c r="I1765" s="848"/>
      <c r="J1765" s="848"/>
      <c r="K1765" s="848"/>
      <c r="L1765" s="848"/>
      <c r="M1765" s="848"/>
      <c r="N1765" s="849"/>
      <c r="O1765" s="506"/>
      <c r="P1765" s="506"/>
    </row>
    <row r="1766" spans="3:17" s="360" customFormat="1" ht="15" customHeight="1" x14ac:dyDescent="0.2">
      <c r="C1766" s="981" t="s">
        <v>2778</v>
      </c>
      <c r="D1766" s="712"/>
      <c r="E1766" s="848"/>
      <c r="F1766" s="848"/>
      <c r="G1766" s="848"/>
      <c r="H1766" s="848"/>
      <c r="I1766" s="848"/>
      <c r="J1766" s="848"/>
      <c r="K1766" s="848"/>
      <c r="L1766" s="848"/>
      <c r="M1766" s="848"/>
      <c r="N1766" s="849"/>
      <c r="O1766" s="506"/>
      <c r="P1766" s="506"/>
    </row>
    <row r="1767" spans="3:17" s="360" customFormat="1" ht="15" customHeight="1" x14ac:dyDescent="0.2">
      <c r="C1767" s="831" t="s">
        <v>2779</v>
      </c>
      <c r="D1767" s="712"/>
      <c r="E1767" s="712"/>
      <c r="F1767" s="712"/>
      <c r="G1767" s="712"/>
      <c r="H1767" s="712"/>
      <c r="I1767" s="712"/>
      <c r="J1767" s="712"/>
      <c r="K1767" s="712"/>
      <c r="L1767" s="712"/>
      <c r="M1767" s="712"/>
      <c r="N1767" s="832"/>
      <c r="O1767" s="506"/>
      <c r="P1767" s="506"/>
    </row>
    <row r="1768" spans="3:17" s="360" customFormat="1" ht="15" customHeight="1" x14ac:dyDescent="0.2">
      <c r="C1768" s="4721" t="s">
        <v>2780</v>
      </c>
      <c r="D1768" s="3884"/>
      <c r="E1768" s="3884"/>
      <c r="F1768" s="3884"/>
      <c r="G1768" s="3884"/>
      <c r="H1768" s="3884"/>
      <c r="I1768" s="3884"/>
      <c r="J1768" s="3884"/>
      <c r="K1768" s="3884"/>
      <c r="L1768" s="3884"/>
      <c r="M1768" s="3884"/>
      <c r="N1768" s="4688"/>
      <c r="O1768" s="506"/>
      <c r="P1768" s="506"/>
    </row>
    <row r="1769" spans="3:17" s="360" customFormat="1" ht="15" customHeight="1" x14ac:dyDescent="0.2">
      <c r="C1769" s="831" t="s">
        <v>1286</v>
      </c>
      <c r="D1769" s="712"/>
      <c r="E1769" s="712"/>
      <c r="F1769" s="712"/>
      <c r="G1769" s="712"/>
      <c r="H1769" s="712"/>
      <c r="I1769" s="712"/>
      <c r="J1769" s="712"/>
      <c r="K1769" s="712"/>
      <c r="L1769" s="712"/>
      <c r="M1769" s="712"/>
      <c r="N1769" s="832"/>
      <c r="O1769" s="506"/>
      <c r="P1769" s="506"/>
    </row>
    <row r="1770" spans="3:17" s="360" customFormat="1" ht="15" customHeight="1" thickBot="1" x14ac:dyDescent="0.25">
      <c r="C1770" s="850" t="s">
        <v>3711</v>
      </c>
      <c r="D1770" s="851"/>
      <c r="E1770" s="851"/>
      <c r="F1770" s="851"/>
      <c r="G1770" s="851"/>
      <c r="H1770" s="851"/>
      <c r="I1770" s="851"/>
      <c r="J1770" s="851"/>
      <c r="K1770" s="851"/>
      <c r="L1770" s="851"/>
      <c r="M1770" s="851"/>
      <c r="N1770" s="852"/>
      <c r="O1770" s="506"/>
      <c r="P1770" s="506"/>
    </row>
    <row r="1771" spans="3:17" s="360" customFormat="1" ht="15" customHeight="1" thickTop="1" x14ac:dyDescent="0.3">
      <c r="C1771" s="4683" t="str">
        <f>+C1755</f>
        <v>.</v>
      </c>
      <c r="D1771" s="4683"/>
      <c r="E1771" s="4683"/>
      <c r="F1771" s="534"/>
      <c r="G1771" s="534"/>
      <c r="H1771" s="534"/>
      <c r="I1771" s="506"/>
      <c r="J1771" s="506"/>
      <c r="K1771" s="506"/>
      <c r="L1771" s="506"/>
      <c r="M1771" s="506"/>
      <c r="N1771" s="506"/>
      <c r="O1771" s="506"/>
      <c r="P1771" s="506"/>
    </row>
    <row r="1772" spans="3:17" s="360" customFormat="1" ht="15" customHeight="1" thickBot="1" x14ac:dyDescent="0.35">
      <c r="C1772" s="534"/>
      <c r="D1772" s="534"/>
      <c r="E1772" s="534"/>
      <c r="F1772" s="534"/>
      <c r="G1772" s="534"/>
      <c r="H1772" s="534"/>
      <c r="I1772" s="506"/>
      <c r="J1772" s="506"/>
      <c r="K1772" s="506"/>
      <c r="L1772" s="506"/>
      <c r="M1772" s="506"/>
      <c r="N1772" s="506"/>
      <c r="O1772" s="506"/>
      <c r="P1772" s="506"/>
    </row>
    <row r="1773" spans="3:17" s="360" customFormat="1" ht="15" customHeight="1" thickTop="1" x14ac:dyDescent="0.2">
      <c r="C1773" s="4747" t="s">
        <v>3688</v>
      </c>
      <c r="D1773" s="4699"/>
      <c r="E1773" s="4699"/>
      <c r="F1773" s="4699"/>
      <c r="G1773" s="4699"/>
      <c r="H1773" s="4699"/>
      <c r="I1773" s="4699"/>
      <c r="J1773" s="4699"/>
      <c r="K1773" s="4699"/>
      <c r="L1773" s="4699"/>
      <c r="M1773" s="4699"/>
      <c r="N1773" s="4699"/>
      <c r="O1773" s="4699"/>
      <c r="P1773" s="4699"/>
      <c r="Q1773" s="4700"/>
    </row>
    <row r="1774" spans="3:17" s="360" customFormat="1" ht="15" customHeight="1" thickBot="1" x14ac:dyDescent="0.25">
      <c r="C1774" s="831"/>
      <c r="D1774" s="712"/>
      <c r="E1774" s="712"/>
      <c r="F1774" s="712"/>
      <c r="G1774" s="712"/>
      <c r="H1774" s="712"/>
      <c r="I1774" s="712"/>
      <c r="J1774" s="712"/>
      <c r="K1774" s="712"/>
      <c r="L1774" s="712"/>
      <c r="M1774" s="712"/>
      <c r="N1774" s="712"/>
      <c r="O1774" s="712"/>
      <c r="P1774" s="712"/>
      <c r="Q1774" s="832"/>
    </row>
    <row r="1775" spans="3:17" s="360" customFormat="1" ht="15" customHeight="1" thickBot="1" x14ac:dyDescent="0.25">
      <c r="C1775" s="4659" t="s">
        <v>344</v>
      </c>
      <c r="D1775" s="4785"/>
      <c r="E1775" s="4661" t="s">
        <v>345</v>
      </c>
      <c r="F1775" s="4662"/>
      <c r="G1775" s="4662"/>
      <c r="H1775" s="4662"/>
      <c r="I1775" s="4662"/>
      <c r="J1775" s="4662"/>
      <c r="K1775" s="4662"/>
      <c r="L1775" s="4662"/>
      <c r="M1775" s="4662"/>
      <c r="N1775" s="4662"/>
      <c r="O1775" s="4662"/>
      <c r="P1775" s="4662"/>
      <c r="Q1775" s="4663"/>
    </row>
    <row r="1776" spans="3:17" s="360" customFormat="1" ht="15" customHeight="1" thickBot="1" x14ac:dyDescent="0.25">
      <c r="C1776" s="4701" t="s">
        <v>2768</v>
      </c>
      <c r="D1776" s="5009" t="s">
        <v>2769</v>
      </c>
      <c r="E1776" s="4668" t="s">
        <v>2534</v>
      </c>
      <c r="F1776" s="4669"/>
      <c r="G1776" s="4669"/>
      <c r="H1776" s="4669"/>
      <c r="I1776" s="4669"/>
      <c r="J1776" s="4670"/>
      <c r="K1776" s="4669" t="s">
        <v>340</v>
      </c>
      <c r="L1776" s="4669"/>
      <c r="M1776" s="4669"/>
      <c r="N1776" s="4668" t="s">
        <v>225</v>
      </c>
      <c r="O1776" s="4669"/>
      <c r="P1776" s="4669"/>
      <c r="Q1776" s="4980"/>
    </row>
    <row r="1777" spans="3:17" s="360" customFormat="1" ht="15" customHeight="1" thickBot="1" x14ac:dyDescent="0.25">
      <c r="C1777" s="4664"/>
      <c r="D1777" s="4666"/>
      <c r="E1777" s="4717"/>
      <c r="F1777" s="4674"/>
      <c r="G1777" s="4674"/>
      <c r="H1777" s="4674"/>
      <c r="I1777" s="4674"/>
      <c r="J1777" s="4718"/>
      <c r="K1777" s="4674"/>
      <c r="L1777" s="4674"/>
      <c r="M1777" s="4674"/>
      <c r="N1777" s="4676" t="s">
        <v>2773</v>
      </c>
      <c r="O1777" s="5010" t="s">
        <v>3689</v>
      </c>
      <c r="P1777" s="5011"/>
      <c r="Q1777" s="4675" t="s">
        <v>3690</v>
      </c>
    </row>
    <row r="1778" spans="3:17" s="360" customFormat="1" ht="64.5" customHeight="1" thickBot="1" x14ac:dyDescent="0.25">
      <c r="C1778" s="4665"/>
      <c r="D1778" s="4677"/>
      <c r="E1778" s="1960" t="s">
        <v>2770</v>
      </c>
      <c r="F1778" s="834" t="s">
        <v>562</v>
      </c>
      <c r="G1778" s="1391" t="s">
        <v>3691</v>
      </c>
      <c r="H1778" s="1943" t="s">
        <v>3692</v>
      </c>
      <c r="I1778" s="1943" t="s">
        <v>1413</v>
      </c>
      <c r="J1778" s="1943" t="s">
        <v>3693</v>
      </c>
      <c r="K1778" s="833" t="s">
        <v>3694</v>
      </c>
      <c r="L1778" s="1297" t="s">
        <v>2322</v>
      </c>
      <c r="M1778" s="1297" t="s">
        <v>3695</v>
      </c>
      <c r="N1778" s="4677"/>
      <c r="O1778" s="1955" t="s">
        <v>3696</v>
      </c>
      <c r="P1778" s="1328" t="s">
        <v>3697</v>
      </c>
      <c r="Q1778" s="5012"/>
    </row>
    <row r="1779" spans="3:17" s="360" customFormat="1" ht="27" customHeight="1" x14ac:dyDescent="0.2">
      <c r="C1779" s="1027" t="s">
        <v>3698</v>
      </c>
      <c r="D1779" s="836">
        <f>+E1779+K1779+N1779</f>
        <v>20</v>
      </c>
      <c r="E1779" s="836">
        <v>10</v>
      </c>
      <c r="F1779" s="1473">
        <v>67</v>
      </c>
      <c r="G1779" s="1473">
        <v>200</v>
      </c>
      <c r="H1779" s="1956">
        <v>0.15</v>
      </c>
      <c r="I1779" s="1956">
        <v>0.15</v>
      </c>
      <c r="J1779" s="1956">
        <v>0.04</v>
      </c>
      <c r="K1779" s="836">
        <v>0.01</v>
      </c>
      <c r="L1779" s="19">
        <v>20</v>
      </c>
      <c r="M1779" s="98">
        <v>0</v>
      </c>
      <c r="N1779" s="838">
        <v>9.99</v>
      </c>
      <c r="O1779" s="1299" t="s">
        <v>3305</v>
      </c>
      <c r="P1779" s="1957">
        <v>0.06</v>
      </c>
      <c r="Q1779" s="1630">
        <v>0.5</v>
      </c>
    </row>
    <row r="1780" spans="3:17" s="360" customFormat="1" ht="27" customHeight="1" x14ac:dyDescent="0.2">
      <c r="C1780" s="1027" t="s">
        <v>3699</v>
      </c>
      <c r="D1780" s="836">
        <f>+E1780+K1780+N1780</f>
        <v>32</v>
      </c>
      <c r="E1780" s="836">
        <v>12</v>
      </c>
      <c r="F1780" s="1473">
        <v>80</v>
      </c>
      <c r="G1780" s="1473">
        <v>200</v>
      </c>
      <c r="H1780" s="1956">
        <v>0.15</v>
      </c>
      <c r="I1780" s="1956">
        <v>0.15</v>
      </c>
      <c r="J1780" s="1956">
        <v>0.04</v>
      </c>
      <c r="K1780" s="836">
        <v>0.01</v>
      </c>
      <c r="L1780" s="19">
        <v>20</v>
      </c>
      <c r="M1780" s="98">
        <v>0</v>
      </c>
      <c r="N1780" s="838">
        <v>19.989999999999998</v>
      </c>
      <c r="O1780" s="1299" t="s">
        <v>58</v>
      </c>
      <c r="P1780" s="1957">
        <v>0.06</v>
      </c>
      <c r="Q1780" s="1630">
        <v>0.1</v>
      </c>
    </row>
    <row r="1781" spans="3:17" s="360" customFormat="1" ht="27" customHeight="1" x14ac:dyDescent="0.2">
      <c r="C1781" s="3007" t="s">
        <v>5842</v>
      </c>
      <c r="D1781" s="836">
        <f>+E1781+K1781+N1781</f>
        <v>40</v>
      </c>
      <c r="E1781" s="836">
        <v>20</v>
      </c>
      <c r="F1781" s="1473">
        <v>133</v>
      </c>
      <c r="G1781" s="1473">
        <v>200</v>
      </c>
      <c r="H1781" s="1956">
        <v>0.15</v>
      </c>
      <c r="I1781" s="1956">
        <v>0.15</v>
      </c>
      <c r="J1781" s="1956">
        <v>0.04</v>
      </c>
      <c r="K1781" s="836">
        <v>0.01</v>
      </c>
      <c r="L1781" s="19">
        <v>20</v>
      </c>
      <c r="M1781" s="98">
        <v>0</v>
      </c>
      <c r="N1781" s="838">
        <v>19.989999999999998</v>
      </c>
      <c r="O1781" s="1299" t="s">
        <v>58</v>
      </c>
      <c r="P1781" s="1957"/>
      <c r="Q1781" s="1630">
        <v>0.1</v>
      </c>
    </row>
    <row r="1782" spans="3:17" s="360" customFormat="1" ht="27" customHeight="1" x14ac:dyDescent="0.2">
      <c r="C1782" s="1027" t="s">
        <v>3700</v>
      </c>
      <c r="D1782" s="836">
        <f>+E1782+K1782+N1782</f>
        <v>32</v>
      </c>
      <c r="E1782" s="836">
        <v>12</v>
      </c>
      <c r="F1782" s="1473">
        <v>80</v>
      </c>
      <c r="G1782" s="1473">
        <v>60</v>
      </c>
      <c r="H1782" s="1956">
        <v>0.15</v>
      </c>
      <c r="I1782" s="1956">
        <v>0.15</v>
      </c>
      <c r="J1782" s="1958" t="s">
        <v>1871</v>
      </c>
      <c r="K1782" s="836">
        <v>0.01</v>
      </c>
      <c r="L1782" s="19">
        <v>20</v>
      </c>
      <c r="M1782" s="98">
        <v>40</v>
      </c>
      <c r="N1782" s="838">
        <v>19.989999999999998</v>
      </c>
      <c r="O1782" s="1299" t="s">
        <v>58</v>
      </c>
      <c r="P1782" s="1957"/>
      <c r="Q1782" s="1630">
        <v>0.1</v>
      </c>
    </row>
    <row r="1783" spans="3:17" s="360" customFormat="1" ht="27" customHeight="1" x14ac:dyDescent="0.2">
      <c r="C1783" s="1027" t="s">
        <v>3701</v>
      </c>
      <c r="D1783" s="836">
        <f>+E1783+K1783+N1783</f>
        <v>40</v>
      </c>
      <c r="E1783" s="836">
        <v>20</v>
      </c>
      <c r="F1783" s="1473">
        <v>133</v>
      </c>
      <c r="G1783" s="1473">
        <v>115</v>
      </c>
      <c r="H1783" s="1956">
        <v>0.15</v>
      </c>
      <c r="I1783" s="1956">
        <v>0.15</v>
      </c>
      <c r="J1783" s="1958" t="s">
        <v>1871</v>
      </c>
      <c r="K1783" s="836">
        <v>0.01</v>
      </c>
      <c r="L1783" s="19">
        <v>20</v>
      </c>
      <c r="M1783" s="98">
        <v>40</v>
      </c>
      <c r="N1783" s="838">
        <v>19.989999999999998</v>
      </c>
      <c r="O1783" s="1299" t="s">
        <v>58</v>
      </c>
      <c r="P1783" s="1957">
        <v>0.06</v>
      </c>
      <c r="Q1783" s="1630">
        <v>0.1</v>
      </c>
    </row>
    <row r="1784" spans="3:17" s="360" customFormat="1" ht="15" customHeight="1" x14ac:dyDescent="0.2">
      <c r="C1784" s="1234" t="s">
        <v>1474</v>
      </c>
      <c r="D1784" s="1300"/>
      <c r="E1784" s="1300"/>
      <c r="F1784" s="1300"/>
      <c r="G1784" s="1300"/>
      <c r="H1784" s="1300"/>
      <c r="I1784" s="1300"/>
      <c r="J1784" s="1300"/>
      <c r="K1784" s="1300"/>
      <c r="L1784" s="144"/>
      <c r="M1784" s="1301"/>
      <c r="N1784" s="1301"/>
      <c r="O1784" s="1302"/>
      <c r="P1784" s="1302"/>
      <c r="Q1784" s="1303"/>
    </row>
    <row r="1785" spans="3:17" s="360" customFormat="1" ht="28.5" customHeight="1" x14ac:dyDescent="0.2">
      <c r="C1785" s="4721" t="s">
        <v>3702</v>
      </c>
      <c r="D1785" s="4740"/>
      <c r="E1785" s="4740"/>
      <c r="F1785" s="4740"/>
      <c r="G1785" s="4740"/>
      <c r="H1785" s="4740"/>
      <c r="I1785" s="4740"/>
      <c r="J1785" s="4740"/>
      <c r="K1785" s="4740"/>
      <c r="L1785" s="4740"/>
      <c r="M1785" s="4740"/>
      <c r="N1785" s="4740"/>
      <c r="O1785" s="4740"/>
      <c r="P1785" s="4740"/>
      <c r="Q1785" s="4688"/>
    </row>
    <row r="1786" spans="3:17" s="360" customFormat="1" ht="15" customHeight="1" x14ac:dyDescent="0.2">
      <c r="C1786" s="4687" t="s">
        <v>3703</v>
      </c>
      <c r="D1786" s="4740"/>
      <c r="E1786" s="4740"/>
      <c r="F1786" s="4740"/>
      <c r="G1786" s="4740"/>
      <c r="H1786" s="4740"/>
      <c r="I1786" s="4740"/>
      <c r="J1786" s="4740"/>
      <c r="K1786" s="4740"/>
      <c r="L1786" s="4740"/>
      <c r="M1786" s="4740"/>
      <c r="N1786" s="4740"/>
      <c r="O1786" s="4740"/>
      <c r="P1786" s="4740"/>
      <c r="Q1786" s="4688"/>
    </row>
    <row r="1787" spans="3:17" s="360" customFormat="1" ht="15" customHeight="1" x14ac:dyDescent="0.2">
      <c r="C1787" s="4687" t="s">
        <v>3704</v>
      </c>
      <c r="D1787" s="4740"/>
      <c r="E1787" s="4740"/>
      <c r="F1787" s="4740"/>
      <c r="G1787" s="4740"/>
      <c r="H1787" s="4740"/>
      <c r="I1787" s="4740"/>
      <c r="J1787" s="4740"/>
      <c r="K1787" s="4740"/>
      <c r="L1787" s="4740"/>
      <c r="M1787" s="4740"/>
      <c r="N1787" s="4740"/>
      <c r="O1787" s="4740"/>
      <c r="P1787" s="4740"/>
      <c r="Q1787" s="4688"/>
    </row>
    <row r="1788" spans="3:17" s="360" customFormat="1" ht="15" customHeight="1" x14ac:dyDescent="0.2">
      <c r="C1788" s="4687" t="s">
        <v>3705</v>
      </c>
      <c r="D1788" s="4740"/>
      <c r="E1788" s="4740"/>
      <c r="F1788" s="4740"/>
      <c r="G1788" s="4740"/>
      <c r="H1788" s="4740"/>
      <c r="I1788" s="4740"/>
      <c r="J1788" s="4740"/>
      <c r="K1788" s="4740"/>
      <c r="L1788" s="4740"/>
      <c r="M1788" s="4740"/>
      <c r="N1788" s="4740"/>
      <c r="O1788" s="4740"/>
      <c r="P1788" s="4740"/>
      <c r="Q1788" s="4688"/>
    </row>
    <row r="1789" spans="3:17" s="360" customFormat="1" ht="15" customHeight="1" x14ac:dyDescent="0.2">
      <c r="C1789" s="4760" t="s">
        <v>3706</v>
      </c>
      <c r="D1789" s="3848"/>
      <c r="E1789" s="3848"/>
      <c r="F1789" s="3848"/>
      <c r="G1789" s="3848"/>
      <c r="H1789" s="3848"/>
      <c r="I1789" s="3848"/>
      <c r="J1789" s="3848"/>
      <c r="K1789" s="3848"/>
      <c r="L1789" s="3848"/>
      <c r="M1789" s="3848"/>
      <c r="N1789" s="3848"/>
      <c r="O1789" s="3848"/>
      <c r="P1789" s="3848"/>
      <c r="Q1789" s="4746"/>
    </row>
    <row r="1790" spans="3:17" s="360" customFormat="1" ht="15" customHeight="1" x14ac:dyDescent="0.2">
      <c r="C1790" s="4760" t="s">
        <v>3707</v>
      </c>
      <c r="D1790" s="3848"/>
      <c r="E1790" s="3848"/>
      <c r="F1790" s="3848"/>
      <c r="G1790" s="3848"/>
      <c r="H1790" s="3848"/>
      <c r="I1790" s="3848"/>
      <c r="J1790" s="3848"/>
      <c r="K1790" s="3848"/>
      <c r="L1790" s="3848"/>
      <c r="M1790" s="3848"/>
      <c r="N1790" s="3848"/>
      <c r="O1790" s="3848"/>
      <c r="P1790" s="3848"/>
      <c r="Q1790" s="4746"/>
    </row>
    <row r="1791" spans="3:17" s="360" customFormat="1" ht="15" customHeight="1" x14ac:dyDescent="0.2">
      <c r="C1791" s="4760" t="s">
        <v>3708</v>
      </c>
      <c r="D1791" s="3848"/>
      <c r="E1791" s="3848"/>
      <c r="F1791" s="3848"/>
      <c r="G1791" s="3848"/>
      <c r="H1791" s="3848"/>
      <c r="I1791" s="3848"/>
      <c r="J1791" s="3848"/>
      <c r="K1791" s="3848"/>
      <c r="L1791" s="3848"/>
      <c r="M1791" s="3848"/>
      <c r="N1791" s="3848"/>
      <c r="O1791" s="3848"/>
      <c r="P1791" s="3848"/>
      <c r="Q1791" s="4746"/>
    </row>
    <row r="1792" spans="3:17" s="360" customFormat="1" ht="15" customHeight="1" x14ac:dyDescent="0.2">
      <c r="C1792" s="4760" t="s">
        <v>3709</v>
      </c>
      <c r="D1792" s="3848"/>
      <c r="E1792" s="3848"/>
      <c r="F1792" s="3848"/>
      <c r="G1792" s="3848"/>
      <c r="H1792" s="3848"/>
      <c r="I1792" s="3848"/>
      <c r="J1792" s="3848"/>
      <c r="K1792" s="3848"/>
      <c r="L1792" s="3848"/>
      <c r="M1792" s="3848"/>
      <c r="N1792" s="3848"/>
      <c r="O1792" s="3848"/>
      <c r="P1792" s="3848"/>
      <c r="Q1792" s="4746"/>
    </row>
    <row r="1793" spans="3:17" s="360" customFormat="1" ht="15" customHeight="1" thickBot="1" x14ac:dyDescent="0.25">
      <c r="C1793" s="1959" t="s">
        <v>3710</v>
      </c>
      <c r="D1793" s="851"/>
      <c r="E1793" s="851"/>
      <c r="F1793" s="851"/>
      <c r="G1793" s="851"/>
      <c r="H1793" s="851"/>
      <c r="I1793" s="851"/>
      <c r="J1793" s="851"/>
      <c r="K1793" s="851"/>
      <c r="L1793" s="851"/>
      <c r="M1793" s="851"/>
      <c r="N1793" s="851"/>
      <c r="O1793" s="851"/>
      <c r="P1793" s="851"/>
      <c r="Q1793" s="852"/>
    </row>
    <row r="1794" spans="3:17" s="360" customFormat="1" ht="15" customHeight="1" thickTop="1" x14ac:dyDescent="0.3">
      <c r="C1794" s="4683" t="str">
        <f>+C1771</f>
        <v>.</v>
      </c>
      <c r="D1794" s="4683"/>
      <c r="E1794" s="4683"/>
      <c r="F1794" s="534"/>
      <c r="G1794" s="534"/>
      <c r="H1794" s="534"/>
      <c r="I1794" s="506"/>
      <c r="J1794" s="506"/>
      <c r="K1794" s="506"/>
      <c r="L1794" s="506"/>
      <c r="M1794" s="506"/>
      <c r="N1794" s="506"/>
      <c r="O1794" s="506"/>
      <c r="P1794" s="506"/>
    </row>
    <row r="1795" spans="3:17" s="360" customFormat="1" ht="15" customHeight="1" thickBot="1" x14ac:dyDescent="0.35">
      <c r="C1795" s="534"/>
      <c r="D1795" s="534"/>
      <c r="E1795" s="534"/>
      <c r="F1795" s="534"/>
      <c r="G1795" s="534"/>
      <c r="H1795" s="534"/>
      <c r="I1795" s="506"/>
      <c r="J1795" s="506"/>
      <c r="K1795" s="506"/>
      <c r="L1795" s="506"/>
      <c r="M1795" s="506"/>
      <c r="N1795" s="506"/>
      <c r="O1795" s="506"/>
      <c r="P1795" s="506"/>
    </row>
    <row r="1796" spans="3:17" s="360" customFormat="1" ht="15" customHeight="1" x14ac:dyDescent="0.2">
      <c r="C1796" s="4708" t="s">
        <v>3684</v>
      </c>
      <c r="D1796" s="4709"/>
      <c r="E1796" s="4709"/>
      <c r="F1796" s="4709"/>
      <c r="G1796" s="4709"/>
      <c r="H1796" s="4709"/>
      <c r="I1796" s="4709"/>
      <c r="J1796" s="4709"/>
      <c r="K1796" s="4709"/>
      <c r="L1796" s="4709"/>
      <c r="M1796" s="4709"/>
      <c r="N1796" s="4710"/>
      <c r="O1796" s="506"/>
      <c r="P1796" s="506"/>
    </row>
    <row r="1797" spans="3:17" s="360" customFormat="1" ht="15" customHeight="1" x14ac:dyDescent="0.2">
      <c r="C1797" s="970"/>
      <c r="D1797" s="712"/>
      <c r="E1797" s="712"/>
      <c r="F1797" s="712"/>
      <c r="G1797" s="712"/>
      <c r="H1797" s="712"/>
      <c r="I1797" s="712"/>
      <c r="J1797" s="712"/>
      <c r="K1797" s="712"/>
      <c r="L1797" s="712"/>
      <c r="M1797" s="712"/>
      <c r="N1797" s="971"/>
      <c r="O1797" s="506"/>
      <c r="P1797" s="506"/>
    </row>
    <row r="1798" spans="3:17" s="360" customFormat="1" ht="15" customHeight="1" x14ac:dyDescent="0.2">
      <c r="C1798" s="4711" t="s">
        <v>344</v>
      </c>
      <c r="D1798" s="4712"/>
      <c r="E1798" s="4715" t="s">
        <v>2765</v>
      </c>
      <c r="F1798" s="4715"/>
      <c r="G1798" s="4715"/>
      <c r="H1798" s="4715"/>
      <c r="I1798" s="4715"/>
      <c r="J1798" s="4715"/>
      <c r="K1798" s="4715"/>
      <c r="L1798" s="4715"/>
      <c r="M1798" s="4715"/>
      <c r="N1798" s="4716"/>
      <c r="O1798" s="506"/>
      <c r="P1798" s="506"/>
    </row>
    <row r="1799" spans="3:17" s="360" customFormat="1" ht="15" customHeight="1" x14ac:dyDescent="0.2">
      <c r="C1799" s="4733" t="s">
        <v>2768</v>
      </c>
      <c r="D1799" s="3897" t="s">
        <v>2769</v>
      </c>
      <c r="E1799" s="4713" t="s">
        <v>2766</v>
      </c>
      <c r="F1799" s="4713"/>
      <c r="G1799" s="4713"/>
      <c r="H1799" s="4713" t="s">
        <v>2767</v>
      </c>
      <c r="I1799" s="4713"/>
      <c r="J1799" s="4713"/>
      <c r="K1799" s="4713" t="s">
        <v>340</v>
      </c>
      <c r="L1799" s="4713"/>
      <c r="M1799" s="4713"/>
      <c r="N1799" s="4714"/>
      <c r="O1799" s="506"/>
      <c r="P1799" s="506"/>
    </row>
    <row r="1800" spans="3:17" s="360" customFormat="1" ht="21.75" customHeight="1" x14ac:dyDescent="0.2">
      <c r="C1800" s="4733"/>
      <c r="D1800" s="3898"/>
      <c r="E1800" s="1347" t="s">
        <v>2770</v>
      </c>
      <c r="F1800" s="1347" t="s">
        <v>563</v>
      </c>
      <c r="G1800" s="1347" t="s">
        <v>1413</v>
      </c>
      <c r="H1800" s="1347" t="s">
        <v>2773</v>
      </c>
      <c r="I1800" s="1347" t="s">
        <v>1996</v>
      </c>
      <c r="J1800" s="1347" t="s">
        <v>2321</v>
      </c>
      <c r="K1800" s="1347" t="s">
        <v>2020</v>
      </c>
      <c r="L1800" s="1347" t="s">
        <v>2322</v>
      </c>
      <c r="M1800" s="1347" t="s">
        <v>2323</v>
      </c>
      <c r="N1800" s="1348" t="s">
        <v>2560</v>
      </c>
      <c r="O1800" s="506"/>
      <c r="P1800" s="506"/>
    </row>
    <row r="1801" spans="3:17" s="360" customFormat="1" ht="31.5" customHeight="1" x14ac:dyDescent="0.2">
      <c r="C1801" s="1666" t="s">
        <v>3685</v>
      </c>
      <c r="D1801" s="1353">
        <v>39</v>
      </c>
      <c r="E1801" s="1351" t="s">
        <v>308</v>
      </c>
      <c r="F1801" s="1352" t="s">
        <v>1534</v>
      </c>
      <c r="G1801" s="1352" t="s">
        <v>1534</v>
      </c>
      <c r="H1801" s="1352">
        <v>39</v>
      </c>
      <c r="I1801" s="46">
        <v>3000</v>
      </c>
      <c r="J1801" s="1353">
        <v>0.02</v>
      </c>
      <c r="K1801" s="1354" t="s">
        <v>308</v>
      </c>
      <c r="L1801" s="1355">
        <v>50</v>
      </c>
      <c r="M1801" s="1356">
        <v>0.06</v>
      </c>
      <c r="N1801" s="1357">
        <v>0.1</v>
      </c>
      <c r="O1801" s="506"/>
      <c r="P1801" s="506"/>
    </row>
    <row r="1802" spans="3:17" s="360" customFormat="1" ht="31.5" customHeight="1" x14ac:dyDescent="0.2">
      <c r="C1802" s="1666" t="s">
        <v>3686</v>
      </c>
      <c r="D1802" s="1353">
        <v>49</v>
      </c>
      <c r="E1802" s="1351" t="s">
        <v>308</v>
      </c>
      <c r="F1802" s="1352" t="s">
        <v>1534</v>
      </c>
      <c r="G1802" s="1352" t="s">
        <v>1534</v>
      </c>
      <c r="H1802" s="1352">
        <v>49</v>
      </c>
      <c r="I1802" s="46">
        <v>5000</v>
      </c>
      <c r="J1802" s="1353">
        <v>0.02</v>
      </c>
      <c r="K1802" s="1354" t="s">
        <v>308</v>
      </c>
      <c r="L1802" s="1355">
        <v>50</v>
      </c>
      <c r="M1802" s="1356">
        <v>0.06</v>
      </c>
      <c r="N1802" s="1357">
        <v>0.1</v>
      </c>
      <c r="O1802" s="506"/>
      <c r="P1802" s="506"/>
    </row>
    <row r="1803" spans="3:17" s="360" customFormat="1" ht="15" customHeight="1" x14ac:dyDescent="0.2">
      <c r="C1803" s="1358"/>
      <c r="D1803" s="900"/>
      <c r="E1803" s="1300"/>
      <c r="F1803" s="1300"/>
      <c r="G1803" s="1300"/>
      <c r="H1803" s="1300"/>
      <c r="I1803" s="144"/>
      <c r="J1803" s="1301"/>
      <c r="K1803" s="1302"/>
      <c r="L1803" s="1302"/>
      <c r="M1803" s="1301"/>
      <c r="N1803" s="971"/>
      <c r="O1803" s="506"/>
      <c r="P1803" s="506"/>
    </row>
    <row r="1804" spans="3:17" s="360" customFormat="1" ht="15" customHeight="1" x14ac:dyDescent="0.2">
      <c r="C1804" s="1358" t="s">
        <v>1474</v>
      </c>
      <c r="D1804" s="900"/>
      <c r="E1804" s="1300"/>
      <c r="F1804" s="1300"/>
      <c r="G1804" s="1300"/>
      <c r="H1804" s="1300"/>
      <c r="I1804" s="144"/>
      <c r="J1804" s="1301"/>
      <c r="K1804" s="1302"/>
      <c r="L1804" s="1302"/>
      <c r="M1804" s="1301"/>
      <c r="N1804" s="971"/>
      <c r="O1804" s="506"/>
      <c r="P1804" s="506"/>
    </row>
    <row r="1805" spans="3:17" s="360" customFormat="1" ht="15" customHeight="1" x14ac:dyDescent="0.2">
      <c r="C1805" s="4730" t="s">
        <v>2778</v>
      </c>
      <c r="D1805" s="4731"/>
      <c r="E1805" s="4731"/>
      <c r="F1805" s="4731"/>
      <c r="G1805" s="4731"/>
      <c r="H1805" s="4731"/>
      <c r="I1805" s="4731"/>
      <c r="J1805" s="4731"/>
      <c r="K1805" s="4731"/>
      <c r="L1805" s="4731"/>
      <c r="M1805" s="4731"/>
      <c r="N1805" s="1359"/>
      <c r="O1805" s="506"/>
      <c r="P1805" s="506"/>
    </row>
    <row r="1806" spans="3:17" s="360" customFormat="1" ht="15" customHeight="1" x14ac:dyDescent="0.2">
      <c r="C1806" s="4729" t="s">
        <v>614</v>
      </c>
      <c r="D1806" s="3952"/>
      <c r="E1806" s="3952"/>
      <c r="F1806" s="3952"/>
      <c r="G1806" s="3952"/>
      <c r="H1806" s="3952"/>
      <c r="I1806" s="3952"/>
      <c r="J1806" s="3952"/>
      <c r="K1806" s="3952"/>
      <c r="L1806" s="3952"/>
      <c r="M1806" s="3952"/>
      <c r="N1806" s="971"/>
      <c r="O1806" s="506"/>
      <c r="P1806" s="506"/>
    </row>
    <row r="1807" spans="3:17" s="360" customFormat="1" ht="15" customHeight="1" x14ac:dyDescent="0.2">
      <c r="C1807" s="4729" t="s">
        <v>615</v>
      </c>
      <c r="D1807" s="3952"/>
      <c r="E1807" s="3952"/>
      <c r="F1807" s="3952"/>
      <c r="G1807" s="3952"/>
      <c r="H1807" s="3952"/>
      <c r="I1807" s="3952"/>
      <c r="J1807" s="3952"/>
      <c r="K1807" s="3952"/>
      <c r="L1807" s="3952"/>
      <c r="M1807" s="3952"/>
      <c r="N1807" s="971"/>
      <c r="O1807" s="506"/>
      <c r="P1807" s="506"/>
    </row>
    <row r="1808" spans="3:17" s="360" customFormat="1" ht="15" customHeight="1" x14ac:dyDescent="0.2">
      <c r="C1808" s="4729" t="s">
        <v>616</v>
      </c>
      <c r="D1808" s="3952"/>
      <c r="E1808" s="3952"/>
      <c r="F1808" s="3952"/>
      <c r="G1808" s="3952"/>
      <c r="H1808" s="3952"/>
      <c r="I1808" s="3952"/>
      <c r="J1808" s="3952"/>
      <c r="K1808" s="3952"/>
      <c r="L1808" s="3952"/>
      <c r="M1808" s="3952"/>
      <c r="N1808" s="971"/>
      <c r="O1808" s="506"/>
      <c r="P1808" s="506"/>
    </row>
    <row r="1809" spans="3:16" s="360" customFormat="1" ht="15" customHeight="1" thickBot="1" x14ac:dyDescent="0.25">
      <c r="C1809" s="4763" t="s">
        <v>3687</v>
      </c>
      <c r="D1809" s="4764"/>
      <c r="E1809" s="4764"/>
      <c r="F1809" s="4764"/>
      <c r="G1809" s="4764"/>
      <c r="H1809" s="4764"/>
      <c r="I1809" s="4764"/>
      <c r="J1809" s="4764"/>
      <c r="K1809" s="4764"/>
      <c r="L1809" s="4764"/>
      <c r="M1809" s="4764"/>
      <c r="N1809" s="967"/>
      <c r="O1809" s="506"/>
      <c r="P1809" s="506"/>
    </row>
    <row r="1810" spans="3:16" s="360" customFormat="1" ht="15" customHeight="1" x14ac:dyDescent="0.3">
      <c r="C1810" s="4697" t="str">
        <f>+C1794</f>
        <v>.</v>
      </c>
      <c r="D1810" s="4697"/>
      <c r="E1810" s="4697"/>
      <c r="F1810" s="534"/>
      <c r="G1810" s="534"/>
      <c r="H1810" s="534"/>
      <c r="I1810" s="506"/>
      <c r="J1810" s="506"/>
      <c r="K1810" s="506"/>
      <c r="L1810" s="506"/>
      <c r="M1810" s="506"/>
      <c r="N1810" s="506"/>
      <c r="O1810" s="506"/>
      <c r="P1810" s="506"/>
    </row>
    <row r="1811" spans="3:16" s="360" customFormat="1" ht="15" customHeight="1" thickBot="1" x14ac:dyDescent="0.35">
      <c r="C1811" s="534"/>
      <c r="D1811" s="534"/>
      <c r="E1811" s="534"/>
      <c r="F1811" s="534"/>
      <c r="G1811" s="534"/>
      <c r="H1811" s="534"/>
      <c r="I1811" s="506"/>
      <c r="J1811" s="506"/>
      <c r="K1811" s="506"/>
      <c r="L1811" s="506"/>
      <c r="M1811" s="506"/>
      <c r="N1811" s="506"/>
      <c r="O1811" s="506"/>
      <c r="P1811" s="506"/>
    </row>
    <row r="1812" spans="3:16" s="360" customFormat="1" ht="15" customHeight="1" thickTop="1" x14ac:dyDescent="0.2">
      <c r="C1812" s="4747" t="s">
        <v>2320</v>
      </c>
      <c r="D1812" s="4699"/>
      <c r="E1812" s="4699"/>
      <c r="F1812" s="4699"/>
      <c r="G1812" s="4699"/>
      <c r="H1812" s="4699"/>
      <c r="I1812" s="4699"/>
      <c r="J1812" s="4699"/>
      <c r="K1812" s="4699"/>
      <c r="L1812" s="4699"/>
      <c r="M1812" s="4700"/>
      <c r="N1812" s="506"/>
      <c r="O1812" s="506"/>
      <c r="P1812" s="506"/>
    </row>
    <row r="1813" spans="3:16" s="360" customFormat="1" ht="15" customHeight="1" thickBot="1" x14ac:dyDescent="0.25">
      <c r="C1813" s="831"/>
      <c r="D1813" s="712"/>
      <c r="E1813" s="712"/>
      <c r="F1813" s="712"/>
      <c r="G1813" s="712"/>
      <c r="H1813" s="712"/>
      <c r="I1813" s="712"/>
      <c r="J1813" s="712"/>
      <c r="K1813" s="712"/>
      <c r="L1813" s="712"/>
      <c r="M1813" s="832"/>
      <c r="N1813" s="506"/>
      <c r="O1813" s="506"/>
      <c r="P1813" s="506"/>
    </row>
    <row r="1814" spans="3:16" s="360" customFormat="1" ht="15" customHeight="1" thickBot="1" x14ac:dyDescent="0.25">
      <c r="C1814" s="4659" t="s">
        <v>344</v>
      </c>
      <c r="D1814" s="4660"/>
      <c r="E1814" s="4661" t="s">
        <v>2765</v>
      </c>
      <c r="F1814" s="4662"/>
      <c r="G1814" s="4662"/>
      <c r="H1814" s="4662"/>
      <c r="I1814" s="4662"/>
      <c r="J1814" s="4662"/>
      <c r="K1814" s="4662"/>
      <c r="L1814" s="4662"/>
      <c r="M1814" s="4663"/>
      <c r="N1814" s="506"/>
      <c r="O1814" s="506"/>
      <c r="P1814" s="506"/>
    </row>
    <row r="1815" spans="3:16" s="360" customFormat="1" ht="15" customHeight="1" thickBot="1" x14ac:dyDescent="0.25">
      <c r="C1815" s="4800" t="s">
        <v>2768</v>
      </c>
      <c r="D1815" s="4830" t="s">
        <v>2769</v>
      </c>
      <c r="E1815" s="4705" t="s">
        <v>2766</v>
      </c>
      <c r="F1815" s="4706"/>
      <c r="G1815" s="4707"/>
      <c r="H1815" s="4705" t="s">
        <v>2767</v>
      </c>
      <c r="I1815" s="4706"/>
      <c r="J1815" s="4707"/>
      <c r="K1815" s="931"/>
      <c r="L1815" s="931"/>
      <c r="M1815" s="1296"/>
      <c r="N1815" s="506"/>
      <c r="O1815" s="506"/>
      <c r="P1815" s="506"/>
    </row>
    <row r="1816" spans="3:16" s="360" customFormat="1" ht="15" customHeight="1" thickBot="1" x14ac:dyDescent="0.25">
      <c r="C1816" s="4801"/>
      <c r="D1816" s="4677"/>
      <c r="E1816" s="833" t="s">
        <v>2770</v>
      </c>
      <c r="F1816" s="855" t="s">
        <v>563</v>
      </c>
      <c r="G1816" s="828" t="s">
        <v>1413</v>
      </c>
      <c r="H1816" s="1236" t="s">
        <v>2773</v>
      </c>
      <c r="I1816" s="1023" t="s">
        <v>1996</v>
      </c>
      <c r="J1816" s="1023" t="s">
        <v>2321</v>
      </c>
      <c r="K1816" s="833" t="s">
        <v>1993</v>
      </c>
      <c r="L1816" s="1297" t="s">
        <v>2322</v>
      </c>
      <c r="M1816" s="1298" t="s">
        <v>2323</v>
      </c>
      <c r="N1816" s="506"/>
      <c r="O1816" s="506"/>
      <c r="P1816" s="506"/>
    </row>
    <row r="1817" spans="3:16" s="360" customFormat="1" ht="15" customHeight="1" x14ac:dyDescent="0.2">
      <c r="C1817" s="1027" t="s">
        <v>2324</v>
      </c>
      <c r="D1817" s="836">
        <v>14</v>
      </c>
      <c r="E1817" s="836" t="s">
        <v>1534</v>
      </c>
      <c r="F1817" s="836" t="s">
        <v>1534</v>
      </c>
      <c r="G1817" s="836" t="s">
        <v>1534</v>
      </c>
      <c r="H1817" s="836">
        <v>14</v>
      </c>
      <c r="I1817" s="19">
        <v>600</v>
      </c>
      <c r="J1817" s="839">
        <v>0.02</v>
      </c>
      <c r="K1817" s="839">
        <v>0</v>
      </c>
      <c r="L1817" s="1299">
        <v>50</v>
      </c>
      <c r="M1817" s="1243">
        <v>0.06</v>
      </c>
      <c r="N1817" s="506"/>
      <c r="O1817" s="506"/>
      <c r="P1817" s="506"/>
    </row>
    <row r="1818" spans="3:16" s="360" customFormat="1" ht="15" customHeight="1" x14ac:dyDescent="0.2">
      <c r="C1818" s="1027" t="s">
        <v>2325</v>
      </c>
      <c r="D1818" s="836">
        <v>19</v>
      </c>
      <c r="E1818" s="836" t="s">
        <v>1534</v>
      </c>
      <c r="F1818" s="836" t="s">
        <v>1534</v>
      </c>
      <c r="G1818" s="836" t="s">
        <v>1534</v>
      </c>
      <c r="H1818" s="836">
        <v>19</v>
      </c>
      <c r="I1818" s="19">
        <v>1000</v>
      </c>
      <c r="J1818" s="839">
        <v>0.02</v>
      </c>
      <c r="K1818" s="839">
        <v>0</v>
      </c>
      <c r="L1818" s="1299">
        <v>50</v>
      </c>
      <c r="M1818" s="1243">
        <v>0.06</v>
      </c>
      <c r="N1818" s="506"/>
      <c r="O1818" s="506"/>
      <c r="P1818" s="506"/>
    </row>
    <row r="1819" spans="3:16" s="360" customFormat="1" ht="15" customHeight="1" x14ac:dyDescent="0.2">
      <c r="C1819" s="1027" t="s">
        <v>2326</v>
      </c>
      <c r="D1819" s="836">
        <v>29</v>
      </c>
      <c r="E1819" s="836" t="s">
        <v>1534</v>
      </c>
      <c r="F1819" s="836" t="s">
        <v>1534</v>
      </c>
      <c r="G1819" s="836" t="s">
        <v>1534</v>
      </c>
      <c r="H1819" s="836">
        <v>29</v>
      </c>
      <c r="I1819" s="19">
        <v>2000</v>
      </c>
      <c r="J1819" s="839">
        <v>0.02</v>
      </c>
      <c r="K1819" s="839">
        <v>0</v>
      </c>
      <c r="L1819" s="1299">
        <v>50</v>
      </c>
      <c r="M1819" s="1243">
        <v>0.06</v>
      </c>
      <c r="N1819" s="506"/>
      <c r="O1819" s="506"/>
      <c r="P1819" s="506"/>
    </row>
    <row r="1820" spans="3:16" s="360" customFormat="1" ht="15" customHeight="1" x14ac:dyDescent="0.2">
      <c r="C1820" s="1234" t="s">
        <v>1474</v>
      </c>
      <c r="D1820" s="1300"/>
      <c r="E1820" s="1300"/>
      <c r="F1820" s="1300"/>
      <c r="G1820" s="1300"/>
      <c r="H1820" s="1300"/>
      <c r="I1820" s="144"/>
      <c r="J1820" s="1301"/>
      <c r="K1820" s="1301"/>
      <c r="L1820" s="1302"/>
      <c r="M1820" s="1303"/>
      <c r="N1820" s="506"/>
      <c r="O1820" s="506"/>
      <c r="P1820" s="506"/>
    </row>
    <row r="1821" spans="3:16" s="360" customFormat="1" ht="15" customHeight="1" x14ac:dyDescent="0.2">
      <c r="C1821" s="831" t="s">
        <v>2778</v>
      </c>
      <c r="D1821" s="712"/>
      <c r="E1821" s="848"/>
      <c r="F1821" s="848"/>
      <c r="G1821" s="848"/>
      <c r="H1821" s="848"/>
      <c r="I1821" s="848"/>
      <c r="J1821" s="848"/>
      <c r="K1821" s="848"/>
      <c r="L1821" s="848"/>
      <c r="M1821" s="1026"/>
      <c r="N1821" s="506"/>
      <c r="O1821" s="506"/>
      <c r="P1821" s="506"/>
    </row>
    <row r="1822" spans="3:16" s="360" customFormat="1" ht="15" customHeight="1" x14ac:dyDescent="0.2">
      <c r="C1822" s="4721" t="s">
        <v>2779</v>
      </c>
      <c r="D1822" s="4740"/>
      <c r="E1822" s="4740"/>
      <c r="F1822" s="4740"/>
      <c r="G1822" s="4740"/>
      <c r="H1822" s="4740"/>
      <c r="I1822" s="4740"/>
      <c r="J1822" s="4740"/>
      <c r="K1822" s="4740"/>
      <c r="L1822" s="4740"/>
      <c r="M1822" s="4688"/>
      <c r="N1822" s="506"/>
      <c r="O1822" s="506"/>
      <c r="P1822" s="506"/>
    </row>
    <row r="1823" spans="3:16" s="360" customFormat="1" ht="15" customHeight="1" x14ac:dyDescent="0.2">
      <c r="C1823" s="4761" t="s">
        <v>2327</v>
      </c>
      <c r="D1823" s="3952"/>
      <c r="E1823" s="3952"/>
      <c r="F1823" s="3952"/>
      <c r="G1823" s="3952"/>
      <c r="H1823" s="901"/>
      <c r="I1823" s="901"/>
      <c r="J1823" s="901"/>
      <c r="K1823" s="901"/>
      <c r="L1823" s="901"/>
      <c r="M1823" s="849"/>
      <c r="N1823" s="506"/>
      <c r="O1823" s="506"/>
      <c r="P1823" s="506"/>
    </row>
    <row r="1824" spans="3:16" s="360" customFormat="1" ht="15" customHeight="1" x14ac:dyDescent="0.2">
      <c r="C1824" s="4761" t="s">
        <v>2328</v>
      </c>
      <c r="D1824" s="3952"/>
      <c r="E1824" s="3952"/>
      <c r="F1824" s="3952"/>
      <c r="G1824" s="3952"/>
      <c r="H1824" s="3952"/>
      <c r="I1824" s="3952"/>
      <c r="J1824" s="3952"/>
      <c r="K1824" s="3952"/>
      <c r="L1824" s="3952"/>
      <c r="M1824" s="4762"/>
      <c r="N1824" s="506"/>
      <c r="O1824" s="506"/>
      <c r="P1824" s="506"/>
    </row>
    <row r="1825" spans="3:16" s="360" customFormat="1" ht="15" customHeight="1" thickBot="1" x14ac:dyDescent="0.25">
      <c r="C1825" s="850" t="s">
        <v>3683</v>
      </c>
      <c r="D1825" s="851"/>
      <c r="E1825" s="851"/>
      <c r="F1825" s="851"/>
      <c r="G1825" s="851"/>
      <c r="H1825" s="851"/>
      <c r="I1825" s="851"/>
      <c r="J1825" s="851"/>
      <c r="K1825" s="851"/>
      <c r="L1825" s="851"/>
      <c r="M1825" s="852"/>
      <c r="N1825" s="506"/>
      <c r="O1825" s="506"/>
      <c r="P1825" s="506"/>
    </row>
    <row r="1826" spans="3:16" s="360" customFormat="1" ht="15" customHeight="1" thickTop="1" x14ac:dyDescent="0.3">
      <c r="C1826" s="4683" t="str">
        <f>+C1810</f>
        <v>.</v>
      </c>
      <c r="D1826" s="4683"/>
      <c r="E1826" s="4683"/>
      <c r="F1826" s="534"/>
      <c r="G1826" s="534"/>
      <c r="H1826" s="534"/>
      <c r="I1826" s="506"/>
      <c r="J1826" s="506"/>
      <c r="K1826" s="506"/>
      <c r="L1826" s="506"/>
      <c r="M1826" s="506"/>
      <c r="N1826" s="506"/>
      <c r="O1826" s="506"/>
      <c r="P1826" s="506"/>
    </row>
    <row r="1827" spans="3:16" s="360" customFormat="1" ht="15" customHeight="1" thickBot="1" x14ac:dyDescent="0.35">
      <c r="F1827" s="534"/>
      <c r="G1827" s="534"/>
      <c r="H1827" s="534"/>
      <c r="I1827" s="506"/>
      <c r="J1827" s="506"/>
      <c r="K1827" s="506"/>
      <c r="L1827" s="506"/>
      <c r="M1827" s="506"/>
      <c r="N1827" s="506"/>
      <c r="O1827" s="506"/>
      <c r="P1827" s="506"/>
    </row>
    <row r="1828" spans="3:16" s="360" customFormat="1" ht="15" customHeight="1" thickTop="1" thickBot="1" x14ac:dyDescent="0.35">
      <c r="C1828" s="4698" t="s">
        <v>3665</v>
      </c>
      <c r="D1828" s="4699"/>
      <c r="E1828" s="4699"/>
      <c r="F1828" s="4700"/>
      <c r="G1828" s="534"/>
      <c r="H1828" s="534"/>
      <c r="I1828" s="506"/>
      <c r="J1828" s="506"/>
      <c r="K1828" s="506"/>
      <c r="L1828" s="506"/>
      <c r="M1828" s="506"/>
      <c r="N1828" s="506"/>
      <c r="O1828" s="506"/>
      <c r="P1828" s="506"/>
    </row>
    <row r="1829" spans="3:16" s="360" customFormat="1" ht="15" customHeight="1" thickBot="1" x14ac:dyDescent="0.35">
      <c r="C1829" s="4701" t="s">
        <v>3666</v>
      </c>
      <c r="D1829" s="4702" t="s">
        <v>3097</v>
      </c>
      <c r="E1829" s="4703"/>
      <c r="F1829" s="4704"/>
      <c r="G1829" s="534"/>
      <c r="H1829" s="534"/>
      <c r="I1829" s="506"/>
      <c r="J1829" s="506"/>
      <c r="K1829" s="506"/>
      <c r="L1829" s="506"/>
      <c r="M1829" s="506"/>
      <c r="N1829" s="506"/>
      <c r="O1829" s="506"/>
      <c r="P1829" s="506"/>
    </row>
    <row r="1830" spans="3:16" s="360" customFormat="1" ht="15" customHeight="1" x14ac:dyDescent="0.3">
      <c r="C1830" s="4665"/>
      <c r="D1830" s="833" t="s">
        <v>3667</v>
      </c>
      <c r="E1830" s="833" t="s">
        <v>3668</v>
      </c>
      <c r="F1830" s="1235" t="s">
        <v>3669</v>
      </c>
      <c r="G1830" s="534"/>
      <c r="H1830" s="534"/>
      <c r="I1830" s="506"/>
      <c r="J1830" s="506"/>
      <c r="K1830" s="506"/>
      <c r="L1830" s="506"/>
      <c r="M1830" s="506"/>
      <c r="N1830" s="506"/>
      <c r="O1830" s="506"/>
      <c r="P1830" s="506"/>
    </row>
    <row r="1831" spans="3:16" s="360" customFormat="1" ht="15" customHeight="1" x14ac:dyDescent="0.3">
      <c r="C1831" s="982" t="s">
        <v>3670</v>
      </c>
      <c r="D1831" s="836">
        <v>2.68</v>
      </c>
      <c r="E1831" s="19">
        <v>100</v>
      </c>
      <c r="F1831" s="1894">
        <v>0.1</v>
      </c>
      <c r="G1831" s="534"/>
      <c r="H1831" s="534"/>
      <c r="I1831" s="506"/>
      <c r="J1831" s="506"/>
      <c r="K1831" s="506"/>
      <c r="L1831" s="506"/>
      <c r="M1831" s="506"/>
      <c r="N1831" s="506"/>
      <c r="O1831" s="506"/>
      <c r="P1831" s="506"/>
    </row>
    <row r="1832" spans="3:16" s="360" customFormat="1" ht="15" customHeight="1" x14ac:dyDescent="0.3">
      <c r="C1832" s="982" t="s">
        <v>3671</v>
      </c>
      <c r="D1832" s="836">
        <v>16.07</v>
      </c>
      <c r="E1832" s="19">
        <v>700</v>
      </c>
      <c r="F1832" s="1894">
        <v>0.1</v>
      </c>
      <c r="G1832" s="534"/>
      <c r="H1832" s="534"/>
      <c r="I1832" s="506"/>
      <c r="J1832" s="506"/>
      <c r="K1832" s="506"/>
      <c r="L1832" s="506"/>
      <c r="M1832" s="506"/>
      <c r="N1832" s="506"/>
      <c r="O1832" s="506"/>
      <c r="P1832" s="506"/>
    </row>
    <row r="1833" spans="3:16" s="360" customFormat="1" ht="15" customHeight="1" x14ac:dyDescent="0.3">
      <c r="C1833" s="982" t="s">
        <v>3672</v>
      </c>
      <c r="D1833" s="836">
        <v>30.36</v>
      </c>
      <c r="E1833" s="19">
        <v>1500</v>
      </c>
      <c r="F1833" s="1894">
        <v>0.1</v>
      </c>
      <c r="G1833" s="534"/>
      <c r="H1833" s="534"/>
      <c r="I1833" s="506"/>
      <c r="J1833" s="506"/>
      <c r="K1833" s="506"/>
      <c r="L1833" s="506"/>
      <c r="M1833" s="506"/>
      <c r="N1833" s="506"/>
      <c r="O1833" s="506"/>
      <c r="P1833" s="506"/>
    </row>
    <row r="1834" spans="3:16" s="360" customFormat="1" ht="15" customHeight="1" x14ac:dyDescent="0.3">
      <c r="C1834" s="982" t="s">
        <v>3673</v>
      </c>
      <c r="D1834" s="836">
        <v>53.57</v>
      </c>
      <c r="E1834" s="19">
        <v>4000</v>
      </c>
      <c r="F1834" s="1894">
        <v>0.1</v>
      </c>
      <c r="G1834" s="534"/>
      <c r="H1834" s="534"/>
      <c r="I1834" s="506"/>
      <c r="J1834" s="506"/>
      <c r="K1834" s="506"/>
      <c r="L1834" s="506"/>
      <c r="M1834" s="506"/>
      <c r="N1834" s="506"/>
      <c r="O1834" s="506"/>
      <c r="P1834" s="506"/>
    </row>
    <row r="1835" spans="3:16" s="360" customFormat="1" ht="15" customHeight="1" x14ac:dyDescent="0.3">
      <c r="C1835" s="1323" t="s">
        <v>1474</v>
      </c>
      <c r="D1835" s="1300"/>
      <c r="E1835" s="144"/>
      <c r="F1835" s="1895"/>
      <c r="G1835" s="534"/>
      <c r="H1835" s="534"/>
      <c r="I1835" s="506"/>
      <c r="J1835" s="506"/>
      <c r="K1835" s="506"/>
      <c r="L1835" s="506"/>
      <c r="M1835" s="506"/>
      <c r="N1835" s="506"/>
      <c r="O1835" s="506"/>
      <c r="P1835" s="506"/>
    </row>
    <row r="1836" spans="3:16" s="360" customFormat="1" ht="15" customHeight="1" x14ac:dyDescent="0.3">
      <c r="C1836" s="4687" t="s">
        <v>3674</v>
      </c>
      <c r="D1836" s="4740"/>
      <c r="E1836" s="4740"/>
      <c r="F1836" s="4688"/>
      <c r="G1836" s="534"/>
      <c r="H1836" s="534"/>
      <c r="I1836" s="506"/>
      <c r="J1836" s="506"/>
      <c r="K1836" s="506"/>
      <c r="L1836" s="506"/>
      <c r="M1836" s="506"/>
      <c r="N1836" s="506"/>
      <c r="O1836" s="506"/>
      <c r="P1836" s="506"/>
    </row>
    <row r="1837" spans="3:16" s="360" customFormat="1" ht="15" customHeight="1" x14ac:dyDescent="0.3">
      <c r="C1837" s="4687" t="s">
        <v>3675</v>
      </c>
      <c r="D1837" s="4740"/>
      <c r="E1837" s="4740"/>
      <c r="F1837" s="4688"/>
      <c r="G1837" s="534"/>
      <c r="H1837" s="534"/>
      <c r="I1837" s="506"/>
      <c r="J1837" s="506"/>
      <c r="K1837" s="506"/>
      <c r="L1837" s="506"/>
      <c r="M1837" s="506"/>
      <c r="N1837" s="506"/>
      <c r="O1837" s="506"/>
      <c r="P1837" s="506"/>
    </row>
    <row r="1838" spans="3:16" s="360" customFormat="1" ht="15" customHeight="1" x14ac:dyDescent="0.3">
      <c r="C1838" s="981" t="s">
        <v>3676</v>
      </c>
      <c r="D1838" s="712"/>
      <c r="E1838" s="712"/>
      <c r="F1838" s="832"/>
      <c r="G1838" s="534"/>
      <c r="H1838" s="534"/>
      <c r="I1838" s="506"/>
      <c r="J1838" s="506"/>
      <c r="K1838" s="506"/>
      <c r="L1838" s="506"/>
      <c r="M1838" s="506"/>
      <c r="N1838" s="506"/>
      <c r="O1838" s="506"/>
      <c r="P1838" s="506"/>
    </row>
    <row r="1839" spans="3:16" s="360" customFormat="1" ht="15" customHeight="1" thickBot="1" x14ac:dyDescent="0.35">
      <c r="C1839" s="1616" t="s">
        <v>3561</v>
      </c>
      <c r="D1839" s="851"/>
      <c r="E1839" s="851"/>
      <c r="F1839" s="852"/>
      <c r="G1839" s="534"/>
      <c r="H1839" s="534"/>
      <c r="I1839" s="506"/>
      <c r="J1839" s="506"/>
      <c r="K1839" s="506"/>
      <c r="L1839" s="506"/>
      <c r="M1839" s="506"/>
      <c r="N1839" s="506"/>
      <c r="O1839" s="506"/>
      <c r="P1839" s="506"/>
    </row>
    <row r="1840" spans="3:16" s="360" customFormat="1" ht="15" customHeight="1" thickTop="1" x14ac:dyDescent="0.3">
      <c r="C1840" s="4683" t="str">
        <f>+C1826</f>
        <v>.</v>
      </c>
      <c r="D1840" s="4683"/>
      <c r="E1840" s="4683"/>
      <c r="F1840" s="534"/>
      <c r="G1840" s="534"/>
      <c r="H1840" s="534"/>
      <c r="I1840" s="506"/>
      <c r="J1840" s="506"/>
      <c r="K1840" s="506"/>
      <c r="L1840" s="506"/>
      <c r="M1840" s="506"/>
      <c r="N1840" s="506"/>
      <c r="O1840" s="506"/>
      <c r="P1840" s="506"/>
    </row>
    <row r="1841" spans="3:16" s="360" customFormat="1" ht="15" customHeight="1" thickBot="1" x14ac:dyDescent="0.25">
      <c r="C1841" s="1941"/>
      <c r="D1841" s="1941"/>
      <c r="E1841"/>
      <c r="F1841"/>
      <c r="G1841"/>
      <c r="H1841"/>
      <c r="I1841"/>
      <c r="J1841"/>
      <c r="K1841"/>
      <c r="L1841"/>
      <c r="M1841"/>
      <c r="N1841"/>
      <c r="O1841"/>
      <c r="P1841" s="506"/>
    </row>
    <row r="1842" spans="3:16" s="360" customFormat="1" ht="15" customHeight="1" x14ac:dyDescent="0.2">
      <c r="C1842" s="4708" t="s">
        <v>3534</v>
      </c>
      <c r="D1842" s="4709"/>
      <c r="E1842" s="4709"/>
      <c r="F1842" s="4709"/>
      <c r="G1842" s="4709"/>
      <c r="H1842" s="4709"/>
      <c r="I1842" s="4709"/>
      <c r="J1842" s="4709"/>
      <c r="K1842" s="4709"/>
      <c r="L1842" s="4709"/>
      <c r="M1842" s="4709"/>
      <c r="N1842" s="4710"/>
      <c r="O1842"/>
      <c r="P1842" s="506"/>
    </row>
    <row r="1843" spans="3:16" s="360" customFormat="1" ht="15" customHeight="1" x14ac:dyDescent="0.2">
      <c r="C1843" s="970"/>
      <c r="D1843" s="712"/>
      <c r="E1843" s="712"/>
      <c r="F1843" s="712"/>
      <c r="G1843" s="712"/>
      <c r="H1843" s="712"/>
      <c r="I1843" s="712"/>
      <c r="J1843" s="712"/>
      <c r="K1843" s="712"/>
      <c r="L1843" s="712"/>
      <c r="M1843" s="712"/>
      <c r="N1843" s="971"/>
      <c r="O1843"/>
      <c r="P1843" s="506"/>
    </row>
    <row r="1844" spans="3:16" s="360" customFormat="1" ht="15" customHeight="1" x14ac:dyDescent="0.2">
      <c r="C1844" s="4711" t="s">
        <v>344</v>
      </c>
      <c r="D1844" s="4712"/>
      <c r="E1844" s="4715" t="s">
        <v>2765</v>
      </c>
      <c r="F1844" s="4715"/>
      <c r="G1844" s="4715"/>
      <c r="H1844" s="4715"/>
      <c r="I1844" s="4715"/>
      <c r="J1844" s="4715"/>
      <c r="K1844" s="4715"/>
      <c r="L1844" s="4715"/>
      <c r="M1844" s="4715"/>
      <c r="N1844" s="4716"/>
      <c r="O1844"/>
      <c r="P1844" s="506"/>
    </row>
    <row r="1845" spans="3:16" s="360" customFormat="1" ht="15" customHeight="1" x14ac:dyDescent="0.2">
      <c r="C1845" s="4733" t="s">
        <v>2768</v>
      </c>
      <c r="D1845" s="3897" t="s">
        <v>2769</v>
      </c>
      <c r="E1845" s="4713" t="s">
        <v>2766</v>
      </c>
      <c r="F1845" s="4713"/>
      <c r="G1845" s="4713"/>
      <c r="H1845" s="4713" t="s">
        <v>2767</v>
      </c>
      <c r="I1845" s="4713"/>
      <c r="J1845" s="4713"/>
      <c r="K1845" s="4713" t="s">
        <v>340</v>
      </c>
      <c r="L1845" s="4713"/>
      <c r="M1845" s="4713"/>
      <c r="N1845" s="4714"/>
      <c r="O1845"/>
      <c r="P1845" s="506"/>
    </row>
    <row r="1846" spans="3:16" s="360" customFormat="1" ht="30" customHeight="1" x14ac:dyDescent="0.2">
      <c r="C1846" s="4733"/>
      <c r="D1846" s="3898"/>
      <c r="E1846" s="1347" t="s">
        <v>2770</v>
      </c>
      <c r="F1846" s="1347" t="s">
        <v>563</v>
      </c>
      <c r="G1846" s="1347" t="s">
        <v>1413</v>
      </c>
      <c r="H1846" s="1347" t="s">
        <v>2773</v>
      </c>
      <c r="I1846" s="1347" t="s">
        <v>1996</v>
      </c>
      <c r="J1846" s="1347" t="s">
        <v>2321</v>
      </c>
      <c r="K1846" s="1347" t="s">
        <v>1993</v>
      </c>
      <c r="L1846" s="1347" t="s">
        <v>2322</v>
      </c>
      <c r="M1846" s="1347" t="s">
        <v>2323</v>
      </c>
      <c r="N1846" s="1348" t="s">
        <v>2560</v>
      </c>
      <c r="O1846"/>
      <c r="P1846" s="506"/>
    </row>
    <row r="1847" spans="3:16" s="360" customFormat="1" ht="32.25" customHeight="1" x14ac:dyDescent="0.2">
      <c r="C1847" s="1666" t="s">
        <v>3657</v>
      </c>
      <c r="D1847" s="1350">
        <v>50</v>
      </c>
      <c r="E1847" s="1352" t="s">
        <v>1534</v>
      </c>
      <c r="F1847" s="1352" t="s">
        <v>1534</v>
      </c>
      <c r="G1847" s="1352" t="s">
        <v>1534</v>
      </c>
      <c r="H1847" s="1352">
        <v>50</v>
      </c>
      <c r="I1847" s="46">
        <v>3500</v>
      </c>
      <c r="J1847" s="1353">
        <v>0.1</v>
      </c>
      <c r="K1847" s="1352">
        <v>0</v>
      </c>
      <c r="L1847" s="1355">
        <v>50</v>
      </c>
      <c r="M1847" s="1356">
        <v>0.06</v>
      </c>
      <c r="N1847" s="1357">
        <v>0.1</v>
      </c>
      <c r="O1847"/>
      <c r="P1847" s="506"/>
    </row>
    <row r="1848" spans="3:16" s="360" customFormat="1" ht="15" customHeight="1" thickBot="1" x14ac:dyDescent="0.25">
      <c r="C1848" s="1939" t="s">
        <v>3401</v>
      </c>
      <c r="D1848" s="1773">
        <v>40</v>
      </c>
      <c r="E1848" s="1774" t="s">
        <v>1534</v>
      </c>
      <c r="F1848" s="1774" t="s">
        <v>1534</v>
      </c>
      <c r="G1848" s="1774" t="s">
        <v>1534</v>
      </c>
      <c r="H1848" s="1774">
        <v>40</v>
      </c>
      <c r="I1848" s="1775">
        <v>3500</v>
      </c>
      <c r="J1848" s="1773">
        <v>0.1</v>
      </c>
      <c r="K1848" s="1774">
        <v>0</v>
      </c>
      <c r="L1848" s="1776">
        <v>50</v>
      </c>
      <c r="M1848" s="1777">
        <v>0.06</v>
      </c>
      <c r="N1848" s="1778">
        <v>0.1</v>
      </c>
      <c r="O1848"/>
      <c r="P1848" s="506"/>
    </row>
    <row r="1849" spans="3:16" s="360" customFormat="1" ht="15" customHeight="1" x14ac:dyDescent="0.2">
      <c r="C1849" s="1779"/>
      <c r="D1849" s="1704"/>
      <c r="E1849" s="1780"/>
      <c r="F1849" s="1780"/>
      <c r="G1849" s="1780"/>
      <c r="H1849" s="1780"/>
      <c r="I1849" s="1781"/>
      <c r="J1849" s="1782"/>
      <c r="K1849" s="1783"/>
      <c r="L1849" s="1783"/>
      <c r="M1849" s="1782"/>
      <c r="N1849" s="1784"/>
      <c r="O1849"/>
      <c r="P1849" s="506"/>
    </row>
    <row r="1850" spans="3:16" s="360" customFormat="1" ht="15" customHeight="1" x14ac:dyDescent="0.2">
      <c r="C1850" s="1358" t="s">
        <v>1474</v>
      </c>
      <c r="D1850" s="900"/>
      <c r="E1850" s="1300"/>
      <c r="F1850" s="1300"/>
      <c r="G1850" s="1300"/>
      <c r="H1850" s="1300"/>
      <c r="I1850" s="144"/>
      <c r="J1850" s="1301"/>
      <c r="K1850" s="1302"/>
      <c r="L1850" s="1302"/>
      <c r="M1850" s="1301"/>
      <c r="N1850" s="971"/>
      <c r="O1850"/>
      <c r="P1850" s="506"/>
    </row>
    <row r="1851" spans="3:16" s="360" customFormat="1" ht="15" customHeight="1" x14ac:dyDescent="0.2">
      <c r="C1851" s="4730" t="s">
        <v>2778</v>
      </c>
      <c r="D1851" s="4731"/>
      <c r="E1851" s="4731"/>
      <c r="F1851" s="4731"/>
      <c r="G1851" s="4731"/>
      <c r="H1851" s="4731"/>
      <c r="I1851" s="4731"/>
      <c r="J1851" s="4731"/>
      <c r="K1851" s="4731"/>
      <c r="L1851" s="4731"/>
      <c r="M1851" s="4731"/>
      <c r="N1851" s="1359"/>
      <c r="O1851"/>
      <c r="P1851" s="506"/>
    </row>
    <row r="1852" spans="3:16" s="360" customFormat="1" ht="15" customHeight="1" x14ac:dyDescent="0.2">
      <c r="C1852" s="4729" t="s">
        <v>614</v>
      </c>
      <c r="D1852" s="3952"/>
      <c r="E1852" s="3952"/>
      <c r="F1852" s="3952"/>
      <c r="G1852" s="3952"/>
      <c r="H1852" s="3952"/>
      <c r="I1852" s="3952"/>
      <c r="J1852" s="3952"/>
      <c r="K1852" s="3952"/>
      <c r="L1852" s="3952"/>
      <c r="M1852" s="3952"/>
      <c r="N1852" s="971"/>
      <c r="O1852"/>
      <c r="P1852" s="506"/>
    </row>
    <row r="1853" spans="3:16" s="360" customFormat="1" ht="15" customHeight="1" x14ac:dyDescent="0.2">
      <c r="C1853" s="4729" t="s">
        <v>615</v>
      </c>
      <c r="D1853" s="3952"/>
      <c r="E1853" s="3952"/>
      <c r="F1853" s="3952"/>
      <c r="G1853" s="3952"/>
      <c r="H1853" s="3952"/>
      <c r="I1853" s="3952"/>
      <c r="J1853" s="3952"/>
      <c r="K1853" s="3952"/>
      <c r="L1853" s="3952"/>
      <c r="M1853" s="3952"/>
      <c r="N1853" s="971"/>
      <c r="O1853"/>
      <c r="P1853" s="506"/>
    </row>
    <row r="1854" spans="3:16" s="360" customFormat="1" ht="15" customHeight="1" thickBot="1" x14ac:dyDescent="0.25">
      <c r="C1854" s="4763" t="s">
        <v>3402</v>
      </c>
      <c r="D1854" s="4764"/>
      <c r="E1854" s="4764"/>
      <c r="F1854" s="4764"/>
      <c r="G1854" s="4764"/>
      <c r="H1854" s="4764"/>
      <c r="I1854" s="4764"/>
      <c r="J1854" s="4764"/>
      <c r="K1854" s="4764"/>
      <c r="L1854" s="4764"/>
      <c r="M1854" s="4764"/>
      <c r="N1854" s="967"/>
      <c r="O1854"/>
      <c r="P1854" s="506"/>
    </row>
    <row r="1855" spans="3:16" s="360" customFormat="1" ht="15" customHeight="1" thickBot="1" x14ac:dyDescent="0.3">
      <c r="C1855" s="4734" t="s">
        <v>3658</v>
      </c>
      <c r="D1855" s="4735"/>
      <c r="E1855" s="4735"/>
      <c r="F1855" s="4735"/>
      <c r="G1855" s="4735"/>
      <c r="H1855" s="4735"/>
      <c r="I1855" s="4735"/>
      <c r="J1855" s="4735"/>
      <c r="K1855" s="4735"/>
      <c r="L1855" s="4735"/>
      <c r="M1855" s="4735"/>
      <c r="N1855" s="4736"/>
      <c r="O1855"/>
      <c r="P1855" s="506"/>
    </row>
    <row r="1856" spans="3:16" s="360" customFormat="1" ht="15" customHeight="1" x14ac:dyDescent="0.2">
      <c r="C1856" s="4587" t="str">
        <f>+C1840</f>
        <v>.</v>
      </c>
      <c r="D1856" s="4587"/>
      <c r="E1856"/>
      <c r="F1856"/>
      <c r="G1856"/>
      <c r="H1856"/>
      <c r="I1856"/>
      <c r="J1856"/>
      <c r="K1856"/>
      <c r="L1856"/>
      <c r="M1856"/>
      <c r="N1856"/>
      <c r="O1856"/>
      <c r="P1856" s="506"/>
    </row>
    <row r="1857" spans="3:16" s="360" customFormat="1" ht="15" customHeight="1" thickBot="1" x14ac:dyDescent="0.25">
      <c r="C1857"/>
      <c r="D1857"/>
      <c r="E1857"/>
      <c r="F1857"/>
      <c r="G1857"/>
      <c r="H1857"/>
      <c r="I1857"/>
      <c r="J1857"/>
      <c r="K1857"/>
      <c r="L1857"/>
      <c r="M1857"/>
      <c r="N1857"/>
      <c r="O1857"/>
      <c r="P1857" s="506"/>
    </row>
    <row r="1858" spans="3:16" s="360" customFormat="1" ht="15" customHeight="1" x14ac:dyDescent="0.2">
      <c r="C1858" s="4737" t="s">
        <v>3403</v>
      </c>
      <c r="D1858" s="4738"/>
      <c r="E1858" s="4738"/>
      <c r="F1858" s="4738"/>
      <c r="G1858" s="4738"/>
      <c r="H1858"/>
      <c r="I1858"/>
      <c r="J1858"/>
      <c r="K1858"/>
      <c r="L1858"/>
      <c r="M1858"/>
      <c r="N1858"/>
      <c r="O1858"/>
      <c r="P1858" s="506"/>
    </row>
    <row r="1859" spans="3:16" s="360" customFormat="1" ht="15" customHeight="1" x14ac:dyDescent="0.2">
      <c r="C1859" s="4739" t="s">
        <v>3404</v>
      </c>
      <c r="D1859" s="4739"/>
      <c r="E1859" s="3978"/>
      <c r="F1859" s="4744"/>
      <c r="G1859" s="4745"/>
      <c r="H1859"/>
      <c r="I1859"/>
      <c r="J1859"/>
      <c r="K1859"/>
      <c r="L1859"/>
      <c r="M1859"/>
      <c r="N1859"/>
      <c r="O1859"/>
      <c r="P1859" s="506"/>
    </row>
    <row r="1860" spans="3:16" s="360" customFormat="1" ht="15" customHeight="1" x14ac:dyDescent="0.2">
      <c r="C1860" s="4765" t="s">
        <v>2768</v>
      </c>
      <c r="D1860" s="4765" t="s">
        <v>1078</v>
      </c>
      <c r="E1860" s="4739" t="s">
        <v>623</v>
      </c>
      <c r="F1860" s="4739"/>
      <c r="G1860" s="4739"/>
      <c r="H1860"/>
      <c r="I1860"/>
      <c r="J1860"/>
      <c r="K1860"/>
      <c r="L1860"/>
      <c r="M1860"/>
      <c r="N1860"/>
      <c r="O1860"/>
      <c r="P1860" s="506"/>
    </row>
    <row r="1861" spans="3:16" s="360" customFormat="1" ht="15" customHeight="1" x14ac:dyDescent="0.2">
      <c r="C1861" s="4765"/>
      <c r="D1861" s="4765"/>
      <c r="E1861" s="757" t="s">
        <v>215</v>
      </c>
      <c r="F1861" s="757" t="s">
        <v>1996</v>
      </c>
      <c r="G1861" s="757" t="s">
        <v>2321</v>
      </c>
      <c r="H1861"/>
      <c r="I1861"/>
      <c r="J1861"/>
      <c r="K1861"/>
      <c r="L1861"/>
      <c r="M1861"/>
      <c r="N1861"/>
      <c r="O1861"/>
      <c r="P1861" s="506"/>
    </row>
    <row r="1862" spans="3:16" s="360" customFormat="1" ht="25.5" customHeight="1" x14ac:dyDescent="0.2">
      <c r="C1862" s="1701" t="s">
        <v>3659</v>
      </c>
      <c r="D1862" s="1353">
        <v>50</v>
      </c>
      <c r="E1862" s="1353">
        <v>50</v>
      </c>
      <c r="F1862" s="1775">
        <v>3500</v>
      </c>
      <c r="G1862" s="1353">
        <v>0.1</v>
      </c>
      <c r="H1862"/>
      <c r="I1862"/>
      <c r="J1862"/>
      <c r="K1862"/>
      <c r="L1862"/>
      <c r="M1862"/>
      <c r="N1862"/>
      <c r="O1862"/>
      <c r="P1862" s="506"/>
    </row>
    <row r="1863" spans="3:16" s="360" customFormat="1" ht="15" customHeight="1" x14ac:dyDescent="0.2">
      <c r="C1863" s="1701" t="s">
        <v>3405</v>
      </c>
      <c r="D1863" s="1353">
        <v>40</v>
      </c>
      <c r="E1863" s="1353">
        <v>40</v>
      </c>
      <c r="F1863" s="1775">
        <v>3500</v>
      </c>
      <c r="G1863" s="1353">
        <v>0.1</v>
      </c>
      <c r="H1863"/>
      <c r="I1863"/>
      <c r="J1863"/>
      <c r="K1863"/>
      <c r="L1863"/>
      <c r="M1863"/>
      <c r="N1863"/>
      <c r="O1863"/>
      <c r="P1863" s="506"/>
    </row>
    <row r="1864" spans="3:16" s="360" customFormat="1" ht="15" customHeight="1" thickBot="1" x14ac:dyDescent="0.25">
      <c r="C1864" s="1940" t="s">
        <v>3406</v>
      </c>
      <c r="D1864" s="1773">
        <v>40</v>
      </c>
      <c r="E1864" s="1773">
        <v>40</v>
      </c>
      <c r="F1864" s="1775">
        <v>3500</v>
      </c>
      <c r="G1864" s="1773">
        <v>0.1</v>
      </c>
      <c r="H1864"/>
      <c r="I1864"/>
      <c r="J1864"/>
      <c r="K1864"/>
      <c r="L1864"/>
      <c r="M1864"/>
      <c r="N1864"/>
      <c r="O1864"/>
      <c r="P1864" s="506"/>
    </row>
    <row r="1865" spans="3:16" s="360" customFormat="1" ht="15" customHeight="1" x14ac:dyDescent="0.2">
      <c r="C1865" s="1779" t="s">
        <v>1474</v>
      </c>
      <c r="D1865" s="1704"/>
      <c r="E1865" s="1780"/>
      <c r="F1865" s="1780"/>
      <c r="G1865" s="1785"/>
      <c r="H1865"/>
      <c r="I1865"/>
      <c r="J1865"/>
      <c r="K1865"/>
      <c r="L1865"/>
      <c r="M1865"/>
      <c r="N1865"/>
      <c r="O1865"/>
      <c r="P1865" s="506"/>
    </row>
    <row r="1866" spans="3:16" s="360" customFormat="1" ht="15" customHeight="1" x14ac:dyDescent="0.2">
      <c r="C1866" s="4730" t="s">
        <v>2778</v>
      </c>
      <c r="D1866" s="4731"/>
      <c r="E1866" s="4731"/>
      <c r="F1866" s="4731"/>
      <c r="G1866" s="4732"/>
      <c r="H1866"/>
      <c r="I1866"/>
      <c r="J1866"/>
      <c r="K1866"/>
      <c r="L1866"/>
      <c r="M1866"/>
      <c r="N1866"/>
      <c r="O1866"/>
      <c r="P1866" s="506"/>
    </row>
    <row r="1867" spans="3:16" s="360" customFormat="1" ht="15" customHeight="1" x14ac:dyDescent="0.2">
      <c r="C1867" s="4730" t="s">
        <v>614</v>
      </c>
      <c r="D1867" s="4731"/>
      <c r="E1867" s="4731"/>
      <c r="F1867" s="4731"/>
      <c r="G1867" s="4732"/>
      <c r="H1867"/>
      <c r="I1867"/>
      <c r="J1867"/>
      <c r="K1867"/>
      <c r="L1867"/>
      <c r="M1867"/>
      <c r="N1867"/>
      <c r="O1867"/>
      <c r="P1867" s="506"/>
    </row>
    <row r="1868" spans="3:16" s="360" customFormat="1" ht="15" customHeight="1" thickBot="1" x14ac:dyDescent="0.25">
      <c r="C1868" s="4741" t="s">
        <v>615</v>
      </c>
      <c r="D1868" s="4742"/>
      <c r="E1868" s="4742"/>
      <c r="F1868" s="4742"/>
      <c r="G1868" s="4743"/>
      <c r="H1868"/>
      <c r="I1868"/>
      <c r="J1868"/>
      <c r="K1868"/>
      <c r="L1868"/>
      <c r="M1868"/>
      <c r="N1868"/>
      <c r="O1868"/>
      <c r="P1868" s="506"/>
    </row>
    <row r="1869" spans="3:16" s="360" customFormat="1" ht="15" customHeight="1" thickBot="1" x14ac:dyDescent="0.3">
      <c r="C1869" s="4734" t="s">
        <v>3658</v>
      </c>
      <c r="D1869" s="4735"/>
      <c r="E1869" s="4735"/>
      <c r="F1869" s="4735"/>
      <c r="G1869" s="4736"/>
      <c r="H1869"/>
      <c r="I1869"/>
      <c r="J1869"/>
      <c r="K1869"/>
      <c r="L1869"/>
      <c r="M1869"/>
      <c r="N1869"/>
      <c r="O1869"/>
      <c r="P1869" s="506"/>
    </row>
    <row r="1870" spans="3:16" s="360" customFormat="1" ht="15" customHeight="1" x14ac:dyDescent="0.2">
      <c r="C1870" s="4587" t="str">
        <f>+C1856</f>
        <v>.</v>
      </c>
      <c r="D1870" s="4587"/>
      <c r="E1870" s="4587"/>
      <c r="F1870"/>
      <c r="G1870"/>
      <c r="H1870"/>
      <c r="I1870"/>
      <c r="J1870"/>
      <c r="K1870"/>
      <c r="L1870"/>
      <c r="M1870"/>
      <c r="N1870"/>
      <c r="O1870"/>
      <c r="P1870" s="506"/>
    </row>
    <row r="1871" spans="3:16" s="360" customFormat="1" ht="15" customHeight="1" thickBot="1" x14ac:dyDescent="0.25">
      <c r="C1871"/>
      <c r="D1871"/>
      <c r="E1871"/>
      <c r="F1871"/>
      <c r="G1871"/>
      <c r="H1871"/>
      <c r="I1871"/>
      <c r="J1871"/>
      <c r="K1871"/>
      <c r="L1871"/>
      <c r="M1871"/>
      <c r="N1871"/>
      <c r="O1871"/>
      <c r="P1871" s="506"/>
    </row>
    <row r="1872" spans="3:16" s="360" customFormat="1" ht="15" customHeight="1" x14ac:dyDescent="0.2">
      <c r="C1872" s="4708" t="s">
        <v>3660</v>
      </c>
      <c r="D1872" s="4709"/>
      <c r="E1872" s="4709"/>
      <c r="F1872" s="4709"/>
      <c r="G1872" s="4709"/>
      <c r="H1872" s="4709"/>
      <c r="I1872" s="4709"/>
      <c r="J1872" s="4709"/>
      <c r="K1872" s="4709"/>
      <c r="L1872" s="4709"/>
      <c r="M1872" s="4709"/>
      <c r="N1872" s="4709"/>
      <c r="O1872" s="4710"/>
      <c r="P1872" s="506"/>
    </row>
    <row r="1873" spans="3:16" s="360" customFormat="1" ht="15" customHeight="1" x14ac:dyDescent="0.2">
      <c r="C1873" s="4766" t="s">
        <v>344</v>
      </c>
      <c r="D1873" s="4767"/>
      <c r="E1873" s="4715" t="s">
        <v>3407</v>
      </c>
      <c r="F1873" s="4715"/>
      <c r="G1873" s="4715"/>
      <c r="H1873" s="4715"/>
      <c r="I1873" s="4715"/>
      <c r="J1873" s="4715"/>
      <c r="K1873" s="4715"/>
      <c r="L1873" s="4715"/>
      <c r="M1873" s="4715"/>
      <c r="N1873" s="4715"/>
      <c r="O1873" s="4716"/>
      <c r="P1873" s="506"/>
    </row>
    <row r="1874" spans="3:16" s="360" customFormat="1" ht="15" customHeight="1" x14ac:dyDescent="0.2">
      <c r="C1874" s="4733" t="s">
        <v>2768</v>
      </c>
      <c r="D1874" s="4713" t="s">
        <v>2769</v>
      </c>
      <c r="E1874" s="4713" t="s">
        <v>2534</v>
      </c>
      <c r="F1874" s="4713"/>
      <c r="G1874" s="4713"/>
      <c r="H1874" s="4713"/>
      <c r="I1874" s="4713"/>
      <c r="J1874" s="4713" t="s">
        <v>340</v>
      </c>
      <c r="K1874" s="4713"/>
      <c r="L1874" s="4713"/>
      <c r="M1874" s="4713" t="s">
        <v>3408</v>
      </c>
      <c r="N1874" s="4713" t="s">
        <v>225</v>
      </c>
      <c r="O1874" s="4714"/>
      <c r="P1874" s="506"/>
    </row>
    <row r="1875" spans="3:16" s="360" customFormat="1" ht="77.25" customHeight="1" x14ac:dyDescent="0.2">
      <c r="C1875" s="4733"/>
      <c r="D1875" s="4713"/>
      <c r="E1875" s="1347" t="s">
        <v>2770</v>
      </c>
      <c r="F1875" s="1347" t="s">
        <v>3409</v>
      </c>
      <c r="G1875" s="1347" t="s">
        <v>563</v>
      </c>
      <c r="H1875" s="1347" t="s">
        <v>1413</v>
      </c>
      <c r="I1875" s="1347" t="s">
        <v>3410</v>
      </c>
      <c r="J1875" s="1347" t="s">
        <v>3411</v>
      </c>
      <c r="K1875" s="1347" t="s">
        <v>2322</v>
      </c>
      <c r="L1875" s="1347" t="s">
        <v>3412</v>
      </c>
      <c r="M1875" s="4713"/>
      <c r="N1875" s="1347" t="s">
        <v>3413</v>
      </c>
      <c r="O1875" s="1786" t="s">
        <v>3414</v>
      </c>
      <c r="P1875" s="506"/>
    </row>
    <row r="1876" spans="3:16" s="360" customFormat="1" ht="27.75" customHeight="1" x14ac:dyDescent="0.2">
      <c r="C1876" s="1666" t="s">
        <v>3661</v>
      </c>
      <c r="D1876" s="1353">
        <v>104.84</v>
      </c>
      <c r="E1876" s="1352">
        <v>50</v>
      </c>
      <c r="F1876" s="46">
        <v>333</v>
      </c>
      <c r="G1876" s="1352">
        <v>0.15</v>
      </c>
      <c r="H1876" s="1352">
        <v>0.15</v>
      </c>
      <c r="I1876" s="1352" t="s">
        <v>2238</v>
      </c>
      <c r="J1876" s="1353">
        <v>3.85</v>
      </c>
      <c r="K1876" s="46">
        <v>500</v>
      </c>
      <c r="L1876" s="1356">
        <v>0.06</v>
      </c>
      <c r="M1876" s="1356">
        <v>0.99</v>
      </c>
      <c r="N1876" s="1787">
        <v>50</v>
      </c>
      <c r="O1876" s="1788">
        <v>3500</v>
      </c>
      <c r="P1876" s="506"/>
    </row>
    <row r="1877" spans="3:16" s="360" customFormat="1" ht="25.5" customHeight="1" x14ac:dyDescent="0.2">
      <c r="C1877" s="1666" t="s">
        <v>3662</v>
      </c>
      <c r="D1877" s="1353">
        <v>104.84</v>
      </c>
      <c r="E1877" s="1352">
        <v>50</v>
      </c>
      <c r="F1877" s="46">
        <v>625</v>
      </c>
      <c r="G1877" s="1352">
        <v>0.08</v>
      </c>
      <c r="H1877" s="1352">
        <v>0.19</v>
      </c>
      <c r="I1877" s="1789">
        <v>0.04</v>
      </c>
      <c r="J1877" s="1353">
        <v>3.85</v>
      </c>
      <c r="K1877" s="46">
        <v>500</v>
      </c>
      <c r="L1877" s="1356">
        <v>0.06</v>
      </c>
      <c r="M1877" s="1356">
        <v>0.99</v>
      </c>
      <c r="N1877" s="1787">
        <v>50</v>
      </c>
      <c r="O1877" s="1788">
        <v>3500</v>
      </c>
      <c r="P1877" s="506"/>
    </row>
    <row r="1878" spans="3:16" s="360" customFormat="1" ht="21.75" customHeight="1" x14ac:dyDescent="0.2">
      <c r="C1878" s="1666" t="s">
        <v>3663</v>
      </c>
      <c r="D1878" s="1353">
        <v>104.84</v>
      </c>
      <c r="E1878" s="1352">
        <v>50</v>
      </c>
      <c r="F1878" s="46">
        <v>333</v>
      </c>
      <c r="G1878" s="1352">
        <v>0.15</v>
      </c>
      <c r="H1878" s="1352">
        <v>0.15</v>
      </c>
      <c r="I1878" s="1789">
        <v>0.04</v>
      </c>
      <c r="J1878" s="1353">
        <v>3.85</v>
      </c>
      <c r="K1878" s="46">
        <v>500</v>
      </c>
      <c r="L1878" s="1356">
        <v>0.06</v>
      </c>
      <c r="M1878" s="1356">
        <v>0.99</v>
      </c>
      <c r="N1878" s="1787">
        <v>50</v>
      </c>
      <c r="O1878" s="1788">
        <v>3500</v>
      </c>
      <c r="P1878" s="506"/>
    </row>
    <row r="1879" spans="3:16" s="360" customFormat="1" ht="15" customHeight="1" x14ac:dyDescent="0.2">
      <c r="C1879" s="1358" t="s">
        <v>1474</v>
      </c>
      <c r="D1879" s="900"/>
      <c r="E1879" s="1300"/>
      <c r="F1879" s="1300"/>
      <c r="G1879" s="1300"/>
      <c r="H1879" s="1300"/>
      <c r="I1879" s="144"/>
      <c r="J1879" s="1301"/>
      <c r="K1879" s="1302"/>
      <c r="L1879" s="1302"/>
      <c r="M1879" s="1301"/>
      <c r="N1879" s="712"/>
      <c r="O1879" s="971"/>
      <c r="P1879" s="506"/>
    </row>
    <row r="1880" spans="3:16" s="360" customFormat="1" ht="15" customHeight="1" x14ac:dyDescent="0.2">
      <c r="C1880" s="1901" t="s">
        <v>3664</v>
      </c>
      <c r="D1880" s="1022"/>
      <c r="E1880" s="1022"/>
      <c r="F1880" s="1022"/>
      <c r="G1880" s="1022"/>
      <c r="H1880" s="1022"/>
      <c r="I1880" s="1022"/>
      <c r="J1880" s="1022"/>
      <c r="K1880" s="1022"/>
      <c r="L1880" s="1022"/>
      <c r="M1880" s="1022"/>
      <c r="N1880" s="1022"/>
      <c r="O1880" s="1902"/>
      <c r="P1880" s="506"/>
    </row>
    <row r="1881" spans="3:16" s="360" customFormat="1" ht="15" customHeight="1" x14ac:dyDescent="0.2">
      <c r="C1881" s="4729" t="s">
        <v>3415</v>
      </c>
      <c r="D1881" s="3952"/>
      <c r="E1881" s="3952"/>
      <c r="F1881" s="3952"/>
      <c r="G1881" s="3952"/>
      <c r="H1881" s="3952"/>
      <c r="I1881" s="3952"/>
      <c r="J1881" s="3952"/>
      <c r="K1881" s="3952"/>
      <c r="L1881" s="3952"/>
      <c r="M1881" s="3952"/>
      <c r="N1881" s="712"/>
      <c r="O1881" s="971"/>
      <c r="P1881" s="506"/>
    </row>
    <row r="1882" spans="3:16" s="360" customFormat="1" ht="15" customHeight="1" x14ac:dyDescent="0.2">
      <c r="C1882" s="4729" t="s">
        <v>3416</v>
      </c>
      <c r="D1882" s="3952"/>
      <c r="E1882" s="3952"/>
      <c r="F1882" s="3952"/>
      <c r="G1882" s="3952"/>
      <c r="H1882" s="3952"/>
      <c r="I1882" s="3952"/>
      <c r="J1882" s="3952"/>
      <c r="K1882" s="3952"/>
      <c r="L1882" s="3952"/>
      <c r="M1882" s="3952"/>
      <c r="N1882" s="712"/>
      <c r="O1882" s="971"/>
      <c r="P1882" s="506"/>
    </row>
    <row r="1883" spans="3:16" s="360" customFormat="1" ht="15" customHeight="1" x14ac:dyDescent="0.2">
      <c r="C1883" s="4729" t="s">
        <v>3402</v>
      </c>
      <c r="D1883" s="3952"/>
      <c r="E1883" s="3952"/>
      <c r="F1883" s="3952"/>
      <c r="G1883" s="3952"/>
      <c r="H1883" s="3952"/>
      <c r="I1883" s="3952"/>
      <c r="J1883" s="3952"/>
      <c r="K1883" s="3952"/>
      <c r="L1883" s="3952"/>
      <c r="M1883" s="3952"/>
      <c r="N1883" s="712"/>
      <c r="O1883" s="971"/>
      <c r="P1883" s="506"/>
    </row>
    <row r="1884" spans="3:16" s="360" customFormat="1" ht="15" customHeight="1" x14ac:dyDescent="0.2">
      <c r="C1884" s="970" t="s">
        <v>3417</v>
      </c>
      <c r="D1884" s="712"/>
      <c r="E1884" s="712"/>
      <c r="F1884" s="712"/>
      <c r="G1884" s="712"/>
      <c r="H1884" s="712"/>
      <c r="I1884" s="712"/>
      <c r="J1884" s="712"/>
      <c r="K1884" s="712"/>
      <c r="L1884" s="712"/>
      <c r="M1884" s="712"/>
      <c r="N1884" s="712"/>
      <c r="O1884" s="971"/>
      <c r="P1884" s="506"/>
    </row>
    <row r="1885" spans="3:16" s="360" customFormat="1" ht="15" customHeight="1" x14ac:dyDescent="0.2">
      <c r="C1885" s="970" t="s">
        <v>3418</v>
      </c>
      <c r="D1885" s="712"/>
      <c r="E1885" s="712"/>
      <c r="F1885" s="712"/>
      <c r="G1885" s="712"/>
      <c r="H1885" s="712"/>
      <c r="I1885" s="712"/>
      <c r="J1885" s="712"/>
      <c r="K1885" s="712"/>
      <c r="L1885" s="712"/>
      <c r="M1885" s="712"/>
      <c r="N1885" s="712"/>
      <c r="O1885" s="971"/>
      <c r="P1885" s="506"/>
    </row>
    <row r="1886" spans="3:16" s="360" customFormat="1" ht="15" customHeight="1" thickBot="1" x14ac:dyDescent="0.25">
      <c r="C1886" s="970" t="s">
        <v>3419</v>
      </c>
      <c r="D1886" s="712"/>
      <c r="E1886" s="712"/>
      <c r="F1886" s="712"/>
      <c r="G1886" s="712"/>
      <c r="H1886" s="712"/>
      <c r="I1886" s="712"/>
      <c r="J1886" s="712"/>
      <c r="K1886" s="712"/>
      <c r="L1886" s="712"/>
      <c r="M1886" s="712"/>
      <c r="N1886" s="712"/>
      <c r="O1886" s="971"/>
      <c r="P1886" s="506"/>
    </row>
    <row r="1887" spans="3:16" s="360" customFormat="1" ht="15" customHeight="1" thickBot="1" x14ac:dyDescent="0.3">
      <c r="C1887" s="4734" t="s">
        <v>3658</v>
      </c>
      <c r="D1887" s="4735"/>
      <c r="E1887" s="4735"/>
      <c r="F1887" s="4735"/>
      <c r="G1887" s="4735"/>
      <c r="H1887" s="4735"/>
      <c r="I1887" s="4735"/>
      <c r="J1887" s="4735"/>
      <c r="K1887" s="4735"/>
      <c r="L1887" s="4735"/>
      <c r="M1887" s="4735"/>
      <c r="N1887" s="4735"/>
      <c r="O1887" s="4736"/>
      <c r="P1887" s="506"/>
    </row>
    <row r="1888" spans="3:16" s="360" customFormat="1" ht="15" customHeight="1" x14ac:dyDescent="0.3">
      <c r="C1888" s="2414" t="str">
        <f>+C1870</f>
        <v>.</v>
      </c>
      <c r="D1888" s="1962"/>
      <c r="E1888" s="1517"/>
      <c r="F1888" s="534"/>
      <c r="G1888" s="534"/>
      <c r="H1888" s="534"/>
      <c r="I1888" s="506"/>
      <c r="J1888" s="506"/>
      <c r="K1888" s="506"/>
      <c r="L1888" s="506"/>
      <c r="M1888" s="506"/>
      <c r="N1888" s="506"/>
      <c r="O1888" s="506"/>
      <c r="P1888" s="506"/>
    </row>
    <row r="1889" spans="3:16" s="360" customFormat="1" ht="15" customHeight="1" thickBot="1" x14ac:dyDescent="0.35">
      <c r="C1889" s="1517"/>
      <c r="D1889" s="1517"/>
      <c r="E1889" s="1517"/>
      <c r="F1889" s="534"/>
      <c r="G1889" s="534"/>
      <c r="H1889" s="534"/>
      <c r="I1889" s="506"/>
      <c r="J1889" s="506"/>
      <c r="K1889" s="506"/>
      <c r="L1889" s="506"/>
      <c r="M1889" s="506"/>
      <c r="N1889" s="506"/>
      <c r="O1889" s="506"/>
      <c r="P1889" s="506"/>
    </row>
    <row r="1890" spans="3:16" s="360" customFormat="1" ht="29.25" customHeight="1" thickTop="1" x14ac:dyDescent="0.3">
      <c r="C1890" s="4750" t="s">
        <v>3023</v>
      </c>
      <c r="D1890" s="4751"/>
      <c r="E1890" s="4751"/>
      <c r="F1890" s="4751"/>
      <c r="G1890" s="4752"/>
      <c r="H1890" s="534"/>
      <c r="I1890" s="506"/>
      <c r="J1890" s="506"/>
      <c r="K1890" s="506"/>
      <c r="L1890" s="506"/>
      <c r="M1890" s="506"/>
      <c r="N1890" s="506"/>
      <c r="O1890" s="506"/>
      <c r="P1890" s="506"/>
    </row>
    <row r="1891" spans="3:16" s="360" customFormat="1" ht="15" customHeight="1" x14ac:dyDescent="0.3">
      <c r="C1891" s="4753" t="s">
        <v>3024</v>
      </c>
      <c r="D1891" s="4755" t="s">
        <v>3648</v>
      </c>
      <c r="E1891" s="4756"/>
      <c r="F1891" s="4756"/>
      <c r="G1891" s="4757"/>
      <c r="H1891" s="534"/>
      <c r="I1891" s="506"/>
      <c r="J1891" s="506"/>
      <c r="K1891" s="506"/>
      <c r="L1891" s="506"/>
      <c r="M1891" s="506"/>
      <c r="N1891" s="506"/>
      <c r="O1891" s="506"/>
      <c r="P1891" s="506"/>
    </row>
    <row r="1892" spans="3:16" s="360" customFormat="1" ht="15" customHeight="1" x14ac:dyDescent="0.3">
      <c r="C1892" s="4754"/>
      <c r="D1892" s="1651" t="s">
        <v>2331</v>
      </c>
      <c r="E1892" s="1347" t="s">
        <v>3027</v>
      </c>
      <c r="F1892" s="1347" t="s">
        <v>2321</v>
      </c>
      <c r="G1892" s="1444" t="s">
        <v>3649</v>
      </c>
      <c r="H1892" s="534"/>
      <c r="I1892" s="506"/>
      <c r="J1892" s="506"/>
      <c r="K1892" s="506"/>
      <c r="L1892" s="506"/>
      <c r="M1892" s="506"/>
      <c r="N1892" s="506"/>
      <c r="O1892" s="506"/>
      <c r="P1892" s="506"/>
    </row>
    <row r="1893" spans="3:16" s="360" customFormat="1" ht="15" customHeight="1" x14ac:dyDescent="0.3">
      <c r="C1893" s="1445" t="s">
        <v>3650</v>
      </c>
      <c r="D1893" s="1353">
        <v>39</v>
      </c>
      <c r="E1893" s="1352" t="s">
        <v>3651</v>
      </c>
      <c r="F1893" s="1352">
        <v>0.02</v>
      </c>
      <c r="G1893" s="1938" t="s">
        <v>3652</v>
      </c>
      <c r="H1893" s="534"/>
      <c r="I1893" s="506"/>
      <c r="J1893" s="506"/>
      <c r="K1893" s="506"/>
      <c r="L1893" s="506"/>
      <c r="M1893" s="506"/>
      <c r="N1893" s="506"/>
      <c r="O1893" s="506"/>
      <c r="P1893" s="506"/>
    </row>
    <row r="1894" spans="3:16" s="360" customFormat="1" ht="15" customHeight="1" x14ac:dyDescent="0.3">
      <c r="C1894" s="1323" t="s">
        <v>1474</v>
      </c>
      <c r="D1894" s="900"/>
      <c r="E1894" s="1300"/>
      <c r="F1894" s="1300"/>
      <c r="G1894" s="1895"/>
      <c r="H1894" s="534"/>
      <c r="I1894" s="506"/>
      <c r="J1894" s="506"/>
      <c r="K1894" s="506"/>
      <c r="L1894" s="506"/>
      <c r="M1894" s="506"/>
      <c r="N1894" s="506"/>
      <c r="O1894" s="506"/>
      <c r="P1894" s="506"/>
    </row>
    <row r="1895" spans="3:16" s="360" customFormat="1" ht="15" customHeight="1" x14ac:dyDescent="0.3">
      <c r="C1895" s="4758" t="s">
        <v>2778</v>
      </c>
      <c r="D1895" s="4731"/>
      <c r="E1895" s="4731"/>
      <c r="F1895" s="4731"/>
      <c r="G1895" s="4759"/>
      <c r="H1895" s="534"/>
      <c r="I1895" s="506"/>
      <c r="J1895" s="506"/>
      <c r="K1895" s="506"/>
      <c r="L1895" s="506"/>
      <c r="M1895" s="506"/>
      <c r="N1895" s="506"/>
      <c r="O1895" s="506"/>
      <c r="P1895" s="506"/>
    </row>
    <row r="1896" spans="3:16" s="360" customFormat="1" ht="15" customHeight="1" x14ac:dyDescent="0.3">
      <c r="C1896" s="4760" t="s">
        <v>3653</v>
      </c>
      <c r="D1896" s="3848"/>
      <c r="E1896" s="3848"/>
      <c r="F1896" s="3848"/>
      <c r="G1896" s="4746"/>
      <c r="H1896" s="534"/>
      <c r="I1896" s="506"/>
      <c r="J1896" s="506"/>
      <c r="K1896" s="506"/>
      <c r="L1896" s="506"/>
      <c r="M1896" s="506"/>
      <c r="N1896" s="506"/>
      <c r="O1896" s="506"/>
      <c r="P1896" s="506"/>
    </row>
    <row r="1897" spans="3:16" s="360" customFormat="1" ht="15" customHeight="1" x14ac:dyDescent="0.3">
      <c r="C1897" s="4760" t="s">
        <v>3654</v>
      </c>
      <c r="D1897" s="3848"/>
      <c r="E1897" s="3848"/>
      <c r="F1897" s="3848"/>
      <c r="G1897" s="4746"/>
      <c r="H1897" s="534"/>
      <c r="I1897" s="506"/>
      <c r="J1897" s="506"/>
      <c r="K1897" s="506"/>
      <c r="L1897" s="506"/>
      <c r="M1897" s="506"/>
      <c r="N1897" s="506"/>
      <c r="O1897" s="506"/>
      <c r="P1897" s="506"/>
    </row>
    <row r="1898" spans="3:16" s="360" customFormat="1" ht="15" customHeight="1" x14ac:dyDescent="0.3">
      <c r="C1898" s="4760" t="s">
        <v>3655</v>
      </c>
      <c r="D1898" s="3848"/>
      <c r="E1898" s="3848"/>
      <c r="F1898" s="3848"/>
      <c r="G1898" s="4746"/>
      <c r="H1898" s="534"/>
      <c r="I1898" s="506"/>
      <c r="J1898" s="506"/>
      <c r="K1898" s="506"/>
      <c r="L1898" s="506"/>
      <c r="M1898" s="506"/>
      <c r="N1898" s="506"/>
      <c r="O1898" s="506"/>
      <c r="P1898" s="506"/>
    </row>
    <row r="1899" spans="3:16" s="360" customFormat="1" ht="15" customHeight="1" x14ac:dyDescent="0.3">
      <c r="C1899" s="4761"/>
      <c r="D1899" s="3952"/>
      <c r="E1899" s="3952"/>
      <c r="F1899" s="3952"/>
      <c r="G1899" s="4762"/>
      <c r="H1899" s="534"/>
      <c r="I1899" s="506"/>
      <c r="J1899" s="506"/>
      <c r="K1899" s="506"/>
      <c r="L1899" s="506"/>
      <c r="M1899" s="506"/>
      <c r="N1899" s="506"/>
      <c r="O1899" s="506"/>
      <c r="P1899" s="506"/>
    </row>
    <row r="1900" spans="3:16" s="360" customFormat="1" ht="15" customHeight="1" thickBot="1" x14ac:dyDescent="0.35">
      <c r="C1900" s="4794" t="s">
        <v>3656</v>
      </c>
      <c r="D1900" s="4795"/>
      <c r="E1900" s="4795"/>
      <c r="F1900" s="4795"/>
      <c r="G1900" s="4796"/>
      <c r="H1900" s="534"/>
      <c r="I1900" s="506"/>
      <c r="J1900" s="506"/>
      <c r="K1900" s="506"/>
      <c r="L1900" s="506"/>
      <c r="M1900" s="506"/>
      <c r="N1900" s="506"/>
      <c r="O1900" s="506"/>
      <c r="P1900" s="506"/>
    </row>
    <row r="1901" spans="3:16" s="360" customFormat="1" ht="15" customHeight="1" thickTop="1" x14ac:dyDescent="0.3">
      <c r="C1901" s="2413" t="str">
        <f>+C1888</f>
        <v>.</v>
      </c>
      <c r="D1901" s="1961"/>
      <c r="E1901" s="1517"/>
      <c r="F1901" s="534"/>
      <c r="G1901" s="534"/>
      <c r="H1901" s="534"/>
      <c r="I1901" s="506"/>
      <c r="J1901" s="506"/>
      <c r="K1901" s="506"/>
      <c r="L1901" s="506"/>
      <c r="M1901" s="506"/>
      <c r="N1901" s="506"/>
      <c r="O1901" s="506"/>
      <c r="P1901" s="506"/>
    </row>
    <row r="1902" spans="3:16" s="360" customFormat="1" ht="15" customHeight="1" thickBot="1" x14ac:dyDescent="0.35">
      <c r="C1902" s="534"/>
      <c r="D1902" s="534"/>
      <c r="E1902" s="534"/>
      <c r="F1902" s="534"/>
      <c r="G1902" s="534"/>
      <c r="H1902" s="534"/>
      <c r="I1902" s="506"/>
      <c r="J1902" s="506"/>
      <c r="K1902" s="506"/>
      <c r="L1902" s="506"/>
      <c r="M1902" s="506"/>
      <c r="N1902" s="506"/>
      <c r="O1902" s="506"/>
      <c r="P1902" s="506"/>
    </row>
    <row r="1903" spans="3:16" s="360" customFormat="1" ht="15" customHeight="1" thickTop="1" x14ac:dyDescent="0.3">
      <c r="C1903" s="4747" t="s">
        <v>3630</v>
      </c>
      <c r="D1903" s="4699"/>
      <c r="E1903" s="4699"/>
      <c r="F1903" s="4700"/>
      <c r="G1903" s="534"/>
      <c r="H1903" s="534"/>
      <c r="I1903" s="506"/>
      <c r="J1903" s="506"/>
      <c r="K1903" s="506"/>
      <c r="L1903" s="506"/>
      <c r="M1903" s="506"/>
      <c r="N1903" s="506"/>
      <c r="O1903" s="506"/>
      <c r="P1903" s="506"/>
    </row>
    <row r="1904" spans="3:16" s="360" customFormat="1" ht="15" customHeight="1" x14ac:dyDescent="0.3">
      <c r="C1904" s="831"/>
      <c r="D1904" s="712"/>
      <c r="E1904" s="534"/>
      <c r="F1904" s="1935"/>
      <c r="G1904" s="534"/>
      <c r="H1904" s="534"/>
      <c r="I1904" s="506"/>
      <c r="J1904" s="506"/>
      <c r="K1904" s="506"/>
      <c r="L1904" s="506"/>
      <c r="M1904" s="506"/>
      <c r="N1904" s="506"/>
      <c r="O1904" s="506"/>
      <c r="P1904" s="506"/>
    </row>
    <row r="1905" spans="3:16" s="360" customFormat="1" ht="15" customHeight="1" x14ac:dyDescent="0.3">
      <c r="C1905" s="980" t="s">
        <v>3631</v>
      </c>
      <c r="D1905" s="893" t="s">
        <v>3632</v>
      </c>
      <c r="E1905" s="534"/>
      <c r="F1905" s="1935"/>
      <c r="G1905" s="534"/>
      <c r="H1905" s="534"/>
      <c r="I1905" s="506"/>
      <c r="J1905" s="506"/>
      <c r="K1905" s="506"/>
      <c r="L1905" s="506"/>
      <c r="M1905" s="506"/>
      <c r="N1905" s="506"/>
      <c r="O1905" s="506"/>
      <c r="P1905" s="506"/>
    </row>
    <row r="1906" spans="3:16" s="360" customFormat="1" ht="47.25" customHeight="1" x14ac:dyDescent="0.3">
      <c r="C1906" s="980" t="s">
        <v>3633</v>
      </c>
      <c r="D1906" s="3848" t="s">
        <v>3634</v>
      </c>
      <c r="E1906" s="3848"/>
      <c r="F1906" s="4746"/>
      <c r="G1906" s="534"/>
      <c r="H1906" s="534"/>
      <c r="I1906" s="506"/>
      <c r="J1906" s="506"/>
      <c r="K1906" s="506"/>
      <c r="L1906" s="506"/>
      <c r="M1906" s="506"/>
      <c r="N1906" s="506"/>
      <c r="O1906" s="506"/>
      <c r="P1906" s="506"/>
    </row>
    <row r="1907" spans="3:16" s="360" customFormat="1" ht="29.25" customHeight="1" x14ac:dyDescent="0.3">
      <c r="C1907" s="4748" t="s">
        <v>3155</v>
      </c>
      <c r="D1907" s="3848" t="s">
        <v>3635</v>
      </c>
      <c r="E1907" s="3848"/>
      <c r="F1907" s="4746"/>
      <c r="G1907" s="534"/>
      <c r="H1907" s="534"/>
      <c r="I1907" s="506"/>
      <c r="J1907" s="506"/>
      <c r="K1907" s="506"/>
      <c r="L1907" s="506"/>
      <c r="M1907" s="506"/>
      <c r="N1907" s="506"/>
      <c r="O1907" s="506"/>
      <c r="P1907" s="506"/>
    </row>
    <row r="1908" spans="3:16" s="360" customFormat="1" ht="15" customHeight="1" x14ac:dyDescent="0.3">
      <c r="C1908" s="4748"/>
      <c r="D1908" s="4792" t="s">
        <v>3636</v>
      </c>
      <c r="E1908" s="4792"/>
      <c r="F1908" s="4793"/>
      <c r="G1908" s="534"/>
      <c r="H1908" s="534"/>
      <c r="I1908" s="506"/>
      <c r="J1908" s="506"/>
      <c r="K1908" s="506"/>
      <c r="L1908" s="506"/>
      <c r="M1908" s="506"/>
      <c r="N1908" s="506"/>
      <c r="O1908" s="506"/>
      <c r="P1908" s="506"/>
    </row>
    <row r="1909" spans="3:16" s="360" customFormat="1" ht="69.75" customHeight="1" x14ac:dyDescent="0.3">
      <c r="C1909" s="4748"/>
      <c r="D1909" s="3848" t="s">
        <v>3637</v>
      </c>
      <c r="E1909" s="3848"/>
      <c r="F1909" s="4746"/>
      <c r="G1909" s="534"/>
      <c r="H1909" s="534"/>
      <c r="I1909" s="506"/>
      <c r="J1909" s="506"/>
      <c r="K1909" s="506"/>
      <c r="L1909" s="506"/>
      <c r="M1909" s="506"/>
      <c r="N1909" s="506"/>
      <c r="O1909" s="506"/>
      <c r="P1909" s="506"/>
    </row>
    <row r="1910" spans="3:16" s="360" customFormat="1" ht="60" customHeight="1" x14ac:dyDescent="0.3">
      <c r="C1910" s="4748"/>
      <c r="D1910" s="3848" t="s">
        <v>3638</v>
      </c>
      <c r="E1910" s="3848"/>
      <c r="F1910" s="4746"/>
      <c r="G1910" s="534"/>
      <c r="H1910" s="534"/>
      <c r="I1910" s="506"/>
      <c r="J1910" s="506"/>
      <c r="K1910" s="506"/>
      <c r="L1910" s="506"/>
      <c r="M1910" s="506"/>
      <c r="N1910" s="506"/>
      <c r="O1910" s="506"/>
      <c r="P1910" s="506"/>
    </row>
    <row r="1911" spans="3:16" s="360" customFormat="1" ht="59.25" customHeight="1" x14ac:dyDescent="0.3">
      <c r="C1911" s="4748"/>
      <c r="D1911" s="3848" t="s">
        <v>3639</v>
      </c>
      <c r="E1911" s="3848"/>
      <c r="F1911" s="4746"/>
      <c r="G1911" s="534"/>
      <c r="H1911" s="534"/>
      <c r="I1911" s="506"/>
      <c r="J1911" s="506"/>
      <c r="K1911" s="506"/>
      <c r="L1911" s="506"/>
      <c r="M1911" s="506"/>
      <c r="N1911" s="506"/>
      <c r="O1911" s="506"/>
      <c r="P1911" s="506"/>
    </row>
    <row r="1912" spans="3:16" s="360" customFormat="1" ht="15" customHeight="1" x14ac:dyDescent="0.3">
      <c r="C1912" s="4748"/>
      <c r="D1912" s="893" t="s">
        <v>3640</v>
      </c>
      <c r="E1912" s="534"/>
      <c r="F1912" s="1935"/>
      <c r="G1912" s="534"/>
      <c r="H1912" s="534"/>
      <c r="I1912" s="506"/>
      <c r="J1912" s="506"/>
      <c r="K1912" s="506"/>
      <c r="L1912" s="506"/>
      <c r="M1912" s="506"/>
      <c r="N1912" s="506"/>
      <c r="O1912" s="506"/>
      <c r="P1912" s="506"/>
    </row>
    <row r="1913" spans="3:16" s="360" customFormat="1" ht="30.75" customHeight="1" x14ac:dyDescent="0.3">
      <c r="C1913" s="4748"/>
      <c r="D1913" s="3848" t="s">
        <v>3641</v>
      </c>
      <c r="E1913" s="3848"/>
      <c r="F1913" s="4746"/>
      <c r="G1913" s="534"/>
      <c r="H1913" s="534"/>
      <c r="I1913" s="506"/>
      <c r="J1913" s="506"/>
      <c r="K1913" s="506"/>
      <c r="L1913" s="506"/>
      <c r="M1913" s="506"/>
      <c r="N1913" s="506"/>
      <c r="O1913" s="506"/>
      <c r="P1913" s="506"/>
    </row>
    <row r="1914" spans="3:16" s="360" customFormat="1" ht="30.75" customHeight="1" x14ac:dyDescent="0.3">
      <c r="C1914" s="980" t="s">
        <v>3642</v>
      </c>
      <c r="D1914" s="3848" t="s">
        <v>3643</v>
      </c>
      <c r="E1914" s="3848"/>
      <c r="F1914" s="4746"/>
      <c r="G1914" s="534"/>
      <c r="H1914" s="534"/>
      <c r="I1914" s="506"/>
      <c r="J1914" s="506"/>
      <c r="K1914" s="506"/>
      <c r="L1914" s="506"/>
      <c r="M1914" s="506"/>
      <c r="N1914" s="506"/>
      <c r="O1914" s="506"/>
      <c r="P1914" s="506"/>
    </row>
    <row r="1915" spans="3:16" s="360" customFormat="1" ht="33" customHeight="1" x14ac:dyDescent="0.3">
      <c r="C1915" s="4749" t="s">
        <v>3018</v>
      </c>
      <c r="D1915" s="3848" t="s">
        <v>3644</v>
      </c>
      <c r="E1915" s="3848"/>
      <c r="F1915" s="4746"/>
      <c r="G1915" s="534"/>
      <c r="H1915" s="534"/>
      <c r="I1915" s="506"/>
      <c r="J1915" s="506"/>
      <c r="K1915" s="506"/>
      <c r="L1915" s="506"/>
      <c r="M1915" s="506"/>
      <c r="N1915" s="506"/>
      <c r="O1915" s="506"/>
      <c r="P1915" s="506"/>
    </row>
    <row r="1916" spans="3:16" s="360" customFormat="1" ht="33.75" customHeight="1" x14ac:dyDescent="0.3">
      <c r="C1916" s="4749"/>
      <c r="D1916" s="3848" t="s">
        <v>3645</v>
      </c>
      <c r="E1916" s="3848"/>
      <c r="F1916" s="4746"/>
      <c r="G1916" s="534"/>
      <c r="H1916" s="534"/>
      <c r="I1916" s="506"/>
      <c r="J1916" s="506"/>
      <c r="K1916" s="506"/>
      <c r="L1916" s="506"/>
      <c r="M1916" s="506"/>
      <c r="N1916" s="506"/>
      <c r="O1916" s="506"/>
      <c r="P1916" s="506"/>
    </row>
    <row r="1917" spans="3:16" s="360" customFormat="1" ht="30" customHeight="1" x14ac:dyDescent="0.3">
      <c r="C1917" s="4749"/>
      <c r="D1917" s="3848" t="s">
        <v>3646</v>
      </c>
      <c r="E1917" s="3848"/>
      <c r="F1917" s="4746"/>
      <c r="G1917" s="534"/>
      <c r="H1917" s="534"/>
      <c r="I1917" s="506"/>
      <c r="J1917" s="506"/>
      <c r="K1917" s="506"/>
      <c r="L1917" s="506"/>
      <c r="M1917" s="506"/>
      <c r="N1917" s="506"/>
      <c r="O1917" s="506"/>
      <c r="P1917" s="506"/>
    </row>
    <row r="1918" spans="3:16" s="360" customFormat="1" ht="15" customHeight="1" x14ac:dyDescent="0.3">
      <c r="C1918" s="831"/>
      <c r="D1918" s="712"/>
      <c r="E1918" s="534"/>
      <c r="F1918" s="1935"/>
      <c r="G1918" s="534"/>
      <c r="H1918" s="534"/>
      <c r="I1918" s="506"/>
      <c r="J1918" s="506"/>
      <c r="K1918" s="506"/>
      <c r="L1918" s="506"/>
      <c r="M1918" s="506"/>
      <c r="N1918" s="506"/>
      <c r="O1918" s="506"/>
      <c r="P1918" s="506"/>
    </row>
    <row r="1919" spans="3:16" s="360" customFormat="1" ht="15" customHeight="1" thickBot="1" x14ac:dyDescent="0.35">
      <c r="C1919" s="1616" t="s">
        <v>342</v>
      </c>
      <c r="D1919" s="1934" t="s">
        <v>3647</v>
      </c>
      <c r="E1919" s="1936"/>
      <c r="F1919" s="1937"/>
      <c r="G1919" s="534"/>
      <c r="H1919" s="534"/>
      <c r="I1919" s="506"/>
      <c r="J1919" s="506"/>
      <c r="K1919" s="506"/>
      <c r="L1919" s="506"/>
      <c r="M1919" s="506"/>
      <c r="N1919" s="506"/>
      <c r="O1919" s="506"/>
      <c r="P1919" s="506"/>
    </row>
    <row r="1920" spans="3:16" s="360" customFormat="1" ht="15" customHeight="1" thickTop="1" x14ac:dyDescent="0.3">
      <c r="C1920" s="4683" t="str">
        <f>+C1901</f>
        <v>.</v>
      </c>
      <c r="D1920" s="4683"/>
      <c r="E1920" s="4683"/>
      <c r="F1920" s="534"/>
      <c r="G1920" s="534"/>
      <c r="H1920" s="534"/>
      <c r="I1920" s="506"/>
      <c r="J1920" s="506"/>
      <c r="K1920" s="506"/>
      <c r="L1920" s="506"/>
      <c r="M1920" s="506"/>
      <c r="N1920" s="506"/>
      <c r="O1920" s="506"/>
      <c r="P1920" s="506"/>
    </row>
    <row r="1921" spans="3:16" s="360" customFormat="1" ht="15" customHeight="1" thickBot="1" x14ac:dyDescent="0.35">
      <c r="C1921" s="534"/>
      <c r="D1921" s="534"/>
      <c r="E1921" s="534"/>
      <c r="F1921" s="534"/>
      <c r="G1921" s="534"/>
      <c r="H1921" s="534"/>
      <c r="I1921" s="506"/>
      <c r="J1921" s="506"/>
      <c r="K1921" s="506"/>
      <c r="L1921" s="506"/>
      <c r="M1921" s="506"/>
      <c r="N1921" s="506"/>
      <c r="O1921" s="506"/>
      <c r="P1921" s="506"/>
    </row>
    <row r="1922" spans="3:16" s="360" customFormat="1" ht="15" customHeight="1" thickTop="1" x14ac:dyDescent="0.2">
      <c r="C1922" s="4747" t="s">
        <v>3613</v>
      </c>
      <c r="D1922" s="4699"/>
      <c r="E1922" s="4699"/>
      <c r="F1922" s="4699"/>
      <c r="G1922" s="4699"/>
      <c r="H1922" s="4699"/>
      <c r="I1922" s="4700"/>
      <c r="J1922" s="506"/>
      <c r="K1922" s="506"/>
      <c r="L1922" s="506"/>
      <c r="M1922" s="506"/>
      <c r="N1922" s="506"/>
      <c r="O1922" s="506"/>
      <c r="P1922" s="506"/>
    </row>
    <row r="1923" spans="3:16" s="360" customFormat="1" ht="15" customHeight="1" thickBot="1" x14ac:dyDescent="0.25">
      <c r="C1923" s="831"/>
      <c r="D1923" s="712"/>
      <c r="E1923" s="712"/>
      <c r="F1923" s="712"/>
      <c r="G1923" s="712"/>
      <c r="H1923" s="712"/>
      <c r="I1923" s="832"/>
      <c r="J1923" s="506"/>
      <c r="K1923" s="506"/>
      <c r="L1923" s="506"/>
      <c r="M1923" s="506"/>
      <c r="N1923" s="506"/>
      <c r="O1923" s="506"/>
      <c r="P1923" s="506"/>
    </row>
    <row r="1924" spans="3:16" s="360" customFormat="1" ht="15" customHeight="1" x14ac:dyDescent="0.2">
      <c r="C1924" s="4784" t="s">
        <v>344</v>
      </c>
      <c r="D1924" s="4785"/>
      <c r="E1924" s="4786" t="s">
        <v>345</v>
      </c>
      <c r="F1924" s="4787"/>
      <c r="G1924" s="4787"/>
      <c r="H1924" s="4787"/>
      <c r="I1924" s="4788"/>
      <c r="J1924" s="506"/>
      <c r="K1924" s="506"/>
      <c r="L1924" s="506"/>
      <c r="M1924" s="506"/>
      <c r="N1924" s="506"/>
      <c r="O1924" s="506"/>
      <c r="P1924" s="506"/>
    </row>
    <row r="1925" spans="3:16" s="360" customFormat="1" ht="15" customHeight="1" x14ac:dyDescent="0.2">
      <c r="C1925" s="4789" t="s">
        <v>3614</v>
      </c>
      <c r="D1925" s="4790" t="s">
        <v>347</v>
      </c>
      <c r="E1925" s="4790" t="s">
        <v>2770</v>
      </c>
      <c r="F1925" s="4790" t="s">
        <v>3615</v>
      </c>
      <c r="G1925" s="4790" t="s">
        <v>1413</v>
      </c>
      <c r="H1925" s="4790" t="s">
        <v>1867</v>
      </c>
      <c r="I1925" s="4791" t="s">
        <v>3616</v>
      </c>
      <c r="J1925" s="506"/>
      <c r="K1925" s="506"/>
      <c r="L1925" s="506"/>
      <c r="M1925" s="506"/>
      <c r="N1925" s="506"/>
      <c r="O1925" s="506"/>
      <c r="P1925" s="506"/>
    </row>
    <row r="1926" spans="3:16" s="360" customFormat="1" ht="48" customHeight="1" x14ac:dyDescent="0.2">
      <c r="C1926" s="4789"/>
      <c r="D1926" s="4790"/>
      <c r="E1926" s="4790"/>
      <c r="F1926" s="4790"/>
      <c r="G1926" s="4790"/>
      <c r="H1926" s="4790"/>
      <c r="I1926" s="4791"/>
      <c r="J1926" s="506"/>
      <c r="K1926" s="506"/>
      <c r="L1926" s="506"/>
      <c r="M1926" s="506"/>
      <c r="N1926" s="506"/>
      <c r="O1926" s="506"/>
      <c r="P1926" s="506"/>
    </row>
    <row r="1927" spans="3:16" s="360" customFormat="1" ht="15" customHeight="1" x14ac:dyDescent="0.2">
      <c r="C1927" s="1930" t="s">
        <v>3617</v>
      </c>
      <c r="D1927" s="1931">
        <v>18</v>
      </c>
      <c r="E1927" s="1931">
        <v>18</v>
      </c>
      <c r="F1927" s="1932">
        <v>7.9000000000000001E-2</v>
      </c>
      <c r="G1927" s="1932">
        <v>7.9000000000000001E-2</v>
      </c>
      <c r="H1927" s="1932">
        <v>7.9000000000000001E-2</v>
      </c>
      <c r="I1927" s="1933">
        <v>228</v>
      </c>
      <c r="J1927" s="506"/>
      <c r="K1927" s="506"/>
      <c r="L1927" s="506"/>
      <c r="M1927" s="506"/>
      <c r="N1927" s="506"/>
      <c r="O1927" s="506"/>
      <c r="P1927" s="506"/>
    </row>
    <row r="1928" spans="3:16" s="360" customFormat="1" ht="15" customHeight="1" x14ac:dyDescent="0.2">
      <c r="C1928" s="1930" t="s">
        <v>3618</v>
      </c>
      <c r="D1928" s="1931">
        <v>25</v>
      </c>
      <c r="E1928" s="1931">
        <v>25</v>
      </c>
      <c r="F1928" s="1932">
        <v>7.9000000000000001E-2</v>
      </c>
      <c r="G1928" s="1932">
        <v>7.9000000000000001E-2</v>
      </c>
      <c r="H1928" s="1932">
        <v>7.9000000000000001E-2</v>
      </c>
      <c r="I1928" s="1933">
        <v>316</v>
      </c>
      <c r="J1928" s="506"/>
      <c r="K1928" s="506"/>
      <c r="L1928" s="506"/>
      <c r="M1928" s="506"/>
      <c r="N1928" s="506"/>
      <c r="O1928" s="506"/>
      <c r="P1928" s="506"/>
    </row>
    <row r="1929" spans="3:16" s="360" customFormat="1" ht="15" customHeight="1" x14ac:dyDescent="0.2">
      <c r="C1929" s="1930" t="s">
        <v>3619</v>
      </c>
      <c r="D1929" s="1931">
        <v>40</v>
      </c>
      <c r="E1929" s="1931">
        <v>40</v>
      </c>
      <c r="F1929" s="1932">
        <v>7.9000000000000001E-2</v>
      </c>
      <c r="G1929" s="1932">
        <v>7.9000000000000001E-2</v>
      </c>
      <c r="H1929" s="1932">
        <v>7.9000000000000001E-2</v>
      </c>
      <c r="I1929" s="1933">
        <v>506</v>
      </c>
      <c r="J1929" s="506"/>
      <c r="K1929" s="506"/>
      <c r="L1929" s="506"/>
      <c r="M1929" s="506"/>
      <c r="N1929" s="506"/>
      <c r="O1929" s="506"/>
      <c r="P1929" s="506"/>
    </row>
    <row r="1930" spans="3:16" s="360" customFormat="1" ht="15" customHeight="1" x14ac:dyDescent="0.2">
      <c r="C1930" s="1930" t="s">
        <v>3620</v>
      </c>
      <c r="D1930" s="1931">
        <v>65</v>
      </c>
      <c r="E1930" s="1931">
        <v>65</v>
      </c>
      <c r="F1930" s="1932">
        <v>7.9000000000000001E-2</v>
      </c>
      <c r="G1930" s="1932">
        <v>7.9000000000000001E-2</v>
      </c>
      <c r="H1930" s="1932">
        <v>7.9000000000000001E-2</v>
      </c>
      <c r="I1930" s="1933">
        <v>823</v>
      </c>
      <c r="J1930" s="506"/>
      <c r="K1930" s="506"/>
      <c r="L1930" s="506"/>
      <c r="M1930" s="506"/>
      <c r="N1930" s="506"/>
      <c r="O1930" s="506"/>
      <c r="P1930" s="506"/>
    </row>
    <row r="1931" spans="3:16" s="360" customFormat="1" ht="15" customHeight="1" x14ac:dyDescent="0.2">
      <c r="C1931" s="1930" t="s">
        <v>3621</v>
      </c>
      <c r="D1931" s="1931">
        <v>90</v>
      </c>
      <c r="E1931" s="1931">
        <v>90</v>
      </c>
      <c r="F1931" s="1932">
        <v>7.9000000000000001E-2</v>
      </c>
      <c r="G1931" s="1932">
        <v>7.9000000000000001E-2</v>
      </c>
      <c r="H1931" s="1932">
        <v>7.9000000000000001E-2</v>
      </c>
      <c r="I1931" s="1933">
        <v>1139</v>
      </c>
      <c r="J1931" s="506"/>
      <c r="K1931" s="506"/>
      <c r="L1931" s="506"/>
      <c r="M1931" s="506"/>
      <c r="N1931" s="506"/>
      <c r="O1931" s="506"/>
      <c r="P1931" s="506"/>
    </row>
    <row r="1932" spans="3:16" s="360" customFormat="1" ht="15" customHeight="1" x14ac:dyDescent="0.2">
      <c r="C1932" s="1930" t="s">
        <v>3622</v>
      </c>
      <c r="D1932" s="1931">
        <v>18</v>
      </c>
      <c r="E1932" s="1931">
        <v>18</v>
      </c>
      <c r="F1932" s="1932">
        <v>7.9000000000000001E-2</v>
      </c>
      <c r="G1932" s="1932">
        <v>7.9000000000000001E-2</v>
      </c>
      <c r="H1932" s="1932">
        <v>7.9000000000000001E-2</v>
      </c>
      <c r="I1932" s="1933">
        <v>228</v>
      </c>
      <c r="J1932" s="506"/>
      <c r="K1932" s="506"/>
      <c r="L1932" s="506"/>
      <c r="M1932" s="506"/>
      <c r="N1932" s="506"/>
      <c r="O1932" s="506"/>
      <c r="P1932" s="506"/>
    </row>
    <row r="1933" spans="3:16" s="360" customFormat="1" ht="15" customHeight="1" x14ac:dyDescent="0.2">
      <c r="C1933" s="1930" t="s">
        <v>3623</v>
      </c>
      <c r="D1933" s="1931">
        <v>25</v>
      </c>
      <c r="E1933" s="1931">
        <v>25</v>
      </c>
      <c r="F1933" s="1932">
        <v>7.9000000000000001E-2</v>
      </c>
      <c r="G1933" s="1932">
        <v>7.9000000000000001E-2</v>
      </c>
      <c r="H1933" s="1932">
        <v>7.9000000000000001E-2</v>
      </c>
      <c r="I1933" s="1933">
        <v>316</v>
      </c>
      <c r="J1933" s="506"/>
      <c r="K1933" s="506"/>
      <c r="L1933" s="506"/>
      <c r="M1933" s="506"/>
      <c r="N1933" s="506"/>
      <c r="O1933" s="506"/>
      <c r="P1933" s="506"/>
    </row>
    <row r="1934" spans="3:16" s="360" customFormat="1" ht="15" customHeight="1" x14ac:dyDescent="0.2">
      <c r="C1934" s="1930" t="s">
        <v>3624</v>
      </c>
      <c r="D1934" s="1931">
        <v>40</v>
      </c>
      <c r="E1934" s="1931">
        <v>40</v>
      </c>
      <c r="F1934" s="1932">
        <v>7.9000000000000001E-2</v>
      </c>
      <c r="G1934" s="1932">
        <v>7.9000000000000001E-2</v>
      </c>
      <c r="H1934" s="1932">
        <v>7.9000000000000001E-2</v>
      </c>
      <c r="I1934" s="1933">
        <v>506</v>
      </c>
      <c r="J1934" s="506"/>
      <c r="K1934" s="506"/>
      <c r="L1934" s="506"/>
      <c r="M1934" s="506"/>
      <c r="N1934" s="506"/>
      <c r="O1934" s="506"/>
      <c r="P1934" s="506"/>
    </row>
    <row r="1935" spans="3:16" s="360" customFormat="1" ht="15" customHeight="1" x14ac:dyDescent="0.2">
      <c r="C1935" s="1930" t="s">
        <v>3625</v>
      </c>
      <c r="D1935" s="1931">
        <v>65</v>
      </c>
      <c r="E1935" s="1931">
        <v>65</v>
      </c>
      <c r="F1935" s="1932">
        <v>7.9000000000000001E-2</v>
      </c>
      <c r="G1935" s="1932">
        <v>7.9000000000000001E-2</v>
      </c>
      <c r="H1935" s="1932">
        <v>7.9000000000000001E-2</v>
      </c>
      <c r="I1935" s="1933">
        <v>823</v>
      </c>
      <c r="J1935" s="506"/>
      <c r="K1935" s="506"/>
      <c r="L1935" s="506"/>
      <c r="M1935" s="506"/>
      <c r="N1935" s="506"/>
      <c r="O1935" s="506"/>
      <c r="P1935" s="506"/>
    </row>
    <row r="1936" spans="3:16" s="360" customFormat="1" ht="15" customHeight="1" x14ac:dyDescent="0.2">
      <c r="C1936" s="1930" t="s">
        <v>3626</v>
      </c>
      <c r="D1936" s="1931">
        <v>90</v>
      </c>
      <c r="E1936" s="1931">
        <v>90</v>
      </c>
      <c r="F1936" s="1932">
        <v>7.9000000000000001E-2</v>
      </c>
      <c r="G1936" s="1932">
        <v>7.9000000000000001E-2</v>
      </c>
      <c r="H1936" s="1932">
        <v>7.9000000000000001E-2</v>
      </c>
      <c r="I1936" s="1933">
        <v>1139</v>
      </c>
      <c r="J1936" s="506"/>
      <c r="K1936" s="506"/>
      <c r="L1936" s="506"/>
      <c r="M1936" s="506"/>
      <c r="N1936" s="506"/>
      <c r="O1936" s="506"/>
      <c r="P1936" s="506"/>
    </row>
    <row r="1937" spans="3:16" s="360" customFormat="1" ht="15" customHeight="1" x14ac:dyDescent="0.2">
      <c r="C1937" s="981" t="s">
        <v>2539</v>
      </c>
      <c r="D1937" s="712"/>
      <c r="E1937" s="848"/>
      <c r="F1937" s="848"/>
      <c r="G1937" s="848"/>
      <c r="H1937" s="848"/>
      <c r="I1937" s="1026"/>
      <c r="J1937" s="506"/>
      <c r="K1937" s="506"/>
      <c r="L1937" s="506"/>
      <c r="M1937" s="506"/>
      <c r="N1937" s="506"/>
      <c r="O1937" s="506"/>
      <c r="P1937" s="506"/>
    </row>
    <row r="1938" spans="3:16" s="360" customFormat="1" ht="15" customHeight="1" x14ac:dyDescent="0.2">
      <c r="C1938" s="4687" t="s">
        <v>3627</v>
      </c>
      <c r="D1938" s="3884"/>
      <c r="E1938" s="3884"/>
      <c r="F1938" s="3884"/>
      <c r="G1938" s="3884"/>
      <c r="H1938" s="3884"/>
      <c r="I1938" s="4688"/>
      <c r="J1938" s="506"/>
      <c r="K1938" s="506"/>
      <c r="L1938" s="506"/>
      <c r="M1938" s="506"/>
      <c r="N1938" s="506"/>
      <c r="O1938" s="506"/>
      <c r="P1938" s="506"/>
    </row>
    <row r="1939" spans="3:16" s="360" customFormat="1" ht="15" customHeight="1" x14ac:dyDescent="0.2">
      <c r="C1939" s="981" t="s">
        <v>3628</v>
      </c>
      <c r="D1939" s="712"/>
      <c r="E1939" s="712"/>
      <c r="F1939" s="712"/>
      <c r="G1939" s="712"/>
      <c r="H1939" s="712"/>
      <c r="I1939" s="832"/>
      <c r="J1939" s="506"/>
      <c r="K1939" s="506"/>
      <c r="L1939" s="506"/>
      <c r="M1939" s="506"/>
      <c r="N1939" s="506"/>
      <c r="O1939" s="506"/>
      <c r="P1939" s="506"/>
    </row>
    <row r="1940" spans="3:16" s="360" customFormat="1" ht="15" customHeight="1" x14ac:dyDescent="0.2">
      <c r="C1940" s="981" t="s">
        <v>4026</v>
      </c>
      <c r="D1940" s="712"/>
      <c r="E1940" s="712"/>
      <c r="F1940" s="712"/>
      <c r="G1940" s="712"/>
      <c r="H1940" s="712"/>
      <c r="I1940" s="832"/>
      <c r="J1940" s="506"/>
      <c r="K1940" s="506"/>
      <c r="L1940" s="506"/>
      <c r="M1940" s="506"/>
      <c r="N1940" s="506"/>
      <c r="O1940" s="506"/>
      <c r="P1940" s="506"/>
    </row>
    <row r="1941" spans="3:16" s="360" customFormat="1" ht="15" customHeight="1" thickBot="1" x14ac:dyDescent="0.25">
      <c r="C1941" s="4781" t="s">
        <v>3629</v>
      </c>
      <c r="D1941" s="4782"/>
      <c r="E1941" s="4782"/>
      <c r="F1941" s="4782"/>
      <c r="G1941" s="4782"/>
      <c r="H1941" s="4782"/>
      <c r="I1941" s="4783"/>
      <c r="J1941" s="506"/>
      <c r="K1941" s="506"/>
      <c r="L1941" s="506"/>
      <c r="M1941" s="506"/>
      <c r="N1941" s="506"/>
      <c r="O1941" s="506"/>
      <c r="P1941" s="506"/>
    </row>
    <row r="1942" spans="3:16" s="360" customFormat="1" ht="15" customHeight="1" thickTop="1" x14ac:dyDescent="0.2">
      <c r="C1942" s="1489" t="str">
        <f>+C1920</f>
        <v>.</v>
      </c>
      <c r="D1942" s="712"/>
      <c r="E1942" s="712"/>
      <c r="F1942" s="712"/>
      <c r="G1942" s="712"/>
      <c r="H1942" s="712"/>
      <c r="I1942" s="712"/>
      <c r="J1942" s="506"/>
      <c r="K1942" s="506"/>
      <c r="L1942" s="506"/>
      <c r="M1942" s="506"/>
      <c r="N1942" s="506"/>
      <c r="O1942" s="506"/>
      <c r="P1942" s="506"/>
    </row>
    <row r="1943" spans="3:16" s="360" customFormat="1" ht="15" customHeight="1" x14ac:dyDescent="0.3">
      <c r="C1943" s="534"/>
      <c r="D1943" s="534"/>
      <c r="E1943" s="534"/>
      <c r="F1943" s="534"/>
      <c r="G1943" s="534"/>
      <c r="H1943" s="534"/>
      <c r="I1943" s="1942"/>
      <c r="J1943" s="506"/>
      <c r="K1943" s="506"/>
      <c r="L1943" s="506"/>
      <c r="M1943" s="506"/>
      <c r="N1943" s="506"/>
      <c r="O1943" s="506"/>
      <c r="P1943" s="506"/>
    </row>
    <row r="1944" spans="3:16" s="360" customFormat="1" ht="26.25" customHeight="1" x14ac:dyDescent="0.3">
      <c r="C1944" s="4774" t="s">
        <v>3602</v>
      </c>
      <c r="D1944" s="4775"/>
      <c r="E1944" s="4776"/>
      <c r="F1944" s="534"/>
      <c r="G1944" s="534"/>
      <c r="H1944" s="534"/>
      <c r="I1944" s="506"/>
      <c r="J1944" s="506"/>
      <c r="K1944" s="506"/>
      <c r="L1944" s="506"/>
      <c r="M1944" s="506"/>
      <c r="N1944" s="506"/>
      <c r="O1944" s="506"/>
      <c r="P1944" s="506"/>
    </row>
    <row r="1945" spans="3:16" s="360" customFormat="1" ht="34.5" customHeight="1" thickBot="1" x14ac:dyDescent="0.35">
      <c r="C1945" s="1790" t="s">
        <v>3603</v>
      </c>
      <c r="D1945" s="1925" t="s">
        <v>3604</v>
      </c>
      <c r="E1945" s="1926" t="s">
        <v>3605</v>
      </c>
      <c r="F1945" s="534"/>
      <c r="G1945" s="534"/>
      <c r="H1945" s="534"/>
      <c r="I1945" s="506"/>
      <c r="J1945" s="506"/>
      <c r="K1945" s="506"/>
      <c r="L1945" s="506"/>
      <c r="M1945" s="506"/>
      <c r="N1945" s="506"/>
      <c r="O1945" s="506"/>
      <c r="P1945" s="506"/>
    </row>
    <row r="1946" spans="3:16" s="360" customFormat="1" ht="15" customHeight="1" thickBot="1" x14ac:dyDescent="0.35">
      <c r="C1946" s="1927" t="s">
        <v>3606</v>
      </c>
      <c r="D1946" s="2214">
        <v>30</v>
      </c>
      <c r="E1946" s="1792" t="s">
        <v>3427</v>
      </c>
      <c r="F1946" s="534"/>
      <c r="G1946" s="534"/>
      <c r="H1946" s="534"/>
      <c r="I1946" s="506"/>
      <c r="J1946" s="506"/>
      <c r="K1946" s="506"/>
      <c r="L1946" s="506"/>
      <c r="M1946" s="506"/>
      <c r="N1946" s="506"/>
      <c r="O1946" s="506"/>
      <c r="P1946" s="506"/>
    </row>
    <row r="1947" spans="3:16" s="360" customFormat="1" ht="18" customHeight="1" thickBot="1" x14ac:dyDescent="0.35">
      <c r="C1947" s="1927" t="s">
        <v>4359</v>
      </c>
      <c r="D1947" s="1928">
        <v>40</v>
      </c>
      <c r="E1947" s="1792" t="s">
        <v>3429</v>
      </c>
      <c r="F1947" s="534"/>
      <c r="G1947" s="534"/>
      <c r="H1947" s="534"/>
      <c r="I1947" s="506"/>
      <c r="J1947" s="506"/>
      <c r="K1947" s="506"/>
      <c r="L1947" s="506"/>
      <c r="M1947" s="506"/>
      <c r="N1947" s="506"/>
      <c r="O1947" s="506"/>
      <c r="P1947" s="506"/>
    </row>
    <row r="1948" spans="3:16" s="360" customFormat="1" ht="18.75" customHeight="1" thickBot="1" x14ac:dyDescent="0.35">
      <c r="C1948" s="1927" t="s">
        <v>4360</v>
      </c>
      <c r="D1948" s="1929">
        <v>90</v>
      </c>
      <c r="E1948" s="1792" t="s">
        <v>3431</v>
      </c>
      <c r="F1948" s="534"/>
      <c r="G1948" s="534"/>
      <c r="H1948" s="534"/>
      <c r="I1948" s="506"/>
      <c r="J1948" s="506"/>
      <c r="K1948" s="506"/>
      <c r="L1948" s="506"/>
      <c r="M1948" s="506"/>
      <c r="N1948" s="506"/>
      <c r="O1948" s="506"/>
      <c r="P1948" s="506"/>
    </row>
    <row r="1949" spans="3:16" s="360" customFormat="1" ht="15" customHeight="1" thickBot="1" x14ac:dyDescent="0.35">
      <c r="C1949" s="4777" t="s">
        <v>3091</v>
      </c>
      <c r="D1949" s="4207"/>
      <c r="E1949" s="4778"/>
      <c r="F1949" s="534"/>
      <c r="G1949" s="534"/>
      <c r="H1949" s="534"/>
      <c r="I1949" s="506"/>
      <c r="J1949" s="506"/>
      <c r="K1949" s="506"/>
      <c r="L1949" s="506"/>
      <c r="M1949" s="506"/>
      <c r="N1949" s="506"/>
      <c r="O1949" s="506"/>
      <c r="P1949" s="506"/>
    </row>
    <row r="1950" spans="3:16" s="360" customFormat="1" ht="15" customHeight="1" x14ac:dyDescent="0.3">
      <c r="C1950" s="1812"/>
      <c r="D1950" s="1813"/>
      <c r="E1950" s="1792"/>
      <c r="F1950" s="534"/>
      <c r="G1950" s="534"/>
      <c r="H1950" s="534"/>
      <c r="I1950" s="506"/>
      <c r="J1950" s="506"/>
      <c r="K1950" s="506"/>
      <c r="L1950" s="506"/>
      <c r="M1950" s="506"/>
      <c r="N1950" s="506"/>
      <c r="O1950" s="506"/>
      <c r="P1950" s="506"/>
    </row>
    <row r="1951" spans="3:16" s="360" customFormat="1" ht="15" customHeight="1" x14ac:dyDescent="0.3">
      <c r="C1951" s="4779" t="s">
        <v>3607</v>
      </c>
      <c r="D1951" s="3848"/>
      <c r="E1951" s="4780"/>
      <c r="F1951" s="534"/>
      <c r="G1951" s="534"/>
      <c r="H1951" s="534"/>
      <c r="I1951" s="506"/>
      <c r="J1951" s="506"/>
      <c r="K1951" s="506"/>
      <c r="L1951" s="506"/>
      <c r="M1951" s="506"/>
      <c r="N1951" s="506"/>
      <c r="O1951" s="506"/>
      <c r="P1951" s="506"/>
    </row>
    <row r="1952" spans="3:16" s="360" customFormat="1" ht="15" customHeight="1" x14ac:dyDescent="0.3">
      <c r="C1952" s="4779" t="s">
        <v>3608</v>
      </c>
      <c r="D1952" s="3848"/>
      <c r="E1952" s="4780"/>
      <c r="F1952" s="534"/>
      <c r="G1952" s="534"/>
      <c r="H1952" s="534"/>
      <c r="I1952" s="506"/>
      <c r="J1952" s="506"/>
      <c r="K1952" s="506"/>
      <c r="L1952" s="506"/>
      <c r="M1952" s="506"/>
      <c r="N1952" s="506"/>
      <c r="O1952" s="506"/>
      <c r="P1952" s="506"/>
    </row>
    <row r="1953" spans="3:16" s="360" customFormat="1" ht="15" customHeight="1" x14ac:dyDescent="0.3">
      <c r="C1953" s="4779" t="s">
        <v>3609</v>
      </c>
      <c r="D1953" s="3848"/>
      <c r="E1953" s="4780"/>
      <c r="F1953" s="534"/>
      <c r="G1953" s="534"/>
      <c r="H1953" s="534"/>
      <c r="I1953" s="506"/>
      <c r="J1953" s="506"/>
      <c r="K1953" s="506"/>
      <c r="L1953" s="506"/>
      <c r="M1953" s="506"/>
      <c r="N1953" s="506"/>
      <c r="O1953" s="506"/>
      <c r="P1953" s="506"/>
    </row>
    <row r="1954" spans="3:16" s="360" customFormat="1" ht="24.75" customHeight="1" x14ac:dyDescent="0.3">
      <c r="C1954" s="4768" t="s">
        <v>3610</v>
      </c>
      <c r="D1954" s="4769"/>
      <c r="E1954" s="4770"/>
      <c r="F1954" s="534"/>
      <c r="G1954" s="534"/>
      <c r="H1954" s="534"/>
      <c r="I1954" s="506"/>
      <c r="J1954" s="506"/>
      <c r="K1954" s="506"/>
      <c r="L1954" s="506"/>
      <c r="M1954" s="506"/>
      <c r="N1954" s="506"/>
      <c r="O1954" s="506"/>
      <c r="P1954" s="506"/>
    </row>
    <row r="1955" spans="3:16" s="360" customFormat="1" ht="27" customHeight="1" x14ac:dyDescent="0.3">
      <c r="C1955" s="4768" t="s">
        <v>3611</v>
      </c>
      <c r="D1955" s="4769"/>
      <c r="E1955" s="4770"/>
      <c r="F1955" s="534"/>
      <c r="G1955" s="534"/>
      <c r="H1955" s="534"/>
      <c r="I1955" s="506"/>
      <c r="J1955" s="506"/>
      <c r="K1955" s="506"/>
      <c r="L1955" s="506"/>
      <c r="M1955" s="506"/>
      <c r="N1955" s="506"/>
      <c r="O1955" s="506"/>
      <c r="P1955" s="506"/>
    </row>
    <row r="1956" spans="3:16" s="360" customFormat="1" ht="15" customHeight="1" thickBot="1" x14ac:dyDescent="0.35">
      <c r="C1956" s="4771" t="s">
        <v>3612</v>
      </c>
      <c r="D1956" s="4772"/>
      <c r="E1956" s="4773"/>
      <c r="F1956" s="534"/>
      <c r="G1956" s="534"/>
      <c r="H1956" s="534"/>
      <c r="I1956" s="506"/>
      <c r="J1956" s="506"/>
      <c r="K1956" s="506"/>
      <c r="L1956" s="506"/>
      <c r="M1956" s="506"/>
      <c r="N1956" s="506"/>
      <c r="O1956" s="506"/>
      <c r="P1956" s="506"/>
    </row>
    <row r="1957" spans="3:16" s="360" customFormat="1" ht="15" customHeight="1" thickTop="1" x14ac:dyDescent="0.3">
      <c r="C1957" s="1963" t="str">
        <f>+C1942</f>
        <v>.</v>
      </c>
      <c r="D1957" s="1963"/>
      <c r="E1957" s="534"/>
      <c r="F1957" s="534"/>
      <c r="G1957" s="534"/>
      <c r="H1957" s="534"/>
      <c r="I1957" s="506"/>
      <c r="J1957" s="506"/>
      <c r="K1957" s="506"/>
      <c r="L1957" s="506"/>
      <c r="M1957" s="506"/>
      <c r="N1957" s="506"/>
      <c r="O1957" s="506"/>
      <c r="P1957" s="506"/>
    </row>
    <row r="1958" spans="3:16" s="360" customFormat="1" ht="15" customHeight="1" thickBot="1" x14ac:dyDescent="0.35">
      <c r="C1958" s="534"/>
      <c r="D1958" s="534"/>
      <c r="E1958" s="534"/>
      <c r="F1958" s="534"/>
      <c r="G1958" s="534"/>
      <c r="H1958" s="534"/>
      <c r="I1958" s="506"/>
      <c r="J1958" s="506"/>
      <c r="K1958" s="506"/>
      <c r="L1958" s="506"/>
      <c r="M1958" s="506"/>
      <c r="N1958" s="506"/>
      <c r="O1958" s="506"/>
      <c r="P1958" s="506"/>
    </row>
    <row r="1959" spans="3:16" s="360" customFormat="1" ht="15" customHeight="1" thickTop="1" x14ac:dyDescent="0.2">
      <c r="C1959" s="4747" t="s">
        <v>3535</v>
      </c>
      <c r="D1959" s="4699"/>
      <c r="E1959" s="4699"/>
      <c r="F1959" s="4699"/>
      <c r="G1959" s="4699"/>
      <c r="H1959" s="4699"/>
      <c r="I1959" s="4699"/>
      <c r="J1959" s="4699"/>
      <c r="K1959" s="4700"/>
      <c r="L1959" s="506"/>
      <c r="M1959" s="506"/>
      <c r="N1959" s="506"/>
      <c r="O1959" s="506"/>
      <c r="P1959" s="506"/>
    </row>
    <row r="1960" spans="3:16" s="360" customFormat="1" ht="15" customHeight="1" thickBot="1" x14ac:dyDescent="0.25">
      <c r="C1960" s="831"/>
      <c r="D1960" s="712"/>
      <c r="E1960" s="712"/>
      <c r="F1960" s="712"/>
      <c r="G1960" s="712"/>
      <c r="H1960" s="712"/>
      <c r="I1960" s="712"/>
      <c r="J1960" s="712"/>
      <c r="K1960" s="832"/>
      <c r="L1960" s="506"/>
      <c r="M1960" s="506"/>
      <c r="N1960" s="506"/>
      <c r="O1960" s="506"/>
      <c r="P1960" s="506"/>
    </row>
    <row r="1961" spans="3:16" s="360" customFormat="1" ht="15" customHeight="1" thickBot="1" x14ac:dyDescent="0.25">
      <c r="C1961" s="4659" t="s">
        <v>344</v>
      </c>
      <c r="D1961" s="4660"/>
      <c r="E1961" s="4661" t="s">
        <v>2765</v>
      </c>
      <c r="F1961" s="4662"/>
      <c r="G1961" s="4662"/>
      <c r="H1961" s="4662"/>
      <c r="I1961" s="4662"/>
      <c r="J1961" s="4662"/>
      <c r="K1961" s="4663"/>
      <c r="L1961" s="506"/>
      <c r="M1961" s="506"/>
      <c r="N1961" s="506"/>
      <c r="O1961" s="506"/>
      <c r="P1961" s="506"/>
    </row>
    <row r="1962" spans="3:16" s="360" customFormat="1" ht="15" customHeight="1" x14ac:dyDescent="0.2">
      <c r="C1962" s="4800" t="s">
        <v>346</v>
      </c>
      <c r="D1962" s="4724" t="s">
        <v>347</v>
      </c>
      <c r="E1962" s="4724" t="s">
        <v>2770</v>
      </c>
      <c r="F1962" s="4724" t="s">
        <v>349</v>
      </c>
      <c r="G1962" s="4724" t="s">
        <v>1411</v>
      </c>
      <c r="H1962" s="4724" t="s">
        <v>1290</v>
      </c>
      <c r="I1962" s="4724" t="s">
        <v>1412</v>
      </c>
      <c r="J1962" s="4724" t="s">
        <v>563</v>
      </c>
      <c r="K1962" s="4798" t="s">
        <v>1413</v>
      </c>
      <c r="L1962" s="506"/>
      <c r="M1962" s="506"/>
      <c r="N1962" s="506"/>
      <c r="O1962" s="506"/>
      <c r="P1962" s="506"/>
    </row>
    <row r="1963" spans="3:16" s="360" customFormat="1" ht="33.75" customHeight="1" x14ac:dyDescent="0.2">
      <c r="C1963" s="4801"/>
      <c r="D1963" s="4677"/>
      <c r="E1963" s="4677"/>
      <c r="F1963" s="4677"/>
      <c r="G1963" s="4677"/>
      <c r="H1963" s="4677"/>
      <c r="I1963" s="4677"/>
      <c r="J1963" s="4677"/>
      <c r="K1963" s="4799"/>
      <c r="L1963" s="506"/>
      <c r="M1963" s="506"/>
      <c r="N1963" s="506"/>
      <c r="O1963" s="506"/>
      <c r="P1963" s="506"/>
    </row>
    <row r="1964" spans="3:16" s="360" customFormat="1" ht="15" customHeight="1" thickBot="1" x14ac:dyDescent="0.25">
      <c r="C1964" s="1028" t="s">
        <v>3535</v>
      </c>
      <c r="D1964" s="836">
        <v>20</v>
      </c>
      <c r="E1964" s="836">
        <v>20</v>
      </c>
      <c r="F1964" s="1107">
        <v>133</v>
      </c>
      <c r="G1964" s="1108" t="s">
        <v>1417</v>
      </c>
      <c r="H1964" s="1889">
        <v>155</v>
      </c>
      <c r="I1964" s="1889">
        <v>40</v>
      </c>
      <c r="J1964" s="839">
        <v>0.15</v>
      </c>
      <c r="K1964" s="1243">
        <v>0.15</v>
      </c>
      <c r="L1964" s="506"/>
      <c r="M1964" s="506"/>
      <c r="N1964" s="506"/>
      <c r="O1964" s="506"/>
      <c r="P1964" s="506"/>
    </row>
    <row r="1965" spans="3:16" s="360" customFormat="1" ht="15" customHeight="1" x14ac:dyDescent="0.2">
      <c r="C1965" s="831" t="s">
        <v>2778</v>
      </c>
      <c r="D1965" s="712"/>
      <c r="E1965" s="848"/>
      <c r="F1965" s="848"/>
      <c r="G1965" s="848"/>
      <c r="H1965" s="848"/>
      <c r="I1965" s="848"/>
      <c r="J1965" s="848"/>
      <c r="K1965" s="1026"/>
      <c r="L1965" s="506"/>
      <c r="M1965" s="506"/>
      <c r="N1965" s="506"/>
      <c r="O1965" s="506"/>
      <c r="P1965" s="506"/>
    </row>
    <row r="1966" spans="3:16" s="360" customFormat="1" ht="15" customHeight="1" x14ac:dyDescent="0.2">
      <c r="C1966" s="831" t="s">
        <v>1419</v>
      </c>
      <c r="D1966" s="712"/>
      <c r="E1966" s="712"/>
      <c r="F1966" s="712"/>
      <c r="G1966" s="712"/>
      <c r="H1966" s="712"/>
      <c r="I1966" s="712"/>
      <c r="J1966" s="712"/>
      <c r="K1966" s="832"/>
      <c r="L1966" s="506"/>
      <c r="M1966" s="506"/>
      <c r="N1966" s="506"/>
      <c r="O1966" s="506"/>
      <c r="P1966" s="506"/>
    </row>
    <row r="1967" spans="3:16" s="360" customFormat="1" ht="15" customHeight="1" x14ac:dyDescent="0.2">
      <c r="C1967" s="981" t="s">
        <v>3536</v>
      </c>
      <c r="D1967" s="712"/>
      <c r="E1967" s="712"/>
      <c r="F1967" s="712"/>
      <c r="G1967" s="712"/>
      <c r="H1967" s="712"/>
      <c r="I1967" s="712"/>
      <c r="J1967" s="712"/>
      <c r="K1967" s="832"/>
      <c r="L1967" s="506"/>
      <c r="M1967" s="506"/>
      <c r="N1967" s="506"/>
      <c r="O1967" s="506"/>
      <c r="P1967" s="506"/>
    </row>
    <row r="1968" spans="3:16" s="360" customFormat="1" ht="15" customHeight="1" thickBot="1" x14ac:dyDescent="0.25">
      <c r="C1968" s="1616" t="s">
        <v>3537</v>
      </c>
      <c r="D1968" s="851"/>
      <c r="E1968" s="851"/>
      <c r="F1968" s="851"/>
      <c r="G1968" s="851"/>
      <c r="H1968" s="851"/>
      <c r="I1968" s="851"/>
      <c r="J1968" s="851"/>
      <c r="K1968" s="852"/>
      <c r="L1968" s="506"/>
      <c r="M1968" s="506"/>
      <c r="N1968" s="506"/>
      <c r="O1968" s="506"/>
      <c r="P1968" s="506"/>
    </row>
    <row r="1969" spans="3:16" s="360" customFormat="1" ht="15" customHeight="1" thickTop="1" x14ac:dyDescent="0.3">
      <c r="C1969" s="4683" t="str">
        <f>+C1957</f>
        <v>.</v>
      </c>
      <c r="D1969" s="4683"/>
      <c r="E1969" s="4683"/>
      <c r="F1969" s="534"/>
      <c r="G1969" s="534"/>
      <c r="H1969" s="534"/>
      <c r="I1969" s="506"/>
      <c r="J1969" s="506"/>
      <c r="K1969" s="506"/>
      <c r="L1969" s="506"/>
      <c r="M1969" s="506"/>
      <c r="N1969" s="506"/>
      <c r="O1969" s="506"/>
      <c r="P1969" s="506"/>
    </row>
    <row r="1970" spans="3:16" s="360" customFormat="1" ht="15" customHeight="1" thickBot="1" x14ac:dyDescent="0.35">
      <c r="C1970" s="534"/>
      <c r="D1970" s="534"/>
      <c r="E1970" s="534"/>
      <c r="F1970" s="534"/>
      <c r="G1970" s="534"/>
      <c r="H1970" s="534"/>
      <c r="I1970" s="506"/>
      <c r="J1970" s="506"/>
      <c r="K1970" s="506"/>
      <c r="L1970" s="506"/>
      <c r="M1970" s="506"/>
      <c r="N1970" s="506"/>
      <c r="O1970" s="506"/>
      <c r="P1970" s="506"/>
    </row>
    <row r="1971" spans="3:16" s="360" customFormat="1" ht="15" customHeight="1" thickTop="1" x14ac:dyDescent="0.3">
      <c r="C1971" s="4747" t="s">
        <v>3095</v>
      </c>
      <c r="D1971" s="4699"/>
      <c r="E1971" s="4699"/>
      <c r="F1971" s="4699"/>
      <c r="G1971" s="4700"/>
      <c r="H1971" s="534"/>
      <c r="I1971" s="506"/>
      <c r="J1971" s="506"/>
      <c r="K1971" s="506"/>
      <c r="L1971" s="506"/>
      <c r="M1971" s="506"/>
      <c r="N1971" s="506"/>
      <c r="O1971" s="506"/>
      <c r="P1971" s="506"/>
    </row>
    <row r="1972" spans="3:16" s="360" customFormat="1" ht="15" customHeight="1" thickBot="1" x14ac:dyDescent="0.35">
      <c r="C1972" s="831"/>
      <c r="D1972" s="712"/>
      <c r="E1972" s="712"/>
      <c r="F1972" s="712"/>
      <c r="G1972" s="832"/>
      <c r="H1972" s="534"/>
      <c r="I1972" s="506"/>
      <c r="J1972" s="506"/>
      <c r="K1972" s="506"/>
      <c r="L1972" s="506"/>
      <c r="M1972" s="506"/>
      <c r="N1972" s="506"/>
      <c r="O1972" s="506"/>
      <c r="P1972" s="506"/>
    </row>
    <row r="1973" spans="3:16" s="360" customFormat="1" ht="15" customHeight="1" thickBot="1" x14ac:dyDescent="0.35">
      <c r="C1973" s="4701" t="s">
        <v>3550</v>
      </c>
      <c r="D1973" s="4669" t="s">
        <v>3551</v>
      </c>
      <c r="E1973" s="4702" t="s">
        <v>3097</v>
      </c>
      <c r="F1973" s="4703"/>
      <c r="G1973" s="4704"/>
      <c r="H1973" s="534"/>
      <c r="I1973" s="506"/>
      <c r="J1973" s="506"/>
      <c r="K1973" s="506"/>
      <c r="L1973" s="506"/>
      <c r="M1973" s="506"/>
      <c r="N1973" s="506"/>
      <c r="O1973" s="506"/>
      <c r="P1973" s="506"/>
    </row>
    <row r="1974" spans="3:16" s="360" customFormat="1" ht="15" customHeight="1" x14ac:dyDescent="0.3">
      <c r="C1974" s="4665"/>
      <c r="D1974" s="4797"/>
      <c r="E1974" s="833" t="s">
        <v>2773</v>
      </c>
      <c r="F1974" s="833" t="s">
        <v>3042</v>
      </c>
      <c r="G1974" s="1235" t="s">
        <v>2321</v>
      </c>
      <c r="H1974" s="534"/>
      <c r="I1974" s="506"/>
      <c r="J1974" s="506"/>
      <c r="K1974" s="506"/>
      <c r="L1974" s="506"/>
      <c r="M1974" s="506"/>
      <c r="N1974" s="506"/>
      <c r="O1974" s="506"/>
      <c r="P1974" s="506"/>
    </row>
    <row r="1975" spans="3:16" s="360" customFormat="1" ht="15" customHeight="1" x14ac:dyDescent="0.3">
      <c r="C1975" s="982" t="s">
        <v>3552</v>
      </c>
      <c r="D1975" s="836">
        <f>+E1975</f>
        <v>19.989999999999998</v>
      </c>
      <c r="E1975" s="836">
        <v>19.989999999999998</v>
      </c>
      <c r="F1975" s="19">
        <v>1000</v>
      </c>
      <c r="G1975" s="1894">
        <v>0</v>
      </c>
      <c r="H1975" s="534"/>
      <c r="I1975" s="506"/>
      <c r="J1975" s="506"/>
      <c r="K1975" s="506"/>
      <c r="L1975" s="506"/>
      <c r="M1975" s="506"/>
      <c r="N1975" s="506"/>
      <c r="O1975" s="506"/>
      <c r="P1975" s="506"/>
    </row>
    <row r="1976" spans="3:16" s="360" customFormat="1" ht="15" customHeight="1" x14ac:dyDescent="0.3">
      <c r="C1976" s="982" t="s">
        <v>3558</v>
      </c>
      <c r="D1976" s="836">
        <f>+E1976</f>
        <v>19.989999999999998</v>
      </c>
      <c r="E1976" s="836">
        <v>19.989999999999998</v>
      </c>
      <c r="F1976" s="19">
        <v>1000</v>
      </c>
      <c r="G1976" s="1894">
        <v>0</v>
      </c>
      <c r="H1976" s="534"/>
      <c r="I1976" s="506"/>
      <c r="J1976" s="506"/>
      <c r="K1976" s="506"/>
      <c r="L1976" s="506"/>
      <c r="M1976" s="506"/>
      <c r="N1976" s="506"/>
      <c r="O1976" s="506"/>
      <c r="P1976" s="506"/>
    </row>
    <row r="1977" spans="3:16" s="360" customFormat="1" ht="15" customHeight="1" x14ac:dyDescent="0.3">
      <c r="C1977" s="1323" t="s">
        <v>1474</v>
      </c>
      <c r="D1977" s="1300"/>
      <c r="E1977" s="1300"/>
      <c r="F1977" s="144"/>
      <c r="G1977" s="1895"/>
      <c r="H1977" s="534"/>
      <c r="I1977" s="506"/>
      <c r="J1977" s="506"/>
      <c r="K1977" s="506"/>
      <c r="L1977" s="506"/>
      <c r="M1977" s="506"/>
      <c r="N1977" s="506"/>
      <c r="O1977" s="506"/>
      <c r="P1977" s="506"/>
    </row>
    <row r="1978" spans="3:16" s="360" customFormat="1" ht="15" customHeight="1" x14ac:dyDescent="0.3">
      <c r="C1978" s="831" t="s">
        <v>2778</v>
      </c>
      <c r="D1978" s="712"/>
      <c r="E1978" s="712"/>
      <c r="F1978" s="848"/>
      <c r="G1978" s="1026"/>
      <c r="H1978" s="534"/>
      <c r="I1978" s="506"/>
      <c r="J1978" s="506"/>
      <c r="K1978" s="506"/>
      <c r="L1978" s="506"/>
      <c r="M1978" s="506"/>
      <c r="N1978" s="506"/>
      <c r="O1978" s="506"/>
      <c r="P1978" s="506"/>
    </row>
    <row r="1979" spans="3:16" s="360" customFormat="1" ht="15" customHeight="1" x14ac:dyDescent="0.3">
      <c r="C1979" s="981" t="s">
        <v>3554</v>
      </c>
      <c r="D1979" s="712"/>
      <c r="E1979" s="712"/>
      <c r="F1979" s="848"/>
      <c r="G1979" s="1026"/>
      <c r="H1979" s="534"/>
      <c r="I1979" s="506"/>
      <c r="J1979" s="506"/>
      <c r="K1979" s="506"/>
      <c r="L1979" s="506"/>
      <c r="M1979" s="506"/>
      <c r="N1979" s="506"/>
      <c r="O1979" s="506"/>
      <c r="P1979" s="506"/>
    </row>
    <row r="1980" spans="3:16" s="360" customFormat="1" ht="30" customHeight="1" x14ac:dyDescent="0.3">
      <c r="C1980" s="4687" t="s">
        <v>3559</v>
      </c>
      <c r="D1980" s="4740"/>
      <c r="E1980" s="4740"/>
      <c r="F1980" s="4740"/>
      <c r="G1980" s="4688"/>
      <c r="H1980" s="534"/>
      <c r="I1980" s="506"/>
      <c r="J1980" s="506"/>
      <c r="K1980" s="506"/>
      <c r="L1980" s="506"/>
      <c r="M1980" s="506"/>
      <c r="N1980" s="506"/>
      <c r="O1980" s="506"/>
      <c r="P1980" s="506"/>
    </row>
    <row r="1981" spans="3:16" s="360" customFormat="1" ht="35.25" customHeight="1" x14ac:dyDescent="0.3">
      <c r="C1981" s="4687" t="s">
        <v>3560</v>
      </c>
      <c r="D1981" s="4740"/>
      <c r="E1981" s="4740"/>
      <c r="F1981" s="4740"/>
      <c r="G1981" s="4688"/>
      <c r="H1981" s="534"/>
      <c r="I1981" s="506"/>
      <c r="J1981" s="506"/>
      <c r="K1981" s="506"/>
      <c r="L1981" s="506"/>
      <c r="M1981" s="506"/>
      <c r="N1981" s="506"/>
      <c r="O1981" s="506"/>
      <c r="P1981" s="506"/>
    </row>
    <row r="1982" spans="3:16" s="360" customFormat="1" ht="15" customHeight="1" x14ac:dyDescent="0.3">
      <c r="C1982" s="981" t="s">
        <v>3556</v>
      </c>
      <c r="D1982" s="712"/>
      <c r="E1982" s="712"/>
      <c r="F1982" s="848"/>
      <c r="G1982" s="1026"/>
      <c r="H1982" s="534"/>
      <c r="I1982" s="506"/>
      <c r="J1982" s="506"/>
      <c r="K1982" s="506"/>
      <c r="L1982" s="506"/>
      <c r="M1982" s="506"/>
      <c r="N1982" s="506"/>
      <c r="O1982" s="506"/>
      <c r="P1982" s="506"/>
    </row>
    <row r="1983" spans="3:16" s="360" customFormat="1" ht="15" customHeight="1" thickBot="1" x14ac:dyDescent="0.35">
      <c r="C1983" s="1616" t="s">
        <v>3561</v>
      </c>
      <c r="D1983" s="851"/>
      <c r="E1983" s="851"/>
      <c r="F1983" s="851"/>
      <c r="G1983" s="852"/>
      <c r="H1983" s="534"/>
      <c r="I1983" s="506"/>
      <c r="J1983" s="506"/>
      <c r="K1983" s="506"/>
      <c r="L1983" s="506"/>
      <c r="M1983" s="506"/>
      <c r="N1983" s="506"/>
      <c r="O1983" s="506"/>
      <c r="P1983" s="506"/>
    </row>
    <row r="1984" spans="3:16" s="360" customFormat="1" ht="15" customHeight="1" thickTop="1" x14ac:dyDescent="0.3">
      <c r="C1984" s="4683" t="str">
        <f>+C1969</f>
        <v>.</v>
      </c>
      <c r="D1984" s="4683"/>
      <c r="E1984" s="4683"/>
      <c r="F1984" s="534"/>
      <c r="G1984" s="534"/>
      <c r="H1984" s="534"/>
      <c r="I1984" s="506"/>
      <c r="J1984" s="506"/>
      <c r="K1984" s="506"/>
      <c r="L1984" s="506"/>
      <c r="M1984" s="506"/>
      <c r="N1984" s="506"/>
      <c r="O1984" s="506"/>
      <c r="P1984" s="506"/>
    </row>
    <row r="1985" spans="3:16" s="360" customFormat="1" ht="15" customHeight="1" thickBot="1" x14ac:dyDescent="0.35">
      <c r="C1985" s="534"/>
      <c r="D1985" s="534"/>
      <c r="E1985" s="534"/>
      <c r="F1985" s="534"/>
      <c r="G1985" s="534"/>
      <c r="H1985" s="534"/>
      <c r="I1985" s="506"/>
      <c r="J1985" s="506"/>
      <c r="K1985" s="506"/>
      <c r="L1985" s="506"/>
      <c r="M1985" s="506"/>
      <c r="N1985" s="506"/>
      <c r="O1985" s="506"/>
      <c r="P1985" s="506"/>
    </row>
    <row r="1986" spans="3:16" s="360" customFormat="1" ht="15" customHeight="1" thickTop="1" x14ac:dyDescent="0.3">
      <c r="C1986" s="4747" t="s">
        <v>3095</v>
      </c>
      <c r="D1986" s="4699"/>
      <c r="E1986" s="4699"/>
      <c r="F1986" s="4699"/>
      <c r="G1986" s="4700"/>
      <c r="H1986" s="534"/>
      <c r="I1986" s="506"/>
      <c r="J1986" s="506"/>
      <c r="K1986" s="506"/>
      <c r="L1986" s="506"/>
      <c r="M1986" s="506"/>
      <c r="N1986" s="506"/>
      <c r="O1986" s="506"/>
      <c r="P1986" s="506"/>
    </row>
    <row r="1987" spans="3:16" s="360" customFormat="1" ht="15" customHeight="1" thickBot="1" x14ac:dyDescent="0.35">
      <c r="C1987" s="831"/>
      <c r="D1987" s="712"/>
      <c r="E1987" s="712"/>
      <c r="F1987" s="712"/>
      <c r="G1987" s="832"/>
      <c r="H1987" s="534"/>
      <c r="I1987" s="506"/>
      <c r="J1987" s="506"/>
      <c r="K1987" s="506"/>
      <c r="L1987" s="506"/>
      <c r="M1987" s="506"/>
      <c r="N1987" s="506"/>
      <c r="O1987" s="506"/>
      <c r="P1987" s="506"/>
    </row>
    <row r="1988" spans="3:16" s="360" customFormat="1" ht="15" customHeight="1" thickBot="1" x14ac:dyDescent="0.35">
      <c r="C1988" s="4701" t="s">
        <v>3550</v>
      </c>
      <c r="D1988" s="4669" t="s">
        <v>3551</v>
      </c>
      <c r="E1988" s="4702" t="s">
        <v>3097</v>
      </c>
      <c r="F1988" s="4703"/>
      <c r="G1988" s="4704"/>
      <c r="H1988" s="534"/>
      <c r="I1988" s="506"/>
      <c r="J1988" s="506"/>
      <c r="K1988" s="506"/>
      <c r="L1988" s="506"/>
      <c r="M1988" s="506"/>
      <c r="N1988" s="506"/>
      <c r="O1988" s="506"/>
      <c r="P1988" s="506"/>
    </row>
    <row r="1989" spans="3:16" s="360" customFormat="1" ht="15" customHeight="1" x14ac:dyDescent="0.3">
      <c r="C1989" s="4665"/>
      <c r="D1989" s="4797"/>
      <c r="E1989" s="833" t="s">
        <v>2773</v>
      </c>
      <c r="F1989" s="833" t="s">
        <v>3042</v>
      </c>
      <c r="G1989" s="1235" t="s">
        <v>2321</v>
      </c>
      <c r="H1989" s="534"/>
      <c r="I1989" s="506"/>
      <c r="J1989" s="506"/>
      <c r="K1989" s="506"/>
      <c r="L1989" s="506"/>
      <c r="M1989" s="506"/>
      <c r="N1989" s="506"/>
      <c r="O1989" s="506"/>
      <c r="P1989" s="506"/>
    </row>
    <row r="1990" spans="3:16" s="360" customFormat="1" ht="19.5" customHeight="1" x14ac:dyDescent="0.3">
      <c r="C1990" s="982" t="s">
        <v>3552</v>
      </c>
      <c r="D1990" s="836">
        <f>+E1990</f>
        <v>19.989999999999998</v>
      </c>
      <c r="E1990" s="836">
        <v>19.989999999999998</v>
      </c>
      <c r="F1990" s="19">
        <v>1000</v>
      </c>
      <c r="G1990" s="1894">
        <v>0.1</v>
      </c>
      <c r="H1990" s="534"/>
      <c r="I1990" s="506"/>
      <c r="J1990" s="506"/>
      <c r="K1990" s="506"/>
      <c r="L1990" s="506"/>
      <c r="M1990" s="506"/>
      <c r="N1990" s="506"/>
      <c r="O1990" s="506"/>
      <c r="P1990" s="506"/>
    </row>
    <row r="1991" spans="3:16" s="360" customFormat="1" ht="17.25" customHeight="1" x14ac:dyDescent="0.3">
      <c r="C1991" s="982" t="s">
        <v>3553</v>
      </c>
      <c r="D1991" s="836">
        <f>+E1991</f>
        <v>19.989999999999998</v>
      </c>
      <c r="E1991" s="836">
        <v>19.989999999999998</v>
      </c>
      <c r="F1991" s="19">
        <v>1000</v>
      </c>
      <c r="G1991" s="1894">
        <v>0.1</v>
      </c>
      <c r="H1991" s="534"/>
      <c r="I1991" s="506"/>
      <c r="J1991" s="506"/>
      <c r="K1991" s="506"/>
      <c r="L1991" s="506"/>
      <c r="M1991" s="506"/>
      <c r="N1991" s="506"/>
      <c r="O1991" s="506"/>
      <c r="P1991" s="506"/>
    </row>
    <row r="1992" spans="3:16" s="360" customFormat="1" ht="15" customHeight="1" x14ac:dyDescent="0.3">
      <c r="C1992" s="1323" t="s">
        <v>1474</v>
      </c>
      <c r="D1992" s="1300"/>
      <c r="E1992" s="1300"/>
      <c r="F1992" s="144"/>
      <c r="G1992" s="1895"/>
      <c r="H1992" s="534"/>
      <c r="I1992" s="506"/>
      <c r="J1992" s="506"/>
      <c r="K1992" s="506"/>
      <c r="L1992" s="506"/>
      <c r="M1992" s="506"/>
      <c r="N1992" s="506"/>
      <c r="O1992" s="506"/>
      <c r="P1992" s="506"/>
    </row>
    <row r="1993" spans="3:16" s="360" customFormat="1" ht="15" customHeight="1" x14ac:dyDescent="0.3">
      <c r="C1993" s="831" t="s">
        <v>2778</v>
      </c>
      <c r="D1993" s="712"/>
      <c r="E1993" s="712"/>
      <c r="F1993" s="848"/>
      <c r="G1993" s="1026"/>
      <c r="H1993" s="534"/>
      <c r="I1993" s="506"/>
      <c r="J1993" s="506"/>
      <c r="K1993" s="506"/>
      <c r="L1993" s="506"/>
      <c r="M1993" s="506"/>
      <c r="N1993" s="506"/>
      <c r="O1993" s="506"/>
      <c r="P1993" s="506"/>
    </row>
    <row r="1994" spans="3:16" s="360" customFormat="1" ht="15" customHeight="1" x14ac:dyDescent="0.3">
      <c r="C1994" s="981" t="s">
        <v>3554</v>
      </c>
      <c r="D1994" s="712"/>
      <c r="E1994" s="712"/>
      <c r="F1994" s="848"/>
      <c r="G1994" s="1026"/>
      <c r="H1994" s="534"/>
      <c r="I1994" s="506"/>
      <c r="J1994" s="506"/>
      <c r="K1994" s="506"/>
      <c r="L1994" s="506"/>
      <c r="M1994" s="506"/>
      <c r="N1994" s="506"/>
      <c r="O1994" s="506"/>
      <c r="P1994" s="506"/>
    </row>
    <row r="1995" spans="3:16" s="360" customFormat="1" ht="15" customHeight="1" x14ac:dyDescent="0.3">
      <c r="C1995" s="4687" t="s">
        <v>3555</v>
      </c>
      <c r="D1995" s="4740"/>
      <c r="E1995" s="4740"/>
      <c r="F1995" s="4740"/>
      <c r="G1995" s="4688"/>
      <c r="H1995" s="534"/>
      <c r="I1995" s="506"/>
      <c r="J1995" s="506"/>
      <c r="K1995" s="506"/>
      <c r="L1995" s="506"/>
      <c r="M1995" s="506"/>
      <c r="N1995" s="506"/>
      <c r="O1995" s="506"/>
      <c r="P1995" s="506"/>
    </row>
    <row r="1996" spans="3:16" s="360" customFormat="1" ht="15" customHeight="1" x14ac:dyDescent="0.3">
      <c r="C1996" s="981" t="s">
        <v>3556</v>
      </c>
      <c r="D1996" s="712"/>
      <c r="E1996" s="712"/>
      <c r="F1996" s="848"/>
      <c r="G1996" s="1026"/>
      <c r="H1996" s="534"/>
      <c r="I1996" s="506"/>
      <c r="J1996" s="506"/>
      <c r="K1996" s="506"/>
      <c r="L1996" s="506"/>
      <c r="M1996" s="506"/>
      <c r="N1996" s="506"/>
      <c r="O1996" s="506"/>
      <c r="P1996" s="506"/>
    </row>
    <row r="1997" spans="3:16" s="360" customFormat="1" ht="15" customHeight="1" x14ac:dyDescent="0.3">
      <c r="C1997" s="831"/>
      <c r="D1997" s="712"/>
      <c r="E1997" s="712"/>
      <c r="F1997" s="712"/>
      <c r="G1997" s="832"/>
      <c r="H1997" s="534"/>
      <c r="I1997" s="506"/>
      <c r="J1997" s="506"/>
      <c r="K1997" s="506"/>
      <c r="L1997" s="506"/>
      <c r="M1997" s="506"/>
      <c r="N1997" s="506"/>
      <c r="O1997" s="506"/>
      <c r="P1997" s="506"/>
    </row>
    <row r="1998" spans="3:16" s="360" customFormat="1" ht="15" customHeight="1" thickBot="1" x14ac:dyDescent="0.35">
      <c r="C1998" s="1616" t="s">
        <v>3557</v>
      </c>
      <c r="D1998" s="851"/>
      <c r="E1998" s="851"/>
      <c r="F1998" s="851"/>
      <c r="G1998" s="852"/>
      <c r="H1998" s="534"/>
      <c r="I1998" s="506"/>
      <c r="J1998" s="506"/>
      <c r="K1998" s="506"/>
      <c r="L1998" s="506"/>
      <c r="M1998" s="506"/>
      <c r="N1998" s="506"/>
      <c r="O1998" s="506"/>
      <c r="P1998" s="506"/>
    </row>
    <row r="1999" spans="3:16" s="360" customFormat="1" ht="15" customHeight="1" thickTop="1" x14ac:dyDescent="0.3">
      <c r="C1999" s="4683" t="str">
        <f>+C1984</f>
        <v>.</v>
      </c>
      <c r="D1999" s="4683"/>
      <c r="E1999" s="4683"/>
      <c r="F1999" s="534"/>
      <c r="G1999" s="534"/>
      <c r="H1999" s="534"/>
      <c r="I1999" s="506"/>
      <c r="J1999" s="506"/>
      <c r="K1999" s="506"/>
      <c r="L1999" s="506"/>
      <c r="M1999" s="506"/>
      <c r="N1999" s="506"/>
      <c r="O1999" s="506"/>
      <c r="P1999" s="506"/>
    </row>
    <row r="2000" spans="3:16" s="360" customFormat="1" ht="15" customHeight="1" thickBot="1" x14ac:dyDescent="0.35">
      <c r="C2000" s="534"/>
      <c r="D2000" s="534"/>
      <c r="E2000" s="534"/>
      <c r="F2000" s="534"/>
      <c r="G2000" s="534"/>
      <c r="H2000" s="534"/>
      <c r="I2000" s="506"/>
      <c r="J2000" s="506"/>
      <c r="K2000" s="506"/>
      <c r="L2000" s="506"/>
      <c r="M2000" s="506"/>
      <c r="N2000" s="506"/>
      <c r="O2000" s="506"/>
      <c r="P2000" s="506"/>
    </row>
    <row r="2001" spans="3:16" s="360" customFormat="1" ht="29.25" customHeight="1" thickTop="1" thickBot="1" x14ac:dyDescent="0.35">
      <c r="C2001" s="4698" t="s">
        <v>3538</v>
      </c>
      <c r="D2001" s="4700"/>
      <c r="E2001" s="534"/>
      <c r="F2001" s="534"/>
      <c r="G2001" s="534"/>
      <c r="H2001" s="534"/>
      <c r="I2001" s="506"/>
      <c r="J2001" s="506"/>
      <c r="K2001" s="506"/>
      <c r="L2001" s="506"/>
      <c r="M2001" s="506"/>
      <c r="N2001" s="506"/>
      <c r="O2001" s="506"/>
      <c r="P2001" s="506"/>
    </row>
    <row r="2002" spans="3:16" s="360" customFormat="1" ht="55.5" customHeight="1" thickBot="1" x14ac:dyDescent="0.35">
      <c r="C2002" s="1890" t="s">
        <v>3539</v>
      </c>
      <c r="D2002" s="1891" t="s">
        <v>3540</v>
      </c>
      <c r="E2002" s="534"/>
      <c r="F2002" s="534"/>
      <c r="G2002" s="534"/>
      <c r="H2002" s="534"/>
      <c r="I2002" s="506"/>
      <c r="J2002" s="506"/>
      <c r="K2002" s="506"/>
      <c r="L2002" s="506"/>
      <c r="M2002" s="506"/>
      <c r="N2002" s="506"/>
      <c r="O2002" s="506"/>
      <c r="P2002" s="506"/>
    </row>
    <row r="2003" spans="3:16" s="360" customFormat="1" ht="21.75" customHeight="1" x14ac:dyDescent="0.3">
      <c r="C2003" s="1892" t="s">
        <v>3541</v>
      </c>
      <c r="D2003" s="1893">
        <v>1.99</v>
      </c>
      <c r="E2003" s="534"/>
      <c r="F2003" s="534"/>
      <c r="G2003" s="534"/>
      <c r="H2003" s="534"/>
      <c r="I2003" s="506"/>
      <c r="J2003" s="506"/>
      <c r="K2003" s="506"/>
      <c r="L2003" s="506"/>
      <c r="M2003" s="506"/>
      <c r="N2003" s="506"/>
      <c r="O2003" s="506"/>
      <c r="P2003" s="506"/>
    </row>
    <row r="2004" spans="3:16" s="360" customFormat="1" ht="25.5" customHeight="1" x14ac:dyDescent="0.3">
      <c r="C2004" s="982" t="s">
        <v>3088</v>
      </c>
      <c r="D2004" s="1625">
        <v>0.35</v>
      </c>
      <c r="E2004" s="534"/>
      <c r="F2004" s="534"/>
      <c r="G2004" s="534"/>
      <c r="H2004" s="534"/>
      <c r="I2004" s="506"/>
      <c r="J2004" s="506"/>
      <c r="K2004" s="506"/>
      <c r="L2004" s="506"/>
      <c r="M2004" s="506"/>
      <c r="N2004" s="506"/>
      <c r="O2004" s="506"/>
      <c r="P2004" s="506"/>
    </row>
    <row r="2005" spans="3:16" s="360" customFormat="1" ht="25.5" customHeight="1" thickBot="1" x14ac:dyDescent="0.35">
      <c r="C2005" s="1626" t="s">
        <v>3089</v>
      </c>
      <c r="D2005" s="1628" t="s">
        <v>3090</v>
      </c>
      <c r="E2005" s="534"/>
      <c r="F2005" s="534"/>
      <c r="G2005" s="534"/>
      <c r="H2005" s="534"/>
      <c r="I2005" s="506"/>
      <c r="J2005" s="506"/>
      <c r="K2005" s="506"/>
      <c r="L2005" s="506"/>
      <c r="M2005" s="506"/>
      <c r="N2005" s="506"/>
      <c r="O2005" s="506"/>
      <c r="P2005" s="506"/>
    </row>
    <row r="2006" spans="3:16" s="360" customFormat="1" ht="20.25" customHeight="1" x14ac:dyDescent="0.3">
      <c r="C2006" s="1485" t="s">
        <v>3542</v>
      </c>
      <c r="D2006" s="1629"/>
      <c r="E2006" s="534"/>
      <c r="F2006" s="534"/>
      <c r="G2006" s="534"/>
      <c r="H2006" s="534"/>
      <c r="I2006" s="506"/>
      <c r="J2006" s="506"/>
      <c r="K2006" s="506"/>
      <c r="L2006" s="506"/>
      <c r="M2006" s="506"/>
      <c r="N2006" s="506"/>
      <c r="O2006" s="506"/>
      <c r="P2006" s="506"/>
    </row>
    <row r="2007" spans="3:16" s="360" customFormat="1" ht="55.5" customHeight="1" x14ac:dyDescent="0.3">
      <c r="C2007" s="4760" t="s">
        <v>3543</v>
      </c>
      <c r="D2007" s="4746"/>
      <c r="E2007" s="534"/>
      <c r="F2007" s="534"/>
      <c r="G2007" s="534"/>
      <c r="H2007" s="534"/>
      <c r="I2007" s="506"/>
      <c r="J2007" s="506"/>
      <c r="K2007" s="506"/>
      <c r="L2007" s="506"/>
      <c r="M2007" s="506"/>
      <c r="N2007" s="506"/>
      <c r="O2007" s="506"/>
      <c r="P2007" s="506"/>
    </row>
    <row r="2008" spans="3:16" s="360" customFormat="1" ht="33" customHeight="1" x14ac:dyDescent="0.3">
      <c r="C2008" s="4760" t="s">
        <v>3544</v>
      </c>
      <c r="D2008" s="4746"/>
      <c r="E2008" s="534"/>
      <c r="F2008" s="534"/>
      <c r="G2008" s="534"/>
      <c r="H2008" s="534"/>
      <c r="I2008" s="506"/>
      <c r="J2008" s="506"/>
      <c r="K2008" s="506"/>
      <c r="L2008" s="506"/>
      <c r="M2008" s="506"/>
      <c r="N2008" s="506"/>
      <c r="O2008" s="506"/>
      <c r="P2008" s="506"/>
    </row>
    <row r="2009" spans="3:16" s="360" customFormat="1" ht="64.5" customHeight="1" x14ac:dyDescent="0.3">
      <c r="C2009" s="4760" t="s">
        <v>3545</v>
      </c>
      <c r="D2009" s="4746"/>
      <c r="E2009" s="534"/>
      <c r="F2009" s="534"/>
      <c r="G2009" s="534"/>
      <c r="H2009" s="534"/>
      <c r="I2009" s="506"/>
      <c r="J2009" s="506"/>
      <c r="K2009" s="506"/>
      <c r="L2009" s="506"/>
      <c r="M2009" s="506"/>
      <c r="N2009" s="506"/>
      <c r="O2009" s="506"/>
      <c r="P2009" s="506"/>
    </row>
    <row r="2010" spans="3:16" s="360" customFormat="1" ht="34.5" customHeight="1" x14ac:dyDescent="0.3">
      <c r="C2010" s="4760" t="s">
        <v>3546</v>
      </c>
      <c r="D2010" s="4746"/>
      <c r="E2010" s="534"/>
      <c r="F2010" s="534"/>
      <c r="G2010" s="534"/>
      <c r="H2010" s="534"/>
      <c r="I2010" s="506"/>
      <c r="J2010" s="506"/>
      <c r="K2010" s="506"/>
      <c r="L2010" s="506"/>
      <c r="M2010" s="506"/>
      <c r="N2010" s="506"/>
      <c r="O2010" s="506"/>
      <c r="P2010" s="506"/>
    </row>
    <row r="2011" spans="3:16" s="360" customFormat="1" ht="47.25" customHeight="1" x14ac:dyDescent="0.3">
      <c r="C2011" s="4760" t="s">
        <v>3549</v>
      </c>
      <c r="D2011" s="4746"/>
      <c r="E2011" s="534"/>
      <c r="F2011" s="534"/>
      <c r="G2011" s="534"/>
      <c r="H2011" s="534"/>
      <c r="I2011" s="506"/>
      <c r="J2011" s="506"/>
      <c r="K2011" s="506"/>
      <c r="L2011" s="506"/>
      <c r="M2011" s="506"/>
      <c r="N2011" s="506"/>
      <c r="O2011" s="506"/>
      <c r="P2011" s="506"/>
    </row>
    <row r="2012" spans="3:16" s="360" customFormat="1" ht="36" customHeight="1" x14ac:dyDescent="0.3">
      <c r="C2012" s="4760" t="s">
        <v>3547</v>
      </c>
      <c r="D2012" s="4746"/>
      <c r="E2012" s="534"/>
      <c r="F2012" s="534"/>
      <c r="G2012" s="534"/>
      <c r="H2012" s="534"/>
      <c r="I2012" s="506"/>
      <c r="J2012" s="506"/>
      <c r="K2012" s="506"/>
      <c r="L2012" s="506"/>
      <c r="M2012" s="506"/>
      <c r="N2012" s="506"/>
      <c r="O2012" s="506"/>
      <c r="P2012" s="506"/>
    </row>
    <row r="2013" spans="3:16" s="360" customFormat="1" ht="15" customHeight="1" x14ac:dyDescent="0.3">
      <c r="C2013" s="4760" t="s">
        <v>3548</v>
      </c>
      <c r="D2013" s="4746"/>
      <c r="E2013" s="534"/>
      <c r="F2013" s="534"/>
      <c r="G2013" s="534"/>
      <c r="H2013" s="534"/>
      <c r="I2013" s="506"/>
      <c r="J2013" s="506"/>
      <c r="K2013" s="506"/>
      <c r="L2013" s="506"/>
      <c r="M2013" s="506"/>
      <c r="N2013" s="506"/>
      <c r="O2013" s="506"/>
      <c r="P2013" s="506"/>
    </row>
    <row r="2014" spans="3:16" s="360" customFormat="1" ht="15" customHeight="1" thickBot="1" x14ac:dyDescent="0.35">
      <c r="C2014" s="4802"/>
      <c r="D2014" s="4803"/>
      <c r="E2014" s="534"/>
      <c r="F2014" s="534"/>
      <c r="G2014" s="534"/>
      <c r="H2014" s="534"/>
      <c r="I2014" s="506"/>
      <c r="J2014" s="506"/>
      <c r="K2014" s="506"/>
      <c r="L2014" s="506"/>
      <c r="M2014" s="506"/>
      <c r="N2014" s="506"/>
      <c r="O2014" s="506"/>
      <c r="P2014" s="506"/>
    </row>
    <row r="2015" spans="3:16" s="360" customFormat="1" ht="15" customHeight="1" thickTop="1" x14ac:dyDescent="0.3">
      <c r="C2015" s="3863" t="str">
        <f>+C1999</f>
        <v>.</v>
      </c>
      <c r="D2015" s="3863"/>
      <c r="E2015" s="3863"/>
      <c r="F2015" s="534"/>
      <c r="G2015" s="534"/>
      <c r="H2015" s="534"/>
      <c r="I2015" s="506"/>
      <c r="J2015" s="506"/>
      <c r="K2015" s="506"/>
      <c r="L2015" s="506"/>
      <c r="M2015" s="506"/>
      <c r="N2015" s="506"/>
      <c r="O2015" s="506"/>
      <c r="P2015" s="506"/>
    </row>
    <row r="2016" spans="3:16" s="360" customFormat="1" ht="15" customHeight="1" thickBot="1" x14ac:dyDescent="0.35">
      <c r="C2016" s="534"/>
      <c r="D2016" s="534"/>
      <c r="E2016" s="534"/>
      <c r="F2016" s="534"/>
      <c r="G2016" s="534"/>
      <c r="H2016" s="534"/>
      <c r="I2016" s="506"/>
      <c r="J2016" s="506"/>
      <c r="K2016" s="506"/>
      <c r="L2016" s="506"/>
      <c r="M2016" s="506"/>
      <c r="N2016" s="506"/>
      <c r="O2016" s="506"/>
      <c r="P2016" s="506"/>
    </row>
    <row r="2017" spans="3:16" s="360" customFormat="1" ht="15" customHeight="1" thickTop="1" x14ac:dyDescent="0.2">
      <c r="C2017" s="4747" t="s">
        <v>3535</v>
      </c>
      <c r="D2017" s="4699"/>
      <c r="E2017" s="4699"/>
      <c r="F2017" s="4699"/>
      <c r="G2017" s="4699"/>
      <c r="H2017" s="4699"/>
      <c r="I2017" s="4699"/>
      <c r="J2017" s="4699"/>
      <c r="K2017" s="4700"/>
      <c r="L2017" s="506"/>
      <c r="M2017" s="506"/>
      <c r="N2017" s="506"/>
      <c r="O2017" s="506"/>
      <c r="P2017" s="506"/>
    </row>
    <row r="2018" spans="3:16" s="360" customFormat="1" ht="15" customHeight="1" thickBot="1" x14ac:dyDescent="0.25">
      <c r="C2018" s="831"/>
      <c r="D2018" s="712"/>
      <c r="E2018" s="712"/>
      <c r="F2018" s="712"/>
      <c r="G2018" s="712"/>
      <c r="H2018" s="712"/>
      <c r="I2018" s="712"/>
      <c r="J2018" s="712"/>
      <c r="K2018" s="832"/>
      <c r="L2018" s="506"/>
      <c r="M2018" s="506"/>
      <c r="N2018" s="506"/>
      <c r="O2018" s="506"/>
      <c r="P2018" s="506"/>
    </row>
    <row r="2019" spans="3:16" s="360" customFormat="1" ht="15" customHeight="1" thickBot="1" x14ac:dyDescent="0.25">
      <c r="C2019" s="4659" t="s">
        <v>344</v>
      </c>
      <c r="D2019" s="4660"/>
      <c r="E2019" s="4661" t="s">
        <v>2765</v>
      </c>
      <c r="F2019" s="4662"/>
      <c r="G2019" s="4662"/>
      <c r="H2019" s="4662"/>
      <c r="I2019" s="4662"/>
      <c r="J2019" s="4662"/>
      <c r="K2019" s="4663"/>
      <c r="L2019" s="506"/>
      <c r="M2019" s="506"/>
      <c r="N2019" s="506"/>
      <c r="O2019" s="506"/>
      <c r="P2019" s="506"/>
    </row>
    <row r="2020" spans="3:16" s="360" customFormat="1" ht="15" customHeight="1" x14ac:dyDescent="0.2">
      <c r="C2020" s="4800" t="s">
        <v>346</v>
      </c>
      <c r="D2020" s="4724" t="s">
        <v>347</v>
      </c>
      <c r="E2020" s="4724" t="s">
        <v>2770</v>
      </c>
      <c r="F2020" s="4724" t="s">
        <v>349</v>
      </c>
      <c r="G2020" s="4724" t="s">
        <v>1411</v>
      </c>
      <c r="H2020" s="4724" t="s">
        <v>1290</v>
      </c>
      <c r="I2020" s="4724" t="s">
        <v>1412</v>
      </c>
      <c r="J2020" s="4724" t="s">
        <v>563</v>
      </c>
      <c r="K2020" s="4798" t="s">
        <v>1413</v>
      </c>
      <c r="L2020" s="506"/>
      <c r="M2020" s="506"/>
      <c r="N2020" s="506"/>
      <c r="O2020" s="506"/>
      <c r="P2020" s="506"/>
    </row>
    <row r="2021" spans="3:16" s="360" customFormat="1" ht="15" customHeight="1" x14ac:dyDescent="0.2">
      <c r="C2021" s="4801"/>
      <c r="D2021" s="4677"/>
      <c r="E2021" s="4677"/>
      <c r="F2021" s="4677"/>
      <c r="G2021" s="4677"/>
      <c r="H2021" s="4677"/>
      <c r="I2021" s="4677"/>
      <c r="J2021" s="4677"/>
      <c r="K2021" s="4799"/>
      <c r="L2021" s="506"/>
      <c r="M2021" s="506"/>
      <c r="N2021" s="506"/>
      <c r="O2021" s="506"/>
      <c r="P2021" s="506"/>
    </row>
    <row r="2022" spans="3:16" s="360" customFormat="1" ht="15" customHeight="1" thickBot="1" x14ac:dyDescent="0.25">
      <c r="C2022" s="1028" t="s">
        <v>3535</v>
      </c>
      <c r="D2022" s="836">
        <v>20</v>
      </c>
      <c r="E2022" s="836">
        <v>20</v>
      </c>
      <c r="F2022" s="1107">
        <v>133</v>
      </c>
      <c r="G2022" s="1108" t="s">
        <v>1417</v>
      </c>
      <c r="H2022" s="1889">
        <v>155</v>
      </c>
      <c r="I2022" s="1889">
        <v>40</v>
      </c>
      <c r="J2022" s="839">
        <v>0.15</v>
      </c>
      <c r="K2022" s="1243">
        <v>0.15</v>
      </c>
      <c r="L2022" s="506"/>
      <c r="M2022" s="506"/>
      <c r="N2022" s="506"/>
      <c r="O2022" s="506"/>
      <c r="P2022" s="506"/>
    </row>
    <row r="2023" spans="3:16" s="360" customFormat="1" ht="15" customHeight="1" x14ac:dyDescent="0.2">
      <c r="C2023" s="831" t="s">
        <v>2778</v>
      </c>
      <c r="D2023" s="712"/>
      <c r="E2023" s="848"/>
      <c r="F2023" s="848"/>
      <c r="G2023" s="848"/>
      <c r="H2023" s="848"/>
      <c r="I2023" s="848"/>
      <c r="J2023" s="848"/>
      <c r="K2023" s="1026"/>
      <c r="L2023" s="506"/>
      <c r="M2023" s="506"/>
      <c r="N2023" s="506"/>
      <c r="O2023" s="506"/>
      <c r="P2023" s="506"/>
    </row>
    <row r="2024" spans="3:16" s="360" customFormat="1" ht="15" customHeight="1" x14ac:dyDescent="0.2">
      <c r="C2024" s="831" t="s">
        <v>1419</v>
      </c>
      <c r="D2024" s="712"/>
      <c r="E2024" s="712"/>
      <c r="F2024" s="712"/>
      <c r="G2024" s="712"/>
      <c r="H2024" s="712"/>
      <c r="I2024" s="712"/>
      <c r="J2024" s="712"/>
      <c r="K2024" s="832"/>
      <c r="L2024" s="506"/>
      <c r="M2024" s="506"/>
      <c r="N2024" s="506"/>
      <c r="O2024" s="506"/>
      <c r="P2024" s="506"/>
    </row>
    <row r="2025" spans="3:16" s="360" customFormat="1" ht="15" customHeight="1" x14ac:dyDescent="0.2">
      <c r="C2025" s="981" t="s">
        <v>3536</v>
      </c>
      <c r="D2025" s="712"/>
      <c r="E2025" s="712"/>
      <c r="F2025" s="712"/>
      <c r="G2025" s="712"/>
      <c r="H2025" s="712"/>
      <c r="I2025" s="712"/>
      <c r="J2025" s="712"/>
      <c r="K2025" s="832"/>
      <c r="L2025" s="506"/>
      <c r="M2025" s="506"/>
      <c r="N2025" s="506"/>
      <c r="O2025" s="506"/>
      <c r="P2025" s="506"/>
    </row>
    <row r="2026" spans="3:16" s="360" customFormat="1" ht="15" customHeight="1" thickBot="1" x14ac:dyDescent="0.25">
      <c r="C2026" s="1616" t="s">
        <v>3537</v>
      </c>
      <c r="D2026" s="851"/>
      <c r="E2026" s="851"/>
      <c r="F2026" s="851"/>
      <c r="G2026" s="851"/>
      <c r="H2026" s="851"/>
      <c r="I2026" s="851"/>
      <c r="J2026" s="851"/>
      <c r="K2026" s="852"/>
      <c r="L2026" s="506"/>
      <c r="M2026" s="506"/>
      <c r="N2026" s="506"/>
      <c r="O2026" s="506"/>
      <c r="P2026" s="506"/>
    </row>
    <row r="2027" spans="3:16" s="360" customFormat="1" ht="15" customHeight="1" thickTop="1" x14ac:dyDescent="0.3">
      <c r="C2027" s="4683" t="str">
        <f>+C2015</f>
        <v>.</v>
      </c>
      <c r="D2027" s="4683"/>
      <c r="E2027" s="4683"/>
      <c r="F2027" s="534"/>
      <c r="G2027" s="534"/>
      <c r="H2027" s="534"/>
      <c r="I2027" s="506"/>
      <c r="J2027" s="506"/>
      <c r="K2027" s="506"/>
      <c r="L2027" s="506"/>
      <c r="M2027" s="506"/>
      <c r="N2027" s="506"/>
      <c r="O2027" s="506"/>
      <c r="P2027" s="506"/>
    </row>
    <row r="2028" spans="3:16" s="360" customFormat="1" ht="15" customHeight="1" thickBot="1" x14ac:dyDescent="0.35">
      <c r="C2028" s="1517"/>
      <c r="D2028" s="1517"/>
      <c r="E2028" s="1517"/>
      <c r="F2028" s="534"/>
      <c r="G2028" s="534"/>
      <c r="H2028" s="534"/>
      <c r="I2028" s="506"/>
      <c r="J2028" s="506"/>
      <c r="K2028" s="506"/>
      <c r="L2028" s="506"/>
      <c r="M2028" s="506"/>
      <c r="N2028" s="506"/>
      <c r="O2028" s="506"/>
      <c r="P2028" s="506"/>
    </row>
    <row r="2029" spans="3:16" s="360" customFormat="1" ht="15" customHeight="1" thickTop="1" x14ac:dyDescent="0.3">
      <c r="C2029" s="4816" t="s">
        <v>3420</v>
      </c>
      <c r="D2029" s="4817"/>
      <c r="E2029" s="4818"/>
      <c r="F2029" s="534"/>
      <c r="G2029" s="534"/>
      <c r="H2029" s="534"/>
      <c r="I2029" s="506"/>
      <c r="J2029" s="506"/>
      <c r="K2029" s="506"/>
      <c r="L2029" s="506"/>
      <c r="M2029" s="506"/>
      <c r="N2029" s="506"/>
      <c r="O2029" s="506"/>
      <c r="P2029" s="506"/>
    </row>
    <row r="2030" spans="3:16" s="360" customFormat="1" ht="28.5" customHeight="1" thickBot="1" x14ac:dyDescent="0.35">
      <c r="C2030" s="1790" t="s">
        <v>3421</v>
      </c>
      <c r="D2030" s="1791" t="s">
        <v>3422</v>
      </c>
      <c r="E2030" s="1792"/>
      <c r="F2030" s="534"/>
      <c r="G2030" s="534"/>
      <c r="H2030" s="534"/>
      <c r="I2030" s="506"/>
      <c r="J2030" s="506"/>
      <c r="K2030" s="506"/>
      <c r="L2030" s="506"/>
      <c r="M2030" s="506"/>
      <c r="N2030" s="506"/>
      <c r="O2030" s="506"/>
      <c r="P2030" s="506"/>
    </row>
    <row r="2031" spans="3:16" s="360" customFormat="1" ht="15" customHeight="1" x14ac:dyDescent="0.3">
      <c r="C2031" s="1793"/>
      <c r="D2031" s="1794"/>
      <c r="E2031" s="1792"/>
      <c r="F2031" s="534"/>
      <c r="G2031" s="534"/>
      <c r="H2031" s="534"/>
      <c r="I2031" s="506"/>
      <c r="J2031" s="506"/>
      <c r="K2031" s="506"/>
      <c r="L2031" s="506"/>
      <c r="M2031" s="506"/>
      <c r="N2031" s="506"/>
      <c r="O2031" s="506"/>
      <c r="P2031" s="506"/>
    </row>
    <row r="2032" spans="3:16" s="360" customFormat="1" ht="15" customHeight="1" x14ac:dyDescent="0.3">
      <c r="C2032" s="1795" t="s">
        <v>3423</v>
      </c>
      <c r="D2032" s="1430">
        <v>30</v>
      </c>
      <c r="E2032" s="1792"/>
      <c r="F2032" s="534"/>
      <c r="G2032" s="534"/>
      <c r="H2032" s="534"/>
      <c r="I2032" s="506"/>
      <c r="J2032" s="506"/>
      <c r="K2032" s="506"/>
      <c r="L2032" s="506"/>
      <c r="M2032" s="506"/>
      <c r="N2032" s="506"/>
      <c r="O2032" s="506"/>
      <c r="P2032" s="506"/>
    </row>
    <row r="2033" spans="3:16" s="360" customFormat="1" ht="15" customHeight="1" thickBot="1" x14ac:dyDescent="0.35">
      <c r="C2033" s="1796"/>
      <c r="D2033" s="1797"/>
      <c r="E2033" s="1792"/>
      <c r="F2033" s="534"/>
      <c r="G2033" s="534"/>
      <c r="H2033" s="534"/>
      <c r="I2033" s="506"/>
      <c r="J2033" s="506"/>
      <c r="K2033" s="506"/>
      <c r="L2033" s="506"/>
      <c r="M2033" s="506"/>
      <c r="N2033" s="506"/>
      <c r="O2033" s="506"/>
      <c r="P2033" s="506"/>
    </row>
    <row r="2034" spans="3:16" s="360" customFormat="1" ht="15" customHeight="1" x14ac:dyDescent="0.3">
      <c r="C2034" s="1798" t="s">
        <v>3091</v>
      </c>
      <c r="D2034" s="1799"/>
      <c r="E2034" s="1792"/>
      <c r="F2034" s="534"/>
      <c r="G2034" s="534"/>
      <c r="H2034" s="534"/>
      <c r="I2034" s="506"/>
      <c r="J2034" s="506"/>
      <c r="K2034" s="506"/>
      <c r="L2034" s="506"/>
      <c r="M2034" s="506"/>
      <c r="N2034" s="506"/>
      <c r="O2034" s="506"/>
      <c r="P2034" s="506"/>
    </row>
    <row r="2035" spans="3:16" s="360" customFormat="1" ht="15" customHeight="1" thickBot="1" x14ac:dyDescent="0.35">
      <c r="C2035" s="1800"/>
      <c r="D2035" s="1801"/>
      <c r="E2035" s="1792"/>
      <c r="F2035" s="534"/>
      <c r="G2035" s="534"/>
      <c r="H2035" s="534"/>
      <c r="I2035" s="506"/>
      <c r="J2035" s="506"/>
      <c r="K2035" s="506"/>
      <c r="L2035" s="506"/>
      <c r="M2035" s="506"/>
      <c r="N2035" s="506"/>
      <c r="O2035" s="506"/>
      <c r="P2035" s="506"/>
    </row>
    <row r="2036" spans="3:16" s="360" customFormat="1" ht="15" customHeight="1" x14ac:dyDescent="0.3">
      <c r="C2036" s="1802" t="s">
        <v>3424</v>
      </c>
      <c r="D2036" s="1803" t="s">
        <v>3422</v>
      </c>
      <c r="E2036" s="1804" t="s">
        <v>3425</v>
      </c>
      <c r="F2036" s="534"/>
      <c r="G2036" s="534"/>
      <c r="H2036" s="534"/>
      <c r="I2036" s="506"/>
      <c r="J2036" s="506"/>
      <c r="K2036" s="506"/>
      <c r="L2036" s="506"/>
      <c r="M2036" s="506"/>
      <c r="N2036" s="506"/>
      <c r="O2036" s="506"/>
      <c r="P2036" s="506"/>
    </row>
    <row r="2037" spans="3:16" s="360" customFormat="1" ht="15" customHeight="1" x14ac:dyDescent="0.3">
      <c r="C2037" s="1805"/>
      <c r="D2037" s="1806"/>
      <c r="E2037" s="1807"/>
      <c r="F2037" s="534"/>
      <c r="G2037" s="534"/>
      <c r="H2037" s="534"/>
      <c r="I2037" s="506"/>
      <c r="J2037" s="506"/>
      <c r="K2037" s="506"/>
      <c r="L2037" s="506"/>
      <c r="M2037" s="506"/>
      <c r="N2037" s="506"/>
      <c r="O2037" s="506"/>
      <c r="P2037" s="506"/>
    </row>
    <row r="2038" spans="3:16" s="360" customFormat="1" ht="36" customHeight="1" x14ac:dyDescent="0.3">
      <c r="C2038" s="1808" t="s">
        <v>3426</v>
      </c>
      <c r="D2038" s="756">
        <v>30</v>
      </c>
      <c r="E2038" s="1809" t="s">
        <v>3427</v>
      </c>
      <c r="F2038" s="534"/>
      <c r="G2038" s="534"/>
      <c r="H2038" s="534"/>
      <c r="I2038" s="506"/>
      <c r="J2038" s="506"/>
      <c r="K2038" s="506"/>
      <c r="L2038" s="506"/>
      <c r="M2038" s="506"/>
      <c r="N2038" s="506"/>
      <c r="O2038" s="506"/>
      <c r="P2038" s="506"/>
    </row>
    <row r="2039" spans="3:16" s="360" customFormat="1" ht="36" customHeight="1" x14ac:dyDescent="0.3">
      <c r="C2039" s="1808" t="s">
        <v>3428</v>
      </c>
      <c r="D2039" s="756">
        <v>40</v>
      </c>
      <c r="E2039" s="1809" t="s">
        <v>3429</v>
      </c>
      <c r="F2039" s="534"/>
      <c r="G2039" s="534"/>
      <c r="H2039" s="534"/>
      <c r="I2039" s="506"/>
      <c r="J2039" s="506"/>
      <c r="K2039" s="506"/>
      <c r="L2039" s="506"/>
      <c r="M2039" s="506"/>
      <c r="N2039" s="506"/>
      <c r="O2039" s="506"/>
      <c r="P2039" s="506"/>
    </row>
    <row r="2040" spans="3:16" s="360" customFormat="1" ht="30" customHeight="1" thickBot="1" x14ac:dyDescent="0.35">
      <c r="C2040" s="1810" t="s">
        <v>3430</v>
      </c>
      <c r="D2040" s="760">
        <v>90</v>
      </c>
      <c r="E2040" s="1811" t="s">
        <v>3431</v>
      </c>
      <c r="F2040" s="534"/>
      <c r="G2040" s="534"/>
      <c r="H2040" s="534"/>
      <c r="I2040" s="506"/>
      <c r="J2040" s="506"/>
      <c r="K2040" s="506"/>
      <c r="L2040" s="506"/>
      <c r="M2040" s="506"/>
      <c r="N2040" s="506"/>
      <c r="O2040" s="506"/>
      <c r="P2040" s="506"/>
    </row>
    <row r="2041" spans="3:16" s="360" customFormat="1" ht="15" customHeight="1" x14ac:dyDescent="0.3">
      <c r="C2041" s="1812"/>
      <c r="D2041" s="1813"/>
      <c r="E2041" s="1814"/>
      <c r="F2041" s="534"/>
      <c r="G2041" s="534"/>
      <c r="H2041" s="534"/>
      <c r="I2041" s="506"/>
      <c r="J2041" s="506"/>
      <c r="K2041" s="506"/>
      <c r="L2041" s="506"/>
      <c r="M2041" s="506"/>
      <c r="N2041" s="506"/>
      <c r="O2041" s="506"/>
      <c r="P2041" s="506"/>
    </row>
    <row r="2042" spans="3:16" s="360" customFormat="1" ht="15" customHeight="1" x14ac:dyDescent="0.3">
      <c r="C2042" s="4779" t="s">
        <v>3432</v>
      </c>
      <c r="D2042" s="3848"/>
      <c r="E2042" s="1792"/>
      <c r="F2042" s="534"/>
      <c r="G2042" s="534"/>
      <c r="H2042" s="534"/>
      <c r="I2042" s="506"/>
      <c r="J2042" s="506"/>
      <c r="K2042" s="506"/>
      <c r="L2042" s="506"/>
      <c r="M2042" s="506"/>
      <c r="N2042" s="506"/>
      <c r="O2042" s="506"/>
      <c r="P2042" s="506"/>
    </row>
    <row r="2043" spans="3:16" s="360" customFormat="1" ht="15" customHeight="1" x14ac:dyDescent="0.3">
      <c r="C2043" s="4779" t="s">
        <v>3433</v>
      </c>
      <c r="D2043" s="3848"/>
      <c r="E2043" s="4780"/>
      <c r="F2043" s="534"/>
      <c r="G2043" s="534"/>
      <c r="H2043" s="534"/>
      <c r="I2043" s="506"/>
      <c r="J2043" s="506"/>
      <c r="K2043" s="506"/>
      <c r="L2043" s="506"/>
      <c r="M2043" s="506"/>
      <c r="N2043" s="506"/>
      <c r="O2043" s="506"/>
      <c r="P2043" s="506"/>
    </row>
    <row r="2044" spans="3:16" s="360" customFormat="1" ht="15" customHeight="1" x14ac:dyDescent="0.3">
      <c r="C2044" s="4779" t="s">
        <v>3434</v>
      </c>
      <c r="D2044" s="3848"/>
      <c r="E2044" s="4780"/>
      <c r="F2044" s="534"/>
      <c r="G2044" s="534"/>
      <c r="H2044" s="534"/>
      <c r="I2044" s="506"/>
      <c r="J2044" s="506"/>
      <c r="K2044" s="506"/>
      <c r="L2044" s="506"/>
      <c r="M2044" s="506"/>
      <c r="N2044" s="506"/>
      <c r="O2044" s="506"/>
      <c r="P2044" s="506"/>
    </row>
    <row r="2045" spans="3:16" s="360" customFormat="1" ht="29.25" customHeight="1" x14ac:dyDescent="0.3">
      <c r="C2045" s="4768" t="s">
        <v>3435</v>
      </c>
      <c r="D2045" s="4769"/>
      <c r="E2045" s="4770"/>
      <c r="F2045" s="534"/>
      <c r="G2045" s="534"/>
      <c r="H2045" s="534"/>
      <c r="I2045" s="506"/>
      <c r="J2045" s="506"/>
      <c r="K2045" s="506"/>
      <c r="L2045" s="506"/>
      <c r="M2045" s="506"/>
      <c r="N2045" s="506"/>
      <c r="O2045" s="506"/>
      <c r="P2045" s="506"/>
    </row>
    <row r="2046" spans="3:16" s="360" customFormat="1" ht="29.25" customHeight="1" x14ac:dyDescent="0.3">
      <c r="C2046" s="4768" t="s">
        <v>3436</v>
      </c>
      <c r="D2046" s="4769"/>
      <c r="E2046" s="4770"/>
      <c r="F2046" s="534"/>
      <c r="G2046" s="534"/>
      <c r="H2046" s="534"/>
      <c r="I2046" s="506"/>
      <c r="J2046" s="506"/>
      <c r="K2046" s="506"/>
      <c r="L2046" s="506"/>
      <c r="M2046" s="506"/>
      <c r="N2046" s="506"/>
      <c r="O2046" s="506"/>
      <c r="P2046" s="506"/>
    </row>
    <row r="2047" spans="3:16" s="360" customFormat="1" ht="24.75" customHeight="1" x14ac:dyDescent="0.3">
      <c r="C2047" s="4768" t="s">
        <v>3437</v>
      </c>
      <c r="D2047" s="4769"/>
      <c r="E2047" s="4770"/>
      <c r="F2047" s="534"/>
      <c r="G2047" s="534"/>
      <c r="H2047" s="534"/>
      <c r="I2047" s="506"/>
      <c r="J2047" s="506"/>
      <c r="K2047" s="506"/>
      <c r="L2047" s="506"/>
      <c r="M2047" s="506"/>
      <c r="N2047" s="506"/>
      <c r="O2047" s="506"/>
      <c r="P2047" s="506"/>
    </row>
    <row r="2048" spans="3:16" s="360" customFormat="1" ht="26.25" customHeight="1" x14ac:dyDescent="0.3">
      <c r="C2048" s="4768" t="s">
        <v>3438</v>
      </c>
      <c r="D2048" s="4769"/>
      <c r="E2048" s="4770"/>
      <c r="F2048" s="534"/>
      <c r="G2048" s="534"/>
      <c r="H2048" s="534"/>
      <c r="I2048" s="506"/>
      <c r="J2048" s="506"/>
      <c r="K2048" s="506"/>
      <c r="L2048" s="506"/>
      <c r="M2048" s="506"/>
      <c r="N2048" s="506"/>
      <c r="O2048" s="506"/>
      <c r="P2048" s="506"/>
    </row>
    <row r="2049" spans="3:16" s="360" customFormat="1" ht="15" customHeight="1" thickBot="1" x14ac:dyDescent="0.35">
      <c r="C2049" s="4771" t="s">
        <v>3439</v>
      </c>
      <c r="D2049" s="4772"/>
      <c r="E2049" s="1815"/>
      <c r="F2049" s="534"/>
      <c r="G2049" s="534"/>
      <c r="H2049" s="534"/>
      <c r="I2049" s="506"/>
      <c r="J2049" s="506"/>
      <c r="K2049" s="506"/>
      <c r="L2049" s="506"/>
      <c r="M2049" s="506"/>
      <c r="N2049" s="506"/>
      <c r="O2049" s="506"/>
      <c r="P2049" s="506"/>
    </row>
    <row r="2050" spans="3:16" s="360" customFormat="1" ht="15" customHeight="1" thickTop="1" x14ac:dyDescent="0.3">
      <c r="C2050" s="4683" t="str">
        <f>+C2027</f>
        <v>.</v>
      </c>
      <c r="D2050" s="4683"/>
      <c r="E2050" s="4683"/>
      <c r="F2050" s="534"/>
      <c r="G2050" s="534"/>
      <c r="H2050" s="534"/>
      <c r="I2050" s="506"/>
      <c r="J2050" s="506"/>
      <c r="K2050" s="506"/>
      <c r="L2050" s="506"/>
      <c r="M2050" s="506"/>
      <c r="N2050" s="506"/>
      <c r="O2050" s="506"/>
      <c r="P2050" s="506"/>
    </row>
    <row r="2051" spans="3:16" s="360" customFormat="1" ht="15" customHeight="1" thickBot="1" x14ac:dyDescent="0.35">
      <c r="C2051" s="534"/>
      <c r="D2051" s="534"/>
      <c r="E2051" s="534"/>
      <c r="F2051" s="534"/>
      <c r="G2051" s="534"/>
      <c r="H2051" s="534"/>
      <c r="I2051" s="506"/>
      <c r="J2051" s="506"/>
      <c r="K2051" s="506"/>
      <c r="L2051" s="506"/>
      <c r="M2051" s="506"/>
      <c r="N2051" s="506"/>
      <c r="O2051" s="506"/>
      <c r="P2051" s="506"/>
    </row>
    <row r="2052" spans="3:16" s="360" customFormat="1" ht="25.5" customHeight="1" x14ac:dyDescent="0.3">
      <c r="C2052" s="4821" t="s">
        <v>3198</v>
      </c>
      <c r="D2052" s="4822"/>
      <c r="E2052" s="4823"/>
      <c r="F2052" s="534"/>
      <c r="G2052" s="534"/>
      <c r="H2052" s="534"/>
      <c r="I2052" s="506"/>
      <c r="J2052" s="506"/>
      <c r="K2052" s="506"/>
      <c r="L2052" s="506"/>
      <c r="M2052" s="506"/>
      <c r="N2052" s="506"/>
      <c r="O2052" s="506"/>
      <c r="P2052" s="506"/>
    </row>
    <row r="2053" spans="3:16" s="360" customFormat="1" ht="26.25" customHeight="1" x14ac:dyDescent="0.3">
      <c r="C2053" s="1665" t="s">
        <v>3199</v>
      </c>
      <c r="D2053" s="1651" t="s">
        <v>3200</v>
      </c>
      <c r="E2053" s="1348" t="s">
        <v>3201</v>
      </c>
      <c r="F2053" s="534"/>
      <c r="G2053" s="534"/>
      <c r="H2053" s="534"/>
      <c r="I2053" s="506"/>
      <c r="J2053" s="506"/>
      <c r="K2053" s="506"/>
      <c r="L2053" s="506"/>
      <c r="M2053" s="506"/>
      <c r="N2053" s="506"/>
      <c r="O2053" s="506"/>
      <c r="P2053" s="506"/>
    </row>
    <row r="2054" spans="3:16" s="360" customFormat="1" ht="15" customHeight="1" x14ac:dyDescent="0.3">
      <c r="C2054" s="1666" t="s">
        <v>663</v>
      </c>
      <c r="D2054" s="1667" t="s">
        <v>242</v>
      </c>
      <c r="E2054" s="1668">
        <v>0.5</v>
      </c>
      <c r="F2054" s="534"/>
      <c r="G2054" s="534"/>
      <c r="H2054" s="534"/>
      <c r="I2054" s="506"/>
      <c r="J2054" s="506"/>
      <c r="K2054" s="506"/>
      <c r="L2054" s="506"/>
      <c r="M2054" s="506"/>
      <c r="N2054" s="506"/>
      <c r="O2054" s="506"/>
      <c r="P2054" s="506"/>
    </row>
    <row r="2055" spans="3:16" s="360" customFormat="1" ht="15" customHeight="1" x14ac:dyDescent="0.3">
      <c r="C2055" s="1666" t="s">
        <v>664</v>
      </c>
      <c r="D2055" s="949" t="s">
        <v>3202</v>
      </c>
      <c r="E2055" s="1668">
        <v>0.5</v>
      </c>
      <c r="F2055" s="534"/>
      <c r="G2055" s="534"/>
      <c r="H2055" s="534"/>
      <c r="I2055" s="506"/>
      <c r="J2055" s="506"/>
      <c r="K2055" s="506"/>
      <c r="L2055" s="506"/>
      <c r="M2055" s="506"/>
      <c r="N2055" s="506"/>
      <c r="O2055" s="506"/>
      <c r="P2055" s="506"/>
    </row>
    <row r="2056" spans="3:16" s="360" customFormat="1" ht="15" customHeight="1" x14ac:dyDescent="0.3">
      <c r="C2056" s="1666" t="s">
        <v>3203</v>
      </c>
      <c r="D2056" s="1669" t="s">
        <v>3204</v>
      </c>
      <c r="E2056" s="1668">
        <v>0.5</v>
      </c>
      <c r="F2056" s="534"/>
      <c r="G2056" s="534"/>
      <c r="H2056" s="534"/>
      <c r="I2056" s="506"/>
      <c r="J2056" s="506"/>
      <c r="K2056" s="506"/>
      <c r="L2056" s="506"/>
      <c r="M2056" s="506"/>
      <c r="N2056" s="506"/>
      <c r="O2056" s="506"/>
      <c r="P2056" s="506"/>
    </row>
    <row r="2057" spans="3:16" s="360" customFormat="1" ht="15" customHeight="1" x14ac:dyDescent="0.3">
      <c r="C2057" s="1666" t="s">
        <v>3205</v>
      </c>
      <c r="D2057" s="949" t="s">
        <v>243</v>
      </c>
      <c r="E2057" s="1668">
        <v>0.5</v>
      </c>
      <c r="F2057" s="534"/>
      <c r="G2057" s="534"/>
      <c r="H2057" s="534"/>
      <c r="I2057" s="506"/>
      <c r="J2057" s="506"/>
      <c r="K2057" s="506"/>
      <c r="L2057" s="506"/>
      <c r="M2057" s="506"/>
      <c r="N2057" s="506"/>
      <c r="O2057" s="506"/>
      <c r="P2057" s="506"/>
    </row>
    <row r="2058" spans="3:16" s="360" customFormat="1" ht="15" customHeight="1" x14ac:dyDescent="0.3">
      <c r="C2058" s="1666" t="s">
        <v>3206</v>
      </c>
      <c r="D2058" s="949" t="s">
        <v>1614</v>
      </c>
      <c r="E2058" s="1668">
        <v>0.5</v>
      </c>
      <c r="F2058" s="534"/>
      <c r="G2058" s="534"/>
      <c r="H2058" s="534"/>
      <c r="I2058" s="506"/>
      <c r="J2058" s="506"/>
      <c r="K2058" s="506"/>
      <c r="L2058" s="506"/>
      <c r="M2058" s="506"/>
      <c r="N2058" s="506"/>
      <c r="O2058" s="506"/>
      <c r="P2058" s="506"/>
    </row>
    <row r="2059" spans="3:16" s="360" customFormat="1" ht="15" customHeight="1" x14ac:dyDescent="0.3">
      <c r="C2059" s="1666" t="s">
        <v>3207</v>
      </c>
      <c r="D2059" s="949" t="s">
        <v>1150</v>
      </c>
      <c r="E2059" s="1668">
        <v>0.5</v>
      </c>
      <c r="F2059" s="534"/>
      <c r="G2059" s="534"/>
      <c r="H2059" s="534"/>
      <c r="I2059" s="506"/>
      <c r="J2059" s="506"/>
      <c r="K2059" s="506"/>
      <c r="L2059" s="506"/>
      <c r="M2059" s="506"/>
      <c r="N2059" s="506"/>
      <c r="O2059" s="506"/>
      <c r="P2059" s="506"/>
    </row>
    <row r="2060" spans="3:16" s="360" customFormat="1" ht="15" customHeight="1" x14ac:dyDescent="0.3">
      <c r="C2060" s="1666" t="s">
        <v>3208</v>
      </c>
      <c r="D2060" s="949" t="s">
        <v>3209</v>
      </c>
      <c r="E2060" s="1668">
        <v>4.49</v>
      </c>
      <c r="F2060" s="534"/>
      <c r="G2060" s="534"/>
      <c r="H2060" s="534"/>
      <c r="I2060" s="506"/>
      <c r="J2060" s="506"/>
      <c r="K2060" s="506"/>
      <c r="L2060" s="506"/>
      <c r="M2060" s="506"/>
      <c r="N2060" s="506"/>
      <c r="O2060" s="506"/>
      <c r="P2060" s="506"/>
    </row>
    <row r="2061" spans="3:16" s="360" customFormat="1" ht="15" customHeight="1" x14ac:dyDescent="0.3">
      <c r="C2061" s="1666" t="s">
        <v>3210</v>
      </c>
      <c r="D2061" s="949" t="s">
        <v>1604</v>
      </c>
      <c r="E2061" s="1668">
        <v>0.95</v>
      </c>
      <c r="F2061" s="534"/>
      <c r="G2061" s="534"/>
      <c r="H2061" s="534"/>
      <c r="I2061" s="506"/>
      <c r="J2061" s="506"/>
      <c r="K2061" s="506"/>
      <c r="L2061" s="506"/>
      <c r="M2061" s="506"/>
      <c r="N2061" s="506"/>
      <c r="O2061" s="506"/>
      <c r="P2061" s="506"/>
    </row>
    <row r="2062" spans="3:16" s="360" customFormat="1" ht="15" customHeight="1" x14ac:dyDescent="0.3">
      <c r="C2062" s="1666" t="s">
        <v>3211</v>
      </c>
      <c r="D2062" s="949" t="s">
        <v>3212</v>
      </c>
      <c r="E2062" s="1668">
        <v>0.5</v>
      </c>
      <c r="F2062" s="534"/>
      <c r="G2062" s="534"/>
      <c r="H2062" s="534"/>
      <c r="I2062" s="506"/>
      <c r="J2062" s="506"/>
      <c r="K2062" s="506"/>
      <c r="L2062" s="506"/>
      <c r="M2062" s="506"/>
      <c r="N2062" s="506"/>
      <c r="O2062" s="506"/>
      <c r="P2062" s="506"/>
    </row>
    <row r="2063" spans="3:16" s="360" customFormat="1" ht="15" customHeight="1" x14ac:dyDescent="0.3">
      <c r="C2063" s="1666" t="s">
        <v>3213</v>
      </c>
      <c r="D2063" s="949" t="s">
        <v>3214</v>
      </c>
      <c r="E2063" s="1668">
        <v>0.5</v>
      </c>
      <c r="F2063" s="534"/>
      <c r="G2063" s="534"/>
      <c r="H2063" s="534"/>
      <c r="I2063" s="506"/>
      <c r="J2063" s="506"/>
      <c r="K2063" s="506"/>
      <c r="L2063" s="506"/>
      <c r="M2063" s="506"/>
      <c r="N2063" s="506"/>
      <c r="O2063" s="506"/>
      <c r="P2063" s="506"/>
    </row>
    <row r="2064" spans="3:16" s="360" customFormat="1" ht="15" customHeight="1" x14ac:dyDescent="0.3">
      <c r="C2064" s="1666" t="s">
        <v>3215</v>
      </c>
      <c r="D2064" s="949" t="s">
        <v>1602</v>
      </c>
      <c r="E2064" s="1668">
        <v>0.5</v>
      </c>
      <c r="F2064" s="534"/>
      <c r="G2064" s="534"/>
      <c r="H2064" s="534"/>
      <c r="I2064" s="506"/>
      <c r="J2064" s="506"/>
      <c r="K2064" s="506"/>
      <c r="L2064" s="506"/>
      <c r="M2064" s="506"/>
      <c r="N2064" s="506"/>
      <c r="O2064" s="506"/>
      <c r="P2064" s="506"/>
    </row>
    <row r="2065" spans="3:16" s="360" customFormat="1" ht="15" customHeight="1" x14ac:dyDescent="0.3">
      <c r="C2065" s="1666" t="s">
        <v>3216</v>
      </c>
      <c r="D2065" s="949" t="s">
        <v>3217</v>
      </c>
      <c r="E2065" s="1668">
        <v>0.5</v>
      </c>
      <c r="F2065" s="534"/>
      <c r="G2065" s="534"/>
      <c r="H2065" s="534"/>
      <c r="I2065" s="506"/>
      <c r="J2065" s="506"/>
      <c r="K2065" s="506"/>
      <c r="L2065" s="506"/>
      <c r="M2065" s="506"/>
      <c r="N2065" s="506"/>
      <c r="O2065" s="506"/>
      <c r="P2065" s="506"/>
    </row>
    <row r="2066" spans="3:16" s="360" customFormat="1" ht="15" customHeight="1" x14ac:dyDescent="0.3">
      <c r="C2066" s="1666" t="s">
        <v>3218</v>
      </c>
      <c r="D2066" s="949" t="s">
        <v>3219</v>
      </c>
      <c r="E2066" s="1668">
        <v>0.5</v>
      </c>
      <c r="F2066" s="534"/>
      <c r="G2066" s="534"/>
      <c r="H2066" s="534"/>
      <c r="I2066" s="506"/>
      <c r="J2066" s="506"/>
      <c r="K2066" s="506"/>
      <c r="L2066" s="506"/>
      <c r="M2066" s="506"/>
      <c r="N2066" s="506"/>
      <c r="O2066" s="506"/>
      <c r="P2066" s="506"/>
    </row>
    <row r="2067" spans="3:16" s="360" customFormat="1" ht="15" customHeight="1" x14ac:dyDescent="0.3">
      <c r="C2067" s="1666" t="s">
        <v>3220</v>
      </c>
      <c r="D2067" s="949" t="s">
        <v>3221</v>
      </c>
      <c r="E2067" s="1668">
        <v>0.5</v>
      </c>
      <c r="F2067" s="534"/>
      <c r="G2067" s="534"/>
      <c r="H2067" s="534"/>
      <c r="I2067" s="506"/>
      <c r="J2067" s="506"/>
      <c r="K2067" s="506"/>
      <c r="L2067" s="506"/>
      <c r="M2067" s="506"/>
      <c r="N2067" s="506"/>
      <c r="O2067" s="506"/>
      <c r="P2067" s="506"/>
    </row>
    <row r="2068" spans="3:16" s="360" customFormat="1" ht="15" customHeight="1" x14ac:dyDescent="0.3">
      <c r="C2068" s="1666" t="s">
        <v>3222</v>
      </c>
      <c r="D2068" s="949" t="s">
        <v>3223</v>
      </c>
      <c r="E2068" s="1668">
        <v>0.5</v>
      </c>
      <c r="F2068" s="534"/>
      <c r="G2068" s="534"/>
      <c r="H2068" s="534"/>
      <c r="I2068" s="506"/>
      <c r="J2068" s="506"/>
      <c r="K2068" s="506"/>
      <c r="L2068" s="506"/>
      <c r="M2068" s="506"/>
      <c r="N2068" s="506"/>
      <c r="O2068" s="506"/>
      <c r="P2068" s="506"/>
    </row>
    <row r="2069" spans="3:16" s="360" customFormat="1" ht="15" customHeight="1" x14ac:dyDescent="0.3">
      <c r="C2069" s="1666" t="s">
        <v>3224</v>
      </c>
      <c r="D2069" s="949" t="s">
        <v>3225</v>
      </c>
      <c r="E2069" s="1668">
        <v>0.5</v>
      </c>
      <c r="F2069" s="534"/>
      <c r="G2069" s="534"/>
      <c r="H2069" s="534"/>
      <c r="I2069" s="506"/>
      <c r="J2069" s="506"/>
      <c r="K2069" s="506"/>
      <c r="L2069" s="506"/>
      <c r="M2069" s="506"/>
      <c r="N2069" s="506"/>
      <c r="O2069" s="506"/>
      <c r="P2069" s="506"/>
    </row>
    <row r="2070" spans="3:16" s="360" customFormat="1" ht="15" customHeight="1" x14ac:dyDescent="0.3">
      <c r="C2070" s="1666" t="s">
        <v>3226</v>
      </c>
      <c r="D2070" s="949" t="s">
        <v>3227</v>
      </c>
      <c r="E2070" s="1668">
        <v>0.5</v>
      </c>
      <c r="F2070" s="534"/>
      <c r="G2070" s="534"/>
      <c r="H2070" s="534"/>
      <c r="I2070" s="506"/>
      <c r="J2070" s="506"/>
      <c r="K2070" s="506"/>
      <c r="L2070" s="506"/>
      <c r="M2070" s="506"/>
      <c r="N2070" s="506"/>
      <c r="O2070" s="506"/>
      <c r="P2070" s="506"/>
    </row>
    <row r="2071" spans="3:16" s="360" customFormat="1" ht="15" customHeight="1" x14ac:dyDescent="0.3">
      <c r="C2071" s="1666" t="s">
        <v>3228</v>
      </c>
      <c r="D2071" s="949" t="s">
        <v>3229</v>
      </c>
      <c r="E2071" s="1668">
        <v>0.5</v>
      </c>
      <c r="F2071" s="534"/>
      <c r="G2071" s="534"/>
      <c r="H2071" s="534"/>
      <c r="I2071" s="506"/>
      <c r="J2071" s="506"/>
      <c r="K2071" s="506"/>
      <c r="L2071" s="506"/>
      <c r="M2071" s="506"/>
      <c r="N2071" s="506"/>
      <c r="O2071" s="506"/>
      <c r="P2071" s="506"/>
    </row>
    <row r="2072" spans="3:16" s="360" customFormat="1" ht="15" customHeight="1" x14ac:dyDescent="0.3">
      <c r="C2072" s="1666" t="s">
        <v>3230</v>
      </c>
      <c r="D2072" s="949" t="s">
        <v>3231</v>
      </c>
      <c r="E2072" s="1668">
        <v>0.5</v>
      </c>
      <c r="F2072" s="534"/>
      <c r="G2072" s="534"/>
      <c r="H2072" s="534"/>
      <c r="I2072" s="506"/>
      <c r="J2072" s="506"/>
      <c r="K2072" s="506"/>
      <c r="L2072" s="506"/>
      <c r="M2072" s="506"/>
      <c r="N2072" s="506"/>
      <c r="O2072" s="506"/>
      <c r="P2072" s="506"/>
    </row>
    <row r="2073" spans="3:16" s="360" customFormat="1" ht="15" customHeight="1" x14ac:dyDescent="0.3">
      <c r="C2073" s="1666" t="s">
        <v>3232</v>
      </c>
      <c r="D2073" s="949" t="s">
        <v>3233</v>
      </c>
      <c r="E2073" s="1668">
        <v>0.5</v>
      </c>
      <c r="F2073" s="534"/>
      <c r="G2073" s="534"/>
      <c r="H2073" s="534"/>
      <c r="I2073" s="506"/>
      <c r="J2073" s="506"/>
      <c r="K2073" s="506"/>
      <c r="L2073" s="506"/>
      <c r="M2073" s="506"/>
      <c r="N2073" s="506"/>
      <c r="O2073" s="506"/>
      <c r="P2073" s="506"/>
    </row>
    <row r="2074" spans="3:16" s="360" customFormat="1" ht="15" customHeight="1" x14ac:dyDescent="0.3">
      <c r="C2074" s="1666" t="s">
        <v>3234</v>
      </c>
      <c r="D2074" s="949" t="s">
        <v>3235</v>
      </c>
      <c r="E2074" s="1668">
        <v>0.5</v>
      </c>
      <c r="F2074" s="534"/>
      <c r="G2074" s="534"/>
      <c r="H2074" s="534"/>
      <c r="I2074" s="506"/>
      <c r="J2074" s="506"/>
      <c r="K2074" s="506"/>
      <c r="L2074" s="506"/>
      <c r="M2074" s="506"/>
      <c r="N2074" s="506"/>
      <c r="O2074" s="506"/>
      <c r="P2074" s="506"/>
    </row>
    <row r="2075" spans="3:16" s="360" customFormat="1" ht="15" customHeight="1" x14ac:dyDescent="0.3">
      <c r="C2075" s="1666" t="s">
        <v>3236</v>
      </c>
      <c r="D2075" s="949" t="s">
        <v>3237</v>
      </c>
      <c r="E2075" s="1668">
        <v>0.5</v>
      </c>
      <c r="F2075" s="534"/>
      <c r="G2075" s="534"/>
      <c r="H2075" s="534"/>
      <c r="I2075" s="506"/>
      <c r="J2075" s="506"/>
      <c r="K2075" s="506"/>
      <c r="L2075" s="506"/>
      <c r="M2075" s="506"/>
      <c r="N2075" s="506"/>
      <c r="O2075" s="506"/>
      <c r="P2075" s="506"/>
    </row>
    <row r="2076" spans="3:16" s="360" customFormat="1" ht="15" customHeight="1" x14ac:dyDescent="0.3">
      <c r="C2076" s="1666" t="s">
        <v>3238</v>
      </c>
      <c r="D2076" s="949" t="s">
        <v>3239</v>
      </c>
      <c r="E2076" s="1668">
        <v>0.5</v>
      </c>
      <c r="F2076" s="534"/>
      <c r="G2076" s="534"/>
      <c r="H2076" s="534"/>
      <c r="I2076" s="506"/>
      <c r="J2076" s="506"/>
      <c r="K2076" s="506"/>
      <c r="L2076" s="506"/>
      <c r="M2076" s="506"/>
      <c r="N2076" s="506"/>
      <c r="O2076" s="506"/>
      <c r="P2076" s="506"/>
    </row>
    <row r="2077" spans="3:16" s="360" customFormat="1" ht="15" customHeight="1" x14ac:dyDescent="0.3">
      <c r="C2077" s="1666" t="s">
        <v>3240</v>
      </c>
      <c r="D2077" s="949" t="s">
        <v>3241</v>
      </c>
      <c r="E2077" s="1668">
        <v>0.5</v>
      </c>
      <c r="F2077" s="534"/>
      <c r="G2077" s="534"/>
      <c r="H2077" s="534"/>
      <c r="I2077" s="506"/>
      <c r="J2077" s="506"/>
      <c r="K2077" s="506"/>
      <c r="L2077" s="506"/>
      <c r="M2077" s="506"/>
      <c r="N2077" s="506"/>
      <c r="O2077" s="506"/>
      <c r="P2077" s="506"/>
    </row>
    <row r="2078" spans="3:16" s="360" customFormat="1" ht="15" customHeight="1" x14ac:dyDescent="0.3">
      <c r="C2078" s="1666" t="s">
        <v>3242</v>
      </c>
      <c r="D2078" s="949" t="s">
        <v>3243</v>
      </c>
      <c r="E2078" s="1668">
        <v>0.5</v>
      </c>
      <c r="F2078" s="534"/>
      <c r="G2078" s="534"/>
      <c r="H2078" s="534"/>
      <c r="I2078" s="506"/>
      <c r="J2078" s="506"/>
      <c r="K2078" s="506"/>
      <c r="L2078" s="506"/>
      <c r="M2078" s="506"/>
      <c r="N2078" s="506"/>
      <c r="O2078" s="506"/>
      <c r="P2078" s="506"/>
    </row>
    <row r="2079" spans="3:16" s="360" customFormat="1" ht="15" customHeight="1" x14ac:dyDescent="0.3">
      <c r="C2079" s="1666" t="s">
        <v>3244</v>
      </c>
      <c r="D2079" s="949" t="s">
        <v>3245</v>
      </c>
      <c r="E2079" s="1668">
        <v>0.5</v>
      </c>
      <c r="F2079" s="534"/>
      <c r="G2079" s="534"/>
      <c r="H2079" s="534"/>
      <c r="I2079" s="506"/>
      <c r="J2079" s="506"/>
      <c r="K2079" s="506"/>
      <c r="L2079" s="506"/>
      <c r="M2079" s="506"/>
      <c r="N2079" s="506"/>
      <c r="O2079" s="506"/>
      <c r="P2079" s="506"/>
    </row>
    <row r="2080" spans="3:16" s="360" customFormat="1" ht="15" customHeight="1" x14ac:dyDescent="0.3">
      <c r="C2080" s="1666" t="s">
        <v>3246</v>
      </c>
      <c r="D2080" s="949" t="s">
        <v>3247</v>
      </c>
      <c r="E2080" s="1668">
        <v>0.5</v>
      </c>
      <c r="F2080" s="534"/>
      <c r="G2080" s="534"/>
      <c r="H2080" s="534"/>
      <c r="I2080" s="506"/>
      <c r="J2080" s="506"/>
      <c r="K2080" s="506"/>
      <c r="L2080" s="506"/>
      <c r="M2080" s="506"/>
      <c r="N2080" s="506"/>
      <c r="O2080" s="506"/>
      <c r="P2080" s="506"/>
    </row>
    <row r="2081" spans="3:16" s="360" customFormat="1" ht="15" customHeight="1" thickBot="1" x14ac:dyDescent="0.35">
      <c r="C2081" s="1670" t="s">
        <v>2944</v>
      </c>
      <c r="D2081" s="4819" t="s">
        <v>3248</v>
      </c>
      <c r="E2081" s="4820"/>
      <c r="F2081" s="534"/>
      <c r="G2081" s="534"/>
      <c r="H2081" s="534"/>
      <c r="I2081" s="506"/>
      <c r="J2081" s="506"/>
      <c r="K2081" s="506"/>
      <c r="L2081" s="506"/>
      <c r="M2081" s="506"/>
      <c r="N2081" s="506"/>
      <c r="O2081" s="506"/>
      <c r="P2081" s="506"/>
    </row>
    <row r="2082" spans="3:16" s="360" customFormat="1" ht="15" customHeight="1" thickTop="1" x14ac:dyDescent="0.3">
      <c r="C2082" s="4683" t="str">
        <f>+C2050</f>
        <v>.</v>
      </c>
      <c r="D2082" s="4683"/>
      <c r="E2082" s="4683"/>
      <c r="F2082" s="534"/>
      <c r="G2082" s="534"/>
      <c r="H2082" s="534"/>
      <c r="I2082" s="506"/>
      <c r="J2082" s="506"/>
      <c r="K2082" s="506"/>
      <c r="L2082" s="506"/>
      <c r="M2082" s="506"/>
      <c r="N2082" s="506"/>
      <c r="O2082" s="506"/>
      <c r="P2082" s="506"/>
    </row>
    <row r="2083" spans="3:16" s="360" customFormat="1" ht="15" customHeight="1" thickBot="1" x14ac:dyDescent="0.35">
      <c r="C2083" s="534"/>
      <c r="D2083" s="534"/>
      <c r="E2083" s="534"/>
      <c r="F2083" s="534"/>
      <c r="G2083" s="534"/>
      <c r="H2083" s="534"/>
      <c r="I2083" s="506"/>
      <c r="J2083" s="506"/>
      <c r="K2083" s="506"/>
      <c r="L2083" s="506"/>
      <c r="M2083" s="506"/>
      <c r="N2083" s="506"/>
      <c r="O2083" s="506"/>
      <c r="P2083" s="506"/>
    </row>
    <row r="2084" spans="3:16" s="360" customFormat="1" ht="15" customHeight="1" thickTop="1" x14ac:dyDescent="0.2">
      <c r="C2084" s="4747" t="s">
        <v>3189</v>
      </c>
      <c r="D2084" s="4699"/>
      <c r="E2084" s="4699"/>
      <c r="F2084" s="4699"/>
      <c r="G2084" s="4699"/>
      <c r="H2084" s="4699"/>
      <c r="I2084" s="4699"/>
      <c r="J2084" s="4699"/>
      <c r="K2084" s="4699"/>
      <c r="L2084" s="4699"/>
      <c r="M2084" s="4699"/>
      <c r="N2084" s="4700"/>
      <c r="O2084" s="506"/>
      <c r="P2084" s="506"/>
    </row>
    <row r="2085" spans="3:16" s="360" customFormat="1" ht="15" customHeight="1" thickBot="1" x14ac:dyDescent="0.25">
      <c r="C2085" s="831"/>
      <c r="D2085" s="712"/>
      <c r="E2085" s="712"/>
      <c r="F2085" s="712"/>
      <c r="G2085" s="712"/>
      <c r="H2085" s="712"/>
      <c r="I2085" s="712"/>
      <c r="J2085" s="712"/>
      <c r="K2085" s="712"/>
      <c r="L2085" s="712"/>
      <c r="M2085" s="712"/>
      <c r="N2085" s="832"/>
      <c r="O2085" s="506"/>
      <c r="P2085" s="506"/>
    </row>
    <row r="2086" spans="3:16" s="360" customFormat="1" ht="15" customHeight="1" thickBot="1" x14ac:dyDescent="0.25">
      <c r="C2086" s="4784" t="s">
        <v>560</v>
      </c>
      <c r="D2086" s="4785"/>
      <c r="E2086" s="4661" t="s">
        <v>2765</v>
      </c>
      <c r="F2086" s="4662"/>
      <c r="G2086" s="4662"/>
      <c r="H2086" s="4662"/>
      <c r="I2086" s="4662"/>
      <c r="J2086" s="4662"/>
      <c r="K2086" s="4662"/>
      <c r="L2086" s="4662"/>
      <c r="M2086" s="4662"/>
      <c r="N2086" s="4663"/>
      <c r="O2086" s="506"/>
      <c r="P2086" s="506"/>
    </row>
    <row r="2087" spans="3:16" s="360" customFormat="1" ht="15" customHeight="1" thickBot="1" x14ac:dyDescent="0.25">
      <c r="C2087" s="4827"/>
      <c r="D2087" s="4828"/>
      <c r="E2087" s="4661" t="s">
        <v>3040</v>
      </c>
      <c r="F2087" s="4662"/>
      <c r="G2087" s="4662"/>
      <c r="H2087" s="4661" t="s">
        <v>1513</v>
      </c>
      <c r="I2087" s="4662"/>
      <c r="J2087" s="4832"/>
      <c r="K2087" s="4661" t="s">
        <v>340</v>
      </c>
      <c r="L2087" s="4662"/>
      <c r="M2087" s="4662"/>
      <c r="N2087" s="4663"/>
      <c r="O2087" s="506"/>
      <c r="P2087" s="506"/>
    </row>
    <row r="2088" spans="3:16" s="360" customFormat="1" ht="15" customHeight="1" x14ac:dyDescent="0.2">
      <c r="C2088" s="1655" t="s">
        <v>2768</v>
      </c>
      <c r="D2088" s="1656" t="s">
        <v>2769</v>
      </c>
      <c r="E2088" s="974" t="s">
        <v>2770</v>
      </c>
      <c r="F2088" s="833" t="s">
        <v>563</v>
      </c>
      <c r="G2088" s="855" t="s">
        <v>1413</v>
      </c>
      <c r="H2088" s="1426" t="s">
        <v>2773</v>
      </c>
      <c r="I2088" s="1426" t="s">
        <v>1057</v>
      </c>
      <c r="J2088" s="1426" t="s">
        <v>2321</v>
      </c>
      <c r="K2088" s="1426" t="s">
        <v>3190</v>
      </c>
      <c r="L2088" s="1426" t="s">
        <v>318</v>
      </c>
      <c r="M2088" s="1426" t="s">
        <v>3191</v>
      </c>
      <c r="N2088" s="1464" t="s">
        <v>2560</v>
      </c>
      <c r="O2088" s="506"/>
      <c r="P2088" s="506"/>
    </row>
    <row r="2089" spans="3:16" s="360" customFormat="1" ht="27" customHeight="1" x14ac:dyDescent="0.2">
      <c r="C2089" s="1027" t="s">
        <v>3192</v>
      </c>
      <c r="D2089" s="836">
        <v>49</v>
      </c>
      <c r="E2089" s="836" t="s">
        <v>1534</v>
      </c>
      <c r="F2089" s="838">
        <v>0.15</v>
      </c>
      <c r="G2089" s="838">
        <v>0.15</v>
      </c>
      <c r="H2089" s="838">
        <v>49</v>
      </c>
      <c r="I2089" s="1114">
        <v>2000</v>
      </c>
      <c r="J2089" s="840">
        <v>0.1</v>
      </c>
      <c r="K2089" s="838">
        <v>0</v>
      </c>
      <c r="L2089" s="1113">
        <v>50</v>
      </c>
      <c r="M2089" s="1657">
        <v>0.06</v>
      </c>
      <c r="N2089" s="1475">
        <v>0.1</v>
      </c>
      <c r="O2089" s="506"/>
      <c r="P2089" s="506"/>
    </row>
    <row r="2090" spans="3:16" s="360" customFormat="1" ht="32.25" customHeight="1" x14ac:dyDescent="0.2">
      <c r="C2090" s="1027" t="s">
        <v>3193</v>
      </c>
      <c r="D2090" s="836">
        <v>59</v>
      </c>
      <c r="E2090" s="836" t="s">
        <v>1534</v>
      </c>
      <c r="F2090" s="838">
        <v>0.15</v>
      </c>
      <c r="G2090" s="838">
        <v>0.15</v>
      </c>
      <c r="H2090" s="838">
        <v>59</v>
      </c>
      <c r="I2090" s="1473">
        <v>3000</v>
      </c>
      <c r="J2090" s="840">
        <v>0.1</v>
      </c>
      <c r="K2090" s="838">
        <v>0</v>
      </c>
      <c r="L2090" s="1474">
        <v>50</v>
      </c>
      <c r="M2090" s="1658">
        <v>0.06</v>
      </c>
      <c r="N2090" s="1475">
        <v>0.1</v>
      </c>
      <c r="O2090" s="506"/>
      <c r="P2090" s="506"/>
    </row>
    <row r="2091" spans="3:16" s="360" customFormat="1" ht="33" customHeight="1" x14ac:dyDescent="0.2">
      <c r="C2091" s="982" t="s">
        <v>3194</v>
      </c>
      <c r="D2091" s="836">
        <v>65</v>
      </c>
      <c r="E2091" s="836" t="s">
        <v>1534</v>
      </c>
      <c r="F2091" s="838">
        <v>0.15</v>
      </c>
      <c r="G2091" s="838">
        <v>0.15</v>
      </c>
      <c r="H2091" s="838">
        <v>65</v>
      </c>
      <c r="I2091" s="1473">
        <v>5000</v>
      </c>
      <c r="J2091" s="840">
        <v>0.1</v>
      </c>
      <c r="K2091" s="838">
        <v>0</v>
      </c>
      <c r="L2091" s="1474">
        <v>50</v>
      </c>
      <c r="M2091" s="1658">
        <v>0.06</v>
      </c>
      <c r="N2091" s="1475">
        <v>0.1</v>
      </c>
      <c r="O2091" s="506"/>
      <c r="P2091" s="506"/>
    </row>
    <row r="2092" spans="3:16" s="360" customFormat="1" ht="15" customHeight="1" x14ac:dyDescent="0.2">
      <c r="C2092" s="1304" t="s">
        <v>1474</v>
      </c>
      <c r="D2092" s="1300"/>
      <c r="E2092" s="1300"/>
      <c r="F2092" s="1659"/>
      <c r="G2092" s="1659"/>
      <c r="H2092" s="1659"/>
      <c r="I2092" s="1660"/>
      <c r="J2092" s="1661"/>
      <c r="K2092" s="1659"/>
      <c r="L2092" s="1662"/>
      <c r="M2092" s="1663"/>
      <c r="N2092" s="1664"/>
      <c r="O2092" s="506"/>
      <c r="P2092" s="506"/>
    </row>
    <row r="2093" spans="3:16" s="360" customFormat="1" ht="15" customHeight="1" x14ac:dyDescent="0.2">
      <c r="C2093" s="981" t="s">
        <v>2778</v>
      </c>
      <c r="D2093" s="712"/>
      <c r="E2093" s="848"/>
      <c r="F2093" s="848"/>
      <c r="G2093" s="848"/>
      <c r="H2093" s="848"/>
      <c r="I2093" s="848"/>
      <c r="J2093" s="848"/>
      <c r="K2093" s="848"/>
      <c r="L2093" s="848"/>
      <c r="M2093" s="848"/>
      <c r="N2093" s="1026"/>
      <c r="O2093" s="506"/>
      <c r="P2093" s="506"/>
    </row>
    <row r="2094" spans="3:16" s="360" customFormat="1" ht="15" customHeight="1" x14ac:dyDescent="0.2">
      <c r="C2094" s="981" t="s">
        <v>3195</v>
      </c>
      <c r="D2094" s="712"/>
      <c r="E2094" s="848"/>
      <c r="F2094" s="848"/>
      <c r="G2094" s="848"/>
      <c r="H2094" s="848"/>
      <c r="I2094" s="848"/>
      <c r="J2094" s="848"/>
      <c r="K2094" s="848"/>
      <c r="L2094" s="848"/>
      <c r="M2094" s="848"/>
      <c r="N2094" s="1026"/>
      <c r="O2094" s="506"/>
      <c r="P2094" s="506"/>
    </row>
    <row r="2095" spans="3:16" s="360" customFormat="1" ht="15" customHeight="1" x14ac:dyDescent="0.2">
      <c r="C2095" s="981" t="s">
        <v>3196</v>
      </c>
      <c r="D2095" s="712"/>
      <c r="E2095" s="712"/>
      <c r="F2095" s="712"/>
      <c r="G2095" s="712"/>
      <c r="H2095" s="712"/>
      <c r="I2095" s="712"/>
      <c r="J2095" s="712"/>
      <c r="K2095" s="712"/>
      <c r="L2095" s="712"/>
      <c r="M2095" s="712"/>
      <c r="N2095" s="832"/>
      <c r="O2095" s="506"/>
      <c r="P2095" s="506"/>
    </row>
    <row r="2096" spans="3:16" s="360" customFormat="1" ht="15" customHeight="1" thickBot="1" x14ac:dyDescent="0.25">
      <c r="C2096" s="1616" t="s">
        <v>3197</v>
      </c>
      <c r="D2096" s="851"/>
      <c r="E2096" s="851"/>
      <c r="F2096" s="851"/>
      <c r="G2096" s="851"/>
      <c r="H2096" s="851"/>
      <c r="I2096" s="851"/>
      <c r="J2096" s="851"/>
      <c r="K2096" s="851"/>
      <c r="L2096" s="851"/>
      <c r="M2096" s="851"/>
      <c r="N2096" s="852"/>
      <c r="O2096" s="506"/>
      <c r="P2096" s="506"/>
    </row>
    <row r="2097" spans="3:16" s="360" customFormat="1" ht="15" customHeight="1" thickTop="1" x14ac:dyDescent="0.3">
      <c r="C2097" s="4683" t="str">
        <f>+C2082</f>
        <v>.</v>
      </c>
      <c r="D2097" s="4683"/>
      <c r="E2097" s="4683"/>
      <c r="F2097" s="534"/>
      <c r="G2097" s="534"/>
      <c r="H2097" s="534"/>
      <c r="I2097" s="506"/>
      <c r="J2097" s="506"/>
      <c r="K2097" s="506"/>
      <c r="L2097" s="506"/>
      <c r="M2097" s="506"/>
      <c r="N2097" s="506"/>
      <c r="O2097" s="506"/>
      <c r="P2097" s="506"/>
    </row>
    <row r="2098" spans="3:16" s="360" customFormat="1" ht="15" customHeight="1" thickBot="1" x14ac:dyDescent="0.35">
      <c r="C2098" s="534"/>
      <c r="D2098" s="534"/>
      <c r="E2098" s="534"/>
      <c r="F2098" s="534"/>
      <c r="G2098" s="534"/>
      <c r="H2098" s="534"/>
      <c r="I2098" s="506"/>
      <c r="J2098" s="506"/>
      <c r="K2098" s="506"/>
      <c r="L2098" s="506"/>
      <c r="M2098" s="506"/>
      <c r="N2098" s="506"/>
      <c r="O2098" s="506"/>
      <c r="P2098" s="506"/>
    </row>
    <row r="2099" spans="3:16" s="360" customFormat="1" ht="15" customHeight="1" thickTop="1" thickBot="1" x14ac:dyDescent="0.3">
      <c r="C2099" s="4809" t="s">
        <v>3181</v>
      </c>
      <c r="D2099" s="4810"/>
      <c r="E2099" s="4810"/>
      <c r="F2099" s="4810"/>
      <c r="G2099" s="4810"/>
      <c r="H2099" s="4811"/>
      <c r="I2099" s="506"/>
      <c r="J2099" s="506"/>
      <c r="K2099" s="506"/>
      <c r="L2099" s="506"/>
      <c r="M2099" s="506"/>
      <c r="N2099" s="506"/>
      <c r="O2099" s="506"/>
      <c r="P2099" s="506"/>
    </row>
    <row r="2100" spans="3:16" s="360" customFormat="1" ht="15" customHeight="1" thickBot="1" x14ac:dyDescent="0.3">
      <c r="C2100" s="4812" t="s">
        <v>1864</v>
      </c>
      <c r="D2100" s="4813"/>
      <c r="E2100" s="4999" t="s">
        <v>345</v>
      </c>
      <c r="F2100" s="5000"/>
      <c r="G2100" s="5000"/>
      <c r="H2100" s="5001"/>
      <c r="I2100" s="506"/>
      <c r="J2100" s="506"/>
      <c r="K2100" s="506"/>
      <c r="L2100" s="506"/>
      <c r="M2100" s="506"/>
      <c r="N2100" s="506"/>
      <c r="O2100" s="506"/>
      <c r="P2100" s="506"/>
    </row>
    <row r="2101" spans="3:16" s="360" customFormat="1" ht="15" customHeight="1" x14ac:dyDescent="0.25">
      <c r="C2101" s="1671" t="s">
        <v>346</v>
      </c>
      <c r="D2101" s="1672" t="s">
        <v>347</v>
      </c>
      <c r="E2101" s="1672" t="s">
        <v>3182</v>
      </c>
      <c r="F2101" s="1672" t="s">
        <v>1866</v>
      </c>
      <c r="G2101" s="1672" t="s">
        <v>3183</v>
      </c>
      <c r="H2101" s="1673" t="s">
        <v>947</v>
      </c>
      <c r="I2101" s="506"/>
      <c r="J2101" s="506"/>
      <c r="K2101" s="506"/>
      <c r="L2101" s="506"/>
      <c r="M2101" s="506"/>
      <c r="N2101" s="506"/>
      <c r="O2101" s="506"/>
      <c r="P2101" s="506"/>
    </row>
    <row r="2102" spans="3:16" s="360" customFormat="1" ht="44.25" customHeight="1" thickBot="1" x14ac:dyDescent="0.3">
      <c r="C2102" s="1674" t="s">
        <v>3184</v>
      </c>
      <c r="D2102" s="1675">
        <v>26.99</v>
      </c>
      <c r="E2102" s="1676">
        <v>26.99</v>
      </c>
      <c r="F2102" s="1677" t="s">
        <v>1726</v>
      </c>
      <c r="G2102" s="1675" t="s">
        <v>3185</v>
      </c>
      <c r="H2102" s="1678" t="s">
        <v>167</v>
      </c>
      <c r="I2102" s="506"/>
      <c r="J2102" s="506"/>
      <c r="K2102" s="506"/>
      <c r="L2102" s="506"/>
      <c r="M2102" s="506"/>
      <c r="N2102" s="506"/>
      <c r="O2102" s="506"/>
      <c r="P2102" s="506"/>
    </row>
    <row r="2103" spans="3:16" s="360" customFormat="1" ht="15" customHeight="1" x14ac:dyDescent="0.25">
      <c r="C2103" s="1679" t="s">
        <v>1872</v>
      </c>
      <c r="D2103" s="1680"/>
      <c r="E2103" s="1681"/>
      <c r="F2103" s="1682"/>
      <c r="G2103" s="1681"/>
      <c r="H2103" s="1683"/>
      <c r="I2103" s="506"/>
      <c r="J2103" s="506"/>
      <c r="K2103" s="506"/>
      <c r="L2103" s="506"/>
      <c r="M2103" s="506"/>
      <c r="N2103" s="506"/>
      <c r="O2103" s="506"/>
      <c r="P2103" s="506"/>
    </row>
    <row r="2104" spans="3:16" s="360" customFormat="1" ht="33.75" customHeight="1" x14ac:dyDescent="0.25">
      <c r="C2104" s="5002" t="s">
        <v>3186</v>
      </c>
      <c r="D2104" s="5003"/>
      <c r="E2104" s="5003"/>
      <c r="F2104" s="5003"/>
      <c r="G2104" s="5003"/>
      <c r="H2104" s="5004"/>
      <c r="I2104" s="506"/>
      <c r="J2104" s="506"/>
      <c r="K2104" s="506"/>
      <c r="L2104" s="506"/>
      <c r="M2104" s="506"/>
      <c r="N2104" s="506"/>
      <c r="O2104" s="506"/>
      <c r="P2104" s="506"/>
    </row>
    <row r="2105" spans="3:16" s="360" customFormat="1" ht="18.75" customHeight="1" x14ac:dyDescent="0.25">
      <c r="C2105" s="5005" t="s">
        <v>3187</v>
      </c>
      <c r="D2105" s="5006"/>
      <c r="E2105" s="5006"/>
      <c r="F2105" s="5006"/>
      <c r="G2105" s="5006"/>
      <c r="H2105" s="5007"/>
      <c r="I2105" s="506"/>
      <c r="J2105" s="506"/>
      <c r="K2105" s="506"/>
      <c r="L2105" s="506"/>
      <c r="M2105" s="506"/>
      <c r="N2105" s="506"/>
      <c r="O2105" s="506"/>
      <c r="P2105" s="506"/>
    </row>
    <row r="2106" spans="3:16" s="360" customFormat="1" ht="15" customHeight="1" thickBot="1" x14ac:dyDescent="0.3">
      <c r="C2106" s="1684" t="s">
        <v>3188</v>
      </c>
      <c r="D2106" s="1685"/>
      <c r="E2106" s="1685"/>
      <c r="F2106" s="1685"/>
      <c r="G2106" s="1685"/>
      <c r="H2106" s="1686"/>
      <c r="I2106" s="506"/>
      <c r="J2106" s="506"/>
      <c r="K2106" s="506"/>
      <c r="L2106" s="506"/>
      <c r="M2106" s="506"/>
      <c r="N2106" s="506"/>
      <c r="O2106" s="506"/>
      <c r="P2106" s="506"/>
    </row>
    <row r="2107" spans="3:16" s="360" customFormat="1" ht="15" customHeight="1" thickTop="1" x14ac:dyDescent="0.3">
      <c r="C2107" s="4655" t="str">
        <f>+C2097</f>
        <v>.</v>
      </c>
      <c r="D2107" s="4655"/>
      <c r="E2107" s="4655"/>
      <c r="F2107" s="534"/>
      <c r="G2107" s="534"/>
      <c r="H2107" s="534"/>
      <c r="I2107" s="506"/>
      <c r="J2107" s="506"/>
      <c r="K2107" s="506"/>
      <c r="L2107" s="506"/>
      <c r="M2107" s="506"/>
      <c r="N2107" s="506"/>
      <c r="O2107" s="506"/>
      <c r="P2107" s="506"/>
    </row>
    <row r="2108" spans="3:16" s="360" customFormat="1" ht="15" customHeight="1" thickBot="1" x14ac:dyDescent="0.35">
      <c r="C2108" s="534"/>
      <c r="D2108" s="534"/>
      <c r="E2108" s="534"/>
      <c r="F2108" s="534"/>
      <c r="G2108" s="534"/>
      <c r="H2108" s="534"/>
      <c r="I2108" s="506"/>
      <c r="J2108" s="506"/>
      <c r="K2108" s="506"/>
      <c r="L2108" s="506"/>
      <c r="M2108" s="506"/>
      <c r="N2108" s="506"/>
      <c r="O2108" s="506"/>
      <c r="P2108" s="506"/>
    </row>
    <row r="2109" spans="3:16" s="360" customFormat="1" ht="24.75" customHeight="1" thickTop="1" x14ac:dyDescent="0.3">
      <c r="C2109" s="4698" t="s">
        <v>3148</v>
      </c>
      <c r="D2109" s="4699"/>
      <c r="E2109" s="4699"/>
      <c r="F2109" s="4699"/>
      <c r="G2109" s="4700"/>
      <c r="H2109" s="534"/>
      <c r="I2109" s="506"/>
      <c r="J2109" s="506"/>
      <c r="K2109" s="506"/>
      <c r="L2109" s="506"/>
      <c r="M2109" s="506"/>
      <c r="N2109" s="506"/>
      <c r="O2109" s="506"/>
      <c r="P2109" s="506"/>
    </row>
    <row r="2110" spans="3:16" s="360" customFormat="1" ht="15" customHeight="1" x14ac:dyDescent="0.3">
      <c r="C2110" s="1313"/>
      <c r="D2110" s="915"/>
      <c r="E2110" s="915"/>
      <c r="F2110" s="915"/>
      <c r="G2110" s="1314"/>
      <c r="H2110" s="534"/>
      <c r="I2110" s="506"/>
      <c r="J2110" s="506"/>
      <c r="K2110" s="506"/>
      <c r="L2110" s="506"/>
      <c r="M2110" s="506"/>
      <c r="N2110" s="506"/>
      <c r="O2110" s="506"/>
      <c r="P2110" s="506"/>
    </row>
    <row r="2111" spans="3:16" s="360" customFormat="1" ht="15" customHeight="1" x14ac:dyDescent="0.3">
      <c r="C2111" s="1646" t="s">
        <v>3149</v>
      </c>
      <c r="D2111" s="3934" t="s">
        <v>3150</v>
      </c>
      <c r="E2111" s="3934"/>
      <c r="F2111" s="3934"/>
      <c r="G2111" s="5008"/>
      <c r="H2111" s="534"/>
      <c r="I2111" s="506"/>
      <c r="J2111" s="506"/>
      <c r="K2111" s="506"/>
      <c r="L2111" s="506"/>
      <c r="M2111" s="506"/>
      <c r="N2111" s="506"/>
      <c r="O2111" s="506"/>
      <c r="P2111" s="506"/>
    </row>
    <row r="2112" spans="3:16" s="360" customFormat="1" ht="15" customHeight="1" x14ac:dyDescent="0.3">
      <c r="C2112" s="1646" t="s">
        <v>3151</v>
      </c>
      <c r="D2112" s="1503" t="s">
        <v>3152</v>
      </c>
      <c r="E2112" s="1503"/>
      <c r="F2112" s="1503"/>
      <c r="G2112" s="1649"/>
      <c r="H2112" s="534"/>
      <c r="I2112" s="506"/>
      <c r="J2112" s="506"/>
      <c r="K2112" s="506"/>
      <c r="L2112" s="506"/>
      <c r="M2112" s="506"/>
      <c r="N2112" s="506"/>
      <c r="O2112" s="506"/>
      <c r="P2112" s="506"/>
    </row>
    <row r="2113" spans="3:16" s="360" customFormat="1" ht="15" customHeight="1" x14ac:dyDescent="0.3">
      <c r="C2113" s="1646" t="s">
        <v>3153</v>
      </c>
      <c r="D2113" s="4268" t="s">
        <v>3154</v>
      </c>
      <c r="E2113" s="4740"/>
      <c r="F2113" s="4740"/>
      <c r="G2113" s="4688"/>
      <c r="H2113" s="534"/>
      <c r="I2113" s="506"/>
      <c r="J2113" s="506"/>
      <c r="K2113" s="506"/>
      <c r="L2113" s="506"/>
      <c r="M2113" s="506"/>
      <c r="N2113" s="506"/>
      <c r="O2113" s="506"/>
      <c r="P2113" s="506"/>
    </row>
    <row r="2114" spans="3:16" s="360" customFormat="1" ht="15" customHeight="1" x14ac:dyDescent="0.3">
      <c r="C2114" s="980" t="s">
        <v>3155</v>
      </c>
      <c r="D2114" s="3884" t="s">
        <v>3156</v>
      </c>
      <c r="E2114" s="4740"/>
      <c r="F2114" s="4740"/>
      <c r="G2114" s="4688"/>
      <c r="H2114" s="534"/>
      <c r="I2114" s="506"/>
      <c r="J2114" s="506"/>
      <c r="K2114" s="506"/>
      <c r="L2114" s="506"/>
      <c r="M2114" s="506"/>
      <c r="N2114" s="506"/>
      <c r="O2114" s="506"/>
      <c r="P2114" s="506"/>
    </row>
    <row r="2115" spans="3:16" s="360" customFormat="1" ht="15" customHeight="1" x14ac:dyDescent="0.3">
      <c r="C2115" s="980" t="s">
        <v>3157</v>
      </c>
      <c r="D2115" s="893" t="s">
        <v>3158</v>
      </c>
      <c r="E2115" s="712"/>
      <c r="F2115" s="712"/>
      <c r="G2115" s="832"/>
      <c r="H2115" s="534"/>
      <c r="I2115" s="506"/>
      <c r="J2115" s="506"/>
      <c r="K2115" s="506"/>
      <c r="L2115" s="506"/>
      <c r="M2115" s="506"/>
      <c r="N2115" s="506"/>
      <c r="O2115" s="506"/>
      <c r="P2115" s="506"/>
    </row>
    <row r="2116" spans="3:16" s="360" customFormat="1" ht="15" customHeight="1" x14ac:dyDescent="0.3">
      <c r="C2116" s="4748" t="s">
        <v>2946</v>
      </c>
      <c r="D2116" s="4268" t="s">
        <v>3159</v>
      </c>
      <c r="E2116" s="4740"/>
      <c r="F2116" s="4740"/>
      <c r="G2116" s="4688"/>
      <c r="H2116" s="534"/>
      <c r="I2116" s="506"/>
      <c r="J2116" s="506"/>
      <c r="K2116" s="506"/>
      <c r="L2116" s="506"/>
      <c r="M2116" s="506"/>
      <c r="N2116" s="506"/>
      <c r="O2116" s="506"/>
      <c r="P2116" s="506"/>
    </row>
    <row r="2117" spans="3:16" s="360" customFormat="1" ht="27" customHeight="1" x14ac:dyDescent="0.3">
      <c r="C2117" s="4748"/>
      <c r="D2117" s="4268" t="s">
        <v>3160</v>
      </c>
      <c r="E2117" s="4740"/>
      <c r="F2117" s="4740"/>
      <c r="G2117" s="4688"/>
      <c r="H2117" s="534"/>
      <c r="I2117" s="506"/>
      <c r="J2117" s="506"/>
      <c r="K2117" s="506"/>
      <c r="L2117" s="506"/>
      <c r="M2117" s="506"/>
      <c r="N2117" s="506"/>
      <c r="O2117" s="506"/>
      <c r="P2117" s="506"/>
    </row>
    <row r="2118" spans="3:16" s="360" customFormat="1" ht="15" customHeight="1" x14ac:dyDescent="0.3">
      <c r="C2118" s="4748"/>
      <c r="D2118" s="4268" t="s">
        <v>3161</v>
      </c>
      <c r="E2118" s="4740"/>
      <c r="F2118" s="4740"/>
      <c r="G2118" s="4688"/>
      <c r="H2118" s="534"/>
      <c r="I2118" s="506"/>
      <c r="J2118" s="506"/>
      <c r="K2118" s="506"/>
      <c r="L2118" s="506"/>
      <c r="M2118" s="506"/>
      <c r="N2118" s="506"/>
      <c r="O2118" s="506"/>
      <c r="P2118" s="506"/>
    </row>
    <row r="2119" spans="3:16" s="360" customFormat="1" ht="15" customHeight="1" x14ac:dyDescent="0.3">
      <c r="C2119" s="4748"/>
      <c r="D2119" s="4268" t="s">
        <v>3162</v>
      </c>
      <c r="E2119" s="4740"/>
      <c r="F2119" s="4740"/>
      <c r="G2119" s="4688"/>
      <c r="H2119" s="534"/>
      <c r="I2119" s="506"/>
      <c r="J2119" s="506"/>
      <c r="K2119" s="506"/>
      <c r="L2119" s="506"/>
      <c r="M2119" s="506"/>
      <c r="N2119" s="506"/>
      <c r="O2119" s="506"/>
      <c r="P2119" s="506"/>
    </row>
    <row r="2120" spans="3:16" s="360" customFormat="1" ht="15" customHeight="1" x14ac:dyDescent="0.3">
      <c r="C2120" s="980"/>
      <c r="D2120" s="712"/>
      <c r="E2120" s="712"/>
      <c r="F2120" s="712"/>
      <c r="G2120" s="832"/>
      <c r="H2120" s="534"/>
      <c r="I2120" s="506"/>
      <c r="J2120" s="506"/>
      <c r="K2120" s="506"/>
      <c r="L2120" s="506"/>
      <c r="M2120" s="506"/>
      <c r="N2120" s="506"/>
      <c r="O2120" s="506"/>
      <c r="P2120" s="506"/>
    </row>
    <row r="2121" spans="3:16" s="360" customFormat="1" ht="15" customHeight="1" x14ac:dyDescent="0.3">
      <c r="C2121" s="4760" t="s">
        <v>1539</v>
      </c>
      <c r="D2121" s="3848"/>
      <c r="E2121" s="3848"/>
      <c r="F2121" s="3848"/>
      <c r="G2121" s="1322"/>
      <c r="H2121" s="534"/>
      <c r="I2121" s="506"/>
      <c r="J2121" s="506"/>
      <c r="K2121" s="506"/>
      <c r="L2121" s="506"/>
      <c r="M2121" s="506"/>
      <c r="N2121" s="506"/>
      <c r="O2121" s="506"/>
      <c r="P2121" s="506"/>
    </row>
    <row r="2122" spans="3:16" s="360" customFormat="1" ht="15" customHeight="1" thickBot="1" x14ac:dyDescent="0.35">
      <c r="C2122" s="4802"/>
      <c r="D2122" s="4991"/>
      <c r="E2122" s="4991"/>
      <c r="F2122" s="4991"/>
      <c r="G2122" s="4803"/>
      <c r="H2122" s="534"/>
      <c r="I2122" s="506"/>
      <c r="J2122" s="506"/>
      <c r="K2122" s="506"/>
      <c r="L2122" s="506"/>
      <c r="M2122" s="506"/>
      <c r="N2122" s="506"/>
      <c r="O2122" s="506"/>
      <c r="P2122" s="506"/>
    </row>
    <row r="2123" spans="3:16" s="360" customFormat="1" ht="15" customHeight="1" thickTop="1" x14ac:dyDescent="0.3">
      <c r="C2123" s="4683" t="str">
        <f>+C2107</f>
        <v>.</v>
      </c>
      <c r="D2123" s="4683"/>
      <c r="E2123" s="4683"/>
      <c r="F2123" s="534"/>
      <c r="G2123" s="534"/>
      <c r="H2123" s="534"/>
      <c r="I2123" s="506"/>
      <c r="J2123" s="506"/>
      <c r="K2123" s="506"/>
      <c r="L2123" s="506"/>
      <c r="M2123" s="506"/>
      <c r="N2123" s="506"/>
      <c r="O2123" s="506"/>
      <c r="P2123" s="506"/>
    </row>
    <row r="2124" spans="3:16" s="360" customFormat="1" ht="15" customHeight="1" thickBot="1" x14ac:dyDescent="0.35">
      <c r="C2124" s="249"/>
      <c r="D2124" s="534"/>
      <c r="E2124" s="534"/>
      <c r="F2124" s="534"/>
      <c r="G2124" s="534"/>
      <c r="H2124" s="534"/>
      <c r="I2124" s="506"/>
      <c r="J2124" s="506"/>
      <c r="K2124" s="506"/>
      <c r="L2124" s="506"/>
      <c r="M2124" s="506"/>
      <c r="N2124" s="506"/>
      <c r="O2124" s="506"/>
      <c r="P2124" s="506"/>
    </row>
    <row r="2125" spans="3:16" s="360" customFormat="1" ht="15" customHeight="1" thickTop="1" x14ac:dyDescent="0.3">
      <c r="C2125" s="4698" t="s">
        <v>3079</v>
      </c>
      <c r="D2125" s="4699"/>
      <c r="E2125" s="4700"/>
      <c r="F2125" s="534"/>
      <c r="G2125" s="534"/>
      <c r="H2125" s="534"/>
      <c r="I2125" s="506"/>
      <c r="J2125" s="506"/>
      <c r="K2125" s="506"/>
      <c r="L2125" s="506"/>
      <c r="M2125" s="506"/>
      <c r="N2125" s="506"/>
      <c r="O2125" s="506"/>
      <c r="P2125" s="506"/>
    </row>
    <row r="2126" spans="3:16" s="360" customFormat="1" ht="15" customHeight="1" x14ac:dyDescent="0.3">
      <c r="C2126" s="4993" t="s">
        <v>3080</v>
      </c>
      <c r="D2126" s="4976" t="s">
        <v>3081</v>
      </c>
      <c r="E2126" s="4995"/>
      <c r="F2126" s="534"/>
      <c r="G2126" s="534"/>
      <c r="H2126" s="534"/>
      <c r="I2126" s="506"/>
      <c r="J2126" s="506"/>
      <c r="K2126" s="506"/>
      <c r="L2126" s="506"/>
      <c r="M2126" s="506"/>
      <c r="N2126" s="506"/>
      <c r="O2126" s="506"/>
      <c r="P2126" s="506"/>
    </row>
    <row r="2127" spans="3:16" s="360" customFormat="1" ht="33" customHeight="1" thickBot="1" x14ac:dyDescent="0.35">
      <c r="C2127" s="4994"/>
      <c r="D2127" s="1617" t="s">
        <v>3082</v>
      </c>
      <c r="E2127" s="1618" t="s">
        <v>3083</v>
      </c>
      <c r="F2127" s="534"/>
      <c r="G2127" s="534"/>
      <c r="H2127" s="534"/>
      <c r="I2127" s="506"/>
      <c r="J2127" s="506"/>
      <c r="K2127" s="506"/>
      <c r="L2127" s="506"/>
      <c r="M2127" s="506"/>
      <c r="N2127" s="506"/>
      <c r="O2127" s="506"/>
      <c r="P2127" s="506"/>
    </row>
    <row r="2128" spans="3:16" s="360" customFormat="1" ht="15" customHeight="1" x14ac:dyDescent="0.3">
      <c r="C2128" s="1619"/>
      <c r="D2128" s="1620"/>
      <c r="E2128" s="1621"/>
      <c r="F2128" s="534"/>
      <c r="G2128" s="534"/>
      <c r="H2128" s="534"/>
      <c r="I2128" s="506"/>
      <c r="J2128" s="506"/>
      <c r="K2128" s="506"/>
      <c r="L2128" s="506"/>
      <c r="M2128" s="506"/>
      <c r="N2128" s="506"/>
      <c r="O2128" s="506"/>
      <c r="P2128" s="506"/>
    </row>
    <row r="2129" spans="3:16" s="360" customFormat="1" ht="15" customHeight="1" x14ac:dyDescent="0.3">
      <c r="C2129" s="1622" t="s">
        <v>3084</v>
      </c>
      <c r="D2129" s="756">
        <v>1.2</v>
      </c>
      <c r="E2129" s="1623">
        <v>1.5</v>
      </c>
      <c r="F2129" s="534"/>
      <c r="G2129" s="534"/>
      <c r="H2129" s="534"/>
      <c r="I2129" s="506"/>
      <c r="J2129" s="506"/>
      <c r="K2129" s="506"/>
      <c r="L2129" s="506"/>
      <c r="M2129" s="506"/>
      <c r="N2129" s="506"/>
      <c r="O2129" s="506"/>
      <c r="P2129" s="506"/>
    </row>
    <row r="2130" spans="3:16" s="360" customFormat="1" ht="15" customHeight="1" x14ac:dyDescent="0.3">
      <c r="C2130" s="1622" t="s">
        <v>3085</v>
      </c>
      <c r="D2130" s="756">
        <v>1.5</v>
      </c>
      <c r="E2130" s="1623">
        <v>2.1</v>
      </c>
      <c r="F2130" s="534"/>
      <c r="G2130" s="534"/>
      <c r="H2130" s="534"/>
      <c r="I2130" s="506"/>
      <c r="J2130" s="506"/>
      <c r="K2130" s="506"/>
      <c r="L2130" s="506"/>
      <c r="M2130" s="506"/>
      <c r="N2130" s="506"/>
      <c r="O2130" s="506"/>
      <c r="P2130" s="506"/>
    </row>
    <row r="2131" spans="3:16" s="360" customFormat="1" ht="15" customHeight="1" x14ac:dyDescent="0.3">
      <c r="C2131" s="1622" t="s">
        <v>3086</v>
      </c>
      <c r="D2131" s="756">
        <v>2.1</v>
      </c>
      <c r="E2131" s="1623">
        <v>2.1</v>
      </c>
      <c r="F2131" s="534"/>
      <c r="G2131" s="534"/>
      <c r="H2131" s="534"/>
      <c r="I2131" s="506"/>
      <c r="J2131" s="506"/>
      <c r="K2131" s="506"/>
      <c r="L2131" s="506"/>
      <c r="M2131" s="506"/>
      <c r="N2131" s="506"/>
      <c r="O2131" s="506"/>
      <c r="P2131" s="506"/>
    </row>
    <row r="2132" spans="3:16" s="360" customFormat="1" ht="15" customHeight="1" x14ac:dyDescent="0.3">
      <c r="C2132" s="1622" t="s">
        <v>3087</v>
      </c>
      <c r="D2132" s="756">
        <v>1.2</v>
      </c>
      <c r="E2132" s="1623">
        <v>1.5</v>
      </c>
      <c r="F2132" s="534"/>
      <c r="G2132" s="534"/>
      <c r="H2132" s="534"/>
      <c r="I2132" s="506"/>
      <c r="J2132" s="506"/>
      <c r="K2132" s="506"/>
      <c r="L2132" s="506"/>
      <c r="M2132" s="506"/>
      <c r="N2132" s="506"/>
      <c r="O2132" s="506"/>
      <c r="P2132" s="506"/>
    </row>
    <row r="2133" spans="3:16" s="360" customFormat="1" ht="15" customHeight="1" x14ac:dyDescent="0.3">
      <c r="C2133" s="982" t="s">
        <v>3088</v>
      </c>
      <c r="D2133" s="1624">
        <v>0.25</v>
      </c>
      <c r="E2133" s="1625">
        <v>0.35</v>
      </c>
      <c r="F2133" s="534"/>
      <c r="G2133" s="534"/>
      <c r="H2133" s="534"/>
      <c r="I2133" s="506"/>
      <c r="J2133" s="506"/>
      <c r="K2133" s="506"/>
      <c r="L2133" s="506"/>
      <c r="M2133" s="506"/>
      <c r="N2133" s="506"/>
      <c r="O2133" s="506"/>
      <c r="P2133" s="506"/>
    </row>
    <row r="2134" spans="3:16" s="360" customFormat="1" ht="21" customHeight="1" thickBot="1" x14ac:dyDescent="0.35">
      <c r="C2134" s="1626" t="s">
        <v>3089</v>
      </c>
      <c r="D2134" s="1627" t="s">
        <v>3090</v>
      </c>
      <c r="E2134" s="1628" t="s">
        <v>3090</v>
      </c>
      <c r="F2134" s="534"/>
      <c r="G2134" s="534"/>
      <c r="H2134" s="534"/>
      <c r="I2134" s="506"/>
      <c r="J2134" s="506"/>
      <c r="K2134" s="506"/>
      <c r="L2134" s="506"/>
      <c r="M2134" s="506"/>
      <c r="N2134" s="506"/>
      <c r="O2134" s="506"/>
      <c r="P2134" s="506"/>
    </row>
    <row r="2135" spans="3:16" s="360" customFormat="1" ht="19.5" customHeight="1" x14ac:dyDescent="0.3">
      <c r="C2135" s="4996" t="s">
        <v>3091</v>
      </c>
      <c r="D2135" s="4997"/>
      <c r="E2135" s="1629"/>
      <c r="F2135" s="534"/>
      <c r="G2135" s="534"/>
      <c r="H2135" s="534"/>
      <c r="I2135" s="506"/>
      <c r="J2135" s="506"/>
      <c r="K2135" s="506"/>
      <c r="L2135" s="506"/>
      <c r="M2135" s="506"/>
      <c r="N2135" s="506"/>
      <c r="O2135" s="506"/>
      <c r="P2135" s="506"/>
    </row>
    <row r="2136" spans="3:16" s="360" customFormat="1" ht="26.25" customHeight="1" x14ac:dyDescent="0.3">
      <c r="C2136" s="4760" t="s">
        <v>3092</v>
      </c>
      <c r="D2136" s="3848"/>
      <c r="E2136" s="4746"/>
      <c r="F2136" s="534"/>
      <c r="G2136" s="534"/>
      <c r="H2136" s="534"/>
      <c r="I2136" s="506"/>
      <c r="J2136" s="506"/>
      <c r="K2136" s="506"/>
      <c r="L2136" s="506"/>
      <c r="M2136" s="506"/>
      <c r="N2136" s="506"/>
      <c r="O2136" s="506"/>
      <c r="P2136" s="506"/>
    </row>
    <row r="2137" spans="3:16" s="360" customFormat="1" ht="42.75" customHeight="1" x14ac:dyDescent="0.3">
      <c r="C2137" s="4760" t="s">
        <v>3093</v>
      </c>
      <c r="D2137" s="3848"/>
      <c r="E2137" s="4746"/>
      <c r="F2137" s="534"/>
      <c r="G2137" s="534"/>
      <c r="H2137" s="534"/>
      <c r="I2137" s="506"/>
      <c r="J2137" s="506"/>
      <c r="K2137" s="506"/>
      <c r="L2137" s="506"/>
      <c r="M2137" s="506"/>
      <c r="N2137" s="506"/>
      <c r="O2137" s="506"/>
      <c r="P2137" s="506"/>
    </row>
    <row r="2138" spans="3:16" s="360" customFormat="1" ht="15" customHeight="1" x14ac:dyDescent="0.3">
      <c r="C2138" s="4760" t="s">
        <v>3094</v>
      </c>
      <c r="D2138" s="3848"/>
      <c r="E2138" s="4746"/>
      <c r="F2138" s="534"/>
      <c r="G2138" s="534"/>
      <c r="H2138" s="534"/>
      <c r="I2138" s="506"/>
      <c r="J2138" s="506"/>
      <c r="K2138" s="506"/>
      <c r="L2138" s="506"/>
      <c r="M2138" s="506"/>
      <c r="N2138" s="506"/>
      <c r="O2138" s="506"/>
      <c r="P2138" s="506"/>
    </row>
    <row r="2139" spans="3:16" s="360" customFormat="1" ht="7.5" customHeight="1" thickBot="1" x14ac:dyDescent="0.35">
      <c r="C2139" s="4802"/>
      <c r="D2139" s="4991"/>
      <c r="E2139" s="4803"/>
      <c r="F2139" s="534"/>
      <c r="G2139" s="534"/>
      <c r="H2139" s="534"/>
      <c r="I2139" s="506"/>
      <c r="J2139" s="506"/>
      <c r="K2139" s="506"/>
      <c r="L2139" s="506"/>
      <c r="M2139" s="506"/>
      <c r="N2139" s="506"/>
      <c r="O2139" s="506"/>
      <c r="P2139" s="506"/>
    </row>
    <row r="2140" spans="3:16" s="360" customFormat="1" ht="15" customHeight="1" thickTop="1" x14ac:dyDescent="0.3">
      <c r="C2140" s="4857" t="str">
        <f>+C2123</f>
        <v>.</v>
      </c>
      <c r="D2140" s="4857"/>
      <c r="E2140" s="534"/>
      <c r="F2140" s="534"/>
      <c r="G2140" s="534"/>
      <c r="H2140" s="534"/>
      <c r="I2140" s="506"/>
      <c r="J2140" s="506"/>
      <c r="K2140" s="506"/>
      <c r="L2140" s="506"/>
      <c r="M2140" s="506"/>
      <c r="N2140" s="506"/>
      <c r="O2140" s="506"/>
      <c r="P2140" s="506"/>
    </row>
    <row r="2141" spans="3:16" s="360" customFormat="1" ht="15" customHeight="1" thickBot="1" x14ac:dyDescent="0.35">
      <c r="C2141" s="249"/>
      <c r="D2141" s="534"/>
      <c r="E2141" s="534"/>
      <c r="F2141" s="534"/>
      <c r="G2141" s="534"/>
      <c r="H2141" s="534"/>
      <c r="I2141" s="506"/>
      <c r="J2141" s="506"/>
      <c r="K2141" s="506"/>
      <c r="L2141" s="506"/>
      <c r="M2141" s="506"/>
      <c r="N2141" s="506"/>
      <c r="O2141" s="506"/>
      <c r="P2141" s="506"/>
    </row>
    <row r="2142" spans="3:16" s="360" customFormat="1" ht="15" customHeight="1" thickTop="1" x14ac:dyDescent="0.3">
      <c r="C2142" s="4698" t="s">
        <v>3103</v>
      </c>
      <c r="D2142" s="4699"/>
      <c r="E2142" s="4699"/>
      <c r="F2142" s="4699"/>
      <c r="G2142" s="4700"/>
      <c r="H2142" s="534"/>
      <c r="I2142" s="506"/>
      <c r="J2142" s="506"/>
      <c r="K2142" s="506"/>
      <c r="L2142" s="506"/>
      <c r="M2142" s="506"/>
      <c r="N2142" s="506"/>
      <c r="O2142" s="506"/>
      <c r="P2142" s="506"/>
    </row>
    <row r="2143" spans="3:16" s="360" customFormat="1" ht="15" customHeight="1" x14ac:dyDescent="0.3">
      <c r="C2143" s="1313"/>
      <c r="D2143" s="915"/>
      <c r="E2143" s="915"/>
      <c r="F2143" s="915"/>
      <c r="G2143" s="1314"/>
      <c r="H2143" s="534"/>
      <c r="I2143" s="506"/>
      <c r="J2143" s="506"/>
      <c r="K2143" s="506"/>
      <c r="L2143" s="506"/>
      <c r="M2143" s="506"/>
      <c r="N2143" s="506"/>
      <c r="O2143" s="506"/>
      <c r="P2143" s="506"/>
    </row>
    <row r="2144" spans="3:16" s="360" customFormat="1" ht="15" customHeight="1" x14ac:dyDescent="0.3">
      <c r="C2144" s="980" t="s">
        <v>71</v>
      </c>
      <c r="D2144" s="1373">
        <v>0.3</v>
      </c>
      <c r="E2144" s="893" t="s">
        <v>3104</v>
      </c>
      <c r="F2144" s="712"/>
      <c r="G2144" s="832"/>
      <c r="H2144" s="534"/>
      <c r="I2144" s="506"/>
      <c r="J2144" s="506"/>
      <c r="K2144" s="506"/>
      <c r="L2144" s="506"/>
      <c r="M2144" s="506"/>
      <c r="N2144" s="506"/>
      <c r="O2144" s="506"/>
      <c r="P2144" s="506"/>
    </row>
    <row r="2145" spans="3:16" s="360" customFormat="1" ht="15" customHeight="1" x14ac:dyDescent="0.3">
      <c r="C2145" s="4760" t="s">
        <v>3021</v>
      </c>
      <c r="D2145" s="3848"/>
      <c r="E2145" s="3848"/>
      <c r="F2145" s="3848"/>
      <c r="G2145" s="1322"/>
      <c r="H2145" s="534"/>
      <c r="I2145" s="506"/>
      <c r="J2145" s="506"/>
      <c r="K2145" s="506"/>
      <c r="L2145" s="506"/>
      <c r="M2145" s="506"/>
      <c r="N2145" s="506"/>
      <c r="O2145" s="506"/>
      <c r="P2145" s="506"/>
    </row>
    <row r="2146" spans="3:16" s="360" customFormat="1" ht="15" customHeight="1" thickBot="1" x14ac:dyDescent="0.35">
      <c r="C2146" s="4998" t="s">
        <v>3105</v>
      </c>
      <c r="D2146" s="4991"/>
      <c r="E2146" s="4991"/>
      <c r="F2146" s="4991"/>
      <c r="G2146" s="4803"/>
      <c r="H2146" s="534"/>
      <c r="I2146" s="506"/>
      <c r="J2146" s="506"/>
      <c r="K2146" s="506"/>
      <c r="L2146" s="506"/>
      <c r="M2146" s="506"/>
      <c r="N2146" s="506"/>
      <c r="O2146" s="506"/>
      <c r="P2146" s="506"/>
    </row>
    <row r="2147" spans="3:16" s="360" customFormat="1" ht="15" customHeight="1" thickTop="1" x14ac:dyDescent="0.3">
      <c r="C2147" s="4992" t="str">
        <f>+C2140</f>
        <v>.</v>
      </c>
      <c r="D2147" s="4992"/>
      <c r="E2147"/>
      <c r="F2147"/>
      <c r="G2147"/>
      <c r="H2147" s="534"/>
      <c r="I2147" s="506"/>
      <c r="J2147" s="506"/>
      <c r="K2147" s="506"/>
      <c r="L2147" s="506"/>
      <c r="M2147" s="506"/>
      <c r="N2147" s="506"/>
      <c r="O2147" s="506"/>
      <c r="P2147" s="506"/>
    </row>
    <row r="2148" spans="3:16" s="360" customFormat="1" ht="15" customHeight="1" thickBot="1" x14ac:dyDescent="0.35">
      <c r="C2148" s="534"/>
      <c r="D2148" s="534"/>
      <c r="E2148" s="534"/>
      <c r="F2148" s="534"/>
      <c r="G2148" s="534"/>
      <c r="H2148" s="534"/>
      <c r="I2148" s="506"/>
      <c r="J2148" s="506"/>
      <c r="K2148" s="506"/>
      <c r="L2148" s="506"/>
      <c r="M2148" s="506"/>
      <c r="N2148" s="506"/>
      <c r="O2148" s="506"/>
      <c r="P2148" s="506"/>
    </row>
    <row r="2149" spans="3:16" s="360" customFormat="1" ht="15" customHeight="1" thickTop="1" x14ac:dyDescent="0.3">
      <c r="C2149" s="4747" t="s">
        <v>3095</v>
      </c>
      <c r="D2149" s="4699"/>
      <c r="E2149" s="4699"/>
      <c r="F2149" s="4699"/>
      <c r="G2149" s="4700"/>
      <c r="H2149" s="534"/>
      <c r="I2149" s="506"/>
      <c r="J2149" s="506"/>
      <c r="K2149" s="506"/>
      <c r="L2149" s="506"/>
      <c r="M2149" s="506"/>
      <c r="N2149" s="506"/>
      <c r="O2149" s="506"/>
      <c r="P2149" s="506"/>
    </row>
    <row r="2150" spans="3:16" s="360" customFormat="1" ht="15" customHeight="1" thickBot="1" x14ac:dyDescent="0.35">
      <c r="C2150" s="831"/>
      <c r="D2150" s="712"/>
      <c r="E2150" s="712"/>
      <c r="F2150" s="712"/>
      <c r="G2150" s="832"/>
      <c r="H2150" s="534"/>
      <c r="I2150" s="506"/>
      <c r="J2150" s="506"/>
      <c r="K2150" s="506"/>
      <c r="L2150" s="506"/>
      <c r="M2150" s="506"/>
      <c r="N2150" s="506"/>
      <c r="O2150" s="506"/>
      <c r="P2150" s="506"/>
    </row>
    <row r="2151" spans="3:16" s="360" customFormat="1" ht="15" customHeight="1" thickBot="1" x14ac:dyDescent="0.35">
      <c r="C2151" s="4701" t="s">
        <v>3096</v>
      </c>
      <c r="D2151" s="4702" t="s">
        <v>3097</v>
      </c>
      <c r="E2151" s="4703"/>
      <c r="F2151" s="4703"/>
      <c r="G2151" s="4704"/>
      <c r="H2151" s="534"/>
      <c r="I2151" s="506"/>
      <c r="J2151" s="506"/>
      <c r="K2151" s="506"/>
      <c r="L2151" s="506"/>
      <c r="M2151" s="506"/>
      <c r="N2151" s="506"/>
      <c r="O2151" s="506"/>
      <c r="P2151" s="506"/>
    </row>
    <row r="2152" spans="3:16" s="360" customFormat="1" ht="40.5" customHeight="1" x14ac:dyDescent="0.3">
      <c r="C2152" s="4665"/>
      <c r="D2152" s="833" t="s">
        <v>3098</v>
      </c>
      <c r="E2152" s="833" t="s">
        <v>3042</v>
      </c>
      <c r="F2152" s="833" t="s">
        <v>2321</v>
      </c>
      <c r="G2152" s="1235" t="s">
        <v>947</v>
      </c>
      <c r="H2152" s="534"/>
      <c r="I2152" s="506"/>
      <c r="J2152" s="506"/>
      <c r="K2152" s="506"/>
      <c r="L2152" s="506"/>
      <c r="M2152" s="506"/>
      <c r="N2152" s="506"/>
      <c r="O2152" s="506"/>
      <c r="P2152" s="506"/>
    </row>
    <row r="2153" spans="3:16" s="360" customFormat="1" ht="38.25" customHeight="1" x14ac:dyDescent="0.3">
      <c r="C2153" s="1027" t="s">
        <v>3099</v>
      </c>
      <c r="D2153" s="836">
        <v>14.99</v>
      </c>
      <c r="E2153" s="19">
        <v>500</v>
      </c>
      <c r="F2153" s="836">
        <v>0.5</v>
      </c>
      <c r="G2153" s="1630" t="s">
        <v>3100</v>
      </c>
      <c r="H2153" s="534"/>
      <c r="I2153" s="506"/>
      <c r="J2153" s="506"/>
      <c r="K2153" s="506"/>
      <c r="L2153" s="506"/>
      <c r="M2153" s="506"/>
      <c r="N2153" s="506"/>
      <c r="O2153" s="506"/>
      <c r="P2153" s="506"/>
    </row>
    <row r="2154" spans="3:16" s="360" customFormat="1" ht="15" customHeight="1" x14ac:dyDescent="0.3">
      <c r="C2154" s="1323" t="s">
        <v>1474</v>
      </c>
      <c r="D2154" s="1300"/>
      <c r="E2154" s="144"/>
      <c r="F2154" s="1300"/>
      <c r="G2154" s="1631"/>
      <c r="H2154" s="534"/>
      <c r="I2154" s="506"/>
      <c r="J2154" s="506"/>
      <c r="K2154" s="506"/>
      <c r="L2154" s="506"/>
      <c r="M2154" s="506"/>
      <c r="N2154" s="506"/>
      <c r="O2154" s="506"/>
      <c r="P2154" s="506"/>
    </row>
    <row r="2155" spans="3:16" s="360" customFormat="1" ht="15" customHeight="1" x14ac:dyDescent="0.3">
      <c r="C2155" s="831" t="s">
        <v>2778</v>
      </c>
      <c r="D2155" s="712"/>
      <c r="E2155" s="848"/>
      <c r="F2155" s="848"/>
      <c r="G2155" s="1026"/>
      <c r="H2155" s="534"/>
      <c r="I2155" s="506"/>
      <c r="J2155" s="506"/>
      <c r="K2155" s="506"/>
      <c r="L2155" s="506"/>
      <c r="M2155" s="506"/>
      <c r="N2155" s="506"/>
      <c r="O2155" s="506"/>
      <c r="P2155" s="506"/>
    </row>
    <row r="2156" spans="3:16" s="360" customFormat="1" ht="15" customHeight="1" x14ac:dyDescent="0.3">
      <c r="C2156" s="831" t="s">
        <v>3101</v>
      </c>
      <c r="D2156" s="712"/>
      <c r="E2156" s="848"/>
      <c r="F2156" s="848"/>
      <c r="G2156" s="1026"/>
      <c r="H2156" s="534"/>
      <c r="I2156" s="506"/>
      <c r="J2156" s="506"/>
      <c r="K2156" s="506"/>
      <c r="L2156" s="506"/>
      <c r="M2156" s="506"/>
      <c r="N2156" s="506"/>
      <c r="O2156" s="506"/>
      <c r="P2156" s="506"/>
    </row>
    <row r="2157" spans="3:16" s="360" customFormat="1" ht="15" customHeight="1" x14ac:dyDescent="0.3">
      <c r="C2157" s="831" t="s">
        <v>3102</v>
      </c>
      <c r="D2157" s="712"/>
      <c r="E2157" s="848"/>
      <c r="F2157" s="848"/>
      <c r="G2157" s="1026"/>
      <c r="H2157" s="534"/>
      <c r="I2157" s="506"/>
      <c r="J2157" s="506"/>
      <c r="K2157" s="506"/>
      <c r="L2157" s="506"/>
      <c r="M2157" s="506"/>
      <c r="N2157" s="506"/>
      <c r="O2157" s="506"/>
      <c r="P2157" s="506"/>
    </row>
    <row r="2158" spans="3:16" s="360" customFormat="1" ht="15" customHeight="1" thickBot="1" x14ac:dyDescent="0.35">
      <c r="C2158" s="850" t="s">
        <v>3022</v>
      </c>
      <c r="D2158" s="851"/>
      <c r="E2158" s="851"/>
      <c r="F2158" s="851"/>
      <c r="G2158" s="852"/>
      <c r="H2158" s="534"/>
      <c r="I2158" s="506"/>
      <c r="J2158" s="506"/>
      <c r="K2158" s="506"/>
      <c r="L2158" s="506"/>
      <c r="M2158" s="506"/>
      <c r="N2158" s="506"/>
      <c r="O2158" s="506"/>
      <c r="P2158" s="506"/>
    </row>
    <row r="2159" spans="3:16" s="360" customFormat="1" ht="15" customHeight="1" thickTop="1" x14ac:dyDescent="0.3">
      <c r="C2159" s="4683" t="str">
        <f>+C2147</f>
        <v>.</v>
      </c>
      <c r="D2159" s="4683"/>
      <c r="E2159" s="4683"/>
      <c r="F2159" s="534"/>
      <c r="G2159" s="534"/>
      <c r="H2159" s="534"/>
      <c r="I2159" s="506"/>
      <c r="J2159" s="506"/>
      <c r="K2159" s="506"/>
      <c r="L2159" s="506"/>
      <c r="M2159" s="506"/>
      <c r="N2159" s="506"/>
      <c r="O2159" s="506"/>
      <c r="P2159" s="506"/>
    </row>
    <row r="2160" spans="3:16" s="360" customFormat="1" ht="15" customHeight="1" thickBot="1" x14ac:dyDescent="0.35">
      <c r="C2160" s="534"/>
      <c r="D2160" s="534"/>
      <c r="E2160" s="534"/>
      <c r="F2160" s="534"/>
      <c r="G2160" s="534"/>
      <c r="H2160" s="534"/>
      <c r="I2160" s="506"/>
      <c r="J2160" s="506"/>
      <c r="K2160" s="506"/>
      <c r="L2160" s="506"/>
      <c r="M2160" s="506"/>
      <c r="N2160" s="506"/>
      <c r="O2160" s="506"/>
      <c r="P2160" s="506"/>
    </row>
    <row r="2161" spans="3:16" s="360" customFormat="1" ht="15" customHeight="1" thickTop="1" x14ac:dyDescent="0.2">
      <c r="C2161" s="4747" t="s">
        <v>3050</v>
      </c>
      <c r="D2161" s="4699"/>
      <c r="E2161" s="4699"/>
      <c r="F2161" s="4699"/>
      <c r="G2161" s="4699"/>
      <c r="H2161" s="4699"/>
      <c r="I2161" s="4699"/>
      <c r="J2161" s="4700"/>
      <c r="K2161" s="506"/>
      <c r="L2161" s="506"/>
      <c r="M2161" s="506"/>
      <c r="N2161" s="506"/>
      <c r="O2161" s="506"/>
      <c r="P2161" s="506"/>
    </row>
    <row r="2162" spans="3:16" s="360" customFormat="1" ht="15" customHeight="1" thickBot="1" x14ac:dyDescent="0.25">
      <c r="C2162" s="831"/>
      <c r="D2162" s="712"/>
      <c r="E2162" s="712"/>
      <c r="F2162" s="712"/>
      <c r="G2162" s="712"/>
      <c r="H2162" s="712"/>
      <c r="I2162" s="712"/>
      <c r="J2162" s="832"/>
      <c r="K2162" s="506"/>
      <c r="L2162" s="506"/>
      <c r="M2162" s="506"/>
      <c r="N2162" s="506"/>
      <c r="O2162" s="506"/>
      <c r="P2162" s="506"/>
    </row>
    <row r="2163" spans="3:16" s="360" customFormat="1" ht="15" customHeight="1" thickBot="1" x14ac:dyDescent="0.25">
      <c r="C2163" s="4659" t="s">
        <v>344</v>
      </c>
      <c r="D2163" s="4660"/>
      <c r="E2163" s="4702" t="s">
        <v>2765</v>
      </c>
      <c r="F2163" s="4703"/>
      <c r="G2163" s="4703"/>
      <c r="H2163" s="4703"/>
      <c r="I2163" s="4703"/>
      <c r="J2163" s="4704"/>
      <c r="K2163" s="506"/>
      <c r="L2163" s="506"/>
      <c r="M2163" s="506"/>
      <c r="N2163" s="506"/>
      <c r="O2163" s="506"/>
      <c r="P2163" s="506"/>
    </row>
    <row r="2164" spans="3:16" s="360" customFormat="1" ht="15" customHeight="1" x14ac:dyDescent="0.2">
      <c r="C2164" s="4800" t="s">
        <v>346</v>
      </c>
      <c r="D2164" s="4724" t="s">
        <v>347</v>
      </c>
      <c r="E2164" s="4724" t="s">
        <v>2770</v>
      </c>
      <c r="F2164" s="4724" t="s">
        <v>349</v>
      </c>
      <c r="G2164" s="4724" t="s">
        <v>3051</v>
      </c>
      <c r="H2164" s="4724" t="s">
        <v>1263</v>
      </c>
      <c r="I2164" s="4724" t="s">
        <v>563</v>
      </c>
      <c r="J2164" s="4798" t="s">
        <v>1413</v>
      </c>
      <c r="K2164" s="506"/>
      <c r="L2164" s="506"/>
      <c r="M2164" s="506"/>
      <c r="N2164" s="506"/>
      <c r="O2164" s="506"/>
      <c r="P2164" s="506"/>
    </row>
    <row r="2165" spans="3:16" s="360" customFormat="1" ht="36" customHeight="1" x14ac:dyDescent="0.2">
      <c r="C2165" s="4801"/>
      <c r="D2165" s="4677"/>
      <c r="E2165" s="4677"/>
      <c r="F2165" s="4677"/>
      <c r="G2165" s="4677"/>
      <c r="H2165" s="4677"/>
      <c r="I2165" s="4677"/>
      <c r="J2165" s="4799"/>
      <c r="K2165" s="506"/>
      <c r="L2165" s="506"/>
      <c r="M2165" s="506"/>
      <c r="N2165" s="506"/>
      <c r="O2165" s="506"/>
      <c r="P2165" s="506"/>
    </row>
    <row r="2166" spans="3:16" s="360" customFormat="1" ht="24" customHeight="1" x14ac:dyDescent="0.2">
      <c r="C2166" s="1610" t="s">
        <v>3052</v>
      </c>
      <c r="D2166" s="1611">
        <v>0</v>
      </c>
      <c r="E2166" s="1611">
        <v>0</v>
      </c>
      <c r="F2166" s="1612">
        <v>0</v>
      </c>
      <c r="G2166" s="1613">
        <v>0</v>
      </c>
      <c r="H2166" s="1612">
        <v>0.04</v>
      </c>
      <c r="I2166" s="1612">
        <v>0.15</v>
      </c>
      <c r="J2166" s="1614">
        <v>0.15</v>
      </c>
      <c r="K2166" s="506"/>
      <c r="L2166" s="506"/>
      <c r="M2166" s="506"/>
      <c r="N2166" s="506"/>
      <c r="O2166" s="506"/>
      <c r="P2166" s="506"/>
    </row>
    <row r="2167" spans="3:16" s="360" customFormat="1" ht="15" customHeight="1" x14ac:dyDescent="0.2">
      <c r="C2167" s="1610" t="s">
        <v>3053</v>
      </c>
      <c r="D2167" s="1611">
        <f>+E2167</f>
        <v>8</v>
      </c>
      <c r="E2167" s="1611">
        <v>8</v>
      </c>
      <c r="F2167" s="1613">
        <v>53</v>
      </c>
      <c r="G2167" s="1613">
        <v>200</v>
      </c>
      <c r="H2167" s="1612">
        <v>0.04</v>
      </c>
      <c r="I2167" s="1612">
        <v>0.15</v>
      </c>
      <c r="J2167" s="1614">
        <v>0.15</v>
      </c>
      <c r="K2167" s="506"/>
      <c r="L2167" s="506"/>
      <c r="M2167" s="506"/>
      <c r="N2167" s="506"/>
      <c r="O2167" s="506"/>
      <c r="P2167" s="506"/>
    </row>
    <row r="2168" spans="3:16" s="360" customFormat="1" ht="15" customHeight="1" x14ac:dyDescent="0.2">
      <c r="C2168" s="1610" t="s">
        <v>3054</v>
      </c>
      <c r="D2168" s="1611">
        <f t="shared" ref="D2168:D2186" si="18">+E2168</f>
        <v>10</v>
      </c>
      <c r="E2168" s="1611">
        <v>10</v>
      </c>
      <c r="F2168" s="1613">
        <v>67</v>
      </c>
      <c r="G2168" s="1613">
        <v>200</v>
      </c>
      <c r="H2168" s="1612">
        <v>0.04</v>
      </c>
      <c r="I2168" s="1612">
        <v>0.15</v>
      </c>
      <c r="J2168" s="1614">
        <v>0.15</v>
      </c>
      <c r="K2168" s="506"/>
      <c r="L2168" s="506"/>
      <c r="M2168" s="506"/>
      <c r="N2168" s="506"/>
      <c r="O2168" s="506"/>
      <c r="P2168" s="506"/>
    </row>
    <row r="2169" spans="3:16" s="360" customFormat="1" ht="15" customHeight="1" x14ac:dyDescent="0.2">
      <c r="C2169" s="1610" t="s">
        <v>3055</v>
      </c>
      <c r="D2169" s="1611">
        <f t="shared" si="18"/>
        <v>12</v>
      </c>
      <c r="E2169" s="1611">
        <v>12</v>
      </c>
      <c r="F2169" s="1613">
        <v>80</v>
      </c>
      <c r="G2169" s="1613">
        <v>200</v>
      </c>
      <c r="H2169" s="1612">
        <v>0.04</v>
      </c>
      <c r="I2169" s="1612">
        <v>0.15</v>
      </c>
      <c r="J2169" s="1614">
        <v>0.15</v>
      </c>
      <c r="K2169" s="506"/>
      <c r="L2169" s="506"/>
      <c r="M2169" s="506"/>
      <c r="N2169" s="506"/>
      <c r="O2169" s="506"/>
      <c r="P2169" s="506"/>
    </row>
    <row r="2170" spans="3:16" s="360" customFormat="1" ht="20.25" customHeight="1" x14ac:dyDescent="0.2">
      <c r="C2170" s="1610" t="s">
        <v>3056</v>
      </c>
      <c r="D2170" s="1611">
        <f t="shared" si="18"/>
        <v>15</v>
      </c>
      <c r="E2170" s="1611">
        <v>15</v>
      </c>
      <c r="F2170" s="1613">
        <v>100</v>
      </c>
      <c r="G2170" s="1613">
        <v>200</v>
      </c>
      <c r="H2170" s="1612">
        <v>0.04</v>
      </c>
      <c r="I2170" s="1612">
        <v>0.15</v>
      </c>
      <c r="J2170" s="1614">
        <v>0.15</v>
      </c>
      <c r="K2170" s="506"/>
      <c r="L2170" s="506"/>
      <c r="M2170" s="506"/>
      <c r="N2170" s="506"/>
      <c r="O2170" s="506"/>
      <c r="P2170" s="506"/>
    </row>
    <row r="2171" spans="3:16" s="360" customFormat="1" ht="20.25" customHeight="1" x14ac:dyDescent="0.2">
      <c r="C2171" s="1610" t="s">
        <v>3057</v>
      </c>
      <c r="D2171" s="1611">
        <f t="shared" si="18"/>
        <v>20</v>
      </c>
      <c r="E2171" s="1611">
        <v>20</v>
      </c>
      <c r="F2171" s="1613">
        <v>133</v>
      </c>
      <c r="G2171" s="1613">
        <v>200</v>
      </c>
      <c r="H2171" s="1612">
        <v>0.04</v>
      </c>
      <c r="I2171" s="1612">
        <v>0.15</v>
      </c>
      <c r="J2171" s="1614">
        <v>0.15</v>
      </c>
      <c r="K2171" s="506"/>
      <c r="L2171" s="506"/>
      <c r="M2171" s="506"/>
      <c r="N2171" s="506"/>
      <c r="O2171" s="506"/>
      <c r="P2171" s="506"/>
    </row>
    <row r="2172" spans="3:16" s="360" customFormat="1" ht="20.25" customHeight="1" x14ac:dyDescent="0.2">
      <c r="C2172" s="1610" t="s">
        <v>3058</v>
      </c>
      <c r="D2172" s="1611">
        <f t="shared" si="18"/>
        <v>25</v>
      </c>
      <c r="E2172" s="1611">
        <v>25</v>
      </c>
      <c r="F2172" s="1613">
        <v>167</v>
      </c>
      <c r="G2172" s="1613">
        <v>200</v>
      </c>
      <c r="H2172" s="1612">
        <v>0.04</v>
      </c>
      <c r="I2172" s="1612">
        <v>0.15</v>
      </c>
      <c r="J2172" s="1614">
        <v>0.15</v>
      </c>
      <c r="K2172" s="506"/>
      <c r="L2172" s="506"/>
      <c r="M2172" s="506"/>
      <c r="N2172" s="506"/>
      <c r="O2172" s="506"/>
      <c r="P2172" s="506"/>
    </row>
    <row r="2173" spans="3:16" s="360" customFormat="1" ht="20.25" customHeight="1" x14ac:dyDescent="0.2">
      <c r="C2173" s="1610" t="s">
        <v>3059</v>
      </c>
      <c r="D2173" s="1611">
        <f t="shared" si="18"/>
        <v>30</v>
      </c>
      <c r="E2173" s="1611">
        <v>30</v>
      </c>
      <c r="F2173" s="1613">
        <v>200</v>
      </c>
      <c r="G2173" s="1613">
        <v>200</v>
      </c>
      <c r="H2173" s="1612">
        <v>0.04</v>
      </c>
      <c r="I2173" s="1612">
        <v>0.15</v>
      </c>
      <c r="J2173" s="1614">
        <v>0.15</v>
      </c>
      <c r="K2173" s="506"/>
      <c r="L2173" s="506"/>
      <c r="M2173" s="506"/>
      <c r="N2173" s="506"/>
      <c r="O2173" s="506"/>
      <c r="P2173" s="506"/>
    </row>
    <row r="2174" spans="3:16" s="360" customFormat="1" ht="20.25" customHeight="1" x14ac:dyDescent="0.2">
      <c r="C2174" s="1610" t="s">
        <v>3060</v>
      </c>
      <c r="D2174" s="1611">
        <f t="shared" si="18"/>
        <v>35</v>
      </c>
      <c r="E2174" s="1611">
        <v>35</v>
      </c>
      <c r="F2174" s="1613">
        <v>233</v>
      </c>
      <c r="G2174" s="1613">
        <v>300</v>
      </c>
      <c r="H2174" s="1612">
        <v>0.04</v>
      </c>
      <c r="I2174" s="1612">
        <v>0.15</v>
      </c>
      <c r="J2174" s="1614">
        <v>0.15</v>
      </c>
      <c r="K2174" s="506"/>
      <c r="L2174" s="506"/>
      <c r="M2174" s="506"/>
      <c r="N2174" s="506"/>
      <c r="O2174" s="506"/>
      <c r="P2174" s="506"/>
    </row>
    <row r="2175" spans="3:16" s="360" customFormat="1" ht="20.25" customHeight="1" x14ac:dyDescent="0.2">
      <c r="C2175" s="1610" t="s">
        <v>3061</v>
      </c>
      <c r="D2175" s="1611">
        <f t="shared" si="18"/>
        <v>40</v>
      </c>
      <c r="E2175" s="1611">
        <v>40</v>
      </c>
      <c r="F2175" s="1613">
        <v>267</v>
      </c>
      <c r="G2175" s="1613">
        <v>300</v>
      </c>
      <c r="H2175" s="1612">
        <v>0.04</v>
      </c>
      <c r="I2175" s="1612">
        <v>0.15</v>
      </c>
      <c r="J2175" s="1614">
        <v>0.15</v>
      </c>
      <c r="K2175" s="506"/>
      <c r="L2175" s="506"/>
      <c r="M2175" s="506"/>
      <c r="N2175" s="506"/>
      <c r="O2175" s="506"/>
      <c r="P2175" s="506"/>
    </row>
    <row r="2176" spans="3:16" s="360" customFormat="1" ht="20.25" customHeight="1" x14ac:dyDescent="0.2">
      <c r="C2176" s="1610" t="s">
        <v>3062</v>
      </c>
      <c r="D2176" s="1611">
        <f t="shared" si="18"/>
        <v>50</v>
      </c>
      <c r="E2176" s="1611">
        <v>50</v>
      </c>
      <c r="F2176" s="1613">
        <v>333</v>
      </c>
      <c r="G2176" s="1613">
        <v>300</v>
      </c>
      <c r="H2176" s="1612">
        <v>0.04</v>
      </c>
      <c r="I2176" s="1612">
        <v>0.15</v>
      </c>
      <c r="J2176" s="1614">
        <v>0.15</v>
      </c>
      <c r="K2176" s="506"/>
      <c r="L2176" s="506"/>
      <c r="M2176" s="506"/>
      <c r="N2176" s="506"/>
      <c r="O2176" s="506"/>
      <c r="P2176" s="506"/>
    </row>
    <row r="2177" spans="3:16" s="360" customFormat="1" ht="20.25" customHeight="1" x14ac:dyDescent="0.2">
      <c r="C2177" s="1610" t="s">
        <v>3063</v>
      </c>
      <c r="D2177" s="1611">
        <f t="shared" si="18"/>
        <v>60</v>
      </c>
      <c r="E2177" s="1611">
        <v>60</v>
      </c>
      <c r="F2177" s="1613">
        <v>400</v>
      </c>
      <c r="G2177" s="1613">
        <v>300</v>
      </c>
      <c r="H2177" s="1612">
        <v>0.04</v>
      </c>
      <c r="I2177" s="1612">
        <v>0.15</v>
      </c>
      <c r="J2177" s="1614">
        <v>0.15</v>
      </c>
      <c r="K2177" s="506"/>
      <c r="L2177" s="506"/>
      <c r="M2177" s="506"/>
      <c r="N2177" s="506"/>
      <c r="O2177" s="506"/>
      <c r="P2177" s="506"/>
    </row>
    <row r="2178" spans="3:16" s="360" customFormat="1" ht="20.25" customHeight="1" x14ac:dyDescent="0.2">
      <c r="C2178" s="1610" t="s">
        <v>3064</v>
      </c>
      <c r="D2178" s="1611">
        <f t="shared" si="18"/>
        <v>80</v>
      </c>
      <c r="E2178" s="1611">
        <v>80</v>
      </c>
      <c r="F2178" s="1613">
        <v>533</v>
      </c>
      <c r="G2178" s="1613">
        <v>300</v>
      </c>
      <c r="H2178" s="1612">
        <v>0.04</v>
      </c>
      <c r="I2178" s="1612">
        <v>0.15</v>
      </c>
      <c r="J2178" s="1614">
        <v>0.15</v>
      </c>
      <c r="K2178" s="506"/>
      <c r="L2178" s="506"/>
      <c r="M2178" s="506"/>
      <c r="N2178" s="506"/>
      <c r="O2178" s="506"/>
      <c r="P2178" s="506"/>
    </row>
    <row r="2179" spans="3:16" s="360" customFormat="1" ht="20.25" customHeight="1" x14ac:dyDescent="0.2">
      <c r="C2179" s="1610" t="s">
        <v>3065</v>
      </c>
      <c r="D2179" s="1611">
        <f t="shared" si="18"/>
        <v>100</v>
      </c>
      <c r="E2179" s="1611">
        <v>100</v>
      </c>
      <c r="F2179" s="1613">
        <v>667</v>
      </c>
      <c r="G2179" s="1613">
        <v>300</v>
      </c>
      <c r="H2179" s="1612">
        <v>0.04</v>
      </c>
      <c r="I2179" s="1612">
        <v>0.15</v>
      </c>
      <c r="J2179" s="1614">
        <v>0.15</v>
      </c>
      <c r="K2179" s="506"/>
      <c r="L2179" s="506"/>
      <c r="M2179" s="506"/>
      <c r="N2179" s="506"/>
      <c r="O2179" s="506"/>
      <c r="P2179" s="506"/>
    </row>
    <row r="2180" spans="3:16" s="360" customFormat="1" ht="20.25" customHeight="1" x14ac:dyDescent="0.2">
      <c r="C2180" s="1610" t="s">
        <v>3066</v>
      </c>
      <c r="D2180" s="1611">
        <f t="shared" si="18"/>
        <v>120</v>
      </c>
      <c r="E2180" s="1611">
        <v>120</v>
      </c>
      <c r="F2180" s="1613">
        <v>800</v>
      </c>
      <c r="G2180" s="1613">
        <v>300</v>
      </c>
      <c r="H2180" s="1612">
        <v>0.04</v>
      </c>
      <c r="I2180" s="1612">
        <v>0.15</v>
      </c>
      <c r="J2180" s="1614">
        <v>0.15</v>
      </c>
      <c r="K2180" s="506"/>
      <c r="L2180" s="506"/>
      <c r="M2180" s="506"/>
      <c r="N2180" s="506"/>
      <c r="O2180" s="506"/>
      <c r="P2180" s="506"/>
    </row>
    <row r="2181" spans="3:16" s="360" customFormat="1" ht="31.5" customHeight="1" x14ac:dyDescent="0.2">
      <c r="C2181" s="1610" t="s">
        <v>3067</v>
      </c>
      <c r="D2181" s="1611">
        <f t="shared" si="18"/>
        <v>15</v>
      </c>
      <c r="E2181" s="1611">
        <v>15</v>
      </c>
      <c r="F2181" s="1613">
        <v>100</v>
      </c>
      <c r="G2181" s="1613">
        <v>200</v>
      </c>
      <c r="H2181" s="1612">
        <v>0.04</v>
      </c>
      <c r="I2181" s="1612">
        <v>0.15</v>
      </c>
      <c r="J2181" s="1614">
        <v>0.15</v>
      </c>
      <c r="K2181" s="506"/>
      <c r="L2181" s="506"/>
      <c r="M2181" s="506"/>
      <c r="N2181" s="506"/>
      <c r="O2181" s="506"/>
      <c r="P2181" s="506"/>
    </row>
    <row r="2182" spans="3:16" s="360" customFormat="1" ht="24" customHeight="1" x14ac:dyDescent="0.2">
      <c r="C2182" s="1610" t="s">
        <v>3068</v>
      </c>
      <c r="D2182" s="1611">
        <f t="shared" si="18"/>
        <v>20</v>
      </c>
      <c r="E2182" s="1611">
        <v>20</v>
      </c>
      <c r="F2182" s="1613">
        <v>133</v>
      </c>
      <c r="G2182" s="1613">
        <v>200</v>
      </c>
      <c r="H2182" s="1612">
        <v>0.04</v>
      </c>
      <c r="I2182" s="1612">
        <v>0.15</v>
      </c>
      <c r="J2182" s="1614">
        <v>0.15</v>
      </c>
      <c r="K2182" s="506"/>
      <c r="L2182" s="506"/>
      <c r="M2182" s="506"/>
      <c r="N2182" s="506"/>
      <c r="O2182" s="506"/>
      <c r="P2182" s="506"/>
    </row>
    <row r="2183" spans="3:16" s="360" customFormat="1" ht="24" customHeight="1" x14ac:dyDescent="0.2">
      <c r="C2183" s="1610" t="s">
        <v>3069</v>
      </c>
      <c r="D2183" s="1611">
        <f t="shared" si="18"/>
        <v>25</v>
      </c>
      <c r="E2183" s="1611">
        <v>25</v>
      </c>
      <c r="F2183" s="1613">
        <v>167</v>
      </c>
      <c r="G2183" s="1613">
        <v>200</v>
      </c>
      <c r="H2183" s="1612">
        <v>0.04</v>
      </c>
      <c r="I2183" s="1612">
        <v>0.15</v>
      </c>
      <c r="J2183" s="1614">
        <v>0.15</v>
      </c>
      <c r="K2183" s="506"/>
      <c r="L2183" s="506"/>
      <c r="M2183" s="506"/>
      <c r="N2183" s="506"/>
      <c r="O2183" s="506"/>
      <c r="P2183" s="506"/>
    </row>
    <row r="2184" spans="3:16" s="360" customFormat="1" ht="24" customHeight="1" x14ac:dyDescent="0.2">
      <c r="C2184" s="1610" t="s">
        <v>3070</v>
      </c>
      <c r="D2184" s="1611">
        <f t="shared" si="18"/>
        <v>30</v>
      </c>
      <c r="E2184" s="1611">
        <v>30</v>
      </c>
      <c r="F2184" s="1613">
        <v>200</v>
      </c>
      <c r="G2184" s="1613">
        <v>200</v>
      </c>
      <c r="H2184" s="1612">
        <v>0.04</v>
      </c>
      <c r="I2184" s="1612">
        <v>0.15</v>
      </c>
      <c r="J2184" s="1614">
        <v>0.15</v>
      </c>
      <c r="K2184" s="506"/>
      <c r="L2184" s="506"/>
      <c r="M2184" s="506"/>
      <c r="N2184" s="506"/>
      <c r="O2184" s="506"/>
      <c r="P2184" s="506"/>
    </row>
    <row r="2185" spans="3:16" s="360" customFormat="1" ht="24" customHeight="1" x14ac:dyDescent="0.2">
      <c r="C2185" s="1610" t="s">
        <v>3071</v>
      </c>
      <c r="D2185" s="1611">
        <f t="shared" si="18"/>
        <v>35</v>
      </c>
      <c r="E2185" s="1611">
        <v>35</v>
      </c>
      <c r="F2185" s="1613">
        <v>233</v>
      </c>
      <c r="G2185" s="1613">
        <v>200</v>
      </c>
      <c r="H2185" s="1612">
        <v>0.04</v>
      </c>
      <c r="I2185" s="1612">
        <v>0.15</v>
      </c>
      <c r="J2185" s="1614">
        <v>0.15</v>
      </c>
      <c r="K2185" s="506"/>
      <c r="L2185" s="506"/>
      <c r="M2185" s="506"/>
      <c r="N2185" s="506"/>
      <c r="O2185" s="506"/>
      <c r="P2185" s="506"/>
    </row>
    <row r="2186" spans="3:16" s="360" customFormat="1" ht="24" customHeight="1" x14ac:dyDescent="0.2">
      <c r="C2186" s="1610" t="s">
        <v>3072</v>
      </c>
      <c r="D2186" s="1611">
        <f t="shared" si="18"/>
        <v>40</v>
      </c>
      <c r="E2186" s="1615">
        <v>40</v>
      </c>
      <c r="F2186" s="98">
        <v>267</v>
      </c>
      <c r="G2186" s="1613">
        <v>200</v>
      </c>
      <c r="H2186" s="1612">
        <v>0.04</v>
      </c>
      <c r="I2186" s="1612">
        <v>0.15</v>
      </c>
      <c r="J2186" s="1614">
        <v>0.15</v>
      </c>
      <c r="K2186" s="506"/>
      <c r="L2186" s="506"/>
      <c r="M2186" s="506"/>
      <c r="N2186" s="506"/>
      <c r="O2186" s="506"/>
      <c r="P2186" s="506"/>
    </row>
    <row r="2187" spans="3:16" s="360" customFormat="1" ht="15" customHeight="1" x14ac:dyDescent="0.2">
      <c r="C2187" s="981" t="s">
        <v>2539</v>
      </c>
      <c r="D2187" s="712"/>
      <c r="E2187" s="848"/>
      <c r="F2187" s="848"/>
      <c r="G2187" s="848"/>
      <c r="H2187" s="848"/>
      <c r="I2187" s="848"/>
      <c r="J2187" s="1026"/>
      <c r="K2187" s="506"/>
      <c r="L2187" s="506"/>
      <c r="M2187" s="506"/>
      <c r="N2187" s="506"/>
      <c r="O2187" s="506"/>
      <c r="P2187" s="506"/>
    </row>
    <row r="2188" spans="3:16" s="360" customFormat="1" ht="47.25" customHeight="1" x14ac:dyDescent="0.2">
      <c r="C2188" s="4687" t="s">
        <v>3073</v>
      </c>
      <c r="D2188" s="4740"/>
      <c r="E2188" s="4740"/>
      <c r="F2188" s="4740"/>
      <c r="G2188" s="4740"/>
      <c r="H2188" s="4740"/>
      <c r="I2188" s="4740"/>
      <c r="J2188" s="4688"/>
      <c r="K2188" s="506"/>
      <c r="L2188" s="506"/>
      <c r="M2188" s="506"/>
      <c r="N2188" s="506"/>
      <c r="O2188" s="506"/>
      <c r="P2188" s="506"/>
    </row>
    <row r="2189" spans="3:16" s="360" customFormat="1" ht="30" customHeight="1" x14ac:dyDescent="0.2">
      <c r="C2189" s="4687" t="s">
        <v>3074</v>
      </c>
      <c r="D2189" s="4740"/>
      <c r="E2189" s="4740"/>
      <c r="F2189" s="4740"/>
      <c r="G2189" s="4740"/>
      <c r="H2189" s="4740"/>
      <c r="I2189" s="4740"/>
      <c r="J2189" s="4688"/>
      <c r="K2189" s="506"/>
      <c r="L2189" s="506"/>
      <c r="M2189" s="506"/>
      <c r="N2189" s="506"/>
      <c r="O2189" s="506"/>
      <c r="P2189" s="506"/>
    </row>
    <row r="2190" spans="3:16" s="360" customFormat="1" ht="15" customHeight="1" x14ac:dyDescent="0.2">
      <c r="C2190" s="981" t="s">
        <v>3075</v>
      </c>
      <c r="D2190" s="712"/>
      <c r="E2190" s="848"/>
      <c r="F2190" s="848"/>
      <c r="G2190" s="848"/>
      <c r="H2190" s="848"/>
      <c r="I2190" s="848"/>
      <c r="J2190" s="1026"/>
      <c r="K2190" s="506"/>
      <c r="L2190" s="506"/>
      <c r="M2190" s="506"/>
      <c r="N2190" s="506"/>
      <c r="O2190" s="506"/>
      <c r="P2190" s="506"/>
    </row>
    <row r="2191" spans="3:16" s="360" customFormat="1" ht="15" customHeight="1" x14ac:dyDescent="0.2">
      <c r="C2191" s="4687" t="s">
        <v>3076</v>
      </c>
      <c r="D2191" s="4740"/>
      <c r="E2191" s="4740"/>
      <c r="F2191" s="4740"/>
      <c r="G2191" s="4740"/>
      <c r="H2191" s="4740"/>
      <c r="I2191" s="4740"/>
      <c r="J2191" s="4688"/>
      <c r="K2191" s="506"/>
      <c r="L2191" s="506"/>
      <c r="M2191" s="506"/>
      <c r="N2191" s="506"/>
      <c r="O2191" s="506"/>
      <c r="P2191" s="506"/>
    </row>
    <row r="2192" spans="3:16" s="360" customFormat="1" ht="15" customHeight="1" x14ac:dyDescent="0.2">
      <c r="C2192" s="981" t="s">
        <v>3077</v>
      </c>
      <c r="D2192" s="712"/>
      <c r="E2192" s="712"/>
      <c r="F2192" s="712"/>
      <c r="G2192" s="712"/>
      <c r="H2192" s="712"/>
      <c r="I2192" s="712"/>
      <c r="J2192" s="832"/>
      <c r="K2192" s="506"/>
      <c r="L2192" s="506"/>
      <c r="M2192" s="506"/>
      <c r="N2192" s="506"/>
      <c r="O2192" s="506"/>
      <c r="P2192" s="506"/>
    </row>
    <row r="2193" spans="3:16" s="360" customFormat="1" ht="15" customHeight="1" thickBot="1" x14ac:dyDescent="0.25">
      <c r="C2193" s="1616" t="s">
        <v>3078</v>
      </c>
      <c r="D2193" s="851"/>
      <c r="E2193" s="851"/>
      <c r="F2193" s="851"/>
      <c r="G2193" s="851"/>
      <c r="H2193" s="851"/>
      <c r="I2193" s="851"/>
      <c r="J2193" s="852"/>
      <c r="K2193" s="506"/>
      <c r="L2193" s="506"/>
      <c r="M2193" s="506"/>
      <c r="N2193" s="506"/>
      <c r="O2193" s="506"/>
      <c r="P2193" s="506"/>
    </row>
    <row r="2194" spans="3:16" s="360" customFormat="1" ht="15" customHeight="1" thickTop="1" x14ac:dyDescent="0.3">
      <c r="C2194" s="4683" t="str">
        <f>+C2159</f>
        <v>.</v>
      </c>
      <c r="D2194" s="4683"/>
      <c r="E2194" s="4683"/>
      <c r="F2194" s="534"/>
      <c r="G2194" s="534"/>
      <c r="H2194" s="534"/>
      <c r="I2194" s="506"/>
      <c r="J2194" s="506"/>
      <c r="K2194" s="506"/>
      <c r="L2194" s="506"/>
      <c r="M2194" s="506"/>
      <c r="N2194" s="506"/>
      <c r="O2194" s="506"/>
      <c r="P2194" s="506"/>
    </row>
    <row r="2195" spans="3:16" s="360" customFormat="1" ht="15" customHeight="1" x14ac:dyDescent="0.3">
      <c r="C2195" s="534"/>
      <c r="D2195" s="534"/>
      <c r="E2195" s="534"/>
      <c r="F2195" s="534"/>
      <c r="G2195" s="534"/>
      <c r="H2195" s="534"/>
      <c r="I2195" s="506"/>
      <c r="J2195" s="506"/>
      <c r="K2195" s="506"/>
      <c r="L2195" s="506"/>
      <c r="M2195" s="506"/>
      <c r="N2195" s="506"/>
      <c r="O2195" s="506"/>
      <c r="P2195" s="506"/>
    </row>
    <row r="2196" spans="3:16" s="360" customFormat="1" ht="15" customHeight="1" x14ac:dyDescent="0.2">
      <c r="C2196" s="4990" t="s">
        <v>3039</v>
      </c>
      <c r="D2196" s="4775"/>
      <c r="E2196" s="4775"/>
      <c r="F2196" s="4775"/>
      <c r="G2196" s="4775"/>
      <c r="H2196" s="4775"/>
      <c r="I2196" s="4775"/>
      <c r="J2196" s="4775"/>
      <c r="K2196" s="4775"/>
      <c r="L2196" s="4775"/>
      <c r="M2196" s="4775"/>
      <c r="N2196" s="506"/>
      <c r="O2196" s="506"/>
      <c r="P2196" s="506"/>
    </row>
    <row r="2197" spans="3:16" s="360" customFormat="1" ht="15" customHeight="1" x14ac:dyDescent="0.2">
      <c r="C2197" s="1608"/>
      <c r="D2197" s="1609"/>
      <c r="E2197" s="1609"/>
      <c r="F2197" s="1609"/>
      <c r="G2197" s="1609"/>
      <c r="H2197" s="1609"/>
      <c r="I2197" s="1609"/>
      <c r="J2197" s="1609"/>
      <c r="K2197" s="1609"/>
      <c r="L2197" s="1609"/>
      <c r="M2197" s="1609"/>
      <c r="N2197" s="506"/>
      <c r="O2197" s="506"/>
      <c r="P2197" s="506"/>
    </row>
    <row r="2198" spans="3:16" s="360" customFormat="1" ht="21" customHeight="1" x14ac:dyDescent="0.2">
      <c r="C2198" s="4842" t="s">
        <v>560</v>
      </c>
      <c r="D2198" s="4712"/>
      <c r="E2198" s="4715" t="s">
        <v>2765</v>
      </c>
      <c r="F2198" s="4715"/>
      <c r="G2198" s="4715"/>
      <c r="H2198" s="4715"/>
      <c r="I2198" s="4715"/>
      <c r="J2198" s="4715"/>
      <c r="K2198" s="4715"/>
      <c r="L2198" s="4848"/>
      <c r="M2198" s="4843"/>
      <c r="N2198" s="506"/>
      <c r="O2198" s="506"/>
      <c r="P2198" s="506"/>
    </row>
    <row r="2199" spans="3:16" s="360" customFormat="1" ht="25.5" customHeight="1" x14ac:dyDescent="0.2">
      <c r="C2199" s="4713" t="s">
        <v>995</v>
      </c>
      <c r="D2199" s="4981" t="s">
        <v>2769</v>
      </c>
      <c r="E2199" s="4848" t="s">
        <v>3040</v>
      </c>
      <c r="F2199" s="4983"/>
      <c r="G2199" s="4848" t="s">
        <v>3041</v>
      </c>
      <c r="H2199" s="4984"/>
      <c r="I2199" s="4983"/>
      <c r="J2199" s="4848" t="s">
        <v>340</v>
      </c>
      <c r="K2199" s="4984"/>
      <c r="L2199" s="4984"/>
      <c r="M2199" s="4985"/>
      <c r="N2199" s="506"/>
      <c r="O2199" s="506"/>
      <c r="P2199" s="506"/>
    </row>
    <row r="2200" spans="3:16" s="360" customFormat="1" ht="71.25" customHeight="1" x14ac:dyDescent="0.2">
      <c r="C2200" s="4713"/>
      <c r="D2200" s="4982"/>
      <c r="E2200" s="1347" t="s">
        <v>2770</v>
      </c>
      <c r="F2200" s="1347" t="s">
        <v>563</v>
      </c>
      <c r="G2200" s="1347" t="s">
        <v>2773</v>
      </c>
      <c r="H2200" s="1347" t="s">
        <v>3042</v>
      </c>
      <c r="I2200" s="1347" t="s">
        <v>2321</v>
      </c>
      <c r="J2200" s="1347" t="s">
        <v>1993</v>
      </c>
      <c r="K2200" s="1347" t="s">
        <v>3043</v>
      </c>
      <c r="L2200" s="1441" t="s">
        <v>3029</v>
      </c>
      <c r="M2200" s="1444" t="s">
        <v>2560</v>
      </c>
      <c r="N2200" s="506"/>
      <c r="O2200" s="506"/>
      <c r="P2200" s="506"/>
    </row>
    <row r="2201" spans="3:16" s="360" customFormat="1" ht="15" customHeight="1" x14ac:dyDescent="0.2">
      <c r="C2201" s="1445" t="s">
        <v>3044</v>
      </c>
      <c r="D2201" s="1350">
        <f>+G2201+J2201</f>
        <v>29</v>
      </c>
      <c r="E2201" s="1352" t="s">
        <v>1534</v>
      </c>
      <c r="F2201" s="1352" t="s">
        <v>1534</v>
      </c>
      <c r="G2201" s="1352">
        <v>29</v>
      </c>
      <c r="H2201" s="1352" t="s">
        <v>1726</v>
      </c>
      <c r="I2201" s="1352" t="s">
        <v>1534</v>
      </c>
      <c r="J2201" s="46">
        <v>0</v>
      </c>
      <c r="K2201" s="46">
        <v>50</v>
      </c>
      <c r="L2201" s="1446">
        <v>0.06</v>
      </c>
      <c r="M2201" s="1607">
        <v>0.1</v>
      </c>
      <c r="N2201" s="506"/>
      <c r="O2201" s="506"/>
      <c r="P2201" s="506"/>
    </row>
    <row r="2202" spans="3:16" s="360" customFormat="1" ht="15" customHeight="1" x14ac:dyDescent="0.2">
      <c r="C2202" s="1323" t="s">
        <v>1474</v>
      </c>
      <c r="D2202" s="900"/>
      <c r="E2202" s="1300"/>
      <c r="F2202" s="1300"/>
      <c r="G2202" s="1300"/>
      <c r="H2202" s="1300"/>
      <c r="I2202" s="1300"/>
      <c r="J2202" s="1300"/>
      <c r="K2202" s="1300"/>
      <c r="L2202" s="1300"/>
      <c r="M2202" s="1448"/>
      <c r="N2202" s="506"/>
      <c r="O2202" s="506"/>
      <c r="P2202" s="506"/>
    </row>
    <row r="2203" spans="3:16" s="360" customFormat="1" ht="15" customHeight="1" x14ac:dyDescent="0.2">
      <c r="C2203" s="4758" t="s">
        <v>2778</v>
      </c>
      <c r="D2203" s="4731"/>
      <c r="E2203" s="4731"/>
      <c r="F2203" s="4731"/>
      <c r="G2203" s="4731"/>
      <c r="H2203" s="4731"/>
      <c r="I2203" s="4731"/>
      <c r="J2203" s="4731"/>
      <c r="K2203" s="4731"/>
      <c r="L2203" s="4731"/>
      <c r="M2203" s="4759"/>
      <c r="N2203" s="506"/>
      <c r="O2203" s="506"/>
      <c r="P2203" s="506"/>
    </row>
    <row r="2204" spans="3:16" s="360" customFormat="1" ht="15" customHeight="1" x14ac:dyDescent="0.2">
      <c r="C2204" s="1554" t="s">
        <v>3045</v>
      </c>
      <c r="D2204" s="1022"/>
      <c r="E2204" s="1022"/>
      <c r="F2204" s="1022"/>
      <c r="G2204" s="1022"/>
      <c r="H2204" s="1022"/>
      <c r="I2204" s="1022"/>
      <c r="J2204" s="1022"/>
      <c r="K2204" s="1022"/>
      <c r="L2204" s="1022"/>
      <c r="M2204" s="1555"/>
      <c r="N2204" s="506"/>
      <c r="O2204" s="506"/>
      <c r="P2204" s="506"/>
    </row>
    <row r="2205" spans="3:16" s="360" customFormat="1" ht="15" customHeight="1" x14ac:dyDescent="0.2">
      <c r="C2205" s="1554" t="s">
        <v>3046</v>
      </c>
      <c r="D2205" s="1022"/>
      <c r="E2205" s="1022"/>
      <c r="F2205" s="1022"/>
      <c r="G2205" s="1022"/>
      <c r="H2205" s="1022"/>
      <c r="I2205" s="1022"/>
      <c r="J2205" s="1022"/>
      <c r="K2205" s="1022"/>
      <c r="L2205" s="1022"/>
      <c r="M2205" s="1555"/>
      <c r="N2205" s="506"/>
      <c r="O2205" s="506"/>
      <c r="P2205" s="506"/>
    </row>
    <row r="2206" spans="3:16" s="360" customFormat="1" ht="15" customHeight="1" x14ac:dyDescent="0.2">
      <c r="C2206" s="4761" t="s">
        <v>3047</v>
      </c>
      <c r="D2206" s="3952"/>
      <c r="E2206" s="3952"/>
      <c r="F2206" s="3952"/>
      <c r="G2206" s="3952"/>
      <c r="H2206" s="3952"/>
      <c r="I2206" s="3952"/>
      <c r="J2206" s="3952"/>
      <c r="K2206" s="3952"/>
      <c r="L2206" s="3952"/>
      <c r="M2206" s="4762"/>
      <c r="N2206" s="506"/>
      <c r="O2206" s="506"/>
      <c r="P2206" s="506"/>
    </row>
    <row r="2207" spans="3:16" s="360" customFormat="1" ht="15" customHeight="1" x14ac:dyDescent="0.2">
      <c r="C2207" s="4761" t="s">
        <v>3048</v>
      </c>
      <c r="D2207" s="3952"/>
      <c r="E2207" s="3952"/>
      <c r="F2207" s="3952"/>
      <c r="G2207" s="3952"/>
      <c r="H2207" s="3952"/>
      <c r="I2207" s="3952"/>
      <c r="J2207" s="3952"/>
      <c r="K2207" s="3952"/>
      <c r="L2207" s="3952"/>
      <c r="M2207" s="4762"/>
      <c r="N2207" s="506"/>
      <c r="O2207" s="506"/>
      <c r="P2207" s="506"/>
    </row>
    <row r="2208" spans="3:16" s="360" customFormat="1" ht="15" customHeight="1" thickBot="1" x14ac:dyDescent="0.25">
      <c r="C2208" s="4845" t="s">
        <v>3049</v>
      </c>
      <c r="D2208" s="4846"/>
      <c r="E2208" s="4846"/>
      <c r="F2208" s="4846"/>
      <c r="G2208" s="4846"/>
      <c r="H2208" s="4846"/>
      <c r="I2208" s="4846"/>
      <c r="J2208" s="4846"/>
      <c r="K2208" s="4846"/>
      <c r="L2208" s="4846"/>
      <c r="M2208" s="4847"/>
      <c r="N2208" s="506"/>
      <c r="O2208" s="506"/>
      <c r="P2208" s="506"/>
    </row>
    <row r="2209" spans="3:16" s="360" customFormat="1" ht="15" customHeight="1" thickTop="1" x14ac:dyDescent="0.3">
      <c r="C2209" s="4683" t="str">
        <f>+C2194</f>
        <v>.</v>
      </c>
      <c r="D2209" s="4683"/>
      <c r="E2209" s="4683"/>
      <c r="F2209" s="534"/>
      <c r="G2209" s="534"/>
      <c r="H2209" s="534"/>
      <c r="I2209" s="506"/>
      <c r="J2209" s="506"/>
      <c r="K2209" s="506"/>
      <c r="L2209" s="506"/>
      <c r="M2209" s="506"/>
      <c r="N2209" s="506"/>
      <c r="O2209" s="506"/>
      <c r="P2209" s="506"/>
    </row>
    <row r="2210" spans="3:16" s="360" customFormat="1" ht="15" customHeight="1" thickBot="1" x14ac:dyDescent="0.35">
      <c r="C2210" s="534"/>
      <c r="D2210" s="534"/>
      <c r="E2210" s="534"/>
      <c r="F2210" s="534"/>
      <c r="G2210" s="534"/>
      <c r="H2210" s="534"/>
      <c r="I2210" s="506"/>
      <c r="J2210" s="506"/>
      <c r="K2210" s="506"/>
      <c r="L2210" s="506"/>
      <c r="M2210" s="506"/>
      <c r="N2210" s="506"/>
      <c r="O2210" s="506"/>
      <c r="P2210" s="506"/>
    </row>
    <row r="2211" spans="3:16" s="360" customFormat="1" ht="15" customHeight="1" thickTop="1" x14ac:dyDescent="0.2">
      <c r="C2211" s="4698" t="s">
        <v>3023</v>
      </c>
      <c r="D2211" s="4986"/>
      <c r="E2211" s="4986"/>
      <c r="F2211" s="4986"/>
      <c r="G2211" s="4986"/>
      <c r="H2211" s="4986"/>
      <c r="I2211" s="4987"/>
      <c r="J2211" s="506"/>
      <c r="K2211" s="506"/>
      <c r="L2211" s="506"/>
      <c r="M2211" s="506"/>
      <c r="N2211" s="506"/>
      <c r="O2211" s="506"/>
      <c r="P2211" s="506"/>
    </row>
    <row r="2212" spans="3:16" s="360" customFormat="1" ht="15" customHeight="1" x14ac:dyDescent="0.2">
      <c r="C2212" s="4988" t="s">
        <v>3024</v>
      </c>
      <c r="D2212" s="4767" t="s">
        <v>3025</v>
      </c>
      <c r="E2212" s="4767"/>
      <c r="F2212" s="4767"/>
      <c r="G2212" s="4767"/>
      <c r="H2212" s="4848" t="s">
        <v>3026</v>
      </c>
      <c r="I2212" s="4985"/>
      <c r="J2212" s="506"/>
      <c r="K2212" s="506"/>
      <c r="L2212" s="506"/>
      <c r="M2212" s="506"/>
      <c r="N2212" s="506"/>
      <c r="O2212" s="506"/>
      <c r="P2212" s="506"/>
    </row>
    <row r="2213" spans="3:16" s="360" customFormat="1" ht="69.75" customHeight="1" x14ac:dyDescent="0.2">
      <c r="C2213" s="4989"/>
      <c r="D2213" s="1605" t="s">
        <v>2331</v>
      </c>
      <c r="E2213" s="1347" t="s">
        <v>3027</v>
      </c>
      <c r="F2213" s="1347" t="s">
        <v>2321</v>
      </c>
      <c r="G2213" s="1347" t="s">
        <v>3028</v>
      </c>
      <c r="H2213" s="1441" t="s">
        <v>3029</v>
      </c>
      <c r="I2213" s="1444" t="s">
        <v>2560</v>
      </c>
      <c r="J2213" s="506"/>
      <c r="K2213" s="506"/>
      <c r="L2213" s="506"/>
      <c r="M2213" s="506"/>
      <c r="N2213" s="506"/>
      <c r="O2213" s="506"/>
      <c r="P2213" s="506"/>
    </row>
    <row r="2214" spans="3:16" s="360" customFormat="1" ht="24.75" customHeight="1" x14ac:dyDescent="0.2">
      <c r="C2214" s="1445" t="s">
        <v>3030</v>
      </c>
      <c r="D2214" s="1353">
        <v>99</v>
      </c>
      <c r="E2214" s="1352" t="s">
        <v>3031</v>
      </c>
      <c r="F2214" s="1352">
        <v>0.02</v>
      </c>
      <c r="G2214" s="46" t="s">
        <v>3032</v>
      </c>
      <c r="H2214" s="1606">
        <v>0.06</v>
      </c>
      <c r="I2214" s="1607">
        <v>0.1</v>
      </c>
      <c r="J2214" s="506"/>
      <c r="K2214" s="506"/>
      <c r="L2214" s="506"/>
      <c r="M2214" s="506"/>
      <c r="N2214" s="506"/>
      <c r="O2214" s="506"/>
      <c r="P2214" s="506"/>
    </row>
    <row r="2215" spans="3:16" s="360" customFormat="1" ht="33.75" customHeight="1" x14ac:dyDescent="0.2">
      <c r="C2215" s="1027" t="s">
        <v>3033</v>
      </c>
      <c r="D2215" s="1353">
        <v>135</v>
      </c>
      <c r="E2215" s="1352" t="s">
        <v>3034</v>
      </c>
      <c r="F2215" s="836">
        <v>0.02</v>
      </c>
      <c r="G2215" s="836" t="s">
        <v>3032</v>
      </c>
      <c r="H2215" s="836">
        <v>0.06</v>
      </c>
      <c r="I2215" s="1607">
        <v>0.1</v>
      </c>
      <c r="J2215" s="506"/>
      <c r="K2215" s="506"/>
      <c r="L2215" s="506"/>
      <c r="M2215" s="506"/>
      <c r="N2215" s="506"/>
      <c r="O2215" s="506"/>
      <c r="P2215" s="506"/>
    </row>
    <row r="2216" spans="3:16" s="360" customFormat="1" ht="15" customHeight="1" x14ac:dyDescent="0.2">
      <c r="C2216" s="1323" t="s">
        <v>1474</v>
      </c>
      <c r="D2216" s="900"/>
      <c r="E2216" s="1300"/>
      <c r="F2216" s="1300"/>
      <c r="G2216" s="1300"/>
      <c r="H2216" s="1300"/>
      <c r="I2216" s="1448"/>
      <c r="J2216" s="506"/>
      <c r="K2216" s="506"/>
      <c r="L2216" s="506"/>
      <c r="M2216" s="506"/>
      <c r="N2216" s="506"/>
      <c r="O2216" s="506"/>
      <c r="P2216" s="506"/>
    </row>
    <row r="2217" spans="3:16" s="360" customFormat="1" ht="15" customHeight="1" x14ac:dyDescent="0.2">
      <c r="C2217" s="4758" t="s">
        <v>2778</v>
      </c>
      <c r="D2217" s="4731"/>
      <c r="E2217" s="4731"/>
      <c r="F2217" s="4731"/>
      <c r="G2217" s="4731"/>
      <c r="H2217" s="4731"/>
      <c r="I2217" s="4759"/>
      <c r="J2217" s="506"/>
      <c r="K2217" s="506"/>
      <c r="L2217" s="506"/>
      <c r="M2217" s="506"/>
      <c r="N2217" s="506"/>
      <c r="O2217" s="506"/>
      <c r="P2217" s="506"/>
    </row>
    <row r="2218" spans="3:16" s="360" customFormat="1" ht="15" customHeight="1" x14ac:dyDescent="0.2">
      <c r="C2218" s="1554" t="s">
        <v>3035</v>
      </c>
      <c r="D2218" s="1022"/>
      <c r="E2218" s="1022"/>
      <c r="F2218" s="1022"/>
      <c r="G2218" s="1022"/>
      <c r="H2218" s="1022"/>
      <c r="I2218" s="1555"/>
      <c r="J2218" s="506"/>
      <c r="K2218" s="506"/>
      <c r="L2218" s="506"/>
      <c r="M2218" s="506"/>
      <c r="N2218" s="506"/>
      <c r="O2218" s="506"/>
      <c r="P2218" s="506"/>
    </row>
    <row r="2219" spans="3:16" s="360" customFormat="1" ht="26.25" customHeight="1" x14ac:dyDescent="0.2">
      <c r="C2219" s="4761" t="s">
        <v>3036</v>
      </c>
      <c r="D2219" s="3952"/>
      <c r="E2219" s="3952"/>
      <c r="F2219" s="3952"/>
      <c r="G2219" s="3952"/>
      <c r="H2219" s="3952"/>
      <c r="I2219" s="4762"/>
      <c r="J2219" s="506"/>
      <c r="K2219" s="506"/>
      <c r="L2219" s="506"/>
      <c r="M2219" s="506"/>
      <c r="N2219" s="506"/>
      <c r="O2219" s="506"/>
      <c r="P2219" s="506"/>
    </row>
    <row r="2220" spans="3:16" s="360" customFormat="1" ht="15" customHeight="1" x14ac:dyDescent="0.2">
      <c r="C2220" s="4760" t="s">
        <v>3037</v>
      </c>
      <c r="D2220" s="3952"/>
      <c r="E2220" s="3952"/>
      <c r="F2220" s="3952"/>
      <c r="G2220" s="3952"/>
      <c r="H2220" s="3952"/>
      <c r="I2220" s="4762"/>
      <c r="J2220" s="506"/>
      <c r="K2220" s="506"/>
      <c r="L2220" s="506"/>
      <c r="M2220" s="506"/>
      <c r="N2220" s="506"/>
      <c r="O2220" s="506"/>
      <c r="P2220" s="506"/>
    </row>
    <row r="2221" spans="3:16" s="360" customFormat="1" ht="15" customHeight="1" thickBot="1" x14ac:dyDescent="0.25">
      <c r="C2221" s="4794" t="s">
        <v>3038</v>
      </c>
      <c r="D2221" s="4846"/>
      <c r="E2221" s="4846"/>
      <c r="F2221" s="4846"/>
      <c r="G2221" s="4846"/>
      <c r="H2221" s="4846"/>
      <c r="I2221" s="4847"/>
      <c r="J2221" s="506"/>
      <c r="K2221" s="506"/>
      <c r="L2221" s="506"/>
      <c r="M2221" s="506"/>
      <c r="N2221" s="506"/>
      <c r="O2221" s="506"/>
      <c r="P2221" s="506"/>
    </row>
    <row r="2222" spans="3:16" s="360" customFormat="1" ht="15" customHeight="1" thickTop="1" x14ac:dyDescent="0.3">
      <c r="C2222" s="4683" t="str">
        <f>+C2209</f>
        <v>.</v>
      </c>
      <c r="D2222" s="4683"/>
      <c r="E2222" s="4683"/>
      <c r="F2222" s="534"/>
      <c r="G2222" s="534"/>
      <c r="H2222" s="534"/>
      <c r="I2222" s="506"/>
      <c r="J2222" s="506"/>
      <c r="K2222" s="506"/>
      <c r="L2222" s="506"/>
      <c r="M2222" s="506"/>
      <c r="N2222" s="506"/>
      <c r="O2222" s="506"/>
      <c r="P2222" s="506"/>
    </row>
    <row r="2223" spans="3:16" s="360" customFormat="1" ht="15" customHeight="1" thickBot="1" x14ac:dyDescent="0.35">
      <c r="C2223" s="534"/>
      <c r="D2223" s="534"/>
      <c r="E2223" s="534"/>
      <c r="F2223" s="534"/>
      <c r="G2223" s="534"/>
      <c r="H2223" s="534"/>
      <c r="I2223" s="506"/>
      <c r="J2223" s="506"/>
      <c r="K2223" s="506"/>
      <c r="L2223" s="506"/>
      <c r="M2223" s="506"/>
      <c r="N2223" s="506"/>
      <c r="O2223" s="506"/>
      <c r="P2223" s="506"/>
    </row>
    <row r="2224" spans="3:16" s="360" customFormat="1" ht="15" customHeight="1" thickTop="1" x14ac:dyDescent="0.3">
      <c r="C2224" s="4698" t="s">
        <v>3007</v>
      </c>
      <c r="D2224" s="4699"/>
      <c r="E2224" s="4699"/>
      <c r="F2224" s="4699"/>
      <c r="G2224" s="4700"/>
      <c r="H2224" s="534"/>
      <c r="I2224" s="506"/>
      <c r="J2224" s="506"/>
      <c r="K2224" s="506"/>
      <c r="L2224" s="506"/>
      <c r="M2224" s="506"/>
      <c r="N2224" s="506"/>
      <c r="O2224" s="506"/>
      <c r="P2224" s="506"/>
    </row>
    <row r="2225" spans="3:16" s="360" customFormat="1" ht="42" customHeight="1" x14ac:dyDescent="0.3">
      <c r="C2225" s="4678" t="s">
        <v>3008</v>
      </c>
      <c r="D2225" s="4681"/>
      <c r="E2225" s="4681"/>
      <c r="F2225" s="4681"/>
      <c r="G2225" s="4682"/>
      <c r="H2225" s="534"/>
      <c r="I2225" s="506"/>
      <c r="J2225" s="506"/>
      <c r="K2225" s="506"/>
      <c r="L2225" s="506"/>
      <c r="M2225" s="506"/>
      <c r="N2225" s="506"/>
      <c r="O2225" s="506"/>
      <c r="P2225" s="506"/>
    </row>
    <row r="2226" spans="3:16" s="360" customFormat="1" ht="15" customHeight="1" x14ac:dyDescent="0.3">
      <c r="C2226" s="4804" t="s">
        <v>3009</v>
      </c>
      <c r="D2226" s="4805"/>
      <c r="E2226" s="4805"/>
      <c r="F2226" s="4805"/>
      <c r="G2226" s="4806"/>
      <c r="H2226" s="534"/>
      <c r="I2226" s="506"/>
      <c r="J2226" s="506"/>
      <c r="K2226" s="506"/>
      <c r="L2226" s="506"/>
      <c r="M2226" s="506"/>
      <c r="N2226" s="506"/>
      <c r="O2226" s="506"/>
      <c r="P2226" s="506"/>
    </row>
    <row r="2227" spans="3:16" s="360" customFormat="1" ht="15" customHeight="1" x14ac:dyDescent="0.3">
      <c r="C2227" s="4804" t="s">
        <v>3010</v>
      </c>
      <c r="D2227" s="4805"/>
      <c r="E2227" s="4805"/>
      <c r="F2227" s="4805"/>
      <c r="G2227" s="4806"/>
      <c r="H2227" s="534"/>
      <c r="I2227" s="506"/>
      <c r="J2227" s="506"/>
      <c r="K2227" s="506"/>
      <c r="L2227" s="506"/>
      <c r="M2227" s="506"/>
      <c r="N2227" s="506"/>
      <c r="O2227" s="506"/>
      <c r="P2227" s="506"/>
    </row>
    <row r="2228" spans="3:16" s="360" customFormat="1" ht="15" customHeight="1" x14ac:dyDescent="0.3">
      <c r="C2228" s="4807" t="s">
        <v>3011</v>
      </c>
      <c r="D2228" s="4808"/>
      <c r="E2228" s="4808"/>
      <c r="F2228" s="4808"/>
      <c r="G2228" s="4762"/>
      <c r="H2228" s="534"/>
      <c r="I2228" s="506"/>
      <c r="J2228" s="506"/>
      <c r="K2228" s="506"/>
      <c r="L2228" s="506"/>
      <c r="M2228" s="506"/>
      <c r="N2228" s="506"/>
      <c r="O2228" s="506"/>
      <c r="P2228" s="506"/>
    </row>
    <row r="2229" spans="3:16" s="360" customFormat="1" ht="15" customHeight="1" x14ac:dyDescent="0.3">
      <c r="C2229" s="4807" t="s">
        <v>3012</v>
      </c>
      <c r="D2229" s="4808"/>
      <c r="E2229" s="4808"/>
      <c r="F2229" s="4808"/>
      <c r="G2229" s="4762"/>
      <c r="H2229" s="534"/>
      <c r="I2229" s="506"/>
      <c r="J2229" s="506"/>
      <c r="K2229" s="506"/>
      <c r="L2229" s="506"/>
      <c r="M2229" s="506"/>
      <c r="N2229" s="506"/>
      <c r="O2229" s="506"/>
      <c r="P2229" s="506"/>
    </row>
    <row r="2230" spans="3:16" s="360" customFormat="1" ht="15" customHeight="1" x14ac:dyDescent="0.3">
      <c r="C2230" s="4814" t="s">
        <v>3013</v>
      </c>
      <c r="D2230" s="4815"/>
      <c r="E2230" s="4815"/>
      <c r="F2230" s="4815"/>
      <c r="G2230" s="4746"/>
      <c r="H2230" s="534"/>
      <c r="I2230" s="506"/>
      <c r="J2230" s="506"/>
      <c r="K2230" s="506"/>
      <c r="L2230" s="506"/>
      <c r="M2230" s="506"/>
      <c r="N2230" s="506"/>
      <c r="O2230" s="506"/>
      <c r="P2230" s="506"/>
    </row>
    <row r="2231" spans="3:16" s="360" customFormat="1" ht="15" customHeight="1" x14ac:dyDescent="0.3">
      <c r="C2231" s="4814" t="s">
        <v>3014</v>
      </c>
      <c r="D2231" s="4815"/>
      <c r="E2231" s="4815"/>
      <c r="F2231" s="4815"/>
      <c r="G2231" s="4746"/>
      <c r="H2231" s="534"/>
      <c r="I2231" s="506"/>
      <c r="J2231" s="506"/>
      <c r="K2231" s="506"/>
      <c r="L2231" s="506"/>
      <c r="M2231" s="506"/>
      <c r="N2231" s="506"/>
      <c r="O2231" s="506"/>
      <c r="P2231" s="506"/>
    </row>
    <row r="2232" spans="3:16" s="360" customFormat="1" ht="15" customHeight="1" x14ac:dyDescent="0.3">
      <c r="C2232" s="1603" t="s">
        <v>3015</v>
      </c>
      <c r="D2232" s="1562"/>
      <c r="E2232" s="1562"/>
      <c r="F2232" s="1562"/>
      <c r="G2232" s="1553"/>
      <c r="H2232" s="534"/>
      <c r="I2232" s="506"/>
      <c r="J2232" s="506"/>
      <c r="K2232" s="506"/>
      <c r="L2232" s="506"/>
      <c r="M2232" s="506"/>
      <c r="N2232" s="506"/>
      <c r="O2232" s="506"/>
      <c r="P2232" s="506"/>
    </row>
    <row r="2233" spans="3:16" s="360" customFormat="1" ht="15" customHeight="1" x14ac:dyDescent="0.3">
      <c r="C2233" s="980" t="s">
        <v>3016</v>
      </c>
      <c r="D2233" s="1604" t="s">
        <v>3017</v>
      </c>
      <c r="E2233" s="893"/>
      <c r="F2233" s="712"/>
      <c r="G2233" s="832"/>
      <c r="H2233" s="534"/>
      <c r="I2233" s="506"/>
      <c r="J2233" s="506"/>
      <c r="K2233" s="506"/>
      <c r="L2233" s="506"/>
      <c r="M2233" s="506"/>
      <c r="N2233" s="506"/>
      <c r="O2233" s="506"/>
      <c r="P2233" s="506"/>
    </row>
    <row r="2234" spans="3:16" s="360" customFormat="1" ht="15" customHeight="1" x14ac:dyDescent="0.3">
      <c r="C2234" s="980" t="s">
        <v>3018</v>
      </c>
      <c r="D2234" s="1604"/>
      <c r="E2234" s="893"/>
      <c r="F2234" s="712"/>
      <c r="G2234" s="832"/>
      <c r="H2234" s="534"/>
      <c r="I2234" s="506"/>
      <c r="J2234" s="506"/>
      <c r="K2234" s="506"/>
      <c r="L2234" s="506"/>
      <c r="M2234" s="506"/>
      <c r="N2234" s="506"/>
      <c r="O2234" s="506"/>
      <c r="P2234" s="506"/>
    </row>
    <row r="2235" spans="3:16" s="360" customFormat="1" ht="15" customHeight="1" x14ac:dyDescent="0.3">
      <c r="C2235" s="981" t="s">
        <v>3019</v>
      </c>
      <c r="D2235" s="1604"/>
      <c r="E2235" s="893"/>
      <c r="F2235" s="712"/>
      <c r="G2235" s="832"/>
      <c r="H2235" s="534"/>
      <c r="I2235" s="506"/>
      <c r="J2235" s="506"/>
      <c r="K2235" s="506"/>
      <c r="L2235" s="506"/>
      <c r="M2235" s="506"/>
      <c r="N2235" s="506"/>
      <c r="O2235" s="506"/>
      <c r="P2235" s="506"/>
    </row>
    <row r="2236" spans="3:16" s="360" customFormat="1" ht="15" customHeight="1" x14ac:dyDescent="0.3">
      <c r="C2236" s="981" t="s">
        <v>3020</v>
      </c>
      <c r="D2236" s="1604"/>
      <c r="E2236" s="893"/>
      <c r="F2236" s="712"/>
      <c r="G2236" s="832"/>
      <c r="H2236" s="534"/>
      <c r="I2236" s="506"/>
      <c r="J2236" s="506"/>
      <c r="K2236" s="506"/>
      <c r="L2236" s="506"/>
      <c r="M2236" s="506"/>
      <c r="N2236" s="506"/>
      <c r="O2236" s="506"/>
      <c r="P2236" s="506"/>
    </row>
    <row r="2237" spans="3:16" s="360" customFormat="1" ht="15" customHeight="1" x14ac:dyDescent="0.3">
      <c r="C2237" s="4760" t="s">
        <v>3021</v>
      </c>
      <c r="D2237" s="3848"/>
      <c r="E2237" s="3848"/>
      <c r="F2237" s="3848"/>
      <c r="G2237" s="1322"/>
      <c r="H2237" s="534"/>
      <c r="I2237" s="506"/>
      <c r="J2237" s="506"/>
      <c r="K2237" s="506"/>
      <c r="L2237" s="506"/>
      <c r="M2237" s="506"/>
      <c r="N2237" s="506"/>
      <c r="O2237" s="506"/>
      <c r="P2237" s="506"/>
    </row>
    <row r="2238" spans="3:16" s="360" customFormat="1" ht="15" customHeight="1" thickBot="1" x14ac:dyDescent="0.35">
      <c r="C2238" s="4824" t="s">
        <v>3022</v>
      </c>
      <c r="D2238" s="4825"/>
      <c r="E2238" s="4825"/>
      <c r="F2238" s="4825"/>
      <c r="G2238" s="4826"/>
      <c r="H2238" s="534"/>
      <c r="I2238" s="506"/>
      <c r="J2238" s="506"/>
      <c r="K2238" s="506"/>
      <c r="L2238" s="506"/>
      <c r="M2238" s="506"/>
      <c r="N2238" s="506"/>
      <c r="O2238" s="506"/>
      <c r="P2238" s="506"/>
    </row>
    <row r="2239" spans="3:16" s="360" customFormat="1" ht="15" customHeight="1" thickTop="1" x14ac:dyDescent="0.3">
      <c r="C2239" s="4683" t="str">
        <f>+C2222</f>
        <v>.</v>
      </c>
      <c r="D2239" s="4683"/>
      <c r="E2239" s="4683"/>
      <c r="F2239" s="534"/>
      <c r="G2239" s="534"/>
      <c r="H2239" s="534"/>
      <c r="I2239" s="506"/>
      <c r="J2239" s="506"/>
      <c r="K2239" s="506"/>
      <c r="L2239" s="506"/>
      <c r="M2239" s="506"/>
      <c r="N2239" s="506"/>
      <c r="O2239" s="506"/>
      <c r="P2239" s="506"/>
    </row>
    <row r="2240" spans="3:16" s="360" customFormat="1" ht="15" customHeight="1" thickBot="1" x14ac:dyDescent="0.35">
      <c r="C2240" s="534"/>
      <c r="D2240" s="534"/>
      <c r="E2240" s="534"/>
      <c r="F2240" s="534"/>
      <c r="G2240" s="534"/>
      <c r="H2240" s="534"/>
      <c r="I2240" s="506"/>
      <c r="J2240" s="506"/>
      <c r="K2240" s="506"/>
      <c r="L2240" s="506"/>
      <c r="M2240" s="506"/>
      <c r="N2240" s="506"/>
      <c r="O2240" s="506"/>
      <c r="P2240" s="506"/>
    </row>
    <row r="2241" spans="3:17" s="360" customFormat="1" ht="15" customHeight="1" thickTop="1" x14ac:dyDescent="0.2">
      <c r="C2241" s="4747" t="s">
        <v>343</v>
      </c>
      <c r="D2241" s="4699"/>
      <c r="E2241" s="4699"/>
      <c r="F2241" s="4699"/>
      <c r="G2241" s="4699"/>
      <c r="H2241" s="4699"/>
      <c r="I2241" s="4699"/>
      <c r="J2241" s="4699"/>
      <c r="K2241" s="4699"/>
      <c r="L2241" s="4699"/>
      <c r="M2241" s="4699"/>
      <c r="N2241" s="1454"/>
      <c r="O2241" s="1454"/>
      <c r="P2241" s="1454"/>
      <c r="Q2241" s="1455"/>
    </row>
    <row r="2242" spans="3:17" s="360" customFormat="1" ht="15" customHeight="1" thickBot="1" x14ac:dyDescent="0.25">
      <c r="C2242" s="831"/>
      <c r="D2242" s="712"/>
      <c r="E2242" s="712"/>
      <c r="F2242" s="712"/>
      <c r="G2242" s="712"/>
      <c r="H2242" s="712"/>
      <c r="I2242" s="712"/>
      <c r="J2242" s="712"/>
      <c r="K2242" s="712"/>
      <c r="L2242" s="712"/>
      <c r="M2242" s="712"/>
      <c r="N2242" s="712"/>
      <c r="O2242" s="712"/>
      <c r="P2242" s="712"/>
      <c r="Q2242" s="832"/>
    </row>
    <row r="2243" spans="3:17" s="360" customFormat="1" ht="15" customHeight="1" thickBot="1" x14ac:dyDescent="0.25">
      <c r="C2243" s="4784" t="s">
        <v>344</v>
      </c>
      <c r="D2243" s="4785"/>
      <c r="E2243" s="4661" t="s">
        <v>2765</v>
      </c>
      <c r="F2243" s="4662"/>
      <c r="G2243" s="4662"/>
      <c r="H2243" s="4662"/>
      <c r="I2243" s="4662"/>
      <c r="J2243" s="4662"/>
      <c r="K2243" s="4662"/>
      <c r="L2243" s="4662"/>
      <c r="M2243" s="4662"/>
      <c r="N2243" s="4662"/>
      <c r="O2243" s="4662"/>
      <c r="P2243" s="4662"/>
      <c r="Q2243" s="4663"/>
    </row>
    <row r="2244" spans="3:17" s="360" customFormat="1" ht="21.75" customHeight="1" thickBot="1" x14ac:dyDescent="0.25">
      <c r="C2244" s="4827"/>
      <c r="D2244" s="4828"/>
      <c r="E2244" s="4661" t="s">
        <v>1627</v>
      </c>
      <c r="F2244" s="4662"/>
      <c r="G2244" s="4662"/>
      <c r="H2244" s="4662"/>
      <c r="I2244" s="4662"/>
      <c r="J2244" s="4832"/>
      <c r="K2244" s="4661" t="s">
        <v>1513</v>
      </c>
      <c r="L2244" s="4662"/>
      <c r="M2244" s="4832"/>
      <c r="N2244" s="4661" t="s">
        <v>340</v>
      </c>
      <c r="O2244" s="4662"/>
      <c r="P2244" s="4662"/>
      <c r="Q2244" s="4663"/>
    </row>
    <row r="2245" spans="3:17" s="360" customFormat="1" ht="15" customHeight="1" x14ac:dyDescent="0.2">
      <c r="C2245" s="4965" t="s">
        <v>2768</v>
      </c>
      <c r="D2245" s="4963" t="s">
        <v>347</v>
      </c>
      <c r="E2245" s="4722" t="s">
        <v>2770</v>
      </c>
      <c r="F2245" s="4724" t="s">
        <v>349</v>
      </c>
      <c r="G2245" s="4724" t="s">
        <v>1290</v>
      </c>
      <c r="H2245" s="4724" t="s">
        <v>563</v>
      </c>
      <c r="I2245" s="4724" t="s">
        <v>1413</v>
      </c>
      <c r="J2245" s="4830" t="s">
        <v>314</v>
      </c>
      <c r="K2245" s="1463"/>
      <c r="L2245" s="4695" t="s">
        <v>315</v>
      </c>
      <c r="M2245" s="4833"/>
      <c r="N2245" s="1463"/>
      <c r="O2245" s="4695"/>
      <c r="P2245" s="4695"/>
      <c r="Q2245" s="4696"/>
    </row>
    <row r="2246" spans="3:17" s="360" customFormat="1" ht="82.5" customHeight="1" thickBot="1" x14ac:dyDescent="0.25">
      <c r="C2246" s="4966"/>
      <c r="D2246" s="4964"/>
      <c r="E2246" s="4834"/>
      <c r="F2246" s="4829"/>
      <c r="G2246" s="4829"/>
      <c r="H2246" s="4829"/>
      <c r="I2246" s="4829"/>
      <c r="J2246" s="4831"/>
      <c r="K2246" s="1426" t="s">
        <v>2773</v>
      </c>
      <c r="L2246" s="1426" t="s">
        <v>1735</v>
      </c>
      <c r="M2246" s="1426" t="s">
        <v>316</v>
      </c>
      <c r="N2246" s="1426" t="s">
        <v>229</v>
      </c>
      <c r="O2246" s="1426" t="s">
        <v>317</v>
      </c>
      <c r="P2246" s="1426" t="s">
        <v>318</v>
      </c>
      <c r="Q2246" s="1464" t="s">
        <v>319</v>
      </c>
    </row>
    <row r="2247" spans="3:17" s="360" customFormat="1" ht="23.25" customHeight="1" x14ac:dyDescent="0.2">
      <c r="C2247" s="1465" t="s">
        <v>320</v>
      </c>
      <c r="D2247" s="713">
        <f>+E2247+K2247+N2247</f>
        <v>20.000000000000004</v>
      </c>
      <c r="E2247" s="1307">
        <v>10</v>
      </c>
      <c r="F2247" s="1466">
        <v>125</v>
      </c>
      <c r="G2247" s="1466">
        <v>0</v>
      </c>
      <c r="H2247" s="1467">
        <v>0.08</v>
      </c>
      <c r="I2247" s="1467">
        <v>0.19</v>
      </c>
      <c r="J2247" s="1467">
        <v>0.04</v>
      </c>
      <c r="K2247" s="1468">
        <v>9.99</v>
      </c>
      <c r="L2247" s="1469">
        <v>256</v>
      </c>
      <c r="M2247" s="762">
        <v>1024</v>
      </c>
      <c r="N2247" s="1468">
        <v>0.01</v>
      </c>
      <c r="O2247" s="1470">
        <v>0</v>
      </c>
      <c r="P2247" s="1471">
        <v>20</v>
      </c>
      <c r="Q2247" s="1472">
        <v>0.06</v>
      </c>
    </row>
    <row r="2248" spans="3:17" s="360" customFormat="1" ht="23.25" customHeight="1" x14ac:dyDescent="0.2">
      <c r="C2248" s="1027" t="s">
        <v>321</v>
      </c>
      <c r="D2248" s="836">
        <f>+E2248+K2248+N2248</f>
        <v>40</v>
      </c>
      <c r="E2248" s="836">
        <v>25</v>
      </c>
      <c r="F2248" s="837">
        <v>167</v>
      </c>
      <c r="G2248" s="837">
        <v>150</v>
      </c>
      <c r="H2248" s="839">
        <v>0.15</v>
      </c>
      <c r="I2248" s="839">
        <v>0.15</v>
      </c>
      <c r="J2248" s="839">
        <v>0.15</v>
      </c>
      <c r="K2248" s="838">
        <v>14.99</v>
      </c>
      <c r="L2248" s="1473">
        <v>1024</v>
      </c>
      <c r="M2248" s="972">
        <v>5000</v>
      </c>
      <c r="N2248" s="838">
        <v>0.01</v>
      </c>
      <c r="O2248" s="1474">
        <v>40</v>
      </c>
      <c r="P2248" s="1474">
        <v>20</v>
      </c>
      <c r="Q2248" s="1475">
        <v>0.06</v>
      </c>
    </row>
    <row r="2249" spans="3:17" s="360" customFormat="1" ht="23.25" customHeight="1" x14ac:dyDescent="0.2">
      <c r="C2249" s="1027" t="s">
        <v>322</v>
      </c>
      <c r="D2249" s="836">
        <f>+E2249+K2249+N2249</f>
        <v>59.999999999999993</v>
      </c>
      <c r="E2249" s="836">
        <v>40</v>
      </c>
      <c r="F2249" s="837">
        <v>267</v>
      </c>
      <c r="G2249" s="837">
        <v>280</v>
      </c>
      <c r="H2249" s="839">
        <v>0.15</v>
      </c>
      <c r="I2249" s="839">
        <v>0.15</v>
      </c>
      <c r="J2249" s="839">
        <v>0.15</v>
      </c>
      <c r="K2249" s="838">
        <v>19.989999999999998</v>
      </c>
      <c r="L2249" s="1473">
        <v>1024</v>
      </c>
      <c r="M2249" s="972">
        <v>5000</v>
      </c>
      <c r="N2249" s="838">
        <v>0.01</v>
      </c>
      <c r="O2249" s="1474">
        <v>40</v>
      </c>
      <c r="P2249" s="1474">
        <v>20</v>
      </c>
      <c r="Q2249" s="1475">
        <v>0.06</v>
      </c>
    </row>
    <row r="2250" spans="3:17" s="360" customFormat="1" ht="23.25" customHeight="1" x14ac:dyDescent="0.2">
      <c r="C2250" s="1027" t="s">
        <v>323</v>
      </c>
      <c r="D2250" s="836">
        <f>+E2250+K2250+N2250</f>
        <v>70</v>
      </c>
      <c r="E2250" s="836">
        <v>50</v>
      </c>
      <c r="F2250" s="837">
        <v>333</v>
      </c>
      <c r="G2250" s="837">
        <v>365</v>
      </c>
      <c r="H2250" s="839">
        <v>0.15</v>
      </c>
      <c r="I2250" s="839">
        <v>0.15</v>
      </c>
      <c r="J2250" s="839">
        <v>0.15</v>
      </c>
      <c r="K2250" s="838">
        <v>19.989999999999998</v>
      </c>
      <c r="L2250" s="1473">
        <v>1024</v>
      </c>
      <c r="M2250" s="972">
        <v>5000</v>
      </c>
      <c r="N2250" s="838">
        <v>0.01</v>
      </c>
      <c r="O2250" s="1474">
        <v>40</v>
      </c>
      <c r="P2250" s="1474">
        <v>20</v>
      </c>
      <c r="Q2250" s="1475">
        <v>0.06</v>
      </c>
    </row>
    <row r="2251" spans="3:17" s="360" customFormat="1" ht="23.25" customHeight="1" thickBot="1" x14ac:dyDescent="0.25">
      <c r="C2251" s="1028" t="s">
        <v>324</v>
      </c>
      <c r="D2251" s="1461">
        <f>+E2251+K2251+N2251</f>
        <v>100</v>
      </c>
      <c r="E2251" s="1461">
        <v>80</v>
      </c>
      <c r="F2251" s="1476">
        <v>533</v>
      </c>
      <c r="G2251" s="1476">
        <v>730</v>
      </c>
      <c r="H2251" s="1477">
        <v>0.15</v>
      </c>
      <c r="I2251" s="1477">
        <v>0.15</v>
      </c>
      <c r="J2251" s="1477">
        <v>0.15</v>
      </c>
      <c r="K2251" s="1108">
        <v>19.989999999999998</v>
      </c>
      <c r="L2251" s="1478">
        <v>1024</v>
      </c>
      <c r="M2251" s="765">
        <v>5000</v>
      </c>
      <c r="N2251" s="1108">
        <v>0.01</v>
      </c>
      <c r="O2251" s="1479">
        <v>40</v>
      </c>
      <c r="P2251" s="1479">
        <v>20</v>
      </c>
      <c r="Q2251" s="1480">
        <v>0.06</v>
      </c>
    </row>
    <row r="2252" spans="3:17" s="360" customFormat="1" ht="15" customHeight="1" x14ac:dyDescent="0.2">
      <c r="C2252" s="831" t="s">
        <v>1738</v>
      </c>
      <c r="D2252" s="712"/>
      <c r="E2252" s="848"/>
      <c r="F2252" s="848"/>
      <c r="G2252" s="848"/>
      <c r="H2252" s="848"/>
      <c r="I2252" s="848"/>
      <c r="J2252" s="848"/>
      <c r="K2252" s="848"/>
      <c r="L2252" s="848"/>
      <c r="M2252" s="848"/>
      <c r="N2252" s="848"/>
      <c r="O2252" s="848"/>
      <c r="P2252" s="848"/>
      <c r="Q2252" s="1026"/>
    </row>
    <row r="2253" spans="3:17" s="360" customFormat="1" ht="15" customHeight="1" x14ac:dyDescent="0.2">
      <c r="C2253" s="831" t="s">
        <v>325</v>
      </c>
      <c r="D2253" s="712"/>
      <c r="E2253" s="848"/>
      <c r="F2253" s="848"/>
      <c r="G2253" s="848"/>
      <c r="H2253" s="848"/>
      <c r="I2253" s="848"/>
      <c r="J2253" s="848"/>
      <c r="K2253" s="848"/>
      <c r="L2253" s="848"/>
      <c r="M2253" s="848"/>
      <c r="N2253" s="848"/>
      <c r="O2253" s="848"/>
      <c r="P2253" s="848"/>
      <c r="Q2253" s="1026"/>
    </row>
    <row r="2254" spans="3:17" s="360" customFormat="1" ht="15" customHeight="1" x14ac:dyDescent="0.2">
      <c r="C2254" s="831" t="s">
        <v>326</v>
      </c>
      <c r="D2254" s="712"/>
      <c r="E2254" s="712"/>
      <c r="F2254" s="712"/>
      <c r="G2254" s="712"/>
      <c r="H2254" s="712"/>
      <c r="I2254" s="712"/>
      <c r="J2254" s="712"/>
      <c r="K2254" s="712"/>
      <c r="L2254" s="712"/>
      <c r="M2254" s="712"/>
      <c r="N2254" s="712"/>
      <c r="O2254" s="712"/>
      <c r="P2254" s="712"/>
      <c r="Q2254" s="832"/>
    </row>
    <row r="2255" spans="3:17" s="360" customFormat="1" ht="15" customHeight="1" x14ac:dyDescent="0.2">
      <c r="C2255" s="831" t="s">
        <v>327</v>
      </c>
      <c r="D2255" s="712"/>
      <c r="E2255" s="712"/>
      <c r="F2255" s="712"/>
      <c r="G2255" s="712"/>
      <c r="H2255" s="712"/>
      <c r="I2255" s="712"/>
      <c r="J2255" s="712"/>
      <c r="K2255" s="712"/>
      <c r="L2255" s="712"/>
      <c r="M2255" s="712"/>
      <c r="N2255" s="712"/>
      <c r="O2255" s="712"/>
      <c r="P2255" s="712"/>
      <c r="Q2255" s="832"/>
    </row>
    <row r="2256" spans="3:17" s="360" customFormat="1" ht="15" customHeight="1" x14ac:dyDescent="0.2">
      <c r="C2256" s="831" t="s">
        <v>1254</v>
      </c>
      <c r="D2256" s="712"/>
      <c r="E2256" s="712"/>
      <c r="F2256" s="712"/>
      <c r="G2256" s="712"/>
      <c r="H2256" s="712"/>
      <c r="I2256" s="712"/>
      <c r="J2256" s="712"/>
      <c r="K2256" s="712"/>
      <c r="L2256" s="712"/>
      <c r="M2256" s="712"/>
      <c r="N2256" s="712"/>
      <c r="O2256" s="712"/>
      <c r="P2256" s="712"/>
      <c r="Q2256" s="832"/>
    </row>
    <row r="2257" spans="3:17" s="360" customFormat="1" ht="15" customHeight="1" thickBot="1" x14ac:dyDescent="0.25">
      <c r="C2257" s="850" t="s">
        <v>2665</v>
      </c>
      <c r="D2257" s="851"/>
      <c r="E2257" s="851"/>
      <c r="F2257" s="851"/>
      <c r="G2257" s="851"/>
      <c r="H2257" s="851"/>
      <c r="I2257" s="851"/>
      <c r="J2257" s="851"/>
      <c r="K2257" s="851"/>
      <c r="L2257" s="851"/>
      <c r="M2257" s="851"/>
      <c r="N2257" s="851"/>
      <c r="O2257" s="851"/>
      <c r="P2257" s="851"/>
      <c r="Q2257" s="852"/>
    </row>
    <row r="2258" spans="3:17" s="360" customFormat="1" ht="15" customHeight="1" thickTop="1" x14ac:dyDescent="0.3">
      <c r="C2258" s="1029" t="str">
        <f>+C2239</f>
        <v>.</v>
      </c>
      <c r="D2258" s="534"/>
      <c r="E2258" s="534"/>
      <c r="F2258" s="534"/>
      <c r="G2258" s="534"/>
      <c r="H2258" s="534"/>
      <c r="I2258" s="506"/>
      <c r="J2258" s="506"/>
      <c r="K2258" s="506"/>
      <c r="L2258" s="506"/>
      <c r="M2258" s="506"/>
      <c r="N2258" s="506"/>
      <c r="O2258" s="506"/>
      <c r="P2258" s="506"/>
    </row>
    <row r="2259" spans="3:17" s="360" customFormat="1" ht="15" customHeight="1" thickBot="1" x14ac:dyDescent="0.35">
      <c r="C2259" s="534"/>
      <c r="D2259" s="534"/>
      <c r="E2259" s="534"/>
      <c r="F2259" s="534"/>
      <c r="G2259" s="534"/>
      <c r="H2259" s="534"/>
      <c r="I2259" s="506"/>
      <c r="J2259" s="506"/>
      <c r="K2259" s="506"/>
      <c r="L2259" s="506"/>
      <c r="M2259" s="506"/>
      <c r="N2259" s="506"/>
      <c r="O2259" s="506"/>
      <c r="P2259" s="506"/>
    </row>
    <row r="2260" spans="3:17" s="360" customFormat="1" ht="15" customHeight="1" thickTop="1" x14ac:dyDescent="0.2">
      <c r="C2260" s="4747" t="s">
        <v>343</v>
      </c>
      <c r="D2260" s="4699"/>
      <c r="E2260" s="4699"/>
      <c r="F2260" s="4699"/>
      <c r="G2260" s="4699"/>
      <c r="H2260" s="4699"/>
      <c r="I2260" s="4700"/>
      <c r="J2260" s="506"/>
      <c r="K2260" s="506"/>
      <c r="L2260" s="506"/>
      <c r="M2260" s="506"/>
      <c r="N2260" s="506"/>
      <c r="O2260" s="506"/>
      <c r="P2260" s="506"/>
    </row>
    <row r="2261" spans="3:17" s="360" customFormat="1" ht="15" customHeight="1" thickBot="1" x14ac:dyDescent="0.25">
      <c r="C2261" s="831"/>
      <c r="D2261" s="712"/>
      <c r="E2261" s="712"/>
      <c r="F2261" s="712"/>
      <c r="G2261" s="712"/>
      <c r="H2261" s="712"/>
      <c r="I2261" s="832"/>
      <c r="J2261" s="506"/>
      <c r="K2261" s="506"/>
      <c r="L2261" s="506"/>
      <c r="M2261" s="506"/>
      <c r="N2261" s="506"/>
      <c r="O2261" s="506"/>
      <c r="P2261" s="506"/>
    </row>
    <row r="2262" spans="3:17" s="360" customFormat="1" ht="15" customHeight="1" thickBot="1" x14ac:dyDescent="0.25">
      <c r="C2262" s="4659" t="s">
        <v>344</v>
      </c>
      <c r="D2262" s="4660"/>
      <c r="E2262" s="4702" t="s">
        <v>2765</v>
      </c>
      <c r="F2262" s="4703"/>
      <c r="G2262" s="4703"/>
      <c r="H2262" s="4703"/>
      <c r="I2262" s="4704"/>
      <c r="J2262" s="506"/>
      <c r="K2262" s="506"/>
      <c r="L2262" s="506"/>
      <c r="M2262" s="506"/>
      <c r="N2262" s="506"/>
      <c r="O2262" s="506"/>
      <c r="P2262" s="506"/>
    </row>
    <row r="2263" spans="3:17" s="360" customFormat="1" ht="15" customHeight="1" x14ac:dyDescent="0.2">
      <c r="C2263" s="4800" t="s">
        <v>346</v>
      </c>
      <c r="D2263" s="4724" t="s">
        <v>347</v>
      </c>
      <c r="E2263" s="4724" t="s">
        <v>2770</v>
      </c>
      <c r="F2263" s="4724" t="s">
        <v>349</v>
      </c>
      <c r="G2263" s="4724" t="s">
        <v>1411</v>
      </c>
      <c r="H2263" s="4724" t="s">
        <v>563</v>
      </c>
      <c r="I2263" s="4798" t="s">
        <v>1413</v>
      </c>
      <c r="J2263" s="506"/>
      <c r="K2263" s="506"/>
      <c r="L2263" s="506"/>
      <c r="M2263" s="506"/>
      <c r="N2263" s="506"/>
      <c r="O2263" s="506"/>
      <c r="P2263" s="506"/>
    </row>
    <row r="2264" spans="3:17" s="360" customFormat="1" ht="81.75" customHeight="1" x14ac:dyDescent="0.2">
      <c r="C2264" s="4801"/>
      <c r="D2264" s="4677"/>
      <c r="E2264" s="4677"/>
      <c r="F2264" s="4677"/>
      <c r="G2264" s="4677"/>
      <c r="H2264" s="4677"/>
      <c r="I2264" s="4799"/>
      <c r="J2264" s="506"/>
      <c r="K2264" s="506"/>
      <c r="L2264" s="506"/>
      <c r="M2264" s="506"/>
      <c r="N2264" s="506"/>
      <c r="O2264" s="506"/>
      <c r="P2264" s="506"/>
    </row>
    <row r="2265" spans="3:17" s="360" customFormat="1" ht="15" customHeight="1" x14ac:dyDescent="0.2">
      <c r="C2265" s="1027" t="s">
        <v>313</v>
      </c>
      <c r="D2265" s="836">
        <f>+E2265+G2265</f>
        <v>19.990000000000002</v>
      </c>
      <c r="E2265" s="836">
        <v>10</v>
      </c>
      <c r="F2265" s="837">
        <v>67</v>
      </c>
      <c r="G2265" s="838">
        <v>9.99</v>
      </c>
      <c r="H2265" s="839">
        <v>0.15</v>
      </c>
      <c r="I2265" s="1243">
        <v>0.15</v>
      </c>
      <c r="J2265" s="506"/>
      <c r="K2265" s="506"/>
      <c r="L2265" s="506"/>
      <c r="M2265" s="506"/>
      <c r="N2265" s="506"/>
      <c r="O2265" s="506"/>
      <c r="P2265" s="506"/>
    </row>
    <row r="2266" spans="3:17" s="360" customFormat="1" ht="15" customHeight="1" x14ac:dyDescent="0.2">
      <c r="C2266" s="831" t="s">
        <v>2778</v>
      </c>
      <c r="D2266" s="712"/>
      <c r="E2266" s="848"/>
      <c r="F2266" s="848"/>
      <c r="G2266" s="848"/>
      <c r="H2266" s="848"/>
      <c r="I2266" s="1026"/>
      <c r="J2266" s="506"/>
      <c r="K2266" s="506"/>
      <c r="L2266" s="506"/>
      <c r="M2266" s="506"/>
      <c r="N2266" s="506"/>
      <c r="O2266" s="506"/>
      <c r="P2266" s="506"/>
    </row>
    <row r="2267" spans="3:17" s="360" customFormat="1" ht="15" customHeight="1" x14ac:dyDescent="0.2">
      <c r="C2267" s="831" t="s">
        <v>1419</v>
      </c>
      <c r="D2267" s="712"/>
      <c r="E2267" s="712"/>
      <c r="F2267" s="712"/>
      <c r="G2267" s="712"/>
      <c r="H2267" s="712"/>
      <c r="I2267" s="832"/>
      <c r="J2267" s="506"/>
      <c r="K2267" s="506"/>
      <c r="L2267" s="506"/>
      <c r="M2267" s="506"/>
      <c r="N2267" s="506"/>
      <c r="O2267" s="506"/>
      <c r="P2267" s="506"/>
    </row>
    <row r="2268" spans="3:17" s="360" customFormat="1" ht="15" customHeight="1" thickBot="1" x14ac:dyDescent="0.25">
      <c r="C2268" s="850" t="s">
        <v>2666</v>
      </c>
      <c r="D2268" s="851"/>
      <c r="E2268" s="851"/>
      <c r="F2268" s="851"/>
      <c r="G2268" s="851"/>
      <c r="H2268" s="851"/>
      <c r="I2268" s="852"/>
      <c r="J2268" s="506"/>
      <c r="K2268" s="506"/>
      <c r="L2268" s="506"/>
      <c r="M2268" s="506"/>
      <c r="N2268" s="506"/>
      <c r="O2268" s="506"/>
      <c r="P2268" s="506"/>
    </row>
    <row r="2269" spans="3:17" s="360" customFormat="1" ht="15" customHeight="1" thickTop="1" x14ac:dyDescent="0.3">
      <c r="C2269" s="4683" t="str">
        <f>+C2258</f>
        <v>.</v>
      </c>
      <c r="D2269" s="4683"/>
      <c r="E2269" s="4683"/>
      <c r="F2269" s="534"/>
      <c r="G2269" s="534"/>
      <c r="H2269" s="534"/>
      <c r="I2269" s="506"/>
      <c r="J2269" s="506"/>
      <c r="K2269" s="506"/>
      <c r="L2269" s="506"/>
      <c r="M2269" s="506"/>
      <c r="N2269" s="506"/>
      <c r="O2269" s="506"/>
      <c r="P2269" s="506"/>
    </row>
    <row r="2270" spans="3:17" s="360" customFormat="1" ht="15" customHeight="1" thickBot="1" x14ac:dyDescent="0.35">
      <c r="C2270" s="534"/>
      <c r="D2270" s="534"/>
      <c r="E2270" s="534"/>
      <c r="F2270" s="534"/>
      <c r="G2270" s="534"/>
      <c r="H2270" s="534"/>
      <c r="I2270" s="506"/>
      <c r="J2270" s="506"/>
      <c r="K2270" s="506"/>
      <c r="L2270" s="506"/>
      <c r="M2270" s="506"/>
      <c r="N2270" s="506"/>
      <c r="O2270" s="506"/>
      <c r="P2270" s="506"/>
    </row>
    <row r="2271" spans="3:17" s="360" customFormat="1" ht="15" customHeight="1" thickTop="1" x14ac:dyDescent="0.2">
      <c r="C2271" s="4747" t="s">
        <v>1077</v>
      </c>
      <c r="D2271" s="4699"/>
      <c r="E2271" s="4699"/>
      <c r="F2271" s="4699"/>
      <c r="G2271" s="4699"/>
      <c r="H2271" s="4699"/>
      <c r="I2271" s="4699"/>
      <c r="J2271" s="4699"/>
      <c r="K2271" s="4699"/>
      <c r="L2271" s="4700"/>
      <c r="M2271" s="506"/>
      <c r="N2271" s="506"/>
      <c r="O2271" s="506"/>
      <c r="P2271" s="506"/>
    </row>
    <row r="2272" spans="3:17" s="360" customFormat="1" ht="15" customHeight="1" x14ac:dyDescent="0.2">
      <c r="C2272" s="831"/>
      <c r="D2272" s="712"/>
      <c r="E2272" s="712"/>
      <c r="F2272" s="712"/>
      <c r="G2272" s="712"/>
      <c r="H2272" s="712"/>
      <c r="I2272" s="712"/>
      <c r="J2272" s="712"/>
      <c r="K2272" s="712"/>
      <c r="L2272" s="832"/>
      <c r="M2272" s="506"/>
      <c r="N2272" s="506"/>
      <c r="O2272" s="506"/>
      <c r="P2272" s="506"/>
    </row>
    <row r="2273" spans="3:16" s="360" customFormat="1" ht="15" customHeight="1" x14ac:dyDescent="0.2">
      <c r="C2273" s="4842" t="s">
        <v>1066</v>
      </c>
      <c r="D2273" s="4712"/>
      <c r="E2273" s="4715" t="s">
        <v>2765</v>
      </c>
      <c r="F2273" s="4715"/>
      <c r="G2273" s="4715"/>
      <c r="H2273" s="4715"/>
      <c r="I2273" s="4715"/>
      <c r="J2273" s="4715"/>
      <c r="K2273" s="4715"/>
      <c r="L2273" s="4843"/>
      <c r="M2273" s="506"/>
      <c r="N2273" s="506"/>
      <c r="O2273" s="506"/>
      <c r="P2273" s="506"/>
    </row>
    <row r="2274" spans="3:16" s="360" customFormat="1" ht="15" customHeight="1" x14ac:dyDescent="0.2">
      <c r="C2274" s="4844" t="s">
        <v>2768</v>
      </c>
      <c r="D2274" s="3897" t="s">
        <v>1078</v>
      </c>
      <c r="E2274" s="4713" t="s">
        <v>2766</v>
      </c>
      <c r="F2274" s="4713"/>
      <c r="G2274" s="4713"/>
      <c r="H2274" s="3928" t="s">
        <v>1079</v>
      </c>
      <c r="I2274" s="4835"/>
      <c r="J2274" s="4835"/>
      <c r="K2274" s="4835"/>
      <c r="L2274" s="4836"/>
      <c r="M2274" s="506"/>
      <c r="N2274" s="506"/>
      <c r="O2274" s="506"/>
      <c r="P2274" s="506"/>
    </row>
    <row r="2275" spans="3:16" s="360" customFormat="1" ht="90.75" customHeight="1" x14ac:dyDescent="0.2">
      <c r="C2275" s="4844"/>
      <c r="D2275" s="3898"/>
      <c r="E2275" s="1347" t="s">
        <v>2770</v>
      </c>
      <c r="F2275" s="1347" t="s">
        <v>563</v>
      </c>
      <c r="G2275" s="1347" t="s">
        <v>1413</v>
      </c>
      <c r="H2275" s="1347" t="s">
        <v>1080</v>
      </c>
      <c r="I2275" s="1347" t="s">
        <v>1081</v>
      </c>
      <c r="J2275" s="1347" t="s">
        <v>1082</v>
      </c>
      <c r="K2275" s="1347" t="s">
        <v>1083</v>
      </c>
      <c r="L2275" s="1444" t="s">
        <v>947</v>
      </c>
      <c r="M2275" s="506"/>
      <c r="N2275" s="506"/>
      <c r="O2275" s="506"/>
      <c r="P2275" s="506"/>
    </row>
    <row r="2276" spans="3:16" s="360" customFormat="1" ht="24" customHeight="1" x14ac:dyDescent="0.2">
      <c r="C2276" s="1445" t="s">
        <v>1084</v>
      </c>
      <c r="D2276" s="1350">
        <v>5</v>
      </c>
      <c r="E2276" s="1352" t="s">
        <v>1534</v>
      </c>
      <c r="F2276" s="1352" t="s">
        <v>1534</v>
      </c>
      <c r="G2276" s="1352" t="s">
        <v>1534</v>
      </c>
      <c r="H2276" s="1352">
        <v>5</v>
      </c>
      <c r="I2276" s="46">
        <v>25</v>
      </c>
      <c r="J2276" s="1353">
        <f>+H2276/I2276</f>
        <v>0.2</v>
      </c>
      <c r="K2276" s="4839" t="s">
        <v>821</v>
      </c>
      <c r="L2276" s="1447" t="s">
        <v>167</v>
      </c>
      <c r="M2276" s="506"/>
      <c r="N2276" s="506"/>
      <c r="O2276" s="506"/>
      <c r="P2276" s="506"/>
    </row>
    <row r="2277" spans="3:16" s="360" customFormat="1" ht="24" customHeight="1" x14ac:dyDescent="0.2">
      <c r="C2277" s="1445" t="s">
        <v>1085</v>
      </c>
      <c r="D2277" s="1353">
        <v>10</v>
      </c>
      <c r="E2277" s="1352" t="s">
        <v>1534</v>
      </c>
      <c r="F2277" s="1352" t="s">
        <v>1534</v>
      </c>
      <c r="G2277" s="1352" t="s">
        <v>1534</v>
      </c>
      <c r="H2277" s="1352">
        <v>10</v>
      </c>
      <c r="I2277" s="46">
        <v>55</v>
      </c>
      <c r="J2277" s="1353">
        <f>+H2277/I2277</f>
        <v>0.18181818181818182</v>
      </c>
      <c r="K2277" s="4840"/>
      <c r="L2277" s="1447" t="s">
        <v>167</v>
      </c>
      <c r="M2277" s="506"/>
      <c r="N2277" s="506"/>
      <c r="O2277" s="506"/>
      <c r="P2277" s="506"/>
    </row>
    <row r="2278" spans="3:16" s="360" customFormat="1" ht="24" customHeight="1" thickBot="1" x14ac:dyDescent="0.25">
      <c r="C2278" s="1449" t="s">
        <v>1086</v>
      </c>
      <c r="D2278" s="1450">
        <v>20</v>
      </c>
      <c r="E2278" s="1451" t="s">
        <v>1534</v>
      </c>
      <c r="F2278" s="1451" t="s">
        <v>1534</v>
      </c>
      <c r="G2278" s="1451" t="s">
        <v>1534</v>
      </c>
      <c r="H2278" s="1451">
        <v>20</v>
      </c>
      <c r="I2278" s="1452">
        <v>133</v>
      </c>
      <c r="J2278" s="1450">
        <f>+H2278/I2278</f>
        <v>0.15037593984962405</v>
      </c>
      <c r="K2278" s="4841"/>
      <c r="L2278" s="1453" t="s">
        <v>167</v>
      </c>
      <c r="M2278" s="506"/>
      <c r="N2278" s="506"/>
      <c r="O2278" s="506"/>
      <c r="P2278" s="506"/>
    </row>
    <row r="2279" spans="3:16" s="360" customFormat="1" ht="15" customHeight="1" x14ac:dyDescent="0.2">
      <c r="C2279" s="1323" t="s">
        <v>1474</v>
      </c>
      <c r="D2279" s="900"/>
      <c r="E2279" s="1300"/>
      <c r="F2279" s="1300"/>
      <c r="G2279" s="1300"/>
      <c r="H2279" s="1300"/>
      <c r="I2279" s="144"/>
      <c r="J2279" s="1301"/>
      <c r="K2279" s="1301"/>
      <c r="L2279" s="1448"/>
      <c r="M2279" s="506"/>
      <c r="N2279" s="506"/>
      <c r="O2279" s="506"/>
      <c r="P2279" s="506"/>
    </row>
    <row r="2280" spans="3:16" s="360" customFormat="1" ht="15" customHeight="1" x14ac:dyDescent="0.2">
      <c r="C2280" s="4758" t="s">
        <v>2778</v>
      </c>
      <c r="D2280" s="4731"/>
      <c r="E2280" s="4731"/>
      <c r="F2280" s="4731"/>
      <c r="G2280" s="4731"/>
      <c r="H2280" s="4731"/>
      <c r="I2280" s="4731"/>
      <c r="J2280" s="4731"/>
      <c r="K2280" s="4731"/>
      <c r="L2280" s="4759"/>
      <c r="M2280" s="506"/>
      <c r="N2280" s="506"/>
      <c r="O2280" s="506"/>
      <c r="P2280" s="506"/>
    </row>
    <row r="2281" spans="3:16" s="360" customFormat="1" ht="15" customHeight="1" x14ac:dyDescent="0.2">
      <c r="C2281" s="4761" t="s">
        <v>1087</v>
      </c>
      <c r="D2281" s="3952"/>
      <c r="E2281" s="3952"/>
      <c r="F2281" s="3952"/>
      <c r="G2281" s="3952"/>
      <c r="H2281" s="3952"/>
      <c r="I2281" s="3952"/>
      <c r="J2281" s="3952"/>
      <c r="K2281" s="3952"/>
      <c r="L2281" s="4762"/>
      <c r="M2281" s="506"/>
      <c r="N2281" s="506"/>
      <c r="O2281" s="506"/>
      <c r="P2281" s="506"/>
    </row>
    <row r="2282" spans="3:16" s="360" customFormat="1" ht="15" customHeight="1" x14ac:dyDescent="0.2">
      <c r="C2282" s="4761" t="s">
        <v>1088</v>
      </c>
      <c r="D2282" s="3952"/>
      <c r="E2282" s="3952"/>
      <c r="F2282" s="3952"/>
      <c r="G2282" s="3952"/>
      <c r="H2282" s="3952"/>
      <c r="I2282" s="3952"/>
      <c r="J2282" s="3952"/>
      <c r="K2282" s="3952"/>
      <c r="L2282" s="4762"/>
      <c r="M2282" s="506"/>
      <c r="N2282" s="506"/>
      <c r="O2282" s="506"/>
      <c r="P2282" s="506"/>
    </row>
    <row r="2283" spans="3:16" s="360" customFormat="1" ht="15" customHeight="1" x14ac:dyDescent="0.2">
      <c r="C2283" s="4761" t="s">
        <v>1468</v>
      </c>
      <c r="D2283" s="3952"/>
      <c r="E2283" s="3952"/>
      <c r="F2283" s="3952"/>
      <c r="G2283" s="3952"/>
      <c r="H2283" s="3952"/>
      <c r="I2283" s="3952"/>
      <c r="J2283" s="3952"/>
      <c r="K2283" s="3952"/>
      <c r="L2283" s="4762"/>
      <c r="M2283" s="506"/>
      <c r="N2283" s="506"/>
      <c r="O2283" s="506"/>
      <c r="P2283" s="506"/>
    </row>
    <row r="2284" spans="3:16" s="360" customFormat="1" ht="15" customHeight="1" x14ac:dyDescent="0.2">
      <c r="C2284" s="4758" t="s">
        <v>1469</v>
      </c>
      <c r="D2284" s="4731"/>
      <c r="E2284" s="4731"/>
      <c r="F2284" s="4731"/>
      <c r="G2284" s="4731"/>
      <c r="H2284" s="4731"/>
      <c r="I2284" s="4731"/>
      <c r="J2284" s="4731"/>
      <c r="K2284" s="4731"/>
      <c r="L2284" s="4759"/>
      <c r="M2284" s="506"/>
      <c r="N2284" s="506"/>
      <c r="O2284" s="506"/>
      <c r="P2284" s="506"/>
    </row>
    <row r="2285" spans="3:16" s="360" customFormat="1" ht="15" customHeight="1" thickBot="1" x14ac:dyDescent="0.25">
      <c r="C2285" s="4845" t="s">
        <v>1470</v>
      </c>
      <c r="D2285" s="4846"/>
      <c r="E2285" s="4846"/>
      <c r="F2285" s="4846"/>
      <c r="G2285" s="4846"/>
      <c r="H2285" s="4846"/>
      <c r="I2285" s="4846"/>
      <c r="J2285" s="4846"/>
      <c r="K2285" s="4846"/>
      <c r="L2285" s="4847"/>
      <c r="M2285" s="506"/>
      <c r="N2285" s="506"/>
      <c r="O2285" s="506"/>
      <c r="P2285" s="506"/>
    </row>
    <row r="2286" spans="3:16" s="360" customFormat="1" ht="15" customHeight="1" thickTop="1" x14ac:dyDescent="0.3">
      <c r="C2286" s="1029" t="str">
        <f>+C2269</f>
        <v>.</v>
      </c>
      <c r="D2286" s="534"/>
      <c r="E2286" s="534"/>
      <c r="F2286" s="534"/>
      <c r="G2286" s="534"/>
      <c r="H2286" s="534"/>
      <c r="I2286" s="506"/>
      <c r="J2286" s="506"/>
      <c r="K2286" s="506"/>
      <c r="L2286" s="506"/>
      <c r="M2286" s="506"/>
      <c r="N2286" s="506"/>
      <c r="O2286" s="506"/>
      <c r="P2286" s="506"/>
    </row>
    <row r="2287" spans="3:16" s="360" customFormat="1" ht="15" customHeight="1" thickBot="1" x14ac:dyDescent="0.35">
      <c r="C2287" s="534"/>
      <c r="D2287" s="534"/>
      <c r="E2287" s="534"/>
      <c r="F2287" s="534"/>
      <c r="G2287" s="534"/>
      <c r="H2287" s="534"/>
      <c r="I2287" s="506"/>
      <c r="J2287" s="506"/>
      <c r="K2287" s="506"/>
      <c r="L2287" s="506"/>
      <c r="M2287" s="506"/>
      <c r="N2287" s="506"/>
      <c r="O2287" s="506"/>
      <c r="P2287" s="506"/>
    </row>
    <row r="2288" spans="3:16" s="360" customFormat="1" ht="15" customHeight="1" thickTop="1" x14ac:dyDescent="0.2">
      <c r="C2288" s="4747" t="s">
        <v>1065</v>
      </c>
      <c r="D2288" s="4699"/>
      <c r="E2288" s="4699"/>
      <c r="F2288" s="4699"/>
      <c r="G2288" s="4699"/>
      <c r="H2288" s="4699"/>
      <c r="I2288" s="4699"/>
      <c r="J2288" s="4699"/>
      <c r="K2288" s="4700"/>
      <c r="L2288" s="506"/>
      <c r="M2288" s="506"/>
      <c r="N2288" s="506"/>
      <c r="O2288" s="506"/>
      <c r="P2288" s="506"/>
    </row>
    <row r="2289" spans="3:16" s="360" customFormat="1" ht="15" customHeight="1" x14ac:dyDescent="0.2">
      <c r="C2289" s="831"/>
      <c r="D2289" s="712"/>
      <c r="E2289" s="712"/>
      <c r="F2289" s="712"/>
      <c r="G2289" s="712"/>
      <c r="H2289" s="712"/>
      <c r="I2289" s="712"/>
      <c r="J2289" s="712"/>
      <c r="K2289" s="832"/>
      <c r="L2289" s="506"/>
      <c r="M2289" s="506"/>
      <c r="N2289" s="506"/>
      <c r="O2289" s="506"/>
      <c r="P2289" s="506"/>
    </row>
    <row r="2290" spans="3:16" s="360" customFormat="1" ht="15" customHeight="1" x14ac:dyDescent="0.2">
      <c r="C2290" s="4842" t="s">
        <v>1066</v>
      </c>
      <c r="D2290" s="4712"/>
      <c r="E2290" s="4715" t="s">
        <v>2765</v>
      </c>
      <c r="F2290" s="4715"/>
      <c r="G2290" s="4715"/>
      <c r="H2290" s="4715"/>
      <c r="I2290" s="4715"/>
      <c r="J2290" s="4848"/>
      <c r="K2290" s="4843"/>
      <c r="L2290" s="506"/>
      <c r="M2290" s="506"/>
      <c r="N2290" s="506"/>
      <c r="O2290" s="506"/>
      <c r="P2290" s="506"/>
    </row>
    <row r="2291" spans="3:16" s="360" customFormat="1" ht="66" customHeight="1" x14ac:dyDescent="0.2">
      <c r="C2291" s="1443"/>
      <c r="D2291" s="1442" t="s">
        <v>1067</v>
      </c>
      <c r="E2291" s="1347" t="s">
        <v>2770</v>
      </c>
      <c r="F2291" s="1347" t="s">
        <v>349</v>
      </c>
      <c r="G2291" s="1347" t="s">
        <v>1068</v>
      </c>
      <c r="H2291" s="1347" t="s">
        <v>1290</v>
      </c>
      <c r="I2291" s="1347" t="s">
        <v>1069</v>
      </c>
      <c r="J2291" s="1441" t="s">
        <v>1070</v>
      </c>
      <c r="K2291" s="1444" t="s">
        <v>1071</v>
      </c>
      <c r="L2291" s="506"/>
      <c r="M2291" s="506"/>
      <c r="N2291" s="506"/>
      <c r="O2291" s="506"/>
      <c r="P2291" s="506"/>
    </row>
    <row r="2292" spans="3:16" s="360" customFormat="1" ht="15" customHeight="1" x14ac:dyDescent="0.2">
      <c r="C2292" s="1445" t="s">
        <v>1072</v>
      </c>
      <c r="D2292" s="1350">
        <v>15</v>
      </c>
      <c r="E2292" s="1352">
        <v>15</v>
      </c>
      <c r="F2292" s="46">
        <v>100</v>
      </c>
      <c r="G2292" s="1352" t="s">
        <v>1534</v>
      </c>
      <c r="H2292" s="46">
        <v>75</v>
      </c>
      <c r="I2292" s="46">
        <v>40</v>
      </c>
      <c r="J2292" s="1446">
        <v>0.15</v>
      </c>
      <c r="K2292" s="1447">
        <v>0.15</v>
      </c>
      <c r="L2292" s="506"/>
      <c r="M2292" s="506"/>
      <c r="N2292" s="506"/>
      <c r="O2292" s="506"/>
      <c r="P2292" s="506"/>
    </row>
    <row r="2293" spans="3:16" s="360" customFormat="1" ht="15" customHeight="1" x14ac:dyDescent="0.2">
      <c r="C2293" s="1323" t="s">
        <v>1474</v>
      </c>
      <c r="D2293" s="900"/>
      <c r="E2293" s="1300"/>
      <c r="F2293" s="1300"/>
      <c r="G2293" s="1300"/>
      <c r="H2293" s="1300"/>
      <c r="I2293" s="1300"/>
      <c r="J2293" s="1300"/>
      <c r="K2293" s="1448"/>
      <c r="L2293" s="506"/>
      <c r="M2293" s="506"/>
      <c r="N2293" s="506"/>
      <c r="O2293" s="506"/>
      <c r="P2293" s="506"/>
    </row>
    <row r="2294" spans="3:16" s="360" customFormat="1" ht="15" customHeight="1" x14ac:dyDescent="0.2">
      <c r="C2294" s="4758" t="s">
        <v>1073</v>
      </c>
      <c r="D2294" s="4731"/>
      <c r="E2294" s="4731"/>
      <c r="F2294" s="4731"/>
      <c r="G2294" s="4731"/>
      <c r="H2294" s="4731"/>
      <c r="I2294" s="4731"/>
      <c r="J2294" s="4731"/>
      <c r="K2294" s="4759"/>
      <c r="L2294" s="506"/>
      <c r="M2294" s="506"/>
      <c r="N2294" s="506"/>
      <c r="O2294" s="506"/>
      <c r="P2294" s="506"/>
    </row>
    <row r="2295" spans="3:16" s="360" customFormat="1" ht="15" customHeight="1" x14ac:dyDescent="0.2">
      <c r="C2295" s="4761" t="s">
        <v>1074</v>
      </c>
      <c r="D2295" s="3952"/>
      <c r="E2295" s="3952"/>
      <c r="F2295" s="3952"/>
      <c r="G2295" s="3952"/>
      <c r="H2295" s="3952"/>
      <c r="I2295" s="3952"/>
      <c r="J2295" s="3952"/>
      <c r="K2295" s="4762"/>
      <c r="L2295" s="506"/>
      <c r="M2295" s="506"/>
      <c r="N2295" s="506"/>
      <c r="O2295" s="506"/>
      <c r="P2295" s="506"/>
    </row>
    <row r="2296" spans="3:16" s="360" customFormat="1" ht="15" customHeight="1" x14ac:dyDescent="0.2">
      <c r="C2296" s="4761" t="s">
        <v>1075</v>
      </c>
      <c r="D2296" s="3952"/>
      <c r="E2296" s="3952"/>
      <c r="F2296" s="3952"/>
      <c r="G2296" s="3952"/>
      <c r="H2296" s="3952"/>
      <c r="I2296" s="3952"/>
      <c r="J2296" s="3952"/>
      <c r="K2296" s="4762"/>
      <c r="L2296" s="506"/>
      <c r="M2296" s="506"/>
      <c r="N2296" s="506"/>
      <c r="O2296" s="506"/>
      <c r="P2296" s="506"/>
    </row>
    <row r="2297" spans="3:16" s="360" customFormat="1" ht="15" customHeight="1" thickBot="1" x14ac:dyDescent="0.25">
      <c r="C2297" s="4845" t="s">
        <v>1076</v>
      </c>
      <c r="D2297" s="4846"/>
      <c r="E2297" s="4846"/>
      <c r="F2297" s="4846"/>
      <c r="G2297" s="4846"/>
      <c r="H2297" s="4846"/>
      <c r="I2297" s="4846"/>
      <c r="J2297" s="4846"/>
      <c r="K2297" s="4847"/>
      <c r="L2297" s="506"/>
      <c r="M2297" s="506"/>
      <c r="N2297" s="506"/>
      <c r="O2297" s="506"/>
      <c r="P2297" s="506"/>
    </row>
    <row r="2298" spans="3:16" s="360" customFormat="1" ht="15" customHeight="1" thickTop="1" x14ac:dyDescent="0.3">
      <c r="C2298" s="4683" t="str">
        <f>+C2286</f>
        <v>.</v>
      </c>
      <c r="D2298" s="4683"/>
      <c r="E2298" s="4683"/>
      <c r="F2298" s="534"/>
      <c r="G2298" s="534"/>
      <c r="H2298" s="534"/>
      <c r="I2298" s="506"/>
      <c r="J2298" s="506"/>
      <c r="K2298" s="506"/>
      <c r="L2298" s="506"/>
      <c r="M2298" s="506"/>
      <c r="N2298" s="506"/>
      <c r="O2298" s="506"/>
      <c r="P2298" s="506"/>
    </row>
    <row r="2299" spans="3:16" s="360" customFormat="1" ht="15" customHeight="1" thickBot="1" x14ac:dyDescent="0.35">
      <c r="C2299" s="534"/>
      <c r="D2299" s="534"/>
      <c r="E2299" s="534"/>
      <c r="F2299" s="534"/>
      <c r="G2299" s="534"/>
      <c r="H2299" s="534"/>
      <c r="I2299" s="506"/>
      <c r="J2299" s="506"/>
      <c r="K2299" s="506"/>
      <c r="L2299" s="506"/>
      <c r="M2299" s="506"/>
      <c r="N2299" s="506"/>
      <c r="O2299" s="506"/>
      <c r="P2299" s="506"/>
    </row>
    <row r="2300" spans="3:16" s="360" customFormat="1" ht="15" customHeight="1" x14ac:dyDescent="0.2">
      <c r="C2300" s="4849" t="s">
        <v>634</v>
      </c>
      <c r="D2300" s="4850"/>
      <c r="E2300" s="4850"/>
      <c r="F2300" s="4850"/>
      <c r="G2300" s="4850"/>
      <c r="H2300" s="4850"/>
      <c r="I2300" s="4850"/>
      <c r="J2300" s="4850"/>
      <c r="K2300" s="4850"/>
      <c r="L2300" s="4850"/>
      <c r="M2300" s="4851"/>
      <c r="N2300"/>
      <c r="O2300" s="506"/>
      <c r="P2300" s="506"/>
    </row>
    <row r="2301" spans="3:16" s="360" customFormat="1" ht="15" customHeight="1" x14ac:dyDescent="0.2">
      <c r="C2301" s="1362"/>
      <c r="D2301" s="712"/>
      <c r="E2301" s="712"/>
      <c r="F2301" s="712"/>
      <c r="G2301" s="712"/>
      <c r="H2301" s="712"/>
      <c r="I2301" s="712"/>
      <c r="J2301" s="712"/>
      <c r="K2301" s="712"/>
      <c r="L2301" s="712"/>
      <c r="M2301" s="712"/>
      <c r="N2301" s="712"/>
      <c r="O2301" s="506"/>
      <c r="P2301" s="506"/>
    </row>
    <row r="2302" spans="3:16" s="360" customFormat="1" ht="15" customHeight="1" x14ac:dyDescent="0.2">
      <c r="C2302" s="1363" t="s">
        <v>344</v>
      </c>
      <c r="D2302" s="4715" t="s">
        <v>2765</v>
      </c>
      <c r="E2302" s="4715"/>
      <c r="F2302" s="4715"/>
      <c r="G2302" s="4715"/>
      <c r="H2302" s="4715"/>
      <c r="I2302" s="4715"/>
      <c r="J2302" s="4715"/>
      <c r="K2302" s="4715"/>
      <c r="L2302" s="4715"/>
      <c r="M2302" s="4715"/>
      <c r="N2302" s="712"/>
      <c r="O2302" s="506"/>
      <c r="P2302" s="506"/>
    </row>
    <row r="2303" spans="3:16" s="360" customFormat="1" ht="15" customHeight="1" x14ac:dyDescent="0.2">
      <c r="C2303" s="4733" t="s">
        <v>2768</v>
      </c>
      <c r="D2303" s="4713" t="s">
        <v>2766</v>
      </c>
      <c r="E2303" s="4713"/>
      <c r="F2303" s="4713"/>
      <c r="G2303" s="4713" t="s">
        <v>2767</v>
      </c>
      <c r="H2303" s="4713"/>
      <c r="I2303" s="4713"/>
      <c r="J2303" s="3928" t="s">
        <v>340</v>
      </c>
      <c r="K2303" s="4835"/>
      <c r="L2303" s="4835"/>
      <c r="M2303" s="4837"/>
      <c r="N2303" s="712"/>
      <c r="O2303" s="506"/>
      <c r="P2303" s="506"/>
    </row>
    <row r="2304" spans="3:16" s="360" customFormat="1" ht="70.5" customHeight="1" x14ac:dyDescent="0.2">
      <c r="C2304" s="4733"/>
      <c r="D2304" s="1347" t="s">
        <v>2770</v>
      </c>
      <c r="E2304" s="1347" t="s">
        <v>563</v>
      </c>
      <c r="F2304" s="1347" t="s">
        <v>1413</v>
      </c>
      <c r="G2304" s="1347" t="s">
        <v>2773</v>
      </c>
      <c r="H2304" s="1347" t="s">
        <v>1996</v>
      </c>
      <c r="I2304" s="1347" t="s">
        <v>2321</v>
      </c>
      <c r="J2304" s="1347" t="s">
        <v>2020</v>
      </c>
      <c r="K2304" s="1347" t="s">
        <v>2322</v>
      </c>
      <c r="L2304" s="1347" t="s">
        <v>2323</v>
      </c>
      <c r="M2304" s="1348" t="s">
        <v>2560</v>
      </c>
      <c r="N2304" s="712"/>
      <c r="O2304" s="506"/>
      <c r="P2304" s="506"/>
    </row>
    <row r="2305" spans="3:16" s="360" customFormat="1" ht="23.25" customHeight="1" x14ac:dyDescent="0.2">
      <c r="C2305" s="1349" t="s">
        <v>635</v>
      </c>
      <c r="D2305" s="1351" t="s">
        <v>308</v>
      </c>
      <c r="E2305" s="1352" t="s">
        <v>1534</v>
      </c>
      <c r="F2305" s="1352" t="s">
        <v>1534</v>
      </c>
      <c r="G2305" s="1352">
        <v>39</v>
      </c>
      <c r="H2305" s="46">
        <v>3000</v>
      </c>
      <c r="I2305" s="1364">
        <v>0.1</v>
      </c>
      <c r="J2305" s="1354" t="s">
        <v>308</v>
      </c>
      <c r="K2305" s="418">
        <v>50</v>
      </c>
      <c r="L2305" s="1356">
        <v>0.06</v>
      </c>
      <c r="M2305" s="1356">
        <v>0.1</v>
      </c>
      <c r="N2305" s="712"/>
      <c r="O2305" s="506"/>
      <c r="P2305" s="506"/>
    </row>
    <row r="2306" spans="3:16" s="360" customFormat="1" ht="15" customHeight="1" x14ac:dyDescent="0.2">
      <c r="C2306" s="1358"/>
      <c r="D2306" s="1300"/>
      <c r="E2306" s="1300"/>
      <c r="F2306" s="1300"/>
      <c r="G2306" s="1300"/>
      <c r="H2306" s="144"/>
      <c r="I2306" s="1301"/>
      <c r="J2306" s="1301"/>
      <c r="K2306" s="1302"/>
      <c r="L2306" s="1302"/>
      <c r="M2306" s="1365"/>
      <c r="N2306" s="712"/>
      <c r="O2306" s="506"/>
      <c r="P2306" s="506"/>
    </row>
    <row r="2307" spans="3:16" s="360" customFormat="1" ht="15" customHeight="1" x14ac:dyDescent="0.2">
      <c r="C2307" s="1358" t="s">
        <v>1474</v>
      </c>
      <c r="D2307" s="1300"/>
      <c r="E2307" s="1300"/>
      <c r="F2307" s="1300"/>
      <c r="G2307" s="1300"/>
      <c r="H2307" s="144"/>
      <c r="I2307" s="1301"/>
      <c r="J2307" s="1301"/>
      <c r="K2307" s="1302"/>
      <c r="L2307" s="1302"/>
      <c r="M2307" s="1365"/>
      <c r="N2307" s="712"/>
      <c r="O2307" s="506"/>
      <c r="P2307" s="506"/>
    </row>
    <row r="2308" spans="3:16" s="360" customFormat="1" ht="15" customHeight="1" x14ac:dyDescent="0.2">
      <c r="C2308" s="4730" t="s">
        <v>2778</v>
      </c>
      <c r="D2308" s="4731"/>
      <c r="E2308" s="4731"/>
      <c r="F2308" s="4731"/>
      <c r="G2308" s="4731"/>
      <c r="H2308" s="4731"/>
      <c r="I2308" s="4731"/>
      <c r="J2308" s="4731"/>
      <c r="K2308" s="4731"/>
      <c r="L2308" s="4731"/>
      <c r="M2308" s="4732"/>
      <c r="N2308" s="900"/>
      <c r="O2308" s="506"/>
      <c r="P2308" s="506"/>
    </row>
    <row r="2309" spans="3:16" s="360" customFormat="1" ht="15" customHeight="1" x14ac:dyDescent="0.2">
      <c r="C2309" s="4729" t="s">
        <v>636</v>
      </c>
      <c r="D2309" s="3952"/>
      <c r="E2309" s="3952"/>
      <c r="F2309" s="3952"/>
      <c r="G2309" s="3952"/>
      <c r="H2309" s="3952"/>
      <c r="I2309" s="3952"/>
      <c r="J2309" s="3952"/>
      <c r="K2309" s="3952"/>
      <c r="L2309" s="3952"/>
      <c r="M2309" s="4838"/>
      <c r="N2309"/>
      <c r="O2309" s="506"/>
      <c r="P2309" s="506"/>
    </row>
    <row r="2310" spans="3:16" s="360" customFormat="1" ht="15" customHeight="1" x14ac:dyDescent="0.2">
      <c r="C2310" s="4729" t="s">
        <v>2327</v>
      </c>
      <c r="D2310" s="3952"/>
      <c r="E2310" s="3952"/>
      <c r="F2310" s="3952"/>
      <c r="G2310" s="3952"/>
      <c r="H2310" s="3952"/>
      <c r="I2310" s="3952"/>
      <c r="J2310" s="3952"/>
      <c r="K2310" s="3952"/>
      <c r="L2310" s="3952"/>
      <c r="M2310" s="4838"/>
      <c r="N2310"/>
      <c r="O2310" s="506"/>
      <c r="P2310" s="506"/>
    </row>
    <row r="2311" spans="3:16" s="360" customFormat="1" ht="15" customHeight="1" x14ac:dyDescent="0.2">
      <c r="C2311" s="4729" t="s">
        <v>637</v>
      </c>
      <c r="D2311" s="3952"/>
      <c r="E2311" s="3952"/>
      <c r="F2311" s="3952"/>
      <c r="G2311" s="3952"/>
      <c r="H2311" s="3952"/>
      <c r="I2311" s="3952"/>
      <c r="J2311" s="3952"/>
      <c r="K2311" s="3952"/>
      <c r="L2311" s="3952"/>
      <c r="M2311" s="4838"/>
      <c r="N2311"/>
      <c r="O2311" s="506"/>
      <c r="P2311" s="506"/>
    </row>
    <row r="2312" spans="3:16" s="360" customFormat="1" ht="15" customHeight="1" thickBot="1" x14ac:dyDescent="0.25">
      <c r="C2312" s="4741" t="s">
        <v>2660</v>
      </c>
      <c r="D2312" s="4742"/>
      <c r="E2312" s="4742"/>
      <c r="F2312" s="4742"/>
      <c r="G2312" s="4742"/>
      <c r="H2312" s="4742"/>
      <c r="I2312" s="4742"/>
      <c r="J2312" s="4742"/>
      <c r="K2312" s="4742"/>
      <c r="L2312" s="4742"/>
      <c r="M2312" s="4743"/>
      <c r="N2312" s="712"/>
      <c r="O2312" s="506"/>
      <c r="P2312" s="506"/>
    </row>
    <row r="2313" spans="3:16" s="360" customFormat="1" ht="15" customHeight="1" x14ac:dyDescent="0.2">
      <c r="C2313" s="1029" t="str">
        <f>+C2298</f>
        <v>.</v>
      </c>
      <c r="D2313"/>
      <c r="E2313"/>
      <c r="F2313"/>
      <c r="G2313"/>
      <c r="H2313"/>
      <c r="I2313"/>
      <c r="J2313"/>
      <c r="K2313"/>
      <c r="L2313"/>
      <c r="M2313"/>
      <c r="N2313" s="712"/>
      <c r="O2313" s="506"/>
      <c r="P2313" s="506"/>
    </row>
    <row r="2314" spans="3:16" s="360" customFormat="1" ht="15" customHeight="1" thickBot="1" x14ac:dyDescent="0.25">
      <c r="C2314"/>
      <c r="D2314"/>
      <c r="E2314"/>
      <c r="F2314"/>
      <c r="G2314"/>
      <c r="H2314"/>
      <c r="I2314"/>
      <c r="J2314"/>
      <c r="K2314"/>
      <c r="L2314"/>
      <c r="M2314"/>
      <c r="N2314"/>
      <c r="O2314" s="506"/>
      <c r="P2314" s="506"/>
    </row>
    <row r="2315" spans="3:16" s="360" customFormat="1" ht="15" customHeight="1" x14ac:dyDescent="0.2">
      <c r="C2315" s="4708" t="s">
        <v>634</v>
      </c>
      <c r="D2315" s="4709"/>
      <c r="E2315" s="4709"/>
      <c r="F2315" s="4709"/>
      <c r="G2315" s="4709"/>
      <c r="H2315" s="4709"/>
      <c r="I2315" s="4709"/>
      <c r="J2315" s="4709"/>
      <c r="K2315" s="4709"/>
      <c r="L2315" s="4709"/>
      <c r="M2315" s="4709"/>
      <c r="N2315" s="4710"/>
      <c r="O2315" s="506"/>
      <c r="P2315" s="506"/>
    </row>
    <row r="2316" spans="3:16" s="360" customFormat="1" ht="15" customHeight="1" x14ac:dyDescent="0.2">
      <c r="C2316" s="970"/>
      <c r="D2316" s="712"/>
      <c r="E2316" s="712"/>
      <c r="F2316" s="712"/>
      <c r="G2316" s="712"/>
      <c r="H2316" s="712"/>
      <c r="I2316" s="712"/>
      <c r="J2316" s="712"/>
      <c r="K2316" s="712"/>
      <c r="L2316" s="712"/>
      <c r="M2316" s="712"/>
      <c r="N2316" s="971"/>
      <c r="O2316" s="506"/>
      <c r="P2316" s="506"/>
    </row>
    <row r="2317" spans="3:16" s="360" customFormat="1" ht="15" customHeight="1" x14ac:dyDescent="0.2">
      <c r="C2317" s="1363" t="s">
        <v>344</v>
      </c>
      <c r="D2317" s="4715" t="s">
        <v>2765</v>
      </c>
      <c r="E2317" s="4715"/>
      <c r="F2317" s="4715"/>
      <c r="G2317" s="4715"/>
      <c r="H2317" s="4715"/>
      <c r="I2317" s="4715"/>
      <c r="J2317" s="4715"/>
      <c r="K2317" s="4715"/>
      <c r="L2317" s="4715"/>
      <c r="M2317" s="4715"/>
      <c r="N2317" s="4716"/>
      <c r="O2317" s="506"/>
      <c r="P2317" s="506"/>
    </row>
    <row r="2318" spans="3:16" s="360" customFormat="1" ht="15" customHeight="1" x14ac:dyDescent="0.2">
      <c r="C2318" s="4733" t="s">
        <v>2768</v>
      </c>
      <c r="D2318" s="4713" t="s">
        <v>2766</v>
      </c>
      <c r="E2318" s="4713"/>
      <c r="F2318" s="4713"/>
      <c r="G2318" s="4713" t="s">
        <v>2767</v>
      </c>
      <c r="H2318" s="4713"/>
      <c r="I2318" s="4713"/>
      <c r="J2318" s="4713"/>
      <c r="K2318" s="4713" t="s">
        <v>340</v>
      </c>
      <c r="L2318" s="4713"/>
      <c r="M2318" s="4713"/>
      <c r="N2318" s="4714"/>
      <c r="O2318" s="506"/>
      <c r="P2318" s="506"/>
    </row>
    <row r="2319" spans="3:16" s="360" customFormat="1" ht="37.5" customHeight="1" x14ac:dyDescent="0.2">
      <c r="C2319" s="4733"/>
      <c r="D2319" s="1347" t="s">
        <v>2770</v>
      </c>
      <c r="E2319" s="1347" t="s">
        <v>563</v>
      </c>
      <c r="F2319" s="1347" t="s">
        <v>1413</v>
      </c>
      <c r="G2319" s="1347" t="s">
        <v>2773</v>
      </c>
      <c r="H2319" s="1347" t="s">
        <v>1996</v>
      </c>
      <c r="I2319" s="1366" t="s">
        <v>638</v>
      </c>
      <c r="J2319" s="1347" t="s">
        <v>2321</v>
      </c>
      <c r="K2319" s="1347" t="s">
        <v>2020</v>
      </c>
      <c r="L2319" s="1347" t="s">
        <v>2322</v>
      </c>
      <c r="M2319" s="1347" t="s">
        <v>2323</v>
      </c>
      <c r="N2319" s="1348" t="s">
        <v>2560</v>
      </c>
      <c r="O2319" s="506"/>
      <c r="P2319" s="506"/>
    </row>
    <row r="2320" spans="3:16" s="360" customFormat="1" ht="26.25" customHeight="1" x14ac:dyDescent="0.2">
      <c r="C2320" s="1349" t="s">
        <v>639</v>
      </c>
      <c r="D2320" s="1351" t="s">
        <v>308</v>
      </c>
      <c r="E2320" s="1352" t="s">
        <v>1534</v>
      </c>
      <c r="F2320" s="1352" t="s">
        <v>1534</v>
      </c>
      <c r="G2320" s="1352">
        <v>0</v>
      </c>
      <c r="H2320" s="46" t="s">
        <v>1534</v>
      </c>
      <c r="I2320" s="46">
        <v>2</v>
      </c>
      <c r="J2320" s="1364">
        <v>2E-3</v>
      </c>
      <c r="K2320" s="1354" t="s">
        <v>308</v>
      </c>
      <c r="L2320" s="1355" t="s">
        <v>308</v>
      </c>
      <c r="M2320" s="1356">
        <v>0.06</v>
      </c>
      <c r="N2320" s="1357">
        <v>0.1</v>
      </c>
      <c r="O2320" s="506"/>
      <c r="P2320" s="506"/>
    </row>
    <row r="2321" spans="3:16" s="360" customFormat="1" ht="14.25" customHeight="1" x14ac:dyDescent="0.2">
      <c r="C2321" s="1358" t="s">
        <v>1474</v>
      </c>
      <c r="D2321" s="1300"/>
      <c r="E2321" s="1300"/>
      <c r="F2321" s="1300"/>
      <c r="G2321" s="1300"/>
      <c r="H2321" s="144"/>
      <c r="I2321" s="1301"/>
      <c r="J2321" s="1301"/>
      <c r="K2321" s="1302"/>
      <c r="L2321" s="1302"/>
      <c r="M2321" s="1301"/>
      <c r="N2321" s="971"/>
      <c r="O2321" s="506"/>
      <c r="P2321" s="506"/>
    </row>
    <row r="2322" spans="3:16" s="360" customFormat="1" ht="15" customHeight="1" x14ac:dyDescent="0.2">
      <c r="C2322" s="4730" t="s">
        <v>2778</v>
      </c>
      <c r="D2322" s="4731"/>
      <c r="E2322" s="4731"/>
      <c r="F2322" s="4731"/>
      <c r="G2322" s="4731"/>
      <c r="H2322" s="4731"/>
      <c r="I2322" s="4731"/>
      <c r="J2322" s="4731"/>
      <c r="K2322" s="4731"/>
      <c r="L2322" s="4731"/>
      <c r="M2322" s="4731"/>
      <c r="N2322" s="1359"/>
      <c r="O2322" s="506"/>
      <c r="P2322" s="506"/>
    </row>
    <row r="2323" spans="3:16" s="360" customFormat="1" ht="15" customHeight="1" x14ac:dyDescent="0.2">
      <c r="C2323" s="4729" t="s">
        <v>640</v>
      </c>
      <c r="D2323" s="3952"/>
      <c r="E2323" s="3952"/>
      <c r="F2323" s="3952"/>
      <c r="G2323" s="3952"/>
      <c r="H2323" s="3952"/>
      <c r="I2323" s="3952"/>
      <c r="J2323" s="3952"/>
      <c r="K2323" s="3952"/>
      <c r="L2323" s="3952"/>
      <c r="M2323" s="3952"/>
      <c r="N2323" s="971"/>
      <c r="O2323" s="506"/>
      <c r="P2323" s="506"/>
    </row>
    <row r="2324" spans="3:16" s="360" customFormat="1" ht="15" customHeight="1" x14ac:dyDescent="0.2">
      <c r="C2324" s="4729" t="s">
        <v>615</v>
      </c>
      <c r="D2324" s="3952"/>
      <c r="E2324" s="3952"/>
      <c r="F2324" s="3952"/>
      <c r="G2324" s="3952"/>
      <c r="H2324" s="3952"/>
      <c r="I2324" s="3952"/>
      <c r="J2324" s="3952"/>
      <c r="K2324" s="3952"/>
      <c r="L2324" s="3952"/>
      <c r="M2324" s="3952"/>
      <c r="N2324" s="971"/>
      <c r="O2324" s="506"/>
      <c r="P2324" s="506"/>
    </row>
    <row r="2325" spans="3:16" s="360" customFormat="1" ht="15" customHeight="1" x14ac:dyDescent="0.2">
      <c r="C2325" s="4729" t="s">
        <v>641</v>
      </c>
      <c r="D2325" s="3952"/>
      <c r="E2325" s="3952"/>
      <c r="F2325" s="3952"/>
      <c r="G2325" s="3952"/>
      <c r="H2325" s="3952"/>
      <c r="I2325" s="3952"/>
      <c r="J2325" s="3952"/>
      <c r="K2325" s="3952"/>
      <c r="L2325" s="3952"/>
      <c r="M2325" s="3952"/>
      <c r="N2325" s="971"/>
      <c r="O2325" s="506"/>
      <c r="P2325" s="506"/>
    </row>
    <row r="2326" spans="3:16" s="360" customFormat="1" ht="15" customHeight="1" thickBot="1" x14ac:dyDescent="0.25">
      <c r="C2326" s="4741" t="s">
        <v>2661</v>
      </c>
      <c r="D2326" s="4742"/>
      <c r="E2326" s="4742"/>
      <c r="F2326" s="4742"/>
      <c r="G2326" s="4742"/>
      <c r="H2326" s="4742"/>
      <c r="I2326" s="4742"/>
      <c r="J2326" s="4742"/>
      <c r="K2326" s="4742"/>
      <c r="L2326" s="4742"/>
      <c r="M2326" s="4742"/>
      <c r="N2326" s="967"/>
      <c r="O2326" s="506"/>
      <c r="P2326" s="506"/>
    </row>
    <row r="2327" spans="3:16" s="360" customFormat="1" ht="15" customHeight="1" x14ac:dyDescent="0.3">
      <c r="C2327" s="4697" t="str">
        <f>+C2313</f>
        <v>.</v>
      </c>
      <c r="D2327" s="4697"/>
      <c r="E2327" s="4697"/>
      <c r="F2327" s="534"/>
      <c r="G2327" s="534"/>
      <c r="H2327" s="534"/>
      <c r="I2327" s="506"/>
      <c r="J2327" s="506"/>
      <c r="K2327" s="506"/>
      <c r="L2327" s="506"/>
      <c r="M2327" s="506"/>
      <c r="N2327" s="506"/>
      <c r="O2327" s="506"/>
      <c r="P2327" s="506"/>
    </row>
    <row r="2328" spans="3:16" s="360" customFormat="1" ht="12.75" customHeight="1" thickBot="1" x14ac:dyDescent="0.35">
      <c r="C2328" s="534"/>
      <c r="D2328" s="534"/>
      <c r="E2328" s="534"/>
      <c r="F2328" s="534"/>
      <c r="G2328" s="534"/>
      <c r="H2328" s="534"/>
      <c r="I2328" s="506"/>
      <c r="J2328" s="506"/>
      <c r="K2328" s="506"/>
      <c r="L2328" s="506"/>
      <c r="M2328" s="506"/>
      <c r="N2328" s="506"/>
      <c r="O2328" s="506"/>
      <c r="P2328" s="506"/>
    </row>
    <row r="2329" spans="3:16" s="360" customFormat="1" ht="15" customHeight="1" x14ac:dyDescent="0.2">
      <c r="C2329" s="4708" t="s">
        <v>609</v>
      </c>
      <c r="D2329" s="4709"/>
      <c r="E2329" s="4709"/>
      <c r="F2329" s="4709"/>
      <c r="G2329" s="4709"/>
      <c r="H2329" s="4709"/>
      <c r="I2329" s="4709"/>
      <c r="J2329" s="4709"/>
      <c r="K2329" s="4709"/>
      <c r="L2329" s="4709"/>
      <c r="M2329" s="4709"/>
      <c r="N2329" s="4710"/>
      <c r="O2329" s="506"/>
      <c r="P2329" s="506"/>
    </row>
    <row r="2330" spans="3:16" s="360" customFormat="1" ht="15" customHeight="1" x14ac:dyDescent="0.2">
      <c r="C2330" s="970"/>
      <c r="D2330" s="712"/>
      <c r="E2330" s="712"/>
      <c r="F2330" s="712"/>
      <c r="G2330" s="712"/>
      <c r="H2330" s="712"/>
      <c r="I2330" s="712"/>
      <c r="J2330" s="712"/>
      <c r="K2330" s="712"/>
      <c r="L2330" s="712"/>
      <c r="M2330" s="712"/>
      <c r="N2330" s="971"/>
      <c r="O2330" s="506"/>
      <c r="P2330" s="506"/>
    </row>
    <row r="2331" spans="3:16" s="360" customFormat="1" ht="15" customHeight="1" x14ac:dyDescent="0.2">
      <c r="C2331" s="4711" t="s">
        <v>344</v>
      </c>
      <c r="D2331" s="4712"/>
      <c r="E2331" s="4715" t="s">
        <v>2765</v>
      </c>
      <c r="F2331" s="4715"/>
      <c r="G2331" s="4715"/>
      <c r="H2331" s="4715"/>
      <c r="I2331" s="4715"/>
      <c r="J2331" s="4715"/>
      <c r="K2331" s="4715"/>
      <c r="L2331" s="4715"/>
      <c r="M2331" s="4715"/>
      <c r="N2331" s="4716"/>
      <c r="O2331" s="506"/>
      <c r="P2331" s="506"/>
    </row>
    <row r="2332" spans="3:16" s="360" customFormat="1" ht="15" customHeight="1" x14ac:dyDescent="0.2">
      <c r="C2332" s="4733" t="s">
        <v>2768</v>
      </c>
      <c r="D2332" s="3897" t="s">
        <v>2769</v>
      </c>
      <c r="E2332" s="4713" t="s">
        <v>2766</v>
      </c>
      <c r="F2332" s="4713"/>
      <c r="G2332" s="4713"/>
      <c r="H2332" s="4713" t="s">
        <v>2767</v>
      </c>
      <c r="I2332" s="4713"/>
      <c r="J2332" s="4713"/>
      <c r="K2332" s="4713" t="s">
        <v>340</v>
      </c>
      <c r="L2332" s="4713"/>
      <c r="M2332" s="4713"/>
      <c r="N2332" s="4714"/>
      <c r="O2332" s="506"/>
      <c r="P2332" s="506"/>
    </row>
    <row r="2333" spans="3:16" s="360" customFormat="1" ht="66" customHeight="1" x14ac:dyDescent="0.2">
      <c r="C2333" s="4733"/>
      <c r="D2333" s="3898"/>
      <c r="E2333" s="1347" t="s">
        <v>2770</v>
      </c>
      <c r="F2333" s="1347" t="s">
        <v>563</v>
      </c>
      <c r="G2333" s="1347" t="s">
        <v>1413</v>
      </c>
      <c r="H2333" s="1347" t="s">
        <v>2773</v>
      </c>
      <c r="I2333" s="1347" t="s">
        <v>1996</v>
      </c>
      <c r="J2333" s="1347" t="s">
        <v>2321</v>
      </c>
      <c r="K2333" s="1347" t="s">
        <v>2020</v>
      </c>
      <c r="L2333" s="1347" t="s">
        <v>2322</v>
      </c>
      <c r="M2333" s="1347" t="s">
        <v>2323</v>
      </c>
      <c r="N2333" s="1348" t="s">
        <v>2560</v>
      </c>
      <c r="O2333" s="506"/>
      <c r="P2333" s="506"/>
    </row>
    <row r="2334" spans="3:16" s="360" customFormat="1" ht="24.75" customHeight="1" x14ac:dyDescent="0.2">
      <c r="C2334" s="1349" t="s">
        <v>610</v>
      </c>
      <c r="D2334" s="1350">
        <v>19</v>
      </c>
      <c r="E2334" s="1351" t="s">
        <v>308</v>
      </c>
      <c r="F2334" s="1352" t="s">
        <v>1534</v>
      </c>
      <c r="G2334" s="1352" t="s">
        <v>1534</v>
      </c>
      <c r="H2334" s="1352">
        <v>19</v>
      </c>
      <c r="I2334" s="46">
        <v>1000</v>
      </c>
      <c r="J2334" s="1353">
        <v>0.1</v>
      </c>
      <c r="K2334" s="1354" t="s">
        <v>308</v>
      </c>
      <c r="L2334" s="1355">
        <v>50</v>
      </c>
      <c r="M2334" s="1356">
        <v>0.06</v>
      </c>
      <c r="N2334" s="1357">
        <v>0.1</v>
      </c>
      <c r="O2334" s="506"/>
      <c r="P2334" s="506"/>
    </row>
    <row r="2335" spans="3:16" s="360" customFormat="1" ht="29.25" customHeight="1" x14ac:dyDescent="0.2">
      <c r="C2335" s="1349" t="s">
        <v>611</v>
      </c>
      <c r="D2335" s="1353">
        <v>29</v>
      </c>
      <c r="E2335" s="1351" t="s">
        <v>308</v>
      </c>
      <c r="F2335" s="1352" t="s">
        <v>1534</v>
      </c>
      <c r="G2335" s="1352" t="s">
        <v>1534</v>
      </c>
      <c r="H2335" s="1352">
        <v>29</v>
      </c>
      <c r="I2335" s="46">
        <v>2000</v>
      </c>
      <c r="J2335" s="1353">
        <v>0.1</v>
      </c>
      <c r="K2335" s="1354" t="s">
        <v>308</v>
      </c>
      <c r="L2335" s="1355">
        <v>50</v>
      </c>
      <c r="M2335" s="1356">
        <v>0.06</v>
      </c>
      <c r="N2335" s="1357">
        <v>0.1</v>
      </c>
      <c r="O2335" s="506"/>
      <c r="P2335" s="506"/>
    </row>
    <row r="2336" spans="3:16" s="360" customFormat="1" ht="24.75" customHeight="1" x14ac:dyDescent="0.2">
      <c r="C2336" s="1349" t="s">
        <v>612</v>
      </c>
      <c r="D2336" s="1353">
        <v>39</v>
      </c>
      <c r="E2336" s="1351" t="s">
        <v>308</v>
      </c>
      <c r="F2336" s="1352" t="s">
        <v>1534</v>
      </c>
      <c r="G2336" s="1352" t="s">
        <v>1534</v>
      </c>
      <c r="H2336" s="1352">
        <v>39</v>
      </c>
      <c r="I2336" s="46">
        <v>3000</v>
      </c>
      <c r="J2336" s="1353">
        <v>0.1</v>
      </c>
      <c r="K2336" s="1354" t="s">
        <v>308</v>
      </c>
      <c r="L2336" s="1355">
        <v>50</v>
      </c>
      <c r="M2336" s="1356">
        <v>0.06</v>
      </c>
      <c r="N2336" s="1357">
        <v>0.1</v>
      </c>
      <c r="O2336" s="506"/>
      <c r="P2336" s="506"/>
    </row>
    <row r="2337" spans="3:16" s="360" customFormat="1" ht="29.25" customHeight="1" x14ac:dyDescent="0.2">
      <c r="C2337" s="1349" t="s">
        <v>613</v>
      </c>
      <c r="D2337" s="1353">
        <v>49</v>
      </c>
      <c r="E2337" s="1351" t="s">
        <v>308</v>
      </c>
      <c r="F2337" s="1352" t="s">
        <v>1534</v>
      </c>
      <c r="G2337" s="1352" t="s">
        <v>1534</v>
      </c>
      <c r="H2337" s="1352">
        <v>49</v>
      </c>
      <c r="I2337" s="46">
        <v>5000</v>
      </c>
      <c r="J2337" s="1353">
        <v>0.1</v>
      </c>
      <c r="K2337" s="1354" t="s">
        <v>308</v>
      </c>
      <c r="L2337" s="1355">
        <v>50</v>
      </c>
      <c r="M2337" s="1356">
        <v>0.06</v>
      </c>
      <c r="N2337" s="1357">
        <v>0.1</v>
      </c>
      <c r="O2337" s="506"/>
      <c r="P2337" s="506"/>
    </row>
    <row r="2338" spans="3:16" s="360" customFormat="1" ht="15" customHeight="1" x14ac:dyDescent="0.2">
      <c r="C2338" s="1358"/>
      <c r="D2338" s="900"/>
      <c r="E2338" s="1300"/>
      <c r="F2338" s="1300"/>
      <c r="G2338" s="1300"/>
      <c r="H2338" s="1300"/>
      <c r="I2338" s="144"/>
      <c r="J2338" s="1301"/>
      <c r="K2338" s="1302"/>
      <c r="L2338" s="1302"/>
      <c r="M2338" s="1301"/>
      <c r="N2338" s="971"/>
      <c r="O2338" s="506"/>
      <c r="P2338" s="506"/>
    </row>
    <row r="2339" spans="3:16" s="360" customFormat="1" ht="15" customHeight="1" x14ac:dyDescent="0.2">
      <c r="C2339" s="1358" t="s">
        <v>1474</v>
      </c>
      <c r="D2339" s="900"/>
      <c r="E2339" s="1300"/>
      <c r="F2339" s="1300"/>
      <c r="G2339" s="1300"/>
      <c r="H2339" s="1300"/>
      <c r="I2339" s="144"/>
      <c r="J2339" s="1301"/>
      <c r="K2339" s="1302"/>
      <c r="L2339" s="1302"/>
      <c r="M2339" s="1301"/>
      <c r="N2339" s="971"/>
      <c r="O2339" s="506"/>
      <c r="P2339" s="506"/>
    </row>
    <row r="2340" spans="3:16" s="360" customFormat="1" ht="15" customHeight="1" x14ac:dyDescent="0.2">
      <c r="C2340" s="4730" t="s">
        <v>2778</v>
      </c>
      <c r="D2340" s="4731"/>
      <c r="E2340" s="4731"/>
      <c r="F2340" s="4731"/>
      <c r="G2340" s="4731"/>
      <c r="H2340" s="4731"/>
      <c r="I2340" s="4731"/>
      <c r="J2340" s="4731"/>
      <c r="K2340" s="4731"/>
      <c r="L2340" s="4731"/>
      <c r="M2340" s="4731"/>
      <c r="N2340" s="1359"/>
      <c r="O2340" s="506"/>
      <c r="P2340" s="506"/>
    </row>
    <row r="2341" spans="3:16" s="360" customFormat="1" ht="15" customHeight="1" x14ac:dyDescent="0.2">
      <c r="C2341" s="4729" t="s">
        <v>614</v>
      </c>
      <c r="D2341" s="3952"/>
      <c r="E2341" s="3952"/>
      <c r="F2341" s="3952"/>
      <c r="G2341" s="3952"/>
      <c r="H2341" s="3952"/>
      <c r="I2341" s="3952"/>
      <c r="J2341" s="3952"/>
      <c r="K2341" s="3952"/>
      <c r="L2341" s="3952"/>
      <c r="M2341" s="3952"/>
      <c r="N2341" s="971"/>
      <c r="O2341" s="506"/>
      <c r="P2341" s="506"/>
    </row>
    <row r="2342" spans="3:16" s="360" customFormat="1" ht="15" customHeight="1" x14ac:dyDescent="0.2">
      <c r="C2342" s="4729" t="s">
        <v>615</v>
      </c>
      <c r="D2342" s="3952"/>
      <c r="E2342" s="3952"/>
      <c r="F2342" s="3952"/>
      <c r="G2342" s="3952"/>
      <c r="H2342" s="3952"/>
      <c r="I2342" s="3952"/>
      <c r="J2342" s="3952"/>
      <c r="K2342" s="3952"/>
      <c r="L2342" s="3952"/>
      <c r="M2342" s="3952"/>
      <c r="N2342" s="971"/>
      <c r="O2342" s="506"/>
      <c r="P2342" s="506"/>
    </row>
    <row r="2343" spans="3:16" s="360" customFormat="1" ht="15" customHeight="1" x14ac:dyDescent="0.2">
      <c r="C2343" s="4729" t="s">
        <v>616</v>
      </c>
      <c r="D2343" s="3952"/>
      <c r="E2343" s="3952"/>
      <c r="F2343" s="3952"/>
      <c r="G2343" s="3952"/>
      <c r="H2343" s="3952"/>
      <c r="I2343" s="3952"/>
      <c r="J2343" s="3952"/>
      <c r="K2343" s="3952"/>
      <c r="L2343" s="3952"/>
      <c r="M2343" s="3952"/>
      <c r="N2343" s="971"/>
      <c r="O2343" s="506"/>
      <c r="P2343" s="506"/>
    </row>
    <row r="2344" spans="3:16" s="360" customFormat="1" ht="15" customHeight="1" x14ac:dyDescent="0.2">
      <c r="C2344" s="4730" t="s">
        <v>617</v>
      </c>
      <c r="D2344" s="4731"/>
      <c r="E2344" s="4731"/>
      <c r="F2344" s="4731"/>
      <c r="G2344" s="4731"/>
      <c r="H2344" s="4731"/>
      <c r="I2344" s="4731"/>
      <c r="J2344" s="4731"/>
      <c r="K2344" s="4731"/>
      <c r="L2344" s="4731"/>
      <c r="M2344" s="4731"/>
      <c r="N2344" s="971"/>
      <c r="O2344" s="506"/>
      <c r="P2344" s="506"/>
    </row>
    <row r="2345" spans="3:16" s="360" customFormat="1" ht="15" customHeight="1" x14ac:dyDescent="0.2">
      <c r="C2345" s="4729" t="s">
        <v>618</v>
      </c>
      <c r="D2345" s="3952"/>
      <c r="E2345" s="3952"/>
      <c r="F2345" s="3952"/>
      <c r="G2345" s="3952"/>
      <c r="H2345" s="3952"/>
      <c r="I2345" s="3952"/>
      <c r="J2345" s="3952"/>
      <c r="K2345" s="3952"/>
      <c r="L2345" s="3952"/>
      <c r="M2345" s="3952"/>
      <c r="N2345" s="971"/>
      <c r="O2345" s="506"/>
      <c r="P2345" s="506"/>
    </row>
    <row r="2346" spans="3:16" s="360" customFormat="1" ht="15" customHeight="1" x14ac:dyDescent="0.2">
      <c r="C2346" s="4729" t="s">
        <v>619</v>
      </c>
      <c r="D2346" s="3952"/>
      <c r="E2346" s="3952"/>
      <c r="F2346" s="3952"/>
      <c r="G2346" s="3952"/>
      <c r="H2346" s="3952"/>
      <c r="I2346" s="3952"/>
      <c r="J2346" s="3952"/>
      <c r="K2346" s="3952"/>
      <c r="L2346" s="3952"/>
      <c r="M2346" s="3952"/>
      <c r="N2346" s="971"/>
      <c r="O2346" s="506"/>
      <c r="P2346" s="506"/>
    </row>
    <row r="2347" spans="3:16" s="360" customFormat="1" ht="15" customHeight="1" x14ac:dyDescent="0.2">
      <c r="C2347" s="4729" t="s">
        <v>620</v>
      </c>
      <c r="D2347" s="3952"/>
      <c r="E2347" s="3952"/>
      <c r="F2347" s="3952"/>
      <c r="G2347" s="3952"/>
      <c r="H2347" s="3952"/>
      <c r="I2347" s="3952"/>
      <c r="J2347" s="3952"/>
      <c r="K2347" s="3952"/>
      <c r="L2347" s="3952"/>
      <c r="M2347" s="3952"/>
      <c r="N2347" s="971"/>
      <c r="O2347" s="506"/>
      <c r="P2347" s="506"/>
    </row>
    <row r="2348" spans="3:16" s="360" customFormat="1" ht="15" customHeight="1" thickBot="1" x14ac:dyDescent="0.25">
      <c r="C2348" s="4763" t="s">
        <v>621</v>
      </c>
      <c r="D2348" s="4764"/>
      <c r="E2348" s="4764"/>
      <c r="F2348" s="4764"/>
      <c r="G2348" s="4764"/>
      <c r="H2348" s="4764"/>
      <c r="I2348" s="4764"/>
      <c r="J2348" s="4764"/>
      <c r="K2348" s="4764"/>
      <c r="L2348" s="4764"/>
      <c r="M2348" s="4764"/>
      <c r="N2348" s="967"/>
      <c r="O2348" s="506"/>
      <c r="P2348" s="506"/>
    </row>
    <row r="2349" spans="3:16" s="360" customFormat="1" ht="15" customHeight="1" x14ac:dyDescent="0.2">
      <c r="C2349" s="4587" t="str">
        <f>+C2327</f>
        <v>.</v>
      </c>
      <c r="D2349" s="4587"/>
      <c r="E2349" s="4587"/>
      <c r="F2349" s="1022"/>
      <c r="G2349" s="1022"/>
      <c r="H2349" s="1022"/>
      <c r="I2349" s="1022"/>
      <c r="J2349" s="1022"/>
      <c r="K2349" s="1022"/>
      <c r="L2349" s="1022"/>
      <c r="M2349" s="1022"/>
      <c r="N2349" s="712"/>
      <c r="O2349" s="506"/>
      <c r="P2349" s="506"/>
    </row>
    <row r="2350" spans="3:16" s="360" customFormat="1" ht="15" customHeight="1" thickBot="1" x14ac:dyDescent="0.25">
      <c r="C2350" s="712"/>
      <c r="D2350" s="712"/>
      <c r="E2350" s="712"/>
      <c r="F2350" s="712"/>
      <c r="G2350" s="712"/>
      <c r="H2350" s="712"/>
      <c r="I2350" s="712"/>
      <c r="J2350" s="712"/>
      <c r="K2350" s="712"/>
      <c r="L2350" s="712"/>
      <c r="M2350" s="712"/>
      <c r="N2350" s="712"/>
      <c r="O2350" s="506"/>
      <c r="P2350" s="506"/>
    </row>
    <row r="2351" spans="3:16" s="360" customFormat="1" ht="15" customHeight="1" x14ac:dyDescent="0.2">
      <c r="C2351" s="4708" t="s">
        <v>622</v>
      </c>
      <c r="D2351" s="4709"/>
      <c r="E2351" s="4709"/>
      <c r="F2351" s="4709"/>
      <c r="G2351" s="4709"/>
      <c r="H2351" s="4709"/>
      <c r="I2351" s="4709"/>
      <c r="J2351" s="4709"/>
      <c r="K2351" s="4709"/>
      <c r="L2351" s="4709"/>
      <c r="M2351" s="4709"/>
      <c r="N2351" s="4710"/>
      <c r="O2351" s="506"/>
      <c r="P2351" s="506"/>
    </row>
    <row r="2352" spans="3:16" s="360" customFormat="1" ht="15" customHeight="1" x14ac:dyDescent="0.2">
      <c r="C2352" s="970"/>
      <c r="D2352" s="712"/>
      <c r="E2352" s="712"/>
      <c r="F2352" s="712"/>
      <c r="G2352" s="712"/>
      <c r="H2352" s="712"/>
      <c r="I2352" s="712"/>
      <c r="J2352" s="712"/>
      <c r="K2352" s="712"/>
      <c r="L2352" s="712"/>
      <c r="M2352" s="712"/>
      <c r="N2352" s="971"/>
      <c r="O2352" s="506"/>
      <c r="P2352" s="506"/>
    </row>
    <row r="2353" spans="3:16" s="360" customFormat="1" ht="15" customHeight="1" x14ac:dyDescent="0.2">
      <c r="C2353" s="4711" t="s">
        <v>344</v>
      </c>
      <c r="D2353" s="4712"/>
      <c r="E2353" s="4715" t="s">
        <v>2765</v>
      </c>
      <c r="F2353" s="4715"/>
      <c r="G2353" s="4715"/>
      <c r="H2353" s="4715"/>
      <c r="I2353" s="4715"/>
      <c r="J2353" s="4715"/>
      <c r="K2353" s="4715"/>
      <c r="L2353" s="4715"/>
      <c r="M2353" s="4715"/>
      <c r="N2353" s="4716"/>
      <c r="O2353" s="506"/>
      <c r="P2353" s="506"/>
    </row>
    <row r="2354" spans="3:16" s="360" customFormat="1" ht="15" customHeight="1" x14ac:dyDescent="0.2">
      <c r="C2354" s="4733" t="s">
        <v>1754</v>
      </c>
      <c r="D2354" s="3897" t="s">
        <v>2769</v>
      </c>
      <c r="E2354" s="3928" t="s">
        <v>623</v>
      </c>
      <c r="F2354" s="4835"/>
      <c r="G2354" s="4835"/>
      <c r="H2354" s="4835"/>
      <c r="I2354" s="4835"/>
      <c r="J2354" s="3929"/>
      <c r="K2354" s="4713" t="s">
        <v>340</v>
      </c>
      <c r="L2354" s="4713"/>
      <c r="M2354" s="4713"/>
      <c r="N2354" s="4714"/>
      <c r="O2354" s="506"/>
      <c r="P2354" s="506"/>
    </row>
    <row r="2355" spans="3:16" s="360" customFormat="1" ht="60" customHeight="1" x14ac:dyDescent="0.2">
      <c r="C2355" s="4733"/>
      <c r="D2355" s="3898"/>
      <c r="E2355" s="1347" t="s">
        <v>2770</v>
      </c>
      <c r="F2355" s="1347" t="s">
        <v>563</v>
      </c>
      <c r="G2355" s="1347" t="s">
        <v>1413</v>
      </c>
      <c r="H2355" s="1347" t="s">
        <v>2773</v>
      </c>
      <c r="I2355" s="1347" t="s">
        <v>1996</v>
      </c>
      <c r="J2355" s="1347" t="s">
        <v>2321</v>
      </c>
      <c r="K2355" s="1347" t="s">
        <v>2020</v>
      </c>
      <c r="L2355" s="1347" t="s">
        <v>2322</v>
      </c>
      <c r="M2355" s="1347" t="s">
        <v>2323</v>
      </c>
      <c r="N2355" s="1348" t="s">
        <v>2560</v>
      </c>
      <c r="O2355" s="506"/>
      <c r="P2355" s="506"/>
    </row>
    <row r="2356" spans="3:16" s="360" customFormat="1" ht="15" customHeight="1" x14ac:dyDescent="0.2">
      <c r="C2356" s="1349" t="s">
        <v>633</v>
      </c>
      <c r="D2356" s="1350">
        <v>24.99</v>
      </c>
      <c r="E2356" s="1351">
        <v>15</v>
      </c>
      <c r="F2356" s="1352">
        <v>0.15</v>
      </c>
      <c r="G2356" s="1352">
        <v>0.17</v>
      </c>
      <c r="H2356" s="1352">
        <v>9.99</v>
      </c>
      <c r="I2356" s="46" t="s">
        <v>624</v>
      </c>
      <c r="J2356" s="1353">
        <v>0.5</v>
      </c>
      <c r="K2356" s="1360">
        <v>0</v>
      </c>
      <c r="L2356" s="1355" t="s">
        <v>308</v>
      </c>
      <c r="M2356" s="1356">
        <v>0.06</v>
      </c>
      <c r="N2356" s="1357">
        <v>0.1</v>
      </c>
      <c r="O2356" s="506"/>
      <c r="P2356" s="506"/>
    </row>
    <row r="2357" spans="3:16" s="360" customFormat="1" ht="15" customHeight="1" x14ac:dyDescent="0.2">
      <c r="C2357" s="1358" t="s">
        <v>1474</v>
      </c>
      <c r="D2357" s="900"/>
      <c r="E2357" s="1300"/>
      <c r="F2357" s="1300"/>
      <c r="G2357" s="1300"/>
      <c r="H2357" s="1300"/>
      <c r="I2357" s="144"/>
      <c r="J2357" s="1301"/>
      <c r="K2357" s="1302"/>
      <c r="L2357" s="1302"/>
      <c r="M2357" s="1301"/>
      <c r="N2357" s="971"/>
      <c r="O2357" s="506"/>
      <c r="P2357" s="506"/>
    </row>
    <row r="2358" spans="3:16" s="360" customFormat="1" ht="15" customHeight="1" x14ac:dyDescent="0.2">
      <c r="C2358" s="4730" t="s">
        <v>2778</v>
      </c>
      <c r="D2358" s="4731"/>
      <c r="E2358" s="4731"/>
      <c r="F2358" s="4731"/>
      <c r="G2358" s="4731"/>
      <c r="H2358" s="4731"/>
      <c r="I2358" s="4731"/>
      <c r="J2358" s="4731"/>
      <c r="K2358" s="4731"/>
      <c r="L2358" s="4731"/>
      <c r="M2358" s="4731"/>
      <c r="N2358" s="1359"/>
      <c r="O2358" s="506"/>
      <c r="P2358" s="506"/>
    </row>
    <row r="2359" spans="3:16" s="360" customFormat="1" ht="15" customHeight="1" x14ac:dyDescent="0.2">
      <c r="C2359" s="4729" t="s">
        <v>625</v>
      </c>
      <c r="D2359" s="3952"/>
      <c r="E2359" s="3952"/>
      <c r="F2359" s="3952"/>
      <c r="G2359" s="3952"/>
      <c r="H2359" s="3952"/>
      <c r="I2359" s="3952"/>
      <c r="J2359" s="3952"/>
      <c r="K2359" s="3952"/>
      <c r="L2359" s="3952"/>
      <c r="M2359" s="3952"/>
      <c r="N2359" s="971"/>
      <c r="O2359" s="506"/>
      <c r="P2359" s="506"/>
    </row>
    <row r="2360" spans="3:16" s="360" customFormat="1" ht="15" customHeight="1" x14ac:dyDescent="0.2">
      <c r="C2360" s="4729" t="s">
        <v>626</v>
      </c>
      <c r="D2360" s="3952"/>
      <c r="E2360" s="3952"/>
      <c r="F2360" s="3952"/>
      <c r="G2360" s="3952"/>
      <c r="H2360" s="3952"/>
      <c r="I2360" s="3952"/>
      <c r="J2360" s="3952"/>
      <c r="K2360" s="3952"/>
      <c r="L2360" s="3952"/>
      <c r="M2360" s="3952"/>
      <c r="N2360" s="971"/>
      <c r="O2360" s="506"/>
      <c r="P2360" s="506"/>
    </row>
    <row r="2361" spans="3:16" s="360" customFormat="1" ht="15" customHeight="1" thickBot="1" x14ac:dyDescent="0.25">
      <c r="C2361" s="4741" t="s">
        <v>627</v>
      </c>
      <c r="D2361" s="4742"/>
      <c r="E2361" s="4742"/>
      <c r="F2361" s="4742"/>
      <c r="G2361" s="4742"/>
      <c r="H2361" s="4742"/>
      <c r="I2361" s="4742"/>
      <c r="J2361" s="4742"/>
      <c r="K2361" s="4742"/>
      <c r="L2361" s="4742"/>
      <c r="M2361" s="4742"/>
      <c r="N2361" s="967"/>
      <c r="O2361" s="506"/>
      <c r="P2361" s="506"/>
    </row>
    <row r="2362" spans="3:16" s="360" customFormat="1" ht="15" customHeight="1" x14ac:dyDescent="0.2">
      <c r="C2362" s="2415" t="str">
        <f>+C2349</f>
        <v>.</v>
      </c>
      <c r="D2362" s="712"/>
      <c r="E2362" s="712"/>
      <c r="F2362"/>
      <c r="G2362"/>
      <c r="H2362"/>
      <c r="I2362"/>
      <c r="J2362"/>
      <c r="K2362"/>
      <c r="L2362"/>
      <c r="M2362"/>
      <c r="N2362"/>
      <c r="O2362" s="506"/>
      <c r="P2362" s="506"/>
    </row>
    <row r="2363" spans="3:16" s="360" customFormat="1" ht="15" customHeight="1" thickBot="1" x14ac:dyDescent="0.25">
      <c r="C2363"/>
      <c r="D2363"/>
      <c r="E2363"/>
      <c r="F2363"/>
      <c r="G2363"/>
      <c r="H2363"/>
      <c r="I2363"/>
      <c r="J2363"/>
      <c r="K2363"/>
      <c r="L2363"/>
      <c r="M2363"/>
      <c r="N2363"/>
      <c r="O2363" s="506"/>
      <c r="P2363" s="506"/>
    </row>
    <row r="2364" spans="3:16" s="360" customFormat="1" ht="15" customHeight="1" x14ac:dyDescent="0.2">
      <c r="C2364" s="4708" t="s">
        <v>628</v>
      </c>
      <c r="D2364" s="4709"/>
      <c r="E2364" s="4709"/>
      <c r="F2364" s="4709"/>
      <c r="G2364" s="4709"/>
      <c r="H2364" s="4709"/>
      <c r="I2364" s="4709"/>
      <c r="J2364" s="4709"/>
      <c r="K2364" s="4709"/>
      <c r="L2364" s="4709"/>
      <c r="M2364" s="4709"/>
      <c r="N2364" s="4710"/>
      <c r="O2364" s="506"/>
      <c r="P2364" s="506"/>
    </row>
    <row r="2365" spans="3:16" s="360" customFormat="1" ht="15" customHeight="1" x14ac:dyDescent="0.2">
      <c r="C2365" s="970"/>
      <c r="D2365" s="712"/>
      <c r="E2365" s="712"/>
      <c r="F2365" s="712"/>
      <c r="G2365" s="712"/>
      <c r="H2365" s="712"/>
      <c r="I2365" s="712"/>
      <c r="J2365" s="712"/>
      <c r="K2365" s="712"/>
      <c r="L2365" s="712"/>
      <c r="M2365" s="712"/>
      <c r="N2365" s="971"/>
      <c r="O2365" s="506"/>
      <c r="P2365" s="506"/>
    </row>
    <row r="2366" spans="3:16" s="360" customFormat="1" ht="15" customHeight="1" x14ac:dyDescent="0.2">
      <c r="C2366" s="4711" t="s">
        <v>344</v>
      </c>
      <c r="D2366" s="4712"/>
      <c r="E2366" s="4715" t="s">
        <v>2765</v>
      </c>
      <c r="F2366" s="4715"/>
      <c r="G2366" s="4715"/>
      <c r="H2366" s="4715"/>
      <c r="I2366" s="4715"/>
      <c r="J2366" s="4715"/>
      <c r="K2366" s="4715"/>
      <c r="L2366" s="4715"/>
      <c r="M2366" s="4715"/>
      <c r="N2366" s="4716"/>
      <c r="O2366" s="506"/>
      <c r="P2366" s="506"/>
    </row>
    <row r="2367" spans="3:16" s="360" customFormat="1" ht="15" customHeight="1" x14ac:dyDescent="0.2">
      <c r="C2367" s="4733" t="s">
        <v>346</v>
      </c>
      <c r="D2367" s="3897" t="s">
        <v>2769</v>
      </c>
      <c r="E2367" s="4713" t="s">
        <v>2766</v>
      </c>
      <c r="F2367" s="4713"/>
      <c r="G2367" s="4713"/>
      <c r="H2367" s="4713" t="s">
        <v>2767</v>
      </c>
      <c r="I2367" s="4713"/>
      <c r="J2367" s="4713"/>
      <c r="K2367" s="4713" t="s">
        <v>340</v>
      </c>
      <c r="L2367" s="4713"/>
      <c r="M2367" s="4713"/>
      <c r="N2367" s="4714"/>
      <c r="O2367" s="506"/>
      <c r="P2367" s="506"/>
    </row>
    <row r="2368" spans="3:16" s="360" customFormat="1" ht="23.25" customHeight="1" x14ac:dyDescent="0.2">
      <c r="C2368" s="4733"/>
      <c r="D2368" s="3898"/>
      <c r="E2368" s="1347" t="s">
        <v>2770</v>
      </c>
      <c r="F2368" s="1347" t="s">
        <v>563</v>
      </c>
      <c r="G2368" s="1347" t="s">
        <v>1413</v>
      </c>
      <c r="H2368" s="1347" t="s">
        <v>2773</v>
      </c>
      <c r="I2368" s="1347" t="s">
        <v>1996</v>
      </c>
      <c r="J2368" s="1347" t="s">
        <v>2321</v>
      </c>
      <c r="K2368" s="1347" t="s">
        <v>2020</v>
      </c>
      <c r="L2368" s="1347" t="s">
        <v>2322</v>
      </c>
      <c r="M2368" s="1347" t="s">
        <v>2323</v>
      </c>
      <c r="N2368" s="1348" t="s">
        <v>2560</v>
      </c>
      <c r="O2368" s="506"/>
      <c r="P2368" s="506"/>
    </row>
    <row r="2369" spans="3:16" s="360" customFormat="1" ht="15" customHeight="1" x14ac:dyDescent="0.2">
      <c r="C2369" s="1349" t="s">
        <v>629</v>
      </c>
      <c r="D2369" s="1361" t="s">
        <v>308</v>
      </c>
      <c r="E2369" s="1351" t="s">
        <v>308</v>
      </c>
      <c r="F2369" s="1352" t="s">
        <v>1534</v>
      </c>
      <c r="G2369" s="1352" t="s">
        <v>1534</v>
      </c>
      <c r="H2369" s="1352">
        <v>0</v>
      </c>
      <c r="I2369" s="46">
        <v>500</v>
      </c>
      <c r="J2369" s="1353">
        <v>0.02</v>
      </c>
      <c r="K2369" s="1354" t="s">
        <v>308</v>
      </c>
      <c r="L2369" s="1355">
        <v>0</v>
      </c>
      <c r="M2369" s="1356">
        <v>0.06</v>
      </c>
      <c r="N2369" s="1357">
        <v>0.1</v>
      </c>
      <c r="O2369" s="506"/>
      <c r="P2369" s="506"/>
    </row>
    <row r="2370" spans="3:16" s="360" customFormat="1" ht="15" customHeight="1" x14ac:dyDescent="0.2">
      <c r="C2370" s="1358" t="s">
        <v>1474</v>
      </c>
      <c r="D2370" s="900"/>
      <c r="E2370" s="1300"/>
      <c r="F2370" s="1300"/>
      <c r="G2370" s="1300"/>
      <c r="H2370" s="1300"/>
      <c r="I2370" s="144"/>
      <c r="J2370" s="1301"/>
      <c r="K2370" s="1302"/>
      <c r="L2370" s="1302"/>
      <c r="M2370" s="1301"/>
      <c r="N2370" s="971"/>
      <c r="O2370" s="506"/>
      <c r="P2370" s="506"/>
    </row>
    <row r="2371" spans="3:16" s="360" customFormat="1" ht="15" customHeight="1" x14ac:dyDescent="0.2">
      <c r="C2371" s="4730" t="s">
        <v>2778</v>
      </c>
      <c r="D2371" s="4731"/>
      <c r="E2371" s="4731"/>
      <c r="F2371" s="4731"/>
      <c r="G2371" s="4731"/>
      <c r="H2371" s="4731"/>
      <c r="I2371" s="4731"/>
      <c r="J2371" s="4731"/>
      <c r="K2371" s="4731"/>
      <c r="L2371" s="4731"/>
      <c r="M2371" s="4731"/>
      <c r="N2371" s="1359"/>
      <c r="O2371" s="506"/>
      <c r="P2371" s="506"/>
    </row>
    <row r="2372" spans="3:16" s="360" customFormat="1" ht="15" customHeight="1" x14ac:dyDescent="0.2">
      <c r="C2372" s="4729" t="s">
        <v>630</v>
      </c>
      <c r="D2372" s="3952"/>
      <c r="E2372" s="3952"/>
      <c r="F2372" s="3952"/>
      <c r="G2372" s="3952"/>
      <c r="H2372" s="3952"/>
      <c r="I2372" s="3952"/>
      <c r="J2372" s="3952"/>
      <c r="K2372" s="3952"/>
      <c r="L2372" s="3952"/>
      <c r="M2372" s="3952"/>
      <c r="N2372" s="971"/>
      <c r="O2372" s="506"/>
      <c r="P2372" s="506"/>
    </row>
    <row r="2373" spans="3:16" s="360" customFormat="1" ht="15" customHeight="1" x14ac:dyDescent="0.2">
      <c r="C2373" s="4729" t="s">
        <v>631</v>
      </c>
      <c r="D2373" s="3952"/>
      <c r="E2373" s="3952"/>
      <c r="F2373" s="3952"/>
      <c r="G2373" s="3952"/>
      <c r="H2373" s="3952"/>
      <c r="I2373" s="3952"/>
      <c r="J2373" s="3952"/>
      <c r="K2373" s="3952"/>
      <c r="L2373" s="3952"/>
      <c r="M2373" s="3952"/>
      <c r="N2373" s="971"/>
      <c r="O2373" s="506"/>
      <c r="P2373" s="506"/>
    </row>
    <row r="2374" spans="3:16" s="360" customFormat="1" ht="15" customHeight="1" x14ac:dyDescent="0.2">
      <c r="C2374" s="4730" t="s">
        <v>632</v>
      </c>
      <c r="D2374" s="4731"/>
      <c r="E2374" s="4731"/>
      <c r="F2374" s="4731"/>
      <c r="G2374" s="4731"/>
      <c r="H2374" s="4731"/>
      <c r="I2374" s="4731"/>
      <c r="J2374" s="4731"/>
      <c r="K2374" s="4731"/>
      <c r="L2374" s="4731"/>
      <c r="M2374" s="4731"/>
      <c r="N2374" s="971"/>
      <c r="O2374" s="506"/>
      <c r="P2374" s="506"/>
    </row>
    <row r="2375" spans="3:16" s="360" customFormat="1" ht="15" customHeight="1" thickBot="1" x14ac:dyDescent="0.25">
      <c r="C2375" s="4741" t="s">
        <v>617</v>
      </c>
      <c r="D2375" s="4742"/>
      <c r="E2375" s="4742"/>
      <c r="F2375" s="4742"/>
      <c r="G2375" s="4742"/>
      <c r="H2375" s="4742"/>
      <c r="I2375" s="4742"/>
      <c r="J2375" s="4742"/>
      <c r="K2375" s="4742"/>
      <c r="L2375" s="4742"/>
      <c r="M2375" s="4742"/>
      <c r="N2375" s="967"/>
      <c r="O2375" s="506"/>
      <c r="P2375" s="506"/>
    </row>
    <row r="2376" spans="3:16" s="360" customFormat="1" ht="15" customHeight="1" x14ac:dyDescent="0.3">
      <c r="C2376" s="4697" t="str">
        <f>+C2362</f>
        <v>.</v>
      </c>
      <c r="D2376" s="4697"/>
      <c r="E2376" s="4697"/>
      <c r="F2376" s="534"/>
      <c r="G2376" s="534"/>
      <c r="H2376" s="534"/>
      <c r="I2376" s="506"/>
      <c r="J2376" s="506"/>
      <c r="K2376" s="506"/>
      <c r="L2376" s="506"/>
      <c r="M2376" s="506"/>
      <c r="N2376" s="506"/>
      <c r="O2376" s="506"/>
      <c r="P2376" s="506"/>
    </row>
    <row r="2377" spans="3:16" s="360" customFormat="1" ht="15" customHeight="1" thickBot="1" x14ac:dyDescent="0.35">
      <c r="C2377" s="534"/>
      <c r="D2377" s="534"/>
      <c r="E2377" s="534"/>
      <c r="F2377" s="534"/>
      <c r="G2377" s="534"/>
      <c r="H2377" s="534"/>
      <c r="I2377" s="506"/>
      <c r="J2377" s="506"/>
      <c r="K2377" s="506"/>
      <c r="L2377" s="506"/>
      <c r="M2377" s="506"/>
      <c r="N2377" s="506"/>
      <c r="O2377" s="506"/>
      <c r="P2377" s="506"/>
    </row>
    <row r="2378" spans="3:16" s="360" customFormat="1" ht="15" customHeight="1" x14ac:dyDescent="0.2">
      <c r="C2378" s="4737" t="s">
        <v>425</v>
      </c>
      <c r="D2378" s="4738"/>
      <c r="E2378" s="4738"/>
      <c r="F2378" s="4738"/>
      <c r="G2378" s="4738"/>
      <c r="H2378" s="4738"/>
      <c r="I2378" s="4738"/>
      <c r="J2378" s="4738"/>
      <c r="K2378" s="4738"/>
      <c r="L2378" s="4738"/>
      <c r="M2378" s="4738"/>
      <c r="N2378" s="4738"/>
      <c r="O2378" s="4973"/>
      <c r="P2378" s="506"/>
    </row>
    <row r="2379" spans="3:16" s="360" customFormat="1" ht="15" customHeight="1" x14ac:dyDescent="0.2">
      <c r="C2379" s="1325"/>
      <c r="D2379" s="757"/>
      <c r="E2379" s="757"/>
      <c r="F2379" s="757"/>
      <c r="G2379" s="757"/>
      <c r="H2379" s="757"/>
      <c r="I2379" s="757"/>
      <c r="J2379" s="757"/>
      <c r="K2379" s="757"/>
      <c r="L2379" s="757"/>
      <c r="M2379" s="757"/>
      <c r="N2379" s="757"/>
      <c r="O2379" s="1326"/>
      <c r="P2379" s="506"/>
    </row>
    <row r="2380" spans="3:16" s="360" customFormat="1" ht="15" customHeight="1" x14ac:dyDescent="0.2">
      <c r="C2380" s="4974" t="s">
        <v>344</v>
      </c>
      <c r="D2380" s="4975"/>
      <c r="E2380" s="4976" t="s">
        <v>2765</v>
      </c>
      <c r="F2380" s="4976"/>
      <c r="G2380" s="4976"/>
      <c r="H2380" s="4976"/>
      <c r="I2380" s="4976"/>
      <c r="J2380" s="4976"/>
      <c r="K2380" s="4976"/>
      <c r="L2380" s="4976"/>
      <c r="M2380" s="4976"/>
      <c r="N2380" s="4976"/>
      <c r="O2380" s="1327"/>
      <c r="P2380" s="506"/>
    </row>
    <row r="2381" spans="3:16" s="360" customFormat="1" ht="15" customHeight="1" x14ac:dyDescent="0.2">
      <c r="C2381" s="4977" t="s">
        <v>2768</v>
      </c>
      <c r="D2381" s="4790" t="s">
        <v>426</v>
      </c>
      <c r="E2381" s="4790" t="s">
        <v>2766</v>
      </c>
      <c r="F2381" s="4790"/>
      <c r="G2381" s="4790"/>
      <c r="H2381" s="4790" t="s">
        <v>2767</v>
      </c>
      <c r="I2381" s="4790"/>
      <c r="J2381" s="4790"/>
      <c r="K2381" s="946"/>
      <c r="L2381" s="946"/>
      <c r="M2381" s="946"/>
      <c r="N2381" s="1328"/>
      <c r="O2381" s="1329"/>
      <c r="P2381" s="506"/>
    </row>
    <row r="2382" spans="3:16" s="360" customFormat="1" ht="15" customHeight="1" x14ac:dyDescent="0.2">
      <c r="C2382" s="4977"/>
      <c r="D2382" s="4790"/>
      <c r="E2382" s="946" t="s">
        <v>2770</v>
      </c>
      <c r="F2382" s="946" t="s">
        <v>563</v>
      </c>
      <c r="G2382" s="946" t="s">
        <v>1413</v>
      </c>
      <c r="H2382" s="946" t="s">
        <v>2773</v>
      </c>
      <c r="I2382" s="946" t="s">
        <v>1996</v>
      </c>
      <c r="J2382" s="946" t="s">
        <v>2321</v>
      </c>
      <c r="K2382" s="946" t="s">
        <v>1993</v>
      </c>
      <c r="L2382" s="1328" t="s">
        <v>2322</v>
      </c>
      <c r="M2382" s="1328" t="s">
        <v>2323</v>
      </c>
      <c r="N2382" s="1328" t="s">
        <v>2560</v>
      </c>
      <c r="O2382" s="1329" t="s">
        <v>947</v>
      </c>
      <c r="P2382" s="506"/>
    </row>
    <row r="2383" spans="3:16" s="360" customFormat="1" ht="15" customHeight="1" x14ac:dyDescent="0.2">
      <c r="C2383" s="835" t="s">
        <v>427</v>
      </c>
      <c r="D2383" s="836">
        <v>5.99</v>
      </c>
      <c r="E2383" s="836" t="s">
        <v>1534</v>
      </c>
      <c r="F2383" s="836" t="s">
        <v>1534</v>
      </c>
      <c r="G2383" s="836" t="s">
        <v>1534</v>
      </c>
      <c r="H2383" s="836">
        <v>5.99</v>
      </c>
      <c r="I2383" s="19">
        <v>15</v>
      </c>
      <c r="J2383" s="839">
        <v>0.5</v>
      </c>
      <c r="K2383" s="839" t="s">
        <v>1534</v>
      </c>
      <c r="L2383" s="98" t="s">
        <v>1534</v>
      </c>
      <c r="M2383" s="98" t="s">
        <v>1534</v>
      </c>
      <c r="N2383" s="839" t="s">
        <v>1534</v>
      </c>
      <c r="O2383" s="1330" t="s">
        <v>167</v>
      </c>
      <c r="P2383" s="506"/>
    </row>
    <row r="2384" spans="3:16" s="360" customFormat="1" ht="15" customHeight="1" x14ac:dyDescent="0.2">
      <c r="C2384" s="835" t="s">
        <v>428</v>
      </c>
      <c r="D2384" s="836">
        <v>9.99</v>
      </c>
      <c r="E2384" s="836" t="s">
        <v>1534</v>
      </c>
      <c r="F2384" s="836" t="s">
        <v>1534</v>
      </c>
      <c r="G2384" s="836" t="s">
        <v>1534</v>
      </c>
      <c r="H2384" s="836">
        <v>9.99</v>
      </c>
      <c r="I2384" s="19">
        <v>30</v>
      </c>
      <c r="J2384" s="839">
        <v>0.5</v>
      </c>
      <c r="K2384" s="839" t="s">
        <v>1534</v>
      </c>
      <c r="L2384" s="98" t="s">
        <v>1534</v>
      </c>
      <c r="M2384" s="98" t="s">
        <v>1534</v>
      </c>
      <c r="N2384" s="839" t="s">
        <v>1534</v>
      </c>
      <c r="O2384" s="1330" t="s">
        <v>167</v>
      </c>
      <c r="P2384" s="506"/>
    </row>
    <row r="2385" spans="3:16" s="360" customFormat="1" ht="15" customHeight="1" x14ac:dyDescent="0.2">
      <c r="C2385" s="835" t="s">
        <v>429</v>
      </c>
      <c r="D2385" s="836">
        <v>14.99</v>
      </c>
      <c r="E2385" s="836" t="s">
        <v>1534</v>
      </c>
      <c r="F2385" s="836" t="s">
        <v>1534</v>
      </c>
      <c r="G2385" s="836" t="s">
        <v>1534</v>
      </c>
      <c r="H2385" s="836">
        <v>14.99</v>
      </c>
      <c r="I2385" s="19">
        <v>60</v>
      </c>
      <c r="J2385" s="839">
        <v>0.5</v>
      </c>
      <c r="K2385" s="839" t="s">
        <v>1534</v>
      </c>
      <c r="L2385" s="98" t="s">
        <v>1534</v>
      </c>
      <c r="M2385" s="98" t="s">
        <v>1534</v>
      </c>
      <c r="N2385" s="839" t="s">
        <v>1534</v>
      </c>
      <c r="O2385" s="1330" t="s">
        <v>167</v>
      </c>
      <c r="P2385" s="506"/>
    </row>
    <row r="2386" spans="3:16" s="360" customFormat="1" ht="15" customHeight="1" x14ac:dyDescent="0.2">
      <c r="C2386" s="835" t="s">
        <v>430</v>
      </c>
      <c r="D2386" s="836">
        <v>19.989999999999998</v>
      </c>
      <c r="E2386" s="836" t="s">
        <v>1534</v>
      </c>
      <c r="F2386" s="836" t="s">
        <v>1534</v>
      </c>
      <c r="G2386" s="836" t="s">
        <v>1534</v>
      </c>
      <c r="H2386" s="836">
        <v>19.989999999999998</v>
      </c>
      <c r="I2386" s="19">
        <v>500</v>
      </c>
      <c r="J2386" s="839">
        <v>0.5</v>
      </c>
      <c r="K2386" s="839" t="s">
        <v>1534</v>
      </c>
      <c r="L2386" s="98" t="s">
        <v>1534</v>
      </c>
      <c r="M2386" s="98" t="s">
        <v>1534</v>
      </c>
      <c r="N2386" s="839" t="s">
        <v>1534</v>
      </c>
      <c r="O2386" s="1330" t="s">
        <v>167</v>
      </c>
      <c r="P2386" s="506"/>
    </row>
    <row r="2387" spans="3:16" s="360" customFormat="1" ht="15" customHeight="1" x14ac:dyDescent="0.2">
      <c r="C2387" s="835" t="s">
        <v>1474</v>
      </c>
      <c r="D2387" s="836"/>
      <c r="E2387" s="836"/>
      <c r="F2387" s="836"/>
      <c r="G2387" s="836"/>
      <c r="H2387" s="836"/>
      <c r="I2387" s="19"/>
      <c r="J2387" s="839"/>
      <c r="K2387" s="839"/>
      <c r="L2387" s="98"/>
      <c r="M2387" s="98"/>
      <c r="N2387" s="839"/>
      <c r="O2387" s="1330"/>
      <c r="P2387" s="506"/>
    </row>
    <row r="2388" spans="3:16" s="360" customFormat="1" ht="15" customHeight="1" x14ac:dyDescent="0.2">
      <c r="C2388" s="1325" t="s">
        <v>2778</v>
      </c>
      <c r="D2388" s="757"/>
      <c r="E2388" s="973"/>
      <c r="F2388" s="973"/>
      <c r="G2388" s="973"/>
      <c r="H2388" s="973"/>
      <c r="I2388" s="973"/>
      <c r="J2388" s="973"/>
      <c r="K2388" s="973"/>
      <c r="L2388" s="973"/>
      <c r="M2388" s="973"/>
      <c r="N2388" s="973"/>
      <c r="O2388" s="1331"/>
      <c r="P2388" s="506"/>
    </row>
    <row r="2389" spans="3:16" s="360" customFormat="1" ht="15" customHeight="1" x14ac:dyDescent="0.2">
      <c r="C2389" s="4978" t="s">
        <v>431</v>
      </c>
      <c r="D2389" s="4979"/>
      <c r="E2389" s="4979"/>
      <c r="F2389" s="4979"/>
      <c r="G2389" s="4979"/>
      <c r="H2389" s="4979"/>
      <c r="I2389" s="4979"/>
      <c r="J2389" s="4979"/>
      <c r="K2389" s="4979"/>
      <c r="L2389" s="4979"/>
      <c r="M2389" s="4979"/>
      <c r="N2389" s="4979"/>
      <c r="O2389" s="1332"/>
      <c r="P2389" s="506"/>
    </row>
    <row r="2390" spans="3:16" s="360" customFormat="1" ht="15" customHeight="1" x14ac:dyDescent="0.2">
      <c r="C2390" s="4852" t="s">
        <v>2327</v>
      </c>
      <c r="D2390" s="4853"/>
      <c r="E2390" s="4853"/>
      <c r="F2390" s="4853"/>
      <c r="G2390" s="4853"/>
      <c r="H2390" s="972"/>
      <c r="I2390" s="972"/>
      <c r="J2390" s="972"/>
      <c r="K2390" s="972"/>
      <c r="L2390" s="972"/>
      <c r="M2390" s="972"/>
      <c r="N2390" s="972"/>
      <c r="O2390" s="1332"/>
      <c r="P2390" s="506"/>
    </row>
    <row r="2391" spans="3:16" s="360" customFormat="1" ht="15" customHeight="1" x14ac:dyDescent="0.2">
      <c r="C2391" s="4852" t="s">
        <v>2564</v>
      </c>
      <c r="D2391" s="4853"/>
      <c r="E2391" s="4853"/>
      <c r="F2391" s="4853"/>
      <c r="G2391" s="4853"/>
      <c r="H2391" s="4853"/>
      <c r="I2391" s="4853"/>
      <c r="J2391" s="4853"/>
      <c r="K2391" s="4853"/>
      <c r="L2391" s="4853"/>
      <c r="M2391" s="4853"/>
      <c r="N2391" s="4853"/>
      <c r="O2391" s="1333"/>
      <c r="P2391" s="506"/>
    </row>
    <row r="2392" spans="3:16" s="360" customFormat="1" ht="15" customHeight="1" thickBot="1" x14ac:dyDescent="0.25">
      <c r="C2392" s="1334" t="s">
        <v>432</v>
      </c>
      <c r="D2392" s="714"/>
      <c r="E2392" s="714"/>
      <c r="F2392" s="714"/>
      <c r="G2392" s="714"/>
      <c r="H2392" s="714"/>
      <c r="I2392" s="714"/>
      <c r="J2392" s="714"/>
      <c r="K2392" s="714"/>
      <c r="L2392" s="714"/>
      <c r="M2392" s="714"/>
      <c r="N2392" s="714"/>
      <c r="O2392" s="1335"/>
      <c r="P2392" s="506"/>
    </row>
    <row r="2393" spans="3:16" s="360" customFormat="1" ht="15" customHeight="1" x14ac:dyDescent="0.3">
      <c r="C2393" s="249" t="str">
        <f>+C2376</f>
        <v>.</v>
      </c>
      <c r="D2393" s="534"/>
      <c r="E2393" s="534"/>
      <c r="F2393" s="534"/>
      <c r="G2393" s="534"/>
      <c r="H2393" s="534"/>
      <c r="I2393" s="506"/>
      <c r="J2393" s="506"/>
      <c r="K2393" s="506"/>
      <c r="L2393" s="506"/>
      <c r="M2393" s="506"/>
      <c r="N2393" s="506"/>
      <c r="O2393" s="506"/>
      <c r="P2393" s="506"/>
    </row>
    <row r="2394" spans="3:16" s="360" customFormat="1" ht="15" customHeight="1" thickBot="1" x14ac:dyDescent="0.35">
      <c r="C2394" s="534"/>
      <c r="D2394" s="534"/>
      <c r="E2394" s="534"/>
      <c r="F2394" s="534"/>
      <c r="G2394" s="534"/>
      <c r="H2394" s="534"/>
      <c r="I2394" s="506"/>
      <c r="J2394" s="506"/>
      <c r="K2394" s="506"/>
      <c r="L2394" s="506"/>
      <c r="M2394" s="506"/>
      <c r="N2394" s="506"/>
      <c r="O2394" s="506"/>
      <c r="P2394" s="506"/>
    </row>
    <row r="2395" spans="3:16" s="360" customFormat="1" ht="15" customHeight="1" thickTop="1" x14ac:dyDescent="0.3">
      <c r="C2395" s="4747" t="s">
        <v>2565</v>
      </c>
      <c r="D2395" s="4699"/>
      <c r="E2395" s="4699"/>
      <c r="F2395" s="4699"/>
      <c r="G2395" s="4700"/>
      <c r="H2395" s="534"/>
      <c r="I2395" s="506"/>
      <c r="J2395" s="506"/>
      <c r="K2395" s="506"/>
      <c r="L2395" s="506"/>
      <c r="M2395" s="506"/>
      <c r="N2395" s="506"/>
      <c r="O2395" s="506"/>
      <c r="P2395" s="506"/>
    </row>
    <row r="2396" spans="3:16" s="360" customFormat="1" ht="15" customHeight="1" x14ac:dyDescent="0.3">
      <c r="C2396" s="980" t="s">
        <v>1275</v>
      </c>
      <c r="D2396" s="712"/>
      <c r="E2396" s="712"/>
      <c r="F2396" s="712"/>
      <c r="G2396" s="832"/>
      <c r="H2396" s="534"/>
      <c r="I2396" s="506"/>
      <c r="J2396" s="506"/>
      <c r="K2396" s="506"/>
      <c r="L2396" s="506"/>
      <c r="M2396" s="506"/>
      <c r="N2396" s="506"/>
      <c r="O2396" s="506"/>
      <c r="P2396" s="506"/>
    </row>
    <row r="2397" spans="3:16" s="360" customFormat="1" ht="21.75" customHeight="1" x14ac:dyDescent="0.3">
      <c r="C2397" s="4967" t="s">
        <v>2566</v>
      </c>
      <c r="D2397" s="4968"/>
      <c r="E2397" s="4968"/>
      <c r="F2397" s="4968"/>
      <c r="G2397" s="4969"/>
      <c r="H2397" s="534"/>
      <c r="I2397" s="506"/>
      <c r="J2397" s="506"/>
      <c r="K2397" s="506"/>
      <c r="L2397" s="506"/>
      <c r="M2397" s="506"/>
      <c r="N2397" s="506"/>
      <c r="O2397" s="506"/>
      <c r="P2397" s="506"/>
    </row>
    <row r="2398" spans="3:16" s="360" customFormat="1" ht="15" customHeight="1" x14ac:dyDescent="0.3">
      <c r="C2398" s="1318" t="s">
        <v>2567</v>
      </c>
      <c r="D2398" s="1319"/>
      <c r="E2398" s="1319"/>
      <c r="F2398" s="1319"/>
      <c r="G2398" s="1320"/>
      <c r="H2398" s="534"/>
      <c r="I2398" s="506"/>
      <c r="J2398" s="506"/>
      <c r="K2398" s="506"/>
      <c r="L2398" s="506"/>
      <c r="M2398" s="506"/>
      <c r="N2398" s="506"/>
      <c r="O2398" s="506"/>
      <c r="P2398" s="506"/>
    </row>
    <row r="2399" spans="3:16" s="360" customFormat="1" ht="29.25" customHeight="1" x14ac:dyDescent="0.3">
      <c r="C2399" s="4967" t="s">
        <v>2568</v>
      </c>
      <c r="D2399" s="4968"/>
      <c r="E2399" s="4968"/>
      <c r="F2399" s="4968"/>
      <c r="G2399" s="4969"/>
      <c r="H2399" s="534"/>
      <c r="I2399" s="506"/>
      <c r="J2399" s="506"/>
      <c r="K2399" s="506"/>
      <c r="L2399" s="506"/>
      <c r="M2399" s="506"/>
      <c r="N2399" s="506"/>
      <c r="O2399" s="506"/>
      <c r="P2399" s="506"/>
    </row>
    <row r="2400" spans="3:16" s="360" customFormat="1" ht="15" customHeight="1" x14ac:dyDescent="0.3">
      <c r="C2400" s="1315" t="s">
        <v>2569</v>
      </c>
      <c r="D2400" s="1316"/>
      <c r="E2400" s="1316"/>
      <c r="F2400" s="1316"/>
      <c r="G2400" s="1317"/>
      <c r="H2400" s="534"/>
      <c r="I2400" s="506"/>
      <c r="J2400" s="506"/>
      <c r="K2400" s="506"/>
      <c r="L2400" s="506"/>
      <c r="M2400" s="506"/>
      <c r="N2400" s="506"/>
      <c r="O2400" s="506"/>
      <c r="P2400" s="506"/>
    </row>
    <row r="2401" spans="3:16" s="360" customFormat="1" ht="15" customHeight="1" x14ac:dyDescent="0.3">
      <c r="C2401" s="1315" t="s">
        <v>2570</v>
      </c>
      <c r="D2401" s="1316"/>
      <c r="E2401" s="1316"/>
      <c r="F2401" s="1316"/>
      <c r="G2401" s="1317"/>
      <c r="H2401" s="534"/>
      <c r="I2401" s="506"/>
      <c r="J2401" s="506"/>
      <c r="K2401" s="506"/>
      <c r="L2401" s="506"/>
      <c r="M2401" s="506"/>
      <c r="N2401" s="506"/>
      <c r="O2401" s="506"/>
      <c r="P2401" s="506"/>
    </row>
    <row r="2402" spans="3:16" s="360" customFormat="1" ht="15" customHeight="1" x14ac:dyDescent="0.3">
      <c r="C2402" s="1315" t="s">
        <v>2571</v>
      </c>
      <c r="D2402" s="1316"/>
      <c r="E2402" s="1316"/>
      <c r="F2402" s="1316"/>
      <c r="G2402" s="1317"/>
      <c r="H2402" s="534"/>
      <c r="I2402" s="506"/>
      <c r="J2402" s="506"/>
      <c r="K2402" s="506"/>
      <c r="L2402" s="506"/>
      <c r="M2402" s="506"/>
      <c r="N2402" s="506"/>
      <c r="O2402" s="506"/>
      <c r="P2402" s="506"/>
    </row>
    <row r="2403" spans="3:16" s="360" customFormat="1" ht="15" customHeight="1" x14ac:dyDescent="0.3">
      <c r="C2403" s="1315" t="s">
        <v>2572</v>
      </c>
      <c r="D2403" s="1316"/>
      <c r="E2403" s="1316"/>
      <c r="F2403" s="1316"/>
      <c r="G2403" s="1317"/>
      <c r="H2403" s="534"/>
      <c r="I2403" s="506"/>
      <c r="J2403" s="506"/>
      <c r="K2403" s="506"/>
      <c r="L2403" s="506"/>
      <c r="M2403" s="506"/>
      <c r="N2403" s="506"/>
      <c r="O2403" s="506"/>
      <c r="P2403" s="506"/>
    </row>
    <row r="2404" spans="3:16" s="360" customFormat="1" ht="15" customHeight="1" x14ac:dyDescent="0.3">
      <c r="C2404" s="1321" t="s">
        <v>2573</v>
      </c>
      <c r="D2404" s="1319"/>
      <c r="E2404" s="1319"/>
      <c r="F2404" s="1319"/>
      <c r="G2404" s="1320"/>
      <c r="H2404" s="534"/>
      <c r="I2404" s="506"/>
      <c r="J2404" s="506"/>
      <c r="K2404" s="506"/>
      <c r="L2404" s="506"/>
      <c r="M2404" s="506"/>
      <c r="N2404" s="506"/>
      <c r="O2404" s="506"/>
      <c r="P2404" s="506"/>
    </row>
    <row r="2405" spans="3:16" s="360" customFormat="1" ht="15" customHeight="1" x14ac:dyDescent="0.3">
      <c r="C2405" s="1318" t="s">
        <v>2574</v>
      </c>
      <c r="D2405" s="1319"/>
      <c r="E2405" s="1319"/>
      <c r="F2405" s="1319"/>
      <c r="G2405" s="1320"/>
      <c r="H2405" s="534"/>
      <c r="I2405" s="506"/>
      <c r="J2405" s="506"/>
      <c r="K2405" s="506"/>
      <c r="L2405" s="506"/>
      <c r="M2405" s="506"/>
      <c r="N2405" s="506"/>
      <c r="O2405" s="506"/>
      <c r="P2405" s="506"/>
    </row>
    <row r="2406" spans="3:16" s="360" customFormat="1" ht="23.25" customHeight="1" x14ac:dyDescent="0.3">
      <c r="C2406" s="4970" t="s">
        <v>2575</v>
      </c>
      <c r="D2406" s="4971"/>
      <c r="E2406" s="4971"/>
      <c r="F2406" s="4971"/>
      <c r="G2406" s="4972"/>
      <c r="H2406" s="534"/>
      <c r="I2406" s="506"/>
      <c r="J2406" s="506"/>
      <c r="K2406" s="506"/>
      <c r="L2406" s="506"/>
      <c r="M2406" s="506"/>
      <c r="N2406" s="506"/>
      <c r="O2406" s="506"/>
      <c r="P2406" s="506"/>
    </row>
    <row r="2407" spans="3:16" s="360" customFormat="1" ht="15" customHeight="1" x14ac:dyDescent="0.3">
      <c r="C2407" s="1318" t="s">
        <v>2576</v>
      </c>
      <c r="D2407" s="1319"/>
      <c r="E2407" s="1319"/>
      <c r="F2407" s="1319"/>
      <c r="G2407" s="1320"/>
      <c r="H2407" s="534"/>
      <c r="I2407" s="506"/>
      <c r="J2407" s="506"/>
      <c r="K2407" s="506"/>
      <c r="L2407" s="506"/>
      <c r="M2407" s="506"/>
      <c r="N2407" s="506"/>
      <c r="O2407" s="506"/>
      <c r="P2407" s="506"/>
    </row>
    <row r="2408" spans="3:16" s="360" customFormat="1" ht="15" customHeight="1" x14ac:dyDescent="0.3">
      <c r="C2408" s="1321" t="s">
        <v>2577</v>
      </c>
      <c r="D2408" s="1319"/>
      <c r="E2408" s="1319"/>
      <c r="F2408" s="1319"/>
      <c r="G2408" s="1320"/>
      <c r="H2408" s="534"/>
      <c r="I2408" s="506"/>
      <c r="J2408" s="506"/>
      <c r="K2408" s="506"/>
      <c r="L2408" s="506"/>
      <c r="M2408" s="506"/>
      <c r="N2408" s="506"/>
      <c r="O2408" s="506"/>
      <c r="P2408" s="506"/>
    </row>
    <row r="2409" spans="3:16" s="360" customFormat="1" ht="15" customHeight="1" x14ac:dyDescent="0.3">
      <c r="C2409" s="1321" t="s">
        <v>2578</v>
      </c>
      <c r="D2409" s="1319"/>
      <c r="E2409" s="1319"/>
      <c r="F2409" s="1319"/>
      <c r="G2409" s="1320"/>
      <c r="H2409" s="534"/>
      <c r="I2409" s="506"/>
      <c r="J2409" s="506"/>
      <c r="K2409" s="506"/>
      <c r="L2409" s="506"/>
      <c r="M2409" s="506"/>
      <c r="N2409" s="506"/>
      <c r="O2409" s="506"/>
      <c r="P2409" s="506"/>
    </row>
    <row r="2410" spans="3:16" s="360" customFormat="1" ht="15" customHeight="1" x14ac:dyDescent="0.3">
      <c r="C2410" s="1321" t="s">
        <v>2579</v>
      </c>
      <c r="D2410" s="1319"/>
      <c r="E2410" s="1319"/>
      <c r="F2410" s="1319"/>
      <c r="G2410" s="1320"/>
      <c r="H2410" s="534"/>
      <c r="I2410" s="506"/>
      <c r="J2410" s="506"/>
      <c r="K2410" s="506"/>
      <c r="L2410" s="506"/>
      <c r="M2410" s="506"/>
      <c r="N2410" s="506"/>
      <c r="O2410" s="506"/>
      <c r="P2410" s="506"/>
    </row>
    <row r="2411" spans="3:16" s="360" customFormat="1" ht="15" customHeight="1" x14ac:dyDescent="0.3">
      <c r="C2411" s="1321" t="s">
        <v>2580</v>
      </c>
      <c r="D2411" s="1319"/>
      <c r="E2411" s="1319"/>
      <c r="F2411" s="1319"/>
      <c r="G2411" s="1320"/>
      <c r="H2411" s="534"/>
      <c r="I2411" s="506"/>
      <c r="J2411" s="506"/>
      <c r="K2411" s="506"/>
      <c r="L2411" s="506"/>
      <c r="M2411" s="506"/>
      <c r="N2411" s="506"/>
      <c r="O2411" s="506"/>
      <c r="P2411" s="506"/>
    </row>
    <row r="2412" spans="3:16" s="360" customFormat="1" ht="15" customHeight="1" x14ac:dyDescent="0.3">
      <c r="C2412" s="1321" t="s">
        <v>2581</v>
      </c>
      <c r="D2412" s="1319"/>
      <c r="E2412" s="1319"/>
      <c r="F2412" s="1319"/>
      <c r="G2412" s="1320"/>
      <c r="H2412" s="534"/>
      <c r="I2412" s="506"/>
      <c r="J2412" s="506"/>
      <c r="K2412" s="506"/>
      <c r="L2412" s="506"/>
      <c r="M2412" s="506"/>
      <c r="N2412" s="506"/>
      <c r="O2412" s="506"/>
      <c r="P2412" s="506"/>
    </row>
    <row r="2413" spans="3:16" s="360" customFormat="1" ht="15" customHeight="1" x14ac:dyDescent="0.3">
      <c r="C2413" s="1321" t="s">
        <v>2582</v>
      </c>
      <c r="D2413" s="1319"/>
      <c r="E2413" s="1319"/>
      <c r="F2413" s="1319"/>
      <c r="G2413" s="1320"/>
      <c r="H2413" s="534"/>
      <c r="I2413" s="506"/>
      <c r="J2413" s="506"/>
      <c r="K2413" s="506"/>
      <c r="L2413" s="506"/>
      <c r="M2413" s="506"/>
      <c r="N2413" s="506"/>
      <c r="O2413" s="506"/>
      <c r="P2413" s="506"/>
    </row>
    <row r="2414" spans="3:16" s="360" customFormat="1" ht="15" customHeight="1" x14ac:dyDescent="0.3">
      <c r="C2414" s="1321" t="s">
        <v>2583</v>
      </c>
      <c r="D2414" s="1319"/>
      <c r="E2414" s="1319"/>
      <c r="F2414" s="1319"/>
      <c r="G2414" s="1320"/>
      <c r="H2414" s="534"/>
      <c r="I2414" s="506"/>
      <c r="J2414" s="506"/>
      <c r="K2414" s="506"/>
      <c r="L2414" s="506"/>
      <c r="M2414" s="506"/>
      <c r="N2414" s="506"/>
      <c r="O2414" s="506"/>
      <c r="P2414" s="506"/>
    </row>
    <row r="2415" spans="3:16" s="360" customFormat="1" ht="15" customHeight="1" x14ac:dyDescent="0.3">
      <c r="C2415" s="1318" t="s">
        <v>2584</v>
      </c>
      <c r="D2415" s="1319"/>
      <c r="E2415" s="1319"/>
      <c r="F2415" s="1319"/>
      <c r="G2415" s="1320"/>
      <c r="H2415" s="534"/>
      <c r="I2415" s="506"/>
      <c r="J2415" s="506"/>
      <c r="K2415" s="506"/>
      <c r="L2415" s="506"/>
      <c r="M2415" s="506"/>
      <c r="N2415" s="506"/>
      <c r="O2415" s="506"/>
      <c r="P2415" s="506"/>
    </row>
    <row r="2416" spans="3:16" s="360" customFormat="1" ht="15" customHeight="1" x14ac:dyDescent="0.3">
      <c r="C2416" s="4760" t="s">
        <v>2585</v>
      </c>
      <c r="D2416" s="3848"/>
      <c r="E2416" s="3848"/>
      <c r="F2416" s="1319"/>
      <c r="G2416" s="1320"/>
      <c r="H2416" s="534"/>
      <c r="I2416" s="506"/>
      <c r="J2416" s="506"/>
      <c r="K2416" s="506"/>
      <c r="L2416" s="506"/>
      <c r="M2416" s="506"/>
      <c r="N2416" s="506"/>
      <c r="O2416" s="506"/>
      <c r="P2416" s="506"/>
    </row>
    <row r="2417" spans="3:16" s="360" customFormat="1" ht="15" customHeight="1" x14ac:dyDescent="0.3">
      <c r="C2417" s="1304" t="s">
        <v>2586</v>
      </c>
      <c r="D2417" s="1319"/>
      <c r="E2417" s="1319"/>
      <c r="F2417" s="1319"/>
      <c r="G2417" s="1320"/>
      <c r="H2417" s="534"/>
      <c r="I2417" s="506"/>
      <c r="J2417" s="506"/>
      <c r="K2417" s="506"/>
      <c r="L2417" s="506"/>
      <c r="M2417" s="506"/>
      <c r="N2417" s="506"/>
      <c r="O2417" s="506"/>
      <c r="P2417" s="506"/>
    </row>
    <row r="2418" spans="3:16" s="360" customFormat="1" ht="27" customHeight="1" x14ac:dyDescent="0.3">
      <c r="C2418" s="4760" t="s">
        <v>2587</v>
      </c>
      <c r="D2418" s="3848"/>
      <c r="E2418" s="3848"/>
      <c r="F2418" s="3848"/>
      <c r="G2418" s="4746"/>
      <c r="H2418" s="534"/>
      <c r="I2418" s="506"/>
      <c r="J2418" s="506"/>
      <c r="K2418" s="506"/>
      <c r="L2418" s="506"/>
      <c r="M2418" s="506"/>
      <c r="N2418" s="506"/>
      <c r="O2418" s="506"/>
      <c r="P2418" s="506"/>
    </row>
    <row r="2419" spans="3:16" s="360" customFormat="1" ht="15" customHeight="1" x14ac:dyDescent="0.3">
      <c r="C2419" s="1323" t="s">
        <v>2588</v>
      </c>
      <c r="D2419" s="1319"/>
      <c r="E2419" s="1319"/>
      <c r="F2419" s="1319"/>
      <c r="G2419" s="1320"/>
      <c r="H2419" s="534"/>
      <c r="I2419" s="506"/>
      <c r="J2419" s="506"/>
      <c r="K2419" s="506"/>
      <c r="L2419" s="506"/>
      <c r="M2419" s="506"/>
      <c r="N2419" s="506"/>
      <c r="O2419" s="506"/>
      <c r="P2419" s="506"/>
    </row>
    <row r="2420" spans="3:16" s="360" customFormat="1" ht="15" customHeight="1" x14ac:dyDescent="0.3">
      <c r="C2420" s="4760" t="s">
        <v>2589</v>
      </c>
      <c r="D2420" s="3848"/>
      <c r="E2420" s="3848"/>
      <c r="F2420" s="3848"/>
      <c r="G2420" s="4746"/>
      <c r="H2420" s="534"/>
      <c r="I2420" s="506"/>
      <c r="J2420" s="506"/>
      <c r="K2420" s="506"/>
      <c r="L2420" s="506"/>
      <c r="M2420" s="506"/>
      <c r="N2420" s="506"/>
      <c r="O2420" s="506"/>
      <c r="P2420" s="506"/>
    </row>
    <row r="2421" spans="3:16" s="360" customFormat="1" ht="15" customHeight="1" x14ac:dyDescent="0.3">
      <c r="C2421" s="4854" t="s">
        <v>2590</v>
      </c>
      <c r="D2421" s="4855"/>
      <c r="E2421" s="4855"/>
      <c r="F2421" s="4855"/>
      <c r="G2421" s="4856"/>
      <c r="H2421" s="534"/>
      <c r="I2421" s="506"/>
      <c r="J2421" s="506"/>
      <c r="K2421" s="506"/>
      <c r="L2421" s="506"/>
      <c r="M2421" s="506"/>
      <c r="N2421" s="506"/>
      <c r="O2421" s="506"/>
      <c r="P2421" s="506"/>
    </row>
    <row r="2422" spans="3:16" s="360" customFormat="1" ht="15" customHeight="1" x14ac:dyDescent="0.3">
      <c r="C2422" s="4760" t="s">
        <v>1536</v>
      </c>
      <c r="D2422" s="3848"/>
      <c r="E2422" s="3848"/>
      <c r="F2422" s="3848"/>
      <c r="G2422" s="4746"/>
      <c r="H2422" s="534"/>
      <c r="I2422" s="506"/>
      <c r="J2422" s="506"/>
      <c r="K2422" s="506"/>
      <c r="L2422" s="506"/>
      <c r="M2422" s="506"/>
      <c r="N2422" s="506"/>
      <c r="O2422" s="506"/>
      <c r="P2422" s="506"/>
    </row>
    <row r="2423" spans="3:16" s="360" customFormat="1" ht="41.25" customHeight="1" x14ac:dyDescent="0.3">
      <c r="C2423" s="1324" t="s">
        <v>1537</v>
      </c>
      <c r="D2423" s="3865" t="s">
        <v>1538</v>
      </c>
      <c r="E2423" s="3865"/>
      <c r="F2423" s="903"/>
      <c r="G2423" s="1322"/>
      <c r="H2423" s="534"/>
      <c r="I2423" s="506"/>
      <c r="J2423" s="506"/>
      <c r="K2423" s="506"/>
      <c r="L2423" s="506"/>
      <c r="M2423" s="506"/>
      <c r="N2423" s="506"/>
      <c r="O2423" s="506"/>
      <c r="P2423" s="506"/>
    </row>
    <row r="2424" spans="3:16" s="360" customFormat="1" ht="15" customHeight="1" thickBot="1" x14ac:dyDescent="0.35">
      <c r="C2424" s="4794" t="s">
        <v>1539</v>
      </c>
      <c r="D2424" s="4795"/>
      <c r="E2424" s="4795"/>
      <c r="F2424" s="4795"/>
      <c r="G2424" s="2411"/>
      <c r="H2424" s="534"/>
      <c r="I2424" s="506"/>
      <c r="J2424" s="506"/>
      <c r="K2424" s="506"/>
      <c r="L2424" s="506"/>
      <c r="M2424" s="506"/>
      <c r="N2424" s="506"/>
      <c r="O2424" s="506"/>
      <c r="P2424" s="506"/>
    </row>
    <row r="2425" spans="3:16" s="360" customFormat="1" ht="15" customHeight="1" thickTop="1" x14ac:dyDescent="0.3">
      <c r="C2425" s="3863" t="str">
        <f>+C2393</f>
        <v>.</v>
      </c>
      <c r="D2425" s="3863"/>
      <c r="E2425" s="3863"/>
      <c r="F2425" s="534"/>
      <c r="G2425" s="534"/>
      <c r="H2425" s="534"/>
      <c r="I2425" s="506"/>
      <c r="J2425" s="506"/>
      <c r="K2425" s="506"/>
      <c r="L2425" s="506"/>
      <c r="M2425" s="506"/>
      <c r="N2425" s="506"/>
      <c r="O2425" s="506"/>
      <c r="P2425" s="506"/>
    </row>
    <row r="2426" spans="3:16" s="360" customFormat="1" ht="15" customHeight="1" thickBot="1" x14ac:dyDescent="0.35">
      <c r="C2426" s="534"/>
      <c r="D2426" s="534"/>
      <c r="E2426" s="534"/>
      <c r="F2426" s="534"/>
      <c r="G2426" s="534"/>
      <c r="H2426" s="534"/>
      <c r="I2426" s="506"/>
      <c r="J2426" s="506"/>
      <c r="K2426" s="506"/>
      <c r="L2426" s="506"/>
      <c r="M2426" s="506"/>
      <c r="N2426" s="506"/>
      <c r="O2426" s="506"/>
      <c r="P2426" s="506"/>
    </row>
    <row r="2427" spans="3:16" s="360" customFormat="1" ht="15" customHeight="1" thickTop="1" x14ac:dyDescent="0.2">
      <c r="C2427" s="4747" t="s">
        <v>2559</v>
      </c>
      <c r="D2427" s="4699"/>
      <c r="E2427" s="4699"/>
      <c r="F2427" s="4699"/>
      <c r="G2427" s="4699"/>
      <c r="H2427" s="4699"/>
      <c r="I2427" s="4699"/>
      <c r="J2427" s="4699"/>
      <c r="K2427" s="4699"/>
      <c r="L2427" s="4699"/>
      <c r="M2427" s="4699"/>
      <c r="N2427" s="4700"/>
      <c r="O2427" s="506"/>
      <c r="P2427" s="506"/>
    </row>
    <row r="2428" spans="3:16" s="360" customFormat="1" ht="15" customHeight="1" thickBot="1" x14ac:dyDescent="0.25">
      <c r="C2428" s="831"/>
      <c r="D2428" s="712"/>
      <c r="E2428" s="712"/>
      <c r="F2428" s="712"/>
      <c r="G2428" s="712"/>
      <c r="H2428" s="712"/>
      <c r="I2428" s="712"/>
      <c r="J2428" s="712"/>
      <c r="K2428" s="712"/>
      <c r="L2428" s="712"/>
      <c r="M2428" s="712"/>
      <c r="N2428" s="832"/>
      <c r="O2428" s="506"/>
      <c r="P2428" s="506"/>
    </row>
    <row r="2429" spans="3:16" s="360" customFormat="1" ht="15" customHeight="1" thickBot="1" x14ac:dyDescent="0.25">
      <c r="C2429" s="4659" t="s">
        <v>344</v>
      </c>
      <c r="D2429" s="4660"/>
      <c r="E2429" s="4661" t="s">
        <v>2765</v>
      </c>
      <c r="F2429" s="4662"/>
      <c r="G2429" s="4662"/>
      <c r="H2429" s="4662"/>
      <c r="I2429" s="4662"/>
      <c r="J2429" s="4662"/>
      <c r="K2429" s="4662"/>
      <c r="L2429" s="4662"/>
      <c r="M2429" s="4662"/>
      <c r="N2429" s="4663"/>
      <c r="O2429" s="506"/>
      <c r="P2429" s="506"/>
    </row>
    <row r="2430" spans="3:16" s="360" customFormat="1" ht="15" customHeight="1" thickBot="1" x14ac:dyDescent="0.25">
      <c r="C2430" s="4800" t="s">
        <v>2768</v>
      </c>
      <c r="D2430" s="4830" t="s">
        <v>2769</v>
      </c>
      <c r="E2430" s="4705" t="s">
        <v>2766</v>
      </c>
      <c r="F2430" s="4706"/>
      <c r="G2430" s="4707"/>
      <c r="H2430" s="4705" t="s">
        <v>2767</v>
      </c>
      <c r="I2430" s="4706"/>
      <c r="J2430" s="4707"/>
      <c r="K2430" s="931"/>
      <c r="L2430" s="931"/>
      <c r="M2430" s="931"/>
      <c r="N2430" s="1296"/>
      <c r="O2430" s="506"/>
      <c r="P2430" s="506"/>
    </row>
    <row r="2431" spans="3:16" s="360" customFormat="1" ht="75" customHeight="1" thickBot="1" x14ac:dyDescent="0.25">
      <c r="C2431" s="4801"/>
      <c r="D2431" s="4677"/>
      <c r="E2431" s="833" t="s">
        <v>2770</v>
      </c>
      <c r="F2431" s="855" t="s">
        <v>563</v>
      </c>
      <c r="G2431" s="828" t="s">
        <v>1413</v>
      </c>
      <c r="H2431" s="1236" t="s">
        <v>2773</v>
      </c>
      <c r="I2431" s="1023" t="s">
        <v>1996</v>
      </c>
      <c r="J2431" s="1023" t="s">
        <v>2321</v>
      </c>
      <c r="K2431" s="833" t="s">
        <v>1993</v>
      </c>
      <c r="L2431" s="1297" t="s">
        <v>2322</v>
      </c>
      <c r="M2431" s="1297" t="s">
        <v>2323</v>
      </c>
      <c r="N2431" s="1298" t="s">
        <v>2560</v>
      </c>
      <c r="O2431" s="506"/>
      <c r="P2431" s="506"/>
    </row>
    <row r="2432" spans="3:16" s="360" customFormat="1" ht="15" customHeight="1" x14ac:dyDescent="0.2">
      <c r="C2432" s="1027" t="s">
        <v>2561</v>
      </c>
      <c r="D2432" s="836" t="s">
        <v>1534</v>
      </c>
      <c r="E2432" s="836" t="s">
        <v>1534</v>
      </c>
      <c r="F2432" s="836" t="s">
        <v>1534</v>
      </c>
      <c r="G2432" s="836" t="s">
        <v>1534</v>
      </c>
      <c r="H2432" s="836">
        <v>9.99</v>
      </c>
      <c r="I2432" s="19">
        <v>30</v>
      </c>
      <c r="J2432" s="839">
        <v>0.5</v>
      </c>
      <c r="K2432" s="839" t="s">
        <v>1534</v>
      </c>
      <c r="L2432" s="1299" t="s">
        <v>1534</v>
      </c>
      <c r="M2432" s="1299" t="s">
        <v>1534</v>
      </c>
      <c r="N2432" s="1243" t="s">
        <v>1534</v>
      </c>
      <c r="O2432" s="506"/>
      <c r="P2432" s="506"/>
    </row>
    <row r="2433" spans="3:16" s="360" customFormat="1" ht="15" customHeight="1" x14ac:dyDescent="0.2">
      <c r="C2433" s="1027" t="s">
        <v>2562</v>
      </c>
      <c r="D2433" s="836" t="s">
        <v>1534</v>
      </c>
      <c r="E2433" s="836" t="s">
        <v>1534</v>
      </c>
      <c r="F2433" s="836" t="s">
        <v>1534</v>
      </c>
      <c r="G2433" s="836" t="s">
        <v>1534</v>
      </c>
      <c r="H2433" s="836">
        <v>14.99</v>
      </c>
      <c r="I2433" s="19">
        <v>60</v>
      </c>
      <c r="J2433" s="839">
        <v>0.5</v>
      </c>
      <c r="K2433" s="839" t="s">
        <v>1534</v>
      </c>
      <c r="L2433" s="1299" t="s">
        <v>1534</v>
      </c>
      <c r="M2433" s="1299" t="s">
        <v>1534</v>
      </c>
      <c r="N2433" s="1243" t="s">
        <v>1534</v>
      </c>
      <c r="O2433" s="506"/>
      <c r="P2433" s="506"/>
    </row>
    <row r="2434" spans="3:16" s="360" customFormat="1" ht="15" customHeight="1" x14ac:dyDescent="0.2">
      <c r="C2434" s="1027" t="s">
        <v>2563</v>
      </c>
      <c r="D2434" s="836" t="s">
        <v>1534</v>
      </c>
      <c r="E2434" s="836" t="s">
        <v>1534</v>
      </c>
      <c r="F2434" s="836" t="s">
        <v>1534</v>
      </c>
      <c r="G2434" s="836" t="s">
        <v>1534</v>
      </c>
      <c r="H2434" s="836">
        <v>19.989999999999998</v>
      </c>
      <c r="I2434" s="19">
        <v>500</v>
      </c>
      <c r="J2434" s="839">
        <v>0.5</v>
      </c>
      <c r="K2434" s="839" t="s">
        <v>1534</v>
      </c>
      <c r="L2434" s="1299" t="s">
        <v>1534</v>
      </c>
      <c r="M2434" s="1299" t="s">
        <v>1534</v>
      </c>
      <c r="N2434" s="1243" t="s">
        <v>1534</v>
      </c>
      <c r="O2434" s="506"/>
      <c r="P2434" s="506"/>
    </row>
    <row r="2435" spans="3:16" s="360" customFormat="1" ht="15" customHeight="1" x14ac:dyDescent="0.2">
      <c r="C2435" s="1234" t="s">
        <v>1474</v>
      </c>
      <c r="D2435" s="1300"/>
      <c r="E2435" s="1300"/>
      <c r="F2435" s="1300"/>
      <c r="G2435" s="1300"/>
      <c r="H2435" s="1300"/>
      <c r="I2435" s="144"/>
      <c r="J2435" s="1301"/>
      <c r="K2435" s="1301"/>
      <c r="L2435" s="1302"/>
      <c r="M2435" s="1302"/>
      <c r="N2435" s="1303"/>
      <c r="O2435" s="506"/>
      <c r="P2435" s="506"/>
    </row>
    <row r="2436" spans="3:16" s="360" customFormat="1" ht="15" customHeight="1" x14ac:dyDescent="0.2">
      <c r="C2436" s="831" t="s">
        <v>2778</v>
      </c>
      <c r="D2436" s="712"/>
      <c r="E2436" s="848"/>
      <c r="F2436" s="848"/>
      <c r="G2436" s="848"/>
      <c r="H2436" s="848"/>
      <c r="I2436" s="848"/>
      <c r="J2436" s="848"/>
      <c r="K2436" s="848"/>
      <c r="L2436" s="848"/>
      <c r="M2436" s="848"/>
      <c r="N2436" s="1026"/>
      <c r="O2436" s="506"/>
      <c r="P2436" s="506"/>
    </row>
    <row r="2437" spans="3:16" s="360" customFormat="1" ht="15" customHeight="1" x14ac:dyDescent="0.2">
      <c r="C2437" s="4721" t="s">
        <v>2779</v>
      </c>
      <c r="D2437" s="4740"/>
      <c r="E2437" s="4740"/>
      <c r="F2437" s="4740"/>
      <c r="G2437" s="4740"/>
      <c r="H2437" s="4740"/>
      <c r="I2437" s="4740"/>
      <c r="J2437" s="4740"/>
      <c r="K2437" s="4740"/>
      <c r="L2437" s="4740"/>
      <c r="M2437" s="4740"/>
      <c r="N2437" s="4688"/>
      <c r="O2437" s="506"/>
      <c r="P2437" s="506"/>
    </row>
    <row r="2438" spans="3:16" s="360" customFormat="1" ht="15" customHeight="1" x14ac:dyDescent="0.2">
      <c r="C2438" s="4761" t="s">
        <v>2327</v>
      </c>
      <c r="D2438" s="3952"/>
      <c r="E2438" s="3952"/>
      <c r="F2438" s="3952"/>
      <c r="G2438" s="3952"/>
      <c r="H2438" s="901"/>
      <c r="I2438" s="901"/>
      <c r="J2438" s="901"/>
      <c r="K2438" s="901"/>
      <c r="L2438" s="901"/>
      <c r="M2438" s="901"/>
      <c r="N2438" s="849"/>
      <c r="O2438" s="506"/>
      <c r="P2438" s="506"/>
    </row>
    <row r="2439" spans="3:16" s="360" customFormat="1" ht="15" customHeight="1" x14ac:dyDescent="0.2">
      <c r="C2439" s="4761" t="s">
        <v>2564</v>
      </c>
      <c r="D2439" s="3952"/>
      <c r="E2439" s="3952"/>
      <c r="F2439" s="3952"/>
      <c r="G2439" s="3952"/>
      <c r="H2439" s="3952"/>
      <c r="I2439" s="3952"/>
      <c r="J2439" s="3952"/>
      <c r="K2439" s="3952"/>
      <c r="L2439" s="3952"/>
      <c r="M2439" s="3952"/>
      <c r="N2439" s="4762"/>
      <c r="O2439" s="506"/>
      <c r="P2439" s="506"/>
    </row>
    <row r="2440" spans="3:16" s="360" customFormat="1" ht="15" customHeight="1" thickBot="1" x14ac:dyDescent="0.25">
      <c r="C2440" s="850" t="s">
        <v>2662</v>
      </c>
      <c r="D2440" s="851"/>
      <c r="E2440" s="851"/>
      <c r="F2440" s="851"/>
      <c r="G2440" s="851"/>
      <c r="H2440" s="851"/>
      <c r="I2440" s="851"/>
      <c r="J2440" s="851"/>
      <c r="K2440" s="851"/>
      <c r="L2440" s="851"/>
      <c r="M2440" s="851"/>
      <c r="N2440" s="852"/>
      <c r="O2440" s="506"/>
      <c r="P2440" s="506"/>
    </row>
    <row r="2441" spans="3:16" s="360" customFormat="1" ht="15" customHeight="1" thickTop="1" x14ac:dyDescent="0.3">
      <c r="C2441" s="4683" t="str">
        <f>+C2425</f>
        <v>.</v>
      </c>
      <c r="D2441" s="4683"/>
      <c r="E2441" s="4683"/>
      <c r="F2441" s="534"/>
      <c r="G2441" s="534"/>
      <c r="H2441" s="534"/>
      <c r="I2441" s="506"/>
      <c r="J2441" s="506"/>
      <c r="K2441" s="506"/>
      <c r="L2441" s="506"/>
      <c r="M2441" s="506"/>
      <c r="N2441" s="506"/>
      <c r="O2441" s="506"/>
      <c r="P2441" s="506"/>
    </row>
    <row r="2442" spans="3:16" s="360" customFormat="1" ht="15" customHeight="1" thickBot="1" x14ac:dyDescent="0.35">
      <c r="C2442" s="534"/>
      <c r="D2442" s="534"/>
      <c r="E2442" s="534"/>
      <c r="F2442" s="534"/>
      <c r="G2442" s="534"/>
      <c r="H2442" s="534"/>
      <c r="I2442" s="506"/>
      <c r="J2442" s="506"/>
      <c r="K2442" s="506"/>
      <c r="L2442" s="506"/>
      <c r="M2442" s="506"/>
      <c r="N2442" s="506"/>
      <c r="O2442" s="506"/>
      <c r="P2442" s="506"/>
    </row>
    <row r="2443" spans="3:16" s="360" customFormat="1" ht="15" customHeight="1" thickTop="1" x14ac:dyDescent="0.3">
      <c r="C2443" s="4747" t="s">
        <v>2320</v>
      </c>
      <c r="D2443" s="4699"/>
      <c r="E2443" s="4699"/>
      <c r="F2443" s="4699"/>
      <c r="G2443" s="4700"/>
      <c r="H2443" s="534"/>
      <c r="I2443" s="506"/>
      <c r="J2443" s="506"/>
      <c r="K2443" s="506"/>
      <c r="L2443" s="506"/>
      <c r="M2443" s="506"/>
      <c r="N2443" s="506"/>
      <c r="O2443" s="506"/>
      <c r="P2443" s="506"/>
    </row>
    <row r="2444" spans="3:16" s="360" customFormat="1" ht="15" customHeight="1" thickBot="1" x14ac:dyDescent="0.35">
      <c r="C2444" s="831"/>
      <c r="D2444" s="712"/>
      <c r="E2444" s="712"/>
      <c r="F2444" s="712"/>
      <c r="G2444" s="832"/>
      <c r="H2444" s="534"/>
      <c r="I2444" s="506"/>
      <c r="J2444" s="506"/>
      <c r="K2444" s="506"/>
      <c r="L2444" s="506"/>
      <c r="M2444" s="506"/>
      <c r="N2444" s="506"/>
      <c r="O2444" s="506"/>
      <c r="P2444" s="506"/>
    </row>
    <row r="2445" spans="3:16" s="360" customFormat="1" ht="15" customHeight="1" thickBot="1" x14ac:dyDescent="0.35">
      <c r="C2445" s="1237" t="s">
        <v>344</v>
      </c>
      <c r="D2445" s="4662"/>
      <c r="E2445" s="4662"/>
      <c r="F2445" s="4662"/>
      <c r="G2445" s="4663"/>
      <c r="H2445" s="534"/>
      <c r="I2445" s="506"/>
      <c r="J2445" s="506"/>
      <c r="K2445" s="506"/>
      <c r="L2445" s="506"/>
      <c r="M2445" s="506"/>
      <c r="N2445" s="506"/>
      <c r="O2445" s="506"/>
      <c r="P2445" s="506"/>
    </row>
    <row r="2446" spans="3:16" s="360" customFormat="1" ht="15" customHeight="1" thickBot="1" x14ac:dyDescent="0.35">
      <c r="C2446" s="4800" t="s">
        <v>2329</v>
      </c>
      <c r="D2446" s="4705" t="s">
        <v>2330</v>
      </c>
      <c r="E2446" s="4706"/>
      <c r="F2446" s="4706"/>
      <c r="G2446" s="4980"/>
      <c r="H2446" s="534"/>
      <c r="I2446" s="506"/>
      <c r="J2446" s="506"/>
      <c r="K2446" s="506"/>
      <c r="L2446" s="506"/>
      <c r="M2446" s="506"/>
      <c r="N2446" s="506"/>
      <c r="O2446" s="506"/>
      <c r="P2446" s="506"/>
    </row>
    <row r="2447" spans="3:16" s="360" customFormat="1" ht="15" customHeight="1" x14ac:dyDescent="0.3">
      <c r="C2447" s="4801"/>
      <c r="D2447" s="1236" t="s">
        <v>2331</v>
      </c>
      <c r="E2447" s="833" t="s">
        <v>1996</v>
      </c>
      <c r="F2447" s="833" t="s">
        <v>2321</v>
      </c>
      <c r="G2447" s="1235" t="s">
        <v>947</v>
      </c>
      <c r="H2447" s="534"/>
      <c r="I2447" s="506"/>
      <c r="J2447" s="506"/>
      <c r="K2447" s="506"/>
      <c r="L2447" s="506"/>
      <c r="M2447" s="506"/>
      <c r="N2447" s="506"/>
      <c r="O2447" s="506"/>
      <c r="P2447" s="506"/>
    </row>
    <row r="2448" spans="3:16" s="360" customFormat="1" ht="15" customHeight="1" x14ac:dyDescent="0.3">
      <c r="C2448" s="1027" t="s">
        <v>2332</v>
      </c>
      <c r="D2448" s="836">
        <v>9.99</v>
      </c>
      <c r="E2448" s="19">
        <v>30</v>
      </c>
      <c r="F2448" s="839">
        <v>0.5</v>
      </c>
      <c r="G2448" s="1243" t="s">
        <v>2333</v>
      </c>
      <c r="H2448" s="534"/>
      <c r="I2448" s="506"/>
      <c r="J2448" s="506"/>
      <c r="K2448" s="506"/>
      <c r="L2448" s="506"/>
      <c r="M2448" s="506"/>
      <c r="N2448" s="506"/>
      <c r="O2448" s="506"/>
      <c r="P2448" s="506"/>
    </row>
    <row r="2449" spans="3:16" s="360" customFormat="1" ht="15" customHeight="1" x14ac:dyDescent="0.3">
      <c r="C2449" s="1027" t="s">
        <v>2334</v>
      </c>
      <c r="D2449" s="836">
        <v>14.99</v>
      </c>
      <c r="E2449" s="19">
        <v>60</v>
      </c>
      <c r="F2449" s="839">
        <v>0.5</v>
      </c>
      <c r="G2449" s="1243" t="s">
        <v>2335</v>
      </c>
      <c r="H2449" s="534"/>
      <c r="I2449" s="506"/>
      <c r="J2449" s="506"/>
      <c r="K2449" s="506"/>
      <c r="L2449" s="506"/>
      <c r="M2449" s="506"/>
      <c r="N2449" s="506"/>
      <c r="O2449" s="506"/>
      <c r="P2449" s="506"/>
    </row>
    <row r="2450" spans="3:16" s="360" customFormat="1" ht="15" customHeight="1" x14ac:dyDescent="0.3">
      <c r="C2450" s="1027" t="s">
        <v>2336</v>
      </c>
      <c r="D2450" s="836">
        <v>19.989999999999998</v>
      </c>
      <c r="E2450" s="19">
        <v>500</v>
      </c>
      <c r="F2450" s="839">
        <v>0.5</v>
      </c>
      <c r="G2450" s="1243" t="s">
        <v>2337</v>
      </c>
      <c r="H2450" s="534"/>
      <c r="I2450" s="506"/>
      <c r="J2450" s="506"/>
      <c r="K2450" s="506"/>
      <c r="L2450" s="506"/>
      <c r="M2450" s="506"/>
      <c r="N2450" s="506"/>
      <c r="O2450" s="506"/>
      <c r="P2450" s="506"/>
    </row>
    <row r="2451" spans="3:16" s="360" customFormat="1" ht="15" customHeight="1" x14ac:dyDescent="0.3">
      <c r="C2451" s="1234" t="s">
        <v>1474</v>
      </c>
      <c r="D2451" s="1300"/>
      <c r="E2451" s="144"/>
      <c r="F2451" s="1301"/>
      <c r="G2451" s="1303"/>
      <c r="H2451" s="534"/>
      <c r="I2451" s="506"/>
      <c r="J2451" s="506"/>
      <c r="K2451" s="506"/>
      <c r="L2451" s="506"/>
      <c r="M2451" s="506"/>
      <c r="N2451" s="506"/>
      <c r="O2451" s="506"/>
      <c r="P2451" s="506"/>
    </row>
    <row r="2452" spans="3:16" s="360" customFormat="1" ht="15" customHeight="1" x14ac:dyDescent="0.3">
      <c r="C2452" s="831" t="s">
        <v>2778</v>
      </c>
      <c r="D2452" s="848"/>
      <c r="E2452" s="848"/>
      <c r="F2452" s="848"/>
      <c r="G2452" s="1026"/>
      <c r="H2452" s="534"/>
      <c r="I2452" s="506"/>
      <c r="J2452" s="506"/>
      <c r="K2452" s="506"/>
      <c r="L2452" s="506"/>
      <c r="M2452" s="506"/>
      <c r="N2452" s="506"/>
      <c r="O2452" s="506"/>
      <c r="P2452" s="506"/>
    </row>
    <row r="2453" spans="3:16" s="360" customFormat="1" ht="15" customHeight="1" x14ac:dyDescent="0.3">
      <c r="C2453" s="4721" t="s">
        <v>2338</v>
      </c>
      <c r="D2453" s="3884"/>
      <c r="E2453" s="3884"/>
      <c r="F2453" s="3884"/>
      <c r="G2453" s="4688"/>
      <c r="H2453" s="534"/>
      <c r="I2453" s="506"/>
      <c r="J2453" s="506"/>
      <c r="K2453" s="506"/>
      <c r="L2453" s="506"/>
      <c r="M2453" s="506"/>
      <c r="N2453" s="506"/>
      <c r="O2453" s="506"/>
      <c r="P2453" s="506"/>
    </row>
    <row r="2454" spans="3:16" s="360" customFormat="1" ht="15" customHeight="1" x14ac:dyDescent="0.3">
      <c r="C2454" s="4761" t="s">
        <v>2339</v>
      </c>
      <c r="D2454" s="3952"/>
      <c r="E2454" s="3952"/>
      <c r="F2454" s="3952"/>
      <c r="G2454" s="4762"/>
      <c r="H2454" s="534"/>
      <c r="I2454" s="506"/>
      <c r="J2454" s="506"/>
      <c r="K2454" s="506"/>
      <c r="L2454" s="506"/>
      <c r="M2454" s="506"/>
      <c r="N2454" s="506"/>
      <c r="O2454" s="506"/>
      <c r="P2454" s="506"/>
    </row>
    <row r="2455" spans="3:16" s="360" customFormat="1" ht="15" customHeight="1" thickBot="1" x14ac:dyDescent="0.35">
      <c r="C2455" s="4845" t="s">
        <v>2340</v>
      </c>
      <c r="D2455" s="4846"/>
      <c r="E2455" s="4846"/>
      <c r="F2455" s="4846"/>
      <c r="G2455" s="4847"/>
      <c r="H2455" s="534"/>
      <c r="I2455" s="506"/>
      <c r="J2455" s="506"/>
      <c r="K2455" s="506"/>
      <c r="L2455" s="506"/>
      <c r="M2455" s="506"/>
      <c r="N2455" s="506"/>
      <c r="O2455" s="506"/>
      <c r="P2455" s="506"/>
    </row>
    <row r="2456" spans="3:16" s="360" customFormat="1" ht="15" customHeight="1" thickTop="1" x14ac:dyDescent="0.3">
      <c r="C2456" s="249" t="str">
        <f>+C2441</f>
        <v>.</v>
      </c>
      <c r="D2456" s="534"/>
      <c r="E2456" s="534"/>
      <c r="F2456" s="534"/>
      <c r="G2456" s="534"/>
      <c r="H2456" s="534"/>
      <c r="I2456" s="506"/>
      <c r="J2456" s="506"/>
      <c r="K2456" s="506"/>
      <c r="L2456" s="506"/>
      <c r="M2456" s="506"/>
      <c r="N2456" s="506"/>
      <c r="O2456" s="506"/>
      <c r="P2456" s="506"/>
    </row>
    <row r="2457" spans="3:16" s="360" customFormat="1" ht="15" customHeight="1" thickBot="1" x14ac:dyDescent="0.35">
      <c r="C2457" s="534"/>
      <c r="D2457" s="534"/>
      <c r="E2457" s="534"/>
      <c r="F2457" s="534"/>
      <c r="G2457" s="534"/>
      <c r="H2457" s="534"/>
      <c r="I2457" s="506"/>
      <c r="J2457" s="506"/>
      <c r="K2457" s="506"/>
      <c r="L2457" s="506"/>
      <c r="M2457" s="506"/>
      <c r="N2457" s="506"/>
      <c r="O2457" s="506"/>
      <c r="P2457" s="506"/>
    </row>
    <row r="2458" spans="3:16" s="360" customFormat="1" ht="15" customHeight="1" thickTop="1" x14ac:dyDescent="0.2">
      <c r="C2458" s="4747" t="s">
        <v>2320</v>
      </c>
      <c r="D2458" s="4699"/>
      <c r="E2458" s="4699"/>
      <c r="F2458" s="4699"/>
      <c r="G2458" s="4699"/>
      <c r="H2458" s="4699"/>
      <c r="I2458" s="4699"/>
      <c r="J2458" s="4699"/>
      <c r="K2458" s="4699"/>
      <c r="L2458" s="4699"/>
      <c r="M2458" s="4700"/>
      <c r="N2458" s="506"/>
      <c r="O2458" s="506"/>
      <c r="P2458" s="506"/>
    </row>
    <row r="2459" spans="3:16" s="360" customFormat="1" ht="15" customHeight="1" thickBot="1" x14ac:dyDescent="0.25">
      <c r="C2459" s="831"/>
      <c r="D2459" s="712"/>
      <c r="E2459" s="712"/>
      <c r="F2459" s="712"/>
      <c r="G2459" s="712"/>
      <c r="H2459" s="712"/>
      <c r="I2459" s="712"/>
      <c r="J2459" s="712"/>
      <c r="K2459" s="712"/>
      <c r="L2459" s="712"/>
      <c r="M2459" s="832"/>
      <c r="N2459" s="506"/>
      <c r="O2459" s="506"/>
      <c r="P2459" s="506"/>
    </row>
    <row r="2460" spans="3:16" s="360" customFormat="1" ht="15" customHeight="1" thickBot="1" x14ac:dyDescent="0.25">
      <c r="C2460" s="4659" t="s">
        <v>344</v>
      </c>
      <c r="D2460" s="4660"/>
      <c r="E2460" s="4661" t="s">
        <v>2765</v>
      </c>
      <c r="F2460" s="4662"/>
      <c r="G2460" s="4662"/>
      <c r="H2460" s="4662"/>
      <c r="I2460" s="4662"/>
      <c r="J2460" s="4662"/>
      <c r="K2460" s="4662"/>
      <c r="L2460" s="4662"/>
      <c r="M2460" s="4663"/>
      <c r="N2460" s="506"/>
      <c r="O2460" s="506"/>
      <c r="P2460" s="506"/>
    </row>
    <row r="2461" spans="3:16" s="360" customFormat="1" ht="15" customHeight="1" thickBot="1" x14ac:dyDescent="0.25">
      <c r="C2461" s="4800" t="s">
        <v>2768</v>
      </c>
      <c r="D2461" s="4830" t="s">
        <v>2769</v>
      </c>
      <c r="E2461" s="4705" t="s">
        <v>2766</v>
      </c>
      <c r="F2461" s="4706"/>
      <c r="G2461" s="4707"/>
      <c r="H2461" s="4705" t="s">
        <v>2767</v>
      </c>
      <c r="I2461" s="4706"/>
      <c r="J2461" s="4707"/>
      <c r="K2461" s="931"/>
      <c r="L2461" s="931"/>
      <c r="M2461" s="1296"/>
      <c r="N2461" s="506"/>
      <c r="O2461" s="506"/>
      <c r="P2461" s="506"/>
    </row>
    <row r="2462" spans="3:16" s="360" customFormat="1" ht="15" customHeight="1" thickBot="1" x14ac:dyDescent="0.25">
      <c r="C2462" s="4801"/>
      <c r="D2462" s="4677"/>
      <c r="E2462" s="833" t="s">
        <v>2770</v>
      </c>
      <c r="F2462" s="855" t="s">
        <v>563</v>
      </c>
      <c r="G2462" s="828" t="s">
        <v>1413</v>
      </c>
      <c r="H2462" s="1236" t="s">
        <v>2773</v>
      </c>
      <c r="I2462" s="1023" t="s">
        <v>1996</v>
      </c>
      <c r="J2462" s="1023" t="s">
        <v>2321</v>
      </c>
      <c r="K2462" s="833" t="s">
        <v>1993</v>
      </c>
      <c r="L2462" s="1297" t="s">
        <v>2322</v>
      </c>
      <c r="M2462" s="1298" t="s">
        <v>2323</v>
      </c>
      <c r="N2462" s="506"/>
      <c r="O2462" s="506"/>
      <c r="P2462" s="506"/>
    </row>
    <row r="2463" spans="3:16" s="360" customFormat="1" ht="15" customHeight="1" x14ac:dyDescent="0.2">
      <c r="C2463" s="1027" t="s">
        <v>2324</v>
      </c>
      <c r="D2463" s="836">
        <v>14</v>
      </c>
      <c r="E2463" s="836" t="s">
        <v>1534</v>
      </c>
      <c r="F2463" s="836" t="s">
        <v>1534</v>
      </c>
      <c r="G2463" s="836" t="s">
        <v>1534</v>
      </c>
      <c r="H2463" s="836">
        <v>14</v>
      </c>
      <c r="I2463" s="19">
        <v>600</v>
      </c>
      <c r="J2463" s="839">
        <v>0.1</v>
      </c>
      <c r="K2463" s="839">
        <v>0</v>
      </c>
      <c r="L2463" s="1299">
        <v>50</v>
      </c>
      <c r="M2463" s="1243">
        <v>0.06</v>
      </c>
      <c r="N2463" s="506"/>
      <c r="O2463" s="506"/>
      <c r="P2463" s="506"/>
    </row>
    <row r="2464" spans="3:16" s="360" customFormat="1" ht="15" customHeight="1" x14ac:dyDescent="0.2">
      <c r="C2464" s="1027" t="s">
        <v>2325</v>
      </c>
      <c r="D2464" s="836">
        <v>19</v>
      </c>
      <c r="E2464" s="836" t="s">
        <v>1534</v>
      </c>
      <c r="F2464" s="836" t="s">
        <v>1534</v>
      </c>
      <c r="G2464" s="836" t="s">
        <v>1534</v>
      </c>
      <c r="H2464" s="836">
        <v>19</v>
      </c>
      <c r="I2464" s="19">
        <v>1000</v>
      </c>
      <c r="J2464" s="839">
        <v>0.1</v>
      </c>
      <c r="K2464" s="839">
        <v>0</v>
      </c>
      <c r="L2464" s="1299">
        <v>50</v>
      </c>
      <c r="M2464" s="1243">
        <v>0.06</v>
      </c>
      <c r="N2464" s="506"/>
      <c r="O2464" s="506"/>
      <c r="P2464" s="506"/>
    </row>
    <row r="2465" spans="3:16" s="360" customFormat="1" ht="15" customHeight="1" x14ac:dyDescent="0.2">
      <c r="C2465" s="1027" t="s">
        <v>2326</v>
      </c>
      <c r="D2465" s="836">
        <v>29</v>
      </c>
      <c r="E2465" s="836" t="s">
        <v>1534</v>
      </c>
      <c r="F2465" s="836" t="s">
        <v>1534</v>
      </c>
      <c r="G2465" s="836" t="s">
        <v>1534</v>
      </c>
      <c r="H2465" s="836">
        <v>29</v>
      </c>
      <c r="I2465" s="19">
        <v>2000</v>
      </c>
      <c r="J2465" s="839">
        <v>0.1</v>
      </c>
      <c r="K2465" s="839">
        <v>0</v>
      </c>
      <c r="L2465" s="1299">
        <v>50</v>
      </c>
      <c r="M2465" s="1243">
        <v>0.06</v>
      </c>
      <c r="N2465" s="506"/>
      <c r="O2465" s="506"/>
      <c r="P2465" s="506"/>
    </row>
    <row r="2466" spans="3:16" s="360" customFormat="1" ht="15" customHeight="1" x14ac:dyDescent="0.2">
      <c r="C2466" s="1234" t="s">
        <v>1474</v>
      </c>
      <c r="D2466" s="1300"/>
      <c r="E2466" s="1300"/>
      <c r="F2466" s="1300"/>
      <c r="G2466" s="1300"/>
      <c r="H2466" s="1300"/>
      <c r="I2466" s="144"/>
      <c r="J2466" s="1301"/>
      <c r="K2466" s="1301"/>
      <c r="L2466" s="1302"/>
      <c r="M2466" s="1303"/>
      <c r="N2466" s="506"/>
      <c r="O2466" s="506"/>
      <c r="P2466" s="506"/>
    </row>
    <row r="2467" spans="3:16" s="360" customFormat="1" ht="15" customHeight="1" x14ac:dyDescent="0.2">
      <c r="C2467" s="831" t="s">
        <v>2778</v>
      </c>
      <c r="D2467" s="712"/>
      <c r="E2467" s="848"/>
      <c r="F2467" s="848"/>
      <c r="G2467" s="848"/>
      <c r="H2467" s="848"/>
      <c r="I2467" s="848"/>
      <c r="J2467" s="848"/>
      <c r="K2467" s="848"/>
      <c r="L2467" s="848"/>
      <c r="M2467" s="1026"/>
      <c r="N2467" s="506"/>
      <c r="O2467" s="506"/>
      <c r="P2467" s="506"/>
    </row>
    <row r="2468" spans="3:16" s="360" customFormat="1" ht="15" customHeight="1" x14ac:dyDescent="0.2">
      <c r="C2468" s="4721" t="s">
        <v>2779</v>
      </c>
      <c r="D2468" s="4740"/>
      <c r="E2468" s="4740"/>
      <c r="F2468" s="4740"/>
      <c r="G2468" s="4740"/>
      <c r="H2468" s="4740"/>
      <c r="I2468" s="4740"/>
      <c r="J2468" s="4740"/>
      <c r="K2468" s="4740"/>
      <c r="L2468" s="4740"/>
      <c r="M2468" s="4688"/>
      <c r="N2468" s="506"/>
      <c r="O2468" s="506"/>
      <c r="P2468" s="506"/>
    </row>
    <row r="2469" spans="3:16" s="360" customFormat="1" ht="15" customHeight="1" x14ac:dyDescent="0.2">
      <c r="C2469" s="4761" t="s">
        <v>2327</v>
      </c>
      <c r="D2469" s="3952"/>
      <c r="E2469" s="3952"/>
      <c r="F2469" s="3952"/>
      <c r="G2469" s="3952"/>
      <c r="H2469" s="901"/>
      <c r="I2469" s="901"/>
      <c r="J2469" s="901"/>
      <c r="K2469" s="901"/>
      <c r="L2469" s="901"/>
      <c r="M2469" s="849"/>
      <c r="N2469" s="506"/>
      <c r="O2469" s="506"/>
      <c r="P2469" s="506"/>
    </row>
    <row r="2470" spans="3:16" s="360" customFormat="1" ht="15" customHeight="1" x14ac:dyDescent="0.2">
      <c r="C2470" s="4761" t="s">
        <v>2328</v>
      </c>
      <c r="D2470" s="3952"/>
      <c r="E2470" s="3952"/>
      <c r="F2470" s="3952"/>
      <c r="G2470" s="3952"/>
      <c r="H2470" s="3952"/>
      <c r="I2470" s="3952"/>
      <c r="J2470" s="3952"/>
      <c r="K2470" s="3952"/>
      <c r="L2470" s="3952"/>
      <c r="M2470" s="4762"/>
      <c r="N2470" s="506"/>
      <c r="O2470" s="506"/>
      <c r="P2470" s="506"/>
    </row>
    <row r="2471" spans="3:16" s="360" customFormat="1" ht="15" customHeight="1" thickBot="1" x14ac:dyDescent="0.25">
      <c r="C2471" s="850" t="s">
        <v>2663</v>
      </c>
      <c r="D2471" s="851"/>
      <c r="E2471" s="851"/>
      <c r="F2471" s="851"/>
      <c r="G2471" s="851"/>
      <c r="H2471" s="851"/>
      <c r="I2471" s="851"/>
      <c r="J2471" s="851"/>
      <c r="K2471" s="851"/>
      <c r="L2471" s="851"/>
      <c r="M2471" s="852"/>
      <c r="N2471" s="506"/>
      <c r="O2471" s="506"/>
      <c r="P2471" s="506"/>
    </row>
    <row r="2472" spans="3:16" s="360" customFormat="1" ht="15" customHeight="1" thickTop="1" x14ac:dyDescent="0.3">
      <c r="C2472" s="4683" t="str">
        <f>+C2456</f>
        <v>.</v>
      </c>
      <c r="D2472" s="4683"/>
      <c r="E2472" s="4683"/>
      <c r="F2472" s="534"/>
      <c r="G2472" s="534"/>
      <c r="H2472" s="534"/>
      <c r="I2472" s="506"/>
      <c r="J2472" s="506"/>
      <c r="K2472" s="506"/>
      <c r="L2472" s="506"/>
      <c r="M2472" s="506"/>
      <c r="N2472" s="506"/>
      <c r="O2472" s="506"/>
      <c r="P2472" s="506"/>
    </row>
    <row r="2473" spans="3:16" s="360" customFormat="1" ht="15" customHeight="1" thickBot="1" x14ac:dyDescent="0.35">
      <c r="C2473" s="534"/>
      <c r="D2473" s="534"/>
      <c r="E2473" s="534"/>
      <c r="F2473" s="534"/>
      <c r="G2473" s="534"/>
      <c r="H2473" s="534"/>
      <c r="I2473" s="506"/>
      <c r="J2473" s="506"/>
      <c r="K2473" s="506"/>
      <c r="L2473" s="506"/>
      <c r="M2473" s="506"/>
      <c r="N2473" s="506"/>
      <c r="O2473" s="506"/>
      <c r="P2473" s="506"/>
    </row>
    <row r="2474" spans="3:16" s="360" customFormat="1" ht="15" customHeight="1" thickTop="1" thickBot="1" x14ac:dyDescent="0.25">
      <c r="C2474" s="4747" t="s">
        <v>343</v>
      </c>
      <c r="D2474" s="4699"/>
      <c r="E2474" s="4699"/>
      <c r="F2474" s="4699"/>
      <c r="G2474" s="4699"/>
      <c r="H2474" s="4699"/>
      <c r="I2474" s="4700"/>
      <c r="J2474" s="506"/>
      <c r="K2474" s="506"/>
      <c r="L2474" s="506"/>
      <c r="M2474" s="506"/>
      <c r="N2474" s="506"/>
      <c r="O2474" s="506"/>
      <c r="P2474" s="506"/>
    </row>
    <row r="2475" spans="3:16" s="360" customFormat="1" ht="15" customHeight="1" thickBot="1" x14ac:dyDescent="0.25">
      <c r="C2475" s="4659" t="s">
        <v>344</v>
      </c>
      <c r="D2475" s="4660"/>
      <c r="E2475" s="4661" t="s">
        <v>2765</v>
      </c>
      <c r="F2475" s="4662"/>
      <c r="G2475" s="4662"/>
      <c r="H2475" s="4662"/>
      <c r="I2475" s="4663"/>
      <c r="J2475" s="506"/>
      <c r="K2475" s="506"/>
      <c r="L2475" s="506"/>
      <c r="M2475" s="506"/>
      <c r="N2475" s="506"/>
      <c r="O2475" s="506"/>
      <c r="P2475" s="506"/>
    </row>
    <row r="2476" spans="3:16" s="360" customFormat="1" ht="15" customHeight="1" x14ac:dyDescent="0.2">
      <c r="C2476" s="4800" t="s">
        <v>346</v>
      </c>
      <c r="D2476" s="4724" t="s">
        <v>347</v>
      </c>
      <c r="E2476" s="4724" t="s">
        <v>2770</v>
      </c>
      <c r="F2476" s="4724" t="s">
        <v>349</v>
      </c>
      <c r="G2476" s="4724" t="s">
        <v>1263</v>
      </c>
      <c r="H2476" s="4724" t="s">
        <v>563</v>
      </c>
      <c r="I2476" s="4798" t="s">
        <v>1413</v>
      </c>
      <c r="J2476" s="506"/>
      <c r="K2476" s="506"/>
      <c r="L2476" s="506"/>
      <c r="M2476" s="506"/>
      <c r="N2476" s="506"/>
      <c r="O2476" s="506"/>
      <c r="P2476" s="506"/>
    </row>
    <row r="2477" spans="3:16" s="360" customFormat="1" ht="87" customHeight="1" x14ac:dyDescent="0.2">
      <c r="C2477" s="4801"/>
      <c r="D2477" s="4677"/>
      <c r="E2477" s="4677"/>
      <c r="F2477" s="4677"/>
      <c r="G2477" s="4677"/>
      <c r="H2477" s="4677"/>
      <c r="I2477" s="4799"/>
      <c r="J2477" s="506"/>
      <c r="K2477" s="506"/>
      <c r="L2477" s="506"/>
      <c r="M2477" s="506"/>
      <c r="N2477" s="506"/>
      <c r="O2477" s="506"/>
      <c r="P2477" s="506"/>
    </row>
    <row r="2478" spans="3:16" s="360" customFormat="1" ht="15" customHeight="1" x14ac:dyDescent="0.2">
      <c r="C2478" s="1027" t="s">
        <v>1264</v>
      </c>
      <c r="D2478" s="836">
        <v>150</v>
      </c>
      <c r="E2478" s="836">
        <v>150</v>
      </c>
      <c r="F2478" s="98">
        <v>1875</v>
      </c>
      <c r="G2478" s="1242">
        <v>0.04</v>
      </c>
      <c r="H2478" s="839">
        <v>0.08</v>
      </c>
      <c r="I2478" s="1243">
        <v>0.15</v>
      </c>
      <c r="J2478" s="506"/>
      <c r="K2478" s="506"/>
      <c r="L2478" s="506"/>
      <c r="M2478" s="506"/>
      <c r="N2478" s="506"/>
      <c r="O2478" s="506"/>
      <c r="P2478" s="506"/>
    </row>
    <row r="2479" spans="3:16" s="360" customFormat="1" ht="15" customHeight="1" thickBot="1" x14ac:dyDescent="0.25">
      <c r="C2479" s="1027" t="s">
        <v>1265</v>
      </c>
      <c r="D2479" s="836">
        <v>250</v>
      </c>
      <c r="E2479" s="836">
        <v>250</v>
      </c>
      <c r="F2479" s="1244">
        <v>3125</v>
      </c>
      <c r="G2479" s="1242">
        <v>0.04</v>
      </c>
      <c r="H2479" s="839">
        <v>0.08</v>
      </c>
      <c r="I2479" s="1243">
        <v>0.15</v>
      </c>
      <c r="J2479" s="506"/>
      <c r="K2479" s="506"/>
      <c r="L2479" s="506"/>
      <c r="M2479" s="506"/>
      <c r="N2479" s="506"/>
      <c r="O2479" s="506"/>
      <c r="P2479" s="506"/>
    </row>
    <row r="2480" spans="3:16" s="360" customFormat="1" ht="15" customHeight="1" x14ac:dyDescent="0.2">
      <c r="C2480" s="831" t="s">
        <v>2778</v>
      </c>
      <c r="D2480" s="712"/>
      <c r="E2480" s="848"/>
      <c r="F2480" s="848"/>
      <c r="G2480" s="848"/>
      <c r="H2480" s="848"/>
      <c r="I2480" s="1026"/>
      <c r="J2480" s="506"/>
      <c r="K2480" s="506"/>
      <c r="L2480" s="506"/>
      <c r="M2480" s="506"/>
      <c r="N2480" s="506"/>
      <c r="O2480" s="506"/>
      <c r="P2480" s="506"/>
    </row>
    <row r="2481" spans="2:25" s="360" customFormat="1" ht="15" customHeight="1" x14ac:dyDescent="0.2">
      <c r="C2481" s="4721" t="s">
        <v>1266</v>
      </c>
      <c r="D2481" s="4740"/>
      <c r="E2481" s="4740"/>
      <c r="F2481" s="4740"/>
      <c r="G2481" s="4740"/>
      <c r="H2481" s="4740"/>
      <c r="I2481" s="4688"/>
      <c r="J2481" s="506"/>
      <c r="K2481" s="506"/>
      <c r="L2481" s="506"/>
      <c r="M2481" s="506"/>
      <c r="N2481" s="506"/>
      <c r="O2481" s="506"/>
      <c r="P2481" s="506"/>
    </row>
    <row r="2482" spans="2:25" s="360" customFormat="1" ht="15" customHeight="1" x14ac:dyDescent="0.2">
      <c r="C2482" s="831" t="s">
        <v>1419</v>
      </c>
      <c r="D2482" s="712"/>
      <c r="E2482" s="712"/>
      <c r="F2482" s="712"/>
      <c r="G2482" s="712"/>
      <c r="H2482" s="712"/>
      <c r="I2482" s="832"/>
      <c r="J2482" s="506"/>
      <c r="K2482" s="506"/>
      <c r="L2482" s="506"/>
      <c r="M2482" s="506"/>
      <c r="N2482" s="506"/>
      <c r="O2482" s="506"/>
      <c r="P2482" s="506"/>
    </row>
    <row r="2483" spans="2:25" s="360" customFormat="1" ht="15" customHeight="1" thickBot="1" x14ac:dyDescent="0.25">
      <c r="C2483" s="850" t="s">
        <v>2664</v>
      </c>
      <c r="D2483" s="851"/>
      <c r="E2483" s="851"/>
      <c r="F2483" s="851"/>
      <c r="G2483" s="851"/>
      <c r="H2483" s="851"/>
      <c r="I2483" s="852"/>
      <c r="J2483" s="506"/>
      <c r="K2483" s="506"/>
      <c r="L2483" s="506"/>
      <c r="M2483" s="506"/>
      <c r="N2483" s="506"/>
      <c r="O2483" s="506"/>
      <c r="P2483" s="506"/>
    </row>
    <row r="2484" spans="2:25" s="360" customFormat="1" ht="15" customHeight="1" thickTop="1" x14ac:dyDescent="0.3">
      <c r="C2484" s="249" t="str">
        <f>+C2472</f>
        <v>.</v>
      </c>
      <c r="D2484" s="534"/>
      <c r="E2484" s="534"/>
      <c r="F2484" s="534"/>
      <c r="G2484" s="534"/>
      <c r="H2484" s="534"/>
      <c r="I2484" s="506"/>
      <c r="J2484" s="506"/>
      <c r="K2484" s="506"/>
      <c r="L2484" s="506"/>
      <c r="M2484" s="506"/>
      <c r="N2484" s="506"/>
      <c r="O2484" s="506"/>
      <c r="P2484" s="506"/>
    </row>
    <row r="2485" spans="2:25" s="360" customFormat="1" ht="15" customHeight="1" thickBot="1" x14ac:dyDescent="0.35">
      <c r="C2485" s="249"/>
      <c r="D2485" s="534"/>
      <c r="E2485" s="534"/>
      <c r="F2485" s="534"/>
      <c r="G2485" s="534"/>
      <c r="H2485" s="534"/>
      <c r="I2485" s="506"/>
      <c r="J2485" s="506"/>
      <c r="K2485" s="506"/>
      <c r="L2485" s="506"/>
      <c r="M2485" s="506"/>
      <c r="N2485" s="506"/>
      <c r="O2485" s="506"/>
      <c r="P2485" s="506"/>
    </row>
    <row r="2486" spans="2:25" s="360" customFormat="1" ht="15" customHeight="1" thickTop="1" thickBot="1" x14ac:dyDescent="0.25">
      <c r="B2486" s="1172"/>
      <c r="C2486" s="4960" t="s">
        <v>1660</v>
      </c>
      <c r="D2486" s="4961"/>
      <c r="E2486" s="4961"/>
      <c r="F2486" s="4961"/>
      <c r="G2486" s="4961"/>
      <c r="H2486" s="4961"/>
      <c r="I2486" s="4961"/>
      <c r="J2486" s="4961"/>
      <c r="K2486" s="4961"/>
      <c r="L2486" s="4961"/>
      <c r="M2486" s="4961"/>
      <c r="N2486" s="4961"/>
      <c r="O2486" s="4961"/>
      <c r="P2486" s="4961"/>
      <c r="Q2486" s="4961"/>
      <c r="R2486" s="4961"/>
      <c r="S2486" s="4961"/>
      <c r="T2486" s="4961"/>
      <c r="U2486" s="4961"/>
      <c r="V2486" s="4961"/>
      <c r="W2486" s="4961"/>
      <c r="X2486" s="4961"/>
      <c r="Y2486" s="4962"/>
    </row>
    <row r="2487" spans="2:25" s="360" customFormat="1" ht="15" customHeight="1" thickBot="1" x14ac:dyDescent="0.25">
      <c r="B2487" s="4954" t="s">
        <v>1988</v>
      </c>
      <c r="C2487" s="4956" t="s">
        <v>381</v>
      </c>
      <c r="D2487" s="4958" t="s">
        <v>80</v>
      </c>
      <c r="E2487" s="4956" t="s">
        <v>1864</v>
      </c>
      <c r="F2487" s="4935" t="s">
        <v>2787</v>
      </c>
      <c r="G2487" s="4937" t="s">
        <v>224</v>
      </c>
      <c r="H2487" s="4938"/>
      <c r="I2487" s="4937" t="s">
        <v>340</v>
      </c>
      <c r="J2487" s="4938"/>
      <c r="K2487" s="4939" t="s">
        <v>225</v>
      </c>
      <c r="L2487" s="4939"/>
      <c r="M2487" s="4944" t="s">
        <v>2788</v>
      </c>
      <c r="N2487" s="4945"/>
      <c r="O2487" s="4945"/>
      <c r="P2487" s="4945"/>
      <c r="Q2487" s="4945"/>
      <c r="R2487" s="4946"/>
      <c r="S2487" s="4944" t="s">
        <v>2789</v>
      </c>
      <c r="T2487" s="4945"/>
      <c r="U2487" s="4945"/>
      <c r="V2487" s="4945"/>
      <c r="W2487" s="4946"/>
      <c r="X2487" s="4942" t="s">
        <v>2790</v>
      </c>
      <c r="Y2487" s="4940" t="s">
        <v>2002</v>
      </c>
    </row>
    <row r="2488" spans="2:25" s="360" customFormat="1" ht="63.75" customHeight="1" thickBot="1" x14ac:dyDescent="0.25">
      <c r="B2488" s="4955"/>
      <c r="C2488" s="4957"/>
      <c r="D2488" s="4959"/>
      <c r="E2488" s="4957"/>
      <c r="F2488" s="4936"/>
      <c r="G2488" s="1119" t="s">
        <v>2791</v>
      </c>
      <c r="H2488" s="1121" t="s">
        <v>2792</v>
      </c>
      <c r="I2488" s="1119" t="s">
        <v>1993</v>
      </c>
      <c r="J2488" s="1120" t="s">
        <v>2793</v>
      </c>
      <c r="K2488" s="1120" t="s">
        <v>2794</v>
      </c>
      <c r="L2488" s="1120" t="s">
        <v>1996</v>
      </c>
      <c r="M2488" s="1122" t="s">
        <v>2453</v>
      </c>
      <c r="N2488" s="1120" t="s">
        <v>2795</v>
      </c>
      <c r="O2488" s="1120" t="s">
        <v>2796</v>
      </c>
      <c r="P2488" s="1120" t="s">
        <v>2797</v>
      </c>
      <c r="Q2488" s="1120" t="s">
        <v>2798</v>
      </c>
      <c r="R2488" s="1120" t="s">
        <v>2797</v>
      </c>
      <c r="S2488" s="1122" t="s">
        <v>2453</v>
      </c>
      <c r="T2488" s="1120" t="s">
        <v>2796</v>
      </c>
      <c r="U2488" s="1120" t="s">
        <v>2797</v>
      </c>
      <c r="V2488" s="1120" t="s">
        <v>2798</v>
      </c>
      <c r="W2488" s="1120" t="s">
        <v>2797</v>
      </c>
      <c r="X2488" s="4943"/>
      <c r="Y2488" s="4941"/>
    </row>
    <row r="2489" spans="2:25" s="360" customFormat="1" ht="15" customHeight="1" x14ac:dyDescent="0.2">
      <c r="B2489" s="1173">
        <v>1</v>
      </c>
      <c r="C2489" s="1123" t="s">
        <v>1349</v>
      </c>
      <c r="D2489" s="1124" t="s">
        <v>2799</v>
      </c>
      <c r="E2489" s="1124" t="s">
        <v>2800</v>
      </c>
      <c r="F2489" s="1125">
        <f>+G2489+I2489+K2489</f>
        <v>8</v>
      </c>
      <c r="G2489" s="1125">
        <v>8</v>
      </c>
      <c r="H2489" s="1126">
        <f t="shared" ref="H2489:H2496" si="19">G2489/M2489</f>
        <v>100</v>
      </c>
      <c r="I2489" s="1127"/>
      <c r="J2489" s="1125"/>
      <c r="K2489" s="1128"/>
      <c r="L2489" s="1129"/>
      <c r="M2489" s="1130">
        <v>0.08</v>
      </c>
      <c r="N2489" s="1128" t="s">
        <v>1534</v>
      </c>
      <c r="O2489" s="1130">
        <v>0.23319999999999999</v>
      </c>
      <c r="P2489" s="1130">
        <v>0.23319999999999999</v>
      </c>
      <c r="Q2489" s="1130">
        <v>0.23319999999999999</v>
      </c>
      <c r="R2489" s="1130">
        <v>0.23319999999999999</v>
      </c>
      <c r="S2489" s="1130">
        <v>0.08</v>
      </c>
      <c r="T2489" s="1130">
        <v>0.23319999999999999</v>
      </c>
      <c r="U2489" s="1130">
        <v>0.23319999999999999</v>
      </c>
      <c r="V2489" s="1130">
        <v>0.23319999999999999</v>
      </c>
      <c r="W2489" s="1130">
        <v>0.23319999999999999</v>
      </c>
      <c r="X2489" s="1124" t="s">
        <v>10</v>
      </c>
      <c r="Y2489" s="1174" t="s">
        <v>1628</v>
      </c>
    </row>
    <row r="2490" spans="2:25" s="360" customFormat="1" ht="15" customHeight="1" x14ac:dyDescent="0.2">
      <c r="B2490" s="1175">
        <v>2</v>
      </c>
      <c r="C2490" s="1131" t="s">
        <v>1350</v>
      </c>
      <c r="D2490" s="1132" t="s">
        <v>2799</v>
      </c>
      <c r="E2490" s="1132" t="s">
        <v>2800</v>
      </c>
      <c r="F2490" s="1133">
        <f>+G2490+I2490+K2490</f>
        <v>8</v>
      </c>
      <c r="G2490" s="1133">
        <v>8</v>
      </c>
      <c r="H2490" s="1134">
        <f t="shared" si="19"/>
        <v>53.333333333333336</v>
      </c>
      <c r="I2490" s="1135"/>
      <c r="J2490" s="1133"/>
      <c r="K2490" s="1136"/>
      <c r="L2490" s="1137"/>
      <c r="M2490" s="1138">
        <v>0.15</v>
      </c>
      <c r="N2490" s="1136" t="s">
        <v>1534</v>
      </c>
      <c r="O2490" s="1138">
        <v>0.15</v>
      </c>
      <c r="P2490" s="1138">
        <v>0.15</v>
      </c>
      <c r="Q2490" s="1138">
        <v>0.15</v>
      </c>
      <c r="R2490" s="1138">
        <v>0.15</v>
      </c>
      <c r="S2490" s="1138">
        <v>0.15</v>
      </c>
      <c r="T2490" s="1138">
        <v>0.15</v>
      </c>
      <c r="U2490" s="1138">
        <v>0.15</v>
      </c>
      <c r="V2490" s="1138">
        <v>0.15</v>
      </c>
      <c r="W2490" s="1138">
        <v>0.15</v>
      </c>
      <c r="X2490" s="1132" t="s">
        <v>10</v>
      </c>
      <c r="Y2490" s="1176" t="s">
        <v>1628</v>
      </c>
    </row>
    <row r="2491" spans="2:25" s="360" customFormat="1" ht="15" customHeight="1" x14ac:dyDescent="0.2">
      <c r="B2491" s="1175">
        <v>3</v>
      </c>
      <c r="C2491" s="1131" t="s">
        <v>1351</v>
      </c>
      <c r="D2491" s="1132" t="s">
        <v>2799</v>
      </c>
      <c r="E2491" s="1132" t="s">
        <v>2800</v>
      </c>
      <c r="F2491" s="1133">
        <f t="shared" ref="F2491:F2555" si="20">+G2491+I2491+K2491</f>
        <v>8</v>
      </c>
      <c r="G2491" s="1133">
        <v>8</v>
      </c>
      <c r="H2491" s="1134">
        <f t="shared" si="19"/>
        <v>100</v>
      </c>
      <c r="I2491" s="1135"/>
      <c r="J2491" s="1133"/>
      <c r="K2491" s="1136"/>
      <c r="L2491" s="1137"/>
      <c r="M2491" s="1138">
        <v>0.08</v>
      </c>
      <c r="N2491" s="1136" t="s">
        <v>1534</v>
      </c>
      <c r="O2491" s="1138">
        <v>0.23319999999999999</v>
      </c>
      <c r="P2491" s="1138">
        <v>0.23319999999999999</v>
      </c>
      <c r="Q2491" s="1138">
        <v>0.23319999999999999</v>
      </c>
      <c r="R2491" s="1138">
        <v>0.23319999999999999</v>
      </c>
      <c r="S2491" s="1138">
        <v>0.08</v>
      </c>
      <c r="T2491" s="1138">
        <v>0.23319999999999999</v>
      </c>
      <c r="U2491" s="1138">
        <v>0.23319999999999999</v>
      </c>
      <c r="V2491" s="1138">
        <v>0.23319999999999999</v>
      </c>
      <c r="W2491" s="1138">
        <v>0.23319999999999999</v>
      </c>
      <c r="X2491" s="1132" t="s">
        <v>10</v>
      </c>
      <c r="Y2491" s="1176" t="s">
        <v>1628</v>
      </c>
    </row>
    <row r="2492" spans="2:25" s="360" customFormat="1" ht="15" customHeight="1" x14ac:dyDescent="0.2">
      <c r="B2492" s="1175">
        <v>4</v>
      </c>
      <c r="C2492" s="1131" t="s">
        <v>1352</v>
      </c>
      <c r="D2492" s="1132" t="s">
        <v>2799</v>
      </c>
      <c r="E2492" s="1132" t="s">
        <v>2800</v>
      </c>
      <c r="F2492" s="1133">
        <f t="shared" si="20"/>
        <v>8</v>
      </c>
      <c r="G2492" s="1133">
        <v>8</v>
      </c>
      <c r="H2492" s="1134">
        <f t="shared" si="19"/>
        <v>100</v>
      </c>
      <c r="I2492" s="1135"/>
      <c r="J2492" s="1133"/>
      <c r="K2492" s="1136"/>
      <c r="L2492" s="1137"/>
      <c r="M2492" s="1138">
        <v>0.08</v>
      </c>
      <c r="N2492" s="1136" t="s">
        <v>1534</v>
      </c>
      <c r="O2492" s="1138">
        <v>0.23319999999999999</v>
      </c>
      <c r="P2492" s="1138">
        <v>0.23319999999999999</v>
      </c>
      <c r="Q2492" s="1138">
        <v>0.23319999999999999</v>
      </c>
      <c r="R2492" s="1138">
        <v>0.23319999999999999</v>
      </c>
      <c r="S2492" s="1138">
        <v>0.08</v>
      </c>
      <c r="T2492" s="1138">
        <v>0.23319999999999999</v>
      </c>
      <c r="U2492" s="1138">
        <v>0.23319999999999999</v>
      </c>
      <c r="V2492" s="1138">
        <v>0.23319999999999999</v>
      </c>
      <c r="W2492" s="1138">
        <v>0.23319999999999999</v>
      </c>
      <c r="X2492" s="1132" t="s">
        <v>10</v>
      </c>
      <c r="Y2492" s="1176" t="s">
        <v>1628</v>
      </c>
    </row>
    <row r="2493" spans="2:25" s="360" customFormat="1" ht="15" customHeight="1" x14ac:dyDescent="0.2">
      <c r="B2493" s="1175">
        <v>5</v>
      </c>
      <c r="C2493" s="1131" t="s">
        <v>1353</v>
      </c>
      <c r="D2493" s="1132" t="s">
        <v>2799</v>
      </c>
      <c r="E2493" s="1132" t="s">
        <v>2800</v>
      </c>
      <c r="F2493" s="1133">
        <f t="shared" si="20"/>
        <v>8</v>
      </c>
      <c r="G2493" s="1133">
        <v>8</v>
      </c>
      <c r="H2493" s="1134">
        <f t="shared" si="19"/>
        <v>100</v>
      </c>
      <c r="I2493" s="1135"/>
      <c r="J2493" s="1133"/>
      <c r="K2493" s="1136"/>
      <c r="L2493" s="1137"/>
      <c r="M2493" s="1138">
        <v>0.08</v>
      </c>
      <c r="N2493" s="1136" t="s">
        <v>1534</v>
      </c>
      <c r="O2493" s="1138">
        <v>0.23319999999999999</v>
      </c>
      <c r="P2493" s="1138">
        <v>0.23319999999999999</v>
      </c>
      <c r="Q2493" s="1138">
        <v>0.23319999999999999</v>
      </c>
      <c r="R2493" s="1138">
        <v>0.23319999999999999</v>
      </c>
      <c r="S2493" s="1138">
        <v>0.08</v>
      </c>
      <c r="T2493" s="1138">
        <v>0.23319999999999999</v>
      </c>
      <c r="U2493" s="1138">
        <v>0.23319999999999999</v>
      </c>
      <c r="V2493" s="1138">
        <v>0.23319999999999999</v>
      </c>
      <c r="W2493" s="1138">
        <v>0.23319999999999999</v>
      </c>
      <c r="X2493" s="1132" t="s">
        <v>10</v>
      </c>
      <c r="Y2493" s="1176" t="s">
        <v>1628</v>
      </c>
    </row>
    <row r="2494" spans="2:25" s="360" customFormat="1" ht="15" customHeight="1" x14ac:dyDescent="0.2">
      <c r="B2494" s="1175">
        <v>6</v>
      </c>
      <c r="C2494" s="1131" t="s">
        <v>1354</v>
      </c>
      <c r="D2494" s="1132" t="s">
        <v>2799</v>
      </c>
      <c r="E2494" s="1132" t="s">
        <v>2800</v>
      </c>
      <c r="F2494" s="1133">
        <f t="shared" si="20"/>
        <v>8</v>
      </c>
      <c r="G2494" s="1133">
        <v>8</v>
      </c>
      <c r="H2494" s="1134">
        <f t="shared" si="19"/>
        <v>100</v>
      </c>
      <c r="I2494" s="1135"/>
      <c r="J2494" s="1133"/>
      <c r="K2494" s="1136"/>
      <c r="L2494" s="1137"/>
      <c r="M2494" s="1138">
        <v>0.08</v>
      </c>
      <c r="N2494" s="1136" t="s">
        <v>1534</v>
      </c>
      <c r="O2494" s="1138">
        <v>0.23319999999999999</v>
      </c>
      <c r="P2494" s="1138">
        <v>0.23319999999999999</v>
      </c>
      <c r="Q2494" s="1138">
        <v>0.23319999999999999</v>
      </c>
      <c r="R2494" s="1138">
        <v>0.23319999999999999</v>
      </c>
      <c r="S2494" s="1138">
        <v>0.08</v>
      </c>
      <c r="T2494" s="1138">
        <v>0.23319999999999999</v>
      </c>
      <c r="U2494" s="1138">
        <v>0.23319999999999999</v>
      </c>
      <c r="V2494" s="1138">
        <v>0.23319999999999999</v>
      </c>
      <c r="W2494" s="1138">
        <v>0.23319999999999999</v>
      </c>
      <c r="X2494" s="1132" t="s">
        <v>10</v>
      </c>
      <c r="Y2494" s="1176" t="s">
        <v>1628</v>
      </c>
    </row>
    <row r="2495" spans="2:25" s="360" customFormat="1" ht="15" customHeight="1" x14ac:dyDescent="0.2">
      <c r="B2495" s="1175">
        <v>7</v>
      </c>
      <c r="C2495" s="1131" t="s">
        <v>1355</v>
      </c>
      <c r="D2495" s="1132" t="s">
        <v>2799</v>
      </c>
      <c r="E2495" s="1132" t="s">
        <v>2800</v>
      </c>
      <c r="F2495" s="1133">
        <f t="shared" si="20"/>
        <v>8</v>
      </c>
      <c r="G2495" s="1133">
        <v>8</v>
      </c>
      <c r="H2495" s="1134">
        <f t="shared" si="19"/>
        <v>100</v>
      </c>
      <c r="I2495" s="1135"/>
      <c r="J2495" s="1133"/>
      <c r="K2495" s="1136"/>
      <c r="L2495" s="1137"/>
      <c r="M2495" s="1138">
        <v>0.08</v>
      </c>
      <c r="N2495" s="1136" t="s">
        <v>1534</v>
      </c>
      <c r="O2495" s="1138">
        <v>0.23319999999999999</v>
      </c>
      <c r="P2495" s="1138">
        <v>0.23319999999999999</v>
      </c>
      <c r="Q2495" s="1138">
        <v>0.23319999999999999</v>
      </c>
      <c r="R2495" s="1138">
        <v>0.23319999999999999</v>
      </c>
      <c r="S2495" s="1138">
        <v>0.08</v>
      </c>
      <c r="T2495" s="1138">
        <v>0.23319999999999999</v>
      </c>
      <c r="U2495" s="1138">
        <v>0.23319999999999999</v>
      </c>
      <c r="V2495" s="1138">
        <v>0.23319999999999999</v>
      </c>
      <c r="W2495" s="1138">
        <v>0.23319999999999999</v>
      </c>
      <c r="X2495" s="1132" t="s">
        <v>10</v>
      </c>
      <c r="Y2495" s="1176" t="s">
        <v>1628</v>
      </c>
    </row>
    <row r="2496" spans="2:25" s="360" customFormat="1" ht="15" customHeight="1" x14ac:dyDescent="0.2">
      <c r="B2496" s="1175">
        <v>8</v>
      </c>
      <c r="C2496" s="1131" t="s">
        <v>1356</v>
      </c>
      <c r="D2496" s="1132" t="s">
        <v>2799</v>
      </c>
      <c r="E2496" s="1132" t="s">
        <v>2800</v>
      </c>
      <c r="F2496" s="1133">
        <f t="shared" si="20"/>
        <v>8</v>
      </c>
      <c r="G2496" s="1133">
        <v>8</v>
      </c>
      <c r="H2496" s="1134">
        <f t="shared" si="19"/>
        <v>100</v>
      </c>
      <c r="I2496" s="1135"/>
      <c r="J2496" s="1133"/>
      <c r="K2496" s="1136"/>
      <c r="L2496" s="1137"/>
      <c r="M2496" s="1138">
        <v>0.08</v>
      </c>
      <c r="N2496" s="1136" t="s">
        <v>1534</v>
      </c>
      <c r="O2496" s="1138">
        <v>0.23319999999999999</v>
      </c>
      <c r="P2496" s="1138">
        <v>0.23319999999999999</v>
      </c>
      <c r="Q2496" s="1138">
        <v>0.23319999999999999</v>
      </c>
      <c r="R2496" s="1138">
        <v>0.23319999999999999</v>
      </c>
      <c r="S2496" s="1138">
        <v>0.08</v>
      </c>
      <c r="T2496" s="1138">
        <v>0.23319999999999999</v>
      </c>
      <c r="U2496" s="1138">
        <v>0.23319999999999999</v>
      </c>
      <c r="V2496" s="1138">
        <v>0.23319999999999999</v>
      </c>
      <c r="W2496" s="1138">
        <v>0.23319999999999999</v>
      </c>
      <c r="X2496" s="1132" t="s">
        <v>10</v>
      </c>
      <c r="Y2496" s="1176" t="s">
        <v>1628</v>
      </c>
    </row>
    <row r="2497" spans="2:25" s="360" customFormat="1" ht="15" customHeight="1" x14ac:dyDescent="0.2">
      <c r="B2497" s="1175">
        <v>9</v>
      </c>
      <c r="C2497" s="1131" t="s">
        <v>1357</v>
      </c>
      <c r="D2497" s="1132" t="s">
        <v>1629</v>
      </c>
      <c r="E2497" s="1132" t="s">
        <v>2800</v>
      </c>
      <c r="F2497" s="1133">
        <f t="shared" si="20"/>
        <v>8</v>
      </c>
      <c r="G2497" s="1133">
        <v>8</v>
      </c>
      <c r="H2497" s="1134">
        <f t="shared" ref="H2497:H2520" si="21">G2497/R2497</f>
        <v>34.305317324185253</v>
      </c>
      <c r="I2497" s="1135"/>
      <c r="J2497" s="1135"/>
      <c r="K2497" s="1135"/>
      <c r="L2497" s="1135"/>
      <c r="M2497" s="1138">
        <v>0.08</v>
      </c>
      <c r="N2497" s="1136" t="s">
        <v>1534</v>
      </c>
      <c r="O2497" s="1138">
        <v>0.23319999999999999</v>
      </c>
      <c r="P2497" s="1138">
        <v>0.23319999999999999</v>
      </c>
      <c r="Q2497" s="1138">
        <v>0.23319999999999999</v>
      </c>
      <c r="R2497" s="1138">
        <v>0.23319999999999999</v>
      </c>
      <c r="S2497" s="1138">
        <v>0.08</v>
      </c>
      <c r="T2497" s="1138">
        <v>0.23319999999999999</v>
      </c>
      <c r="U2497" s="1138">
        <v>0.23319999999999999</v>
      </c>
      <c r="V2497" s="1138">
        <v>0.23319999999999999</v>
      </c>
      <c r="W2497" s="1138">
        <v>0.23319999999999999</v>
      </c>
      <c r="X2497" s="1132" t="s">
        <v>10</v>
      </c>
      <c r="Y2497" s="1176" t="s">
        <v>1628</v>
      </c>
    </row>
    <row r="2498" spans="2:25" s="360" customFormat="1" ht="15" customHeight="1" x14ac:dyDescent="0.2">
      <c r="B2498" s="1175">
        <v>10</v>
      </c>
      <c r="C2498" s="1139" t="s">
        <v>678</v>
      </c>
      <c r="D2498" s="1132" t="s">
        <v>2799</v>
      </c>
      <c r="E2498" s="1132" t="s">
        <v>2800</v>
      </c>
      <c r="F2498" s="1133">
        <f t="shared" si="20"/>
        <v>8</v>
      </c>
      <c r="G2498" s="1140">
        <v>8</v>
      </c>
      <c r="H2498" s="1141">
        <f t="shared" si="21"/>
        <v>53.333333333333336</v>
      </c>
      <c r="I2498" s="1142"/>
      <c r="J2498" s="1135"/>
      <c r="K2498" s="1135"/>
      <c r="L2498" s="1135"/>
      <c r="M2498" s="1138">
        <v>0.15</v>
      </c>
      <c r="N2498" s="1136" t="s">
        <v>1534</v>
      </c>
      <c r="O2498" s="1138">
        <v>0.15</v>
      </c>
      <c r="P2498" s="1138">
        <v>0.15</v>
      </c>
      <c r="Q2498" s="1138">
        <v>0.15</v>
      </c>
      <c r="R2498" s="1138">
        <v>0.15</v>
      </c>
      <c r="S2498" s="1138">
        <v>0.15</v>
      </c>
      <c r="T2498" s="1138">
        <v>0.15</v>
      </c>
      <c r="U2498" s="1138">
        <v>0.15</v>
      </c>
      <c r="V2498" s="1138">
        <v>0.15</v>
      </c>
      <c r="W2498" s="1138">
        <v>0.15</v>
      </c>
      <c r="X2498" s="1132" t="s">
        <v>10</v>
      </c>
      <c r="Y2498" s="1176" t="s">
        <v>1628</v>
      </c>
    </row>
    <row r="2499" spans="2:25" s="360" customFormat="1" ht="15" customHeight="1" x14ac:dyDescent="0.2">
      <c r="B2499" s="1175">
        <v>11</v>
      </c>
      <c r="C2499" s="1131" t="s">
        <v>679</v>
      </c>
      <c r="D2499" s="1132" t="s">
        <v>2799</v>
      </c>
      <c r="E2499" s="1132" t="s">
        <v>2800</v>
      </c>
      <c r="F2499" s="1133">
        <f t="shared" si="20"/>
        <v>8</v>
      </c>
      <c r="G2499" s="1133">
        <v>8</v>
      </c>
      <c r="H2499" s="1134">
        <f t="shared" si="21"/>
        <v>53.333333333333336</v>
      </c>
      <c r="I2499" s="1135"/>
      <c r="J2499" s="1135"/>
      <c r="K2499" s="1135"/>
      <c r="L2499" s="1135"/>
      <c r="M2499" s="1138">
        <v>0.15</v>
      </c>
      <c r="N2499" s="1136" t="s">
        <v>1534</v>
      </c>
      <c r="O2499" s="1138">
        <v>0.15</v>
      </c>
      <c r="P2499" s="1138">
        <v>0.15</v>
      </c>
      <c r="Q2499" s="1138">
        <v>0.15</v>
      </c>
      <c r="R2499" s="1138">
        <v>0.15</v>
      </c>
      <c r="S2499" s="1138">
        <v>0.15</v>
      </c>
      <c r="T2499" s="1138">
        <v>0.15</v>
      </c>
      <c r="U2499" s="1138">
        <v>0.15</v>
      </c>
      <c r="V2499" s="1138">
        <v>0.15</v>
      </c>
      <c r="W2499" s="1138">
        <v>0.15</v>
      </c>
      <c r="X2499" s="1132" t="s">
        <v>10</v>
      </c>
      <c r="Y2499" s="1176" t="s">
        <v>1628</v>
      </c>
    </row>
    <row r="2500" spans="2:25" s="360" customFormat="1" ht="15" customHeight="1" x14ac:dyDescent="0.2">
      <c r="B2500" s="1175">
        <v>12</v>
      </c>
      <c r="C2500" s="1131" t="s">
        <v>680</v>
      </c>
      <c r="D2500" s="1132" t="s">
        <v>2799</v>
      </c>
      <c r="E2500" s="1132" t="s">
        <v>2800</v>
      </c>
      <c r="F2500" s="1133">
        <f t="shared" si="20"/>
        <v>8</v>
      </c>
      <c r="G2500" s="1133">
        <v>8</v>
      </c>
      <c r="H2500" s="1134">
        <f t="shared" si="21"/>
        <v>53.333333333333336</v>
      </c>
      <c r="I2500" s="1135"/>
      <c r="J2500" s="1135"/>
      <c r="K2500" s="1135"/>
      <c r="L2500" s="1135"/>
      <c r="M2500" s="1138">
        <v>0.15</v>
      </c>
      <c r="N2500" s="1136" t="s">
        <v>1534</v>
      </c>
      <c r="O2500" s="1138">
        <v>0.15</v>
      </c>
      <c r="P2500" s="1138">
        <v>0.15</v>
      </c>
      <c r="Q2500" s="1138">
        <v>0.15</v>
      </c>
      <c r="R2500" s="1138">
        <v>0.15</v>
      </c>
      <c r="S2500" s="1138">
        <v>0.15</v>
      </c>
      <c r="T2500" s="1138">
        <v>0.15</v>
      </c>
      <c r="U2500" s="1138">
        <v>0.15</v>
      </c>
      <c r="V2500" s="1138">
        <v>0.15</v>
      </c>
      <c r="W2500" s="1138">
        <v>0.15</v>
      </c>
      <c r="X2500" s="1132" t="s">
        <v>10</v>
      </c>
      <c r="Y2500" s="1176" t="s">
        <v>1628</v>
      </c>
    </row>
    <row r="2501" spans="2:25" s="360" customFormat="1" ht="15" customHeight="1" x14ac:dyDescent="0.2">
      <c r="B2501" s="1175">
        <v>13</v>
      </c>
      <c r="C2501" s="1131" t="s">
        <v>681</v>
      </c>
      <c r="D2501" s="1132" t="s">
        <v>2799</v>
      </c>
      <c r="E2501" s="1132" t="s">
        <v>2800</v>
      </c>
      <c r="F2501" s="1133">
        <f t="shared" si="20"/>
        <v>8</v>
      </c>
      <c r="G2501" s="1133">
        <v>8</v>
      </c>
      <c r="H2501" s="1134">
        <f t="shared" si="21"/>
        <v>53.333333333333336</v>
      </c>
      <c r="I2501" s="1135"/>
      <c r="J2501" s="1135"/>
      <c r="K2501" s="1135"/>
      <c r="L2501" s="1135"/>
      <c r="M2501" s="1138">
        <v>0.15</v>
      </c>
      <c r="N2501" s="1136" t="s">
        <v>1534</v>
      </c>
      <c r="O2501" s="1138">
        <v>0.15</v>
      </c>
      <c r="P2501" s="1138">
        <v>0.15</v>
      </c>
      <c r="Q2501" s="1138">
        <v>0.15</v>
      </c>
      <c r="R2501" s="1138">
        <v>0.15</v>
      </c>
      <c r="S2501" s="1138">
        <v>0.15</v>
      </c>
      <c r="T2501" s="1138">
        <v>0.15</v>
      </c>
      <c r="U2501" s="1138">
        <v>0.15</v>
      </c>
      <c r="V2501" s="1138">
        <v>0.15</v>
      </c>
      <c r="W2501" s="1138">
        <v>0.15</v>
      </c>
      <c r="X2501" s="1132" t="s">
        <v>10</v>
      </c>
      <c r="Y2501" s="1176" t="s">
        <v>1628</v>
      </c>
    </row>
    <row r="2502" spans="2:25" s="360" customFormat="1" ht="15" customHeight="1" x14ac:dyDescent="0.2">
      <c r="B2502" s="1175">
        <v>14</v>
      </c>
      <c r="C2502" s="1131" t="s">
        <v>682</v>
      </c>
      <c r="D2502" s="1132" t="s">
        <v>2799</v>
      </c>
      <c r="E2502" s="1132" t="s">
        <v>2800</v>
      </c>
      <c r="F2502" s="1133">
        <f t="shared" si="20"/>
        <v>8</v>
      </c>
      <c r="G2502" s="1133">
        <v>8</v>
      </c>
      <c r="H2502" s="1134">
        <f t="shared" si="21"/>
        <v>53.333333333333336</v>
      </c>
      <c r="I2502" s="1135"/>
      <c r="J2502" s="1135"/>
      <c r="K2502" s="1135"/>
      <c r="L2502" s="1135"/>
      <c r="M2502" s="1138">
        <v>0.15</v>
      </c>
      <c r="N2502" s="1136" t="s">
        <v>1534</v>
      </c>
      <c r="O2502" s="1138">
        <v>0.15</v>
      </c>
      <c r="P2502" s="1138">
        <v>0.15</v>
      </c>
      <c r="Q2502" s="1138">
        <v>0.15</v>
      </c>
      <c r="R2502" s="1138">
        <v>0.15</v>
      </c>
      <c r="S2502" s="1138">
        <v>0.15</v>
      </c>
      <c r="T2502" s="1138">
        <v>0.15</v>
      </c>
      <c r="U2502" s="1138">
        <v>0.15</v>
      </c>
      <c r="V2502" s="1138">
        <v>0.15</v>
      </c>
      <c r="W2502" s="1138">
        <v>0.15</v>
      </c>
      <c r="X2502" s="1132" t="s">
        <v>10</v>
      </c>
      <c r="Y2502" s="1176" t="s">
        <v>1628</v>
      </c>
    </row>
    <row r="2503" spans="2:25" s="360" customFormat="1" ht="15" customHeight="1" x14ac:dyDescent="0.2">
      <c r="B2503" s="1175">
        <v>15</v>
      </c>
      <c r="C2503" s="1131" t="s">
        <v>683</v>
      </c>
      <c r="D2503" s="1132" t="s">
        <v>2799</v>
      </c>
      <c r="E2503" s="1132" t="s">
        <v>2800</v>
      </c>
      <c r="F2503" s="1133">
        <f t="shared" si="20"/>
        <v>8</v>
      </c>
      <c r="G2503" s="1133">
        <v>8</v>
      </c>
      <c r="H2503" s="1134">
        <f t="shared" si="21"/>
        <v>53.333333333333336</v>
      </c>
      <c r="I2503" s="1135"/>
      <c r="J2503" s="1135"/>
      <c r="K2503" s="1135"/>
      <c r="L2503" s="1135"/>
      <c r="M2503" s="1138">
        <v>0.15</v>
      </c>
      <c r="N2503" s="1136" t="s">
        <v>1534</v>
      </c>
      <c r="O2503" s="1138">
        <v>0.15</v>
      </c>
      <c r="P2503" s="1138">
        <v>0.15</v>
      </c>
      <c r="Q2503" s="1138">
        <v>0.15</v>
      </c>
      <c r="R2503" s="1138">
        <v>0.15</v>
      </c>
      <c r="S2503" s="1138">
        <v>0.15</v>
      </c>
      <c r="T2503" s="1138">
        <v>0.15</v>
      </c>
      <c r="U2503" s="1138">
        <v>0.15</v>
      </c>
      <c r="V2503" s="1138">
        <v>0.15</v>
      </c>
      <c r="W2503" s="1138">
        <v>0.15</v>
      </c>
      <c r="X2503" s="1132" t="s">
        <v>10</v>
      </c>
      <c r="Y2503" s="1176" t="s">
        <v>1628</v>
      </c>
    </row>
    <row r="2504" spans="2:25" s="360" customFormat="1" ht="15" customHeight="1" x14ac:dyDescent="0.2">
      <c r="B2504" s="1175">
        <v>16</v>
      </c>
      <c r="C2504" s="1131" t="s">
        <v>684</v>
      </c>
      <c r="D2504" s="1132" t="s">
        <v>1629</v>
      </c>
      <c r="E2504" s="1132" t="s">
        <v>2800</v>
      </c>
      <c r="F2504" s="1133">
        <f t="shared" si="20"/>
        <v>8</v>
      </c>
      <c r="G2504" s="1133">
        <v>8</v>
      </c>
      <c r="H2504" s="1134">
        <f t="shared" si="21"/>
        <v>53.333333333333336</v>
      </c>
      <c r="I2504" s="1135"/>
      <c r="J2504" s="1135"/>
      <c r="K2504" s="1135"/>
      <c r="L2504" s="1135"/>
      <c r="M2504" s="1138">
        <v>0.15</v>
      </c>
      <c r="N2504" s="1136" t="s">
        <v>1534</v>
      </c>
      <c r="O2504" s="1138">
        <v>0.15</v>
      </c>
      <c r="P2504" s="1138">
        <v>0.15</v>
      </c>
      <c r="Q2504" s="1138">
        <v>0.15</v>
      </c>
      <c r="R2504" s="1138">
        <v>0.15</v>
      </c>
      <c r="S2504" s="1138">
        <v>0.15</v>
      </c>
      <c r="T2504" s="1138">
        <v>0.15</v>
      </c>
      <c r="U2504" s="1138">
        <v>0.15</v>
      </c>
      <c r="V2504" s="1138">
        <v>0.15</v>
      </c>
      <c r="W2504" s="1138">
        <v>0.15</v>
      </c>
      <c r="X2504" s="1132" t="s">
        <v>10</v>
      </c>
      <c r="Y2504" s="1176" t="s">
        <v>1628</v>
      </c>
    </row>
    <row r="2505" spans="2:25" s="360" customFormat="1" ht="15" customHeight="1" x14ac:dyDescent="0.2">
      <c r="B2505" s="1175">
        <v>17</v>
      </c>
      <c r="C2505" s="1131" t="s">
        <v>685</v>
      </c>
      <c r="D2505" s="1132" t="s">
        <v>2799</v>
      </c>
      <c r="E2505" s="1132" t="s">
        <v>2800</v>
      </c>
      <c r="F2505" s="1133">
        <f t="shared" si="20"/>
        <v>20</v>
      </c>
      <c r="G2505" s="1133">
        <v>20</v>
      </c>
      <c r="H2505" s="1134">
        <f t="shared" si="21"/>
        <v>85.763293310463126</v>
      </c>
      <c r="I2505" s="1135"/>
      <c r="J2505" s="1135"/>
      <c r="K2505" s="1135"/>
      <c r="L2505" s="1135"/>
      <c r="M2505" s="1138">
        <v>0.08</v>
      </c>
      <c r="N2505" s="1136" t="s">
        <v>1534</v>
      </c>
      <c r="O2505" s="1138">
        <v>0.23319999999999999</v>
      </c>
      <c r="P2505" s="1138">
        <v>0.23319999999999999</v>
      </c>
      <c r="Q2505" s="1138">
        <v>0.23319999999999999</v>
      </c>
      <c r="R2505" s="1138">
        <v>0.23319999999999999</v>
      </c>
      <c r="S2505" s="1138">
        <v>0.08</v>
      </c>
      <c r="T2505" s="1138">
        <v>0.23319999999999999</v>
      </c>
      <c r="U2505" s="1138">
        <v>0.23319999999999999</v>
      </c>
      <c r="V2505" s="1138">
        <v>0.23319999999999999</v>
      </c>
      <c r="W2505" s="1138">
        <v>0.23319999999999999</v>
      </c>
      <c r="X2505" s="1132" t="s">
        <v>10</v>
      </c>
      <c r="Y2505" s="1176" t="s">
        <v>1628</v>
      </c>
    </row>
    <row r="2506" spans="2:25" s="360" customFormat="1" ht="15" customHeight="1" x14ac:dyDescent="0.2">
      <c r="B2506" s="1175">
        <v>18</v>
      </c>
      <c r="C2506" s="1131" t="s">
        <v>686</v>
      </c>
      <c r="D2506" s="1132" t="s">
        <v>2799</v>
      </c>
      <c r="E2506" s="1132" t="s">
        <v>2800</v>
      </c>
      <c r="F2506" s="1133">
        <f t="shared" si="20"/>
        <v>25</v>
      </c>
      <c r="G2506" s="1133">
        <v>25</v>
      </c>
      <c r="H2506" s="1134">
        <f t="shared" si="21"/>
        <v>107.2041166380789</v>
      </c>
      <c r="I2506" s="1135"/>
      <c r="J2506" s="1135"/>
      <c r="K2506" s="1135"/>
      <c r="L2506" s="1135"/>
      <c r="M2506" s="1138">
        <v>0.08</v>
      </c>
      <c r="N2506" s="1136" t="s">
        <v>1534</v>
      </c>
      <c r="O2506" s="1138">
        <v>0.23319999999999999</v>
      </c>
      <c r="P2506" s="1138">
        <v>0.23319999999999999</v>
      </c>
      <c r="Q2506" s="1138">
        <v>0.23319999999999999</v>
      </c>
      <c r="R2506" s="1138">
        <v>0.23319999999999999</v>
      </c>
      <c r="S2506" s="1138">
        <v>0.08</v>
      </c>
      <c r="T2506" s="1138">
        <v>0.23319999999999999</v>
      </c>
      <c r="U2506" s="1138">
        <v>0.23319999999999999</v>
      </c>
      <c r="V2506" s="1138">
        <v>0.23319999999999999</v>
      </c>
      <c r="W2506" s="1138">
        <v>0.23319999999999999</v>
      </c>
      <c r="X2506" s="1132" t="s">
        <v>10</v>
      </c>
      <c r="Y2506" s="1176" t="s">
        <v>1628</v>
      </c>
    </row>
    <row r="2507" spans="2:25" s="360" customFormat="1" ht="15" customHeight="1" x14ac:dyDescent="0.2">
      <c r="B2507" s="1175">
        <v>19</v>
      </c>
      <c r="C2507" s="1131" t="s">
        <v>687</v>
      </c>
      <c r="D2507" s="1132" t="s">
        <v>2799</v>
      </c>
      <c r="E2507" s="1132" t="s">
        <v>2800</v>
      </c>
      <c r="F2507" s="1133">
        <f t="shared" si="20"/>
        <v>30</v>
      </c>
      <c r="G2507" s="1133">
        <v>30</v>
      </c>
      <c r="H2507" s="1134">
        <f t="shared" si="21"/>
        <v>128.64493996569468</v>
      </c>
      <c r="I2507" s="1135"/>
      <c r="J2507" s="1135"/>
      <c r="K2507" s="1135"/>
      <c r="L2507" s="1135"/>
      <c r="M2507" s="1138">
        <v>0.08</v>
      </c>
      <c r="N2507" s="1136" t="s">
        <v>1534</v>
      </c>
      <c r="O2507" s="1138">
        <v>0.23319999999999999</v>
      </c>
      <c r="P2507" s="1138">
        <v>0.23319999999999999</v>
      </c>
      <c r="Q2507" s="1138">
        <v>0.23319999999999999</v>
      </c>
      <c r="R2507" s="1138">
        <v>0.23319999999999999</v>
      </c>
      <c r="S2507" s="1138">
        <v>0.08</v>
      </c>
      <c r="T2507" s="1138">
        <v>0.23319999999999999</v>
      </c>
      <c r="U2507" s="1138">
        <v>0.23319999999999999</v>
      </c>
      <c r="V2507" s="1138">
        <v>0.23319999999999999</v>
      </c>
      <c r="W2507" s="1138">
        <v>0.23319999999999999</v>
      </c>
      <c r="X2507" s="1132" t="s">
        <v>10</v>
      </c>
      <c r="Y2507" s="1176" t="s">
        <v>1628</v>
      </c>
    </row>
    <row r="2508" spans="2:25" s="360" customFormat="1" ht="15" customHeight="1" x14ac:dyDescent="0.2">
      <c r="B2508" s="1175">
        <v>20</v>
      </c>
      <c r="C2508" s="1131" t="s">
        <v>688</v>
      </c>
      <c r="D2508" s="1132" t="s">
        <v>2799</v>
      </c>
      <c r="E2508" s="1132" t="s">
        <v>2800</v>
      </c>
      <c r="F2508" s="1133">
        <f t="shared" si="20"/>
        <v>50</v>
      </c>
      <c r="G2508" s="1133">
        <v>50</v>
      </c>
      <c r="H2508" s="1134">
        <f t="shared" si="21"/>
        <v>214.4082332761578</v>
      </c>
      <c r="I2508" s="1135"/>
      <c r="J2508" s="1135"/>
      <c r="K2508" s="1135"/>
      <c r="L2508" s="1135"/>
      <c r="M2508" s="1138">
        <v>0.08</v>
      </c>
      <c r="N2508" s="1136" t="s">
        <v>1534</v>
      </c>
      <c r="O2508" s="1138">
        <v>0.23319999999999999</v>
      </c>
      <c r="P2508" s="1138">
        <v>0.23319999999999999</v>
      </c>
      <c r="Q2508" s="1138">
        <v>0.23319999999999999</v>
      </c>
      <c r="R2508" s="1138">
        <v>0.23319999999999999</v>
      </c>
      <c r="S2508" s="1138">
        <v>0.08</v>
      </c>
      <c r="T2508" s="1138">
        <v>0.23319999999999999</v>
      </c>
      <c r="U2508" s="1138">
        <v>0.23319999999999999</v>
      </c>
      <c r="V2508" s="1138">
        <v>0.23319999999999999</v>
      </c>
      <c r="W2508" s="1138">
        <v>0.23319999999999999</v>
      </c>
      <c r="X2508" s="1132" t="s">
        <v>10</v>
      </c>
      <c r="Y2508" s="1176" t="s">
        <v>1628</v>
      </c>
    </row>
    <row r="2509" spans="2:25" s="360" customFormat="1" ht="15" customHeight="1" x14ac:dyDescent="0.2">
      <c r="B2509" s="1175">
        <v>21</v>
      </c>
      <c r="C2509" s="1131" t="s">
        <v>689</v>
      </c>
      <c r="D2509" s="1132" t="s">
        <v>2799</v>
      </c>
      <c r="E2509" s="1132" t="s">
        <v>2800</v>
      </c>
      <c r="F2509" s="1133">
        <f t="shared" si="20"/>
        <v>20</v>
      </c>
      <c r="G2509" s="1133">
        <v>20</v>
      </c>
      <c r="H2509" s="1134">
        <f t="shared" si="21"/>
        <v>133.33333333333334</v>
      </c>
      <c r="I2509" s="1135"/>
      <c r="J2509" s="1135"/>
      <c r="K2509" s="1135"/>
      <c r="L2509" s="1135"/>
      <c r="M2509" s="1138">
        <v>0.15</v>
      </c>
      <c r="N2509" s="1136" t="s">
        <v>1534</v>
      </c>
      <c r="O2509" s="1138">
        <v>0.15</v>
      </c>
      <c r="P2509" s="1138">
        <v>0.15</v>
      </c>
      <c r="Q2509" s="1138">
        <v>0.15</v>
      </c>
      <c r="R2509" s="1138">
        <v>0.15</v>
      </c>
      <c r="S2509" s="1138">
        <v>0.15</v>
      </c>
      <c r="T2509" s="1138">
        <v>0.15</v>
      </c>
      <c r="U2509" s="1138">
        <v>0.15</v>
      </c>
      <c r="V2509" s="1138">
        <v>0.15</v>
      </c>
      <c r="W2509" s="1138">
        <v>0.15</v>
      </c>
      <c r="X2509" s="1132" t="s">
        <v>10</v>
      </c>
      <c r="Y2509" s="1176" t="s">
        <v>1628</v>
      </c>
    </row>
    <row r="2510" spans="2:25" s="360" customFormat="1" ht="15" customHeight="1" x14ac:dyDescent="0.2">
      <c r="B2510" s="1175">
        <v>22</v>
      </c>
      <c r="C2510" s="1139" t="s">
        <v>690</v>
      </c>
      <c r="D2510" s="1132" t="s">
        <v>2799</v>
      </c>
      <c r="E2510" s="1132" t="s">
        <v>2800</v>
      </c>
      <c r="F2510" s="1133">
        <f t="shared" si="20"/>
        <v>25</v>
      </c>
      <c r="G2510" s="1140">
        <v>25</v>
      </c>
      <c r="H2510" s="1141">
        <f t="shared" si="21"/>
        <v>166.66666666666669</v>
      </c>
      <c r="I2510" s="1142"/>
      <c r="J2510" s="1135"/>
      <c r="K2510" s="1135"/>
      <c r="L2510" s="1135"/>
      <c r="M2510" s="1138">
        <v>0.15</v>
      </c>
      <c r="N2510" s="1136" t="s">
        <v>1534</v>
      </c>
      <c r="O2510" s="1138">
        <v>0.15</v>
      </c>
      <c r="P2510" s="1138">
        <v>0.15</v>
      </c>
      <c r="Q2510" s="1138">
        <v>0.15</v>
      </c>
      <c r="R2510" s="1138">
        <v>0.15</v>
      </c>
      <c r="S2510" s="1138">
        <v>0.15</v>
      </c>
      <c r="T2510" s="1138">
        <v>0.15</v>
      </c>
      <c r="U2510" s="1138">
        <v>0.15</v>
      </c>
      <c r="V2510" s="1138">
        <v>0.15</v>
      </c>
      <c r="W2510" s="1138">
        <v>0.15</v>
      </c>
      <c r="X2510" s="1132" t="s">
        <v>10</v>
      </c>
      <c r="Y2510" s="1176" t="s">
        <v>1628</v>
      </c>
    </row>
    <row r="2511" spans="2:25" s="360" customFormat="1" ht="15" customHeight="1" x14ac:dyDescent="0.2">
      <c r="B2511" s="1175">
        <v>23</v>
      </c>
      <c r="C2511" s="1131" t="s">
        <v>691</v>
      </c>
      <c r="D2511" s="1132" t="s">
        <v>2799</v>
      </c>
      <c r="E2511" s="1132" t="s">
        <v>2800</v>
      </c>
      <c r="F2511" s="1133">
        <f t="shared" si="20"/>
        <v>30</v>
      </c>
      <c r="G2511" s="1133">
        <v>30</v>
      </c>
      <c r="H2511" s="1134">
        <f t="shared" si="21"/>
        <v>200</v>
      </c>
      <c r="I2511" s="1135"/>
      <c r="J2511" s="1135"/>
      <c r="K2511" s="1135"/>
      <c r="L2511" s="1135"/>
      <c r="M2511" s="1138">
        <v>0.15</v>
      </c>
      <c r="N2511" s="1136" t="s">
        <v>1534</v>
      </c>
      <c r="O2511" s="1138">
        <v>0.15</v>
      </c>
      <c r="P2511" s="1138">
        <v>0.15</v>
      </c>
      <c r="Q2511" s="1138">
        <v>0.15</v>
      </c>
      <c r="R2511" s="1138">
        <v>0.15</v>
      </c>
      <c r="S2511" s="1138">
        <v>0.15</v>
      </c>
      <c r="T2511" s="1138">
        <v>0.15</v>
      </c>
      <c r="U2511" s="1138">
        <v>0.15</v>
      </c>
      <c r="V2511" s="1138">
        <v>0.15</v>
      </c>
      <c r="W2511" s="1138">
        <v>0.15</v>
      </c>
      <c r="X2511" s="1132" t="s">
        <v>10</v>
      </c>
      <c r="Y2511" s="1176" t="s">
        <v>1628</v>
      </c>
    </row>
    <row r="2512" spans="2:25" s="360" customFormat="1" ht="15" customHeight="1" x14ac:dyDescent="0.2">
      <c r="B2512" s="1175">
        <v>24</v>
      </c>
      <c r="C2512" s="1131" t="s">
        <v>692</v>
      </c>
      <c r="D2512" s="1132" t="s">
        <v>2799</v>
      </c>
      <c r="E2512" s="1132" t="s">
        <v>2800</v>
      </c>
      <c r="F2512" s="1133">
        <f t="shared" si="20"/>
        <v>50</v>
      </c>
      <c r="G2512" s="1133">
        <v>50</v>
      </c>
      <c r="H2512" s="1134">
        <f t="shared" si="21"/>
        <v>333.33333333333337</v>
      </c>
      <c r="I2512" s="1135"/>
      <c r="J2512" s="1135"/>
      <c r="K2512" s="1135"/>
      <c r="L2512" s="1135"/>
      <c r="M2512" s="1138">
        <v>0.15</v>
      </c>
      <c r="N2512" s="1136" t="s">
        <v>1534</v>
      </c>
      <c r="O2512" s="1138">
        <v>0.15</v>
      </c>
      <c r="P2512" s="1138">
        <v>0.15</v>
      </c>
      <c r="Q2512" s="1138">
        <v>0.15</v>
      </c>
      <c r="R2512" s="1138">
        <v>0.15</v>
      </c>
      <c r="S2512" s="1138">
        <v>0.15</v>
      </c>
      <c r="T2512" s="1138">
        <v>0.15</v>
      </c>
      <c r="U2512" s="1138">
        <v>0.15</v>
      </c>
      <c r="V2512" s="1138">
        <v>0.15</v>
      </c>
      <c r="W2512" s="1138">
        <v>0.15</v>
      </c>
      <c r="X2512" s="1132" t="s">
        <v>10</v>
      </c>
      <c r="Y2512" s="1176" t="s">
        <v>1628</v>
      </c>
    </row>
    <row r="2513" spans="2:25" s="360" customFormat="1" ht="15" customHeight="1" x14ac:dyDescent="0.2">
      <c r="B2513" s="1175">
        <v>25</v>
      </c>
      <c r="C2513" s="1131" t="s">
        <v>693</v>
      </c>
      <c r="D2513" s="1132" t="s">
        <v>1629</v>
      </c>
      <c r="E2513" s="1132" t="s">
        <v>2800</v>
      </c>
      <c r="F2513" s="1133">
        <f t="shared" si="20"/>
        <v>20</v>
      </c>
      <c r="G2513" s="1133">
        <v>20</v>
      </c>
      <c r="H2513" s="1134">
        <f t="shared" si="21"/>
        <v>85.763293310463126</v>
      </c>
      <c r="I2513" s="1135"/>
      <c r="J2513" s="1135"/>
      <c r="K2513" s="1135"/>
      <c r="L2513" s="1135"/>
      <c r="M2513" s="1138">
        <v>0.08</v>
      </c>
      <c r="N2513" s="1136" t="s">
        <v>1534</v>
      </c>
      <c r="O2513" s="1138">
        <v>0.23319999999999999</v>
      </c>
      <c r="P2513" s="1138">
        <v>0.23319999999999999</v>
      </c>
      <c r="Q2513" s="1138">
        <v>0.23319999999999999</v>
      </c>
      <c r="R2513" s="1138">
        <v>0.23319999999999999</v>
      </c>
      <c r="S2513" s="1138">
        <v>0.08</v>
      </c>
      <c r="T2513" s="1138">
        <v>0.23319999999999999</v>
      </c>
      <c r="U2513" s="1138">
        <v>0.23319999999999999</v>
      </c>
      <c r="V2513" s="1138">
        <v>0.23319999999999999</v>
      </c>
      <c r="W2513" s="1138">
        <v>0.23319999999999999</v>
      </c>
      <c r="X2513" s="1132" t="s">
        <v>10</v>
      </c>
      <c r="Y2513" s="1176" t="s">
        <v>1628</v>
      </c>
    </row>
    <row r="2514" spans="2:25" s="360" customFormat="1" ht="15" customHeight="1" x14ac:dyDescent="0.2">
      <c r="B2514" s="1175">
        <v>26</v>
      </c>
      <c r="C2514" s="1131" t="s">
        <v>694</v>
      </c>
      <c r="D2514" s="1132" t="s">
        <v>1629</v>
      </c>
      <c r="E2514" s="1132" t="s">
        <v>2800</v>
      </c>
      <c r="F2514" s="1133">
        <f t="shared" si="20"/>
        <v>25</v>
      </c>
      <c r="G2514" s="1133">
        <v>25</v>
      </c>
      <c r="H2514" s="1134">
        <f t="shared" si="21"/>
        <v>107.2041166380789</v>
      </c>
      <c r="I2514" s="1135"/>
      <c r="J2514" s="1135"/>
      <c r="K2514" s="1135"/>
      <c r="L2514" s="1135"/>
      <c r="M2514" s="1138">
        <v>0.08</v>
      </c>
      <c r="N2514" s="1136" t="s">
        <v>1534</v>
      </c>
      <c r="O2514" s="1138">
        <v>0.23319999999999999</v>
      </c>
      <c r="P2514" s="1138">
        <v>0.23319999999999999</v>
      </c>
      <c r="Q2514" s="1138">
        <v>0.23319999999999999</v>
      </c>
      <c r="R2514" s="1138">
        <v>0.23319999999999999</v>
      </c>
      <c r="S2514" s="1138">
        <v>0.08</v>
      </c>
      <c r="T2514" s="1138">
        <v>0.23319999999999999</v>
      </c>
      <c r="U2514" s="1138">
        <v>0.23319999999999999</v>
      </c>
      <c r="V2514" s="1138">
        <v>0.23319999999999999</v>
      </c>
      <c r="W2514" s="1138">
        <v>0.23319999999999999</v>
      </c>
      <c r="X2514" s="1132" t="s">
        <v>10</v>
      </c>
      <c r="Y2514" s="1176" t="s">
        <v>1628</v>
      </c>
    </row>
    <row r="2515" spans="2:25" s="360" customFormat="1" ht="15" customHeight="1" x14ac:dyDescent="0.2">
      <c r="B2515" s="1175">
        <v>27</v>
      </c>
      <c r="C2515" s="1131" t="s">
        <v>695</v>
      </c>
      <c r="D2515" s="1132" t="s">
        <v>1629</v>
      </c>
      <c r="E2515" s="1132" t="s">
        <v>2800</v>
      </c>
      <c r="F2515" s="1133">
        <f t="shared" si="20"/>
        <v>30</v>
      </c>
      <c r="G2515" s="1133">
        <v>30</v>
      </c>
      <c r="H2515" s="1134">
        <f t="shared" si="21"/>
        <v>128.64493996569468</v>
      </c>
      <c r="I2515" s="1135"/>
      <c r="J2515" s="1135"/>
      <c r="K2515" s="1135"/>
      <c r="L2515" s="1135"/>
      <c r="M2515" s="1138">
        <v>0.08</v>
      </c>
      <c r="N2515" s="1136" t="s">
        <v>1534</v>
      </c>
      <c r="O2515" s="1138">
        <v>0.23319999999999999</v>
      </c>
      <c r="P2515" s="1138">
        <v>0.23319999999999999</v>
      </c>
      <c r="Q2515" s="1138">
        <v>0.23319999999999999</v>
      </c>
      <c r="R2515" s="1138">
        <v>0.23319999999999999</v>
      </c>
      <c r="S2515" s="1138">
        <v>0.08</v>
      </c>
      <c r="T2515" s="1138">
        <v>0.23319999999999999</v>
      </c>
      <c r="U2515" s="1138">
        <v>0.23319999999999999</v>
      </c>
      <c r="V2515" s="1138">
        <v>0.23319999999999999</v>
      </c>
      <c r="W2515" s="1138">
        <v>0.23319999999999999</v>
      </c>
      <c r="X2515" s="1132" t="s">
        <v>10</v>
      </c>
      <c r="Y2515" s="1176" t="s">
        <v>1628</v>
      </c>
    </row>
    <row r="2516" spans="2:25" s="360" customFormat="1" ht="15" customHeight="1" x14ac:dyDescent="0.2">
      <c r="B2516" s="1175">
        <v>28</v>
      </c>
      <c r="C2516" s="1131" t="s">
        <v>696</v>
      </c>
      <c r="D2516" s="1132" t="s">
        <v>1629</v>
      </c>
      <c r="E2516" s="1132" t="s">
        <v>2800</v>
      </c>
      <c r="F2516" s="1133">
        <f t="shared" si="20"/>
        <v>50</v>
      </c>
      <c r="G2516" s="1133">
        <v>50</v>
      </c>
      <c r="H2516" s="1134">
        <f t="shared" si="21"/>
        <v>214.4082332761578</v>
      </c>
      <c r="I2516" s="1135"/>
      <c r="J2516" s="1135"/>
      <c r="K2516" s="1135"/>
      <c r="L2516" s="1135"/>
      <c r="M2516" s="1138">
        <v>0.08</v>
      </c>
      <c r="N2516" s="1136" t="s">
        <v>1534</v>
      </c>
      <c r="O2516" s="1138">
        <v>0.23319999999999999</v>
      </c>
      <c r="P2516" s="1138">
        <v>0.23319999999999999</v>
      </c>
      <c r="Q2516" s="1138">
        <v>0.23319999999999999</v>
      </c>
      <c r="R2516" s="1138">
        <v>0.23319999999999999</v>
      </c>
      <c r="S2516" s="1138">
        <v>0.08</v>
      </c>
      <c r="T2516" s="1138">
        <v>0.23319999999999999</v>
      </c>
      <c r="U2516" s="1138">
        <v>0.23319999999999999</v>
      </c>
      <c r="V2516" s="1138">
        <v>0.23319999999999999</v>
      </c>
      <c r="W2516" s="1138">
        <v>0.23319999999999999</v>
      </c>
      <c r="X2516" s="1132" t="s">
        <v>10</v>
      </c>
      <c r="Y2516" s="1176" t="s">
        <v>1628</v>
      </c>
    </row>
    <row r="2517" spans="2:25" s="360" customFormat="1" ht="15" customHeight="1" x14ac:dyDescent="0.2">
      <c r="B2517" s="1175">
        <v>29</v>
      </c>
      <c r="C2517" s="1131" t="s">
        <v>697</v>
      </c>
      <c r="D2517" s="1132" t="s">
        <v>1629</v>
      </c>
      <c r="E2517" s="1132" t="s">
        <v>2800</v>
      </c>
      <c r="F2517" s="1133">
        <f t="shared" si="20"/>
        <v>20</v>
      </c>
      <c r="G2517" s="1133">
        <v>20</v>
      </c>
      <c r="H2517" s="1134">
        <f t="shared" si="21"/>
        <v>133.33333333333334</v>
      </c>
      <c r="I2517" s="1135"/>
      <c r="J2517" s="1135"/>
      <c r="K2517" s="1135"/>
      <c r="L2517" s="1135"/>
      <c r="M2517" s="1138">
        <v>0.15</v>
      </c>
      <c r="N2517" s="1136" t="s">
        <v>1534</v>
      </c>
      <c r="O2517" s="1138">
        <v>0.15</v>
      </c>
      <c r="P2517" s="1138">
        <v>0.15</v>
      </c>
      <c r="Q2517" s="1138">
        <v>0.15</v>
      </c>
      <c r="R2517" s="1138">
        <v>0.15</v>
      </c>
      <c r="S2517" s="1138">
        <v>0.15</v>
      </c>
      <c r="T2517" s="1138">
        <v>0.15</v>
      </c>
      <c r="U2517" s="1138">
        <v>0.15</v>
      </c>
      <c r="V2517" s="1138">
        <v>0.15</v>
      </c>
      <c r="W2517" s="1138">
        <v>0.15</v>
      </c>
      <c r="X2517" s="1132" t="s">
        <v>10</v>
      </c>
      <c r="Y2517" s="1176" t="s">
        <v>1628</v>
      </c>
    </row>
    <row r="2518" spans="2:25" s="360" customFormat="1" ht="15" customHeight="1" x14ac:dyDescent="0.2">
      <c r="B2518" s="1175">
        <v>30</v>
      </c>
      <c r="C2518" s="1131" t="s">
        <v>698</v>
      </c>
      <c r="D2518" s="1132" t="s">
        <v>1629</v>
      </c>
      <c r="E2518" s="1132" t="s">
        <v>2800</v>
      </c>
      <c r="F2518" s="1133">
        <f t="shared" si="20"/>
        <v>25</v>
      </c>
      <c r="G2518" s="1133">
        <v>25</v>
      </c>
      <c r="H2518" s="1134">
        <f t="shared" si="21"/>
        <v>166.66666666666669</v>
      </c>
      <c r="I2518" s="1135"/>
      <c r="J2518" s="1135"/>
      <c r="K2518" s="1135"/>
      <c r="L2518" s="1135"/>
      <c r="M2518" s="1138">
        <v>0.15</v>
      </c>
      <c r="N2518" s="1136" t="s">
        <v>1534</v>
      </c>
      <c r="O2518" s="1138">
        <v>0.15</v>
      </c>
      <c r="P2518" s="1138">
        <v>0.15</v>
      </c>
      <c r="Q2518" s="1138">
        <v>0.15</v>
      </c>
      <c r="R2518" s="1138">
        <v>0.15</v>
      </c>
      <c r="S2518" s="1138">
        <v>0.15</v>
      </c>
      <c r="T2518" s="1138">
        <v>0.15</v>
      </c>
      <c r="U2518" s="1138">
        <v>0.15</v>
      </c>
      <c r="V2518" s="1138">
        <v>0.15</v>
      </c>
      <c r="W2518" s="1138">
        <v>0.15</v>
      </c>
      <c r="X2518" s="1132" t="s">
        <v>10</v>
      </c>
      <c r="Y2518" s="1176" t="s">
        <v>1628</v>
      </c>
    </row>
    <row r="2519" spans="2:25" s="360" customFormat="1" ht="15" customHeight="1" x14ac:dyDescent="0.2">
      <c r="B2519" s="1175">
        <v>31</v>
      </c>
      <c r="C2519" s="1131" t="s">
        <v>699</v>
      </c>
      <c r="D2519" s="1132" t="s">
        <v>1629</v>
      </c>
      <c r="E2519" s="1132" t="s">
        <v>2800</v>
      </c>
      <c r="F2519" s="1133">
        <f t="shared" si="20"/>
        <v>30</v>
      </c>
      <c r="G2519" s="1133">
        <v>30</v>
      </c>
      <c r="H2519" s="1134">
        <f t="shared" si="21"/>
        <v>200</v>
      </c>
      <c r="I2519" s="1135"/>
      <c r="J2519" s="1135"/>
      <c r="K2519" s="1135"/>
      <c r="L2519" s="1135"/>
      <c r="M2519" s="1138">
        <v>0.15</v>
      </c>
      <c r="N2519" s="1136" t="s">
        <v>1534</v>
      </c>
      <c r="O2519" s="1138">
        <v>0.15</v>
      </c>
      <c r="P2519" s="1138">
        <v>0.15</v>
      </c>
      <c r="Q2519" s="1138">
        <v>0.15</v>
      </c>
      <c r="R2519" s="1138">
        <v>0.15</v>
      </c>
      <c r="S2519" s="1138">
        <v>0.15</v>
      </c>
      <c r="T2519" s="1138">
        <v>0.15</v>
      </c>
      <c r="U2519" s="1138">
        <v>0.15</v>
      </c>
      <c r="V2519" s="1138">
        <v>0.15</v>
      </c>
      <c r="W2519" s="1138">
        <v>0.15</v>
      </c>
      <c r="X2519" s="1132" t="s">
        <v>10</v>
      </c>
      <c r="Y2519" s="1176" t="s">
        <v>1628</v>
      </c>
    </row>
    <row r="2520" spans="2:25" s="360" customFormat="1" ht="15" customHeight="1" x14ac:dyDescent="0.2">
      <c r="B2520" s="1175">
        <v>32</v>
      </c>
      <c r="C2520" s="1131" t="s">
        <v>700</v>
      </c>
      <c r="D2520" s="1132" t="s">
        <v>1629</v>
      </c>
      <c r="E2520" s="1132" t="s">
        <v>2800</v>
      </c>
      <c r="F2520" s="1133">
        <f t="shared" si="20"/>
        <v>50</v>
      </c>
      <c r="G2520" s="1133">
        <v>50</v>
      </c>
      <c r="H2520" s="1134">
        <f t="shared" si="21"/>
        <v>333.33333333333337</v>
      </c>
      <c r="I2520" s="1135"/>
      <c r="J2520" s="1135"/>
      <c r="K2520" s="1135"/>
      <c r="L2520" s="1135"/>
      <c r="M2520" s="1138">
        <v>0.15</v>
      </c>
      <c r="N2520" s="1136" t="s">
        <v>1534</v>
      </c>
      <c r="O2520" s="1138">
        <v>0.15</v>
      </c>
      <c r="P2520" s="1138">
        <v>0.15</v>
      </c>
      <c r="Q2520" s="1138">
        <v>0.15</v>
      </c>
      <c r="R2520" s="1138">
        <v>0.15</v>
      </c>
      <c r="S2520" s="1138">
        <v>0.15</v>
      </c>
      <c r="T2520" s="1138">
        <v>0.15</v>
      </c>
      <c r="U2520" s="1138">
        <v>0.15</v>
      </c>
      <c r="V2520" s="1138">
        <v>0.15</v>
      </c>
      <c r="W2520" s="1138">
        <v>0.15</v>
      </c>
      <c r="X2520" s="1132" t="s">
        <v>10</v>
      </c>
      <c r="Y2520" s="1176" t="s">
        <v>1628</v>
      </c>
    </row>
    <row r="2521" spans="2:25" s="360" customFormat="1" ht="15" customHeight="1" x14ac:dyDescent="0.2">
      <c r="B2521" s="1175">
        <v>33</v>
      </c>
      <c r="C2521" s="1131" t="s">
        <v>1630</v>
      </c>
      <c r="D2521" s="1132" t="s">
        <v>1631</v>
      </c>
      <c r="E2521" s="1132" t="s">
        <v>2800</v>
      </c>
      <c r="F2521" s="1133">
        <f t="shared" si="20"/>
        <v>10</v>
      </c>
      <c r="G2521" s="1133">
        <v>10</v>
      </c>
      <c r="H2521" s="1134">
        <f t="shared" ref="H2521:H2550" si="22">G2521/O2521</f>
        <v>52.631578947368418</v>
      </c>
      <c r="I2521" s="1135"/>
      <c r="J2521" s="1133"/>
      <c r="K2521" s="1143"/>
      <c r="L2521" s="1137"/>
      <c r="M2521" s="1138">
        <v>0.08</v>
      </c>
      <c r="N2521" s="1138">
        <v>0.04</v>
      </c>
      <c r="O2521" s="1138">
        <v>0.19</v>
      </c>
      <c r="P2521" s="1138">
        <v>0.19</v>
      </c>
      <c r="Q2521" s="1138">
        <v>0.19</v>
      </c>
      <c r="R2521" s="1138">
        <v>0.19</v>
      </c>
      <c r="S2521" s="1138">
        <v>0.08</v>
      </c>
      <c r="T2521" s="1138">
        <v>0.19</v>
      </c>
      <c r="U2521" s="1138">
        <v>0.19</v>
      </c>
      <c r="V2521" s="1138">
        <v>0.19</v>
      </c>
      <c r="W2521" s="1138">
        <v>0.19</v>
      </c>
      <c r="X2521" s="1132" t="s">
        <v>10</v>
      </c>
      <c r="Y2521" s="1177" t="s">
        <v>1632</v>
      </c>
    </row>
    <row r="2522" spans="2:25" s="360" customFormat="1" ht="15" customHeight="1" x14ac:dyDescent="0.2">
      <c r="B2522" s="1175">
        <v>34</v>
      </c>
      <c r="C2522" s="1131" t="s">
        <v>913</v>
      </c>
      <c r="D2522" s="1132" t="s">
        <v>1631</v>
      </c>
      <c r="E2522" s="1132" t="s">
        <v>2800</v>
      </c>
      <c r="F2522" s="1133">
        <f t="shared" si="20"/>
        <v>100</v>
      </c>
      <c r="G2522" s="1133">
        <v>100</v>
      </c>
      <c r="H2522" s="1134">
        <f t="shared" si="22"/>
        <v>526.31578947368416</v>
      </c>
      <c r="I2522" s="1135"/>
      <c r="J2522" s="1133"/>
      <c r="K2522" s="1143"/>
      <c r="L2522" s="1137"/>
      <c r="M2522" s="1138">
        <v>0.08</v>
      </c>
      <c r="N2522" s="1138">
        <v>0.04</v>
      </c>
      <c r="O2522" s="1138">
        <v>0.19</v>
      </c>
      <c r="P2522" s="1138">
        <v>0.19</v>
      </c>
      <c r="Q2522" s="1138">
        <v>0.19</v>
      </c>
      <c r="R2522" s="1138">
        <v>0.19</v>
      </c>
      <c r="S2522" s="1138">
        <v>0.08</v>
      </c>
      <c r="T2522" s="1138">
        <v>0.19</v>
      </c>
      <c r="U2522" s="1138">
        <v>0.19</v>
      </c>
      <c r="V2522" s="1138">
        <v>0.19</v>
      </c>
      <c r="W2522" s="1138">
        <v>0.19</v>
      </c>
      <c r="X2522" s="1132" t="s">
        <v>10</v>
      </c>
      <c r="Y2522" s="1177" t="s">
        <v>1632</v>
      </c>
    </row>
    <row r="2523" spans="2:25" s="360" customFormat="1" ht="15" customHeight="1" x14ac:dyDescent="0.2">
      <c r="B2523" s="1175">
        <v>35</v>
      </c>
      <c r="C2523" s="1131" t="s">
        <v>1633</v>
      </c>
      <c r="D2523" s="1132" t="s">
        <v>1631</v>
      </c>
      <c r="E2523" s="1132" t="s">
        <v>2800</v>
      </c>
      <c r="F2523" s="1133">
        <f t="shared" si="20"/>
        <v>12</v>
      </c>
      <c r="G2523" s="1133">
        <v>12</v>
      </c>
      <c r="H2523" s="1134">
        <f t="shared" si="22"/>
        <v>63.157894736842103</v>
      </c>
      <c r="I2523" s="1135"/>
      <c r="J2523" s="1133"/>
      <c r="K2523" s="1143"/>
      <c r="L2523" s="1137"/>
      <c r="M2523" s="1138">
        <v>0.08</v>
      </c>
      <c r="N2523" s="1138">
        <v>0.04</v>
      </c>
      <c r="O2523" s="1138">
        <v>0.19</v>
      </c>
      <c r="P2523" s="1138">
        <v>0.19</v>
      </c>
      <c r="Q2523" s="1138">
        <v>0.19</v>
      </c>
      <c r="R2523" s="1138">
        <v>0.19</v>
      </c>
      <c r="S2523" s="1138">
        <v>0.08</v>
      </c>
      <c r="T2523" s="1138">
        <v>0.19</v>
      </c>
      <c r="U2523" s="1138">
        <v>0.19</v>
      </c>
      <c r="V2523" s="1138">
        <v>0.19</v>
      </c>
      <c r="W2523" s="1138">
        <v>0.19</v>
      </c>
      <c r="X2523" s="1132" t="s">
        <v>10</v>
      </c>
      <c r="Y2523" s="1177" t="s">
        <v>1632</v>
      </c>
    </row>
    <row r="2524" spans="2:25" s="360" customFormat="1" ht="15" customHeight="1" x14ac:dyDescent="0.2">
      <c r="B2524" s="1175">
        <v>36</v>
      </c>
      <c r="C2524" s="1139" t="s">
        <v>1634</v>
      </c>
      <c r="D2524" s="1132" t="s">
        <v>1631</v>
      </c>
      <c r="E2524" s="1132" t="s">
        <v>2800</v>
      </c>
      <c r="F2524" s="1133">
        <f t="shared" si="20"/>
        <v>15</v>
      </c>
      <c r="G2524" s="1140">
        <v>15</v>
      </c>
      <c r="H2524" s="1141">
        <f t="shared" si="22"/>
        <v>78.94736842105263</v>
      </c>
      <c r="I2524" s="1142"/>
      <c r="J2524" s="1140"/>
      <c r="K2524" s="1144"/>
      <c r="L2524" s="1137"/>
      <c r="M2524" s="1138">
        <v>0.08</v>
      </c>
      <c r="N2524" s="1138">
        <v>0.04</v>
      </c>
      <c r="O2524" s="1138">
        <v>0.19</v>
      </c>
      <c r="P2524" s="1138">
        <v>0.19</v>
      </c>
      <c r="Q2524" s="1138">
        <v>0.19</v>
      </c>
      <c r="R2524" s="1138">
        <v>0.19</v>
      </c>
      <c r="S2524" s="1138">
        <v>0.08</v>
      </c>
      <c r="T2524" s="1138">
        <v>0.19</v>
      </c>
      <c r="U2524" s="1138">
        <v>0.19</v>
      </c>
      <c r="V2524" s="1138">
        <v>0.19</v>
      </c>
      <c r="W2524" s="1138">
        <v>0.19</v>
      </c>
      <c r="X2524" s="1132" t="s">
        <v>10</v>
      </c>
      <c r="Y2524" s="1177" t="s">
        <v>1632</v>
      </c>
    </row>
    <row r="2525" spans="2:25" s="360" customFormat="1" ht="15" customHeight="1" x14ac:dyDescent="0.2">
      <c r="B2525" s="1175">
        <v>37</v>
      </c>
      <c r="C2525" s="1131" t="s">
        <v>1635</v>
      </c>
      <c r="D2525" s="1132" t="s">
        <v>1631</v>
      </c>
      <c r="E2525" s="1132" t="s">
        <v>2800</v>
      </c>
      <c r="F2525" s="1133">
        <f t="shared" si="20"/>
        <v>20</v>
      </c>
      <c r="G2525" s="1133">
        <v>20</v>
      </c>
      <c r="H2525" s="1134">
        <f t="shared" si="22"/>
        <v>105.26315789473684</v>
      </c>
      <c r="I2525" s="1135"/>
      <c r="J2525" s="1133"/>
      <c r="K2525" s="1143"/>
      <c r="L2525" s="1137"/>
      <c r="M2525" s="1138">
        <v>0.08</v>
      </c>
      <c r="N2525" s="1138">
        <v>0.04</v>
      </c>
      <c r="O2525" s="1138">
        <v>0.19</v>
      </c>
      <c r="P2525" s="1138">
        <v>0.19</v>
      </c>
      <c r="Q2525" s="1138">
        <v>0.19</v>
      </c>
      <c r="R2525" s="1138">
        <v>0.19</v>
      </c>
      <c r="S2525" s="1138">
        <v>0.08</v>
      </c>
      <c r="T2525" s="1138">
        <v>0.19</v>
      </c>
      <c r="U2525" s="1138">
        <v>0.19</v>
      </c>
      <c r="V2525" s="1138">
        <v>0.19</v>
      </c>
      <c r="W2525" s="1138">
        <v>0.19</v>
      </c>
      <c r="X2525" s="1132" t="s">
        <v>10</v>
      </c>
      <c r="Y2525" s="1177" t="s">
        <v>1632</v>
      </c>
    </row>
    <row r="2526" spans="2:25" s="360" customFormat="1" ht="15" customHeight="1" x14ac:dyDescent="0.2">
      <c r="B2526" s="1175">
        <v>38</v>
      </c>
      <c r="C2526" s="1131" t="s">
        <v>1636</v>
      </c>
      <c r="D2526" s="1132" t="s">
        <v>1631</v>
      </c>
      <c r="E2526" s="1132" t="s">
        <v>2800</v>
      </c>
      <c r="F2526" s="1133">
        <f t="shared" si="20"/>
        <v>200</v>
      </c>
      <c r="G2526" s="1133">
        <v>200</v>
      </c>
      <c r="H2526" s="1134">
        <f t="shared" si="22"/>
        <v>1052.6315789473683</v>
      </c>
      <c r="I2526" s="1135"/>
      <c r="J2526" s="1133"/>
      <c r="K2526" s="1143"/>
      <c r="L2526" s="1137"/>
      <c r="M2526" s="1138">
        <v>0.08</v>
      </c>
      <c r="N2526" s="1145">
        <v>0.04</v>
      </c>
      <c r="O2526" s="1138">
        <v>0.19</v>
      </c>
      <c r="P2526" s="1138">
        <v>0.19</v>
      </c>
      <c r="Q2526" s="1138">
        <v>0.19</v>
      </c>
      <c r="R2526" s="1145">
        <v>0.19</v>
      </c>
      <c r="S2526" s="1138">
        <v>0.08</v>
      </c>
      <c r="T2526" s="1138">
        <v>0.19</v>
      </c>
      <c r="U2526" s="1138">
        <v>0.19</v>
      </c>
      <c r="V2526" s="1138">
        <v>0.19</v>
      </c>
      <c r="W2526" s="1138">
        <v>0.19</v>
      </c>
      <c r="X2526" s="1132" t="s">
        <v>10</v>
      </c>
      <c r="Y2526" s="1177" t="s">
        <v>1632</v>
      </c>
    </row>
    <row r="2527" spans="2:25" s="360" customFormat="1" ht="15" customHeight="1" x14ac:dyDescent="0.2">
      <c r="B2527" s="1175">
        <v>39</v>
      </c>
      <c r="C2527" s="1131" t="s">
        <v>1637</v>
      </c>
      <c r="D2527" s="1132" t="s">
        <v>1631</v>
      </c>
      <c r="E2527" s="1132" t="s">
        <v>2800</v>
      </c>
      <c r="F2527" s="1133">
        <f t="shared" si="20"/>
        <v>25</v>
      </c>
      <c r="G2527" s="1133">
        <v>25</v>
      </c>
      <c r="H2527" s="1134">
        <f t="shared" si="22"/>
        <v>131.57894736842104</v>
      </c>
      <c r="I2527" s="1135"/>
      <c r="J2527" s="1133"/>
      <c r="K2527" s="1143"/>
      <c r="L2527" s="1137"/>
      <c r="M2527" s="1138">
        <v>0.08</v>
      </c>
      <c r="N2527" s="1138">
        <v>0.04</v>
      </c>
      <c r="O2527" s="1138">
        <v>0.19</v>
      </c>
      <c r="P2527" s="1138">
        <v>0.19</v>
      </c>
      <c r="Q2527" s="1138">
        <v>0.19</v>
      </c>
      <c r="R2527" s="1138">
        <v>0.19</v>
      </c>
      <c r="S2527" s="1138">
        <v>0.08</v>
      </c>
      <c r="T2527" s="1138">
        <v>0.19</v>
      </c>
      <c r="U2527" s="1138">
        <v>0.19</v>
      </c>
      <c r="V2527" s="1138">
        <v>0.19</v>
      </c>
      <c r="W2527" s="1138">
        <v>0.19</v>
      </c>
      <c r="X2527" s="1132" t="s">
        <v>10</v>
      </c>
      <c r="Y2527" s="1177" t="s">
        <v>1632</v>
      </c>
    </row>
    <row r="2528" spans="2:25" s="360" customFormat="1" ht="15" customHeight="1" x14ac:dyDescent="0.2">
      <c r="B2528" s="1175">
        <v>40</v>
      </c>
      <c r="C2528" s="1131" t="s">
        <v>909</v>
      </c>
      <c r="D2528" s="1132" t="s">
        <v>1631</v>
      </c>
      <c r="E2528" s="1132" t="s">
        <v>2800</v>
      </c>
      <c r="F2528" s="1133">
        <f t="shared" si="20"/>
        <v>30</v>
      </c>
      <c r="G2528" s="1133">
        <v>30</v>
      </c>
      <c r="H2528" s="1134">
        <f t="shared" si="22"/>
        <v>157.89473684210526</v>
      </c>
      <c r="I2528" s="1135"/>
      <c r="J2528" s="1133"/>
      <c r="K2528" s="1143"/>
      <c r="L2528" s="1137"/>
      <c r="M2528" s="1138">
        <v>0.08</v>
      </c>
      <c r="N2528" s="1138">
        <v>0.04</v>
      </c>
      <c r="O2528" s="1138">
        <v>0.19</v>
      </c>
      <c r="P2528" s="1138">
        <v>0.19</v>
      </c>
      <c r="Q2528" s="1138">
        <v>0.19</v>
      </c>
      <c r="R2528" s="1138">
        <v>0.19</v>
      </c>
      <c r="S2528" s="1138">
        <v>0.08</v>
      </c>
      <c r="T2528" s="1138">
        <v>0.19</v>
      </c>
      <c r="U2528" s="1138">
        <v>0.19</v>
      </c>
      <c r="V2528" s="1138">
        <v>0.19</v>
      </c>
      <c r="W2528" s="1138">
        <v>0.19</v>
      </c>
      <c r="X2528" s="1132" t="s">
        <v>10</v>
      </c>
      <c r="Y2528" s="1177" t="s">
        <v>1632</v>
      </c>
    </row>
    <row r="2529" spans="2:25" s="360" customFormat="1" ht="15" customHeight="1" x14ac:dyDescent="0.2">
      <c r="B2529" s="1175">
        <v>41</v>
      </c>
      <c r="C2529" s="1131" t="s">
        <v>1638</v>
      </c>
      <c r="D2529" s="1132" t="s">
        <v>1631</v>
      </c>
      <c r="E2529" s="1132" t="s">
        <v>2800</v>
      </c>
      <c r="F2529" s="1133">
        <f t="shared" si="20"/>
        <v>300</v>
      </c>
      <c r="G2529" s="1133">
        <v>300</v>
      </c>
      <c r="H2529" s="1134">
        <f t="shared" si="22"/>
        <v>1578.9473684210527</v>
      </c>
      <c r="I2529" s="1135"/>
      <c r="J2529" s="1133"/>
      <c r="K2529" s="1143"/>
      <c r="L2529" s="1137"/>
      <c r="M2529" s="1138">
        <v>0.08</v>
      </c>
      <c r="N2529" s="1138">
        <v>0.04</v>
      </c>
      <c r="O2529" s="1138">
        <v>0.19</v>
      </c>
      <c r="P2529" s="1138">
        <v>0.19</v>
      </c>
      <c r="Q2529" s="1138">
        <v>0.19</v>
      </c>
      <c r="R2529" s="1138">
        <v>0.19</v>
      </c>
      <c r="S2529" s="1138">
        <v>0.08</v>
      </c>
      <c r="T2529" s="1138">
        <v>0.19</v>
      </c>
      <c r="U2529" s="1138">
        <v>0.19</v>
      </c>
      <c r="V2529" s="1138">
        <v>0.19</v>
      </c>
      <c r="W2529" s="1138">
        <v>0.19</v>
      </c>
      <c r="X2529" s="1132" t="s">
        <v>10</v>
      </c>
      <c r="Y2529" s="1177" t="s">
        <v>1632</v>
      </c>
    </row>
    <row r="2530" spans="2:25" s="360" customFormat="1" ht="15" customHeight="1" x14ac:dyDescent="0.2">
      <c r="B2530" s="1175">
        <v>42</v>
      </c>
      <c r="C2530" s="1131" t="s">
        <v>1639</v>
      </c>
      <c r="D2530" s="1132" t="s">
        <v>1631</v>
      </c>
      <c r="E2530" s="1132" t="s">
        <v>2800</v>
      </c>
      <c r="F2530" s="1133">
        <f t="shared" si="20"/>
        <v>40</v>
      </c>
      <c r="G2530" s="1133">
        <v>40</v>
      </c>
      <c r="H2530" s="1134">
        <f t="shared" si="22"/>
        <v>210.52631578947367</v>
      </c>
      <c r="I2530" s="1135"/>
      <c r="J2530" s="1133"/>
      <c r="K2530" s="1143"/>
      <c r="L2530" s="1137"/>
      <c r="M2530" s="1138">
        <v>0.08</v>
      </c>
      <c r="N2530" s="1138">
        <v>0.04</v>
      </c>
      <c r="O2530" s="1138">
        <v>0.19</v>
      </c>
      <c r="P2530" s="1138">
        <v>0.19</v>
      </c>
      <c r="Q2530" s="1138">
        <v>0.19</v>
      </c>
      <c r="R2530" s="1138">
        <v>0.19</v>
      </c>
      <c r="S2530" s="1138">
        <v>0.08</v>
      </c>
      <c r="T2530" s="1138">
        <v>0.19</v>
      </c>
      <c r="U2530" s="1138">
        <v>0.19</v>
      </c>
      <c r="V2530" s="1138">
        <v>0.19</v>
      </c>
      <c r="W2530" s="1138">
        <v>0.19</v>
      </c>
      <c r="X2530" s="1132" t="s">
        <v>10</v>
      </c>
      <c r="Y2530" s="1177" t="s">
        <v>1632</v>
      </c>
    </row>
    <row r="2531" spans="2:25" s="360" customFormat="1" ht="15" customHeight="1" x14ac:dyDescent="0.2">
      <c r="B2531" s="1175">
        <v>43</v>
      </c>
      <c r="C2531" s="1131" t="s">
        <v>1640</v>
      </c>
      <c r="D2531" s="1132" t="s">
        <v>1631</v>
      </c>
      <c r="E2531" s="1132" t="s">
        <v>2800</v>
      </c>
      <c r="F2531" s="1133">
        <f t="shared" si="20"/>
        <v>50</v>
      </c>
      <c r="G2531" s="1133">
        <v>50</v>
      </c>
      <c r="H2531" s="1134">
        <f t="shared" si="22"/>
        <v>263.15789473684208</v>
      </c>
      <c r="I2531" s="1135"/>
      <c r="J2531" s="1133"/>
      <c r="K2531" s="1143"/>
      <c r="L2531" s="1137"/>
      <c r="M2531" s="1138">
        <v>0.08</v>
      </c>
      <c r="N2531" s="1138">
        <v>0.04</v>
      </c>
      <c r="O2531" s="1138">
        <v>0.19</v>
      </c>
      <c r="P2531" s="1138">
        <v>0.19</v>
      </c>
      <c r="Q2531" s="1138">
        <v>0.19</v>
      </c>
      <c r="R2531" s="1138">
        <v>0.19</v>
      </c>
      <c r="S2531" s="1138">
        <v>0.08</v>
      </c>
      <c r="T2531" s="1138">
        <v>0.19</v>
      </c>
      <c r="U2531" s="1138">
        <v>0.19</v>
      </c>
      <c r="V2531" s="1138">
        <v>0.19</v>
      </c>
      <c r="W2531" s="1138">
        <v>0.19</v>
      </c>
      <c r="X2531" s="1132" t="s">
        <v>10</v>
      </c>
      <c r="Y2531" s="1177" t="s">
        <v>1632</v>
      </c>
    </row>
    <row r="2532" spans="2:25" s="360" customFormat="1" ht="15" customHeight="1" x14ac:dyDescent="0.2">
      <c r="B2532" s="1175">
        <v>44</v>
      </c>
      <c r="C2532" s="1131" t="s">
        <v>1641</v>
      </c>
      <c r="D2532" s="1132" t="s">
        <v>1631</v>
      </c>
      <c r="E2532" s="1132" t="s">
        <v>2800</v>
      </c>
      <c r="F2532" s="1133">
        <f t="shared" si="20"/>
        <v>70</v>
      </c>
      <c r="G2532" s="1133">
        <v>70</v>
      </c>
      <c r="H2532" s="1134">
        <f t="shared" si="22"/>
        <v>368.42105263157896</v>
      </c>
      <c r="I2532" s="1135"/>
      <c r="J2532" s="1133"/>
      <c r="K2532" s="1143"/>
      <c r="L2532" s="1137"/>
      <c r="M2532" s="1138">
        <v>0.08</v>
      </c>
      <c r="N2532" s="1138">
        <v>0.04</v>
      </c>
      <c r="O2532" s="1138">
        <v>0.19</v>
      </c>
      <c r="P2532" s="1138">
        <v>0.19</v>
      </c>
      <c r="Q2532" s="1138">
        <v>0.19</v>
      </c>
      <c r="R2532" s="1138">
        <v>0.19</v>
      </c>
      <c r="S2532" s="1138">
        <v>0.08</v>
      </c>
      <c r="T2532" s="1138">
        <v>0.19</v>
      </c>
      <c r="U2532" s="1138">
        <v>0.19</v>
      </c>
      <c r="V2532" s="1138">
        <v>0.19</v>
      </c>
      <c r="W2532" s="1138">
        <v>0.19</v>
      </c>
      <c r="X2532" s="1132" t="s">
        <v>10</v>
      </c>
      <c r="Y2532" s="1177" t="s">
        <v>1632</v>
      </c>
    </row>
    <row r="2533" spans="2:25" s="360" customFormat="1" ht="15" customHeight="1" x14ac:dyDescent="0.2">
      <c r="B2533" s="1175">
        <v>45</v>
      </c>
      <c r="C2533" s="1131" t="s">
        <v>1908</v>
      </c>
      <c r="D2533" s="1146" t="s">
        <v>783</v>
      </c>
      <c r="E2533" s="1132" t="s">
        <v>2800</v>
      </c>
      <c r="F2533" s="1133">
        <f t="shared" si="20"/>
        <v>100</v>
      </c>
      <c r="G2533" s="1140">
        <v>80</v>
      </c>
      <c r="H2533" s="1134">
        <f t="shared" si="22"/>
        <v>343.05317324185251</v>
      </c>
      <c r="I2533" s="1137">
        <v>0.01</v>
      </c>
      <c r="J2533" s="1147">
        <v>50</v>
      </c>
      <c r="K2533" s="1137">
        <v>19.989999999999998</v>
      </c>
      <c r="L2533" s="1148">
        <v>5000</v>
      </c>
      <c r="M2533" s="1138">
        <v>0.08</v>
      </c>
      <c r="N2533" s="1149" t="s">
        <v>1534</v>
      </c>
      <c r="O2533" s="1138">
        <v>0.23319999999999999</v>
      </c>
      <c r="P2533" s="1138">
        <v>0.23319999999999999</v>
      </c>
      <c r="Q2533" s="1138">
        <v>0.23319999999999999</v>
      </c>
      <c r="R2533" s="1138">
        <v>0.23319999999999999</v>
      </c>
      <c r="S2533" s="1138">
        <v>0.08</v>
      </c>
      <c r="T2533" s="1138">
        <v>0.23319999999999999</v>
      </c>
      <c r="U2533" s="1138">
        <v>0.23319999999999999</v>
      </c>
      <c r="V2533" s="1138">
        <v>0.23319999999999999</v>
      </c>
      <c r="W2533" s="1138">
        <v>0.23319999999999999</v>
      </c>
      <c r="X2533" s="1132" t="s">
        <v>10</v>
      </c>
      <c r="Y2533" s="1178" t="s">
        <v>1642</v>
      </c>
    </row>
    <row r="2534" spans="2:25" s="360" customFormat="1" ht="15" customHeight="1" x14ac:dyDescent="0.2">
      <c r="B2534" s="1175">
        <v>46</v>
      </c>
      <c r="C2534" s="1131" t="s">
        <v>1909</v>
      </c>
      <c r="D2534" s="1146" t="s">
        <v>783</v>
      </c>
      <c r="E2534" s="1132" t="s">
        <v>2800</v>
      </c>
      <c r="F2534" s="1133">
        <f t="shared" si="20"/>
        <v>100</v>
      </c>
      <c r="G2534" s="1140">
        <v>80</v>
      </c>
      <c r="H2534" s="1134">
        <f t="shared" si="22"/>
        <v>533.33333333333337</v>
      </c>
      <c r="I2534" s="1137">
        <v>0.01</v>
      </c>
      <c r="J2534" s="1147">
        <v>50</v>
      </c>
      <c r="K2534" s="1137">
        <v>19.989999999999998</v>
      </c>
      <c r="L2534" s="1148">
        <v>5000</v>
      </c>
      <c r="M2534" s="1138">
        <v>0.15</v>
      </c>
      <c r="N2534" s="1149" t="s">
        <v>1534</v>
      </c>
      <c r="O2534" s="1138">
        <v>0.15</v>
      </c>
      <c r="P2534" s="1138">
        <v>0.15</v>
      </c>
      <c r="Q2534" s="1138">
        <v>0.15</v>
      </c>
      <c r="R2534" s="1138">
        <v>0.15</v>
      </c>
      <c r="S2534" s="1138">
        <v>0.15</v>
      </c>
      <c r="T2534" s="1138">
        <v>0.15</v>
      </c>
      <c r="U2534" s="1138">
        <v>0.15</v>
      </c>
      <c r="V2534" s="1138">
        <v>0.15</v>
      </c>
      <c r="W2534" s="1138">
        <v>0.15</v>
      </c>
      <c r="X2534" s="1132" t="s">
        <v>10</v>
      </c>
      <c r="Y2534" s="1178" t="s">
        <v>1642</v>
      </c>
    </row>
    <row r="2535" spans="2:25" s="360" customFormat="1" ht="15" customHeight="1" x14ac:dyDescent="0.2">
      <c r="B2535" s="1175">
        <v>47</v>
      </c>
      <c r="C2535" s="1131" t="s">
        <v>1910</v>
      </c>
      <c r="D2535" s="1146" t="s">
        <v>783</v>
      </c>
      <c r="E2535" s="1132" t="s">
        <v>2800</v>
      </c>
      <c r="F2535" s="1133">
        <f t="shared" si="20"/>
        <v>120</v>
      </c>
      <c r="G2535" s="1140">
        <v>100</v>
      </c>
      <c r="H2535" s="1134">
        <f t="shared" si="22"/>
        <v>428.8164665523156</v>
      </c>
      <c r="I2535" s="1137">
        <v>0.01</v>
      </c>
      <c r="J2535" s="1147">
        <v>50</v>
      </c>
      <c r="K2535" s="1137">
        <v>19.989999999999998</v>
      </c>
      <c r="L2535" s="1148">
        <v>5000</v>
      </c>
      <c r="M2535" s="1138">
        <v>0.08</v>
      </c>
      <c r="N2535" s="1149" t="s">
        <v>1534</v>
      </c>
      <c r="O2535" s="1138">
        <v>0.23319999999999999</v>
      </c>
      <c r="P2535" s="1138">
        <v>0.23319999999999999</v>
      </c>
      <c r="Q2535" s="1138">
        <v>0.23319999999999999</v>
      </c>
      <c r="R2535" s="1138">
        <v>0.23319999999999999</v>
      </c>
      <c r="S2535" s="1138">
        <v>0.08</v>
      </c>
      <c r="T2535" s="1138">
        <v>0.23319999999999999</v>
      </c>
      <c r="U2535" s="1138">
        <v>0.23319999999999999</v>
      </c>
      <c r="V2535" s="1138">
        <v>0.23319999999999999</v>
      </c>
      <c r="W2535" s="1138">
        <v>0.23319999999999999</v>
      </c>
      <c r="X2535" s="1132" t="s">
        <v>10</v>
      </c>
      <c r="Y2535" s="1178" t="s">
        <v>1642</v>
      </c>
    </row>
    <row r="2536" spans="2:25" s="360" customFormat="1" ht="15" customHeight="1" x14ac:dyDescent="0.2">
      <c r="B2536" s="1175">
        <v>48</v>
      </c>
      <c r="C2536" s="1131" t="s">
        <v>1911</v>
      </c>
      <c r="D2536" s="1146" t="s">
        <v>783</v>
      </c>
      <c r="E2536" s="1132" t="s">
        <v>2800</v>
      </c>
      <c r="F2536" s="1133">
        <f t="shared" si="20"/>
        <v>120</v>
      </c>
      <c r="G2536" s="1140">
        <v>100</v>
      </c>
      <c r="H2536" s="1134">
        <f t="shared" si="22"/>
        <v>666.66666666666674</v>
      </c>
      <c r="I2536" s="1137">
        <v>0.01</v>
      </c>
      <c r="J2536" s="1150">
        <v>50</v>
      </c>
      <c r="K2536" s="1137">
        <v>19.989999999999998</v>
      </c>
      <c r="L2536" s="1148">
        <v>5000</v>
      </c>
      <c r="M2536" s="1138">
        <v>0.15</v>
      </c>
      <c r="N2536" s="1149" t="s">
        <v>1534</v>
      </c>
      <c r="O2536" s="1138">
        <v>0.15</v>
      </c>
      <c r="P2536" s="1138">
        <v>0.15</v>
      </c>
      <c r="Q2536" s="1138">
        <v>0.15</v>
      </c>
      <c r="R2536" s="1138">
        <v>0.15</v>
      </c>
      <c r="S2536" s="1138">
        <v>0.15</v>
      </c>
      <c r="T2536" s="1138">
        <v>0.15</v>
      </c>
      <c r="U2536" s="1138">
        <v>0.15</v>
      </c>
      <c r="V2536" s="1138">
        <v>0.15</v>
      </c>
      <c r="W2536" s="1138">
        <v>0.15</v>
      </c>
      <c r="X2536" s="1132" t="s">
        <v>10</v>
      </c>
      <c r="Y2536" s="1178" t="s">
        <v>1642</v>
      </c>
    </row>
    <row r="2537" spans="2:25" s="360" customFormat="1" ht="15" customHeight="1" x14ac:dyDescent="0.2">
      <c r="B2537" s="1175">
        <v>49</v>
      </c>
      <c r="C2537" s="1131" t="s">
        <v>1912</v>
      </c>
      <c r="D2537" s="1146" t="s">
        <v>783</v>
      </c>
      <c r="E2537" s="1132" t="s">
        <v>2800</v>
      </c>
      <c r="F2537" s="1133">
        <f t="shared" si="20"/>
        <v>35</v>
      </c>
      <c r="G2537" s="1140">
        <v>20</v>
      </c>
      <c r="H2537" s="1134">
        <f t="shared" si="22"/>
        <v>85.763293310463126</v>
      </c>
      <c r="I2537" s="1137">
        <v>0.01</v>
      </c>
      <c r="J2537" s="1147">
        <v>50</v>
      </c>
      <c r="K2537" s="1137">
        <v>14.99</v>
      </c>
      <c r="L2537" s="1148">
        <v>5000</v>
      </c>
      <c r="M2537" s="1138">
        <v>0.08</v>
      </c>
      <c r="N2537" s="1149" t="s">
        <v>1534</v>
      </c>
      <c r="O2537" s="1138">
        <v>0.23319999999999999</v>
      </c>
      <c r="P2537" s="1138">
        <v>0.23319999999999999</v>
      </c>
      <c r="Q2537" s="1138">
        <v>0.23319999999999999</v>
      </c>
      <c r="R2537" s="1138">
        <v>0.23319999999999999</v>
      </c>
      <c r="S2537" s="1138">
        <v>0.08</v>
      </c>
      <c r="T2537" s="1138">
        <v>0.23319999999999999</v>
      </c>
      <c r="U2537" s="1138">
        <v>0.23319999999999999</v>
      </c>
      <c r="V2537" s="1138">
        <v>0.23319999999999999</v>
      </c>
      <c r="W2537" s="1138">
        <v>0.23319999999999999</v>
      </c>
      <c r="X2537" s="1132" t="s">
        <v>10</v>
      </c>
      <c r="Y2537" s="1177" t="s">
        <v>1643</v>
      </c>
    </row>
    <row r="2538" spans="2:25" s="360" customFormat="1" ht="15" customHeight="1" x14ac:dyDescent="0.2">
      <c r="B2538" s="1175">
        <v>50</v>
      </c>
      <c r="C2538" s="1131" t="s">
        <v>1913</v>
      </c>
      <c r="D2538" s="1146" t="s">
        <v>783</v>
      </c>
      <c r="E2538" s="1132" t="s">
        <v>2800</v>
      </c>
      <c r="F2538" s="1133">
        <f t="shared" si="20"/>
        <v>35</v>
      </c>
      <c r="G2538" s="1140">
        <v>20</v>
      </c>
      <c r="H2538" s="1134">
        <f t="shared" si="22"/>
        <v>133.33333333333334</v>
      </c>
      <c r="I2538" s="1137">
        <v>0.01</v>
      </c>
      <c r="J2538" s="1147">
        <v>50</v>
      </c>
      <c r="K2538" s="1137">
        <v>14.99</v>
      </c>
      <c r="L2538" s="1148">
        <v>30</v>
      </c>
      <c r="M2538" s="1138">
        <v>0.15</v>
      </c>
      <c r="N2538" s="1149" t="s">
        <v>1534</v>
      </c>
      <c r="O2538" s="1138">
        <v>0.15</v>
      </c>
      <c r="P2538" s="1138">
        <v>0.15</v>
      </c>
      <c r="Q2538" s="1138">
        <v>0.15</v>
      </c>
      <c r="R2538" s="1138">
        <v>0.15</v>
      </c>
      <c r="S2538" s="1138">
        <v>0.15</v>
      </c>
      <c r="T2538" s="1138">
        <v>0.15</v>
      </c>
      <c r="U2538" s="1138">
        <v>0.15</v>
      </c>
      <c r="V2538" s="1138">
        <v>0.15</v>
      </c>
      <c r="W2538" s="1138">
        <v>0.15</v>
      </c>
      <c r="X2538" s="1132" t="s">
        <v>10</v>
      </c>
      <c r="Y2538" s="1177" t="s">
        <v>1643</v>
      </c>
    </row>
    <row r="2539" spans="2:25" s="360" customFormat="1" ht="15" customHeight="1" x14ac:dyDescent="0.2">
      <c r="B2539" s="1175">
        <v>51</v>
      </c>
      <c r="C2539" s="1131" t="s">
        <v>1914</v>
      </c>
      <c r="D2539" s="1146" t="s">
        <v>783</v>
      </c>
      <c r="E2539" s="1132" t="s">
        <v>2800</v>
      </c>
      <c r="F2539" s="1133">
        <f t="shared" si="20"/>
        <v>40</v>
      </c>
      <c r="G2539" s="1140">
        <v>25</v>
      </c>
      <c r="H2539" s="1134">
        <f t="shared" si="22"/>
        <v>107.2041166380789</v>
      </c>
      <c r="I2539" s="1137">
        <v>0.01</v>
      </c>
      <c r="J2539" s="1147">
        <v>50</v>
      </c>
      <c r="K2539" s="1137">
        <v>14.99</v>
      </c>
      <c r="L2539" s="1148">
        <v>30</v>
      </c>
      <c r="M2539" s="1138">
        <v>0.08</v>
      </c>
      <c r="N2539" s="1149" t="s">
        <v>1534</v>
      </c>
      <c r="O2539" s="1138">
        <v>0.23319999999999999</v>
      </c>
      <c r="P2539" s="1138">
        <v>0.23319999999999999</v>
      </c>
      <c r="Q2539" s="1138">
        <v>0.23319999999999999</v>
      </c>
      <c r="R2539" s="1138">
        <v>0.23319999999999999</v>
      </c>
      <c r="S2539" s="1138">
        <v>0.08</v>
      </c>
      <c r="T2539" s="1138">
        <v>0.23319999999999999</v>
      </c>
      <c r="U2539" s="1138">
        <v>0.23319999999999999</v>
      </c>
      <c r="V2539" s="1138">
        <v>0.23319999999999999</v>
      </c>
      <c r="W2539" s="1138">
        <v>0.23319999999999999</v>
      </c>
      <c r="X2539" s="1132" t="s">
        <v>10</v>
      </c>
      <c r="Y2539" s="1177" t="s">
        <v>1643</v>
      </c>
    </row>
    <row r="2540" spans="2:25" s="360" customFormat="1" ht="15" customHeight="1" x14ac:dyDescent="0.2">
      <c r="B2540" s="1175">
        <v>52</v>
      </c>
      <c r="C2540" s="1131" t="s">
        <v>1915</v>
      </c>
      <c r="D2540" s="1146" t="s">
        <v>783</v>
      </c>
      <c r="E2540" s="1132" t="s">
        <v>2800</v>
      </c>
      <c r="F2540" s="1133">
        <f t="shared" si="20"/>
        <v>40</v>
      </c>
      <c r="G2540" s="1140">
        <v>25</v>
      </c>
      <c r="H2540" s="1134">
        <f t="shared" si="22"/>
        <v>166.66666666666669</v>
      </c>
      <c r="I2540" s="1137">
        <v>0.01</v>
      </c>
      <c r="J2540" s="1147">
        <v>50</v>
      </c>
      <c r="K2540" s="1137">
        <v>14.99</v>
      </c>
      <c r="L2540" s="1148">
        <v>30</v>
      </c>
      <c r="M2540" s="1138">
        <v>0.15</v>
      </c>
      <c r="N2540" s="1149" t="s">
        <v>1534</v>
      </c>
      <c r="O2540" s="1138">
        <v>0.15</v>
      </c>
      <c r="P2540" s="1138">
        <v>0.15</v>
      </c>
      <c r="Q2540" s="1138">
        <v>0.15</v>
      </c>
      <c r="R2540" s="1138">
        <v>0.15</v>
      </c>
      <c r="S2540" s="1138">
        <v>0.15</v>
      </c>
      <c r="T2540" s="1138">
        <v>0.15</v>
      </c>
      <c r="U2540" s="1138">
        <v>0.15</v>
      </c>
      <c r="V2540" s="1138">
        <v>0.15</v>
      </c>
      <c r="W2540" s="1138">
        <v>0.15</v>
      </c>
      <c r="X2540" s="1132" t="s">
        <v>10</v>
      </c>
      <c r="Y2540" s="1177" t="s">
        <v>1643</v>
      </c>
    </row>
    <row r="2541" spans="2:25" s="360" customFormat="1" ht="15" customHeight="1" x14ac:dyDescent="0.2">
      <c r="B2541" s="1175">
        <v>53</v>
      </c>
      <c r="C2541" s="1131" t="s">
        <v>1916</v>
      </c>
      <c r="D2541" s="1146" t="s">
        <v>783</v>
      </c>
      <c r="E2541" s="1132" t="s">
        <v>2800</v>
      </c>
      <c r="F2541" s="1133">
        <f t="shared" si="20"/>
        <v>55</v>
      </c>
      <c r="G2541" s="1140">
        <v>35</v>
      </c>
      <c r="H2541" s="1134">
        <f t="shared" si="22"/>
        <v>150.08576329331046</v>
      </c>
      <c r="I2541" s="1137">
        <v>0.01</v>
      </c>
      <c r="J2541" s="1147">
        <v>50</v>
      </c>
      <c r="K2541" s="1137">
        <v>19.989999999999998</v>
      </c>
      <c r="L2541" s="1148">
        <v>5000</v>
      </c>
      <c r="M2541" s="1138">
        <v>0.08</v>
      </c>
      <c r="N2541" s="1149" t="s">
        <v>1534</v>
      </c>
      <c r="O2541" s="1138">
        <v>0.23319999999999999</v>
      </c>
      <c r="P2541" s="1138">
        <v>0.23319999999999999</v>
      </c>
      <c r="Q2541" s="1138">
        <v>0.23319999999999999</v>
      </c>
      <c r="R2541" s="1138">
        <v>0.23319999999999999</v>
      </c>
      <c r="S2541" s="1138">
        <v>0.08</v>
      </c>
      <c r="T2541" s="1138">
        <v>0.23319999999999999</v>
      </c>
      <c r="U2541" s="1138">
        <v>0.23319999999999999</v>
      </c>
      <c r="V2541" s="1138">
        <v>0.23319999999999999</v>
      </c>
      <c r="W2541" s="1138">
        <v>0.23319999999999999</v>
      </c>
      <c r="X2541" s="1132" t="s">
        <v>10</v>
      </c>
      <c r="Y2541" s="1178" t="s">
        <v>1642</v>
      </c>
    </row>
    <row r="2542" spans="2:25" s="360" customFormat="1" ht="15" customHeight="1" x14ac:dyDescent="0.2">
      <c r="B2542" s="1175">
        <v>54</v>
      </c>
      <c r="C2542" s="1139" t="s">
        <v>1917</v>
      </c>
      <c r="D2542" s="1146" t="s">
        <v>783</v>
      </c>
      <c r="E2542" s="1132" t="s">
        <v>2800</v>
      </c>
      <c r="F2542" s="1133">
        <f t="shared" si="20"/>
        <v>55</v>
      </c>
      <c r="G2542" s="1140">
        <v>35</v>
      </c>
      <c r="H2542" s="1141">
        <f t="shared" si="22"/>
        <v>233.33333333333334</v>
      </c>
      <c r="I2542" s="1137">
        <v>0.01</v>
      </c>
      <c r="J2542" s="1147">
        <v>50</v>
      </c>
      <c r="K2542" s="1137">
        <v>19.989999999999998</v>
      </c>
      <c r="L2542" s="1148">
        <v>5000</v>
      </c>
      <c r="M2542" s="1138">
        <v>0.15</v>
      </c>
      <c r="N2542" s="1149" t="s">
        <v>1534</v>
      </c>
      <c r="O2542" s="1138">
        <v>0.15</v>
      </c>
      <c r="P2542" s="1138">
        <v>0.15</v>
      </c>
      <c r="Q2542" s="1138">
        <v>0.15</v>
      </c>
      <c r="R2542" s="1138">
        <v>0.15</v>
      </c>
      <c r="S2542" s="1138">
        <v>0.15</v>
      </c>
      <c r="T2542" s="1138">
        <v>0.15</v>
      </c>
      <c r="U2542" s="1138">
        <v>0.15</v>
      </c>
      <c r="V2542" s="1138">
        <v>0.15</v>
      </c>
      <c r="W2542" s="1138">
        <v>0.15</v>
      </c>
      <c r="X2542" s="1132" t="s">
        <v>10</v>
      </c>
      <c r="Y2542" s="1178" t="s">
        <v>1642</v>
      </c>
    </row>
    <row r="2543" spans="2:25" s="360" customFormat="1" ht="15" customHeight="1" x14ac:dyDescent="0.2">
      <c r="B2543" s="1175">
        <v>55</v>
      </c>
      <c r="C2543" s="1131" t="s">
        <v>1918</v>
      </c>
      <c r="D2543" s="1146" t="s">
        <v>783</v>
      </c>
      <c r="E2543" s="1132" t="s">
        <v>2800</v>
      </c>
      <c r="F2543" s="1133">
        <f t="shared" si="20"/>
        <v>65</v>
      </c>
      <c r="G2543" s="1140">
        <v>45</v>
      </c>
      <c r="H2543" s="1134">
        <f t="shared" si="22"/>
        <v>192.96740994854204</v>
      </c>
      <c r="I2543" s="1137">
        <v>0.01</v>
      </c>
      <c r="J2543" s="1147">
        <v>50</v>
      </c>
      <c r="K2543" s="1137">
        <v>19.989999999999998</v>
      </c>
      <c r="L2543" s="1148">
        <v>5000</v>
      </c>
      <c r="M2543" s="1138">
        <v>0.08</v>
      </c>
      <c r="N2543" s="1149" t="s">
        <v>1534</v>
      </c>
      <c r="O2543" s="1138">
        <v>0.23319999999999999</v>
      </c>
      <c r="P2543" s="1138">
        <v>0.23319999999999999</v>
      </c>
      <c r="Q2543" s="1138">
        <v>0.23319999999999999</v>
      </c>
      <c r="R2543" s="1138">
        <v>0.23319999999999999</v>
      </c>
      <c r="S2543" s="1138">
        <v>0.08</v>
      </c>
      <c r="T2543" s="1138">
        <v>0.23319999999999999</v>
      </c>
      <c r="U2543" s="1138">
        <v>0.23319999999999999</v>
      </c>
      <c r="V2543" s="1138">
        <v>0.23319999999999999</v>
      </c>
      <c r="W2543" s="1138">
        <v>0.23319999999999999</v>
      </c>
      <c r="X2543" s="1132" t="s">
        <v>10</v>
      </c>
      <c r="Y2543" s="1178" t="s">
        <v>1642</v>
      </c>
    </row>
    <row r="2544" spans="2:25" s="360" customFormat="1" ht="15" customHeight="1" x14ac:dyDescent="0.2">
      <c r="B2544" s="1175">
        <v>56</v>
      </c>
      <c r="C2544" s="1131" t="s">
        <v>1919</v>
      </c>
      <c r="D2544" s="1146" t="s">
        <v>783</v>
      </c>
      <c r="E2544" s="1132" t="s">
        <v>2800</v>
      </c>
      <c r="F2544" s="1133">
        <f t="shared" si="20"/>
        <v>65</v>
      </c>
      <c r="G2544" s="1140">
        <v>45</v>
      </c>
      <c r="H2544" s="1134">
        <f t="shared" si="22"/>
        <v>300</v>
      </c>
      <c r="I2544" s="1137">
        <v>0.01</v>
      </c>
      <c r="J2544" s="1147">
        <v>50</v>
      </c>
      <c r="K2544" s="1137">
        <v>19.989999999999998</v>
      </c>
      <c r="L2544" s="1148">
        <v>5000</v>
      </c>
      <c r="M2544" s="1138">
        <v>0.15</v>
      </c>
      <c r="N2544" s="1149" t="s">
        <v>1534</v>
      </c>
      <c r="O2544" s="1138">
        <v>0.15</v>
      </c>
      <c r="P2544" s="1138">
        <v>0.15</v>
      </c>
      <c r="Q2544" s="1138">
        <v>0.15</v>
      </c>
      <c r="R2544" s="1138">
        <v>0.15</v>
      </c>
      <c r="S2544" s="1138">
        <v>0.15</v>
      </c>
      <c r="T2544" s="1138">
        <v>0.15</v>
      </c>
      <c r="U2544" s="1138">
        <v>0.15</v>
      </c>
      <c r="V2544" s="1138">
        <v>0.15</v>
      </c>
      <c r="W2544" s="1138">
        <v>0.15</v>
      </c>
      <c r="X2544" s="1132" t="s">
        <v>10</v>
      </c>
      <c r="Y2544" s="1178" t="s">
        <v>1642</v>
      </c>
    </row>
    <row r="2545" spans="2:25" s="360" customFormat="1" ht="15" customHeight="1" x14ac:dyDescent="0.2">
      <c r="B2545" s="1175">
        <v>57</v>
      </c>
      <c r="C2545" s="1131" t="s">
        <v>1920</v>
      </c>
      <c r="D2545" s="1146" t="s">
        <v>783</v>
      </c>
      <c r="E2545" s="1132" t="s">
        <v>2800</v>
      </c>
      <c r="F2545" s="1133">
        <f t="shared" si="20"/>
        <v>80</v>
      </c>
      <c r="G2545" s="1140">
        <v>60</v>
      </c>
      <c r="H2545" s="1134">
        <f t="shared" si="22"/>
        <v>257.28987993138935</v>
      </c>
      <c r="I2545" s="1137">
        <v>0.01</v>
      </c>
      <c r="J2545" s="1147">
        <v>50</v>
      </c>
      <c r="K2545" s="1137">
        <v>19.989999999999998</v>
      </c>
      <c r="L2545" s="1148">
        <v>5000</v>
      </c>
      <c r="M2545" s="1138">
        <v>0.08</v>
      </c>
      <c r="N2545" s="1149" t="s">
        <v>1534</v>
      </c>
      <c r="O2545" s="1138">
        <v>0.23319999999999999</v>
      </c>
      <c r="P2545" s="1138">
        <v>0.23319999999999999</v>
      </c>
      <c r="Q2545" s="1138">
        <v>0.23319999999999999</v>
      </c>
      <c r="R2545" s="1138">
        <v>0.23319999999999999</v>
      </c>
      <c r="S2545" s="1138">
        <v>0.08</v>
      </c>
      <c r="T2545" s="1138">
        <v>0.23319999999999999</v>
      </c>
      <c r="U2545" s="1138">
        <v>0.23319999999999999</v>
      </c>
      <c r="V2545" s="1138">
        <v>0.23319999999999999</v>
      </c>
      <c r="W2545" s="1138">
        <v>0.23319999999999999</v>
      </c>
      <c r="X2545" s="1132" t="s">
        <v>10</v>
      </c>
      <c r="Y2545" s="1178" t="s">
        <v>1642</v>
      </c>
    </row>
    <row r="2546" spans="2:25" s="360" customFormat="1" ht="15" customHeight="1" x14ac:dyDescent="0.2">
      <c r="B2546" s="1175">
        <v>58</v>
      </c>
      <c r="C2546" s="1131" t="s">
        <v>1921</v>
      </c>
      <c r="D2546" s="1146" t="s">
        <v>783</v>
      </c>
      <c r="E2546" s="1132" t="s">
        <v>2800</v>
      </c>
      <c r="F2546" s="1133">
        <f t="shared" si="20"/>
        <v>80</v>
      </c>
      <c r="G2546" s="1140">
        <v>60</v>
      </c>
      <c r="H2546" s="1134">
        <f t="shared" si="22"/>
        <v>400</v>
      </c>
      <c r="I2546" s="1137">
        <v>0.01</v>
      </c>
      <c r="J2546" s="1147">
        <v>50</v>
      </c>
      <c r="K2546" s="1137">
        <v>19.989999999999998</v>
      </c>
      <c r="L2546" s="1148">
        <v>5000</v>
      </c>
      <c r="M2546" s="1138">
        <v>0.15</v>
      </c>
      <c r="N2546" s="1149" t="s">
        <v>1534</v>
      </c>
      <c r="O2546" s="1138">
        <v>0.15</v>
      </c>
      <c r="P2546" s="1138">
        <v>0.15</v>
      </c>
      <c r="Q2546" s="1138">
        <v>0.15</v>
      </c>
      <c r="R2546" s="1138">
        <v>0.15</v>
      </c>
      <c r="S2546" s="1138">
        <v>0.15</v>
      </c>
      <c r="T2546" s="1138">
        <v>0.15</v>
      </c>
      <c r="U2546" s="1138">
        <v>0.15</v>
      </c>
      <c r="V2546" s="1138">
        <v>0.15</v>
      </c>
      <c r="W2546" s="1138">
        <v>0.15</v>
      </c>
      <c r="X2546" s="1132" t="s">
        <v>10</v>
      </c>
      <c r="Y2546" s="1178" t="s">
        <v>1642</v>
      </c>
    </row>
    <row r="2547" spans="2:25" s="360" customFormat="1" ht="15" customHeight="1" x14ac:dyDescent="0.2">
      <c r="B2547" s="1175">
        <v>59</v>
      </c>
      <c r="C2547" s="1139" t="s">
        <v>1922</v>
      </c>
      <c r="D2547" s="1146" t="s">
        <v>2799</v>
      </c>
      <c r="E2547" s="1132" t="s">
        <v>2800</v>
      </c>
      <c r="F2547" s="1133">
        <f t="shared" si="20"/>
        <v>35</v>
      </c>
      <c r="G2547" s="1140">
        <v>20</v>
      </c>
      <c r="H2547" s="1134">
        <f t="shared" si="22"/>
        <v>85.763293310463126</v>
      </c>
      <c r="I2547" s="1137">
        <v>0.01</v>
      </c>
      <c r="J2547" s="1147">
        <v>50</v>
      </c>
      <c r="K2547" s="1137">
        <v>14.99</v>
      </c>
      <c r="L2547" s="1148">
        <v>30</v>
      </c>
      <c r="M2547" s="1138">
        <v>0.08</v>
      </c>
      <c r="N2547" s="1149" t="s">
        <v>1534</v>
      </c>
      <c r="O2547" s="1138">
        <v>0.23319999999999999</v>
      </c>
      <c r="P2547" s="1138">
        <v>0.23319999999999999</v>
      </c>
      <c r="Q2547" s="1138">
        <v>0.23319999999999999</v>
      </c>
      <c r="R2547" s="1138">
        <v>0.23319999999999999</v>
      </c>
      <c r="S2547" s="1138">
        <v>0.08</v>
      </c>
      <c r="T2547" s="1138">
        <v>0.23319999999999999</v>
      </c>
      <c r="U2547" s="1138">
        <v>0.23319999999999999</v>
      </c>
      <c r="V2547" s="1138">
        <v>0.23319999999999999</v>
      </c>
      <c r="W2547" s="1138">
        <v>0.23319999999999999</v>
      </c>
      <c r="X2547" s="1132" t="s">
        <v>10</v>
      </c>
      <c r="Y2547" s="1177" t="s">
        <v>1643</v>
      </c>
    </row>
    <row r="2548" spans="2:25" s="360" customFormat="1" ht="15" customHeight="1" x14ac:dyDescent="0.2">
      <c r="B2548" s="1175">
        <v>60</v>
      </c>
      <c r="C2548" s="1139" t="s">
        <v>1923</v>
      </c>
      <c r="D2548" s="1146" t="s">
        <v>2799</v>
      </c>
      <c r="E2548" s="1132" t="s">
        <v>2800</v>
      </c>
      <c r="F2548" s="1133">
        <f t="shared" si="20"/>
        <v>35</v>
      </c>
      <c r="G2548" s="1140">
        <v>20</v>
      </c>
      <c r="H2548" s="1134">
        <f t="shared" si="22"/>
        <v>133.33333333333334</v>
      </c>
      <c r="I2548" s="1137">
        <v>0.01</v>
      </c>
      <c r="J2548" s="1147">
        <v>50</v>
      </c>
      <c r="K2548" s="1137">
        <v>14.99</v>
      </c>
      <c r="L2548" s="1148">
        <v>30</v>
      </c>
      <c r="M2548" s="1138">
        <v>0.15</v>
      </c>
      <c r="N2548" s="1149" t="s">
        <v>1534</v>
      </c>
      <c r="O2548" s="1138">
        <v>0.15</v>
      </c>
      <c r="P2548" s="1138">
        <v>0.15</v>
      </c>
      <c r="Q2548" s="1138">
        <v>0.15</v>
      </c>
      <c r="R2548" s="1138">
        <v>0.15</v>
      </c>
      <c r="S2548" s="1138">
        <v>0.15</v>
      </c>
      <c r="T2548" s="1138">
        <v>0.15</v>
      </c>
      <c r="U2548" s="1138">
        <v>0.15</v>
      </c>
      <c r="V2548" s="1138">
        <v>0.15</v>
      </c>
      <c r="W2548" s="1138">
        <v>0.15</v>
      </c>
      <c r="X2548" s="1132" t="s">
        <v>10</v>
      </c>
      <c r="Y2548" s="1177" t="s">
        <v>1643</v>
      </c>
    </row>
    <row r="2549" spans="2:25" s="360" customFormat="1" ht="15" customHeight="1" x14ac:dyDescent="0.2">
      <c r="B2549" s="1175">
        <v>61</v>
      </c>
      <c r="C2549" s="1139" t="s">
        <v>1924</v>
      </c>
      <c r="D2549" s="1146" t="s">
        <v>2799</v>
      </c>
      <c r="E2549" s="1132" t="s">
        <v>2800</v>
      </c>
      <c r="F2549" s="1133">
        <f t="shared" si="20"/>
        <v>40</v>
      </c>
      <c r="G2549" s="1140">
        <v>25</v>
      </c>
      <c r="H2549" s="1134">
        <f t="shared" si="22"/>
        <v>107.2041166380789</v>
      </c>
      <c r="I2549" s="1137">
        <v>0.01</v>
      </c>
      <c r="J2549" s="1147">
        <v>50</v>
      </c>
      <c r="K2549" s="1137">
        <v>14.99</v>
      </c>
      <c r="L2549" s="1148">
        <v>30</v>
      </c>
      <c r="M2549" s="1138">
        <v>0.08</v>
      </c>
      <c r="N2549" s="1149" t="s">
        <v>1534</v>
      </c>
      <c r="O2549" s="1138">
        <v>0.23319999999999999</v>
      </c>
      <c r="P2549" s="1138">
        <v>0.23319999999999999</v>
      </c>
      <c r="Q2549" s="1138">
        <v>0.23319999999999999</v>
      </c>
      <c r="R2549" s="1138">
        <v>0.23319999999999999</v>
      </c>
      <c r="S2549" s="1138">
        <v>0.08</v>
      </c>
      <c r="T2549" s="1138">
        <v>0.23319999999999999</v>
      </c>
      <c r="U2549" s="1138">
        <v>0.23319999999999999</v>
      </c>
      <c r="V2549" s="1138">
        <v>0.23319999999999999</v>
      </c>
      <c r="W2549" s="1138">
        <v>0.23319999999999999</v>
      </c>
      <c r="X2549" s="1132" t="s">
        <v>10</v>
      </c>
      <c r="Y2549" s="1177" t="s">
        <v>1643</v>
      </c>
    </row>
    <row r="2550" spans="2:25" s="360" customFormat="1" ht="15" customHeight="1" x14ac:dyDescent="0.2">
      <c r="B2550" s="1175">
        <v>62</v>
      </c>
      <c r="C2550" s="1139" t="s">
        <v>1925</v>
      </c>
      <c r="D2550" s="1146" t="s">
        <v>2799</v>
      </c>
      <c r="E2550" s="1132" t="s">
        <v>2800</v>
      </c>
      <c r="F2550" s="1133">
        <f t="shared" si="20"/>
        <v>40</v>
      </c>
      <c r="G2550" s="1140">
        <v>25</v>
      </c>
      <c r="H2550" s="1134">
        <f t="shared" si="22"/>
        <v>166.66666666666669</v>
      </c>
      <c r="I2550" s="1137">
        <v>0.01</v>
      </c>
      <c r="J2550" s="1147">
        <v>50</v>
      </c>
      <c r="K2550" s="1137">
        <v>14.99</v>
      </c>
      <c r="L2550" s="1148">
        <v>30</v>
      </c>
      <c r="M2550" s="1138">
        <v>0.15</v>
      </c>
      <c r="N2550" s="1149" t="s">
        <v>1534</v>
      </c>
      <c r="O2550" s="1138">
        <v>0.15</v>
      </c>
      <c r="P2550" s="1138">
        <v>0.15</v>
      </c>
      <c r="Q2550" s="1138">
        <v>0.15</v>
      </c>
      <c r="R2550" s="1138">
        <v>0.15</v>
      </c>
      <c r="S2550" s="1138">
        <v>0.15</v>
      </c>
      <c r="T2550" s="1138">
        <v>0.15</v>
      </c>
      <c r="U2550" s="1138">
        <v>0.15</v>
      </c>
      <c r="V2550" s="1138">
        <v>0.15</v>
      </c>
      <c r="W2550" s="1138">
        <v>0.15</v>
      </c>
      <c r="X2550" s="1132" t="s">
        <v>10</v>
      </c>
      <c r="Y2550" s="1177" t="s">
        <v>1643</v>
      </c>
    </row>
    <row r="2551" spans="2:25" s="360" customFormat="1" ht="15" customHeight="1" x14ac:dyDescent="0.2">
      <c r="B2551" s="1175">
        <v>63</v>
      </c>
      <c r="C2551" s="1139" t="s">
        <v>1644</v>
      </c>
      <c r="D2551" s="1132" t="s">
        <v>1631</v>
      </c>
      <c r="E2551" s="1132" t="s">
        <v>2800</v>
      </c>
      <c r="F2551" s="1133">
        <f t="shared" si="20"/>
        <v>23</v>
      </c>
      <c r="G2551" s="1133">
        <v>6</v>
      </c>
      <c r="H2551" s="1151">
        <f>G2551/M2551</f>
        <v>75</v>
      </c>
      <c r="I2551" s="1137">
        <v>5.01</v>
      </c>
      <c r="J2551" s="1147">
        <v>500</v>
      </c>
      <c r="K2551" s="1147">
        <v>11.99</v>
      </c>
      <c r="L2551" s="1148">
        <v>30</v>
      </c>
      <c r="M2551" s="1138">
        <v>0.08</v>
      </c>
      <c r="N2551" s="1138">
        <v>0.04</v>
      </c>
      <c r="O2551" s="1138">
        <v>0.19</v>
      </c>
      <c r="P2551" s="1138">
        <v>0.19</v>
      </c>
      <c r="Q2551" s="1138">
        <v>0.19</v>
      </c>
      <c r="R2551" s="1138">
        <v>0.19</v>
      </c>
      <c r="S2551" s="1138">
        <v>0.19</v>
      </c>
      <c r="T2551" s="1138">
        <v>0.08</v>
      </c>
      <c r="U2551" s="1138">
        <v>0.19</v>
      </c>
      <c r="V2551" s="1138">
        <v>0.19</v>
      </c>
      <c r="W2551" s="1138">
        <v>0.19</v>
      </c>
      <c r="X2551" s="1132" t="s">
        <v>10</v>
      </c>
      <c r="Y2551" s="1177" t="s">
        <v>1645</v>
      </c>
    </row>
    <row r="2552" spans="2:25" s="360" customFormat="1" ht="15" customHeight="1" x14ac:dyDescent="0.2">
      <c r="B2552" s="1175">
        <v>64</v>
      </c>
      <c r="C2552" s="1139" t="s">
        <v>1646</v>
      </c>
      <c r="D2552" s="1132" t="s">
        <v>1631</v>
      </c>
      <c r="E2552" s="1132" t="s">
        <v>2800</v>
      </c>
      <c r="F2552" s="1133">
        <f t="shared" si="20"/>
        <v>25</v>
      </c>
      <c r="G2552" s="1133">
        <v>10</v>
      </c>
      <c r="H2552" s="1151">
        <f t="shared" ref="H2552:H2582" si="23">G2552/M2552</f>
        <v>125</v>
      </c>
      <c r="I2552" s="1137">
        <v>0.01</v>
      </c>
      <c r="J2552" s="1147">
        <v>20</v>
      </c>
      <c r="K2552" s="1147">
        <v>14.99</v>
      </c>
      <c r="L2552" s="1148">
        <v>30</v>
      </c>
      <c r="M2552" s="1138">
        <v>0.08</v>
      </c>
      <c r="N2552" s="1138">
        <v>0.04</v>
      </c>
      <c r="O2552" s="1138">
        <v>0.19</v>
      </c>
      <c r="P2552" s="1138">
        <v>0.19</v>
      </c>
      <c r="Q2552" s="1138">
        <v>0.19</v>
      </c>
      <c r="R2552" s="1138">
        <v>0.19</v>
      </c>
      <c r="S2552" s="1138">
        <v>0.19</v>
      </c>
      <c r="T2552" s="1138">
        <v>0.08</v>
      </c>
      <c r="U2552" s="1138">
        <v>0.19</v>
      </c>
      <c r="V2552" s="1138">
        <v>0.19</v>
      </c>
      <c r="W2552" s="1138">
        <v>0.19</v>
      </c>
      <c r="X2552" s="1132" t="s">
        <v>10</v>
      </c>
      <c r="Y2552" s="1177" t="s">
        <v>1645</v>
      </c>
    </row>
    <row r="2553" spans="2:25" s="360" customFormat="1" ht="15" customHeight="1" x14ac:dyDescent="0.2">
      <c r="B2553" s="1175">
        <v>65</v>
      </c>
      <c r="C2553" s="1139" t="s">
        <v>1647</v>
      </c>
      <c r="D2553" s="1132" t="s">
        <v>1631</v>
      </c>
      <c r="E2553" s="1132" t="s">
        <v>2800</v>
      </c>
      <c r="F2553" s="1133">
        <f t="shared" si="20"/>
        <v>30</v>
      </c>
      <c r="G2553" s="1133">
        <v>15</v>
      </c>
      <c r="H2553" s="1151">
        <f t="shared" si="23"/>
        <v>187.5</v>
      </c>
      <c r="I2553" s="1137">
        <v>0.01</v>
      </c>
      <c r="J2553" s="1147">
        <v>20</v>
      </c>
      <c r="K2553" s="1147">
        <v>14.99</v>
      </c>
      <c r="L2553" s="1148">
        <v>30</v>
      </c>
      <c r="M2553" s="1138">
        <v>0.08</v>
      </c>
      <c r="N2553" s="1138">
        <v>0.04</v>
      </c>
      <c r="O2553" s="1138">
        <v>0.19</v>
      </c>
      <c r="P2553" s="1138">
        <v>0.19</v>
      </c>
      <c r="Q2553" s="1138">
        <v>0.19</v>
      </c>
      <c r="R2553" s="1138">
        <v>0.19</v>
      </c>
      <c r="S2553" s="1138">
        <v>0.19</v>
      </c>
      <c r="T2553" s="1138">
        <v>0.08</v>
      </c>
      <c r="U2553" s="1138">
        <v>0.19</v>
      </c>
      <c r="V2553" s="1138">
        <v>0.19</v>
      </c>
      <c r="W2553" s="1138">
        <v>0.19</v>
      </c>
      <c r="X2553" s="1132" t="s">
        <v>10</v>
      </c>
      <c r="Y2553" s="1177" t="s">
        <v>1632</v>
      </c>
    </row>
    <row r="2554" spans="2:25" s="360" customFormat="1" ht="15" customHeight="1" x14ac:dyDescent="0.2">
      <c r="B2554" s="1175">
        <v>66</v>
      </c>
      <c r="C2554" s="1139" t="s">
        <v>1648</v>
      </c>
      <c r="D2554" s="1132" t="s">
        <v>1631</v>
      </c>
      <c r="E2554" s="1132" t="s">
        <v>2800</v>
      </c>
      <c r="F2554" s="1133">
        <f t="shared" si="20"/>
        <v>35</v>
      </c>
      <c r="G2554" s="1133">
        <v>20</v>
      </c>
      <c r="H2554" s="1151">
        <f t="shared" si="23"/>
        <v>250</v>
      </c>
      <c r="I2554" s="1137">
        <v>0.01</v>
      </c>
      <c r="J2554" s="1147">
        <v>20</v>
      </c>
      <c r="K2554" s="1147">
        <v>14.99</v>
      </c>
      <c r="L2554" s="1148">
        <v>30</v>
      </c>
      <c r="M2554" s="1138">
        <v>0.08</v>
      </c>
      <c r="N2554" s="1138">
        <v>0.04</v>
      </c>
      <c r="O2554" s="1138">
        <v>0.19</v>
      </c>
      <c r="P2554" s="1138">
        <v>0.19</v>
      </c>
      <c r="Q2554" s="1138">
        <v>0.19</v>
      </c>
      <c r="R2554" s="1138">
        <v>0.19</v>
      </c>
      <c r="S2554" s="1138">
        <v>0.19</v>
      </c>
      <c r="T2554" s="1138">
        <v>0.08</v>
      </c>
      <c r="U2554" s="1138">
        <v>0.19</v>
      </c>
      <c r="V2554" s="1138">
        <v>0.19</v>
      </c>
      <c r="W2554" s="1138">
        <v>0.19</v>
      </c>
      <c r="X2554" s="1132" t="s">
        <v>10</v>
      </c>
      <c r="Y2554" s="1177" t="s">
        <v>1632</v>
      </c>
    </row>
    <row r="2555" spans="2:25" s="360" customFormat="1" ht="15" customHeight="1" x14ac:dyDescent="0.2">
      <c r="B2555" s="1175">
        <v>67</v>
      </c>
      <c r="C2555" s="1139" t="s">
        <v>1649</v>
      </c>
      <c r="D2555" s="1132" t="s">
        <v>1631</v>
      </c>
      <c r="E2555" s="1132" t="s">
        <v>2800</v>
      </c>
      <c r="F2555" s="1133">
        <f t="shared" si="20"/>
        <v>40</v>
      </c>
      <c r="G2555" s="1133">
        <v>25</v>
      </c>
      <c r="H2555" s="1151">
        <f t="shared" si="23"/>
        <v>312.5</v>
      </c>
      <c r="I2555" s="1137">
        <v>0.01</v>
      </c>
      <c r="J2555" s="1147">
        <v>20</v>
      </c>
      <c r="K2555" s="1147">
        <v>14.99</v>
      </c>
      <c r="L2555" s="1148">
        <v>30</v>
      </c>
      <c r="M2555" s="1138">
        <v>0.08</v>
      </c>
      <c r="N2555" s="1138">
        <v>0.04</v>
      </c>
      <c r="O2555" s="1138">
        <v>0.19</v>
      </c>
      <c r="P2555" s="1138">
        <v>0.19</v>
      </c>
      <c r="Q2555" s="1138">
        <v>0.19</v>
      </c>
      <c r="R2555" s="1138">
        <v>0.19</v>
      </c>
      <c r="S2555" s="1138">
        <v>0.19</v>
      </c>
      <c r="T2555" s="1138">
        <v>0.08</v>
      </c>
      <c r="U2555" s="1138">
        <v>0.19</v>
      </c>
      <c r="V2555" s="1138">
        <v>0.19</v>
      </c>
      <c r="W2555" s="1138">
        <v>0.19</v>
      </c>
      <c r="X2555" s="1132" t="s">
        <v>10</v>
      </c>
      <c r="Y2555" s="1177" t="s">
        <v>1632</v>
      </c>
    </row>
    <row r="2556" spans="2:25" s="360" customFormat="1" ht="15" customHeight="1" x14ac:dyDescent="0.2">
      <c r="B2556" s="1175">
        <v>68</v>
      </c>
      <c r="C2556" s="1139" t="s">
        <v>1650</v>
      </c>
      <c r="D2556" s="1132" t="s">
        <v>1631</v>
      </c>
      <c r="E2556" s="1132" t="s">
        <v>2800</v>
      </c>
      <c r="F2556" s="1133">
        <f t="shared" ref="F2556:F2582" si="24">+G2556+I2556+K2556</f>
        <v>55</v>
      </c>
      <c r="G2556" s="1133">
        <v>35</v>
      </c>
      <c r="H2556" s="1151">
        <f t="shared" si="23"/>
        <v>437.5</v>
      </c>
      <c r="I2556" s="1137">
        <v>0.01</v>
      </c>
      <c r="J2556" s="1147">
        <v>20</v>
      </c>
      <c r="K2556" s="1147">
        <v>19.989999999999998</v>
      </c>
      <c r="L2556" s="1148">
        <v>5000</v>
      </c>
      <c r="M2556" s="1138">
        <v>0.08</v>
      </c>
      <c r="N2556" s="1138">
        <v>0.04</v>
      </c>
      <c r="O2556" s="1138">
        <v>0.19</v>
      </c>
      <c r="P2556" s="1138">
        <v>0.19</v>
      </c>
      <c r="Q2556" s="1138">
        <v>0.19</v>
      </c>
      <c r="R2556" s="1138">
        <v>0.19</v>
      </c>
      <c r="S2556" s="1138">
        <v>0.19</v>
      </c>
      <c r="T2556" s="1138">
        <v>0.08</v>
      </c>
      <c r="U2556" s="1138">
        <v>0.19</v>
      </c>
      <c r="V2556" s="1138">
        <v>0.19</v>
      </c>
      <c r="W2556" s="1138">
        <v>0.19</v>
      </c>
      <c r="X2556" s="1132" t="s">
        <v>10</v>
      </c>
      <c r="Y2556" s="1177" t="s">
        <v>1632</v>
      </c>
    </row>
    <row r="2557" spans="2:25" s="360" customFormat="1" ht="15" customHeight="1" x14ac:dyDescent="0.2">
      <c r="B2557" s="1175">
        <v>69</v>
      </c>
      <c r="C2557" s="1139" t="s">
        <v>1651</v>
      </c>
      <c r="D2557" s="1132" t="s">
        <v>1631</v>
      </c>
      <c r="E2557" s="1132" t="s">
        <v>2800</v>
      </c>
      <c r="F2557" s="1133">
        <f t="shared" si="24"/>
        <v>60</v>
      </c>
      <c r="G2557" s="1133">
        <v>40</v>
      </c>
      <c r="H2557" s="1151">
        <f t="shared" si="23"/>
        <v>500</v>
      </c>
      <c r="I2557" s="1137">
        <v>0.01</v>
      </c>
      <c r="J2557" s="1147">
        <v>20</v>
      </c>
      <c r="K2557" s="1147">
        <v>19.989999999999998</v>
      </c>
      <c r="L2557" s="1148">
        <v>5000</v>
      </c>
      <c r="M2557" s="1138">
        <v>0.08</v>
      </c>
      <c r="N2557" s="1138">
        <v>0.04</v>
      </c>
      <c r="O2557" s="1138">
        <v>0.19</v>
      </c>
      <c r="P2557" s="1138">
        <v>0.19</v>
      </c>
      <c r="Q2557" s="1138">
        <v>0.19</v>
      </c>
      <c r="R2557" s="1138">
        <v>0.19</v>
      </c>
      <c r="S2557" s="1138">
        <v>0.19</v>
      </c>
      <c r="T2557" s="1138">
        <v>0.08</v>
      </c>
      <c r="U2557" s="1138">
        <v>0.19</v>
      </c>
      <c r="V2557" s="1138">
        <v>0.19</v>
      </c>
      <c r="W2557" s="1138">
        <v>0.19</v>
      </c>
      <c r="X2557" s="1132" t="s">
        <v>10</v>
      </c>
      <c r="Y2557" s="1177" t="s">
        <v>1632</v>
      </c>
    </row>
    <row r="2558" spans="2:25" s="360" customFormat="1" ht="15" customHeight="1" x14ac:dyDescent="0.2">
      <c r="B2558" s="1175">
        <v>70</v>
      </c>
      <c r="C2558" s="1139" t="s">
        <v>1652</v>
      </c>
      <c r="D2558" s="1132" t="s">
        <v>1631</v>
      </c>
      <c r="E2558" s="1132" t="s">
        <v>2800</v>
      </c>
      <c r="F2558" s="1133">
        <f t="shared" si="24"/>
        <v>65</v>
      </c>
      <c r="G2558" s="1133">
        <v>45</v>
      </c>
      <c r="H2558" s="1151">
        <f t="shared" si="23"/>
        <v>562.5</v>
      </c>
      <c r="I2558" s="1137">
        <v>0.01</v>
      </c>
      <c r="J2558" s="1147">
        <v>20</v>
      </c>
      <c r="K2558" s="1147">
        <v>19.989999999999998</v>
      </c>
      <c r="L2558" s="1148">
        <v>5000</v>
      </c>
      <c r="M2558" s="1138">
        <v>0.08</v>
      </c>
      <c r="N2558" s="1138">
        <v>0.04</v>
      </c>
      <c r="O2558" s="1138">
        <v>0.19</v>
      </c>
      <c r="P2558" s="1138">
        <v>0.19</v>
      </c>
      <c r="Q2558" s="1138">
        <v>0.19</v>
      </c>
      <c r="R2558" s="1138">
        <v>0.19</v>
      </c>
      <c r="S2558" s="1138">
        <v>0.19</v>
      </c>
      <c r="T2558" s="1138">
        <v>0.08</v>
      </c>
      <c r="U2558" s="1138">
        <v>0.19</v>
      </c>
      <c r="V2558" s="1138">
        <v>0.19</v>
      </c>
      <c r="W2558" s="1138">
        <v>0.19</v>
      </c>
      <c r="X2558" s="1132" t="s">
        <v>10</v>
      </c>
      <c r="Y2558" s="1177" t="s">
        <v>1632</v>
      </c>
    </row>
    <row r="2559" spans="2:25" s="360" customFormat="1" ht="15" customHeight="1" x14ac:dyDescent="0.2">
      <c r="B2559" s="1175">
        <v>71</v>
      </c>
      <c r="C2559" s="1139" t="s">
        <v>1653</v>
      </c>
      <c r="D2559" s="1132" t="s">
        <v>1631</v>
      </c>
      <c r="E2559" s="1132" t="s">
        <v>2800</v>
      </c>
      <c r="F2559" s="1133">
        <f t="shared" si="24"/>
        <v>80</v>
      </c>
      <c r="G2559" s="1133">
        <v>60</v>
      </c>
      <c r="H2559" s="1151">
        <f t="shared" si="23"/>
        <v>750</v>
      </c>
      <c r="I2559" s="1137">
        <v>0.01</v>
      </c>
      <c r="J2559" s="1147">
        <v>20</v>
      </c>
      <c r="K2559" s="1147">
        <v>19.989999999999998</v>
      </c>
      <c r="L2559" s="1148">
        <v>5000</v>
      </c>
      <c r="M2559" s="1138">
        <v>0.08</v>
      </c>
      <c r="N2559" s="1138">
        <v>0.04</v>
      </c>
      <c r="O2559" s="1138">
        <v>0.19</v>
      </c>
      <c r="P2559" s="1138">
        <v>0.19</v>
      </c>
      <c r="Q2559" s="1138">
        <v>0.19</v>
      </c>
      <c r="R2559" s="1138">
        <v>0.19</v>
      </c>
      <c r="S2559" s="1138">
        <v>0.19</v>
      </c>
      <c r="T2559" s="1138">
        <v>0.08</v>
      </c>
      <c r="U2559" s="1138">
        <v>0.19</v>
      </c>
      <c r="V2559" s="1138">
        <v>0.19</v>
      </c>
      <c r="W2559" s="1138">
        <v>0.19</v>
      </c>
      <c r="X2559" s="1132" t="s">
        <v>10</v>
      </c>
      <c r="Y2559" s="1177" t="s">
        <v>1632</v>
      </c>
    </row>
    <row r="2560" spans="2:25" s="360" customFormat="1" ht="15" customHeight="1" x14ac:dyDescent="0.2">
      <c r="B2560" s="1175">
        <v>72</v>
      </c>
      <c r="C2560" s="1139" t="s">
        <v>1654</v>
      </c>
      <c r="D2560" s="1132" t="s">
        <v>1631</v>
      </c>
      <c r="E2560" s="1132" t="s">
        <v>2800</v>
      </c>
      <c r="F2560" s="1133">
        <f t="shared" si="24"/>
        <v>100</v>
      </c>
      <c r="G2560" s="1133">
        <v>80</v>
      </c>
      <c r="H2560" s="1151">
        <f t="shared" si="23"/>
        <v>1000</v>
      </c>
      <c r="I2560" s="1137">
        <v>0.01</v>
      </c>
      <c r="J2560" s="1147">
        <v>20</v>
      </c>
      <c r="K2560" s="1147">
        <v>19.989999999999998</v>
      </c>
      <c r="L2560" s="1148">
        <v>5000</v>
      </c>
      <c r="M2560" s="1138">
        <v>0.08</v>
      </c>
      <c r="N2560" s="1138">
        <v>0.04</v>
      </c>
      <c r="O2560" s="1138">
        <v>0.19</v>
      </c>
      <c r="P2560" s="1138">
        <v>0.19</v>
      </c>
      <c r="Q2560" s="1138">
        <v>0.19</v>
      </c>
      <c r="R2560" s="1138">
        <v>0.19</v>
      </c>
      <c r="S2560" s="1138">
        <v>0.19</v>
      </c>
      <c r="T2560" s="1138">
        <v>0.08</v>
      </c>
      <c r="U2560" s="1138">
        <v>0.19</v>
      </c>
      <c r="V2560" s="1138">
        <v>0.19</v>
      </c>
      <c r="W2560" s="1138">
        <v>0.19</v>
      </c>
      <c r="X2560" s="1132" t="s">
        <v>10</v>
      </c>
      <c r="Y2560" s="1177" t="s">
        <v>1632</v>
      </c>
    </row>
    <row r="2561" spans="2:25" s="360" customFormat="1" ht="15" customHeight="1" x14ac:dyDescent="0.2">
      <c r="B2561" s="1175">
        <v>73</v>
      </c>
      <c r="C2561" s="1139" t="s">
        <v>1655</v>
      </c>
      <c r="D2561" s="1132" t="s">
        <v>1631</v>
      </c>
      <c r="E2561" s="1132" t="s">
        <v>2800</v>
      </c>
      <c r="F2561" s="1133">
        <f t="shared" si="24"/>
        <v>120</v>
      </c>
      <c r="G2561" s="1133">
        <v>100</v>
      </c>
      <c r="H2561" s="1151">
        <f t="shared" si="23"/>
        <v>1250</v>
      </c>
      <c r="I2561" s="1137">
        <v>0.01</v>
      </c>
      <c r="J2561" s="1147">
        <v>20</v>
      </c>
      <c r="K2561" s="1147">
        <v>19.989999999999998</v>
      </c>
      <c r="L2561" s="1148">
        <v>5000</v>
      </c>
      <c r="M2561" s="1138">
        <v>0.08</v>
      </c>
      <c r="N2561" s="1138">
        <v>0.04</v>
      </c>
      <c r="O2561" s="1138">
        <v>0.19</v>
      </c>
      <c r="P2561" s="1138">
        <v>0.19</v>
      </c>
      <c r="Q2561" s="1138">
        <v>0.19</v>
      </c>
      <c r="R2561" s="1138">
        <v>0.19</v>
      </c>
      <c r="S2561" s="1138">
        <v>0.19</v>
      </c>
      <c r="T2561" s="1138">
        <v>0.08</v>
      </c>
      <c r="U2561" s="1138">
        <v>0.19</v>
      </c>
      <c r="V2561" s="1138">
        <v>0.19</v>
      </c>
      <c r="W2561" s="1138">
        <v>0.19</v>
      </c>
      <c r="X2561" s="1132" t="s">
        <v>10</v>
      </c>
      <c r="Y2561" s="1177" t="s">
        <v>1632</v>
      </c>
    </row>
    <row r="2562" spans="2:25" s="360" customFormat="1" ht="15" customHeight="1" x14ac:dyDescent="0.2">
      <c r="B2562" s="1175">
        <v>74</v>
      </c>
      <c r="C2562" s="1139" t="s">
        <v>1656</v>
      </c>
      <c r="D2562" s="1132" t="s">
        <v>1631</v>
      </c>
      <c r="E2562" s="1132" t="s">
        <v>2800</v>
      </c>
      <c r="F2562" s="1133">
        <f t="shared" si="24"/>
        <v>23</v>
      </c>
      <c r="G2562" s="1133">
        <v>8</v>
      </c>
      <c r="H2562" s="1151">
        <f t="shared" si="23"/>
        <v>100</v>
      </c>
      <c r="I2562" s="1137">
        <v>5.01</v>
      </c>
      <c r="J2562" s="1147">
        <v>500</v>
      </c>
      <c r="K2562" s="1147">
        <v>9.99</v>
      </c>
      <c r="L2562" s="1148">
        <v>1024</v>
      </c>
      <c r="M2562" s="1138">
        <v>0.08</v>
      </c>
      <c r="N2562" s="1138">
        <v>0.04</v>
      </c>
      <c r="O2562" s="1138">
        <v>0.19</v>
      </c>
      <c r="P2562" s="1138">
        <v>0.19</v>
      </c>
      <c r="Q2562" s="1138">
        <v>0.19</v>
      </c>
      <c r="R2562" s="1138">
        <v>0.19</v>
      </c>
      <c r="S2562" s="1138">
        <v>0.19</v>
      </c>
      <c r="T2562" s="1138">
        <v>0.08</v>
      </c>
      <c r="U2562" s="1138">
        <v>0.19</v>
      </c>
      <c r="V2562" s="1138">
        <v>0.19</v>
      </c>
      <c r="W2562" s="1138">
        <v>0.19</v>
      </c>
      <c r="X2562" s="1132" t="s">
        <v>10</v>
      </c>
      <c r="Y2562" s="1177" t="s">
        <v>1657</v>
      </c>
    </row>
    <row r="2563" spans="2:25" s="360" customFormat="1" ht="15" customHeight="1" x14ac:dyDescent="0.2">
      <c r="B2563" s="1175">
        <v>75</v>
      </c>
      <c r="C2563" s="1152" t="s">
        <v>1296</v>
      </c>
      <c r="D2563" s="1132" t="s">
        <v>1631</v>
      </c>
      <c r="E2563" s="1132" t="s">
        <v>2800</v>
      </c>
      <c r="F2563" s="1153">
        <f t="shared" si="24"/>
        <v>10</v>
      </c>
      <c r="G2563" s="1133">
        <v>10</v>
      </c>
      <c r="H2563" s="1151">
        <f t="shared" si="23"/>
        <v>66.666666666666671</v>
      </c>
      <c r="I2563" s="1154"/>
      <c r="J2563" s="1155"/>
      <c r="K2563" s="1156"/>
      <c r="L2563" s="1157"/>
      <c r="M2563" s="1138">
        <v>0.15</v>
      </c>
      <c r="N2563" s="1149" t="s">
        <v>1534</v>
      </c>
      <c r="O2563" s="1138">
        <v>0.15</v>
      </c>
      <c r="P2563" s="1138">
        <v>0.15</v>
      </c>
      <c r="Q2563" s="1138">
        <v>0.15</v>
      </c>
      <c r="R2563" s="1138">
        <v>0.15</v>
      </c>
      <c r="S2563" s="1138">
        <v>0.15</v>
      </c>
      <c r="T2563" s="1138">
        <v>0.15</v>
      </c>
      <c r="U2563" s="1138">
        <v>0.15</v>
      </c>
      <c r="V2563" s="1138">
        <v>0.15</v>
      </c>
      <c r="W2563" s="1138">
        <v>0.15</v>
      </c>
      <c r="X2563" s="1132" t="s">
        <v>10</v>
      </c>
      <c r="Y2563" s="1177" t="s">
        <v>1658</v>
      </c>
    </row>
    <row r="2564" spans="2:25" s="360" customFormat="1" ht="15" customHeight="1" x14ac:dyDescent="0.2">
      <c r="B2564" s="1175">
        <v>76</v>
      </c>
      <c r="C2564" s="1152" t="s">
        <v>1297</v>
      </c>
      <c r="D2564" s="1132" t="s">
        <v>1631</v>
      </c>
      <c r="E2564" s="1132" t="s">
        <v>2800</v>
      </c>
      <c r="F2564" s="1153">
        <f t="shared" si="24"/>
        <v>12</v>
      </c>
      <c r="G2564" s="1133">
        <v>12</v>
      </c>
      <c r="H2564" s="1151">
        <f t="shared" si="23"/>
        <v>80</v>
      </c>
      <c r="I2564" s="1154"/>
      <c r="J2564" s="1155"/>
      <c r="K2564" s="1156"/>
      <c r="L2564" s="1157"/>
      <c r="M2564" s="1138">
        <v>0.15</v>
      </c>
      <c r="N2564" s="1149" t="s">
        <v>1534</v>
      </c>
      <c r="O2564" s="1138">
        <v>0.15</v>
      </c>
      <c r="P2564" s="1138">
        <v>0.15</v>
      </c>
      <c r="Q2564" s="1138">
        <v>0.15</v>
      </c>
      <c r="R2564" s="1138">
        <v>0.15</v>
      </c>
      <c r="S2564" s="1138">
        <v>0.15</v>
      </c>
      <c r="T2564" s="1138">
        <v>0.15</v>
      </c>
      <c r="U2564" s="1138">
        <v>0.15</v>
      </c>
      <c r="V2564" s="1138">
        <v>0.15</v>
      </c>
      <c r="W2564" s="1138">
        <v>0.15</v>
      </c>
      <c r="X2564" s="1132" t="s">
        <v>10</v>
      </c>
      <c r="Y2564" s="1177" t="s">
        <v>1658</v>
      </c>
    </row>
    <row r="2565" spans="2:25" s="360" customFormat="1" ht="15" customHeight="1" x14ac:dyDescent="0.2">
      <c r="B2565" s="1175">
        <v>77</v>
      </c>
      <c r="C2565" s="1152" t="s">
        <v>1298</v>
      </c>
      <c r="D2565" s="1132" t="s">
        <v>1631</v>
      </c>
      <c r="E2565" s="1132" t="s">
        <v>2800</v>
      </c>
      <c r="F2565" s="1153">
        <f t="shared" si="24"/>
        <v>15</v>
      </c>
      <c r="G2565" s="1133">
        <v>15</v>
      </c>
      <c r="H2565" s="1151">
        <f t="shared" si="23"/>
        <v>100</v>
      </c>
      <c r="I2565" s="1154"/>
      <c r="J2565" s="1155"/>
      <c r="K2565" s="1156"/>
      <c r="L2565" s="1157"/>
      <c r="M2565" s="1138">
        <v>0.15</v>
      </c>
      <c r="N2565" s="1149" t="s">
        <v>1534</v>
      </c>
      <c r="O2565" s="1138">
        <v>0.15</v>
      </c>
      <c r="P2565" s="1138">
        <v>0.15</v>
      </c>
      <c r="Q2565" s="1138">
        <v>0.15</v>
      </c>
      <c r="R2565" s="1138">
        <v>0.15</v>
      </c>
      <c r="S2565" s="1138">
        <v>0.15</v>
      </c>
      <c r="T2565" s="1138">
        <v>0.15</v>
      </c>
      <c r="U2565" s="1138">
        <v>0.15</v>
      </c>
      <c r="V2565" s="1138">
        <v>0.15</v>
      </c>
      <c r="W2565" s="1138">
        <v>0.15</v>
      </c>
      <c r="X2565" s="1132" t="s">
        <v>10</v>
      </c>
      <c r="Y2565" s="1177" t="s">
        <v>1658</v>
      </c>
    </row>
    <row r="2566" spans="2:25" s="360" customFormat="1" ht="15" customHeight="1" x14ac:dyDescent="0.2">
      <c r="B2566" s="1175">
        <v>78</v>
      </c>
      <c r="C2566" s="1152" t="s">
        <v>1299</v>
      </c>
      <c r="D2566" s="1132" t="s">
        <v>1631</v>
      </c>
      <c r="E2566" s="1132" t="s">
        <v>2800</v>
      </c>
      <c r="F2566" s="1153">
        <f t="shared" si="24"/>
        <v>20</v>
      </c>
      <c r="G2566" s="1133">
        <v>20</v>
      </c>
      <c r="H2566" s="1151">
        <f t="shared" si="23"/>
        <v>133.33333333333334</v>
      </c>
      <c r="I2566" s="1154"/>
      <c r="J2566" s="1155"/>
      <c r="K2566" s="1156"/>
      <c r="L2566" s="1157"/>
      <c r="M2566" s="1138">
        <v>0.15</v>
      </c>
      <c r="N2566" s="1149" t="s">
        <v>1534</v>
      </c>
      <c r="O2566" s="1138">
        <v>0.15</v>
      </c>
      <c r="P2566" s="1138">
        <v>0.15</v>
      </c>
      <c r="Q2566" s="1138">
        <v>0.15</v>
      </c>
      <c r="R2566" s="1138">
        <v>0.15</v>
      </c>
      <c r="S2566" s="1138">
        <v>0.15</v>
      </c>
      <c r="T2566" s="1138">
        <v>0.15</v>
      </c>
      <c r="U2566" s="1138">
        <v>0.15</v>
      </c>
      <c r="V2566" s="1138">
        <v>0.15</v>
      </c>
      <c r="W2566" s="1138">
        <v>0.15</v>
      </c>
      <c r="X2566" s="1132" t="s">
        <v>10</v>
      </c>
      <c r="Y2566" s="1177" t="s">
        <v>1658</v>
      </c>
    </row>
    <row r="2567" spans="2:25" s="360" customFormat="1" ht="15" customHeight="1" x14ac:dyDescent="0.2">
      <c r="B2567" s="1175">
        <v>79</v>
      </c>
      <c r="C2567" s="1152" t="s">
        <v>1300</v>
      </c>
      <c r="D2567" s="1132" t="s">
        <v>1631</v>
      </c>
      <c r="E2567" s="1132" t="s">
        <v>2800</v>
      </c>
      <c r="F2567" s="1153">
        <f t="shared" si="24"/>
        <v>25</v>
      </c>
      <c r="G2567" s="1133">
        <v>25</v>
      </c>
      <c r="H2567" s="1151">
        <f t="shared" si="23"/>
        <v>166.66666666666669</v>
      </c>
      <c r="I2567" s="1154"/>
      <c r="J2567" s="1155"/>
      <c r="K2567" s="1156"/>
      <c r="L2567" s="1157"/>
      <c r="M2567" s="1138">
        <v>0.15</v>
      </c>
      <c r="N2567" s="1149" t="s">
        <v>1534</v>
      </c>
      <c r="O2567" s="1138">
        <v>0.15</v>
      </c>
      <c r="P2567" s="1138">
        <v>0.15</v>
      </c>
      <c r="Q2567" s="1138">
        <v>0.15</v>
      </c>
      <c r="R2567" s="1138">
        <v>0.15</v>
      </c>
      <c r="S2567" s="1138">
        <v>0.15</v>
      </c>
      <c r="T2567" s="1138">
        <v>0.15</v>
      </c>
      <c r="U2567" s="1138">
        <v>0.15</v>
      </c>
      <c r="V2567" s="1138">
        <v>0.15</v>
      </c>
      <c r="W2567" s="1138">
        <v>0.15</v>
      </c>
      <c r="X2567" s="1132" t="s">
        <v>10</v>
      </c>
      <c r="Y2567" s="1177" t="s">
        <v>1658</v>
      </c>
    </row>
    <row r="2568" spans="2:25" s="360" customFormat="1" ht="15" customHeight="1" x14ac:dyDescent="0.2">
      <c r="B2568" s="1175">
        <v>80</v>
      </c>
      <c r="C2568" s="1152" t="s">
        <v>1301</v>
      </c>
      <c r="D2568" s="1132" t="s">
        <v>1631</v>
      </c>
      <c r="E2568" s="1132" t="s">
        <v>2800</v>
      </c>
      <c r="F2568" s="1153">
        <f t="shared" si="24"/>
        <v>30</v>
      </c>
      <c r="G2568" s="1133">
        <v>30</v>
      </c>
      <c r="H2568" s="1151">
        <f t="shared" si="23"/>
        <v>200</v>
      </c>
      <c r="I2568" s="1154"/>
      <c r="J2568" s="1155"/>
      <c r="K2568" s="1156"/>
      <c r="L2568" s="1157"/>
      <c r="M2568" s="1138">
        <v>0.15</v>
      </c>
      <c r="N2568" s="1149" t="s">
        <v>1534</v>
      </c>
      <c r="O2568" s="1138">
        <v>0.15</v>
      </c>
      <c r="P2568" s="1138">
        <v>0.15</v>
      </c>
      <c r="Q2568" s="1138">
        <v>0.15</v>
      </c>
      <c r="R2568" s="1138">
        <v>0.15</v>
      </c>
      <c r="S2568" s="1138">
        <v>0.15</v>
      </c>
      <c r="T2568" s="1138">
        <v>0.15</v>
      </c>
      <c r="U2568" s="1138">
        <v>0.15</v>
      </c>
      <c r="V2568" s="1138">
        <v>0.15</v>
      </c>
      <c r="W2568" s="1138">
        <v>0.15</v>
      </c>
      <c r="X2568" s="1132" t="s">
        <v>10</v>
      </c>
      <c r="Y2568" s="1177" t="s">
        <v>1658</v>
      </c>
    </row>
    <row r="2569" spans="2:25" s="360" customFormat="1" ht="15" customHeight="1" x14ac:dyDescent="0.2">
      <c r="B2569" s="1175">
        <v>81</v>
      </c>
      <c r="C2569" s="1152" t="s">
        <v>1302</v>
      </c>
      <c r="D2569" s="1132" t="s">
        <v>1631</v>
      </c>
      <c r="E2569" s="1132" t="s">
        <v>2800</v>
      </c>
      <c r="F2569" s="1153">
        <f t="shared" si="24"/>
        <v>35</v>
      </c>
      <c r="G2569" s="1133">
        <v>35</v>
      </c>
      <c r="H2569" s="1151">
        <f t="shared" si="23"/>
        <v>233.33333333333334</v>
      </c>
      <c r="I2569" s="1154"/>
      <c r="J2569" s="1155"/>
      <c r="K2569" s="1156"/>
      <c r="L2569" s="1157"/>
      <c r="M2569" s="1138">
        <v>0.15</v>
      </c>
      <c r="N2569" s="1149" t="s">
        <v>1534</v>
      </c>
      <c r="O2569" s="1138">
        <v>0.15</v>
      </c>
      <c r="P2569" s="1138">
        <v>0.15</v>
      </c>
      <c r="Q2569" s="1138">
        <v>0.15</v>
      </c>
      <c r="R2569" s="1138">
        <v>0.15</v>
      </c>
      <c r="S2569" s="1138">
        <v>0.15</v>
      </c>
      <c r="T2569" s="1138">
        <v>0.15</v>
      </c>
      <c r="U2569" s="1138">
        <v>0.15</v>
      </c>
      <c r="V2569" s="1138">
        <v>0.15</v>
      </c>
      <c r="W2569" s="1138">
        <v>0.15</v>
      </c>
      <c r="X2569" s="1132" t="s">
        <v>10</v>
      </c>
      <c r="Y2569" s="1177" t="s">
        <v>1658</v>
      </c>
    </row>
    <row r="2570" spans="2:25" s="360" customFormat="1" ht="15" customHeight="1" x14ac:dyDescent="0.2">
      <c r="B2570" s="1175">
        <v>82</v>
      </c>
      <c r="C2570" s="1152" t="s">
        <v>1303</v>
      </c>
      <c r="D2570" s="1132" t="s">
        <v>1631</v>
      </c>
      <c r="E2570" s="1132" t="s">
        <v>2800</v>
      </c>
      <c r="F2570" s="1153">
        <f t="shared" si="24"/>
        <v>40</v>
      </c>
      <c r="G2570" s="1133">
        <v>40</v>
      </c>
      <c r="H2570" s="1151">
        <f t="shared" si="23"/>
        <v>266.66666666666669</v>
      </c>
      <c r="I2570" s="1154"/>
      <c r="J2570" s="1155"/>
      <c r="K2570" s="1156"/>
      <c r="L2570" s="1157"/>
      <c r="M2570" s="1138">
        <v>0.15</v>
      </c>
      <c r="N2570" s="1149" t="s">
        <v>1534</v>
      </c>
      <c r="O2570" s="1138">
        <v>0.15</v>
      </c>
      <c r="P2570" s="1138">
        <v>0.15</v>
      </c>
      <c r="Q2570" s="1138">
        <v>0.15</v>
      </c>
      <c r="R2570" s="1138">
        <v>0.15</v>
      </c>
      <c r="S2570" s="1138">
        <v>0.15</v>
      </c>
      <c r="T2570" s="1138">
        <v>0.15</v>
      </c>
      <c r="U2570" s="1138">
        <v>0.15</v>
      </c>
      <c r="V2570" s="1138">
        <v>0.15</v>
      </c>
      <c r="W2570" s="1138">
        <v>0.15</v>
      </c>
      <c r="X2570" s="1132" t="s">
        <v>10</v>
      </c>
      <c r="Y2570" s="1177" t="s">
        <v>1658</v>
      </c>
    </row>
    <row r="2571" spans="2:25" s="360" customFormat="1" ht="15" customHeight="1" x14ac:dyDescent="0.2">
      <c r="B2571" s="1175">
        <v>83</v>
      </c>
      <c r="C2571" s="1152" t="s">
        <v>1304</v>
      </c>
      <c r="D2571" s="1132" t="s">
        <v>1631</v>
      </c>
      <c r="E2571" s="1132" t="s">
        <v>2800</v>
      </c>
      <c r="F2571" s="1153">
        <f t="shared" si="24"/>
        <v>50</v>
      </c>
      <c r="G2571" s="1133">
        <v>50</v>
      </c>
      <c r="H2571" s="1151">
        <f t="shared" si="23"/>
        <v>333.33333333333337</v>
      </c>
      <c r="I2571" s="1154"/>
      <c r="J2571" s="1155"/>
      <c r="K2571" s="1156"/>
      <c r="L2571" s="1157"/>
      <c r="M2571" s="1138">
        <v>0.15</v>
      </c>
      <c r="N2571" s="1149" t="s">
        <v>1534</v>
      </c>
      <c r="O2571" s="1138">
        <v>0.15</v>
      </c>
      <c r="P2571" s="1138">
        <v>0.15</v>
      </c>
      <c r="Q2571" s="1138">
        <v>0.15</v>
      </c>
      <c r="R2571" s="1138">
        <v>0.15</v>
      </c>
      <c r="S2571" s="1138">
        <v>0.15</v>
      </c>
      <c r="T2571" s="1138">
        <v>0.15</v>
      </c>
      <c r="U2571" s="1138">
        <v>0.15</v>
      </c>
      <c r="V2571" s="1138">
        <v>0.15</v>
      </c>
      <c r="W2571" s="1138">
        <v>0.15</v>
      </c>
      <c r="X2571" s="1132" t="s">
        <v>10</v>
      </c>
      <c r="Y2571" s="1177" t="s">
        <v>1658</v>
      </c>
    </row>
    <row r="2572" spans="2:25" s="360" customFormat="1" ht="15" customHeight="1" x14ac:dyDescent="0.2">
      <c r="B2572" s="1175">
        <v>84</v>
      </c>
      <c r="C2572" s="1152" t="s">
        <v>1305</v>
      </c>
      <c r="D2572" s="1132" t="s">
        <v>1631</v>
      </c>
      <c r="E2572" s="1132" t="s">
        <v>2800</v>
      </c>
      <c r="F2572" s="1153">
        <f t="shared" si="24"/>
        <v>55</v>
      </c>
      <c r="G2572" s="1133">
        <v>55</v>
      </c>
      <c r="H2572" s="1151">
        <f t="shared" si="23"/>
        <v>366.66666666666669</v>
      </c>
      <c r="I2572" s="1154"/>
      <c r="J2572" s="1155"/>
      <c r="K2572" s="1156"/>
      <c r="L2572" s="1157"/>
      <c r="M2572" s="1138">
        <v>0.15</v>
      </c>
      <c r="N2572" s="1149" t="s">
        <v>1534</v>
      </c>
      <c r="O2572" s="1138">
        <v>0.15</v>
      </c>
      <c r="P2572" s="1138">
        <v>0.15</v>
      </c>
      <c r="Q2572" s="1138">
        <v>0.15</v>
      </c>
      <c r="R2572" s="1138">
        <v>0.15</v>
      </c>
      <c r="S2572" s="1138">
        <v>0.15</v>
      </c>
      <c r="T2572" s="1138">
        <v>0.15</v>
      </c>
      <c r="U2572" s="1138">
        <v>0.15</v>
      </c>
      <c r="V2572" s="1138">
        <v>0.15</v>
      </c>
      <c r="W2572" s="1138">
        <v>0.15</v>
      </c>
      <c r="X2572" s="1132" t="s">
        <v>10</v>
      </c>
      <c r="Y2572" s="1177" t="s">
        <v>1658</v>
      </c>
    </row>
    <row r="2573" spans="2:25" s="360" customFormat="1" ht="15" customHeight="1" x14ac:dyDescent="0.2">
      <c r="B2573" s="1175">
        <v>85</v>
      </c>
      <c r="C2573" s="1152" t="s">
        <v>1306</v>
      </c>
      <c r="D2573" s="1132" t="s">
        <v>1631</v>
      </c>
      <c r="E2573" s="1132" t="s">
        <v>2800</v>
      </c>
      <c r="F2573" s="1153">
        <f t="shared" si="24"/>
        <v>60</v>
      </c>
      <c r="G2573" s="1133">
        <v>60</v>
      </c>
      <c r="H2573" s="1151">
        <f t="shared" si="23"/>
        <v>400</v>
      </c>
      <c r="I2573" s="1154"/>
      <c r="J2573" s="1155"/>
      <c r="K2573" s="1156"/>
      <c r="L2573" s="1157"/>
      <c r="M2573" s="1138">
        <v>0.15</v>
      </c>
      <c r="N2573" s="1149" t="s">
        <v>1534</v>
      </c>
      <c r="O2573" s="1138">
        <v>0.15</v>
      </c>
      <c r="P2573" s="1138">
        <v>0.15</v>
      </c>
      <c r="Q2573" s="1138">
        <v>0.15</v>
      </c>
      <c r="R2573" s="1138">
        <v>0.15</v>
      </c>
      <c r="S2573" s="1138">
        <v>0.15</v>
      </c>
      <c r="T2573" s="1138">
        <v>0.15</v>
      </c>
      <c r="U2573" s="1138">
        <v>0.15</v>
      </c>
      <c r="V2573" s="1138">
        <v>0.15</v>
      </c>
      <c r="W2573" s="1138">
        <v>0.15</v>
      </c>
      <c r="X2573" s="1132" t="s">
        <v>10</v>
      </c>
      <c r="Y2573" s="1177" t="s">
        <v>1658</v>
      </c>
    </row>
    <row r="2574" spans="2:25" s="360" customFormat="1" ht="15" customHeight="1" x14ac:dyDescent="0.2">
      <c r="B2574" s="1175">
        <v>86</v>
      </c>
      <c r="C2574" s="1152" t="s">
        <v>1307</v>
      </c>
      <c r="D2574" s="1132" t="s">
        <v>1631</v>
      </c>
      <c r="E2574" s="1132" t="s">
        <v>2800</v>
      </c>
      <c r="F2574" s="1153">
        <f t="shared" si="24"/>
        <v>65</v>
      </c>
      <c r="G2574" s="1133">
        <v>65</v>
      </c>
      <c r="H2574" s="1151">
        <f t="shared" si="23"/>
        <v>433.33333333333337</v>
      </c>
      <c r="I2574" s="1154"/>
      <c r="J2574" s="1155"/>
      <c r="K2574" s="1156"/>
      <c r="L2574" s="1157"/>
      <c r="M2574" s="1138">
        <v>0.15</v>
      </c>
      <c r="N2574" s="1149" t="s">
        <v>1534</v>
      </c>
      <c r="O2574" s="1138">
        <v>0.15</v>
      </c>
      <c r="P2574" s="1138">
        <v>0.15</v>
      </c>
      <c r="Q2574" s="1138">
        <v>0.15</v>
      </c>
      <c r="R2574" s="1138">
        <v>0.15</v>
      </c>
      <c r="S2574" s="1138">
        <v>0.15</v>
      </c>
      <c r="T2574" s="1138">
        <v>0.15</v>
      </c>
      <c r="U2574" s="1138">
        <v>0.15</v>
      </c>
      <c r="V2574" s="1138">
        <v>0.15</v>
      </c>
      <c r="W2574" s="1138">
        <v>0.15</v>
      </c>
      <c r="X2574" s="1132" t="s">
        <v>10</v>
      </c>
      <c r="Y2574" s="1177" t="s">
        <v>1658</v>
      </c>
    </row>
    <row r="2575" spans="2:25" s="360" customFormat="1" ht="15" customHeight="1" x14ac:dyDescent="0.2">
      <c r="B2575" s="1175">
        <v>87</v>
      </c>
      <c r="C2575" s="1152" t="s">
        <v>1308</v>
      </c>
      <c r="D2575" s="1132" t="s">
        <v>1631</v>
      </c>
      <c r="E2575" s="1132" t="s">
        <v>2800</v>
      </c>
      <c r="F2575" s="1153">
        <f t="shared" si="24"/>
        <v>70</v>
      </c>
      <c r="G2575" s="1133">
        <v>70</v>
      </c>
      <c r="H2575" s="1151">
        <f t="shared" si="23"/>
        <v>466.66666666666669</v>
      </c>
      <c r="I2575" s="1154"/>
      <c r="J2575" s="1155"/>
      <c r="K2575" s="1156"/>
      <c r="L2575" s="1157"/>
      <c r="M2575" s="1138">
        <v>0.15</v>
      </c>
      <c r="N2575" s="1149" t="s">
        <v>1534</v>
      </c>
      <c r="O2575" s="1138">
        <v>0.15</v>
      </c>
      <c r="P2575" s="1138">
        <v>0.15</v>
      </c>
      <c r="Q2575" s="1138">
        <v>0.15</v>
      </c>
      <c r="R2575" s="1138">
        <v>0.15</v>
      </c>
      <c r="S2575" s="1138">
        <v>0.15</v>
      </c>
      <c r="T2575" s="1138">
        <v>0.15</v>
      </c>
      <c r="U2575" s="1138">
        <v>0.15</v>
      </c>
      <c r="V2575" s="1138">
        <v>0.15</v>
      </c>
      <c r="W2575" s="1138">
        <v>0.15</v>
      </c>
      <c r="X2575" s="1132" t="s">
        <v>10</v>
      </c>
      <c r="Y2575" s="1177" t="s">
        <v>1658</v>
      </c>
    </row>
    <row r="2576" spans="2:25" s="360" customFormat="1" ht="15" customHeight="1" x14ac:dyDescent="0.2">
      <c r="B2576" s="1175">
        <v>88</v>
      </c>
      <c r="C2576" s="1152" t="s">
        <v>1309</v>
      </c>
      <c r="D2576" s="1132" t="s">
        <v>1631</v>
      </c>
      <c r="E2576" s="1132" t="s">
        <v>2800</v>
      </c>
      <c r="F2576" s="1153">
        <f t="shared" si="24"/>
        <v>80</v>
      </c>
      <c r="G2576" s="1133">
        <v>80</v>
      </c>
      <c r="H2576" s="1151">
        <f t="shared" si="23"/>
        <v>533.33333333333337</v>
      </c>
      <c r="I2576" s="1154"/>
      <c r="J2576" s="1155"/>
      <c r="K2576" s="1156"/>
      <c r="L2576" s="1157"/>
      <c r="M2576" s="1138">
        <v>0.15</v>
      </c>
      <c r="N2576" s="1149" t="s">
        <v>1534</v>
      </c>
      <c r="O2576" s="1138">
        <v>0.15</v>
      </c>
      <c r="P2576" s="1138">
        <v>0.15</v>
      </c>
      <c r="Q2576" s="1138">
        <v>0.15</v>
      </c>
      <c r="R2576" s="1138">
        <v>0.15</v>
      </c>
      <c r="S2576" s="1138">
        <v>0.15</v>
      </c>
      <c r="T2576" s="1138">
        <v>0.15</v>
      </c>
      <c r="U2576" s="1138">
        <v>0.15</v>
      </c>
      <c r="V2576" s="1138">
        <v>0.15</v>
      </c>
      <c r="W2576" s="1138">
        <v>0.15</v>
      </c>
      <c r="X2576" s="1132" t="s">
        <v>10</v>
      </c>
      <c r="Y2576" s="1177" t="s">
        <v>1658</v>
      </c>
    </row>
    <row r="2577" spans="2:25" s="360" customFormat="1" ht="15" customHeight="1" x14ac:dyDescent="0.2">
      <c r="B2577" s="1175">
        <v>89</v>
      </c>
      <c r="C2577" s="1152" t="s">
        <v>1310</v>
      </c>
      <c r="D2577" s="1132" t="s">
        <v>1631</v>
      </c>
      <c r="E2577" s="1132" t="s">
        <v>2800</v>
      </c>
      <c r="F2577" s="1153">
        <f t="shared" si="24"/>
        <v>100</v>
      </c>
      <c r="G2577" s="1133">
        <v>100</v>
      </c>
      <c r="H2577" s="1151">
        <f t="shared" si="23"/>
        <v>666.66666666666674</v>
      </c>
      <c r="I2577" s="1154"/>
      <c r="J2577" s="1155"/>
      <c r="K2577" s="1156"/>
      <c r="L2577" s="1157"/>
      <c r="M2577" s="1138">
        <v>0.15</v>
      </c>
      <c r="N2577" s="1149" t="s">
        <v>1534</v>
      </c>
      <c r="O2577" s="1138">
        <v>0.15</v>
      </c>
      <c r="P2577" s="1138">
        <v>0.15</v>
      </c>
      <c r="Q2577" s="1138">
        <v>0.15</v>
      </c>
      <c r="R2577" s="1138">
        <v>0.15</v>
      </c>
      <c r="S2577" s="1138">
        <v>0.15</v>
      </c>
      <c r="T2577" s="1138">
        <v>0.15</v>
      </c>
      <c r="U2577" s="1138">
        <v>0.15</v>
      </c>
      <c r="V2577" s="1138">
        <v>0.15</v>
      </c>
      <c r="W2577" s="1138">
        <v>0.15</v>
      </c>
      <c r="X2577" s="1132" t="s">
        <v>10</v>
      </c>
      <c r="Y2577" s="1177" t="s">
        <v>1658</v>
      </c>
    </row>
    <row r="2578" spans="2:25" s="360" customFormat="1" ht="15" customHeight="1" x14ac:dyDescent="0.2">
      <c r="B2578" s="1175">
        <v>90</v>
      </c>
      <c r="C2578" s="1152" t="s">
        <v>1311</v>
      </c>
      <c r="D2578" s="1132" t="s">
        <v>1631</v>
      </c>
      <c r="E2578" s="1132" t="s">
        <v>2800</v>
      </c>
      <c r="F2578" s="1153">
        <f t="shared" si="24"/>
        <v>120</v>
      </c>
      <c r="G2578" s="1133">
        <v>120</v>
      </c>
      <c r="H2578" s="1151">
        <f t="shared" si="23"/>
        <v>800</v>
      </c>
      <c r="I2578" s="1154"/>
      <c r="J2578" s="1155"/>
      <c r="K2578" s="1156"/>
      <c r="L2578" s="1157"/>
      <c r="M2578" s="1138">
        <v>0.15</v>
      </c>
      <c r="N2578" s="1149" t="s">
        <v>1534</v>
      </c>
      <c r="O2578" s="1138">
        <v>0.15</v>
      </c>
      <c r="P2578" s="1138">
        <v>0.15</v>
      </c>
      <c r="Q2578" s="1138">
        <v>0.15</v>
      </c>
      <c r="R2578" s="1138">
        <v>0.15</v>
      </c>
      <c r="S2578" s="1138">
        <v>0.15</v>
      </c>
      <c r="T2578" s="1138">
        <v>0.15</v>
      </c>
      <c r="U2578" s="1138">
        <v>0.15</v>
      </c>
      <c r="V2578" s="1138">
        <v>0.15</v>
      </c>
      <c r="W2578" s="1138">
        <v>0.15</v>
      </c>
      <c r="X2578" s="1132" t="s">
        <v>10</v>
      </c>
      <c r="Y2578" s="1177" t="s">
        <v>1658</v>
      </c>
    </row>
    <row r="2579" spans="2:25" s="360" customFormat="1" ht="15" customHeight="1" x14ac:dyDescent="0.2">
      <c r="B2579" s="1175">
        <v>91</v>
      </c>
      <c r="C2579" s="1152" t="s">
        <v>1312</v>
      </c>
      <c r="D2579" s="1132" t="s">
        <v>1631</v>
      </c>
      <c r="E2579" s="1132" t="s">
        <v>2800</v>
      </c>
      <c r="F2579" s="1153">
        <f t="shared" si="24"/>
        <v>150</v>
      </c>
      <c r="G2579" s="1133">
        <v>150</v>
      </c>
      <c r="H2579" s="1151">
        <f t="shared" si="23"/>
        <v>1000</v>
      </c>
      <c r="I2579" s="1154"/>
      <c r="J2579" s="1155"/>
      <c r="K2579" s="1156"/>
      <c r="L2579" s="1157"/>
      <c r="M2579" s="1138">
        <v>0.15</v>
      </c>
      <c r="N2579" s="1149" t="s">
        <v>1534</v>
      </c>
      <c r="O2579" s="1138">
        <v>0.15</v>
      </c>
      <c r="P2579" s="1138">
        <v>0.15</v>
      </c>
      <c r="Q2579" s="1138">
        <v>0.15</v>
      </c>
      <c r="R2579" s="1138">
        <v>0.15</v>
      </c>
      <c r="S2579" s="1138">
        <v>0.15</v>
      </c>
      <c r="T2579" s="1138">
        <v>0.15</v>
      </c>
      <c r="U2579" s="1138">
        <v>0.15</v>
      </c>
      <c r="V2579" s="1138">
        <v>0.15</v>
      </c>
      <c r="W2579" s="1138">
        <v>0.15</v>
      </c>
      <c r="X2579" s="1132" t="s">
        <v>10</v>
      </c>
      <c r="Y2579" s="1177" t="s">
        <v>1658</v>
      </c>
    </row>
    <row r="2580" spans="2:25" s="360" customFormat="1" ht="15" customHeight="1" x14ac:dyDescent="0.2">
      <c r="B2580" s="1175">
        <v>92</v>
      </c>
      <c r="C2580" s="1152" t="s">
        <v>1313</v>
      </c>
      <c r="D2580" s="1132" t="s">
        <v>1631</v>
      </c>
      <c r="E2580" s="1132" t="s">
        <v>2800</v>
      </c>
      <c r="F2580" s="1153">
        <f t="shared" si="24"/>
        <v>200</v>
      </c>
      <c r="G2580" s="1133">
        <v>200</v>
      </c>
      <c r="H2580" s="1151">
        <f t="shared" si="23"/>
        <v>1333.3333333333335</v>
      </c>
      <c r="I2580" s="1154"/>
      <c r="J2580" s="1155"/>
      <c r="K2580" s="1156"/>
      <c r="L2580" s="1157"/>
      <c r="M2580" s="1138">
        <v>0.15</v>
      </c>
      <c r="N2580" s="1149" t="s">
        <v>1534</v>
      </c>
      <c r="O2580" s="1138">
        <v>0.15</v>
      </c>
      <c r="P2580" s="1138">
        <v>0.15</v>
      </c>
      <c r="Q2580" s="1138">
        <v>0.15</v>
      </c>
      <c r="R2580" s="1138">
        <v>0.15</v>
      </c>
      <c r="S2580" s="1138">
        <v>0.15</v>
      </c>
      <c r="T2580" s="1138">
        <v>0.15</v>
      </c>
      <c r="U2580" s="1138">
        <v>0.15</v>
      </c>
      <c r="V2580" s="1138">
        <v>0.15</v>
      </c>
      <c r="W2580" s="1138">
        <v>0.15</v>
      </c>
      <c r="X2580" s="1132" t="s">
        <v>10</v>
      </c>
      <c r="Y2580" s="1177" t="s">
        <v>1658</v>
      </c>
    </row>
    <row r="2581" spans="2:25" s="360" customFormat="1" ht="15" customHeight="1" x14ac:dyDescent="0.2">
      <c r="B2581" s="1175">
        <v>93</v>
      </c>
      <c r="C2581" s="1152" t="s">
        <v>1314</v>
      </c>
      <c r="D2581" s="1132" t="s">
        <v>1631</v>
      </c>
      <c r="E2581" s="1132" t="s">
        <v>2800</v>
      </c>
      <c r="F2581" s="1153">
        <f t="shared" si="24"/>
        <v>250</v>
      </c>
      <c r="G2581" s="1133">
        <v>250</v>
      </c>
      <c r="H2581" s="1151">
        <f t="shared" si="23"/>
        <v>1666.6666666666667</v>
      </c>
      <c r="I2581" s="1154"/>
      <c r="J2581" s="1155"/>
      <c r="K2581" s="1156"/>
      <c r="L2581" s="1157"/>
      <c r="M2581" s="1138">
        <v>0.15</v>
      </c>
      <c r="N2581" s="1149" t="s">
        <v>1534</v>
      </c>
      <c r="O2581" s="1138">
        <v>0.15</v>
      </c>
      <c r="P2581" s="1138">
        <v>0.15</v>
      </c>
      <c r="Q2581" s="1138">
        <v>0.15</v>
      </c>
      <c r="R2581" s="1138">
        <v>0.15</v>
      </c>
      <c r="S2581" s="1138">
        <v>0.15</v>
      </c>
      <c r="T2581" s="1138">
        <v>0.15</v>
      </c>
      <c r="U2581" s="1138">
        <v>0.15</v>
      </c>
      <c r="V2581" s="1138">
        <v>0.15</v>
      </c>
      <c r="W2581" s="1138">
        <v>0.15</v>
      </c>
      <c r="X2581" s="1132" t="s">
        <v>10</v>
      </c>
      <c r="Y2581" s="1177" t="s">
        <v>1658</v>
      </c>
    </row>
    <row r="2582" spans="2:25" s="360" customFormat="1" ht="15" customHeight="1" thickBot="1" x14ac:dyDescent="0.25">
      <c r="B2582" s="1179">
        <v>94</v>
      </c>
      <c r="C2582" s="1158" t="s">
        <v>1315</v>
      </c>
      <c r="D2582" s="1159" t="s">
        <v>1631</v>
      </c>
      <c r="E2582" s="1159" t="s">
        <v>2800</v>
      </c>
      <c r="F2582" s="1160">
        <f t="shared" si="24"/>
        <v>300</v>
      </c>
      <c r="G2582" s="1161">
        <v>300</v>
      </c>
      <c r="H2582" s="1162">
        <f t="shared" si="23"/>
        <v>2000</v>
      </c>
      <c r="I2582" s="1163"/>
      <c r="J2582" s="1163"/>
      <c r="K2582" s="1164"/>
      <c r="L2582" s="1165"/>
      <c r="M2582" s="1166">
        <v>0.15</v>
      </c>
      <c r="N2582" s="1167" t="s">
        <v>1534</v>
      </c>
      <c r="O2582" s="1166">
        <v>0.15</v>
      </c>
      <c r="P2582" s="1166">
        <v>0.15</v>
      </c>
      <c r="Q2582" s="1166">
        <v>0.15</v>
      </c>
      <c r="R2582" s="1166">
        <v>0.15</v>
      </c>
      <c r="S2582" s="1166">
        <v>0.15</v>
      </c>
      <c r="T2582" s="1166">
        <v>0.15</v>
      </c>
      <c r="U2582" s="1166">
        <v>0.15</v>
      </c>
      <c r="V2582" s="1166">
        <v>0.15</v>
      </c>
      <c r="W2582" s="1166">
        <v>0.15</v>
      </c>
      <c r="X2582" s="1159" t="s">
        <v>10</v>
      </c>
      <c r="Y2582" s="1180" t="s">
        <v>1658</v>
      </c>
    </row>
    <row r="2583" spans="2:25" s="360" customFormat="1" ht="15" customHeight="1" x14ac:dyDescent="0.2">
      <c r="B2583" s="4947" t="s">
        <v>1623</v>
      </c>
      <c r="C2583" s="4948"/>
      <c r="D2583" s="4948"/>
      <c r="E2583" s="1168"/>
      <c r="F2583" s="1169"/>
      <c r="G2583" s="1169"/>
      <c r="H2583" s="1169"/>
      <c r="I2583" s="1169"/>
      <c r="J2583" s="1169"/>
      <c r="K2583" s="1169"/>
      <c r="L2583" s="1169"/>
      <c r="M2583" s="1170"/>
      <c r="N2583" s="1170"/>
      <c r="O2583" s="1169"/>
      <c r="P2583" s="1169"/>
      <c r="Q2583" s="1169"/>
      <c r="R2583" s="1169"/>
      <c r="S2583" s="1169"/>
      <c r="T2583" s="1171"/>
      <c r="U2583" s="1168"/>
      <c r="V2583" s="1168"/>
      <c r="W2583" s="1168"/>
      <c r="X2583" s="1168"/>
      <c r="Y2583" s="1181"/>
    </row>
    <row r="2584" spans="2:25" s="360" customFormat="1" ht="15" customHeight="1" thickBot="1" x14ac:dyDescent="0.25">
      <c r="B2584" s="4949" t="s">
        <v>1659</v>
      </c>
      <c r="C2584" s="4950"/>
      <c r="D2584" s="4950"/>
      <c r="E2584" s="4950"/>
      <c r="F2584" s="4950"/>
      <c r="G2584" s="4950"/>
      <c r="H2584" s="4950"/>
      <c r="I2584" s="4950"/>
      <c r="J2584" s="4950"/>
      <c r="K2584" s="4950"/>
      <c r="L2584" s="1182"/>
      <c r="M2584" s="1183"/>
      <c r="N2584" s="1183"/>
      <c r="O2584" s="1182"/>
      <c r="P2584" s="1182"/>
      <c r="Q2584" s="1182"/>
      <c r="R2584" s="1182"/>
      <c r="S2584" s="1182"/>
      <c r="T2584" s="1184"/>
      <c r="U2584" s="1185"/>
      <c r="V2584" s="1185"/>
      <c r="W2584" s="1185"/>
      <c r="X2584" s="1185"/>
      <c r="Y2584" s="1186"/>
    </row>
    <row r="2585" spans="2:25" s="360" customFormat="1" ht="15" customHeight="1" thickTop="1" x14ac:dyDescent="0.3">
      <c r="B2585" s="249" t="str">
        <f>+C2484</f>
        <v>.</v>
      </c>
      <c r="C2585" s="249"/>
      <c r="D2585" s="534"/>
      <c r="E2585" s="534"/>
      <c r="F2585" s="534"/>
      <c r="G2585" s="534"/>
      <c r="H2585" s="534"/>
      <c r="I2585" s="506"/>
      <c r="J2585" s="506"/>
      <c r="K2585" s="506"/>
      <c r="L2585" s="506"/>
      <c r="M2585" s="506"/>
      <c r="N2585" s="506"/>
      <c r="O2585" s="506"/>
      <c r="P2585" s="506"/>
    </row>
    <row r="2586" spans="2:25" s="360" customFormat="1" ht="15" customHeight="1" thickBot="1" x14ac:dyDescent="0.35">
      <c r="B2586" s="249"/>
      <c r="C2586" s="249"/>
      <c r="D2586" s="534"/>
      <c r="E2586" s="534"/>
      <c r="F2586" s="534"/>
      <c r="G2586" s="534"/>
      <c r="H2586" s="534"/>
      <c r="I2586" s="506"/>
      <c r="J2586" s="506"/>
      <c r="K2586" s="506"/>
      <c r="L2586" s="506"/>
      <c r="M2586" s="506"/>
      <c r="N2586" s="506"/>
      <c r="O2586" s="506"/>
      <c r="P2586" s="506"/>
    </row>
    <row r="2587" spans="2:25" s="360" customFormat="1" ht="15" customHeight="1" thickTop="1" thickBot="1" x14ac:dyDescent="0.25">
      <c r="C2587" s="4951" t="s">
        <v>1668</v>
      </c>
      <c r="D2587" s="4952"/>
      <c r="E2587" s="4952"/>
      <c r="F2587" s="4952"/>
      <c r="G2587" s="4952"/>
      <c r="H2587" s="4952"/>
      <c r="I2587" s="4953"/>
      <c r="P2587" s="506"/>
    </row>
    <row r="2588" spans="2:25" s="360" customFormat="1" ht="15" customHeight="1" thickBot="1" x14ac:dyDescent="0.25">
      <c r="C2588" s="1944" t="s">
        <v>1218</v>
      </c>
      <c r="D2588" s="1946" t="s">
        <v>381</v>
      </c>
      <c r="E2588" s="1948" t="s">
        <v>1661</v>
      </c>
      <c r="F2588" s="1949"/>
      <c r="G2588" s="1949"/>
      <c r="H2588" s="1949"/>
      <c r="I2588" s="1950"/>
      <c r="P2588" s="506"/>
    </row>
    <row r="2589" spans="2:25" s="360" customFormat="1" ht="15" customHeight="1" thickBot="1" x14ac:dyDescent="0.25">
      <c r="C2589" s="1945"/>
      <c r="D2589" s="1947"/>
      <c r="E2589" s="1946" t="s">
        <v>1662</v>
      </c>
      <c r="F2589" s="1951" t="s">
        <v>383</v>
      </c>
      <c r="G2589" s="1951"/>
      <c r="H2589" s="1951"/>
      <c r="I2589" s="1952"/>
      <c r="P2589" s="506"/>
    </row>
    <row r="2590" spans="2:25" s="360" customFormat="1" ht="15" customHeight="1" thickBot="1" x14ac:dyDescent="0.25">
      <c r="C2590" s="1945"/>
      <c r="D2590" s="1947"/>
      <c r="E2590" s="1947"/>
      <c r="F2590" s="1187" t="s">
        <v>1663</v>
      </c>
      <c r="G2590" s="1188" t="s">
        <v>1664</v>
      </c>
      <c r="H2590" s="1188" t="s">
        <v>1665</v>
      </c>
      <c r="I2590" s="1189" t="s">
        <v>1664</v>
      </c>
      <c r="P2590" s="506"/>
    </row>
    <row r="2591" spans="2:25" s="360" customFormat="1" ht="15" customHeight="1" x14ac:dyDescent="0.2">
      <c r="C2591" s="1173" t="s">
        <v>165</v>
      </c>
      <c r="D2591" s="1123" t="s">
        <v>334</v>
      </c>
      <c r="E2591" s="1190">
        <v>0.08</v>
      </c>
      <c r="F2591" s="1191">
        <v>0.23319999999999999</v>
      </c>
      <c r="G2591" s="1191">
        <v>0.23319999999999999</v>
      </c>
      <c r="H2591" s="1191">
        <v>0.23319999999999999</v>
      </c>
      <c r="I2591" s="1192">
        <v>0.23319999999999999</v>
      </c>
      <c r="P2591" s="506"/>
    </row>
    <row r="2592" spans="2:25" s="360" customFormat="1" ht="15" customHeight="1" thickBot="1" x14ac:dyDescent="0.25">
      <c r="C2592" s="1179" t="s">
        <v>165</v>
      </c>
      <c r="D2592" s="1193" t="s">
        <v>1666</v>
      </c>
      <c r="E2592" s="1194">
        <v>0.15</v>
      </c>
      <c r="F2592" s="1194">
        <v>0.15</v>
      </c>
      <c r="G2592" s="1194">
        <v>0.15</v>
      </c>
      <c r="H2592" s="1194">
        <v>0.15</v>
      </c>
      <c r="I2592" s="1195">
        <v>0.15</v>
      </c>
      <c r="P2592" s="506"/>
    </row>
    <row r="2593" spans="2:16" s="360" customFormat="1" ht="15" customHeight="1" x14ac:dyDescent="0.2">
      <c r="C2593" s="1196" t="s">
        <v>1667</v>
      </c>
      <c r="D2593" s="1168"/>
      <c r="E2593" s="1168"/>
      <c r="F2593" s="1168"/>
      <c r="G2593" s="1168"/>
      <c r="H2593" s="1168"/>
      <c r="I2593" s="1181"/>
      <c r="P2593" s="506"/>
    </row>
    <row r="2594" spans="2:16" s="360" customFormat="1" ht="19.5" customHeight="1" thickBot="1" x14ac:dyDescent="0.25">
      <c r="C2594" s="4949" t="s">
        <v>1659</v>
      </c>
      <c r="D2594" s="5013"/>
      <c r="E2594" s="5013"/>
      <c r="F2594" s="5013"/>
      <c r="G2594" s="5013"/>
      <c r="H2594" s="5013"/>
      <c r="I2594" s="5014"/>
      <c r="P2594" s="506"/>
    </row>
    <row r="2595" spans="2:16" s="360" customFormat="1" ht="15" customHeight="1" thickTop="1" x14ac:dyDescent="0.3">
      <c r="B2595" s="249"/>
      <c r="C2595" s="1029" t="str">
        <f>+B2585</f>
        <v>.</v>
      </c>
      <c r="D2595" s="534"/>
      <c r="E2595" s="534"/>
      <c r="F2595" s="534"/>
      <c r="G2595" s="534"/>
      <c r="H2595" s="534"/>
      <c r="I2595" s="506"/>
      <c r="J2595" s="506"/>
      <c r="K2595" s="506"/>
      <c r="L2595" s="506"/>
      <c r="M2595" s="506"/>
      <c r="N2595" s="506"/>
      <c r="O2595" s="506"/>
      <c r="P2595" s="506"/>
    </row>
    <row r="2596" spans="2:16" s="360" customFormat="1" ht="15" customHeight="1" thickBot="1" x14ac:dyDescent="0.35">
      <c r="C2596" s="249"/>
      <c r="D2596" s="534"/>
      <c r="E2596" s="534"/>
      <c r="F2596" s="534"/>
      <c r="G2596" s="534"/>
      <c r="H2596" s="534"/>
      <c r="I2596" s="506"/>
      <c r="J2596" s="506"/>
      <c r="K2596" s="506"/>
      <c r="L2596" s="506"/>
      <c r="M2596" s="506"/>
      <c r="N2596" s="506"/>
      <c r="O2596" s="506"/>
      <c r="P2596" s="506"/>
    </row>
    <row r="2597" spans="2:16" s="360" customFormat="1" ht="15" customHeight="1" thickTop="1" x14ac:dyDescent="0.2">
      <c r="C2597" s="4747" t="s">
        <v>1421</v>
      </c>
      <c r="D2597" s="4699"/>
      <c r="E2597" s="4699"/>
      <c r="F2597" s="4699"/>
      <c r="G2597" s="4699"/>
      <c r="H2597" s="4699"/>
      <c r="I2597" s="4699"/>
      <c r="J2597" s="4700"/>
      <c r="K2597" s="506"/>
      <c r="L2597" s="506"/>
      <c r="M2597" s="506"/>
      <c r="N2597" s="506"/>
      <c r="O2597" s="506"/>
      <c r="P2597" s="506"/>
    </row>
    <row r="2598" spans="2:16" s="360" customFormat="1" ht="15" customHeight="1" thickBot="1" x14ac:dyDescent="0.25">
      <c r="C2598" s="831"/>
      <c r="D2598" s="712"/>
      <c r="E2598" s="712"/>
      <c r="F2598" s="712"/>
      <c r="G2598" s="712"/>
      <c r="H2598" s="712"/>
      <c r="I2598" s="712"/>
      <c r="J2598" s="832"/>
      <c r="K2598" s="506"/>
      <c r="L2598" s="506"/>
      <c r="M2598" s="506"/>
      <c r="N2598" s="506"/>
      <c r="O2598" s="506"/>
      <c r="P2598" s="506"/>
    </row>
    <row r="2599" spans="2:16" s="360" customFormat="1" ht="15" customHeight="1" thickBot="1" x14ac:dyDescent="0.25">
      <c r="C2599" s="4861" t="s">
        <v>344</v>
      </c>
      <c r="D2599" s="4862"/>
      <c r="E2599" s="4661" t="s">
        <v>1288</v>
      </c>
      <c r="F2599" s="4662"/>
      <c r="G2599" s="4662"/>
      <c r="H2599" s="4662"/>
      <c r="I2599" s="4662"/>
      <c r="J2599" s="4663"/>
      <c r="K2599" s="506"/>
      <c r="L2599" s="506"/>
      <c r="M2599" s="506"/>
      <c r="N2599" s="506"/>
      <c r="O2599" s="506"/>
      <c r="P2599" s="506"/>
    </row>
    <row r="2600" spans="2:16" s="360" customFormat="1" ht="25.5" customHeight="1" x14ac:dyDescent="0.2">
      <c r="C2600" s="4863" t="s">
        <v>2768</v>
      </c>
      <c r="D2600" s="4725" t="s">
        <v>561</v>
      </c>
      <c r="E2600" s="4722" t="s">
        <v>2770</v>
      </c>
      <c r="F2600" s="4724" t="s">
        <v>1289</v>
      </c>
      <c r="G2600" s="4725" t="s">
        <v>1290</v>
      </c>
      <c r="H2600" s="4724" t="s">
        <v>1291</v>
      </c>
      <c r="I2600" s="4724" t="s">
        <v>563</v>
      </c>
      <c r="J2600" s="4858" t="s">
        <v>1292</v>
      </c>
      <c r="K2600" s="506"/>
      <c r="L2600" s="506"/>
      <c r="M2600" s="506"/>
      <c r="N2600" s="506"/>
      <c r="O2600" s="506"/>
      <c r="P2600" s="506"/>
    </row>
    <row r="2601" spans="2:16" s="360" customFormat="1" ht="15" customHeight="1" x14ac:dyDescent="0.2">
      <c r="C2601" s="4754"/>
      <c r="D2601" s="4726"/>
      <c r="E2601" s="4723"/>
      <c r="F2601" s="4677"/>
      <c r="G2601" s="4726"/>
      <c r="H2601" s="4677"/>
      <c r="I2601" s="4677"/>
      <c r="J2601" s="4859"/>
      <c r="K2601" s="506"/>
      <c r="L2601" s="506"/>
      <c r="M2601" s="506"/>
      <c r="N2601" s="506"/>
      <c r="O2601" s="506"/>
      <c r="P2601" s="506"/>
    </row>
    <row r="2602" spans="2:16" s="360" customFormat="1" ht="24.75" customHeight="1" x14ac:dyDescent="0.2">
      <c r="C2602" s="1111" t="s">
        <v>1422</v>
      </c>
      <c r="D2602" s="1112">
        <f t="shared" ref="D2602:D2630" si="25">+E2602</f>
        <v>10</v>
      </c>
      <c r="E2602" s="1112">
        <v>10</v>
      </c>
      <c r="F2602" s="1113">
        <v>67</v>
      </c>
      <c r="G2602" s="1113">
        <v>0</v>
      </c>
      <c r="H2602" s="1114">
        <v>0</v>
      </c>
      <c r="I2602" s="1115">
        <v>0.15</v>
      </c>
      <c r="J2602" s="1116">
        <v>0.15</v>
      </c>
      <c r="K2602" s="506"/>
      <c r="L2602" s="506"/>
      <c r="M2602" s="506"/>
      <c r="N2602" s="506"/>
      <c r="O2602" s="506"/>
      <c r="P2602" s="506"/>
    </row>
    <row r="2603" spans="2:16" s="360" customFormat="1" ht="24.75" customHeight="1" x14ac:dyDescent="0.2">
      <c r="C2603" s="1111" t="s">
        <v>1423</v>
      </c>
      <c r="D2603" s="1112">
        <f t="shared" si="25"/>
        <v>12</v>
      </c>
      <c r="E2603" s="1112">
        <v>12</v>
      </c>
      <c r="F2603" s="1113">
        <v>80</v>
      </c>
      <c r="G2603" s="1113">
        <v>0</v>
      </c>
      <c r="H2603" s="1114">
        <v>0</v>
      </c>
      <c r="I2603" s="1115">
        <v>0.15</v>
      </c>
      <c r="J2603" s="1116">
        <v>0.15</v>
      </c>
      <c r="K2603" s="506"/>
      <c r="L2603" s="506"/>
      <c r="M2603" s="506"/>
      <c r="N2603" s="506"/>
      <c r="O2603" s="506"/>
      <c r="P2603" s="506"/>
    </row>
    <row r="2604" spans="2:16" s="360" customFormat="1" ht="24.75" customHeight="1" x14ac:dyDescent="0.2">
      <c r="C2604" s="1111" t="s">
        <v>1424</v>
      </c>
      <c r="D2604" s="1112">
        <f t="shared" si="25"/>
        <v>15</v>
      </c>
      <c r="E2604" s="1112">
        <v>15</v>
      </c>
      <c r="F2604" s="1113">
        <v>100</v>
      </c>
      <c r="G2604" s="1113">
        <v>75</v>
      </c>
      <c r="H2604" s="1114">
        <v>40</v>
      </c>
      <c r="I2604" s="1115">
        <v>0.15</v>
      </c>
      <c r="J2604" s="1116">
        <v>0.15</v>
      </c>
      <c r="K2604" s="506"/>
      <c r="L2604" s="506"/>
      <c r="M2604" s="506"/>
      <c r="N2604" s="506"/>
      <c r="O2604" s="506"/>
      <c r="P2604" s="506"/>
    </row>
    <row r="2605" spans="2:16" s="360" customFormat="1" ht="24.75" customHeight="1" x14ac:dyDescent="0.2">
      <c r="C2605" s="1111" t="s">
        <v>1425</v>
      </c>
      <c r="D2605" s="1112">
        <f t="shared" si="25"/>
        <v>20</v>
      </c>
      <c r="E2605" s="1112">
        <v>20</v>
      </c>
      <c r="F2605" s="1113">
        <v>133</v>
      </c>
      <c r="G2605" s="1113">
        <v>115</v>
      </c>
      <c r="H2605" s="1114">
        <v>40</v>
      </c>
      <c r="I2605" s="1115">
        <v>0.15</v>
      </c>
      <c r="J2605" s="1116">
        <v>0.15</v>
      </c>
      <c r="K2605" s="506"/>
      <c r="L2605" s="506"/>
      <c r="M2605" s="506"/>
      <c r="N2605" s="506"/>
      <c r="O2605" s="506"/>
      <c r="P2605" s="506"/>
    </row>
    <row r="2606" spans="2:16" s="360" customFormat="1" ht="24.75" customHeight="1" x14ac:dyDescent="0.2">
      <c r="C2606" s="1111" t="s">
        <v>1426</v>
      </c>
      <c r="D2606" s="1112">
        <f t="shared" si="25"/>
        <v>25</v>
      </c>
      <c r="E2606" s="1112">
        <v>25</v>
      </c>
      <c r="F2606" s="1113">
        <v>167</v>
      </c>
      <c r="G2606" s="1113">
        <v>150</v>
      </c>
      <c r="H2606" s="1114">
        <v>40</v>
      </c>
      <c r="I2606" s="1115">
        <v>0.15</v>
      </c>
      <c r="J2606" s="1116">
        <v>0.15</v>
      </c>
      <c r="K2606" s="506"/>
      <c r="L2606" s="506"/>
      <c r="M2606" s="506"/>
      <c r="N2606" s="506"/>
      <c r="O2606" s="506"/>
      <c r="P2606" s="506"/>
    </row>
    <row r="2607" spans="2:16" s="360" customFormat="1" ht="24.75" customHeight="1" x14ac:dyDescent="0.2">
      <c r="C2607" s="1111" t="s">
        <v>1427</v>
      </c>
      <c r="D2607" s="1112">
        <f t="shared" si="25"/>
        <v>30</v>
      </c>
      <c r="E2607" s="1112">
        <v>30</v>
      </c>
      <c r="F2607" s="1113">
        <v>200</v>
      </c>
      <c r="G2607" s="1113">
        <v>190</v>
      </c>
      <c r="H2607" s="1114">
        <v>40</v>
      </c>
      <c r="I2607" s="1115">
        <v>0.15</v>
      </c>
      <c r="J2607" s="1116">
        <v>0.15</v>
      </c>
      <c r="K2607" s="506"/>
      <c r="L2607" s="506"/>
      <c r="M2607" s="506"/>
      <c r="N2607" s="506"/>
      <c r="O2607" s="506"/>
      <c r="P2607" s="506"/>
    </row>
    <row r="2608" spans="2:16" s="360" customFormat="1" ht="24.75" customHeight="1" x14ac:dyDescent="0.2">
      <c r="C2608" s="982" t="s">
        <v>1428</v>
      </c>
      <c r="D2608" s="983">
        <f>+E2608</f>
        <v>0</v>
      </c>
      <c r="E2608" s="983">
        <v>0</v>
      </c>
      <c r="F2608" s="984">
        <v>0</v>
      </c>
      <c r="G2608" s="984">
        <v>0</v>
      </c>
      <c r="H2608" s="985">
        <v>0</v>
      </c>
      <c r="I2608" s="986">
        <v>0.15</v>
      </c>
      <c r="J2608" s="987">
        <v>0.15</v>
      </c>
      <c r="K2608" s="506"/>
      <c r="L2608" s="506"/>
      <c r="M2608" s="506"/>
      <c r="N2608" s="506"/>
      <c r="O2608" s="506"/>
      <c r="P2608" s="506"/>
    </row>
    <row r="2609" spans="3:16" s="360" customFormat="1" ht="24.75" customHeight="1" x14ac:dyDescent="0.2">
      <c r="C2609" s="982" t="s">
        <v>1429</v>
      </c>
      <c r="D2609" s="983">
        <f>+E2609</f>
        <v>10</v>
      </c>
      <c r="E2609" s="983">
        <v>10</v>
      </c>
      <c r="F2609" s="98">
        <v>67</v>
      </c>
      <c r="G2609" s="98">
        <v>0</v>
      </c>
      <c r="H2609" s="416">
        <v>0</v>
      </c>
      <c r="I2609" s="986">
        <v>0.15</v>
      </c>
      <c r="J2609" s="987">
        <v>0.15</v>
      </c>
      <c r="K2609" s="506"/>
      <c r="L2609" s="506"/>
      <c r="M2609" s="506"/>
      <c r="N2609" s="506"/>
      <c r="O2609" s="506"/>
      <c r="P2609" s="506"/>
    </row>
    <row r="2610" spans="3:16" s="360" customFormat="1" ht="24.75" customHeight="1" x14ac:dyDescent="0.2">
      <c r="C2610" s="982" t="s">
        <v>1430</v>
      </c>
      <c r="D2610" s="983">
        <f t="shared" si="25"/>
        <v>100</v>
      </c>
      <c r="E2610" s="983">
        <v>100</v>
      </c>
      <c r="F2610" s="98">
        <v>667</v>
      </c>
      <c r="G2610" s="98">
        <v>955</v>
      </c>
      <c r="H2610" s="416">
        <v>40</v>
      </c>
      <c r="I2610" s="986">
        <v>0.15</v>
      </c>
      <c r="J2610" s="987">
        <v>0.15</v>
      </c>
      <c r="K2610" s="506"/>
      <c r="L2610" s="506"/>
      <c r="M2610" s="506"/>
      <c r="N2610" s="506"/>
      <c r="O2610" s="506"/>
      <c r="P2610" s="506"/>
    </row>
    <row r="2611" spans="3:16" s="360" customFormat="1" ht="24.75" customHeight="1" x14ac:dyDescent="0.2">
      <c r="C2611" s="982" t="s">
        <v>1431</v>
      </c>
      <c r="D2611" s="983">
        <f>+E2611</f>
        <v>12</v>
      </c>
      <c r="E2611" s="983">
        <v>12</v>
      </c>
      <c r="F2611" s="98">
        <v>80</v>
      </c>
      <c r="G2611" s="98">
        <v>0</v>
      </c>
      <c r="H2611" s="416">
        <v>0</v>
      </c>
      <c r="I2611" s="986">
        <v>0.15</v>
      </c>
      <c r="J2611" s="987">
        <v>0.15</v>
      </c>
      <c r="K2611" s="506"/>
      <c r="L2611" s="506"/>
      <c r="M2611" s="506"/>
      <c r="N2611" s="506"/>
      <c r="O2611" s="506"/>
      <c r="P2611" s="506"/>
    </row>
    <row r="2612" spans="3:16" s="360" customFormat="1" ht="24.75" customHeight="1" x14ac:dyDescent="0.2">
      <c r="C2612" s="982" t="s">
        <v>1432</v>
      </c>
      <c r="D2612" s="983">
        <f t="shared" si="25"/>
        <v>120</v>
      </c>
      <c r="E2612" s="983">
        <v>120</v>
      </c>
      <c r="F2612" s="98">
        <v>800</v>
      </c>
      <c r="G2612" s="98">
        <v>1200</v>
      </c>
      <c r="H2612" s="416">
        <v>40</v>
      </c>
      <c r="I2612" s="986">
        <v>0.15</v>
      </c>
      <c r="J2612" s="987">
        <v>0.15</v>
      </c>
      <c r="K2612" s="506"/>
      <c r="L2612" s="506"/>
      <c r="M2612" s="506"/>
      <c r="N2612" s="506"/>
      <c r="O2612" s="506"/>
      <c r="P2612" s="506"/>
    </row>
    <row r="2613" spans="3:16" s="360" customFormat="1" ht="24.75" customHeight="1" x14ac:dyDescent="0.2">
      <c r="C2613" s="982" t="s">
        <v>1433</v>
      </c>
      <c r="D2613" s="983">
        <f>+E2613</f>
        <v>15</v>
      </c>
      <c r="E2613" s="983">
        <v>15</v>
      </c>
      <c r="F2613" s="98">
        <v>100</v>
      </c>
      <c r="G2613" s="98">
        <v>75</v>
      </c>
      <c r="H2613" s="416">
        <v>40</v>
      </c>
      <c r="I2613" s="986">
        <v>0.15</v>
      </c>
      <c r="J2613" s="987">
        <v>0.15</v>
      </c>
      <c r="K2613" s="506"/>
      <c r="L2613" s="506"/>
      <c r="M2613" s="506"/>
      <c r="N2613" s="506"/>
      <c r="O2613" s="506"/>
      <c r="P2613" s="506"/>
    </row>
    <row r="2614" spans="3:16" s="360" customFormat="1" ht="24.75" customHeight="1" x14ac:dyDescent="0.2">
      <c r="C2614" s="982" t="s">
        <v>1434</v>
      </c>
      <c r="D2614" s="983">
        <f t="shared" si="25"/>
        <v>150</v>
      </c>
      <c r="E2614" s="983">
        <v>150</v>
      </c>
      <c r="F2614" s="98">
        <v>1000</v>
      </c>
      <c r="G2614" s="98">
        <v>1600</v>
      </c>
      <c r="H2614" s="416">
        <v>40</v>
      </c>
      <c r="I2614" s="986">
        <v>0.15</v>
      </c>
      <c r="J2614" s="987">
        <v>0.15</v>
      </c>
      <c r="K2614" s="506"/>
      <c r="L2614" s="506"/>
      <c r="M2614" s="506"/>
      <c r="N2614" s="506"/>
      <c r="O2614" s="506"/>
      <c r="P2614" s="506"/>
    </row>
    <row r="2615" spans="3:16" s="360" customFormat="1" ht="24.75" customHeight="1" x14ac:dyDescent="0.2">
      <c r="C2615" s="982" t="s">
        <v>1435</v>
      </c>
      <c r="D2615" s="983">
        <f>+E2615</f>
        <v>20</v>
      </c>
      <c r="E2615" s="983">
        <v>20</v>
      </c>
      <c r="F2615" s="98">
        <v>133</v>
      </c>
      <c r="G2615" s="98">
        <v>115</v>
      </c>
      <c r="H2615" s="416">
        <v>40</v>
      </c>
      <c r="I2615" s="986">
        <v>0.15</v>
      </c>
      <c r="J2615" s="987">
        <v>0.15</v>
      </c>
      <c r="K2615" s="506"/>
      <c r="L2615" s="506"/>
      <c r="M2615" s="506"/>
      <c r="N2615" s="506"/>
      <c r="O2615" s="506"/>
      <c r="P2615" s="506"/>
    </row>
    <row r="2616" spans="3:16" s="360" customFormat="1" ht="24.75" customHeight="1" x14ac:dyDescent="0.2">
      <c r="C2616" s="982" t="s">
        <v>1436</v>
      </c>
      <c r="D2616" s="983">
        <f t="shared" si="25"/>
        <v>200</v>
      </c>
      <c r="E2616" s="983">
        <v>200</v>
      </c>
      <c r="F2616" s="98">
        <v>1333</v>
      </c>
      <c r="G2616" s="98">
        <v>2200</v>
      </c>
      <c r="H2616" s="416">
        <v>40</v>
      </c>
      <c r="I2616" s="986">
        <v>0.15</v>
      </c>
      <c r="J2616" s="987">
        <v>0.15</v>
      </c>
      <c r="K2616" s="506"/>
      <c r="L2616" s="506"/>
      <c r="M2616" s="506"/>
      <c r="N2616" s="506"/>
      <c r="O2616" s="506"/>
      <c r="P2616" s="506"/>
    </row>
    <row r="2617" spans="3:16" s="360" customFormat="1" ht="24.75" customHeight="1" x14ac:dyDescent="0.2">
      <c r="C2617" s="982" t="s">
        <v>1437</v>
      </c>
      <c r="D2617" s="983">
        <f>+E2617</f>
        <v>25</v>
      </c>
      <c r="E2617" s="983">
        <v>25</v>
      </c>
      <c r="F2617" s="98">
        <v>167</v>
      </c>
      <c r="G2617" s="98">
        <v>150</v>
      </c>
      <c r="H2617" s="416">
        <v>40</v>
      </c>
      <c r="I2617" s="986">
        <v>0.15</v>
      </c>
      <c r="J2617" s="987">
        <v>0.15</v>
      </c>
      <c r="K2617" s="506"/>
      <c r="L2617" s="506"/>
      <c r="M2617" s="506"/>
      <c r="N2617" s="506"/>
      <c r="O2617" s="506"/>
      <c r="P2617" s="506"/>
    </row>
    <row r="2618" spans="3:16" s="360" customFormat="1" ht="24.75" customHeight="1" x14ac:dyDescent="0.2">
      <c r="C2618" s="982" t="s">
        <v>1438</v>
      </c>
      <c r="D2618" s="983">
        <f t="shared" si="25"/>
        <v>250</v>
      </c>
      <c r="E2618" s="983">
        <v>250</v>
      </c>
      <c r="F2618" s="98">
        <v>1667</v>
      </c>
      <c r="G2618" s="98">
        <v>2800</v>
      </c>
      <c r="H2618" s="416">
        <v>40</v>
      </c>
      <c r="I2618" s="986">
        <v>0.15</v>
      </c>
      <c r="J2618" s="987">
        <v>0.15</v>
      </c>
      <c r="K2618" s="506"/>
      <c r="L2618" s="506"/>
      <c r="M2618" s="506"/>
      <c r="N2618" s="506"/>
      <c r="O2618" s="506"/>
      <c r="P2618" s="506"/>
    </row>
    <row r="2619" spans="3:16" s="360" customFormat="1" ht="24.75" customHeight="1" x14ac:dyDescent="0.2">
      <c r="C2619" s="982" t="s">
        <v>1439</v>
      </c>
      <c r="D2619" s="983">
        <f>+E2619</f>
        <v>30</v>
      </c>
      <c r="E2619" s="983">
        <v>30</v>
      </c>
      <c r="F2619" s="98">
        <v>200</v>
      </c>
      <c r="G2619" s="98">
        <v>190</v>
      </c>
      <c r="H2619" s="416">
        <v>40</v>
      </c>
      <c r="I2619" s="986">
        <v>0.15</v>
      </c>
      <c r="J2619" s="987">
        <v>0.15</v>
      </c>
      <c r="K2619" s="506"/>
      <c r="L2619" s="506"/>
      <c r="M2619" s="506"/>
      <c r="N2619" s="506"/>
      <c r="O2619" s="506"/>
      <c r="P2619" s="506"/>
    </row>
    <row r="2620" spans="3:16" s="360" customFormat="1" ht="24.75" customHeight="1" x14ac:dyDescent="0.2">
      <c r="C2620" s="982" t="s">
        <v>1440</v>
      </c>
      <c r="D2620" s="983">
        <f t="shared" si="25"/>
        <v>300</v>
      </c>
      <c r="E2620" s="841">
        <v>300</v>
      </c>
      <c r="F2620" s="416">
        <v>2000</v>
      </c>
      <c r="G2620" s="416">
        <v>3500</v>
      </c>
      <c r="H2620" s="416">
        <v>40</v>
      </c>
      <c r="I2620" s="986">
        <v>0.15</v>
      </c>
      <c r="J2620" s="987">
        <v>0.15</v>
      </c>
      <c r="K2620" s="506"/>
      <c r="L2620" s="506"/>
      <c r="M2620" s="506"/>
      <c r="N2620" s="506"/>
      <c r="O2620" s="506"/>
      <c r="P2620" s="506"/>
    </row>
    <row r="2621" spans="3:16" s="360" customFormat="1" ht="24.75" customHeight="1" x14ac:dyDescent="0.2">
      <c r="C2621" s="982" t="s">
        <v>1441</v>
      </c>
      <c r="D2621" s="983">
        <f t="shared" si="25"/>
        <v>35</v>
      </c>
      <c r="E2621" s="983">
        <v>35</v>
      </c>
      <c r="F2621" s="98">
        <v>233</v>
      </c>
      <c r="G2621" s="98">
        <v>230</v>
      </c>
      <c r="H2621" s="416">
        <v>40</v>
      </c>
      <c r="I2621" s="986">
        <v>0.15</v>
      </c>
      <c r="J2621" s="987">
        <v>0.15</v>
      </c>
      <c r="K2621" s="506"/>
      <c r="L2621" s="506"/>
      <c r="M2621" s="506"/>
      <c r="N2621" s="506"/>
      <c r="O2621" s="506"/>
      <c r="P2621" s="506"/>
    </row>
    <row r="2622" spans="3:16" s="360" customFormat="1" ht="24.75" customHeight="1" x14ac:dyDescent="0.2">
      <c r="C2622" s="982" t="s">
        <v>1442</v>
      </c>
      <c r="D2622" s="983">
        <f t="shared" si="25"/>
        <v>40</v>
      </c>
      <c r="E2622" s="983">
        <v>40</v>
      </c>
      <c r="F2622" s="98">
        <v>267</v>
      </c>
      <c r="G2622" s="98">
        <v>280</v>
      </c>
      <c r="H2622" s="416">
        <v>40</v>
      </c>
      <c r="I2622" s="986">
        <v>0.15</v>
      </c>
      <c r="J2622" s="987">
        <v>0.15</v>
      </c>
      <c r="K2622" s="506"/>
      <c r="L2622" s="506"/>
      <c r="M2622" s="506"/>
      <c r="N2622" s="506"/>
      <c r="O2622" s="506"/>
      <c r="P2622" s="506"/>
    </row>
    <row r="2623" spans="3:16" s="360" customFormat="1" ht="24.75" customHeight="1" x14ac:dyDescent="0.2">
      <c r="C2623" s="982" t="s">
        <v>1443</v>
      </c>
      <c r="D2623" s="983">
        <f t="shared" si="25"/>
        <v>50</v>
      </c>
      <c r="E2623" s="983">
        <v>50</v>
      </c>
      <c r="F2623" s="98">
        <v>333</v>
      </c>
      <c r="G2623" s="98">
        <v>365</v>
      </c>
      <c r="H2623" s="416">
        <v>40</v>
      </c>
      <c r="I2623" s="986">
        <v>0.15</v>
      </c>
      <c r="J2623" s="987">
        <v>0.15</v>
      </c>
      <c r="K2623" s="506"/>
      <c r="L2623" s="506"/>
      <c r="M2623" s="506"/>
      <c r="N2623" s="506"/>
      <c r="O2623" s="506"/>
      <c r="P2623" s="506"/>
    </row>
    <row r="2624" spans="3:16" s="360" customFormat="1" ht="24.75" customHeight="1" x14ac:dyDescent="0.2">
      <c r="C2624" s="982" t="s">
        <v>1444</v>
      </c>
      <c r="D2624" s="983">
        <f t="shared" si="25"/>
        <v>55</v>
      </c>
      <c r="E2624" s="983">
        <v>55</v>
      </c>
      <c r="F2624" s="98">
        <v>367</v>
      </c>
      <c r="G2624" s="98">
        <v>420</v>
      </c>
      <c r="H2624" s="416">
        <v>40</v>
      </c>
      <c r="I2624" s="986">
        <v>0.15</v>
      </c>
      <c r="J2624" s="987">
        <v>0.15</v>
      </c>
      <c r="K2624" s="506"/>
      <c r="L2624" s="506"/>
      <c r="M2624" s="506"/>
      <c r="N2624" s="506"/>
      <c r="O2624" s="506"/>
      <c r="P2624" s="506"/>
    </row>
    <row r="2625" spans="3:16" s="360" customFormat="1" ht="24.75" customHeight="1" x14ac:dyDescent="0.2">
      <c r="C2625" s="982" t="s">
        <v>1445</v>
      </c>
      <c r="D2625" s="983">
        <v>6</v>
      </c>
      <c r="E2625" s="983">
        <v>6</v>
      </c>
      <c r="F2625" s="98">
        <v>40</v>
      </c>
      <c r="G2625" s="98"/>
      <c r="H2625" s="416"/>
      <c r="I2625" s="986">
        <v>0.15</v>
      </c>
      <c r="J2625" s="987">
        <v>0.15</v>
      </c>
      <c r="K2625" s="506"/>
      <c r="L2625" s="506"/>
      <c r="M2625" s="506"/>
      <c r="N2625" s="506"/>
      <c r="O2625" s="506"/>
      <c r="P2625" s="506"/>
    </row>
    <row r="2626" spans="3:16" s="360" customFormat="1" ht="24.75" customHeight="1" x14ac:dyDescent="0.2">
      <c r="C2626" s="982" t="s">
        <v>2781</v>
      </c>
      <c r="D2626" s="983">
        <f t="shared" si="25"/>
        <v>60</v>
      </c>
      <c r="E2626" s="983">
        <v>60</v>
      </c>
      <c r="F2626" s="98">
        <v>400</v>
      </c>
      <c r="G2626" s="98">
        <v>480</v>
      </c>
      <c r="H2626" s="416">
        <v>40</v>
      </c>
      <c r="I2626" s="986">
        <v>0.15</v>
      </c>
      <c r="J2626" s="987">
        <v>0.15</v>
      </c>
      <c r="K2626" s="506"/>
      <c r="L2626" s="506"/>
      <c r="M2626" s="506"/>
      <c r="N2626" s="506"/>
      <c r="O2626" s="506"/>
      <c r="P2626" s="506"/>
    </row>
    <row r="2627" spans="3:16" s="360" customFormat="1" ht="24.75" customHeight="1" x14ac:dyDescent="0.2">
      <c r="C2627" s="982" t="s">
        <v>2782</v>
      </c>
      <c r="D2627" s="983">
        <f t="shared" si="25"/>
        <v>65</v>
      </c>
      <c r="E2627" s="983">
        <v>65</v>
      </c>
      <c r="F2627" s="98">
        <v>433</v>
      </c>
      <c r="G2627" s="98">
        <v>545</v>
      </c>
      <c r="H2627" s="416">
        <v>40</v>
      </c>
      <c r="I2627" s="986">
        <v>0.15</v>
      </c>
      <c r="J2627" s="987">
        <v>0.15</v>
      </c>
      <c r="K2627" s="506"/>
      <c r="L2627" s="506"/>
      <c r="M2627" s="506"/>
      <c r="N2627" s="506"/>
      <c r="O2627" s="506"/>
      <c r="P2627" s="506"/>
    </row>
    <row r="2628" spans="3:16" s="360" customFormat="1" ht="24.75" customHeight="1" x14ac:dyDescent="0.2">
      <c r="C2628" s="982" t="s">
        <v>2783</v>
      </c>
      <c r="D2628" s="983">
        <f t="shared" si="25"/>
        <v>70</v>
      </c>
      <c r="E2628" s="983">
        <v>70</v>
      </c>
      <c r="F2628" s="98">
        <v>467</v>
      </c>
      <c r="G2628" s="98">
        <v>615</v>
      </c>
      <c r="H2628" s="416">
        <v>40</v>
      </c>
      <c r="I2628" s="986">
        <v>0.15</v>
      </c>
      <c r="J2628" s="987">
        <v>0.15</v>
      </c>
      <c r="K2628" s="506"/>
      <c r="L2628" s="506"/>
      <c r="M2628" s="506"/>
      <c r="N2628" s="506"/>
      <c r="O2628" s="506"/>
      <c r="P2628" s="506"/>
    </row>
    <row r="2629" spans="3:16" s="360" customFormat="1" ht="24.75" customHeight="1" x14ac:dyDescent="0.2">
      <c r="C2629" s="982" t="s">
        <v>2784</v>
      </c>
      <c r="D2629" s="983">
        <v>8</v>
      </c>
      <c r="E2629" s="983">
        <v>8</v>
      </c>
      <c r="F2629" s="98">
        <v>53</v>
      </c>
      <c r="G2629" s="98"/>
      <c r="H2629" s="416"/>
      <c r="I2629" s="986">
        <v>0.15</v>
      </c>
      <c r="J2629" s="987">
        <v>0.15</v>
      </c>
      <c r="K2629" s="506"/>
      <c r="L2629" s="506"/>
      <c r="M2629" s="506"/>
      <c r="N2629" s="506"/>
      <c r="O2629" s="506"/>
      <c r="P2629" s="506"/>
    </row>
    <row r="2630" spans="3:16" s="360" customFormat="1" ht="24.75" customHeight="1" x14ac:dyDescent="0.2">
      <c r="C2630" s="982" t="s">
        <v>2785</v>
      </c>
      <c r="D2630" s="983">
        <f t="shared" si="25"/>
        <v>80</v>
      </c>
      <c r="E2630" s="983">
        <v>80</v>
      </c>
      <c r="F2630" s="98">
        <v>533</v>
      </c>
      <c r="G2630" s="98">
        <v>730</v>
      </c>
      <c r="H2630" s="416">
        <v>40</v>
      </c>
      <c r="I2630" s="986">
        <v>0.15</v>
      </c>
      <c r="J2630" s="987">
        <v>0.15</v>
      </c>
      <c r="K2630" s="506"/>
      <c r="L2630" s="506"/>
      <c r="M2630" s="506"/>
      <c r="N2630" s="506"/>
      <c r="O2630" s="506"/>
      <c r="P2630" s="506"/>
    </row>
    <row r="2631" spans="3:16" s="360" customFormat="1" ht="15" customHeight="1" x14ac:dyDescent="0.2">
      <c r="C2631" s="980" t="s">
        <v>1474</v>
      </c>
      <c r="D2631" s="712"/>
      <c r="E2631" s="848"/>
      <c r="F2631" s="848"/>
      <c r="G2631" s="848"/>
      <c r="H2631" s="848"/>
      <c r="I2631" s="848"/>
      <c r="J2631" s="849"/>
      <c r="K2631" s="506"/>
      <c r="L2631" s="506"/>
      <c r="M2631" s="506"/>
      <c r="N2631" s="506"/>
      <c r="O2631" s="506"/>
      <c r="P2631" s="506"/>
    </row>
    <row r="2632" spans="3:16" s="360" customFormat="1" ht="15" customHeight="1" x14ac:dyDescent="0.2">
      <c r="C2632" s="4687" t="s">
        <v>529</v>
      </c>
      <c r="D2632" s="4268"/>
      <c r="E2632" s="4268"/>
      <c r="F2632" s="4268"/>
      <c r="G2632" s="4268"/>
      <c r="H2632" s="4268"/>
      <c r="I2632" s="4268"/>
      <c r="J2632" s="4860"/>
      <c r="K2632" s="506"/>
      <c r="L2632" s="506"/>
      <c r="M2632" s="506"/>
      <c r="N2632" s="506"/>
      <c r="O2632" s="506"/>
      <c r="P2632" s="506"/>
    </row>
    <row r="2633" spans="3:16" s="360" customFormat="1" ht="15" customHeight="1" x14ac:dyDescent="0.2">
      <c r="C2633" s="981" t="s">
        <v>530</v>
      </c>
      <c r="D2633" s="712"/>
      <c r="E2633" s="848"/>
      <c r="F2633" s="848"/>
      <c r="G2633" s="848"/>
      <c r="H2633" s="848"/>
      <c r="I2633" s="848"/>
      <c r="J2633" s="849"/>
      <c r="K2633" s="506"/>
      <c r="L2633" s="506"/>
      <c r="M2633" s="506"/>
      <c r="N2633" s="506"/>
      <c r="O2633" s="506"/>
      <c r="P2633" s="506"/>
    </row>
    <row r="2634" spans="3:16" s="360" customFormat="1" ht="15" customHeight="1" x14ac:dyDescent="0.2">
      <c r="C2634" s="981" t="s">
        <v>531</v>
      </c>
      <c r="D2634" s="712"/>
      <c r="E2634" s="712"/>
      <c r="F2634" s="712"/>
      <c r="G2634" s="712"/>
      <c r="H2634" s="712"/>
      <c r="I2634" s="712"/>
      <c r="J2634" s="832"/>
      <c r="K2634" s="506"/>
      <c r="L2634" s="506"/>
      <c r="M2634" s="506"/>
      <c r="N2634" s="506"/>
      <c r="O2634" s="506"/>
      <c r="P2634" s="506"/>
    </row>
    <row r="2635" spans="3:16" s="360" customFormat="1" ht="15" customHeight="1" x14ac:dyDescent="0.2">
      <c r="C2635" s="4687" t="s">
        <v>2786</v>
      </c>
      <c r="D2635" s="3884"/>
      <c r="E2635" s="3884"/>
      <c r="F2635" s="3884"/>
      <c r="G2635" s="3884"/>
      <c r="H2635" s="3884"/>
      <c r="I2635" s="3884"/>
      <c r="J2635" s="4688"/>
      <c r="K2635" s="506"/>
      <c r="L2635" s="506"/>
      <c r="M2635" s="506"/>
      <c r="N2635" s="506"/>
      <c r="O2635" s="506"/>
      <c r="P2635" s="506"/>
    </row>
    <row r="2636" spans="3:16" s="360" customFormat="1" ht="15" customHeight="1" thickBot="1" x14ac:dyDescent="0.25">
      <c r="C2636" s="850"/>
      <c r="D2636" s="851"/>
      <c r="E2636" s="851"/>
      <c r="F2636" s="851"/>
      <c r="G2636" s="851"/>
      <c r="H2636" s="851"/>
      <c r="I2636" s="851"/>
      <c r="J2636" s="852"/>
      <c r="K2636" s="506"/>
      <c r="L2636" s="506"/>
      <c r="M2636" s="506"/>
      <c r="N2636" s="506"/>
      <c r="O2636" s="506"/>
      <c r="P2636" s="506"/>
    </row>
    <row r="2637" spans="3:16" s="360" customFormat="1" ht="15" customHeight="1" thickTop="1" x14ac:dyDescent="0.3">
      <c r="C2637" s="4857" t="str">
        <f>+C2595</f>
        <v>.</v>
      </c>
      <c r="D2637" s="4857"/>
      <c r="E2637" s="534"/>
      <c r="F2637" s="534"/>
      <c r="G2637" s="534"/>
      <c r="H2637" s="534"/>
      <c r="I2637" s="506"/>
      <c r="J2637" s="506"/>
      <c r="K2637" s="506"/>
      <c r="L2637" s="506"/>
      <c r="M2637" s="506"/>
      <c r="N2637" s="506"/>
      <c r="O2637" s="506"/>
      <c r="P2637" s="506"/>
    </row>
    <row r="2638" spans="3:16" s="360" customFormat="1" ht="15" customHeight="1" thickBot="1" x14ac:dyDescent="0.35">
      <c r="C2638" s="249"/>
      <c r="D2638" s="534"/>
      <c r="E2638" s="534"/>
      <c r="F2638" s="534"/>
      <c r="G2638" s="534"/>
      <c r="H2638" s="534"/>
      <c r="I2638" s="506"/>
      <c r="J2638" s="506"/>
      <c r="K2638" s="506"/>
      <c r="L2638" s="506"/>
      <c r="M2638" s="506"/>
      <c r="N2638" s="506"/>
      <c r="O2638" s="506"/>
      <c r="P2638" s="506"/>
    </row>
    <row r="2639" spans="3:16" s="360" customFormat="1" ht="15" customHeight="1" thickTop="1" x14ac:dyDescent="0.2">
      <c r="C2639" s="4747" t="s">
        <v>343</v>
      </c>
      <c r="D2639" s="4699"/>
      <c r="E2639" s="4699"/>
      <c r="F2639" s="4699"/>
      <c r="G2639" s="4699"/>
      <c r="H2639" s="4699"/>
      <c r="I2639" s="4699"/>
      <c r="J2639" s="4699"/>
      <c r="K2639" s="4699"/>
      <c r="L2639" s="4699"/>
      <c r="M2639" s="4700"/>
      <c r="N2639" s="506"/>
      <c r="O2639" s="506"/>
      <c r="P2639" s="506"/>
    </row>
    <row r="2640" spans="3:16" s="360" customFormat="1" ht="15" customHeight="1" thickBot="1" x14ac:dyDescent="0.25">
      <c r="C2640" s="831"/>
      <c r="D2640" s="712"/>
      <c r="E2640" s="712"/>
      <c r="F2640" s="712"/>
      <c r="G2640" s="712"/>
      <c r="H2640" s="712"/>
      <c r="I2640" s="712"/>
      <c r="J2640" s="712"/>
      <c r="K2640" s="712"/>
      <c r="L2640" s="712"/>
      <c r="M2640" s="832"/>
      <c r="N2640" s="506"/>
      <c r="O2640" s="506"/>
      <c r="P2640" s="506"/>
    </row>
    <row r="2641" spans="3:16" s="360" customFormat="1" ht="15" customHeight="1" thickBot="1" x14ac:dyDescent="0.25">
      <c r="C2641" s="4659" t="s">
        <v>344</v>
      </c>
      <c r="D2641" s="4660"/>
      <c r="E2641" s="4661" t="s">
        <v>2765</v>
      </c>
      <c r="F2641" s="4662"/>
      <c r="G2641" s="4662"/>
      <c r="H2641" s="4662"/>
      <c r="I2641" s="4662"/>
      <c r="J2641" s="4662"/>
      <c r="K2641" s="4662"/>
      <c r="L2641" s="4662"/>
      <c r="M2641" s="4663"/>
      <c r="N2641" s="506"/>
      <c r="O2641" s="506"/>
      <c r="P2641" s="506"/>
    </row>
    <row r="2642" spans="3:16" s="360" customFormat="1" ht="15" customHeight="1" x14ac:dyDescent="0.2">
      <c r="C2642" s="4800" t="s">
        <v>346</v>
      </c>
      <c r="D2642" s="4724" t="s">
        <v>347</v>
      </c>
      <c r="E2642" s="4724" t="s">
        <v>2770</v>
      </c>
      <c r="F2642" s="4724" t="s">
        <v>349</v>
      </c>
      <c r="G2642" s="4724" t="s">
        <v>1411</v>
      </c>
      <c r="H2642" s="4724" t="s">
        <v>1290</v>
      </c>
      <c r="I2642" s="4724" t="s">
        <v>1412</v>
      </c>
      <c r="J2642" s="4724" t="s">
        <v>563</v>
      </c>
      <c r="K2642" s="4724" t="s">
        <v>1413</v>
      </c>
      <c r="L2642" s="4724" t="s">
        <v>349</v>
      </c>
      <c r="M2642" s="4798" t="s">
        <v>1414</v>
      </c>
      <c r="N2642" s="506"/>
      <c r="O2642" s="506"/>
      <c r="P2642" s="506"/>
    </row>
    <row r="2643" spans="3:16" s="360" customFormat="1" ht="15" customHeight="1" x14ac:dyDescent="0.2">
      <c r="C2643" s="4801"/>
      <c r="D2643" s="4677"/>
      <c r="E2643" s="4677"/>
      <c r="F2643" s="4677"/>
      <c r="G2643" s="4677"/>
      <c r="H2643" s="4677"/>
      <c r="I2643" s="4677"/>
      <c r="J2643" s="4677"/>
      <c r="K2643" s="4677"/>
      <c r="L2643" s="4677"/>
      <c r="M2643" s="4799"/>
      <c r="N2643" s="506"/>
      <c r="O2643" s="506"/>
      <c r="P2643" s="506"/>
    </row>
    <row r="2644" spans="3:16" s="360" customFormat="1" ht="15" customHeight="1" x14ac:dyDescent="0.2">
      <c r="C2644" s="1027" t="s">
        <v>1415</v>
      </c>
      <c r="D2644" s="836">
        <v>10</v>
      </c>
      <c r="E2644" s="836">
        <v>10</v>
      </c>
      <c r="F2644" s="837">
        <v>67</v>
      </c>
      <c r="G2644" s="838">
        <v>9.99</v>
      </c>
      <c r="H2644" s="837">
        <v>40</v>
      </c>
      <c r="I2644" s="837">
        <v>40</v>
      </c>
      <c r="J2644" s="839">
        <v>0.15</v>
      </c>
      <c r="K2644" s="839">
        <v>0.15</v>
      </c>
      <c r="L2644" s="842">
        <v>0</v>
      </c>
      <c r="M2644" s="1109">
        <v>0</v>
      </c>
      <c r="N2644" s="506"/>
      <c r="O2644" s="506"/>
      <c r="P2644" s="506"/>
    </row>
    <row r="2645" spans="3:16" s="360" customFormat="1" ht="15" customHeight="1" thickBot="1" x14ac:dyDescent="0.25">
      <c r="C2645" s="1028" t="s">
        <v>1416</v>
      </c>
      <c r="D2645" s="836">
        <v>15</v>
      </c>
      <c r="E2645" s="836">
        <v>15</v>
      </c>
      <c r="F2645" s="1107">
        <v>100</v>
      </c>
      <c r="G2645" s="1108" t="s">
        <v>1417</v>
      </c>
      <c r="H2645" s="1108" t="s">
        <v>1417</v>
      </c>
      <c r="I2645" s="1108" t="s">
        <v>1417</v>
      </c>
      <c r="J2645" s="839">
        <v>0.15</v>
      </c>
      <c r="K2645" s="839">
        <v>0.15</v>
      </c>
      <c r="L2645" s="846">
        <v>75</v>
      </c>
      <c r="M2645" s="1110">
        <v>40</v>
      </c>
      <c r="N2645" s="506"/>
      <c r="O2645" s="506"/>
      <c r="P2645" s="506"/>
    </row>
    <row r="2646" spans="3:16" s="360" customFormat="1" ht="15" customHeight="1" x14ac:dyDescent="0.2">
      <c r="C2646" s="831" t="s">
        <v>2778</v>
      </c>
      <c r="D2646" s="712"/>
      <c r="E2646" s="848"/>
      <c r="F2646" s="848"/>
      <c r="G2646" s="848"/>
      <c r="H2646" s="848"/>
      <c r="I2646" s="848"/>
      <c r="J2646" s="848"/>
      <c r="K2646" s="848"/>
      <c r="L2646" s="848"/>
      <c r="M2646" s="849"/>
      <c r="N2646" s="506"/>
      <c r="O2646" s="506"/>
      <c r="P2646" s="506"/>
    </row>
    <row r="2647" spans="3:16" s="360" customFormat="1" ht="15" customHeight="1" x14ac:dyDescent="0.2">
      <c r="C2647" s="831" t="s">
        <v>1418</v>
      </c>
      <c r="D2647" s="712"/>
      <c r="E2647" s="712"/>
      <c r="F2647" s="712"/>
      <c r="G2647" s="712"/>
      <c r="H2647" s="712"/>
      <c r="I2647" s="712"/>
      <c r="J2647" s="712"/>
      <c r="K2647" s="712"/>
      <c r="L2647" s="712"/>
      <c r="M2647" s="832"/>
      <c r="N2647" s="506"/>
      <c r="O2647" s="506"/>
      <c r="P2647" s="506"/>
    </row>
    <row r="2648" spans="3:16" s="360" customFormat="1" ht="15" customHeight="1" x14ac:dyDescent="0.2">
      <c r="C2648" s="831" t="s">
        <v>1419</v>
      </c>
      <c r="D2648" s="712"/>
      <c r="E2648" s="712"/>
      <c r="F2648" s="712"/>
      <c r="G2648" s="712"/>
      <c r="H2648" s="712"/>
      <c r="I2648" s="712"/>
      <c r="J2648" s="712"/>
      <c r="K2648" s="712"/>
      <c r="L2648" s="712"/>
      <c r="M2648" s="832"/>
      <c r="N2648" s="506"/>
      <c r="O2648" s="506"/>
      <c r="P2648" s="506"/>
    </row>
    <row r="2649" spans="3:16" s="360" customFormat="1" ht="15" customHeight="1" thickBot="1" x14ac:dyDescent="0.25">
      <c r="C2649" s="850" t="s">
        <v>1420</v>
      </c>
      <c r="D2649" s="851"/>
      <c r="E2649" s="851"/>
      <c r="F2649" s="851"/>
      <c r="G2649" s="851"/>
      <c r="H2649" s="851"/>
      <c r="I2649" s="851"/>
      <c r="J2649" s="851"/>
      <c r="K2649" s="851"/>
      <c r="L2649" s="851"/>
      <c r="M2649" s="852"/>
      <c r="N2649" s="506"/>
      <c r="O2649" s="506"/>
      <c r="P2649" s="506"/>
    </row>
    <row r="2650" spans="3:16" s="360" customFormat="1" ht="15" customHeight="1" thickTop="1" x14ac:dyDescent="0.3">
      <c r="C2650" s="4857" t="str">
        <f>+C2637</f>
        <v>.</v>
      </c>
      <c r="D2650" s="4857"/>
      <c r="E2650" s="4857"/>
      <c r="F2650" s="534"/>
      <c r="G2650" s="534"/>
      <c r="H2650" s="534"/>
      <c r="I2650" s="506"/>
      <c r="J2650" s="506"/>
      <c r="K2650" s="506"/>
      <c r="L2650" s="506"/>
      <c r="M2650" s="506"/>
      <c r="N2650" s="506"/>
      <c r="O2650" s="506"/>
      <c r="P2650" s="506"/>
    </row>
    <row r="2651" spans="3:16" s="360" customFormat="1" ht="15" customHeight="1" thickBot="1" x14ac:dyDescent="0.35">
      <c r="C2651" s="534"/>
      <c r="D2651" s="534"/>
      <c r="E2651" s="534"/>
      <c r="F2651" s="534"/>
      <c r="G2651" s="534"/>
      <c r="H2651" s="534"/>
      <c r="I2651" s="506"/>
      <c r="J2651" s="506"/>
      <c r="K2651" s="506"/>
      <c r="L2651" s="506"/>
      <c r="M2651" s="506"/>
      <c r="N2651" s="506"/>
      <c r="O2651" s="506"/>
      <c r="P2651" s="506"/>
    </row>
    <row r="2652" spans="3:16" s="360" customFormat="1" ht="15" customHeight="1" thickTop="1" x14ac:dyDescent="0.2">
      <c r="C2652" s="4747" t="s">
        <v>2533</v>
      </c>
      <c r="D2652" s="4699"/>
      <c r="E2652" s="4699"/>
      <c r="F2652" s="4699"/>
      <c r="G2652" s="4699"/>
      <c r="H2652" s="4699"/>
      <c r="I2652" s="4699"/>
      <c r="J2652" s="4699"/>
      <c r="K2652" s="4699"/>
      <c r="L2652" s="4699"/>
      <c r="M2652" s="4700"/>
      <c r="N2652" s="506"/>
      <c r="O2652" s="506"/>
      <c r="P2652" s="506"/>
    </row>
    <row r="2653" spans="3:16" s="360" customFormat="1" ht="15" customHeight="1" thickBot="1" x14ac:dyDescent="0.25">
      <c r="C2653" s="831"/>
      <c r="D2653" s="712"/>
      <c r="E2653" s="712"/>
      <c r="F2653" s="712"/>
      <c r="G2653" s="712"/>
      <c r="H2653" s="712"/>
      <c r="I2653" s="712"/>
      <c r="J2653" s="712"/>
      <c r="K2653" s="712"/>
      <c r="L2653" s="712"/>
      <c r="M2653" s="832"/>
      <c r="N2653" s="506"/>
      <c r="O2653" s="506"/>
      <c r="P2653" s="506"/>
    </row>
    <row r="2654" spans="3:16" s="360" customFormat="1" ht="15" customHeight="1" thickBot="1" x14ac:dyDescent="0.25">
      <c r="C2654" s="4784" t="s">
        <v>344</v>
      </c>
      <c r="D2654" s="4785"/>
      <c r="E2654" s="4922" t="s">
        <v>2765</v>
      </c>
      <c r="F2654" s="4922"/>
      <c r="G2654" s="4922"/>
      <c r="H2654" s="4922"/>
      <c r="I2654" s="4922"/>
      <c r="J2654" s="4922"/>
      <c r="K2654" s="4922"/>
      <c r="L2654" s="4922"/>
      <c r="M2654" s="4934"/>
      <c r="N2654" s="506"/>
      <c r="O2654" s="506"/>
      <c r="P2654" s="506"/>
    </row>
    <row r="2655" spans="3:16" s="360" customFormat="1" ht="15" customHeight="1" thickBot="1" x14ac:dyDescent="0.25">
      <c r="C2655" s="4827"/>
      <c r="D2655" s="4828"/>
      <c r="E2655" s="4661" t="s">
        <v>2534</v>
      </c>
      <c r="F2655" s="4662"/>
      <c r="G2655" s="4662"/>
      <c r="H2655" s="4662"/>
      <c r="I2655" s="4662"/>
      <c r="J2655" s="4661" t="s">
        <v>2535</v>
      </c>
      <c r="K2655" s="4662"/>
      <c r="L2655" s="4661" t="s">
        <v>340</v>
      </c>
      <c r="M2655" s="4663"/>
      <c r="N2655" s="506"/>
      <c r="O2655" s="506"/>
      <c r="P2655" s="506"/>
    </row>
    <row r="2656" spans="3:16" s="360" customFormat="1" ht="32.25" customHeight="1" x14ac:dyDescent="0.2">
      <c r="C2656" s="4800" t="s">
        <v>2768</v>
      </c>
      <c r="D2656" s="4725" t="s">
        <v>347</v>
      </c>
      <c r="E2656" s="4722" t="s">
        <v>2770</v>
      </c>
      <c r="F2656" s="4724" t="s">
        <v>349</v>
      </c>
      <c r="G2656" s="4724" t="s">
        <v>2771</v>
      </c>
      <c r="H2656" s="4724" t="s">
        <v>2772</v>
      </c>
      <c r="I2656" s="4670" t="s">
        <v>2536</v>
      </c>
      <c r="J2656" s="4722" t="s">
        <v>2773</v>
      </c>
      <c r="K2656" s="1023" t="s">
        <v>1996</v>
      </c>
      <c r="L2656" s="4724" t="s">
        <v>1993</v>
      </c>
      <c r="M2656" s="4798" t="s">
        <v>230</v>
      </c>
      <c r="N2656" s="506"/>
      <c r="O2656" s="506"/>
      <c r="P2656" s="506"/>
    </row>
    <row r="2657" spans="3:16" s="360" customFormat="1" ht="31.5" customHeight="1" x14ac:dyDescent="0.2">
      <c r="C2657" s="4801"/>
      <c r="D2657" s="4726"/>
      <c r="E2657" s="4723"/>
      <c r="F2657" s="4677"/>
      <c r="G2657" s="4677"/>
      <c r="H2657" s="4677"/>
      <c r="I2657" s="4933"/>
      <c r="J2657" s="4723"/>
      <c r="K2657" s="834" t="s">
        <v>2537</v>
      </c>
      <c r="L2657" s="4677"/>
      <c r="M2657" s="4799"/>
      <c r="N2657" s="506"/>
      <c r="O2657" s="506"/>
      <c r="P2657" s="506"/>
    </row>
    <row r="2658" spans="3:16" s="360" customFormat="1" ht="15" customHeight="1" x14ac:dyDescent="0.2">
      <c r="C2658" s="1027" t="s">
        <v>2538</v>
      </c>
      <c r="D2658" s="836">
        <v>9.99</v>
      </c>
      <c r="E2658" s="713" t="s">
        <v>1534</v>
      </c>
      <c r="F2658" s="975" t="s">
        <v>1534</v>
      </c>
      <c r="G2658" s="975" t="s">
        <v>1534</v>
      </c>
      <c r="H2658" s="976" t="s">
        <v>1534</v>
      </c>
      <c r="I2658" s="976" t="s">
        <v>1534</v>
      </c>
      <c r="J2658" s="840">
        <v>9.99</v>
      </c>
      <c r="K2658" s="416">
        <v>100</v>
      </c>
      <c r="L2658" s="976" t="s">
        <v>1534</v>
      </c>
      <c r="M2658" s="1024" t="s">
        <v>1534</v>
      </c>
      <c r="N2658" s="506"/>
      <c r="O2658" s="506"/>
      <c r="P2658" s="506"/>
    </row>
    <row r="2659" spans="3:16" s="360" customFormat="1" ht="15" customHeight="1" thickBot="1" x14ac:dyDescent="0.25">
      <c r="C2659" s="1028"/>
      <c r="D2659" s="845"/>
      <c r="E2659" s="765"/>
      <c r="F2659" s="765"/>
      <c r="G2659" s="765"/>
      <c r="H2659" s="765"/>
      <c r="I2659" s="765"/>
      <c r="J2659" s="765"/>
      <c r="K2659" s="765"/>
      <c r="L2659" s="765"/>
      <c r="M2659" s="1025"/>
      <c r="N2659" s="506"/>
      <c r="O2659" s="506"/>
      <c r="P2659" s="506"/>
    </row>
    <row r="2660" spans="3:16" s="360" customFormat="1" ht="15" customHeight="1" x14ac:dyDescent="0.2">
      <c r="C2660" s="980" t="s">
        <v>1474</v>
      </c>
      <c r="D2660" s="712"/>
      <c r="E2660" s="848"/>
      <c r="F2660" s="848"/>
      <c r="G2660" s="848"/>
      <c r="H2660" s="848"/>
      <c r="I2660" s="848"/>
      <c r="J2660" s="848"/>
      <c r="K2660" s="848"/>
      <c r="L2660" s="848"/>
      <c r="M2660" s="1026"/>
      <c r="N2660" s="506"/>
      <c r="O2660" s="506"/>
      <c r="P2660" s="506"/>
    </row>
    <row r="2661" spans="3:16" s="360" customFormat="1" ht="15" customHeight="1" x14ac:dyDescent="0.2">
      <c r="C2661" s="981" t="s">
        <v>2539</v>
      </c>
      <c r="D2661" s="712"/>
      <c r="E2661" s="848"/>
      <c r="F2661" s="848"/>
      <c r="G2661" s="848"/>
      <c r="H2661" s="848"/>
      <c r="I2661" s="848"/>
      <c r="J2661" s="848"/>
      <c r="K2661" s="848"/>
      <c r="L2661" s="848"/>
      <c r="M2661" s="1026"/>
      <c r="N2661" s="506"/>
      <c r="O2661" s="506"/>
      <c r="P2661" s="506"/>
    </row>
    <row r="2662" spans="3:16" s="360" customFormat="1" ht="15" customHeight="1" x14ac:dyDescent="0.2">
      <c r="C2662" s="831" t="s">
        <v>2540</v>
      </c>
      <c r="D2662" s="712"/>
      <c r="E2662" s="712"/>
      <c r="F2662" s="712"/>
      <c r="G2662" s="712"/>
      <c r="H2662" s="712"/>
      <c r="I2662" s="712"/>
      <c r="J2662" s="712"/>
      <c r="K2662" s="712"/>
      <c r="L2662" s="712"/>
      <c r="M2662" s="832"/>
      <c r="N2662" s="506"/>
      <c r="O2662" s="506"/>
      <c r="P2662" s="506"/>
    </row>
    <row r="2663" spans="3:16" s="360" customFormat="1" ht="15" customHeight="1" x14ac:dyDescent="0.2">
      <c r="C2663" s="831" t="s">
        <v>2541</v>
      </c>
      <c r="D2663" s="712"/>
      <c r="E2663" s="712"/>
      <c r="F2663" s="712"/>
      <c r="G2663" s="712"/>
      <c r="H2663" s="712"/>
      <c r="I2663" s="712"/>
      <c r="J2663" s="712"/>
      <c r="K2663" s="712"/>
      <c r="L2663" s="712"/>
      <c r="M2663" s="832"/>
      <c r="N2663" s="506"/>
      <c r="O2663" s="506"/>
      <c r="P2663" s="506"/>
    </row>
    <row r="2664" spans="3:16" s="360" customFormat="1" ht="15" customHeight="1" x14ac:dyDescent="0.2">
      <c r="C2664" s="4721" t="s">
        <v>2542</v>
      </c>
      <c r="D2664" s="3884"/>
      <c r="E2664" s="3884"/>
      <c r="F2664" s="3884"/>
      <c r="G2664" s="3884"/>
      <c r="H2664" s="3884"/>
      <c r="I2664" s="3884"/>
      <c r="J2664" s="3884"/>
      <c r="K2664" s="3884"/>
      <c r="L2664" s="3884"/>
      <c r="M2664" s="4688"/>
      <c r="N2664" s="506"/>
      <c r="O2664" s="506"/>
      <c r="P2664" s="506"/>
    </row>
    <row r="2665" spans="3:16" s="360" customFormat="1" ht="15" customHeight="1" thickBot="1" x14ac:dyDescent="0.25">
      <c r="C2665" s="850"/>
      <c r="D2665" s="851"/>
      <c r="E2665" s="851"/>
      <c r="F2665" s="851"/>
      <c r="G2665" s="851"/>
      <c r="H2665" s="851"/>
      <c r="I2665" s="851"/>
      <c r="J2665" s="851"/>
      <c r="K2665" s="851"/>
      <c r="L2665" s="851"/>
      <c r="M2665" s="852"/>
      <c r="N2665" s="506"/>
      <c r="O2665" s="506"/>
      <c r="P2665" s="506"/>
    </row>
    <row r="2666" spans="3:16" s="360" customFormat="1" ht="15" customHeight="1" thickTop="1" x14ac:dyDescent="0.2">
      <c r="C2666" s="4857" t="str">
        <f>+C2650</f>
        <v>.</v>
      </c>
      <c r="D2666" s="4857"/>
      <c r="E2666"/>
      <c r="F2666"/>
      <c r="G2666"/>
      <c r="H2666"/>
      <c r="I2666"/>
      <c r="J2666"/>
      <c r="K2666"/>
      <c r="L2666"/>
      <c r="M2666"/>
      <c r="N2666" s="506"/>
      <c r="O2666" s="506"/>
      <c r="P2666" s="506"/>
    </row>
    <row r="2667" spans="3:16" s="360" customFormat="1" ht="15" customHeight="1" thickBot="1" x14ac:dyDescent="0.35">
      <c r="C2667" s="534"/>
      <c r="D2667" s="534"/>
      <c r="E2667" s="534"/>
      <c r="F2667" s="534"/>
      <c r="G2667" s="534"/>
      <c r="H2667" s="534"/>
      <c r="I2667" s="506"/>
      <c r="J2667" s="506"/>
      <c r="K2667" s="506"/>
      <c r="L2667" s="506"/>
      <c r="M2667" s="506"/>
      <c r="N2667" s="506"/>
      <c r="O2667" s="506"/>
      <c r="P2667" s="506"/>
    </row>
    <row r="2668" spans="3:16" s="360" customFormat="1" ht="15" customHeight="1" thickTop="1" x14ac:dyDescent="0.2">
      <c r="C2668" s="4747" t="s">
        <v>1287</v>
      </c>
      <c r="D2668" s="4699"/>
      <c r="E2668" s="4699"/>
      <c r="F2668" s="4699"/>
      <c r="G2668" s="4699"/>
      <c r="H2668" s="4699"/>
      <c r="I2668" s="4699"/>
      <c r="J2668" s="4700"/>
      <c r="K2668" s="506"/>
      <c r="L2668" s="506"/>
      <c r="M2668" s="506"/>
      <c r="N2668" s="506"/>
      <c r="O2668" s="506"/>
      <c r="P2668" s="506"/>
    </row>
    <row r="2669" spans="3:16" s="360" customFormat="1" ht="15" customHeight="1" thickBot="1" x14ac:dyDescent="0.25">
      <c r="C2669" s="831"/>
      <c r="D2669" s="712"/>
      <c r="E2669" s="712"/>
      <c r="F2669" s="712"/>
      <c r="G2669" s="712"/>
      <c r="H2669" s="712"/>
      <c r="I2669" s="712"/>
      <c r="J2669" s="832"/>
      <c r="K2669" s="506"/>
      <c r="L2669" s="506"/>
      <c r="M2669" s="506"/>
      <c r="N2669" s="506"/>
      <c r="O2669" s="506"/>
      <c r="P2669" s="506"/>
    </row>
    <row r="2670" spans="3:16" s="360" customFormat="1" ht="15" customHeight="1" thickBot="1" x14ac:dyDescent="0.25">
      <c r="C2670" s="4861" t="s">
        <v>344</v>
      </c>
      <c r="D2670" s="4862"/>
      <c r="E2670" s="4661" t="s">
        <v>1288</v>
      </c>
      <c r="F2670" s="4662"/>
      <c r="G2670" s="4662"/>
      <c r="H2670" s="4662"/>
      <c r="I2670" s="4662"/>
      <c r="J2670" s="4663"/>
      <c r="K2670" s="506"/>
      <c r="L2670" s="506"/>
      <c r="M2670" s="506"/>
      <c r="N2670" s="506"/>
      <c r="O2670" s="506"/>
      <c r="P2670" s="506"/>
    </row>
    <row r="2671" spans="3:16" s="360" customFormat="1" ht="29.25" customHeight="1" x14ac:dyDescent="0.2">
      <c r="C2671" s="4863" t="s">
        <v>2768</v>
      </c>
      <c r="D2671" s="4725" t="s">
        <v>561</v>
      </c>
      <c r="E2671" s="4722" t="s">
        <v>2770</v>
      </c>
      <c r="F2671" s="4724" t="s">
        <v>1289</v>
      </c>
      <c r="G2671" s="4725" t="s">
        <v>1290</v>
      </c>
      <c r="H2671" s="4724" t="s">
        <v>1291</v>
      </c>
      <c r="I2671" s="4724" t="s">
        <v>563</v>
      </c>
      <c r="J2671" s="4858" t="s">
        <v>1292</v>
      </c>
      <c r="K2671" s="506"/>
      <c r="L2671" s="506"/>
      <c r="M2671" s="506"/>
      <c r="N2671" s="506"/>
      <c r="O2671" s="506"/>
      <c r="P2671" s="506"/>
    </row>
    <row r="2672" spans="3:16" s="360" customFormat="1" ht="30" customHeight="1" x14ac:dyDescent="0.2">
      <c r="C2672" s="4754"/>
      <c r="D2672" s="4726"/>
      <c r="E2672" s="4723"/>
      <c r="F2672" s="4677"/>
      <c r="G2672" s="4726"/>
      <c r="H2672" s="4677"/>
      <c r="I2672" s="4677"/>
      <c r="J2672" s="4859"/>
      <c r="K2672" s="506"/>
      <c r="L2672" s="506"/>
      <c r="M2672" s="506"/>
      <c r="N2672" s="506"/>
      <c r="O2672" s="506"/>
      <c r="P2672" s="506"/>
    </row>
    <row r="2673" spans="3:16" s="360" customFormat="1" ht="15" customHeight="1" x14ac:dyDescent="0.2">
      <c r="C2673" s="982" t="s">
        <v>1293</v>
      </c>
      <c r="D2673" s="983">
        <f>+E2673</f>
        <v>0</v>
      </c>
      <c r="E2673" s="983">
        <v>0</v>
      </c>
      <c r="F2673" s="984">
        <v>0</v>
      </c>
      <c r="G2673" s="984">
        <v>0</v>
      </c>
      <c r="H2673" s="985">
        <v>0</v>
      </c>
      <c r="I2673" s="986">
        <v>0.15</v>
      </c>
      <c r="J2673" s="987">
        <v>0.15</v>
      </c>
      <c r="K2673" s="506"/>
      <c r="L2673" s="506"/>
      <c r="M2673" s="506"/>
      <c r="N2673" s="506"/>
      <c r="O2673" s="506"/>
      <c r="P2673" s="506"/>
    </row>
    <row r="2674" spans="3:16" s="360" customFormat="1" ht="15" customHeight="1" x14ac:dyDescent="0.2">
      <c r="C2674" s="982" t="s">
        <v>1294</v>
      </c>
      <c r="D2674" s="983">
        <f>+E2674</f>
        <v>6</v>
      </c>
      <c r="E2674" s="983">
        <v>6</v>
      </c>
      <c r="F2674" s="98">
        <v>40</v>
      </c>
      <c r="G2674" s="98">
        <v>0</v>
      </c>
      <c r="H2674" s="416">
        <v>0</v>
      </c>
      <c r="I2674" s="986">
        <v>0.15</v>
      </c>
      <c r="J2674" s="987">
        <v>0.15</v>
      </c>
      <c r="K2674" s="506"/>
      <c r="L2674" s="506"/>
      <c r="M2674" s="506"/>
      <c r="N2674" s="506"/>
      <c r="O2674" s="506"/>
      <c r="P2674" s="506"/>
    </row>
    <row r="2675" spans="3:16" s="360" customFormat="1" ht="15" customHeight="1" x14ac:dyDescent="0.2">
      <c r="C2675" s="982" t="s">
        <v>1295</v>
      </c>
      <c r="D2675" s="983">
        <f t="shared" ref="D2675:D2695" si="26">+E2675</f>
        <v>8</v>
      </c>
      <c r="E2675" s="983">
        <v>8</v>
      </c>
      <c r="F2675" s="98">
        <v>53</v>
      </c>
      <c r="G2675" s="98">
        <v>0</v>
      </c>
      <c r="H2675" s="416">
        <v>0</v>
      </c>
      <c r="I2675" s="986">
        <v>0.15</v>
      </c>
      <c r="J2675" s="987">
        <v>0.15</v>
      </c>
      <c r="K2675" s="506"/>
      <c r="L2675" s="506"/>
      <c r="M2675" s="506"/>
      <c r="N2675" s="506"/>
      <c r="O2675" s="506"/>
      <c r="P2675" s="506"/>
    </row>
    <row r="2676" spans="3:16" s="360" customFormat="1" ht="15" customHeight="1" x14ac:dyDescent="0.2">
      <c r="C2676" s="982" t="s">
        <v>1296</v>
      </c>
      <c r="D2676" s="983">
        <f t="shared" si="26"/>
        <v>10</v>
      </c>
      <c r="E2676" s="983">
        <v>10</v>
      </c>
      <c r="F2676" s="98">
        <v>67</v>
      </c>
      <c r="G2676" s="98">
        <v>0</v>
      </c>
      <c r="H2676" s="416">
        <v>0</v>
      </c>
      <c r="I2676" s="986">
        <v>0.15</v>
      </c>
      <c r="J2676" s="987">
        <v>0.15</v>
      </c>
      <c r="K2676" s="506"/>
      <c r="L2676" s="506"/>
      <c r="M2676" s="506"/>
      <c r="N2676" s="506"/>
      <c r="O2676" s="506"/>
      <c r="P2676" s="506"/>
    </row>
    <row r="2677" spans="3:16" s="360" customFormat="1" ht="15" customHeight="1" x14ac:dyDescent="0.2">
      <c r="C2677" s="982" t="s">
        <v>1297</v>
      </c>
      <c r="D2677" s="983">
        <f t="shared" si="26"/>
        <v>12</v>
      </c>
      <c r="E2677" s="983">
        <v>12</v>
      </c>
      <c r="F2677" s="98">
        <v>80</v>
      </c>
      <c r="G2677" s="98">
        <v>0</v>
      </c>
      <c r="H2677" s="416">
        <v>0</v>
      </c>
      <c r="I2677" s="986">
        <v>0.15</v>
      </c>
      <c r="J2677" s="987">
        <v>0.15</v>
      </c>
      <c r="K2677" s="506"/>
      <c r="L2677" s="506"/>
      <c r="M2677" s="506"/>
      <c r="N2677" s="506"/>
      <c r="O2677" s="506"/>
      <c r="P2677" s="506"/>
    </row>
    <row r="2678" spans="3:16" s="360" customFormat="1" ht="15" customHeight="1" x14ac:dyDescent="0.2">
      <c r="C2678" s="982" t="s">
        <v>1298</v>
      </c>
      <c r="D2678" s="983">
        <f t="shared" si="26"/>
        <v>15</v>
      </c>
      <c r="E2678" s="983">
        <v>15</v>
      </c>
      <c r="F2678" s="98">
        <v>100</v>
      </c>
      <c r="G2678" s="98">
        <v>75</v>
      </c>
      <c r="H2678" s="416">
        <v>40</v>
      </c>
      <c r="I2678" s="986">
        <v>0.15</v>
      </c>
      <c r="J2678" s="987">
        <v>0.15</v>
      </c>
      <c r="K2678" s="506"/>
      <c r="L2678" s="506"/>
      <c r="M2678" s="506"/>
      <c r="N2678" s="506"/>
      <c r="O2678" s="506"/>
      <c r="P2678" s="506"/>
    </row>
    <row r="2679" spans="3:16" s="360" customFormat="1" ht="15" customHeight="1" x14ac:dyDescent="0.2">
      <c r="C2679" s="982" t="s">
        <v>1299</v>
      </c>
      <c r="D2679" s="983">
        <f t="shared" si="26"/>
        <v>20</v>
      </c>
      <c r="E2679" s="983">
        <v>20</v>
      </c>
      <c r="F2679" s="98">
        <v>133</v>
      </c>
      <c r="G2679" s="98">
        <v>115</v>
      </c>
      <c r="H2679" s="416">
        <v>40</v>
      </c>
      <c r="I2679" s="986">
        <v>0.15</v>
      </c>
      <c r="J2679" s="987">
        <v>0.15</v>
      </c>
      <c r="K2679" s="506"/>
      <c r="L2679" s="506"/>
      <c r="M2679" s="506"/>
      <c r="N2679" s="506"/>
      <c r="O2679" s="506"/>
      <c r="P2679" s="506"/>
    </row>
    <row r="2680" spans="3:16" s="360" customFormat="1" ht="15" customHeight="1" x14ac:dyDescent="0.2">
      <c r="C2680" s="982" t="s">
        <v>1300</v>
      </c>
      <c r="D2680" s="983">
        <f t="shared" si="26"/>
        <v>25</v>
      </c>
      <c r="E2680" s="983">
        <v>25</v>
      </c>
      <c r="F2680" s="98">
        <v>167</v>
      </c>
      <c r="G2680" s="98">
        <v>150</v>
      </c>
      <c r="H2680" s="416">
        <v>40</v>
      </c>
      <c r="I2680" s="986">
        <v>0.15</v>
      </c>
      <c r="J2680" s="987">
        <v>0.15</v>
      </c>
      <c r="K2680" s="506"/>
      <c r="L2680" s="506"/>
      <c r="M2680" s="506"/>
      <c r="N2680" s="506"/>
      <c r="O2680" s="506"/>
      <c r="P2680" s="506"/>
    </row>
    <row r="2681" spans="3:16" s="360" customFormat="1" ht="15" customHeight="1" x14ac:dyDescent="0.2">
      <c r="C2681" s="982" t="s">
        <v>1301</v>
      </c>
      <c r="D2681" s="983">
        <f t="shared" si="26"/>
        <v>30</v>
      </c>
      <c r="E2681" s="983">
        <v>30</v>
      </c>
      <c r="F2681" s="98">
        <v>200</v>
      </c>
      <c r="G2681" s="98">
        <v>190</v>
      </c>
      <c r="H2681" s="416">
        <v>40</v>
      </c>
      <c r="I2681" s="986">
        <v>0.15</v>
      </c>
      <c r="J2681" s="987">
        <v>0.15</v>
      </c>
      <c r="K2681" s="506"/>
      <c r="L2681" s="506"/>
      <c r="M2681" s="506"/>
      <c r="N2681" s="506"/>
      <c r="O2681" s="506"/>
      <c r="P2681" s="506"/>
    </row>
    <row r="2682" spans="3:16" s="360" customFormat="1" ht="15" customHeight="1" x14ac:dyDescent="0.2">
      <c r="C2682" s="982" t="s">
        <v>1302</v>
      </c>
      <c r="D2682" s="983">
        <f t="shared" si="26"/>
        <v>35</v>
      </c>
      <c r="E2682" s="983">
        <v>35</v>
      </c>
      <c r="F2682" s="98">
        <v>233</v>
      </c>
      <c r="G2682" s="98">
        <v>230</v>
      </c>
      <c r="H2682" s="416">
        <v>40</v>
      </c>
      <c r="I2682" s="986">
        <v>0.15</v>
      </c>
      <c r="J2682" s="987">
        <v>0.15</v>
      </c>
      <c r="K2682" s="506"/>
      <c r="L2682" s="506"/>
      <c r="M2682" s="506"/>
      <c r="N2682" s="506"/>
      <c r="O2682" s="506"/>
      <c r="P2682" s="506"/>
    </row>
    <row r="2683" spans="3:16" s="360" customFormat="1" ht="15" customHeight="1" x14ac:dyDescent="0.2">
      <c r="C2683" s="982" t="s">
        <v>1303</v>
      </c>
      <c r="D2683" s="983">
        <f t="shared" si="26"/>
        <v>40</v>
      </c>
      <c r="E2683" s="983">
        <v>40</v>
      </c>
      <c r="F2683" s="98">
        <v>267</v>
      </c>
      <c r="G2683" s="98">
        <v>280</v>
      </c>
      <c r="H2683" s="416">
        <v>40</v>
      </c>
      <c r="I2683" s="986">
        <v>0.15</v>
      </c>
      <c r="J2683" s="987">
        <v>0.15</v>
      </c>
      <c r="K2683" s="506"/>
      <c r="L2683" s="506"/>
      <c r="M2683" s="506"/>
      <c r="N2683" s="506"/>
      <c r="O2683" s="506"/>
      <c r="P2683" s="506"/>
    </row>
    <row r="2684" spans="3:16" s="360" customFormat="1" ht="15" customHeight="1" x14ac:dyDescent="0.2">
      <c r="C2684" s="982" t="s">
        <v>1304</v>
      </c>
      <c r="D2684" s="983">
        <f t="shared" si="26"/>
        <v>50</v>
      </c>
      <c r="E2684" s="983">
        <v>50</v>
      </c>
      <c r="F2684" s="98">
        <v>333</v>
      </c>
      <c r="G2684" s="98">
        <v>365</v>
      </c>
      <c r="H2684" s="416">
        <v>40</v>
      </c>
      <c r="I2684" s="986">
        <v>0.15</v>
      </c>
      <c r="J2684" s="987">
        <v>0.15</v>
      </c>
      <c r="K2684" s="506"/>
      <c r="L2684" s="506"/>
      <c r="M2684" s="506"/>
      <c r="N2684" s="506"/>
      <c r="O2684" s="506"/>
      <c r="P2684" s="506"/>
    </row>
    <row r="2685" spans="3:16" s="360" customFormat="1" ht="15" customHeight="1" x14ac:dyDescent="0.2">
      <c r="C2685" s="982" t="s">
        <v>1305</v>
      </c>
      <c r="D2685" s="983">
        <f t="shared" si="26"/>
        <v>55</v>
      </c>
      <c r="E2685" s="983">
        <v>55</v>
      </c>
      <c r="F2685" s="98">
        <v>367</v>
      </c>
      <c r="G2685" s="98">
        <v>420</v>
      </c>
      <c r="H2685" s="416">
        <v>40</v>
      </c>
      <c r="I2685" s="986">
        <v>0.15</v>
      </c>
      <c r="J2685" s="987">
        <v>0.15</v>
      </c>
      <c r="K2685" s="506"/>
      <c r="L2685" s="506"/>
      <c r="M2685" s="506"/>
      <c r="N2685" s="506"/>
      <c r="O2685" s="506"/>
      <c r="P2685" s="506"/>
    </row>
    <row r="2686" spans="3:16" s="360" customFormat="1" ht="15" customHeight="1" x14ac:dyDescent="0.2">
      <c r="C2686" s="982" t="s">
        <v>1306</v>
      </c>
      <c r="D2686" s="983">
        <f t="shared" si="26"/>
        <v>60</v>
      </c>
      <c r="E2686" s="983">
        <v>60</v>
      </c>
      <c r="F2686" s="98">
        <v>400</v>
      </c>
      <c r="G2686" s="98">
        <v>480</v>
      </c>
      <c r="H2686" s="416">
        <v>40</v>
      </c>
      <c r="I2686" s="986">
        <v>0.15</v>
      </c>
      <c r="J2686" s="987">
        <v>0.15</v>
      </c>
      <c r="K2686" s="506"/>
      <c r="L2686" s="506"/>
      <c r="M2686" s="506"/>
      <c r="N2686" s="506"/>
      <c r="O2686" s="506"/>
      <c r="P2686" s="506"/>
    </row>
    <row r="2687" spans="3:16" s="360" customFormat="1" ht="15" customHeight="1" x14ac:dyDescent="0.2">
      <c r="C2687" s="982" t="s">
        <v>1307</v>
      </c>
      <c r="D2687" s="983">
        <f t="shared" si="26"/>
        <v>65</v>
      </c>
      <c r="E2687" s="983">
        <v>65</v>
      </c>
      <c r="F2687" s="98">
        <v>433</v>
      </c>
      <c r="G2687" s="98">
        <v>545</v>
      </c>
      <c r="H2687" s="416">
        <v>40</v>
      </c>
      <c r="I2687" s="986">
        <v>0.15</v>
      </c>
      <c r="J2687" s="987">
        <v>0.15</v>
      </c>
      <c r="K2687" s="506"/>
      <c r="L2687" s="506"/>
      <c r="M2687" s="506"/>
      <c r="N2687" s="506"/>
      <c r="O2687" s="506"/>
      <c r="P2687" s="506"/>
    </row>
    <row r="2688" spans="3:16" s="360" customFormat="1" ht="15" customHeight="1" x14ac:dyDescent="0.2">
      <c r="C2688" s="982" t="s">
        <v>1308</v>
      </c>
      <c r="D2688" s="983">
        <f t="shared" si="26"/>
        <v>70</v>
      </c>
      <c r="E2688" s="983">
        <v>70</v>
      </c>
      <c r="F2688" s="98">
        <v>467</v>
      </c>
      <c r="G2688" s="98">
        <v>615</v>
      </c>
      <c r="H2688" s="416">
        <v>40</v>
      </c>
      <c r="I2688" s="986">
        <v>0.15</v>
      </c>
      <c r="J2688" s="987">
        <v>0.15</v>
      </c>
      <c r="K2688" s="506"/>
      <c r="L2688" s="506"/>
      <c r="M2688" s="506"/>
      <c r="N2688" s="506"/>
      <c r="O2688" s="506"/>
      <c r="P2688" s="506"/>
    </row>
    <row r="2689" spans="3:16" s="360" customFormat="1" ht="15" customHeight="1" x14ac:dyDescent="0.2">
      <c r="C2689" s="982" t="s">
        <v>1309</v>
      </c>
      <c r="D2689" s="983">
        <f t="shared" si="26"/>
        <v>80</v>
      </c>
      <c r="E2689" s="983">
        <v>80</v>
      </c>
      <c r="F2689" s="98">
        <v>533</v>
      </c>
      <c r="G2689" s="98">
        <v>730</v>
      </c>
      <c r="H2689" s="416">
        <v>40</v>
      </c>
      <c r="I2689" s="986">
        <v>0.15</v>
      </c>
      <c r="J2689" s="987">
        <v>0.15</v>
      </c>
      <c r="K2689" s="506"/>
      <c r="L2689" s="506"/>
      <c r="M2689" s="506"/>
      <c r="N2689" s="506"/>
      <c r="O2689" s="506"/>
      <c r="P2689" s="506"/>
    </row>
    <row r="2690" spans="3:16" s="360" customFormat="1" ht="15" customHeight="1" x14ac:dyDescent="0.2">
      <c r="C2690" s="982" t="s">
        <v>1310</v>
      </c>
      <c r="D2690" s="983">
        <f t="shared" si="26"/>
        <v>100</v>
      </c>
      <c r="E2690" s="983">
        <v>100</v>
      </c>
      <c r="F2690" s="98">
        <v>667</v>
      </c>
      <c r="G2690" s="98">
        <v>955</v>
      </c>
      <c r="H2690" s="416">
        <v>40</v>
      </c>
      <c r="I2690" s="986">
        <v>0.15</v>
      </c>
      <c r="J2690" s="987">
        <v>0.15</v>
      </c>
      <c r="K2690" s="506"/>
      <c r="L2690" s="506"/>
      <c r="M2690" s="506"/>
      <c r="N2690" s="506"/>
      <c r="O2690" s="506"/>
      <c r="P2690" s="506"/>
    </row>
    <row r="2691" spans="3:16" s="360" customFormat="1" ht="15" customHeight="1" x14ac:dyDescent="0.2">
      <c r="C2691" s="982" t="s">
        <v>1311</v>
      </c>
      <c r="D2691" s="983">
        <f t="shared" si="26"/>
        <v>120</v>
      </c>
      <c r="E2691" s="983">
        <v>120</v>
      </c>
      <c r="F2691" s="98">
        <v>800</v>
      </c>
      <c r="G2691" s="98">
        <v>1200</v>
      </c>
      <c r="H2691" s="416">
        <v>40</v>
      </c>
      <c r="I2691" s="986">
        <v>0.15</v>
      </c>
      <c r="J2691" s="987">
        <v>0.15</v>
      </c>
      <c r="K2691" s="506"/>
      <c r="L2691" s="506"/>
      <c r="M2691" s="506"/>
      <c r="N2691" s="506"/>
      <c r="O2691" s="506"/>
      <c r="P2691" s="506"/>
    </row>
    <row r="2692" spans="3:16" s="360" customFormat="1" ht="15" customHeight="1" x14ac:dyDescent="0.2">
      <c r="C2692" s="982" t="s">
        <v>1312</v>
      </c>
      <c r="D2692" s="983">
        <f t="shared" si="26"/>
        <v>150</v>
      </c>
      <c r="E2692" s="983">
        <v>150</v>
      </c>
      <c r="F2692" s="98">
        <v>1000</v>
      </c>
      <c r="G2692" s="98">
        <v>1600</v>
      </c>
      <c r="H2692" s="416">
        <v>40</v>
      </c>
      <c r="I2692" s="986">
        <v>0.15</v>
      </c>
      <c r="J2692" s="987">
        <v>0.15</v>
      </c>
      <c r="K2692" s="506"/>
      <c r="L2692" s="506"/>
      <c r="M2692" s="506"/>
      <c r="N2692" s="506"/>
      <c r="O2692" s="506"/>
      <c r="P2692" s="506"/>
    </row>
    <row r="2693" spans="3:16" s="360" customFormat="1" ht="15" customHeight="1" x14ac:dyDescent="0.2">
      <c r="C2693" s="982" t="s">
        <v>1313</v>
      </c>
      <c r="D2693" s="983">
        <f t="shared" si="26"/>
        <v>200</v>
      </c>
      <c r="E2693" s="983">
        <v>200</v>
      </c>
      <c r="F2693" s="98">
        <v>1333</v>
      </c>
      <c r="G2693" s="98">
        <v>2200</v>
      </c>
      <c r="H2693" s="416">
        <v>40</v>
      </c>
      <c r="I2693" s="986">
        <v>0.15</v>
      </c>
      <c r="J2693" s="987">
        <v>0.15</v>
      </c>
      <c r="K2693" s="506"/>
      <c r="L2693" s="506"/>
      <c r="M2693" s="506"/>
      <c r="N2693" s="506"/>
      <c r="O2693" s="506"/>
      <c r="P2693" s="506"/>
    </row>
    <row r="2694" spans="3:16" s="360" customFormat="1" ht="15" customHeight="1" x14ac:dyDescent="0.2">
      <c r="C2694" s="982" t="s">
        <v>1314</v>
      </c>
      <c r="D2694" s="983">
        <f t="shared" si="26"/>
        <v>250</v>
      </c>
      <c r="E2694" s="983">
        <v>250</v>
      </c>
      <c r="F2694" s="98">
        <v>1667</v>
      </c>
      <c r="G2694" s="98">
        <v>2800</v>
      </c>
      <c r="H2694" s="416">
        <v>40</v>
      </c>
      <c r="I2694" s="986">
        <v>0.15</v>
      </c>
      <c r="J2694" s="987">
        <v>0.15</v>
      </c>
      <c r="K2694" s="506"/>
      <c r="L2694" s="506"/>
      <c r="M2694" s="506"/>
      <c r="N2694" s="506"/>
      <c r="O2694" s="506"/>
      <c r="P2694" s="506"/>
    </row>
    <row r="2695" spans="3:16" s="360" customFormat="1" ht="15" customHeight="1" x14ac:dyDescent="0.2">
      <c r="C2695" s="982" t="s">
        <v>1315</v>
      </c>
      <c r="D2695" s="983">
        <f t="shared" si="26"/>
        <v>300</v>
      </c>
      <c r="E2695" s="841">
        <v>300</v>
      </c>
      <c r="F2695" s="416">
        <v>2000</v>
      </c>
      <c r="G2695" s="416">
        <v>3500</v>
      </c>
      <c r="H2695" s="416">
        <v>40</v>
      </c>
      <c r="I2695" s="986">
        <v>0.15</v>
      </c>
      <c r="J2695" s="987">
        <v>0.15</v>
      </c>
      <c r="K2695" s="506"/>
      <c r="L2695" s="506"/>
      <c r="M2695" s="506"/>
      <c r="N2695" s="506"/>
      <c r="O2695" s="506"/>
      <c r="P2695" s="506"/>
    </row>
    <row r="2696" spans="3:16" s="360" customFormat="1" ht="15" customHeight="1" x14ac:dyDescent="0.2">
      <c r="C2696" s="980" t="s">
        <v>1474</v>
      </c>
      <c r="D2696" s="712"/>
      <c r="E2696" s="848"/>
      <c r="F2696" s="848"/>
      <c r="G2696" s="848"/>
      <c r="H2696" s="848"/>
      <c r="I2696" s="848"/>
      <c r="J2696" s="849"/>
      <c r="K2696" s="506"/>
      <c r="L2696" s="506"/>
      <c r="M2696" s="506"/>
      <c r="N2696" s="506"/>
      <c r="O2696" s="506"/>
      <c r="P2696" s="506"/>
    </row>
    <row r="2697" spans="3:16" s="360" customFormat="1" ht="15" customHeight="1" x14ac:dyDescent="0.2">
      <c r="C2697" s="4687" t="s">
        <v>529</v>
      </c>
      <c r="D2697" s="3884"/>
      <c r="E2697" s="3884"/>
      <c r="F2697" s="3884"/>
      <c r="G2697" s="3884"/>
      <c r="H2697" s="3884"/>
      <c r="I2697" s="3884"/>
      <c r="J2697" s="4688"/>
      <c r="K2697" s="506"/>
      <c r="L2697" s="506"/>
      <c r="M2697" s="506"/>
      <c r="N2697" s="506"/>
      <c r="O2697" s="506"/>
      <c r="P2697" s="506"/>
    </row>
    <row r="2698" spans="3:16" s="360" customFormat="1" ht="15" customHeight="1" x14ac:dyDescent="0.2">
      <c r="C2698" s="981" t="s">
        <v>530</v>
      </c>
      <c r="D2698" s="712"/>
      <c r="E2698" s="848"/>
      <c r="F2698" s="848"/>
      <c r="G2698" s="848"/>
      <c r="H2698" s="848"/>
      <c r="I2698" s="848"/>
      <c r="J2698" s="849"/>
      <c r="K2698" s="506"/>
      <c r="L2698" s="506"/>
      <c r="M2698" s="506"/>
      <c r="N2698" s="506"/>
      <c r="O2698" s="506"/>
      <c r="P2698" s="506"/>
    </row>
    <row r="2699" spans="3:16" s="360" customFormat="1" ht="15" customHeight="1" x14ac:dyDescent="0.2">
      <c r="C2699" s="981" t="s">
        <v>531</v>
      </c>
      <c r="D2699" s="712"/>
      <c r="E2699" s="712"/>
      <c r="F2699" s="712"/>
      <c r="G2699" s="712"/>
      <c r="H2699" s="712"/>
      <c r="I2699" s="712"/>
      <c r="J2699" s="832"/>
      <c r="K2699" s="506"/>
      <c r="L2699" s="506"/>
      <c r="M2699" s="506"/>
      <c r="N2699" s="506"/>
      <c r="O2699" s="506"/>
      <c r="P2699" s="506"/>
    </row>
    <row r="2700" spans="3:16" s="360" customFormat="1" ht="15" customHeight="1" x14ac:dyDescent="0.2">
      <c r="C2700" s="4687" t="s">
        <v>532</v>
      </c>
      <c r="D2700" s="3884"/>
      <c r="E2700" s="3884"/>
      <c r="F2700" s="3884"/>
      <c r="G2700" s="3884"/>
      <c r="H2700" s="3884"/>
      <c r="I2700" s="3884"/>
      <c r="J2700" s="4688"/>
      <c r="K2700" s="506"/>
      <c r="L2700" s="506"/>
      <c r="M2700" s="506"/>
      <c r="N2700" s="506"/>
      <c r="O2700" s="506"/>
      <c r="P2700" s="506"/>
    </row>
    <row r="2701" spans="3:16" s="360" customFormat="1" ht="15" customHeight="1" thickBot="1" x14ac:dyDescent="0.25">
      <c r="C2701" s="850"/>
      <c r="D2701" s="851"/>
      <c r="E2701" s="851"/>
      <c r="F2701" s="851"/>
      <c r="G2701" s="851"/>
      <c r="H2701" s="851"/>
      <c r="I2701" s="851"/>
      <c r="J2701" s="852"/>
      <c r="K2701" s="506"/>
      <c r="L2701" s="506"/>
      <c r="M2701" s="506"/>
      <c r="N2701" s="506"/>
      <c r="O2701" s="506"/>
      <c r="P2701" s="506"/>
    </row>
    <row r="2702" spans="3:16" s="360" customFormat="1" ht="15" customHeight="1" thickTop="1" x14ac:dyDescent="0.3">
      <c r="C2702" s="1029" t="str">
        <f>+C2666</f>
        <v>.</v>
      </c>
      <c r="D2702" s="534"/>
      <c r="E2702" s="534"/>
      <c r="F2702" s="534"/>
      <c r="G2702" s="534"/>
      <c r="H2702" s="534"/>
      <c r="I2702" s="506"/>
      <c r="J2702" s="506"/>
      <c r="K2702" s="506"/>
      <c r="L2702" s="506"/>
      <c r="M2702" s="506"/>
      <c r="N2702" s="506"/>
      <c r="O2702" s="506"/>
      <c r="P2702" s="506"/>
    </row>
    <row r="2703" spans="3:16" s="360" customFormat="1" ht="15" customHeight="1" thickBot="1" x14ac:dyDescent="0.35">
      <c r="C2703" s="534"/>
      <c r="D2703" s="534"/>
      <c r="E2703" s="534"/>
      <c r="F2703" s="534"/>
      <c r="G2703" s="534"/>
      <c r="H2703" s="534"/>
      <c r="I2703" s="506"/>
      <c r="J2703" s="506"/>
      <c r="K2703" s="506"/>
      <c r="L2703" s="506"/>
      <c r="M2703" s="506"/>
      <c r="N2703" s="506"/>
      <c r="O2703" s="506"/>
      <c r="P2703" s="506"/>
    </row>
    <row r="2704" spans="3:16" s="360" customFormat="1" ht="15" customHeight="1" thickTop="1" x14ac:dyDescent="0.2">
      <c r="C2704" s="4747" t="s">
        <v>2764</v>
      </c>
      <c r="D2704" s="4699"/>
      <c r="E2704" s="4699"/>
      <c r="F2704" s="4699"/>
      <c r="G2704" s="4699"/>
      <c r="H2704" s="4699"/>
      <c r="I2704" s="4699"/>
      <c r="J2704" s="4699"/>
      <c r="K2704" s="4699"/>
      <c r="L2704" s="4699"/>
      <c r="M2704" s="4699"/>
      <c r="N2704" s="4700"/>
      <c r="O2704" s="506"/>
      <c r="P2704" s="506"/>
    </row>
    <row r="2705" spans="3:16" s="360" customFormat="1" ht="15" customHeight="1" thickBot="1" x14ac:dyDescent="0.25">
      <c r="C2705" s="831"/>
      <c r="D2705" s="712"/>
      <c r="E2705" s="712"/>
      <c r="F2705" s="712"/>
      <c r="G2705" s="712"/>
      <c r="H2705" s="712"/>
      <c r="I2705" s="712"/>
      <c r="J2705" s="712"/>
      <c r="K2705" s="712"/>
      <c r="L2705" s="712"/>
      <c r="M2705" s="712"/>
      <c r="N2705" s="832"/>
      <c r="O2705" s="506"/>
      <c r="P2705" s="506"/>
    </row>
    <row r="2706" spans="3:16" s="360" customFormat="1" ht="15" customHeight="1" thickBot="1" x14ac:dyDescent="0.25">
      <c r="C2706" s="4867" t="s">
        <v>344</v>
      </c>
      <c r="D2706" s="4785"/>
      <c r="E2706" s="4922" t="s">
        <v>2765</v>
      </c>
      <c r="F2706" s="4922"/>
      <c r="G2706" s="4922"/>
      <c r="H2706" s="4922"/>
      <c r="I2706" s="4922"/>
      <c r="J2706" s="4922"/>
      <c r="K2706" s="4922"/>
      <c r="L2706" s="4922"/>
      <c r="M2706" s="4922"/>
      <c r="N2706" s="4923"/>
      <c r="O2706" s="506"/>
      <c r="P2706" s="506"/>
    </row>
    <row r="2707" spans="3:16" s="360" customFormat="1" ht="15" customHeight="1" thickBot="1" x14ac:dyDescent="0.25">
      <c r="C2707" s="4868"/>
      <c r="D2707" s="4828"/>
      <c r="E2707" s="4661" t="s">
        <v>2766</v>
      </c>
      <c r="F2707" s="4662"/>
      <c r="G2707" s="4662"/>
      <c r="H2707" s="4661" t="s">
        <v>2767</v>
      </c>
      <c r="I2707" s="4662"/>
      <c r="J2707" s="4832"/>
      <c r="K2707" s="4661" t="s">
        <v>340</v>
      </c>
      <c r="L2707" s="4662"/>
      <c r="M2707" s="4662"/>
      <c r="N2707" s="4832"/>
      <c r="O2707" s="506"/>
      <c r="P2707" s="506"/>
    </row>
    <row r="2708" spans="3:16" s="360" customFormat="1" ht="15" customHeight="1" x14ac:dyDescent="0.2">
      <c r="C2708" s="4724" t="s">
        <v>2768</v>
      </c>
      <c r="D2708" s="4725" t="s">
        <v>2769</v>
      </c>
      <c r="E2708" s="4722" t="s">
        <v>2770</v>
      </c>
      <c r="F2708" s="4724" t="s">
        <v>2771</v>
      </c>
      <c r="G2708" s="4725" t="s">
        <v>2772</v>
      </c>
      <c r="H2708" s="4722" t="s">
        <v>2773</v>
      </c>
      <c r="I2708" s="4724" t="s">
        <v>1996</v>
      </c>
      <c r="J2708" s="4727" t="s">
        <v>2774</v>
      </c>
      <c r="K2708" s="4724" t="s">
        <v>229</v>
      </c>
      <c r="L2708" s="4724" t="s">
        <v>230</v>
      </c>
      <c r="M2708" s="4724" t="s">
        <v>2775</v>
      </c>
      <c r="N2708" s="4719" t="s">
        <v>2776</v>
      </c>
      <c r="O2708" s="506"/>
      <c r="P2708" s="506"/>
    </row>
    <row r="2709" spans="3:16" s="360" customFormat="1" ht="42" customHeight="1" x14ac:dyDescent="0.2">
      <c r="C2709" s="4677"/>
      <c r="D2709" s="4726"/>
      <c r="E2709" s="4723"/>
      <c r="F2709" s="4677"/>
      <c r="G2709" s="4726"/>
      <c r="H2709" s="4723"/>
      <c r="I2709" s="4677"/>
      <c r="J2709" s="4728"/>
      <c r="K2709" s="4677"/>
      <c r="L2709" s="4677"/>
      <c r="M2709" s="4677"/>
      <c r="N2709" s="4720"/>
      <c r="O2709" s="506"/>
      <c r="P2709" s="506"/>
    </row>
    <row r="2710" spans="3:16" s="360" customFormat="1" ht="15" customHeight="1" x14ac:dyDescent="0.2">
      <c r="C2710" s="835" t="s">
        <v>2777</v>
      </c>
      <c r="D2710" s="836">
        <v>49</v>
      </c>
      <c r="E2710" s="713" t="s">
        <v>1534</v>
      </c>
      <c r="F2710" s="975" t="s">
        <v>1534</v>
      </c>
      <c r="G2710" s="976" t="s">
        <v>1534</v>
      </c>
      <c r="H2710" s="840">
        <v>49</v>
      </c>
      <c r="I2710" s="416">
        <v>5000</v>
      </c>
      <c r="J2710" s="841">
        <v>0.1</v>
      </c>
      <c r="K2710" s="977">
        <v>0</v>
      </c>
      <c r="L2710" s="842">
        <v>50</v>
      </c>
      <c r="M2710" s="842">
        <v>0.06</v>
      </c>
      <c r="N2710" s="978">
        <v>0.1</v>
      </c>
      <c r="O2710" s="506"/>
      <c r="P2710" s="506"/>
    </row>
    <row r="2711" spans="3:16" s="360" customFormat="1" ht="15" customHeight="1" thickBot="1" x14ac:dyDescent="0.25">
      <c r="C2711" s="844"/>
      <c r="D2711" s="845"/>
      <c r="E2711" s="765"/>
      <c r="F2711" s="765"/>
      <c r="G2711" s="765"/>
      <c r="H2711" s="765"/>
      <c r="I2711" s="765"/>
      <c r="J2711" s="765"/>
      <c r="K2711" s="765"/>
      <c r="L2711" s="846"/>
      <c r="M2711" s="846"/>
      <c r="N2711" s="979"/>
      <c r="O2711" s="506"/>
      <c r="P2711" s="506"/>
    </row>
    <row r="2712" spans="3:16" s="360" customFormat="1" ht="15" customHeight="1" x14ac:dyDescent="0.2">
      <c r="C2712" s="980" t="s">
        <v>1474</v>
      </c>
      <c r="D2712" s="712"/>
      <c r="E2712" s="848"/>
      <c r="F2712" s="848"/>
      <c r="G2712" s="848"/>
      <c r="H2712" s="848"/>
      <c r="I2712" s="848"/>
      <c r="J2712" s="848"/>
      <c r="K2712" s="848"/>
      <c r="L2712" s="848"/>
      <c r="M2712" s="848"/>
      <c r="N2712" s="849"/>
      <c r="O2712" s="506"/>
      <c r="P2712" s="506"/>
    </row>
    <row r="2713" spans="3:16" s="360" customFormat="1" ht="15" customHeight="1" x14ac:dyDescent="0.2">
      <c r="C2713" s="981" t="s">
        <v>2778</v>
      </c>
      <c r="D2713" s="712"/>
      <c r="E2713" s="848"/>
      <c r="F2713" s="848"/>
      <c r="G2713" s="848"/>
      <c r="H2713" s="848"/>
      <c r="I2713" s="848"/>
      <c r="J2713" s="848"/>
      <c r="K2713" s="848"/>
      <c r="L2713" s="848"/>
      <c r="M2713" s="848"/>
      <c r="N2713" s="849"/>
      <c r="O2713" s="506"/>
      <c r="P2713" s="506"/>
    </row>
    <row r="2714" spans="3:16" s="360" customFormat="1" ht="15" customHeight="1" x14ac:dyDescent="0.2">
      <c r="C2714" s="831" t="s">
        <v>2779</v>
      </c>
      <c r="D2714" s="712"/>
      <c r="E2714" s="712"/>
      <c r="F2714" s="712"/>
      <c r="G2714" s="712"/>
      <c r="H2714" s="712"/>
      <c r="I2714" s="712"/>
      <c r="J2714" s="712"/>
      <c r="K2714" s="712"/>
      <c r="L2714" s="712"/>
      <c r="M2714" s="712"/>
      <c r="N2714" s="832"/>
      <c r="O2714" s="506"/>
      <c r="P2714" s="506"/>
    </row>
    <row r="2715" spans="3:16" s="360" customFormat="1" ht="15" customHeight="1" x14ac:dyDescent="0.2">
      <c r="C2715" s="4721" t="s">
        <v>2780</v>
      </c>
      <c r="D2715" s="3884"/>
      <c r="E2715" s="3884"/>
      <c r="F2715" s="3884"/>
      <c r="G2715" s="3884"/>
      <c r="H2715" s="3884"/>
      <c r="I2715" s="3884"/>
      <c r="J2715" s="3884"/>
      <c r="K2715" s="3884"/>
      <c r="L2715" s="3884"/>
      <c r="M2715" s="3884"/>
      <c r="N2715" s="4688"/>
      <c r="O2715" s="506"/>
      <c r="P2715" s="506"/>
    </row>
    <row r="2716" spans="3:16" s="360" customFormat="1" ht="15" customHeight="1" x14ac:dyDescent="0.2">
      <c r="C2716" s="831" t="s">
        <v>1286</v>
      </c>
      <c r="D2716" s="712"/>
      <c r="E2716" s="712"/>
      <c r="F2716" s="712"/>
      <c r="G2716" s="712"/>
      <c r="H2716" s="712"/>
      <c r="I2716" s="712"/>
      <c r="J2716" s="712"/>
      <c r="K2716" s="712"/>
      <c r="L2716" s="712"/>
      <c r="M2716" s="712"/>
      <c r="N2716" s="832"/>
      <c r="O2716" s="506"/>
      <c r="P2716" s="506"/>
    </row>
    <row r="2717" spans="3:16" s="360" customFormat="1" ht="15" customHeight="1" thickBot="1" x14ac:dyDescent="0.25">
      <c r="C2717" s="850"/>
      <c r="D2717" s="851"/>
      <c r="E2717" s="851"/>
      <c r="F2717" s="851"/>
      <c r="G2717" s="851"/>
      <c r="H2717" s="851"/>
      <c r="I2717" s="851"/>
      <c r="J2717" s="851"/>
      <c r="K2717" s="851"/>
      <c r="L2717" s="851"/>
      <c r="M2717" s="851"/>
      <c r="N2717" s="852"/>
      <c r="O2717" s="506"/>
      <c r="P2717" s="506"/>
    </row>
    <row r="2718" spans="3:16" s="360" customFormat="1" ht="15" customHeight="1" thickTop="1" x14ac:dyDescent="0.3">
      <c r="C2718" s="1029" t="str">
        <f>+C2702</f>
        <v>.</v>
      </c>
      <c r="D2718" s="534"/>
      <c r="E2718" s="534"/>
      <c r="F2718" s="534"/>
      <c r="G2718" s="534"/>
      <c r="H2718" s="534"/>
      <c r="I2718" s="506"/>
      <c r="J2718" s="506"/>
      <c r="K2718" s="506"/>
      <c r="L2718" s="506"/>
      <c r="M2718" s="506"/>
      <c r="N2718" s="506"/>
      <c r="O2718" s="506"/>
      <c r="P2718" s="506"/>
    </row>
    <row r="2719" spans="3:16" s="360" customFormat="1" ht="15" customHeight="1" thickBot="1" x14ac:dyDescent="0.35">
      <c r="C2719" s="534"/>
      <c r="D2719" s="534"/>
      <c r="E2719" s="534"/>
      <c r="F2719" s="534"/>
      <c r="G2719" s="534"/>
      <c r="H2719" s="534"/>
      <c r="I2719" s="506"/>
      <c r="J2719" s="506"/>
      <c r="K2719" s="506"/>
      <c r="L2719" s="506"/>
      <c r="M2719" s="506"/>
      <c r="N2719" s="506"/>
      <c r="O2719" s="506"/>
      <c r="P2719" s="506"/>
    </row>
    <row r="2720" spans="3:16" s="360" customFormat="1" ht="15" customHeight="1" thickTop="1" x14ac:dyDescent="0.2">
      <c r="C2720" s="4747" t="s">
        <v>343</v>
      </c>
      <c r="D2720" s="4699"/>
      <c r="E2720" s="4699"/>
      <c r="F2720" s="4699"/>
      <c r="G2720" s="4699"/>
      <c r="H2720" s="4699"/>
      <c r="I2720" s="4699"/>
      <c r="J2720" s="4699"/>
      <c r="K2720" s="4699"/>
      <c r="L2720" s="4699"/>
      <c r="M2720" s="4699"/>
      <c r="N2720" s="4699"/>
      <c r="O2720" s="4700"/>
      <c r="P2720" s="506"/>
    </row>
    <row r="2721" spans="3:16" s="360" customFormat="1" ht="15" customHeight="1" thickBot="1" x14ac:dyDescent="0.25">
      <c r="C2721" s="831"/>
      <c r="D2721" s="712"/>
      <c r="E2721" s="712"/>
      <c r="F2721" s="712"/>
      <c r="G2721" s="712"/>
      <c r="H2721" s="712"/>
      <c r="I2721" s="712"/>
      <c r="J2721" s="712"/>
      <c r="K2721" s="712"/>
      <c r="L2721" s="712"/>
      <c r="M2721" s="712"/>
      <c r="N2721" s="712"/>
      <c r="O2721" s="832"/>
      <c r="P2721" s="506"/>
    </row>
    <row r="2722" spans="3:16" s="360" customFormat="1" ht="15" customHeight="1" thickBot="1" x14ac:dyDescent="0.25">
      <c r="C2722" s="4867" t="s">
        <v>344</v>
      </c>
      <c r="D2722" s="4785"/>
      <c r="E2722" s="4922" t="s">
        <v>345</v>
      </c>
      <c r="F2722" s="4922"/>
      <c r="G2722" s="4922"/>
      <c r="H2722" s="4922"/>
      <c r="I2722" s="4922"/>
      <c r="J2722" s="4922"/>
      <c r="K2722" s="4922"/>
      <c r="L2722" s="4922"/>
      <c r="M2722" s="4922"/>
      <c r="N2722" s="4922"/>
      <c r="O2722" s="4923"/>
      <c r="P2722" s="506"/>
    </row>
    <row r="2723" spans="3:16" s="360" customFormat="1" ht="15" customHeight="1" thickBot="1" x14ac:dyDescent="0.25">
      <c r="C2723" s="4868"/>
      <c r="D2723" s="4828"/>
      <c r="E2723" s="4661" t="s">
        <v>224</v>
      </c>
      <c r="F2723" s="4662"/>
      <c r="G2723" s="4662"/>
      <c r="H2723" s="4662"/>
      <c r="I2723" s="4832"/>
      <c r="J2723" s="4661" t="s">
        <v>225</v>
      </c>
      <c r="K2723" s="4662"/>
      <c r="L2723" s="4832"/>
      <c r="M2723" s="4661" t="s">
        <v>340</v>
      </c>
      <c r="N2723" s="4662"/>
      <c r="O2723" s="4832"/>
      <c r="P2723" s="506"/>
    </row>
    <row r="2724" spans="3:16" s="360" customFormat="1" ht="15" customHeight="1" x14ac:dyDescent="0.2">
      <c r="C2724" s="4724" t="s">
        <v>346</v>
      </c>
      <c r="D2724" s="4724" t="s">
        <v>347</v>
      </c>
      <c r="E2724" s="4724" t="s">
        <v>226</v>
      </c>
      <c r="F2724" s="4724" t="s">
        <v>349</v>
      </c>
      <c r="G2724" s="4724" t="s">
        <v>350</v>
      </c>
      <c r="H2724" s="4724" t="s">
        <v>351</v>
      </c>
      <c r="I2724" s="4724" t="s">
        <v>227</v>
      </c>
      <c r="J2724" s="4724" t="s">
        <v>353</v>
      </c>
      <c r="K2724" s="4887" t="s">
        <v>228</v>
      </c>
      <c r="L2724" s="4888"/>
      <c r="M2724" s="4724" t="s">
        <v>229</v>
      </c>
      <c r="N2724" s="4724" t="s">
        <v>230</v>
      </c>
      <c r="O2724" s="4725" t="s">
        <v>231</v>
      </c>
      <c r="P2724" s="506"/>
    </row>
    <row r="2725" spans="3:16" s="360" customFormat="1" ht="84" customHeight="1" x14ac:dyDescent="0.2">
      <c r="C2725" s="4677"/>
      <c r="D2725" s="4677"/>
      <c r="E2725" s="4677"/>
      <c r="F2725" s="4677"/>
      <c r="G2725" s="4677"/>
      <c r="H2725" s="4677"/>
      <c r="I2725" s="4677"/>
      <c r="J2725" s="4677"/>
      <c r="K2725" s="834" t="s">
        <v>1735</v>
      </c>
      <c r="L2725" s="834" t="s">
        <v>1736</v>
      </c>
      <c r="M2725" s="4677"/>
      <c r="N2725" s="4677"/>
      <c r="O2725" s="4726"/>
      <c r="P2725" s="506"/>
    </row>
    <row r="2726" spans="3:16" s="360" customFormat="1" ht="15" customHeight="1" x14ac:dyDescent="0.2">
      <c r="C2726" s="835" t="s">
        <v>1737</v>
      </c>
      <c r="D2726" s="836">
        <v>23</v>
      </c>
      <c r="E2726" s="836">
        <v>8</v>
      </c>
      <c r="F2726" s="837">
        <v>100</v>
      </c>
      <c r="G2726" s="838">
        <v>0.08</v>
      </c>
      <c r="H2726" s="839">
        <v>0.19</v>
      </c>
      <c r="I2726" s="839">
        <v>0.04</v>
      </c>
      <c r="J2726" s="840">
        <v>9.99</v>
      </c>
      <c r="K2726" s="416">
        <v>30</v>
      </c>
      <c r="L2726" s="416">
        <v>1024</v>
      </c>
      <c r="M2726" s="841">
        <v>5.01</v>
      </c>
      <c r="N2726" s="842">
        <v>500</v>
      </c>
      <c r="O2726" s="843">
        <v>0.06</v>
      </c>
      <c r="P2726" s="506"/>
    </row>
    <row r="2727" spans="3:16" s="360" customFormat="1" ht="15" customHeight="1" thickBot="1" x14ac:dyDescent="0.25">
      <c r="C2727" s="844"/>
      <c r="D2727" s="845"/>
      <c r="E2727" s="765"/>
      <c r="F2727" s="765"/>
      <c r="G2727" s="765"/>
      <c r="H2727" s="765"/>
      <c r="I2727" s="765"/>
      <c r="J2727" s="765"/>
      <c r="K2727" s="765"/>
      <c r="L2727" s="765"/>
      <c r="M2727" s="765"/>
      <c r="N2727" s="846"/>
      <c r="O2727" s="847"/>
      <c r="P2727" s="506"/>
    </row>
    <row r="2728" spans="3:16" s="360" customFormat="1" ht="15" customHeight="1" x14ac:dyDescent="0.2">
      <c r="C2728" s="831" t="s">
        <v>1738</v>
      </c>
      <c r="D2728" s="712"/>
      <c r="E2728" s="848"/>
      <c r="F2728" s="848"/>
      <c r="G2728" s="848"/>
      <c r="H2728" s="848"/>
      <c r="I2728" s="848"/>
      <c r="J2728" s="848"/>
      <c r="K2728" s="848"/>
      <c r="L2728" s="848"/>
      <c r="M2728" s="848"/>
      <c r="N2728" s="848"/>
      <c r="O2728" s="849"/>
      <c r="P2728" s="506"/>
    </row>
    <row r="2729" spans="3:16" s="360" customFormat="1" ht="15" customHeight="1" x14ac:dyDescent="0.2">
      <c r="C2729" s="831" t="s">
        <v>189</v>
      </c>
      <c r="D2729" s="712"/>
      <c r="E2729" s="712"/>
      <c r="F2729" s="712"/>
      <c r="G2729" s="712"/>
      <c r="H2729" s="712"/>
      <c r="I2729" s="712"/>
      <c r="J2729" s="712"/>
      <c r="K2729" s="712"/>
      <c r="L2729" s="712"/>
      <c r="M2729" s="712"/>
      <c r="N2729" s="712"/>
      <c r="O2729" s="832"/>
      <c r="P2729" s="506"/>
    </row>
    <row r="2730" spans="3:16" s="360" customFormat="1" ht="15" customHeight="1" x14ac:dyDescent="0.2">
      <c r="C2730" s="4721" t="s">
        <v>1739</v>
      </c>
      <c r="D2730" s="3884"/>
      <c r="E2730" s="3884"/>
      <c r="F2730" s="3884"/>
      <c r="G2730" s="3884"/>
      <c r="H2730" s="3884"/>
      <c r="I2730" s="3884"/>
      <c r="J2730" s="3884"/>
      <c r="K2730" s="3884"/>
      <c r="L2730" s="3884"/>
      <c r="M2730" s="3884"/>
      <c r="N2730" s="3884"/>
      <c r="O2730" s="4688"/>
      <c r="P2730" s="506"/>
    </row>
    <row r="2731" spans="3:16" s="360" customFormat="1" ht="15" customHeight="1" x14ac:dyDescent="0.2">
      <c r="C2731" s="831" t="s">
        <v>191</v>
      </c>
      <c r="D2731" s="712"/>
      <c r="E2731" s="712"/>
      <c r="F2731" s="712"/>
      <c r="G2731" s="712"/>
      <c r="H2731" s="712"/>
      <c r="I2731" s="712"/>
      <c r="J2731" s="712"/>
      <c r="K2731" s="712"/>
      <c r="L2731" s="712"/>
      <c r="M2731" s="712"/>
      <c r="N2731" s="712"/>
      <c r="O2731" s="832"/>
      <c r="P2731" s="506"/>
    </row>
    <row r="2732" spans="3:16" s="360" customFormat="1" ht="15" customHeight="1" x14ac:dyDescent="0.2">
      <c r="C2732" s="831" t="s">
        <v>188</v>
      </c>
      <c r="D2732" s="712"/>
      <c r="E2732" s="712"/>
      <c r="F2732" s="712"/>
      <c r="G2732" s="712"/>
      <c r="H2732" s="712"/>
      <c r="I2732" s="712"/>
      <c r="J2732" s="712"/>
      <c r="K2732" s="712"/>
      <c r="L2732" s="712"/>
      <c r="M2732" s="712"/>
      <c r="N2732" s="712"/>
      <c r="O2732" s="832"/>
      <c r="P2732" s="506"/>
    </row>
    <row r="2733" spans="3:16" s="360" customFormat="1" ht="15" customHeight="1" thickBot="1" x14ac:dyDescent="0.25">
      <c r="C2733" s="850"/>
      <c r="D2733" s="851"/>
      <c r="E2733" s="851"/>
      <c r="F2733" s="851"/>
      <c r="G2733" s="851"/>
      <c r="H2733" s="851"/>
      <c r="I2733" s="851"/>
      <c r="J2733" s="851"/>
      <c r="K2733" s="851"/>
      <c r="L2733" s="851"/>
      <c r="M2733" s="851"/>
      <c r="N2733" s="851"/>
      <c r="O2733" s="852"/>
      <c r="P2733" s="506"/>
    </row>
    <row r="2734" spans="3:16" s="360" customFormat="1" ht="15" customHeight="1" thickTop="1" x14ac:dyDescent="0.3">
      <c r="C2734" s="1029" t="str">
        <f>+C2718</f>
        <v>.</v>
      </c>
      <c r="D2734" s="534"/>
      <c r="E2734" s="534"/>
      <c r="F2734" s="534"/>
      <c r="G2734" s="534"/>
      <c r="H2734" s="534"/>
      <c r="I2734" s="506"/>
      <c r="J2734" s="506"/>
      <c r="K2734" s="506"/>
      <c r="L2734" s="506"/>
      <c r="M2734" s="506"/>
      <c r="N2734" s="506"/>
      <c r="O2734" s="506"/>
      <c r="P2734" s="506"/>
    </row>
    <row r="2735" spans="3:16" s="360" customFormat="1" ht="15" customHeight="1" thickBot="1" x14ac:dyDescent="0.35">
      <c r="C2735" s="534"/>
      <c r="D2735" s="534"/>
      <c r="E2735" s="534"/>
      <c r="F2735" s="534"/>
      <c r="G2735" s="534"/>
      <c r="H2735" s="534"/>
      <c r="I2735" s="506"/>
      <c r="J2735" s="506"/>
      <c r="K2735" s="506"/>
      <c r="L2735" s="506"/>
      <c r="M2735" s="506"/>
      <c r="N2735" s="506"/>
      <c r="O2735" s="506"/>
      <c r="P2735" s="506"/>
    </row>
    <row r="2736" spans="3:16" s="360" customFormat="1" ht="15" customHeight="1" thickTop="1" thickBot="1" x14ac:dyDescent="0.25">
      <c r="C2736" s="4891" t="s">
        <v>1863</v>
      </c>
      <c r="D2736" s="4892"/>
      <c r="E2736" s="4892"/>
      <c r="F2736" s="4892"/>
      <c r="G2736" s="4892"/>
      <c r="H2736" s="4893"/>
      <c r="I2736" s="506"/>
      <c r="J2736" s="506"/>
      <c r="K2736" s="506"/>
      <c r="L2736" s="506"/>
      <c r="M2736" s="506"/>
      <c r="N2736" s="506"/>
      <c r="O2736" s="506"/>
      <c r="P2736" s="506"/>
    </row>
    <row r="2737" spans="3:16" s="360" customFormat="1" ht="15" customHeight="1" thickBot="1" x14ac:dyDescent="0.25">
      <c r="C2737" s="4882" t="s">
        <v>1864</v>
      </c>
      <c r="D2737" s="4883"/>
      <c r="E2737" s="4884" t="s">
        <v>345</v>
      </c>
      <c r="F2737" s="4885"/>
      <c r="G2737" s="4885"/>
      <c r="H2737" s="4886"/>
      <c r="I2737" s="506"/>
      <c r="J2737" s="506"/>
      <c r="K2737" s="506"/>
      <c r="L2737" s="506"/>
      <c r="M2737" s="506"/>
      <c r="N2737" s="506"/>
      <c r="O2737" s="506"/>
      <c r="P2737" s="506"/>
    </row>
    <row r="2738" spans="3:16" s="360" customFormat="1" ht="104.25" customHeight="1" x14ac:dyDescent="0.2">
      <c r="C2738" s="788" t="s">
        <v>346</v>
      </c>
      <c r="D2738" s="789" t="s">
        <v>347</v>
      </c>
      <c r="E2738" s="789" t="s">
        <v>1865</v>
      </c>
      <c r="F2738" s="789" t="s">
        <v>1866</v>
      </c>
      <c r="G2738" s="789" t="s">
        <v>1867</v>
      </c>
      <c r="H2738" s="790" t="s">
        <v>1868</v>
      </c>
      <c r="I2738" s="506"/>
      <c r="J2738" s="506"/>
      <c r="K2738" s="506"/>
      <c r="L2738" s="506"/>
      <c r="M2738" s="506"/>
      <c r="N2738" s="506"/>
      <c r="O2738" s="506"/>
      <c r="P2738" s="506"/>
    </row>
    <row r="2739" spans="3:16" s="360" customFormat="1" ht="24.75" customHeight="1" thickBot="1" x14ac:dyDescent="0.25">
      <c r="C2739" s="791" t="s">
        <v>1869</v>
      </c>
      <c r="D2739" s="792">
        <v>24.99</v>
      </c>
      <c r="E2739" s="793">
        <v>24.99</v>
      </c>
      <c r="F2739" s="794" t="s">
        <v>1726</v>
      </c>
      <c r="G2739" s="792" t="s">
        <v>1870</v>
      </c>
      <c r="H2739" s="795" t="s">
        <v>1871</v>
      </c>
      <c r="I2739" s="506"/>
      <c r="J2739" s="506"/>
      <c r="K2739" s="506"/>
      <c r="L2739" s="506"/>
      <c r="M2739" s="506"/>
      <c r="N2739" s="506"/>
      <c r="O2739" s="506"/>
      <c r="P2739" s="506"/>
    </row>
    <row r="2740" spans="3:16" s="360" customFormat="1" ht="15" customHeight="1" x14ac:dyDescent="0.2">
      <c r="C2740" s="722" t="s">
        <v>1872</v>
      </c>
      <c r="D2740" s="723"/>
      <c r="E2740" s="724"/>
      <c r="F2740" s="725"/>
      <c r="G2740" s="724"/>
      <c r="H2740" s="726"/>
      <c r="I2740" s="506"/>
      <c r="J2740" s="506"/>
      <c r="K2740" s="506"/>
      <c r="L2740" s="506"/>
      <c r="M2740" s="506"/>
      <c r="N2740" s="506"/>
      <c r="O2740" s="506"/>
      <c r="P2740" s="506"/>
    </row>
    <row r="2741" spans="3:16" s="360" customFormat="1" ht="27.75" customHeight="1" thickBot="1" x14ac:dyDescent="0.25">
      <c r="C2741" s="4869" t="s">
        <v>1873</v>
      </c>
      <c r="D2741" s="4870"/>
      <c r="E2741" s="4870"/>
      <c r="F2741" s="4870"/>
      <c r="G2741" s="4870"/>
      <c r="H2741" s="4871"/>
      <c r="I2741" s="506"/>
      <c r="J2741" s="506"/>
      <c r="K2741" s="506"/>
      <c r="L2741" s="506"/>
      <c r="M2741" s="506"/>
      <c r="N2741" s="506"/>
      <c r="O2741" s="506"/>
      <c r="P2741" s="506"/>
    </row>
    <row r="2742" spans="3:16" s="360" customFormat="1" ht="15" customHeight="1" thickTop="1" x14ac:dyDescent="0.3">
      <c r="C2742" s="1029" t="str">
        <f>+C2734</f>
        <v>.</v>
      </c>
      <c r="D2742" s="534"/>
      <c r="E2742" s="534"/>
      <c r="F2742" s="534"/>
      <c r="G2742" s="534"/>
      <c r="H2742" s="534"/>
      <c r="I2742" s="506"/>
      <c r="J2742" s="506"/>
      <c r="K2742" s="506"/>
      <c r="L2742" s="506"/>
      <c r="M2742" s="506"/>
      <c r="N2742" s="506"/>
      <c r="O2742" s="506"/>
      <c r="P2742" s="506"/>
    </row>
    <row r="2743" spans="3:16" s="360" customFormat="1" ht="15" customHeight="1" thickBot="1" x14ac:dyDescent="0.35">
      <c r="C2743" s="534"/>
      <c r="D2743" s="534"/>
      <c r="E2743" s="534"/>
      <c r="F2743" s="534"/>
      <c r="G2743" s="534"/>
      <c r="H2743" s="534"/>
      <c r="I2743" s="506"/>
      <c r="J2743" s="506"/>
      <c r="K2743" s="506"/>
      <c r="L2743" s="506"/>
      <c r="M2743" s="506"/>
      <c r="N2743" s="506"/>
      <c r="O2743" s="506"/>
      <c r="P2743" s="506"/>
    </row>
    <row r="2744" spans="3:16" s="360" customFormat="1" ht="15" customHeight="1" thickTop="1" thickBot="1" x14ac:dyDescent="0.3">
      <c r="C2744" s="4924" t="s">
        <v>1382</v>
      </c>
      <c r="D2744" s="4925"/>
      <c r="E2744" s="4925"/>
      <c r="F2744" s="4925"/>
      <c r="G2744" s="4925"/>
      <c r="H2744" s="4926"/>
      <c r="I2744" s="506"/>
      <c r="J2744" s="506"/>
      <c r="K2744" s="506"/>
      <c r="L2744" s="506"/>
      <c r="M2744" s="506"/>
      <c r="N2744" s="506"/>
      <c r="O2744" s="506"/>
      <c r="P2744" s="506"/>
    </row>
    <row r="2745" spans="3:16" s="360" customFormat="1" ht="15" customHeight="1" thickBot="1" x14ac:dyDescent="0.3">
      <c r="C2745" s="650" t="s">
        <v>1383</v>
      </c>
      <c r="D2745" s="651" t="s">
        <v>1384</v>
      </c>
      <c r="E2745" s="651" t="s">
        <v>1385</v>
      </c>
      <c r="F2745" s="651" t="s">
        <v>1386</v>
      </c>
      <c r="G2745" s="652" t="s">
        <v>946</v>
      </c>
      <c r="H2745" s="653" t="s">
        <v>947</v>
      </c>
      <c r="I2745" s="506"/>
      <c r="J2745" s="506"/>
      <c r="K2745" s="506"/>
      <c r="L2745" s="506"/>
      <c r="M2745" s="506"/>
      <c r="N2745" s="506"/>
      <c r="O2745" s="506"/>
      <c r="P2745" s="506"/>
    </row>
    <row r="2746" spans="3:16" s="360" customFormat="1" ht="30.75" customHeight="1" x14ac:dyDescent="0.2">
      <c r="C2746" s="654" t="s">
        <v>948</v>
      </c>
      <c r="D2746" s="655" t="s">
        <v>949</v>
      </c>
      <c r="E2746" s="656">
        <v>500</v>
      </c>
      <c r="F2746" s="657">
        <v>3</v>
      </c>
      <c r="G2746" s="656">
        <v>0.06</v>
      </c>
      <c r="H2746" s="658" t="s">
        <v>950</v>
      </c>
      <c r="I2746" s="506"/>
      <c r="J2746" s="506"/>
      <c r="K2746" s="506"/>
      <c r="L2746" s="506"/>
      <c r="M2746" s="506"/>
      <c r="N2746" s="506"/>
      <c r="O2746" s="506"/>
      <c r="P2746" s="506"/>
    </row>
    <row r="2747" spans="3:16" s="360" customFormat="1" ht="15" customHeight="1" thickBot="1" x14ac:dyDescent="0.25">
      <c r="C2747" s="659" t="s">
        <v>951</v>
      </c>
      <c r="D2747" s="660" t="s">
        <v>949</v>
      </c>
      <c r="E2747" s="643">
        <v>1000</v>
      </c>
      <c r="F2747" s="661">
        <v>6</v>
      </c>
      <c r="G2747" s="643">
        <v>0.06</v>
      </c>
      <c r="H2747" s="662" t="s">
        <v>371</v>
      </c>
      <c r="I2747" s="506"/>
      <c r="J2747" s="506"/>
      <c r="K2747" s="506"/>
      <c r="L2747" s="506"/>
      <c r="M2747" s="506"/>
      <c r="N2747" s="506"/>
      <c r="O2747" s="506"/>
      <c r="P2747" s="506"/>
    </row>
    <row r="2748" spans="3:16" s="360" customFormat="1" ht="15" customHeight="1" thickBot="1" x14ac:dyDescent="0.25">
      <c r="C2748" s="663" t="s">
        <v>1980</v>
      </c>
      <c r="D2748" s="664"/>
      <c r="E2748" s="664"/>
      <c r="F2748" s="664"/>
      <c r="G2748" s="664"/>
      <c r="H2748" s="665"/>
      <c r="I2748" s="506"/>
      <c r="J2748" s="506"/>
      <c r="K2748" s="506"/>
      <c r="L2748" s="506"/>
      <c r="M2748" s="506"/>
      <c r="N2748" s="506"/>
      <c r="O2748" s="506"/>
      <c r="P2748" s="506"/>
    </row>
    <row r="2749" spans="3:16" s="360" customFormat="1" ht="15" customHeight="1" thickTop="1" x14ac:dyDescent="0.3">
      <c r="C2749" s="1029" t="str">
        <f>+C2742</f>
        <v>.</v>
      </c>
      <c r="D2749" s="534"/>
      <c r="E2749" s="534"/>
      <c r="F2749" s="534"/>
      <c r="G2749" s="534"/>
      <c r="H2749" s="534"/>
      <c r="I2749" s="506"/>
      <c r="J2749" s="506"/>
      <c r="K2749" s="506"/>
      <c r="L2749" s="506"/>
      <c r="M2749" s="506"/>
      <c r="N2749" s="506"/>
      <c r="O2749" s="506"/>
      <c r="P2749" s="506"/>
    </row>
    <row r="2750" spans="3:16" s="360" customFormat="1" ht="15" customHeight="1" thickBot="1" x14ac:dyDescent="0.35">
      <c r="C2750" s="534"/>
      <c r="D2750" s="534"/>
      <c r="E2750" s="534"/>
      <c r="F2750" s="534"/>
      <c r="G2750" s="534"/>
      <c r="H2750" s="534"/>
      <c r="I2750" s="506"/>
      <c r="J2750" s="506"/>
      <c r="K2750" s="506"/>
      <c r="L2750" s="506"/>
      <c r="M2750" s="506"/>
      <c r="N2750" s="506"/>
      <c r="O2750" s="506"/>
      <c r="P2750" s="506"/>
    </row>
    <row r="2751" spans="3:16" s="360" customFormat="1" ht="15" customHeight="1" thickTop="1" x14ac:dyDescent="0.2">
      <c r="C2751" s="4864" t="s">
        <v>994</v>
      </c>
      <c r="D2751" s="4865"/>
      <c r="E2751" s="4865"/>
      <c r="F2751" s="4865"/>
      <c r="G2751" s="4865"/>
      <c r="H2751" s="4865"/>
      <c r="I2751" s="4865"/>
      <c r="J2751" s="4865"/>
      <c r="K2751" s="4865"/>
      <c r="L2751" s="4866"/>
      <c r="M2751" s="594"/>
      <c r="N2751" s="594"/>
      <c r="O2751" s="594"/>
      <c r="P2751" s="506"/>
    </row>
    <row r="2752" spans="3:16" s="360" customFormat="1" ht="15" customHeight="1" thickBot="1" x14ac:dyDescent="0.25">
      <c r="C2752" s="318"/>
      <c r="D2752" s="280"/>
      <c r="E2752" s="280"/>
      <c r="F2752" s="280"/>
      <c r="G2752" s="280"/>
      <c r="H2752" s="280"/>
      <c r="I2752" s="280"/>
      <c r="J2752" s="280"/>
      <c r="K2752" s="280"/>
      <c r="L2752" s="319"/>
      <c r="M2752" s="280"/>
      <c r="N2752" s="280"/>
      <c r="O2752" s="280"/>
      <c r="P2752" s="506"/>
    </row>
    <row r="2753" spans="3:16" s="360" customFormat="1" ht="15" customHeight="1" thickBot="1" x14ac:dyDescent="0.25">
      <c r="C2753" s="595" t="s">
        <v>995</v>
      </c>
      <c r="D2753" s="596" t="s">
        <v>996</v>
      </c>
      <c r="E2753" s="596" t="s">
        <v>997</v>
      </c>
      <c r="F2753" s="597" t="s">
        <v>998</v>
      </c>
      <c r="G2753" s="597" t="s">
        <v>999</v>
      </c>
      <c r="H2753" s="597" t="s">
        <v>1000</v>
      </c>
      <c r="I2753" s="597" t="s">
        <v>1001</v>
      </c>
      <c r="J2753" s="597" t="s">
        <v>1002</v>
      </c>
      <c r="K2753" s="597" t="s">
        <v>1003</v>
      </c>
      <c r="L2753" s="598" t="s">
        <v>1004</v>
      </c>
      <c r="M2753" s="599" t="s">
        <v>1005</v>
      </c>
      <c r="N2753" s="587" t="s">
        <v>1006</v>
      </c>
      <c r="O2753" s="587" t="s">
        <v>1007</v>
      </c>
      <c r="P2753" s="506"/>
    </row>
    <row r="2754" spans="3:16" s="360" customFormat="1" ht="15" customHeight="1" x14ac:dyDescent="0.2">
      <c r="C2754" s="600" t="s">
        <v>1008</v>
      </c>
      <c r="D2754" s="601">
        <v>15</v>
      </c>
      <c r="E2754" s="601">
        <f>+D2754*1.12</f>
        <v>16.8</v>
      </c>
      <c r="F2754" s="602">
        <v>7.4999999999999997E-2</v>
      </c>
      <c r="G2754" s="602">
        <f>+F2754*1.12</f>
        <v>8.4000000000000005E-2</v>
      </c>
      <c r="H2754" s="603">
        <v>200</v>
      </c>
      <c r="I2754" s="604">
        <v>9.7999999999999997E-5</v>
      </c>
      <c r="J2754" s="605">
        <f>+I2754*1.12</f>
        <v>1.0976000000000001E-4</v>
      </c>
      <c r="K2754" s="606">
        <v>0.1</v>
      </c>
      <c r="L2754" s="607">
        <f>+K2754*1.12</f>
        <v>0.11200000000000002</v>
      </c>
      <c r="M2754" s="608">
        <v>30</v>
      </c>
      <c r="N2754" s="609">
        <v>0.06</v>
      </c>
      <c r="O2754" s="610">
        <f>+N2754*1.12</f>
        <v>6.720000000000001E-2</v>
      </c>
      <c r="P2754" s="506"/>
    </row>
    <row r="2755" spans="3:16" s="360" customFormat="1" ht="15" customHeight="1" x14ac:dyDescent="0.2">
      <c r="C2755" s="454" t="s">
        <v>1009</v>
      </c>
      <c r="D2755" s="611">
        <v>25</v>
      </c>
      <c r="E2755" s="611">
        <f t="shared" ref="E2755:E2764" si="27">+D2755*1.12</f>
        <v>28.000000000000004</v>
      </c>
      <c r="F2755" s="323">
        <v>6.3E-2</v>
      </c>
      <c r="G2755" s="323">
        <f>+F2755*1.12</f>
        <v>7.0560000000000012E-2</v>
      </c>
      <c r="H2755" s="98">
        <v>400</v>
      </c>
      <c r="I2755" s="612">
        <v>9.7999999999999997E-5</v>
      </c>
      <c r="J2755" s="613">
        <f>+I2755*1.12</f>
        <v>1.0976000000000001E-4</v>
      </c>
      <c r="K2755" s="614">
        <v>0.1</v>
      </c>
      <c r="L2755" s="461">
        <f>+K2755*1.12</f>
        <v>0.11200000000000002</v>
      </c>
      <c r="M2755" s="615">
        <v>30</v>
      </c>
      <c r="N2755" s="324">
        <v>0.06</v>
      </c>
      <c r="O2755" s="616">
        <f t="shared" ref="O2755:O2765" si="28">+N2755*1.12</f>
        <v>6.720000000000001E-2</v>
      </c>
      <c r="P2755" s="506"/>
    </row>
    <row r="2756" spans="3:16" s="360" customFormat="1" ht="15" customHeight="1" x14ac:dyDescent="0.2">
      <c r="C2756" s="454" t="s">
        <v>1010</v>
      </c>
      <c r="D2756" s="611">
        <v>40</v>
      </c>
      <c r="E2756" s="611">
        <f t="shared" si="27"/>
        <v>44.800000000000004</v>
      </c>
      <c r="F2756" s="323">
        <v>0.05</v>
      </c>
      <c r="G2756" s="323">
        <f>+F2756*1.12</f>
        <v>5.6000000000000008E-2</v>
      </c>
      <c r="H2756" s="98">
        <v>800</v>
      </c>
      <c r="I2756" s="612">
        <v>9.7999999999999997E-5</v>
      </c>
      <c r="J2756" s="613">
        <f>+I2756*1.12</f>
        <v>1.0976000000000001E-4</v>
      </c>
      <c r="K2756" s="614">
        <v>0.1</v>
      </c>
      <c r="L2756" s="461">
        <f>+K2756*1.12</f>
        <v>0.11200000000000002</v>
      </c>
      <c r="M2756" s="615">
        <v>50</v>
      </c>
      <c r="N2756" s="324">
        <v>0.06</v>
      </c>
      <c r="O2756" s="616">
        <f t="shared" si="28"/>
        <v>6.720000000000001E-2</v>
      </c>
      <c r="P2756" s="506"/>
    </row>
    <row r="2757" spans="3:16" s="360" customFormat="1" ht="15" customHeight="1" x14ac:dyDescent="0.2">
      <c r="C2757" s="454" t="s">
        <v>1011</v>
      </c>
      <c r="D2757" s="611">
        <v>50</v>
      </c>
      <c r="E2757" s="611">
        <f t="shared" si="27"/>
        <v>56.000000000000007</v>
      </c>
      <c r="F2757" s="323">
        <v>3.3000000000000002E-2</v>
      </c>
      <c r="G2757" s="323">
        <f>+F2757*1.12</f>
        <v>3.6960000000000007E-2</v>
      </c>
      <c r="H2757" s="98">
        <v>1500</v>
      </c>
      <c r="I2757" s="612">
        <v>9.7999999999999997E-5</v>
      </c>
      <c r="J2757" s="613">
        <f>+I2757*1.12</f>
        <v>1.0976000000000001E-4</v>
      </c>
      <c r="K2757" s="614">
        <v>0.1</v>
      </c>
      <c r="L2757" s="461">
        <f>+K2757*1.12</f>
        <v>0.11200000000000002</v>
      </c>
      <c r="M2757" s="615">
        <v>50</v>
      </c>
      <c r="N2757" s="324">
        <v>0.06</v>
      </c>
      <c r="O2757" s="616">
        <f t="shared" si="28"/>
        <v>6.720000000000001E-2</v>
      </c>
      <c r="P2757" s="506"/>
    </row>
    <row r="2758" spans="3:16" s="360" customFormat="1" ht="15" customHeight="1" x14ac:dyDescent="0.2">
      <c r="C2758" s="454" t="s">
        <v>1012</v>
      </c>
      <c r="D2758" s="611">
        <v>30</v>
      </c>
      <c r="E2758" s="611">
        <f t="shared" si="27"/>
        <v>33.6</v>
      </c>
      <c r="F2758" s="323" t="s">
        <v>1534</v>
      </c>
      <c r="G2758" s="323" t="s">
        <v>1534</v>
      </c>
      <c r="H2758" s="98" t="s">
        <v>1726</v>
      </c>
      <c r="I2758" s="323" t="s">
        <v>1534</v>
      </c>
      <c r="J2758" s="323" t="s">
        <v>1534</v>
      </c>
      <c r="K2758" s="323" t="s">
        <v>1534</v>
      </c>
      <c r="L2758" s="455" t="s">
        <v>1534</v>
      </c>
      <c r="M2758" s="615">
        <v>30</v>
      </c>
      <c r="N2758" s="324">
        <v>0.06</v>
      </c>
      <c r="O2758" s="616">
        <f t="shared" si="28"/>
        <v>6.720000000000001E-2</v>
      </c>
      <c r="P2758" s="506"/>
    </row>
    <row r="2759" spans="3:16" s="360" customFormat="1" ht="15" customHeight="1" x14ac:dyDescent="0.2">
      <c r="C2759" s="454" t="s">
        <v>1013</v>
      </c>
      <c r="D2759" s="611">
        <v>40</v>
      </c>
      <c r="E2759" s="611">
        <f t="shared" si="27"/>
        <v>44.800000000000004</v>
      </c>
      <c r="F2759" s="323" t="s">
        <v>1534</v>
      </c>
      <c r="G2759" s="323" t="s">
        <v>1534</v>
      </c>
      <c r="H2759" s="98" t="s">
        <v>1726</v>
      </c>
      <c r="I2759" s="323" t="s">
        <v>1534</v>
      </c>
      <c r="J2759" s="323" t="s">
        <v>1534</v>
      </c>
      <c r="K2759" s="323" t="s">
        <v>1534</v>
      </c>
      <c r="L2759" s="455" t="s">
        <v>1534</v>
      </c>
      <c r="M2759" s="615">
        <v>50</v>
      </c>
      <c r="N2759" s="324">
        <v>0.06</v>
      </c>
      <c r="O2759" s="616">
        <f t="shared" si="28"/>
        <v>6.720000000000001E-2</v>
      </c>
      <c r="P2759" s="506"/>
    </row>
    <row r="2760" spans="3:16" s="360" customFormat="1" ht="15" customHeight="1" x14ac:dyDescent="0.2">
      <c r="C2760" s="454" t="s">
        <v>1014</v>
      </c>
      <c r="D2760" s="611">
        <v>49</v>
      </c>
      <c r="E2760" s="611">
        <f t="shared" si="27"/>
        <v>54.88</v>
      </c>
      <c r="F2760" s="323" t="s">
        <v>1534</v>
      </c>
      <c r="G2760" s="323" t="s">
        <v>1534</v>
      </c>
      <c r="H2760" s="98" t="s">
        <v>1726</v>
      </c>
      <c r="I2760" s="323" t="s">
        <v>1534</v>
      </c>
      <c r="J2760" s="323" t="s">
        <v>1534</v>
      </c>
      <c r="K2760" s="323" t="s">
        <v>1534</v>
      </c>
      <c r="L2760" s="455" t="s">
        <v>1534</v>
      </c>
      <c r="M2760" s="615">
        <v>50</v>
      </c>
      <c r="N2760" s="324">
        <v>0.06</v>
      </c>
      <c r="O2760" s="616">
        <f t="shared" si="28"/>
        <v>6.720000000000001E-2</v>
      </c>
      <c r="P2760" s="506"/>
    </row>
    <row r="2761" spans="3:16" s="360" customFormat="1" ht="15" customHeight="1" x14ac:dyDescent="0.2">
      <c r="C2761" s="454" t="s">
        <v>1015</v>
      </c>
      <c r="D2761" s="611">
        <v>0</v>
      </c>
      <c r="E2761" s="611">
        <f t="shared" si="27"/>
        <v>0</v>
      </c>
      <c r="F2761" s="323" t="s">
        <v>1534</v>
      </c>
      <c r="G2761" s="323" t="s">
        <v>1534</v>
      </c>
      <c r="H2761" s="98" t="s">
        <v>1726</v>
      </c>
      <c r="I2761" s="323" t="s">
        <v>1534</v>
      </c>
      <c r="J2761" s="323" t="s">
        <v>1534</v>
      </c>
      <c r="K2761" s="323" t="s">
        <v>1534</v>
      </c>
      <c r="L2761" s="455" t="s">
        <v>1534</v>
      </c>
      <c r="M2761" s="615">
        <v>0</v>
      </c>
      <c r="N2761" s="324">
        <v>0.06</v>
      </c>
      <c r="O2761" s="616">
        <f t="shared" si="28"/>
        <v>6.720000000000001E-2</v>
      </c>
      <c r="P2761" s="506"/>
    </row>
    <row r="2762" spans="3:16" s="360" customFormat="1" ht="15" customHeight="1" x14ac:dyDescent="0.2">
      <c r="C2762" s="454" t="s">
        <v>1016</v>
      </c>
      <c r="D2762" s="611">
        <v>34</v>
      </c>
      <c r="E2762" s="611">
        <f t="shared" si="27"/>
        <v>38.080000000000005</v>
      </c>
      <c r="F2762" s="323" t="s">
        <v>1534</v>
      </c>
      <c r="G2762" s="323" t="s">
        <v>1534</v>
      </c>
      <c r="H2762" s="98" t="s">
        <v>1726</v>
      </c>
      <c r="I2762" s="323" t="s">
        <v>1534</v>
      </c>
      <c r="J2762" s="323" t="s">
        <v>1534</v>
      </c>
      <c r="K2762" s="323" t="s">
        <v>1534</v>
      </c>
      <c r="L2762" s="455" t="s">
        <v>1534</v>
      </c>
      <c r="M2762" s="615">
        <v>50</v>
      </c>
      <c r="N2762" s="324">
        <v>0.06</v>
      </c>
      <c r="O2762" s="616">
        <f t="shared" si="28"/>
        <v>6.720000000000001E-2</v>
      </c>
      <c r="P2762" s="506"/>
    </row>
    <row r="2763" spans="3:16" s="360" customFormat="1" ht="15" customHeight="1" x14ac:dyDescent="0.2">
      <c r="C2763" s="454" t="s">
        <v>1017</v>
      </c>
      <c r="D2763" s="611">
        <v>39</v>
      </c>
      <c r="E2763" s="611">
        <f t="shared" si="27"/>
        <v>43.680000000000007</v>
      </c>
      <c r="F2763" s="323" t="s">
        <v>1534</v>
      </c>
      <c r="G2763" s="323" t="s">
        <v>1534</v>
      </c>
      <c r="H2763" s="98" t="s">
        <v>1726</v>
      </c>
      <c r="I2763" s="323" t="s">
        <v>1534</v>
      </c>
      <c r="J2763" s="323" t="s">
        <v>1534</v>
      </c>
      <c r="K2763" s="323" t="s">
        <v>1534</v>
      </c>
      <c r="L2763" s="455" t="s">
        <v>1534</v>
      </c>
      <c r="M2763" s="615">
        <v>50</v>
      </c>
      <c r="N2763" s="324">
        <v>0.06</v>
      </c>
      <c r="O2763" s="616">
        <f t="shared" si="28"/>
        <v>6.720000000000001E-2</v>
      </c>
      <c r="P2763" s="506"/>
    </row>
    <row r="2764" spans="3:16" s="360" customFormat="1" ht="15" customHeight="1" x14ac:dyDescent="0.2">
      <c r="C2764" s="454" t="s">
        <v>0</v>
      </c>
      <c r="D2764" s="611">
        <v>34</v>
      </c>
      <c r="E2764" s="611">
        <f t="shared" si="27"/>
        <v>38.080000000000005</v>
      </c>
      <c r="F2764" s="323" t="s">
        <v>1534</v>
      </c>
      <c r="G2764" s="323" t="s">
        <v>1534</v>
      </c>
      <c r="H2764" s="98" t="s">
        <v>1726</v>
      </c>
      <c r="I2764" s="323" t="s">
        <v>1534</v>
      </c>
      <c r="J2764" s="323" t="s">
        <v>1534</v>
      </c>
      <c r="K2764" s="323" t="s">
        <v>1534</v>
      </c>
      <c r="L2764" s="455" t="s">
        <v>1534</v>
      </c>
      <c r="M2764" s="615">
        <v>50</v>
      </c>
      <c r="N2764" s="324">
        <v>0.06</v>
      </c>
      <c r="O2764" s="616">
        <f t="shared" si="28"/>
        <v>6.720000000000001E-2</v>
      </c>
      <c r="P2764" s="506"/>
    </row>
    <row r="2765" spans="3:16" s="360" customFormat="1" ht="15" customHeight="1" x14ac:dyDescent="0.2">
      <c r="C2765" s="454" t="s">
        <v>1</v>
      </c>
      <c r="D2765" s="611">
        <v>39</v>
      </c>
      <c r="E2765" s="611">
        <f>+D2765*1.12</f>
        <v>43.680000000000007</v>
      </c>
      <c r="F2765" s="323" t="s">
        <v>1534</v>
      </c>
      <c r="G2765" s="323" t="s">
        <v>1534</v>
      </c>
      <c r="H2765" s="98" t="s">
        <v>1726</v>
      </c>
      <c r="I2765" s="323" t="s">
        <v>1534</v>
      </c>
      <c r="J2765" s="323" t="s">
        <v>1534</v>
      </c>
      <c r="K2765" s="323" t="s">
        <v>1534</v>
      </c>
      <c r="L2765" s="455" t="s">
        <v>1534</v>
      </c>
      <c r="M2765" s="615">
        <v>50</v>
      </c>
      <c r="N2765" s="324">
        <v>0.06</v>
      </c>
      <c r="O2765" s="616">
        <f t="shared" si="28"/>
        <v>6.720000000000001E-2</v>
      </c>
      <c r="P2765" s="506"/>
    </row>
    <row r="2766" spans="3:16" s="360" customFormat="1" ht="15" customHeight="1" thickBot="1" x14ac:dyDescent="0.25">
      <c r="C2766" s="617"/>
      <c r="D2766" s="618"/>
      <c r="E2766" s="619"/>
      <c r="F2766" s="619"/>
      <c r="G2766" s="619"/>
      <c r="H2766" s="619"/>
      <c r="I2766" s="619"/>
      <c r="J2766" s="619"/>
      <c r="K2766" s="619"/>
      <c r="L2766" s="620"/>
      <c r="M2766" s="621"/>
      <c r="N2766" s="619"/>
      <c r="O2766" s="622"/>
      <c r="P2766" s="506"/>
    </row>
    <row r="2767" spans="3:16" s="360" customFormat="1" ht="15" customHeight="1" thickBot="1" x14ac:dyDescent="0.25">
      <c r="C2767" s="318"/>
      <c r="D2767" s="280"/>
      <c r="E2767" s="623"/>
      <c r="F2767" s="623"/>
      <c r="G2767" s="623"/>
      <c r="H2767" s="623"/>
      <c r="I2767" s="623"/>
      <c r="J2767" s="623"/>
      <c r="K2767" s="623"/>
      <c r="L2767" s="289"/>
      <c r="M2767" s="289"/>
      <c r="N2767" s="289"/>
      <c r="O2767" s="289"/>
      <c r="P2767" s="506"/>
    </row>
    <row r="2768" spans="3:16" s="360" customFormat="1" ht="15" customHeight="1" thickTop="1" x14ac:dyDescent="0.2">
      <c r="C2768" s="4864" t="s">
        <v>2</v>
      </c>
      <c r="D2768" s="4865"/>
      <c r="E2768" s="4865"/>
      <c r="F2768" s="4865"/>
      <c r="G2768" s="4865"/>
      <c r="H2768" s="4865"/>
      <c r="I2768" s="4865"/>
      <c r="J2768" s="4865"/>
      <c r="K2768" s="4866"/>
      <c r="L2768" s="506"/>
      <c r="M2768" s="506"/>
      <c r="N2768" s="506"/>
      <c r="O2768" s="506"/>
      <c r="P2768" s="506"/>
    </row>
    <row r="2769" spans="2:18" s="360" customFormat="1" ht="15" customHeight="1" thickBot="1" x14ac:dyDescent="0.25">
      <c r="C2769" s="318"/>
      <c r="D2769" s="280"/>
      <c r="E2769" s="280"/>
      <c r="F2769" s="280"/>
      <c r="G2769" s="280"/>
      <c r="H2769" s="280"/>
      <c r="I2769" s="280"/>
      <c r="J2769" s="280"/>
      <c r="K2769" s="319"/>
      <c r="L2769" s="506"/>
      <c r="M2769" s="506"/>
      <c r="N2769" s="506"/>
      <c r="O2769" s="506"/>
      <c r="P2769" s="506"/>
    </row>
    <row r="2770" spans="2:18" s="360" customFormat="1" ht="48.75" customHeight="1" thickBot="1" x14ac:dyDescent="0.25">
      <c r="C2770" s="595" t="s">
        <v>995</v>
      </c>
      <c r="D2770" s="596" t="s">
        <v>996</v>
      </c>
      <c r="E2770" s="596" t="s">
        <v>997</v>
      </c>
      <c r="F2770" s="597" t="s">
        <v>3</v>
      </c>
      <c r="G2770" s="597" t="s">
        <v>4</v>
      </c>
      <c r="H2770" s="597" t="s">
        <v>1000</v>
      </c>
      <c r="I2770" s="624" t="s">
        <v>1005</v>
      </c>
      <c r="J2770" s="624" t="s">
        <v>1006</v>
      </c>
      <c r="K2770" s="625" t="s">
        <v>1007</v>
      </c>
      <c r="L2770" s="506"/>
      <c r="M2770" s="506"/>
      <c r="N2770" s="506"/>
      <c r="O2770" s="506"/>
      <c r="P2770" s="506"/>
    </row>
    <row r="2771" spans="2:18" s="360" customFormat="1" ht="15" customHeight="1" x14ac:dyDescent="0.2">
      <c r="C2771" s="600" t="s">
        <v>5</v>
      </c>
      <c r="D2771" s="601">
        <v>2.6789999999999998</v>
      </c>
      <c r="E2771" s="601">
        <f>+D2771*1.12</f>
        <v>3.00048</v>
      </c>
      <c r="F2771" s="626">
        <v>1</v>
      </c>
      <c r="G2771" s="602" t="s">
        <v>6</v>
      </c>
      <c r="H2771" s="603" t="s">
        <v>1709</v>
      </c>
      <c r="I2771" s="316">
        <v>0</v>
      </c>
      <c r="J2771" s="609">
        <v>0.06</v>
      </c>
      <c r="K2771" s="627">
        <f>+J2771*1.12</f>
        <v>6.720000000000001E-2</v>
      </c>
      <c r="L2771" s="506"/>
      <c r="M2771" s="506"/>
      <c r="N2771" s="506"/>
      <c r="O2771" s="506"/>
      <c r="P2771" s="506"/>
    </row>
    <row r="2772" spans="2:18" s="360" customFormat="1" ht="15" customHeight="1" x14ac:dyDescent="0.2">
      <c r="C2772" s="628" t="s">
        <v>7</v>
      </c>
      <c r="D2772" s="611">
        <v>16.071000000000002</v>
      </c>
      <c r="E2772" s="611">
        <f>+D2772*1.12</f>
        <v>17.999520000000004</v>
      </c>
      <c r="F2772" s="629">
        <v>7</v>
      </c>
      <c r="G2772" s="323" t="s">
        <v>6</v>
      </c>
      <c r="H2772" s="98" t="s">
        <v>1709</v>
      </c>
      <c r="I2772" s="317">
        <v>30</v>
      </c>
      <c r="J2772" s="324">
        <v>0.06</v>
      </c>
      <c r="K2772" s="630">
        <f>+J2772*1.12</f>
        <v>6.720000000000001E-2</v>
      </c>
      <c r="L2772" s="506"/>
      <c r="M2772" s="506"/>
      <c r="N2772" s="506"/>
      <c r="O2772" s="506"/>
      <c r="P2772" s="506"/>
    </row>
    <row r="2773" spans="2:18" s="360" customFormat="1" ht="15" customHeight="1" x14ac:dyDescent="0.2">
      <c r="C2773" s="628" t="s">
        <v>8</v>
      </c>
      <c r="D2773" s="611">
        <v>30.356999999999999</v>
      </c>
      <c r="E2773" s="611">
        <f>+D2773*1.12</f>
        <v>33.999839999999999</v>
      </c>
      <c r="F2773" s="629">
        <v>15</v>
      </c>
      <c r="G2773" s="323" t="s">
        <v>6</v>
      </c>
      <c r="H2773" s="98" t="s">
        <v>1709</v>
      </c>
      <c r="I2773" s="317">
        <v>30</v>
      </c>
      <c r="J2773" s="324">
        <v>0.06</v>
      </c>
      <c r="K2773" s="630">
        <f>+J2773*1.12</f>
        <v>6.720000000000001E-2</v>
      </c>
      <c r="L2773" s="506"/>
      <c r="M2773" s="506"/>
      <c r="N2773" s="506"/>
      <c r="O2773" s="506"/>
      <c r="P2773" s="506"/>
    </row>
    <row r="2774" spans="2:18" s="360" customFormat="1" ht="15" customHeight="1" x14ac:dyDescent="0.2">
      <c r="C2774" s="628" t="s">
        <v>9</v>
      </c>
      <c r="D2774" s="611">
        <v>53.570999999999998</v>
      </c>
      <c r="E2774" s="611">
        <f>+D2774*1.12</f>
        <v>59.999520000000004</v>
      </c>
      <c r="F2774" s="629">
        <v>30</v>
      </c>
      <c r="G2774" s="323" t="s">
        <v>10</v>
      </c>
      <c r="H2774" s="98" t="s">
        <v>1709</v>
      </c>
      <c r="I2774" s="317">
        <v>30</v>
      </c>
      <c r="J2774" s="324">
        <v>0.06</v>
      </c>
      <c r="K2774" s="630">
        <f>+J2774*1.12</f>
        <v>6.720000000000001E-2</v>
      </c>
      <c r="L2774" s="506"/>
      <c r="M2774" s="506"/>
      <c r="N2774" s="506"/>
      <c r="O2774" s="506"/>
      <c r="P2774" s="506"/>
    </row>
    <row r="2775" spans="2:18" s="360" customFormat="1" ht="15" customHeight="1" thickBot="1" x14ac:dyDescent="0.25">
      <c r="C2775" s="617"/>
      <c r="D2775" s="618"/>
      <c r="E2775" s="619"/>
      <c r="F2775" s="619"/>
      <c r="G2775" s="619"/>
      <c r="H2775" s="619"/>
      <c r="I2775" s="619"/>
      <c r="J2775" s="619"/>
      <c r="K2775" s="620"/>
      <c r="L2775" s="506"/>
      <c r="M2775" s="506"/>
      <c r="N2775" s="506"/>
      <c r="O2775" s="506"/>
      <c r="P2775" s="506"/>
    </row>
    <row r="2776" spans="2:18" s="360" customFormat="1" ht="15" customHeight="1" x14ac:dyDescent="0.2">
      <c r="C2776" s="318"/>
      <c r="D2776" s="280"/>
      <c r="E2776" s="623"/>
      <c r="F2776" s="623"/>
      <c r="G2776" s="623"/>
      <c r="H2776" s="623"/>
      <c r="I2776" s="623"/>
      <c r="J2776" s="623"/>
      <c r="K2776" s="631"/>
      <c r="L2776" s="506"/>
      <c r="M2776" s="506"/>
      <c r="N2776" s="506"/>
      <c r="O2776" s="506"/>
      <c r="P2776" s="506"/>
    </row>
    <row r="2777" spans="2:18" s="360" customFormat="1" ht="15" customHeight="1" x14ac:dyDescent="0.2">
      <c r="C2777" s="318" t="s">
        <v>566</v>
      </c>
      <c r="D2777" s="280"/>
      <c r="E2777" s="280"/>
      <c r="F2777" s="280"/>
      <c r="G2777" s="280"/>
      <c r="H2777" s="280"/>
      <c r="I2777" s="280"/>
      <c r="J2777" s="280"/>
      <c r="K2777" s="319"/>
      <c r="L2777" s="506"/>
      <c r="M2777" s="506"/>
      <c r="N2777" s="506"/>
      <c r="O2777" s="506"/>
      <c r="P2777" s="506"/>
    </row>
    <row r="2778" spans="2:18" s="360" customFormat="1" ht="30.75" customHeight="1" x14ac:dyDescent="0.2">
      <c r="C2778" s="4927" t="s">
        <v>567</v>
      </c>
      <c r="D2778" s="4928"/>
      <c r="E2778" s="4928"/>
      <c r="F2778" s="4928"/>
      <c r="G2778" s="4928"/>
      <c r="H2778" s="4928"/>
      <c r="I2778" s="4928"/>
      <c r="J2778" s="4928"/>
      <c r="K2778" s="4929"/>
      <c r="L2778" s="506"/>
      <c r="M2778" s="506"/>
      <c r="N2778" s="506"/>
      <c r="O2778" s="506"/>
      <c r="P2778" s="506"/>
    </row>
    <row r="2779" spans="2:18" s="360" customFormat="1" ht="15" customHeight="1" thickBot="1" x14ac:dyDescent="0.25">
      <c r="C2779" s="4930" t="s">
        <v>568</v>
      </c>
      <c r="D2779" s="4931"/>
      <c r="E2779" s="4931"/>
      <c r="F2779" s="4931"/>
      <c r="G2779" s="4931"/>
      <c r="H2779" s="4931"/>
      <c r="I2779" s="4931"/>
      <c r="J2779" s="4931"/>
      <c r="K2779" s="4932"/>
      <c r="L2779" s="506"/>
      <c r="M2779" s="506"/>
      <c r="N2779" s="506"/>
      <c r="O2779" s="506"/>
      <c r="P2779" s="506"/>
    </row>
    <row r="2780" spans="2:18" s="360" customFormat="1" ht="15" customHeight="1" thickTop="1" x14ac:dyDescent="0.2">
      <c r="C2780" s="4683" t="str">
        <f>+C2749</f>
        <v>.</v>
      </c>
      <c r="D2780" s="4683"/>
      <c r="E2780" s="4683"/>
      <c r="F2780" s="4683"/>
      <c r="G2780" s="4683"/>
      <c r="H2780" s="4683"/>
      <c r="I2780" s="4683"/>
      <c r="J2780" s="506"/>
      <c r="K2780" s="506"/>
      <c r="L2780" s="506"/>
      <c r="M2780" s="506"/>
      <c r="N2780" s="506"/>
      <c r="O2780" s="506"/>
      <c r="P2780" s="506"/>
    </row>
    <row r="2781" spans="2:18" s="360" customFormat="1" ht="15" customHeight="1" thickBot="1" x14ac:dyDescent="0.35">
      <c r="C2781" s="534"/>
      <c r="D2781" s="534"/>
      <c r="E2781" s="534"/>
      <c r="F2781" s="534"/>
      <c r="G2781" s="534"/>
      <c r="H2781" s="534"/>
      <c r="I2781" s="506"/>
      <c r="J2781" s="506"/>
      <c r="K2781" s="506"/>
      <c r="L2781" s="506"/>
      <c r="M2781" s="506"/>
      <c r="N2781" s="506"/>
      <c r="O2781" s="506"/>
      <c r="P2781" s="506"/>
    </row>
    <row r="2782" spans="2:18" s="360" customFormat="1" ht="15" customHeight="1" thickTop="1" thickBot="1" x14ac:dyDescent="0.25">
      <c r="B2782" s="535"/>
      <c r="C2782" s="4894" t="s">
        <v>1986</v>
      </c>
      <c r="D2782" s="4894"/>
      <c r="E2782" s="4894"/>
      <c r="F2782" s="4894"/>
      <c r="G2782" s="4894"/>
      <c r="H2782" s="4894"/>
      <c r="I2782" s="4894"/>
      <c r="J2782" s="4894"/>
      <c r="K2782" s="4894"/>
      <c r="L2782" s="4894"/>
      <c r="M2782" s="4894"/>
      <c r="N2782" s="4894"/>
      <c r="O2782" s="4894"/>
      <c r="P2782" s="4894"/>
      <c r="Q2782" s="4894"/>
      <c r="R2782" s="4895"/>
    </row>
    <row r="2783" spans="2:18" s="360" customFormat="1" ht="15" customHeight="1" thickBot="1" x14ac:dyDescent="0.25">
      <c r="B2783" s="536"/>
      <c r="C2783" s="347"/>
      <c r="D2783" s="347"/>
      <c r="E2783" s="347"/>
      <c r="F2783" s="537"/>
      <c r="G2783" s="537"/>
      <c r="H2783" s="347"/>
      <c r="I2783" s="280"/>
      <c r="J2783" s="280"/>
      <c r="K2783" s="280"/>
      <c r="L2783" s="280"/>
      <c r="M2783" s="4188" t="s">
        <v>1987</v>
      </c>
      <c r="N2783" s="4189"/>
      <c r="O2783" s="4189"/>
      <c r="P2783" s="4189"/>
      <c r="Q2783" s="4190"/>
      <c r="R2783" s="538"/>
    </row>
    <row r="2784" spans="2:18" s="360" customFormat="1" ht="15" customHeight="1" thickBot="1" x14ac:dyDescent="0.25">
      <c r="B2784" s="4920" t="s">
        <v>1988</v>
      </c>
      <c r="C2784" s="4226" t="s">
        <v>381</v>
      </c>
      <c r="D2784" s="4226" t="s">
        <v>1989</v>
      </c>
      <c r="E2784" s="4226" t="s">
        <v>1990</v>
      </c>
      <c r="F2784" s="4226" t="s">
        <v>1991</v>
      </c>
      <c r="G2784" s="4226" t="s">
        <v>1992</v>
      </c>
      <c r="H2784" s="4226" t="s">
        <v>1993</v>
      </c>
      <c r="I2784" s="4226" t="s">
        <v>1994</v>
      </c>
      <c r="J2784" s="4226" t="s">
        <v>1995</v>
      </c>
      <c r="K2784" s="4877" t="s">
        <v>1996</v>
      </c>
      <c r="L2784" s="4878"/>
      <c r="M2784" s="4226" t="s">
        <v>1997</v>
      </c>
      <c r="N2784" s="4226" t="s">
        <v>1998</v>
      </c>
      <c r="O2784" s="4226" t="s">
        <v>1999</v>
      </c>
      <c r="P2784" s="4226" t="s">
        <v>2000</v>
      </c>
      <c r="Q2784" s="4226" t="s">
        <v>2001</v>
      </c>
      <c r="R2784" s="4873" t="s">
        <v>2002</v>
      </c>
    </row>
    <row r="2785" spans="2:18" s="360" customFormat="1" ht="38.25" customHeight="1" thickBot="1" x14ac:dyDescent="0.25">
      <c r="B2785" s="4921"/>
      <c r="C2785" s="4872"/>
      <c r="D2785" s="4872"/>
      <c r="E2785" s="4872"/>
      <c r="F2785" s="4872"/>
      <c r="G2785" s="4872"/>
      <c r="H2785" s="4872"/>
      <c r="I2785" s="4872"/>
      <c r="J2785" s="4872"/>
      <c r="K2785" s="539" t="s">
        <v>2003</v>
      </c>
      <c r="L2785" s="539" t="s">
        <v>2004</v>
      </c>
      <c r="M2785" s="4872"/>
      <c r="N2785" s="4872"/>
      <c r="O2785" s="4872"/>
      <c r="P2785" s="4872"/>
      <c r="Q2785" s="4872"/>
      <c r="R2785" s="4874"/>
    </row>
    <row r="2786" spans="2:18" s="360" customFormat="1" ht="15" customHeight="1" x14ac:dyDescent="0.2">
      <c r="B2786" s="540">
        <v>1</v>
      </c>
      <c r="C2786" s="541">
        <v>1800</v>
      </c>
      <c r="D2786" s="542">
        <f>+E2786+H2786+J2786</f>
        <v>15</v>
      </c>
      <c r="E2786" s="542">
        <v>15</v>
      </c>
      <c r="F2786" s="543">
        <v>0</v>
      </c>
      <c r="G2786" s="543"/>
      <c r="H2786" s="542">
        <v>0</v>
      </c>
      <c r="I2786" s="544">
        <v>0</v>
      </c>
      <c r="J2786" s="545">
        <v>0</v>
      </c>
      <c r="K2786" s="4875">
        <v>0</v>
      </c>
      <c r="L2786" s="4876"/>
      <c r="M2786" s="546">
        <v>0.08</v>
      </c>
      <c r="N2786" s="546">
        <v>0.19</v>
      </c>
      <c r="O2786" s="546">
        <v>0.19</v>
      </c>
      <c r="P2786" s="546">
        <v>0.19</v>
      </c>
      <c r="Q2786" s="546">
        <v>0.19</v>
      </c>
      <c r="R2786" s="547" t="s">
        <v>2005</v>
      </c>
    </row>
    <row r="2787" spans="2:18" s="360" customFormat="1" ht="15" customHeight="1" x14ac:dyDescent="0.2">
      <c r="B2787" s="548">
        <v>2</v>
      </c>
      <c r="C2787" s="315" t="s">
        <v>2006</v>
      </c>
      <c r="D2787" s="549">
        <f>+E2787+H2787+J2787</f>
        <v>0</v>
      </c>
      <c r="E2787" s="549">
        <v>0</v>
      </c>
      <c r="F2787" s="550">
        <f>E2787/M2787</f>
        <v>0</v>
      </c>
      <c r="G2787" s="550"/>
      <c r="H2787" s="549">
        <v>0</v>
      </c>
      <c r="I2787" s="551">
        <v>0</v>
      </c>
      <c r="J2787" s="552">
        <v>0</v>
      </c>
      <c r="K2787" s="4889">
        <v>0</v>
      </c>
      <c r="L2787" s="4890"/>
      <c r="M2787" s="553">
        <v>0.22</v>
      </c>
      <c r="N2787" s="553">
        <v>0.23319999999999999</v>
      </c>
      <c r="O2787" s="553">
        <v>0.30470000000000003</v>
      </c>
      <c r="P2787" s="553">
        <v>0.23319999999999999</v>
      </c>
      <c r="Q2787" s="553">
        <v>0.30470000000000003</v>
      </c>
      <c r="R2787" s="554" t="s">
        <v>2007</v>
      </c>
    </row>
    <row r="2788" spans="2:18" s="360" customFormat="1" ht="15" customHeight="1" x14ac:dyDescent="0.2">
      <c r="B2788" s="548">
        <v>3</v>
      </c>
      <c r="C2788" s="315" t="s">
        <v>2008</v>
      </c>
      <c r="D2788" s="549">
        <f t="shared" ref="D2788:D2851" si="29">+E2788+H2788+J2788</f>
        <v>892.86</v>
      </c>
      <c r="E2788" s="549">
        <v>892.86</v>
      </c>
      <c r="F2788" s="550">
        <f t="shared" ref="F2788:F2851" si="30">E2788/M2788</f>
        <v>10516.607773851591</v>
      </c>
      <c r="G2788" s="550"/>
      <c r="H2788" s="549">
        <v>0</v>
      </c>
      <c r="I2788" s="551">
        <v>0</v>
      </c>
      <c r="J2788" s="552">
        <v>0</v>
      </c>
      <c r="K2788" s="4889">
        <v>0</v>
      </c>
      <c r="L2788" s="4890"/>
      <c r="M2788" s="553">
        <v>8.4900000000000003E-2</v>
      </c>
      <c r="N2788" s="553">
        <v>0.23319999999999999</v>
      </c>
      <c r="O2788" s="553">
        <v>0.27121732283464567</v>
      </c>
      <c r="P2788" s="553">
        <v>0.18631732283464569</v>
      </c>
      <c r="Q2788" s="553">
        <v>0.18631732283464569</v>
      </c>
      <c r="R2788" s="554" t="s">
        <v>2007</v>
      </c>
    </row>
    <row r="2789" spans="2:18" s="360" customFormat="1" ht="15" customHeight="1" x14ac:dyDescent="0.2">
      <c r="B2789" s="548">
        <v>4</v>
      </c>
      <c r="C2789" s="315" t="s">
        <v>2009</v>
      </c>
      <c r="D2789" s="549">
        <f t="shared" si="29"/>
        <v>1160.7142857142856</v>
      </c>
      <c r="E2789" s="549">
        <v>1160.7142857142856</v>
      </c>
      <c r="F2789" s="550">
        <f t="shared" si="30"/>
        <v>13671.546357058722</v>
      </c>
      <c r="G2789" s="550"/>
      <c r="H2789" s="549">
        <v>0</v>
      </c>
      <c r="I2789" s="551">
        <v>0</v>
      </c>
      <c r="J2789" s="552">
        <v>0</v>
      </c>
      <c r="K2789" s="4889">
        <v>0</v>
      </c>
      <c r="L2789" s="4890"/>
      <c r="M2789" s="553">
        <v>8.4900000000000003E-2</v>
      </c>
      <c r="N2789" s="553">
        <v>0.23319999999999999</v>
      </c>
      <c r="O2789" s="553">
        <v>0.27121732283464567</v>
      </c>
      <c r="P2789" s="553">
        <v>0.18631732283464569</v>
      </c>
      <c r="Q2789" s="553">
        <v>0.18631732283464569</v>
      </c>
      <c r="R2789" s="554" t="s">
        <v>2007</v>
      </c>
    </row>
    <row r="2790" spans="2:18" s="360" customFormat="1" ht="15" customHeight="1" x14ac:dyDescent="0.2">
      <c r="B2790" s="548">
        <v>5</v>
      </c>
      <c r="C2790" s="315" t="s">
        <v>2010</v>
      </c>
      <c r="D2790" s="549">
        <f t="shared" si="29"/>
        <v>1339.29</v>
      </c>
      <c r="E2790" s="549">
        <v>1339.29</v>
      </c>
      <c r="F2790" s="550">
        <f t="shared" si="30"/>
        <v>16029.65447563672</v>
      </c>
      <c r="G2790" s="550"/>
      <c r="H2790" s="549">
        <v>0</v>
      </c>
      <c r="I2790" s="551">
        <v>0</v>
      </c>
      <c r="J2790" s="552">
        <v>0</v>
      </c>
      <c r="K2790" s="4889">
        <v>0</v>
      </c>
      <c r="L2790" s="4890"/>
      <c r="M2790" s="553">
        <v>8.3550771604938262E-2</v>
      </c>
      <c r="N2790" s="553">
        <v>0.23319999999999999</v>
      </c>
      <c r="O2790" s="553">
        <v>0.26851886604452219</v>
      </c>
      <c r="P2790" s="553">
        <v>0.18501732283464561</v>
      </c>
      <c r="Q2790" s="553">
        <v>0.18501732283464561</v>
      </c>
      <c r="R2790" s="554" t="s">
        <v>2007</v>
      </c>
    </row>
    <row r="2791" spans="2:18" s="360" customFormat="1" ht="15" customHeight="1" x14ac:dyDescent="0.2">
      <c r="B2791" s="548">
        <v>6</v>
      </c>
      <c r="C2791" s="315" t="s">
        <v>2011</v>
      </c>
      <c r="D2791" s="549">
        <f t="shared" si="29"/>
        <v>13392.86</v>
      </c>
      <c r="E2791" s="549">
        <v>13392.86</v>
      </c>
      <c r="F2791" s="550">
        <f t="shared" si="30"/>
        <v>202199.23813340362</v>
      </c>
      <c r="G2791" s="550"/>
      <c r="H2791" s="549">
        <v>0</v>
      </c>
      <c r="I2791" s="551">
        <v>0</v>
      </c>
      <c r="J2791" s="552">
        <v>0</v>
      </c>
      <c r="K2791" s="4889">
        <v>0</v>
      </c>
      <c r="L2791" s="4890"/>
      <c r="M2791" s="553">
        <v>6.6235956790123438E-2</v>
      </c>
      <c r="N2791" s="553">
        <v>0.23319999999999999</v>
      </c>
      <c r="O2791" s="553">
        <v>0.23388923641489254</v>
      </c>
      <c r="P2791" s="553">
        <v>0.16765327962476911</v>
      </c>
      <c r="Q2791" s="553">
        <v>0.16765327962476911</v>
      </c>
      <c r="R2791" s="554" t="s">
        <v>2007</v>
      </c>
    </row>
    <row r="2792" spans="2:18" s="360" customFormat="1" ht="15" customHeight="1" x14ac:dyDescent="0.2">
      <c r="B2792" s="548">
        <v>7</v>
      </c>
      <c r="C2792" s="315" t="s">
        <v>2012</v>
      </c>
      <c r="D2792" s="549">
        <f t="shared" si="29"/>
        <v>1785.7107142857139</v>
      </c>
      <c r="E2792" s="549">
        <v>1785.7107142857139</v>
      </c>
      <c r="F2792" s="550">
        <f t="shared" si="30"/>
        <v>21611.627078622456</v>
      </c>
      <c r="G2792" s="550"/>
      <c r="H2792" s="549">
        <v>0</v>
      </c>
      <c r="I2792" s="551">
        <v>0</v>
      </c>
      <c r="J2792" s="552">
        <v>0</v>
      </c>
      <c r="K2792" s="4889">
        <v>0</v>
      </c>
      <c r="L2792" s="4890"/>
      <c r="M2792" s="553">
        <v>8.2627314814814806E-2</v>
      </c>
      <c r="N2792" s="553">
        <v>0.23319999999999999</v>
      </c>
      <c r="O2792" s="553">
        <v>0.26667195246427527</v>
      </c>
      <c r="P2792" s="553">
        <v>0.18404463764946047</v>
      </c>
      <c r="Q2792" s="553">
        <v>0.18404463764946047</v>
      </c>
      <c r="R2792" s="554" t="s">
        <v>2007</v>
      </c>
    </row>
    <row r="2793" spans="2:18" s="360" customFormat="1" ht="15" customHeight="1" x14ac:dyDescent="0.2">
      <c r="B2793" s="548">
        <v>8</v>
      </c>
      <c r="C2793" s="315" t="s">
        <v>2013</v>
      </c>
      <c r="D2793" s="549">
        <f t="shared" si="29"/>
        <v>2232.1428571428569</v>
      </c>
      <c r="E2793" s="549">
        <v>2232.1428571428569</v>
      </c>
      <c r="F2793" s="550">
        <f t="shared" si="30"/>
        <v>27214.285714285721</v>
      </c>
      <c r="G2793" s="550"/>
      <c r="H2793" s="549">
        <v>0</v>
      </c>
      <c r="I2793" s="551">
        <v>0</v>
      </c>
      <c r="J2793" s="552">
        <v>0</v>
      </c>
      <c r="K2793" s="4889">
        <v>0</v>
      </c>
      <c r="L2793" s="4890"/>
      <c r="M2793" s="553">
        <v>8.2020997375328059E-2</v>
      </c>
      <c r="N2793" s="553">
        <v>0.23319999999999999</v>
      </c>
      <c r="O2793" s="553">
        <v>0.26545931758530183</v>
      </c>
      <c r="P2793" s="553">
        <v>0.18343832020997372</v>
      </c>
      <c r="Q2793" s="553">
        <v>0.18343832020997372</v>
      </c>
      <c r="R2793" s="554" t="s">
        <v>2007</v>
      </c>
    </row>
    <row r="2794" spans="2:18" s="360" customFormat="1" ht="15" customHeight="1" x14ac:dyDescent="0.2">
      <c r="B2794" s="548">
        <v>9</v>
      </c>
      <c r="C2794" s="315" t="s">
        <v>2014</v>
      </c>
      <c r="D2794" s="549">
        <f t="shared" si="29"/>
        <v>223.21383928571424</v>
      </c>
      <c r="E2794" s="549">
        <v>223.21383928571424</v>
      </c>
      <c r="F2794" s="550">
        <f t="shared" si="30"/>
        <v>2565.6763136288992</v>
      </c>
      <c r="G2794" s="550"/>
      <c r="H2794" s="549">
        <v>0</v>
      </c>
      <c r="I2794" s="551">
        <v>0</v>
      </c>
      <c r="J2794" s="552">
        <v>0</v>
      </c>
      <c r="K2794" s="4889">
        <v>0</v>
      </c>
      <c r="L2794" s="4890"/>
      <c r="M2794" s="553">
        <v>8.7000000000000008E-2</v>
      </c>
      <c r="N2794" s="553">
        <v>0.23319999999999999</v>
      </c>
      <c r="O2794" s="553">
        <v>0.27541732283464565</v>
      </c>
      <c r="P2794" s="553">
        <v>0.18841732283464563</v>
      </c>
      <c r="Q2794" s="553">
        <v>0.18841732283464563</v>
      </c>
      <c r="R2794" s="554" t="s">
        <v>2007</v>
      </c>
    </row>
    <row r="2795" spans="2:18" s="360" customFormat="1" ht="15" customHeight="1" x14ac:dyDescent="0.2">
      <c r="B2795" s="548">
        <v>10</v>
      </c>
      <c r="C2795" s="315" t="s">
        <v>2015</v>
      </c>
      <c r="D2795" s="549">
        <f t="shared" si="29"/>
        <v>267.86</v>
      </c>
      <c r="E2795" s="549">
        <v>267.86</v>
      </c>
      <c r="F2795" s="550">
        <f t="shared" si="30"/>
        <v>3078.8505747126437</v>
      </c>
      <c r="G2795" s="550"/>
      <c r="H2795" s="549">
        <v>0</v>
      </c>
      <c r="I2795" s="551">
        <v>0</v>
      </c>
      <c r="J2795" s="552">
        <v>0</v>
      </c>
      <c r="K2795" s="4889">
        <v>0</v>
      </c>
      <c r="L2795" s="4890"/>
      <c r="M2795" s="553">
        <v>8.7000000000000008E-2</v>
      </c>
      <c r="N2795" s="553">
        <v>0.23319999999999999</v>
      </c>
      <c r="O2795" s="553">
        <v>0.27541732283464565</v>
      </c>
      <c r="P2795" s="553">
        <v>0.18841732283464563</v>
      </c>
      <c r="Q2795" s="553">
        <v>0.18841732283464563</v>
      </c>
      <c r="R2795" s="554" t="s">
        <v>2007</v>
      </c>
    </row>
    <row r="2796" spans="2:18" s="360" customFormat="1" ht="15" customHeight="1" x14ac:dyDescent="0.2">
      <c r="B2796" s="548">
        <v>11</v>
      </c>
      <c r="C2796" s="315" t="s">
        <v>2016</v>
      </c>
      <c r="D2796" s="549">
        <f t="shared" si="29"/>
        <v>357.1421428571428</v>
      </c>
      <c r="E2796" s="549">
        <v>357.1421428571428</v>
      </c>
      <c r="F2796" s="550">
        <f t="shared" si="30"/>
        <v>4152.8156146179408</v>
      </c>
      <c r="G2796" s="550"/>
      <c r="H2796" s="549">
        <v>0</v>
      </c>
      <c r="I2796" s="551">
        <v>0</v>
      </c>
      <c r="J2796" s="552">
        <v>0</v>
      </c>
      <c r="K2796" s="4889">
        <v>0</v>
      </c>
      <c r="L2796" s="4890"/>
      <c r="M2796" s="553">
        <v>8.5999999999999979E-2</v>
      </c>
      <c r="N2796" s="553">
        <v>0.23319999999999999</v>
      </c>
      <c r="O2796" s="553">
        <v>0.27341732283464565</v>
      </c>
      <c r="P2796" s="553">
        <v>0.18741732283464568</v>
      </c>
      <c r="Q2796" s="553">
        <v>0.18741732283464568</v>
      </c>
      <c r="R2796" s="554" t="s">
        <v>2007</v>
      </c>
    </row>
    <row r="2797" spans="2:18" s="360" customFormat="1" ht="15" customHeight="1" x14ac:dyDescent="0.2">
      <c r="B2797" s="548">
        <v>12</v>
      </c>
      <c r="C2797" s="315" t="s">
        <v>1952</v>
      </c>
      <c r="D2797" s="549">
        <f t="shared" si="29"/>
        <v>401.79</v>
      </c>
      <c r="E2797" s="549">
        <v>401.79</v>
      </c>
      <c r="F2797" s="550">
        <f t="shared" si="30"/>
        <v>4671.9767441860477</v>
      </c>
      <c r="G2797" s="550"/>
      <c r="H2797" s="549">
        <v>0</v>
      </c>
      <c r="I2797" s="551">
        <v>0</v>
      </c>
      <c r="J2797" s="552">
        <v>0</v>
      </c>
      <c r="K2797" s="4889">
        <v>0</v>
      </c>
      <c r="L2797" s="4890"/>
      <c r="M2797" s="553">
        <v>8.5999999999999979E-2</v>
      </c>
      <c r="N2797" s="553">
        <v>0.23319999999999999</v>
      </c>
      <c r="O2797" s="553">
        <v>0.27341732283464565</v>
      </c>
      <c r="P2797" s="553">
        <v>0.18741732283464568</v>
      </c>
      <c r="Q2797" s="553">
        <v>0.18741732283464568</v>
      </c>
      <c r="R2797" s="554" t="s">
        <v>2007</v>
      </c>
    </row>
    <row r="2798" spans="2:18" s="360" customFormat="1" ht="15" customHeight="1" x14ac:dyDescent="0.2">
      <c r="B2798" s="548">
        <v>13</v>
      </c>
      <c r="C2798" s="315" t="s">
        <v>1953</v>
      </c>
      <c r="D2798" s="549">
        <f t="shared" si="29"/>
        <v>446.43</v>
      </c>
      <c r="E2798" s="549">
        <v>446.43</v>
      </c>
      <c r="F2798" s="550">
        <f t="shared" si="30"/>
        <v>5191.0465116279083</v>
      </c>
      <c r="G2798" s="550"/>
      <c r="H2798" s="549">
        <v>0</v>
      </c>
      <c r="I2798" s="551">
        <v>0</v>
      </c>
      <c r="J2798" s="552">
        <v>0</v>
      </c>
      <c r="K2798" s="4889">
        <v>0</v>
      </c>
      <c r="L2798" s="4890"/>
      <c r="M2798" s="553">
        <v>8.5999999999999979E-2</v>
      </c>
      <c r="N2798" s="553">
        <v>0.23319999999999999</v>
      </c>
      <c r="O2798" s="553">
        <v>0.27341732283464565</v>
      </c>
      <c r="P2798" s="553">
        <v>0.18741732283464568</v>
      </c>
      <c r="Q2798" s="553">
        <v>0.18741732283464568</v>
      </c>
      <c r="R2798" s="554" t="s">
        <v>2007</v>
      </c>
    </row>
    <row r="2799" spans="2:18" s="360" customFormat="1" ht="15" customHeight="1" x14ac:dyDescent="0.2">
      <c r="B2799" s="548">
        <v>14</v>
      </c>
      <c r="C2799" s="315" t="s">
        <v>1954</v>
      </c>
      <c r="D2799" s="549">
        <f t="shared" si="29"/>
        <v>491.0714285714285</v>
      </c>
      <c r="E2799" s="549">
        <v>491.0714285714285</v>
      </c>
      <c r="F2799" s="550">
        <f t="shared" si="30"/>
        <v>5710.1328903654494</v>
      </c>
      <c r="G2799" s="550"/>
      <c r="H2799" s="549">
        <v>0</v>
      </c>
      <c r="I2799" s="551">
        <v>0</v>
      </c>
      <c r="J2799" s="552">
        <v>0</v>
      </c>
      <c r="K2799" s="4889">
        <v>0</v>
      </c>
      <c r="L2799" s="4890"/>
      <c r="M2799" s="553">
        <v>8.5999999999999979E-2</v>
      </c>
      <c r="N2799" s="553">
        <v>0.23319999999999999</v>
      </c>
      <c r="O2799" s="553">
        <v>0.27341732283464565</v>
      </c>
      <c r="P2799" s="553">
        <v>0.18741732283464568</v>
      </c>
      <c r="Q2799" s="553">
        <v>0.18741732283464568</v>
      </c>
      <c r="R2799" s="554" t="s">
        <v>2007</v>
      </c>
    </row>
    <row r="2800" spans="2:18" s="360" customFormat="1" ht="15" customHeight="1" x14ac:dyDescent="0.2">
      <c r="B2800" s="555">
        <v>15</v>
      </c>
      <c r="C2800" s="556" t="s">
        <v>1955</v>
      </c>
      <c r="D2800" s="557">
        <f t="shared" si="29"/>
        <v>535.71321428571423</v>
      </c>
      <c r="E2800" s="557">
        <v>535.71321428571423</v>
      </c>
      <c r="F2800" s="558">
        <f t="shared" si="30"/>
        <v>6302.5084033613439</v>
      </c>
      <c r="G2800" s="558"/>
      <c r="H2800" s="557">
        <v>0</v>
      </c>
      <c r="I2800" s="559">
        <v>0</v>
      </c>
      <c r="J2800" s="552">
        <v>0</v>
      </c>
      <c r="K2800" s="4904">
        <v>0</v>
      </c>
      <c r="L2800" s="4905">
        <v>0</v>
      </c>
      <c r="M2800" s="560">
        <v>8.5000000000000006E-2</v>
      </c>
      <c r="N2800" s="560">
        <v>0.23319999999999999</v>
      </c>
      <c r="O2800" s="560">
        <v>0.2714173228346457</v>
      </c>
      <c r="P2800" s="560">
        <v>0.18641732283464565</v>
      </c>
      <c r="Q2800" s="560">
        <v>0.18641732283464565</v>
      </c>
      <c r="R2800" s="561" t="s">
        <v>2007</v>
      </c>
    </row>
    <row r="2801" spans="2:18" s="360" customFormat="1" ht="15" customHeight="1" x14ac:dyDescent="0.2">
      <c r="B2801" s="548">
        <v>16</v>
      </c>
      <c r="C2801" s="315" t="s">
        <v>11</v>
      </c>
      <c r="D2801" s="549">
        <f t="shared" si="29"/>
        <v>580.36</v>
      </c>
      <c r="E2801" s="549">
        <v>580.36</v>
      </c>
      <c r="F2801" s="550">
        <f t="shared" si="30"/>
        <v>6827.7647058823522</v>
      </c>
      <c r="G2801" s="550"/>
      <c r="H2801" s="549">
        <v>0</v>
      </c>
      <c r="I2801" s="551">
        <v>0</v>
      </c>
      <c r="J2801" s="552">
        <v>0</v>
      </c>
      <c r="K2801" s="4889">
        <v>0</v>
      </c>
      <c r="L2801" s="4890">
        <v>0</v>
      </c>
      <c r="M2801" s="553">
        <v>8.5000000000000006E-2</v>
      </c>
      <c r="N2801" s="553">
        <v>0.23319999999999999</v>
      </c>
      <c r="O2801" s="553">
        <v>0.2714173228346457</v>
      </c>
      <c r="P2801" s="553">
        <v>0.18641732283464565</v>
      </c>
      <c r="Q2801" s="553">
        <v>0.18641732283464565</v>
      </c>
      <c r="R2801" s="554" t="s">
        <v>2007</v>
      </c>
    </row>
    <row r="2802" spans="2:18" s="360" customFormat="1" ht="15" customHeight="1" x14ac:dyDescent="0.2">
      <c r="B2802" s="548">
        <v>17</v>
      </c>
      <c r="C2802" s="315" t="s">
        <v>12</v>
      </c>
      <c r="D2802" s="549">
        <f t="shared" si="29"/>
        <v>625</v>
      </c>
      <c r="E2802" s="549">
        <v>625</v>
      </c>
      <c r="F2802" s="550">
        <f t="shared" si="30"/>
        <v>7352.9411764705874</v>
      </c>
      <c r="G2802" s="550"/>
      <c r="H2802" s="549">
        <v>0</v>
      </c>
      <c r="I2802" s="551">
        <v>0</v>
      </c>
      <c r="J2802" s="552">
        <v>0</v>
      </c>
      <c r="K2802" s="4889">
        <v>0</v>
      </c>
      <c r="L2802" s="4890">
        <v>0</v>
      </c>
      <c r="M2802" s="553">
        <v>8.5000000000000006E-2</v>
      </c>
      <c r="N2802" s="553">
        <v>0.23319999999999999</v>
      </c>
      <c r="O2802" s="553">
        <v>0.2714173228346457</v>
      </c>
      <c r="P2802" s="553">
        <v>0.18641732283464565</v>
      </c>
      <c r="Q2802" s="553">
        <v>0.18641732283464565</v>
      </c>
      <c r="R2802" s="554" t="s">
        <v>2007</v>
      </c>
    </row>
    <row r="2803" spans="2:18" s="360" customFormat="1" ht="15" customHeight="1" x14ac:dyDescent="0.2">
      <c r="B2803" s="548">
        <v>18</v>
      </c>
      <c r="C2803" s="315" t="s">
        <v>13</v>
      </c>
      <c r="D2803" s="549">
        <f t="shared" si="29"/>
        <v>669.64285714285711</v>
      </c>
      <c r="E2803" s="549">
        <v>669.64285714285711</v>
      </c>
      <c r="F2803" s="550">
        <f t="shared" si="30"/>
        <v>7878.1512605042008</v>
      </c>
      <c r="G2803" s="550"/>
      <c r="H2803" s="549">
        <v>0</v>
      </c>
      <c r="I2803" s="551">
        <v>0</v>
      </c>
      <c r="J2803" s="552">
        <v>0</v>
      </c>
      <c r="K2803" s="4889">
        <v>0</v>
      </c>
      <c r="L2803" s="4890">
        <v>0</v>
      </c>
      <c r="M2803" s="553">
        <v>8.5000000000000006E-2</v>
      </c>
      <c r="N2803" s="553">
        <v>0.23319999999999999</v>
      </c>
      <c r="O2803" s="553">
        <v>0.2714173228346457</v>
      </c>
      <c r="P2803" s="553">
        <v>0.18641732283464565</v>
      </c>
      <c r="Q2803" s="553">
        <v>0.18641732283464565</v>
      </c>
      <c r="R2803" s="554" t="s">
        <v>2007</v>
      </c>
    </row>
    <row r="2804" spans="2:18" s="360" customFormat="1" ht="15" customHeight="1" x14ac:dyDescent="0.2">
      <c r="B2804" s="548">
        <v>19</v>
      </c>
      <c r="C2804" s="315" t="s">
        <v>14</v>
      </c>
      <c r="D2804" s="549">
        <f t="shared" si="29"/>
        <v>714.29</v>
      </c>
      <c r="E2804" s="549">
        <v>714.29</v>
      </c>
      <c r="F2804" s="550">
        <f t="shared" si="30"/>
        <v>8413.3097762073012</v>
      </c>
      <c r="G2804" s="550"/>
      <c r="H2804" s="549">
        <v>0</v>
      </c>
      <c r="I2804" s="551">
        <v>0</v>
      </c>
      <c r="J2804" s="552">
        <v>0</v>
      </c>
      <c r="K2804" s="4889">
        <v>0</v>
      </c>
      <c r="L2804" s="4890">
        <v>0</v>
      </c>
      <c r="M2804" s="553">
        <v>8.4900000000000003E-2</v>
      </c>
      <c r="N2804" s="553">
        <v>0.23319999999999999</v>
      </c>
      <c r="O2804" s="553">
        <v>0.27121732283464567</v>
      </c>
      <c r="P2804" s="553">
        <v>0.18631732283464569</v>
      </c>
      <c r="Q2804" s="553">
        <v>0.18631732283464569</v>
      </c>
      <c r="R2804" s="554" t="s">
        <v>2007</v>
      </c>
    </row>
    <row r="2805" spans="2:18" s="360" customFormat="1" ht="15" customHeight="1" x14ac:dyDescent="0.2">
      <c r="B2805" s="548">
        <v>20</v>
      </c>
      <c r="C2805" s="315" t="s">
        <v>15</v>
      </c>
      <c r="D2805" s="549">
        <f t="shared" si="29"/>
        <v>803.57142857142844</v>
      </c>
      <c r="E2805" s="549">
        <v>803.57142857142844</v>
      </c>
      <c r="F2805" s="550">
        <f t="shared" si="30"/>
        <v>9464.9167087329606</v>
      </c>
      <c r="G2805" s="550"/>
      <c r="H2805" s="549">
        <v>0</v>
      </c>
      <c r="I2805" s="551">
        <v>0</v>
      </c>
      <c r="J2805" s="552">
        <v>0</v>
      </c>
      <c r="K2805" s="4889">
        <v>0</v>
      </c>
      <c r="L2805" s="4890">
        <v>0</v>
      </c>
      <c r="M2805" s="553">
        <v>8.4900000000000003E-2</v>
      </c>
      <c r="N2805" s="553">
        <v>0.23319999999999999</v>
      </c>
      <c r="O2805" s="553">
        <v>0.27121732283464567</v>
      </c>
      <c r="P2805" s="553">
        <v>0.18631732283464569</v>
      </c>
      <c r="Q2805" s="553">
        <v>0.18631732283464569</v>
      </c>
      <c r="R2805" s="554" t="s">
        <v>2007</v>
      </c>
    </row>
    <row r="2806" spans="2:18" s="360" customFormat="1" ht="15" customHeight="1" x14ac:dyDescent="0.2">
      <c r="B2806" s="548">
        <v>21</v>
      </c>
      <c r="C2806" s="315" t="s">
        <v>16</v>
      </c>
      <c r="D2806" s="549">
        <f t="shared" si="29"/>
        <v>223.21428571428569</v>
      </c>
      <c r="E2806" s="549">
        <v>223.21428571428569</v>
      </c>
      <c r="F2806" s="550">
        <f t="shared" si="30"/>
        <v>2565.6814449917892</v>
      </c>
      <c r="G2806" s="550"/>
      <c r="H2806" s="549">
        <v>0</v>
      </c>
      <c r="I2806" s="551">
        <v>0</v>
      </c>
      <c r="J2806" s="552">
        <v>0</v>
      </c>
      <c r="K2806" s="4889">
        <v>0</v>
      </c>
      <c r="L2806" s="4890">
        <v>0</v>
      </c>
      <c r="M2806" s="553">
        <v>8.7000000000000008E-2</v>
      </c>
      <c r="N2806" s="553">
        <v>0.23319999999999999</v>
      </c>
      <c r="O2806" s="553">
        <v>0.27541732283464565</v>
      </c>
      <c r="P2806" s="553">
        <v>0.18841732283464563</v>
      </c>
      <c r="Q2806" s="553">
        <v>0.18841732283464563</v>
      </c>
      <c r="R2806" s="554" t="s">
        <v>2007</v>
      </c>
    </row>
    <row r="2807" spans="2:18" s="360" customFormat="1" ht="15" customHeight="1" x14ac:dyDescent="0.2">
      <c r="B2807" s="548">
        <v>22</v>
      </c>
      <c r="C2807" s="315" t="s">
        <v>17</v>
      </c>
      <c r="D2807" s="549">
        <f t="shared" si="29"/>
        <v>267.86</v>
      </c>
      <c r="E2807" s="549">
        <v>267.86</v>
      </c>
      <c r="F2807" s="550">
        <f t="shared" si="30"/>
        <v>3078.8505747126437</v>
      </c>
      <c r="G2807" s="550"/>
      <c r="H2807" s="549">
        <v>0</v>
      </c>
      <c r="I2807" s="551">
        <v>0</v>
      </c>
      <c r="J2807" s="552">
        <v>0</v>
      </c>
      <c r="K2807" s="4889">
        <v>0</v>
      </c>
      <c r="L2807" s="4890">
        <v>0</v>
      </c>
      <c r="M2807" s="553">
        <v>8.7000000000000008E-2</v>
      </c>
      <c r="N2807" s="553">
        <v>0.23319999999999999</v>
      </c>
      <c r="O2807" s="553">
        <v>0.27541732283464565</v>
      </c>
      <c r="P2807" s="553">
        <v>0.18841732283464563</v>
      </c>
      <c r="Q2807" s="553">
        <v>0.18841732283464563</v>
      </c>
      <c r="R2807" s="554" t="s">
        <v>2007</v>
      </c>
    </row>
    <row r="2808" spans="2:18" s="360" customFormat="1" ht="15" customHeight="1" x14ac:dyDescent="0.2">
      <c r="B2808" s="548">
        <v>23</v>
      </c>
      <c r="C2808" s="315" t="s">
        <v>18</v>
      </c>
      <c r="D2808" s="549">
        <f t="shared" si="29"/>
        <v>357.14285714285711</v>
      </c>
      <c r="E2808" s="549">
        <v>357.14285714285711</v>
      </c>
      <c r="F2808" s="550">
        <f t="shared" si="30"/>
        <v>4152.8239202657815</v>
      </c>
      <c r="G2808" s="550"/>
      <c r="H2808" s="549">
        <v>0</v>
      </c>
      <c r="I2808" s="551">
        <v>0</v>
      </c>
      <c r="J2808" s="552">
        <v>0</v>
      </c>
      <c r="K2808" s="4889">
        <v>0</v>
      </c>
      <c r="L2808" s="4890">
        <v>0</v>
      </c>
      <c r="M2808" s="553">
        <v>8.5999999999999979E-2</v>
      </c>
      <c r="N2808" s="553">
        <v>0.23319999999999999</v>
      </c>
      <c r="O2808" s="553">
        <v>0.27341732283464565</v>
      </c>
      <c r="P2808" s="553">
        <v>0.18741732283464568</v>
      </c>
      <c r="Q2808" s="553">
        <v>0.18741732283464568</v>
      </c>
      <c r="R2808" s="554" t="s">
        <v>2007</v>
      </c>
    </row>
    <row r="2809" spans="2:18" s="360" customFormat="1" ht="15" customHeight="1" x14ac:dyDescent="0.2">
      <c r="B2809" s="548">
        <v>24</v>
      </c>
      <c r="C2809" s="315" t="s">
        <v>19</v>
      </c>
      <c r="D2809" s="549">
        <f t="shared" si="29"/>
        <v>401.79</v>
      </c>
      <c r="E2809" s="549">
        <v>401.79</v>
      </c>
      <c r="F2809" s="550">
        <f t="shared" si="30"/>
        <v>4671.9767441860477</v>
      </c>
      <c r="G2809" s="550"/>
      <c r="H2809" s="549">
        <v>0</v>
      </c>
      <c r="I2809" s="551">
        <v>0</v>
      </c>
      <c r="J2809" s="552">
        <v>0</v>
      </c>
      <c r="K2809" s="4889">
        <v>0</v>
      </c>
      <c r="L2809" s="4890">
        <v>0</v>
      </c>
      <c r="M2809" s="553">
        <v>8.5999999999999979E-2</v>
      </c>
      <c r="N2809" s="553">
        <v>0.23319999999999999</v>
      </c>
      <c r="O2809" s="553">
        <v>0.27341732283464565</v>
      </c>
      <c r="P2809" s="553">
        <v>0.18741732283464568</v>
      </c>
      <c r="Q2809" s="553">
        <v>0.18741732283464568</v>
      </c>
      <c r="R2809" s="554" t="s">
        <v>2007</v>
      </c>
    </row>
    <row r="2810" spans="2:18" s="360" customFormat="1" ht="15" customHeight="1" x14ac:dyDescent="0.2">
      <c r="B2810" s="548">
        <v>25</v>
      </c>
      <c r="C2810" s="315" t="s">
        <v>20</v>
      </c>
      <c r="D2810" s="549">
        <f t="shared" si="29"/>
        <v>446.43</v>
      </c>
      <c r="E2810" s="549">
        <v>446.43</v>
      </c>
      <c r="F2810" s="550">
        <f t="shared" si="30"/>
        <v>5191.0465116279083</v>
      </c>
      <c r="G2810" s="550"/>
      <c r="H2810" s="549">
        <v>0</v>
      </c>
      <c r="I2810" s="551">
        <v>0</v>
      </c>
      <c r="J2810" s="552">
        <v>0</v>
      </c>
      <c r="K2810" s="4889">
        <v>0</v>
      </c>
      <c r="L2810" s="4890">
        <v>0</v>
      </c>
      <c r="M2810" s="553">
        <v>8.5999999999999979E-2</v>
      </c>
      <c r="N2810" s="553">
        <v>0.23319999999999999</v>
      </c>
      <c r="O2810" s="553">
        <v>0.27341732283464565</v>
      </c>
      <c r="P2810" s="553">
        <v>0.18741732283464568</v>
      </c>
      <c r="Q2810" s="553">
        <v>0.18741732283464568</v>
      </c>
      <c r="R2810" s="554" t="s">
        <v>2007</v>
      </c>
    </row>
    <row r="2811" spans="2:18" s="360" customFormat="1" ht="15" customHeight="1" x14ac:dyDescent="0.2">
      <c r="B2811" s="548">
        <v>26</v>
      </c>
      <c r="C2811" s="315" t="s">
        <v>21</v>
      </c>
      <c r="D2811" s="549">
        <f t="shared" si="29"/>
        <v>491.0714285714285</v>
      </c>
      <c r="E2811" s="549">
        <v>491.0714285714285</v>
      </c>
      <c r="F2811" s="550">
        <f t="shared" si="30"/>
        <v>5710.1328903654494</v>
      </c>
      <c r="G2811" s="550"/>
      <c r="H2811" s="549">
        <v>0</v>
      </c>
      <c r="I2811" s="551">
        <v>0</v>
      </c>
      <c r="J2811" s="552">
        <v>0</v>
      </c>
      <c r="K2811" s="4889">
        <v>0</v>
      </c>
      <c r="L2811" s="4890">
        <v>0</v>
      </c>
      <c r="M2811" s="553">
        <v>8.5999999999999979E-2</v>
      </c>
      <c r="N2811" s="553">
        <v>0.23319999999999999</v>
      </c>
      <c r="O2811" s="553">
        <v>0.27341732283464565</v>
      </c>
      <c r="P2811" s="553">
        <v>0.18741732283464568</v>
      </c>
      <c r="Q2811" s="553">
        <v>0.18741732283464568</v>
      </c>
      <c r="R2811" s="554" t="s">
        <v>2007</v>
      </c>
    </row>
    <row r="2812" spans="2:18" s="360" customFormat="1" ht="15" customHeight="1" x14ac:dyDescent="0.2">
      <c r="B2812" s="548">
        <v>27</v>
      </c>
      <c r="C2812" s="315" t="s">
        <v>22</v>
      </c>
      <c r="D2812" s="549">
        <f t="shared" si="29"/>
        <v>535.71428571428567</v>
      </c>
      <c r="E2812" s="549">
        <v>535.71428571428567</v>
      </c>
      <c r="F2812" s="550">
        <f t="shared" si="30"/>
        <v>6302.5210084033606</v>
      </c>
      <c r="G2812" s="550"/>
      <c r="H2812" s="549">
        <v>0</v>
      </c>
      <c r="I2812" s="551">
        <v>0</v>
      </c>
      <c r="J2812" s="552">
        <v>0</v>
      </c>
      <c r="K2812" s="4889">
        <v>0</v>
      </c>
      <c r="L2812" s="4890">
        <v>0</v>
      </c>
      <c r="M2812" s="553">
        <v>8.5000000000000006E-2</v>
      </c>
      <c r="N2812" s="553">
        <v>0.23319999999999999</v>
      </c>
      <c r="O2812" s="553">
        <v>0.2714173228346457</v>
      </c>
      <c r="P2812" s="553">
        <v>0.18641732283464565</v>
      </c>
      <c r="Q2812" s="553">
        <v>0.18641732283464565</v>
      </c>
      <c r="R2812" s="554" t="s">
        <v>2007</v>
      </c>
    </row>
    <row r="2813" spans="2:18" s="360" customFormat="1" ht="15" customHeight="1" x14ac:dyDescent="0.2">
      <c r="B2813" s="548">
        <v>28</v>
      </c>
      <c r="C2813" s="315" t="s">
        <v>23</v>
      </c>
      <c r="D2813" s="549">
        <f t="shared" si="29"/>
        <v>580.36</v>
      </c>
      <c r="E2813" s="549">
        <v>580.36</v>
      </c>
      <c r="F2813" s="550">
        <f t="shared" si="30"/>
        <v>6827.7647058823522</v>
      </c>
      <c r="G2813" s="550"/>
      <c r="H2813" s="549">
        <v>0</v>
      </c>
      <c r="I2813" s="551">
        <v>0</v>
      </c>
      <c r="J2813" s="552">
        <v>0</v>
      </c>
      <c r="K2813" s="4889">
        <v>0</v>
      </c>
      <c r="L2813" s="4890">
        <v>0</v>
      </c>
      <c r="M2813" s="553">
        <v>8.5000000000000006E-2</v>
      </c>
      <c r="N2813" s="553">
        <v>0.23319999999999999</v>
      </c>
      <c r="O2813" s="553">
        <v>0.2714173228346457</v>
      </c>
      <c r="P2813" s="553">
        <v>0.18641732283464565</v>
      </c>
      <c r="Q2813" s="553">
        <v>0.18641732283464565</v>
      </c>
      <c r="R2813" s="554" t="s">
        <v>2007</v>
      </c>
    </row>
    <row r="2814" spans="2:18" s="360" customFormat="1" ht="15" customHeight="1" x14ac:dyDescent="0.2">
      <c r="B2814" s="555">
        <v>29</v>
      </c>
      <c r="C2814" s="556" t="s">
        <v>24</v>
      </c>
      <c r="D2814" s="557">
        <f t="shared" si="29"/>
        <v>625</v>
      </c>
      <c r="E2814" s="557">
        <v>625</v>
      </c>
      <c r="F2814" s="558">
        <f t="shared" si="30"/>
        <v>7352.9411764705874</v>
      </c>
      <c r="G2814" s="558"/>
      <c r="H2814" s="557">
        <v>0</v>
      </c>
      <c r="I2814" s="559">
        <v>0</v>
      </c>
      <c r="J2814" s="552">
        <v>0</v>
      </c>
      <c r="K2814" s="4904">
        <v>0</v>
      </c>
      <c r="L2814" s="4905">
        <v>0</v>
      </c>
      <c r="M2814" s="560">
        <v>8.5000000000000006E-2</v>
      </c>
      <c r="N2814" s="560">
        <v>0.23319999999999999</v>
      </c>
      <c r="O2814" s="560">
        <v>0.2714173228346457</v>
      </c>
      <c r="P2814" s="560">
        <v>0.18641732283464565</v>
      </c>
      <c r="Q2814" s="560">
        <v>0.18641732283464565</v>
      </c>
      <c r="R2814" s="561" t="s">
        <v>2007</v>
      </c>
    </row>
    <row r="2815" spans="2:18" s="360" customFormat="1" ht="15" customHeight="1" x14ac:dyDescent="0.2">
      <c r="B2815" s="548">
        <v>30</v>
      </c>
      <c r="C2815" s="315" t="s">
        <v>25</v>
      </c>
      <c r="D2815" s="549">
        <f t="shared" si="29"/>
        <v>669.64285714285711</v>
      </c>
      <c r="E2815" s="549">
        <v>669.64285714285711</v>
      </c>
      <c r="F2815" s="550">
        <f t="shared" si="30"/>
        <v>7878.1512605042008</v>
      </c>
      <c r="G2815" s="550"/>
      <c r="H2815" s="549">
        <v>0</v>
      </c>
      <c r="I2815" s="551">
        <v>0</v>
      </c>
      <c r="J2815" s="552">
        <v>0</v>
      </c>
      <c r="K2815" s="4889">
        <v>0</v>
      </c>
      <c r="L2815" s="4890">
        <v>0</v>
      </c>
      <c r="M2815" s="553">
        <v>8.5000000000000006E-2</v>
      </c>
      <c r="N2815" s="553">
        <v>0.23319999999999999</v>
      </c>
      <c r="O2815" s="553">
        <v>0.2714173228346457</v>
      </c>
      <c r="P2815" s="553">
        <v>0.18641732283464565</v>
      </c>
      <c r="Q2815" s="553">
        <v>0.18641732283464565</v>
      </c>
      <c r="R2815" s="554" t="s">
        <v>2007</v>
      </c>
    </row>
    <row r="2816" spans="2:18" s="360" customFormat="1" ht="15" customHeight="1" x14ac:dyDescent="0.2">
      <c r="B2816" s="548">
        <v>31</v>
      </c>
      <c r="C2816" s="315" t="s">
        <v>26</v>
      </c>
      <c r="D2816" s="549">
        <f t="shared" si="29"/>
        <v>714.29</v>
      </c>
      <c r="E2816" s="549">
        <v>714.29</v>
      </c>
      <c r="F2816" s="550">
        <f t="shared" si="30"/>
        <v>8413.3097762073012</v>
      </c>
      <c r="G2816" s="550"/>
      <c r="H2816" s="549">
        <v>0</v>
      </c>
      <c r="I2816" s="551">
        <v>0</v>
      </c>
      <c r="J2816" s="552">
        <v>0</v>
      </c>
      <c r="K2816" s="4889">
        <v>0</v>
      </c>
      <c r="L2816" s="4890">
        <v>0</v>
      </c>
      <c r="M2816" s="553">
        <v>8.4900000000000003E-2</v>
      </c>
      <c r="N2816" s="553">
        <v>0.23319999999999999</v>
      </c>
      <c r="O2816" s="553">
        <v>0.27121732283464567</v>
      </c>
      <c r="P2816" s="553">
        <v>0.18631732283464569</v>
      </c>
      <c r="Q2816" s="553">
        <v>0.18631732283464569</v>
      </c>
      <c r="R2816" s="554" t="s">
        <v>2007</v>
      </c>
    </row>
    <row r="2817" spans="2:18" s="360" customFormat="1" ht="15" customHeight="1" x14ac:dyDescent="0.2">
      <c r="B2817" s="548">
        <v>32</v>
      </c>
      <c r="C2817" s="315" t="s">
        <v>27</v>
      </c>
      <c r="D2817" s="549">
        <f t="shared" si="29"/>
        <v>803.57142857142844</v>
      </c>
      <c r="E2817" s="549">
        <v>803.57142857142844</v>
      </c>
      <c r="F2817" s="550">
        <f t="shared" si="30"/>
        <v>9464.9167087329606</v>
      </c>
      <c r="G2817" s="550"/>
      <c r="H2817" s="549">
        <v>0</v>
      </c>
      <c r="I2817" s="551">
        <v>0</v>
      </c>
      <c r="J2817" s="552">
        <v>0</v>
      </c>
      <c r="K2817" s="4889">
        <v>0</v>
      </c>
      <c r="L2817" s="4890">
        <v>0</v>
      </c>
      <c r="M2817" s="553">
        <v>8.4900000000000003E-2</v>
      </c>
      <c r="N2817" s="553">
        <v>0.23319999999999999</v>
      </c>
      <c r="O2817" s="553">
        <v>0.27121732283464567</v>
      </c>
      <c r="P2817" s="553">
        <v>0.18631732283464569</v>
      </c>
      <c r="Q2817" s="553">
        <v>0.18631732283464569</v>
      </c>
      <c r="R2817" s="554" t="s">
        <v>2007</v>
      </c>
    </row>
    <row r="2818" spans="2:18" s="360" customFormat="1" ht="15" customHeight="1" x14ac:dyDescent="0.2">
      <c r="B2818" s="548">
        <v>33</v>
      </c>
      <c r="C2818" s="315" t="s">
        <v>28</v>
      </c>
      <c r="D2818" s="549">
        <f t="shared" si="29"/>
        <v>140</v>
      </c>
      <c r="E2818" s="549">
        <v>140</v>
      </c>
      <c r="F2818" s="550">
        <f t="shared" si="30"/>
        <v>700.70070070070074</v>
      </c>
      <c r="G2818" s="550"/>
      <c r="H2818" s="549">
        <v>0</v>
      </c>
      <c r="I2818" s="551">
        <v>0</v>
      </c>
      <c r="J2818" s="552">
        <v>0</v>
      </c>
      <c r="K2818" s="4889">
        <v>0</v>
      </c>
      <c r="L2818" s="4890">
        <v>0</v>
      </c>
      <c r="M2818" s="553">
        <v>0.19980000000000001</v>
      </c>
      <c r="N2818" s="553">
        <v>0.23319999999999999</v>
      </c>
      <c r="O2818" s="553">
        <v>0.30470000000000003</v>
      </c>
      <c r="P2818" s="553">
        <v>0.23319999999999999</v>
      </c>
      <c r="Q2818" s="553">
        <v>0.30470000000000003</v>
      </c>
      <c r="R2818" s="554" t="s">
        <v>2007</v>
      </c>
    </row>
    <row r="2819" spans="2:18" s="360" customFormat="1" ht="15" customHeight="1" x14ac:dyDescent="0.2">
      <c r="B2819" s="548">
        <v>34</v>
      </c>
      <c r="C2819" s="315" t="s">
        <v>29</v>
      </c>
      <c r="D2819" s="549">
        <f t="shared" si="29"/>
        <v>50</v>
      </c>
      <c r="E2819" s="549">
        <v>50</v>
      </c>
      <c r="F2819" s="550">
        <f t="shared" si="30"/>
        <v>250</v>
      </c>
      <c r="G2819" s="550"/>
      <c r="H2819" s="549">
        <v>0</v>
      </c>
      <c r="I2819" s="551">
        <v>0</v>
      </c>
      <c r="J2819" s="552">
        <v>0</v>
      </c>
      <c r="K2819" s="4889">
        <v>0</v>
      </c>
      <c r="L2819" s="4890">
        <v>0</v>
      </c>
      <c r="M2819" s="560">
        <v>0.2</v>
      </c>
      <c r="N2819" s="553">
        <v>0.23319999999999999</v>
      </c>
      <c r="O2819" s="553">
        <v>0.30470000000000003</v>
      </c>
      <c r="P2819" s="553">
        <v>0.23319999999999999</v>
      </c>
      <c r="Q2819" s="553">
        <v>0.30470000000000003</v>
      </c>
      <c r="R2819" s="554" t="s">
        <v>2007</v>
      </c>
    </row>
    <row r="2820" spans="2:18" s="360" customFormat="1" ht="15" customHeight="1" x14ac:dyDescent="0.2">
      <c r="B2820" s="548">
        <v>35</v>
      </c>
      <c r="C2820" s="315" t="s">
        <v>30</v>
      </c>
      <c r="D2820" s="549">
        <f t="shared" si="29"/>
        <v>245</v>
      </c>
      <c r="E2820" s="549">
        <v>245</v>
      </c>
      <c r="F2820" s="550">
        <f t="shared" si="30"/>
        <v>1226.2262262262261</v>
      </c>
      <c r="G2820" s="550"/>
      <c r="H2820" s="549">
        <v>0</v>
      </c>
      <c r="I2820" s="551">
        <v>0</v>
      </c>
      <c r="J2820" s="552">
        <v>0</v>
      </c>
      <c r="K2820" s="4889">
        <v>0</v>
      </c>
      <c r="L2820" s="4890">
        <v>0</v>
      </c>
      <c r="M2820" s="553">
        <v>0.19980000000000001</v>
      </c>
      <c r="N2820" s="553">
        <v>0.23319999999999999</v>
      </c>
      <c r="O2820" s="553">
        <v>0.30470000000000003</v>
      </c>
      <c r="P2820" s="553">
        <v>0.23319999999999999</v>
      </c>
      <c r="Q2820" s="553">
        <v>0.30470000000000003</v>
      </c>
      <c r="R2820" s="554" t="s">
        <v>2007</v>
      </c>
    </row>
    <row r="2821" spans="2:18" s="360" customFormat="1" ht="15" customHeight="1" x14ac:dyDescent="0.2">
      <c r="B2821" s="548">
        <v>36</v>
      </c>
      <c r="C2821" s="315" t="s">
        <v>31</v>
      </c>
      <c r="D2821" s="549">
        <f t="shared" si="29"/>
        <v>50</v>
      </c>
      <c r="E2821" s="549">
        <v>50</v>
      </c>
      <c r="F2821" s="550">
        <f t="shared" si="30"/>
        <v>227.27272727272728</v>
      </c>
      <c r="G2821" s="550"/>
      <c r="H2821" s="549">
        <v>0</v>
      </c>
      <c r="I2821" s="551">
        <v>0</v>
      </c>
      <c r="J2821" s="552">
        <v>0</v>
      </c>
      <c r="K2821" s="4889">
        <v>0</v>
      </c>
      <c r="L2821" s="4890">
        <v>0</v>
      </c>
      <c r="M2821" s="553">
        <v>0.22</v>
      </c>
      <c r="N2821" s="553">
        <v>0.23319999999999999</v>
      </c>
      <c r="O2821" s="553">
        <v>0.30470000000000003</v>
      </c>
      <c r="P2821" s="553">
        <v>0.23319999999999999</v>
      </c>
      <c r="Q2821" s="553">
        <v>0.30470000000000003</v>
      </c>
      <c r="R2821" s="554" t="s">
        <v>2007</v>
      </c>
    </row>
    <row r="2822" spans="2:18" s="360" customFormat="1" ht="15" customHeight="1" x14ac:dyDescent="0.2">
      <c r="B2822" s="548">
        <v>37</v>
      </c>
      <c r="C2822" s="315" t="s">
        <v>32</v>
      </c>
      <c r="D2822" s="549">
        <f t="shared" si="29"/>
        <v>95</v>
      </c>
      <c r="E2822" s="549">
        <v>95</v>
      </c>
      <c r="F2822" s="550">
        <f t="shared" si="30"/>
        <v>431.81818181818181</v>
      </c>
      <c r="G2822" s="550"/>
      <c r="H2822" s="549">
        <v>0</v>
      </c>
      <c r="I2822" s="551">
        <v>0</v>
      </c>
      <c r="J2822" s="552">
        <v>0</v>
      </c>
      <c r="K2822" s="4889">
        <v>0</v>
      </c>
      <c r="L2822" s="4890">
        <v>0</v>
      </c>
      <c r="M2822" s="553">
        <v>0.22</v>
      </c>
      <c r="N2822" s="553">
        <v>0.23319999999999999</v>
      </c>
      <c r="O2822" s="553">
        <v>0.30470000000000003</v>
      </c>
      <c r="P2822" s="553">
        <v>0.23319999999999999</v>
      </c>
      <c r="Q2822" s="553">
        <v>0.30470000000000003</v>
      </c>
      <c r="R2822" s="554" t="s">
        <v>2007</v>
      </c>
    </row>
    <row r="2823" spans="2:18" s="360" customFormat="1" ht="15" customHeight="1" x14ac:dyDescent="0.2">
      <c r="B2823" s="548">
        <v>38</v>
      </c>
      <c r="C2823" s="315" t="s">
        <v>33</v>
      </c>
      <c r="D2823" s="549">
        <f t="shared" si="29"/>
        <v>55</v>
      </c>
      <c r="E2823" s="549">
        <v>55</v>
      </c>
      <c r="F2823" s="550">
        <f t="shared" si="30"/>
        <v>250</v>
      </c>
      <c r="G2823" s="550"/>
      <c r="H2823" s="549">
        <v>0</v>
      </c>
      <c r="I2823" s="551">
        <v>0</v>
      </c>
      <c r="J2823" s="552">
        <v>0</v>
      </c>
      <c r="K2823" s="4889">
        <v>0</v>
      </c>
      <c r="L2823" s="4890">
        <v>0</v>
      </c>
      <c r="M2823" s="553">
        <v>0.22</v>
      </c>
      <c r="N2823" s="553">
        <v>0.23319999999999999</v>
      </c>
      <c r="O2823" s="553">
        <v>0.30470000000000003</v>
      </c>
      <c r="P2823" s="553">
        <v>0.23319999999999999</v>
      </c>
      <c r="Q2823" s="553">
        <v>0.30470000000000003</v>
      </c>
      <c r="R2823" s="554" t="s">
        <v>2007</v>
      </c>
    </row>
    <row r="2824" spans="2:18" s="360" customFormat="1" ht="15" customHeight="1" x14ac:dyDescent="0.2">
      <c r="B2824" s="548">
        <v>39</v>
      </c>
      <c r="C2824" s="315" t="s">
        <v>34</v>
      </c>
      <c r="D2824" s="549">
        <f t="shared" si="29"/>
        <v>16</v>
      </c>
      <c r="E2824" s="549">
        <v>16</v>
      </c>
      <c r="F2824" s="550">
        <f t="shared" si="30"/>
        <v>72.727272727272734</v>
      </c>
      <c r="G2824" s="550"/>
      <c r="H2824" s="549">
        <v>0</v>
      </c>
      <c r="I2824" s="551">
        <v>0</v>
      </c>
      <c r="J2824" s="552">
        <v>0</v>
      </c>
      <c r="K2824" s="4889">
        <v>0</v>
      </c>
      <c r="L2824" s="4890">
        <v>0</v>
      </c>
      <c r="M2824" s="553">
        <v>0.22</v>
      </c>
      <c r="N2824" s="553">
        <v>0.23319999999999999</v>
      </c>
      <c r="O2824" s="553">
        <v>0.30470000000000003</v>
      </c>
      <c r="P2824" s="553">
        <v>0.23319999999999999</v>
      </c>
      <c r="Q2824" s="553">
        <v>0.30470000000000003</v>
      </c>
      <c r="R2824" s="554" t="s">
        <v>2007</v>
      </c>
    </row>
    <row r="2825" spans="2:18" s="360" customFormat="1" ht="15" customHeight="1" x14ac:dyDescent="0.2">
      <c r="B2825" s="548">
        <v>40</v>
      </c>
      <c r="C2825" s="315" t="s">
        <v>35</v>
      </c>
      <c r="D2825" s="549">
        <f t="shared" si="29"/>
        <v>22</v>
      </c>
      <c r="E2825" s="549">
        <v>22</v>
      </c>
      <c r="F2825" s="550">
        <f t="shared" si="30"/>
        <v>100</v>
      </c>
      <c r="G2825" s="550"/>
      <c r="H2825" s="549">
        <v>0</v>
      </c>
      <c r="I2825" s="551">
        <v>0</v>
      </c>
      <c r="J2825" s="552">
        <v>0</v>
      </c>
      <c r="K2825" s="4889">
        <v>0</v>
      </c>
      <c r="L2825" s="4890">
        <v>0</v>
      </c>
      <c r="M2825" s="553">
        <v>0.22</v>
      </c>
      <c r="N2825" s="553">
        <v>0.23319999999999999</v>
      </c>
      <c r="O2825" s="553">
        <v>0.30470000000000003</v>
      </c>
      <c r="P2825" s="553">
        <v>0.23319999999999999</v>
      </c>
      <c r="Q2825" s="553">
        <v>0.30470000000000003</v>
      </c>
      <c r="R2825" s="554" t="s">
        <v>2007</v>
      </c>
    </row>
    <row r="2826" spans="2:18" s="360" customFormat="1" ht="15" customHeight="1" x14ac:dyDescent="0.2">
      <c r="B2826" s="555">
        <v>41</v>
      </c>
      <c r="C2826" s="556" t="s">
        <v>36</v>
      </c>
      <c r="D2826" s="557">
        <f t="shared" si="29"/>
        <v>30</v>
      </c>
      <c r="E2826" s="557">
        <v>30</v>
      </c>
      <c r="F2826" s="558">
        <f t="shared" si="30"/>
        <v>136.36363636363637</v>
      </c>
      <c r="G2826" s="558"/>
      <c r="H2826" s="557">
        <v>0</v>
      </c>
      <c r="I2826" s="559">
        <v>0</v>
      </c>
      <c r="J2826" s="552">
        <v>0</v>
      </c>
      <c r="K2826" s="4904">
        <v>0</v>
      </c>
      <c r="L2826" s="4905">
        <v>0</v>
      </c>
      <c r="M2826" s="560">
        <v>0.22</v>
      </c>
      <c r="N2826" s="560">
        <v>0.23319999999999999</v>
      </c>
      <c r="O2826" s="560">
        <v>0.30470000000000003</v>
      </c>
      <c r="P2826" s="560">
        <v>0.23319999999999999</v>
      </c>
      <c r="Q2826" s="560">
        <v>0.30470000000000003</v>
      </c>
      <c r="R2826" s="561" t="s">
        <v>2007</v>
      </c>
    </row>
    <row r="2827" spans="2:18" s="360" customFormat="1" ht="15" customHeight="1" x14ac:dyDescent="0.2">
      <c r="B2827" s="548">
        <v>42</v>
      </c>
      <c r="C2827" s="315" t="s">
        <v>37</v>
      </c>
      <c r="D2827" s="549">
        <f t="shared" si="29"/>
        <v>16</v>
      </c>
      <c r="E2827" s="549">
        <v>16</v>
      </c>
      <c r="F2827" s="550">
        <f t="shared" si="30"/>
        <v>72.727272727272734</v>
      </c>
      <c r="G2827" s="550"/>
      <c r="H2827" s="549">
        <v>0</v>
      </c>
      <c r="I2827" s="551">
        <v>0</v>
      </c>
      <c r="J2827" s="552">
        <v>0</v>
      </c>
      <c r="K2827" s="4889">
        <v>0</v>
      </c>
      <c r="L2827" s="4890">
        <v>0</v>
      </c>
      <c r="M2827" s="553">
        <v>0.22</v>
      </c>
      <c r="N2827" s="553">
        <v>0.23319999999999999</v>
      </c>
      <c r="O2827" s="553">
        <v>0.30470000000000003</v>
      </c>
      <c r="P2827" s="553">
        <v>0.23319999999999999</v>
      </c>
      <c r="Q2827" s="553">
        <v>0.30470000000000003</v>
      </c>
      <c r="R2827" s="554" t="s">
        <v>2007</v>
      </c>
    </row>
    <row r="2828" spans="2:18" s="360" customFormat="1" ht="15" customHeight="1" x14ac:dyDescent="0.2">
      <c r="B2828" s="555">
        <v>43</v>
      </c>
      <c r="C2828" s="315" t="s">
        <v>38</v>
      </c>
      <c r="D2828" s="549">
        <f t="shared" si="29"/>
        <v>8</v>
      </c>
      <c r="E2828" s="549">
        <v>8</v>
      </c>
      <c r="F2828" s="550">
        <f t="shared" si="30"/>
        <v>44.444444444444443</v>
      </c>
      <c r="G2828" s="550"/>
      <c r="H2828" s="549">
        <v>0</v>
      </c>
      <c r="I2828" s="551">
        <v>0</v>
      </c>
      <c r="J2828" s="552">
        <v>0</v>
      </c>
      <c r="K2828" s="4889">
        <v>0</v>
      </c>
      <c r="L2828" s="4890">
        <v>0</v>
      </c>
      <c r="M2828" s="553">
        <v>0.18</v>
      </c>
      <c r="N2828" s="553">
        <v>0.23319999999999999</v>
      </c>
      <c r="O2828" s="553">
        <v>0.30470000000000003</v>
      </c>
      <c r="P2828" s="553">
        <v>0.23319999999999999</v>
      </c>
      <c r="Q2828" s="553">
        <v>0.30470000000000003</v>
      </c>
      <c r="R2828" s="554" t="s">
        <v>2007</v>
      </c>
    </row>
    <row r="2829" spans="2:18" s="360" customFormat="1" ht="15" customHeight="1" x14ac:dyDescent="0.2">
      <c r="B2829" s="555">
        <v>44</v>
      </c>
      <c r="C2829" s="315" t="s">
        <v>39</v>
      </c>
      <c r="D2829" s="549">
        <f t="shared" si="29"/>
        <v>35</v>
      </c>
      <c r="E2829" s="549">
        <v>35</v>
      </c>
      <c r="F2829" s="550">
        <f t="shared" si="30"/>
        <v>159.09090909090909</v>
      </c>
      <c r="G2829" s="550"/>
      <c r="H2829" s="549">
        <v>0</v>
      </c>
      <c r="I2829" s="551">
        <v>0</v>
      </c>
      <c r="J2829" s="552">
        <v>0</v>
      </c>
      <c r="K2829" s="4889">
        <v>0</v>
      </c>
      <c r="L2829" s="4890">
        <v>0</v>
      </c>
      <c r="M2829" s="553">
        <v>0.22</v>
      </c>
      <c r="N2829" s="553">
        <v>0.23319999999999999</v>
      </c>
      <c r="O2829" s="553">
        <v>0.30470000000000003</v>
      </c>
      <c r="P2829" s="553">
        <v>0.23319999999999999</v>
      </c>
      <c r="Q2829" s="553">
        <v>0.30470000000000003</v>
      </c>
      <c r="R2829" s="554" t="s">
        <v>2007</v>
      </c>
    </row>
    <row r="2830" spans="2:18" s="360" customFormat="1" ht="15" customHeight="1" x14ac:dyDescent="0.2">
      <c r="B2830" s="555">
        <v>45</v>
      </c>
      <c r="C2830" s="315" t="s">
        <v>849</v>
      </c>
      <c r="D2830" s="549">
        <f t="shared" si="29"/>
        <v>17</v>
      </c>
      <c r="E2830" s="549">
        <v>17</v>
      </c>
      <c r="F2830" s="550">
        <f t="shared" si="30"/>
        <v>77.272727272727266</v>
      </c>
      <c r="G2830" s="550"/>
      <c r="H2830" s="549">
        <v>0</v>
      </c>
      <c r="I2830" s="551">
        <v>0</v>
      </c>
      <c r="J2830" s="552">
        <v>0</v>
      </c>
      <c r="K2830" s="4889">
        <v>0</v>
      </c>
      <c r="L2830" s="4890">
        <v>0</v>
      </c>
      <c r="M2830" s="553">
        <v>0.22</v>
      </c>
      <c r="N2830" s="553">
        <v>0.23319999999999999</v>
      </c>
      <c r="O2830" s="553">
        <v>0.30470000000000003</v>
      </c>
      <c r="P2830" s="553">
        <v>0.23319999999999999</v>
      </c>
      <c r="Q2830" s="553">
        <v>0.30470000000000003</v>
      </c>
      <c r="R2830" s="554" t="s">
        <v>2007</v>
      </c>
    </row>
    <row r="2831" spans="2:18" s="360" customFormat="1" ht="15" customHeight="1" x14ac:dyDescent="0.2">
      <c r="B2831" s="548">
        <v>46</v>
      </c>
      <c r="C2831" s="315" t="s">
        <v>850</v>
      </c>
      <c r="D2831" s="549">
        <f t="shared" si="29"/>
        <v>21</v>
      </c>
      <c r="E2831" s="549">
        <v>21</v>
      </c>
      <c r="F2831" s="550">
        <f t="shared" si="30"/>
        <v>95.454545454545453</v>
      </c>
      <c r="G2831" s="550"/>
      <c r="H2831" s="549">
        <v>0</v>
      </c>
      <c r="I2831" s="551">
        <v>0</v>
      </c>
      <c r="J2831" s="552">
        <v>0</v>
      </c>
      <c r="K2831" s="4889">
        <v>0</v>
      </c>
      <c r="L2831" s="4890">
        <v>0</v>
      </c>
      <c r="M2831" s="553">
        <v>0.22</v>
      </c>
      <c r="N2831" s="553">
        <v>0.23319999999999999</v>
      </c>
      <c r="O2831" s="553">
        <v>0.30470000000000003</v>
      </c>
      <c r="P2831" s="553">
        <v>0.23319999999999999</v>
      </c>
      <c r="Q2831" s="553">
        <v>0.30470000000000003</v>
      </c>
      <c r="R2831" s="554" t="s">
        <v>2007</v>
      </c>
    </row>
    <row r="2832" spans="2:18" s="360" customFormat="1" ht="15" customHeight="1" x14ac:dyDescent="0.2">
      <c r="B2832" s="548">
        <v>47</v>
      </c>
      <c r="C2832" s="315" t="s">
        <v>851</v>
      </c>
      <c r="D2832" s="549">
        <f t="shared" si="29"/>
        <v>26</v>
      </c>
      <c r="E2832" s="549">
        <v>26</v>
      </c>
      <c r="F2832" s="550">
        <f t="shared" si="30"/>
        <v>118.18181818181819</v>
      </c>
      <c r="G2832" s="550"/>
      <c r="H2832" s="549">
        <v>0</v>
      </c>
      <c r="I2832" s="551">
        <v>0</v>
      </c>
      <c r="J2832" s="552">
        <v>0</v>
      </c>
      <c r="K2832" s="4889">
        <v>0</v>
      </c>
      <c r="L2832" s="4890">
        <v>0</v>
      </c>
      <c r="M2832" s="553">
        <v>0.22</v>
      </c>
      <c r="N2832" s="553">
        <v>0.23319999999999999</v>
      </c>
      <c r="O2832" s="553">
        <v>0.30470000000000003</v>
      </c>
      <c r="P2832" s="553">
        <v>0.23319999999999999</v>
      </c>
      <c r="Q2832" s="553">
        <v>0.30470000000000003</v>
      </c>
      <c r="R2832" s="554" t="s">
        <v>2007</v>
      </c>
    </row>
    <row r="2833" spans="2:18" s="360" customFormat="1" ht="15" customHeight="1" x14ac:dyDescent="0.2">
      <c r="B2833" s="548">
        <v>48</v>
      </c>
      <c r="C2833" s="315" t="s">
        <v>852</v>
      </c>
      <c r="D2833" s="549">
        <f t="shared" si="29"/>
        <v>30</v>
      </c>
      <c r="E2833" s="549">
        <v>30</v>
      </c>
      <c r="F2833" s="550">
        <f t="shared" si="30"/>
        <v>136.36363636363637</v>
      </c>
      <c r="G2833" s="550"/>
      <c r="H2833" s="549">
        <v>0</v>
      </c>
      <c r="I2833" s="551">
        <v>0</v>
      </c>
      <c r="J2833" s="552">
        <v>0</v>
      </c>
      <c r="K2833" s="4889">
        <v>0</v>
      </c>
      <c r="L2833" s="4890">
        <v>0</v>
      </c>
      <c r="M2833" s="553">
        <v>0.22</v>
      </c>
      <c r="N2833" s="553">
        <v>0.23319999999999999</v>
      </c>
      <c r="O2833" s="553">
        <v>0.30470000000000003</v>
      </c>
      <c r="P2833" s="553">
        <v>0.23319999999999999</v>
      </c>
      <c r="Q2833" s="553">
        <v>0.30470000000000003</v>
      </c>
      <c r="R2833" s="554" t="s">
        <v>2007</v>
      </c>
    </row>
    <row r="2834" spans="2:18" s="360" customFormat="1" ht="15" customHeight="1" x14ac:dyDescent="0.2">
      <c r="B2834" s="548">
        <v>49</v>
      </c>
      <c r="C2834" s="315" t="s">
        <v>853</v>
      </c>
      <c r="D2834" s="549">
        <f t="shared" si="29"/>
        <v>65</v>
      </c>
      <c r="E2834" s="549">
        <v>65</v>
      </c>
      <c r="F2834" s="550">
        <f t="shared" si="30"/>
        <v>450.13850415512456</v>
      </c>
      <c r="G2834" s="550"/>
      <c r="H2834" s="549">
        <v>0</v>
      </c>
      <c r="I2834" s="551">
        <v>0</v>
      </c>
      <c r="J2834" s="552">
        <v>0</v>
      </c>
      <c r="K2834" s="4889">
        <v>0</v>
      </c>
      <c r="L2834" s="4890">
        <v>0</v>
      </c>
      <c r="M2834" s="553">
        <v>0.14440000000000003</v>
      </c>
      <c r="N2834" s="553">
        <v>0.23319999999999999</v>
      </c>
      <c r="O2834" s="553">
        <v>0.2944</v>
      </c>
      <c r="P2834" s="553">
        <v>0.23319999999999999</v>
      </c>
      <c r="Q2834" s="553">
        <v>0.2944</v>
      </c>
      <c r="R2834" s="554" t="s">
        <v>2007</v>
      </c>
    </row>
    <row r="2835" spans="2:18" s="360" customFormat="1" ht="15" customHeight="1" x14ac:dyDescent="0.2">
      <c r="B2835" s="548">
        <v>50</v>
      </c>
      <c r="C2835" s="315" t="s">
        <v>854</v>
      </c>
      <c r="D2835" s="549">
        <f t="shared" si="29"/>
        <v>22</v>
      </c>
      <c r="E2835" s="549">
        <v>22</v>
      </c>
      <c r="F2835" s="550">
        <f t="shared" si="30"/>
        <v>100</v>
      </c>
      <c r="G2835" s="550"/>
      <c r="H2835" s="549">
        <v>0</v>
      </c>
      <c r="I2835" s="551">
        <v>0</v>
      </c>
      <c r="J2835" s="552">
        <v>0</v>
      </c>
      <c r="K2835" s="4889">
        <v>0</v>
      </c>
      <c r="L2835" s="4890">
        <v>0</v>
      </c>
      <c r="M2835" s="553">
        <v>0.22</v>
      </c>
      <c r="N2835" s="553">
        <v>0.23319999999999999</v>
      </c>
      <c r="O2835" s="553">
        <v>0.30470000000000003</v>
      </c>
      <c r="P2835" s="553">
        <v>0.23319999999999999</v>
      </c>
      <c r="Q2835" s="553">
        <v>0.30470000000000003</v>
      </c>
      <c r="R2835" s="554" t="s">
        <v>2007</v>
      </c>
    </row>
    <row r="2836" spans="2:18" s="360" customFormat="1" ht="15" customHeight="1" x14ac:dyDescent="0.2">
      <c r="B2836" s="548">
        <v>51</v>
      </c>
      <c r="C2836" s="315" t="s">
        <v>855</v>
      </c>
      <c r="D2836" s="549">
        <f t="shared" si="29"/>
        <v>100</v>
      </c>
      <c r="E2836" s="549">
        <v>100</v>
      </c>
      <c r="F2836" s="550">
        <f t="shared" si="30"/>
        <v>700.28011204481788</v>
      </c>
      <c r="G2836" s="550"/>
      <c r="H2836" s="549">
        <v>0</v>
      </c>
      <c r="I2836" s="551">
        <v>0</v>
      </c>
      <c r="J2836" s="552">
        <v>0</v>
      </c>
      <c r="K2836" s="4889">
        <v>0</v>
      </c>
      <c r="L2836" s="4890">
        <v>0</v>
      </c>
      <c r="M2836" s="553">
        <v>0.14280000000000001</v>
      </c>
      <c r="N2836" s="553">
        <v>0.23319999999999999</v>
      </c>
      <c r="O2836" s="553">
        <v>0.2928</v>
      </c>
      <c r="P2836" s="553">
        <v>0.23319999999999999</v>
      </c>
      <c r="Q2836" s="553">
        <v>0.29279999999999995</v>
      </c>
      <c r="R2836" s="554" t="s">
        <v>2007</v>
      </c>
    </row>
    <row r="2837" spans="2:18" s="360" customFormat="1" ht="15" customHeight="1" x14ac:dyDescent="0.2">
      <c r="B2837" s="548">
        <v>52</v>
      </c>
      <c r="C2837" s="315" t="s">
        <v>856</v>
      </c>
      <c r="D2837" s="549">
        <f t="shared" si="29"/>
        <v>31</v>
      </c>
      <c r="E2837" s="549">
        <v>31</v>
      </c>
      <c r="F2837" s="550">
        <f t="shared" si="30"/>
        <v>140.90909090909091</v>
      </c>
      <c r="G2837" s="550"/>
      <c r="H2837" s="549">
        <v>0</v>
      </c>
      <c r="I2837" s="551">
        <v>0</v>
      </c>
      <c r="J2837" s="552">
        <v>0</v>
      </c>
      <c r="K2837" s="4889">
        <v>0</v>
      </c>
      <c r="L2837" s="4890">
        <v>0</v>
      </c>
      <c r="M2837" s="553">
        <v>0.22</v>
      </c>
      <c r="N2837" s="553">
        <v>0.23319999999999999</v>
      </c>
      <c r="O2837" s="553">
        <v>0.30470000000000003</v>
      </c>
      <c r="P2837" s="553">
        <v>0.23319999999999999</v>
      </c>
      <c r="Q2837" s="553">
        <v>0.30470000000000003</v>
      </c>
      <c r="R2837" s="554" t="s">
        <v>2007</v>
      </c>
    </row>
    <row r="2838" spans="2:18" s="360" customFormat="1" ht="15" customHeight="1" x14ac:dyDescent="0.2">
      <c r="B2838" s="548">
        <v>53</v>
      </c>
      <c r="C2838" s="315" t="s">
        <v>857</v>
      </c>
      <c r="D2838" s="549">
        <f t="shared" si="29"/>
        <v>13</v>
      </c>
      <c r="E2838" s="549">
        <v>13</v>
      </c>
      <c r="F2838" s="550">
        <f t="shared" si="30"/>
        <v>59.090909090909093</v>
      </c>
      <c r="G2838" s="550"/>
      <c r="H2838" s="549">
        <v>0</v>
      </c>
      <c r="I2838" s="551">
        <v>0</v>
      </c>
      <c r="J2838" s="552">
        <v>0</v>
      </c>
      <c r="K2838" s="4889">
        <v>0</v>
      </c>
      <c r="L2838" s="4890">
        <v>0</v>
      </c>
      <c r="M2838" s="553">
        <v>0.22</v>
      </c>
      <c r="N2838" s="553">
        <v>0.23319999999999999</v>
      </c>
      <c r="O2838" s="553">
        <v>0.30470000000000003</v>
      </c>
      <c r="P2838" s="553">
        <v>0.23319999999999999</v>
      </c>
      <c r="Q2838" s="553">
        <v>0.30470000000000003</v>
      </c>
      <c r="R2838" s="554" t="s">
        <v>2007</v>
      </c>
    </row>
    <row r="2839" spans="2:18" s="360" customFormat="1" ht="15" customHeight="1" x14ac:dyDescent="0.2">
      <c r="B2839" s="548">
        <v>54</v>
      </c>
      <c r="C2839" s="315" t="s">
        <v>858</v>
      </c>
      <c r="D2839" s="549">
        <f t="shared" si="29"/>
        <v>15</v>
      </c>
      <c r="E2839" s="549">
        <v>15</v>
      </c>
      <c r="F2839" s="550">
        <f t="shared" si="30"/>
        <v>68.181818181818187</v>
      </c>
      <c r="G2839" s="550"/>
      <c r="H2839" s="549">
        <v>0</v>
      </c>
      <c r="I2839" s="551">
        <v>0</v>
      </c>
      <c r="J2839" s="552">
        <v>0</v>
      </c>
      <c r="K2839" s="4889">
        <v>0</v>
      </c>
      <c r="L2839" s="4890">
        <v>0</v>
      </c>
      <c r="M2839" s="553">
        <v>0.22</v>
      </c>
      <c r="N2839" s="553">
        <v>0.23319999999999999</v>
      </c>
      <c r="O2839" s="553">
        <v>0.30470000000000003</v>
      </c>
      <c r="P2839" s="553">
        <v>0.23319999999999999</v>
      </c>
      <c r="Q2839" s="553">
        <v>0.30470000000000003</v>
      </c>
      <c r="R2839" s="554" t="s">
        <v>2007</v>
      </c>
    </row>
    <row r="2840" spans="2:18" s="360" customFormat="1" ht="15" customHeight="1" x14ac:dyDescent="0.2">
      <c r="B2840" s="548">
        <v>55</v>
      </c>
      <c r="C2840" s="315" t="s">
        <v>859</v>
      </c>
      <c r="D2840" s="549">
        <f t="shared" si="29"/>
        <v>20</v>
      </c>
      <c r="E2840" s="557">
        <v>9.1999999999999993</v>
      </c>
      <c r="F2840" s="550">
        <f t="shared" si="30"/>
        <v>43.80952380952381</v>
      </c>
      <c r="G2840" s="550"/>
      <c r="H2840" s="557">
        <v>10.8</v>
      </c>
      <c r="I2840" s="562">
        <v>1000</v>
      </c>
      <c r="J2840" s="552">
        <v>0</v>
      </c>
      <c r="K2840" s="4889">
        <v>0</v>
      </c>
      <c r="L2840" s="4890">
        <v>0</v>
      </c>
      <c r="M2840" s="553">
        <v>0.21</v>
      </c>
      <c r="N2840" s="553">
        <v>0.23319999999999999</v>
      </c>
      <c r="O2840" s="553">
        <v>0.30470000000000003</v>
      </c>
      <c r="P2840" s="553">
        <v>0.23319999999999999</v>
      </c>
      <c r="Q2840" s="553">
        <v>0.30470000000000003</v>
      </c>
      <c r="R2840" s="554" t="s">
        <v>2007</v>
      </c>
    </row>
    <row r="2841" spans="2:18" s="360" customFormat="1" ht="15" customHeight="1" x14ac:dyDescent="0.2">
      <c r="B2841" s="555">
        <v>56</v>
      </c>
      <c r="C2841" s="556" t="s">
        <v>860</v>
      </c>
      <c r="D2841" s="557">
        <f t="shared" si="29"/>
        <v>22</v>
      </c>
      <c r="E2841" s="557">
        <v>19.25</v>
      </c>
      <c r="F2841" s="558">
        <f t="shared" si="30"/>
        <v>110</v>
      </c>
      <c r="G2841" s="558"/>
      <c r="H2841" s="557">
        <v>2.75</v>
      </c>
      <c r="I2841" s="559">
        <v>250</v>
      </c>
      <c r="J2841" s="552">
        <v>0</v>
      </c>
      <c r="K2841" s="4904">
        <v>0</v>
      </c>
      <c r="L2841" s="4905">
        <v>0</v>
      </c>
      <c r="M2841" s="560">
        <v>0.17499999999999999</v>
      </c>
      <c r="N2841" s="560">
        <v>0.23319999999999999</v>
      </c>
      <c r="O2841" s="560">
        <v>0.30470000000000003</v>
      </c>
      <c r="P2841" s="560">
        <v>0.23319999999999999</v>
      </c>
      <c r="Q2841" s="560">
        <v>0.30470000000000003</v>
      </c>
      <c r="R2841" s="561" t="s">
        <v>2007</v>
      </c>
    </row>
    <row r="2842" spans="2:18" s="360" customFormat="1" ht="15" customHeight="1" x14ac:dyDescent="0.2">
      <c r="B2842" s="548">
        <v>57</v>
      </c>
      <c r="C2842" s="315" t="s">
        <v>861</v>
      </c>
      <c r="D2842" s="549">
        <f t="shared" si="29"/>
        <v>18</v>
      </c>
      <c r="E2842" s="549">
        <v>12.6</v>
      </c>
      <c r="F2842" s="550">
        <f t="shared" si="30"/>
        <v>60</v>
      </c>
      <c r="G2842" s="550"/>
      <c r="H2842" s="549">
        <v>5.4</v>
      </c>
      <c r="I2842" s="551">
        <v>500</v>
      </c>
      <c r="J2842" s="552">
        <v>0</v>
      </c>
      <c r="K2842" s="4889">
        <v>0</v>
      </c>
      <c r="L2842" s="4890">
        <v>0</v>
      </c>
      <c r="M2842" s="553">
        <v>0.21</v>
      </c>
      <c r="N2842" s="553">
        <v>0.23319999999999999</v>
      </c>
      <c r="O2842" s="553">
        <v>0.30470000000000003</v>
      </c>
      <c r="P2842" s="553">
        <v>0.23319999999999999</v>
      </c>
      <c r="Q2842" s="553">
        <v>0.30470000000000003</v>
      </c>
      <c r="R2842" s="554" t="s">
        <v>2007</v>
      </c>
    </row>
    <row r="2843" spans="2:18" s="360" customFormat="1" ht="15" customHeight="1" x14ac:dyDescent="0.2">
      <c r="B2843" s="548">
        <v>58</v>
      </c>
      <c r="C2843" s="315" t="s">
        <v>862</v>
      </c>
      <c r="D2843" s="549">
        <f t="shared" si="29"/>
        <v>21</v>
      </c>
      <c r="E2843" s="549">
        <v>11.1</v>
      </c>
      <c r="F2843" s="550">
        <f t="shared" si="30"/>
        <v>60</v>
      </c>
      <c r="G2843" s="550"/>
      <c r="H2843" s="549">
        <v>9.9</v>
      </c>
      <c r="I2843" s="551">
        <v>5000</v>
      </c>
      <c r="J2843" s="552">
        <v>0</v>
      </c>
      <c r="K2843" s="4889">
        <v>0</v>
      </c>
      <c r="L2843" s="4890">
        <v>0</v>
      </c>
      <c r="M2843" s="553">
        <v>0.185</v>
      </c>
      <c r="N2843" s="553">
        <v>0.23319999999999999</v>
      </c>
      <c r="O2843" s="553">
        <v>0.30470000000000003</v>
      </c>
      <c r="P2843" s="553">
        <v>0.23319999999999999</v>
      </c>
      <c r="Q2843" s="553">
        <v>0.30470000000000003</v>
      </c>
      <c r="R2843" s="554" t="s">
        <v>2007</v>
      </c>
    </row>
    <row r="2844" spans="2:18" s="360" customFormat="1" ht="15" customHeight="1" x14ac:dyDescent="0.2">
      <c r="B2844" s="548">
        <v>59</v>
      </c>
      <c r="C2844" s="315" t="s">
        <v>863</v>
      </c>
      <c r="D2844" s="549">
        <f t="shared" si="29"/>
        <v>18</v>
      </c>
      <c r="E2844" s="549">
        <v>12.6</v>
      </c>
      <c r="F2844" s="550">
        <f t="shared" si="30"/>
        <v>60</v>
      </c>
      <c r="G2844" s="550"/>
      <c r="H2844" s="549">
        <v>5.4</v>
      </c>
      <c r="I2844" s="551">
        <v>500</v>
      </c>
      <c r="J2844" s="552">
        <v>0</v>
      </c>
      <c r="K2844" s="4889">
        <v>0</v>
      </c>
      <c r="L2844" s="4890">
        <v>0</v>
      </c>
      <c r="M2844" s="553">
        <v>0.21</v>
      </c>
      <c r="N2844" s="553">
        <v>0.23319999999999999</v>
      </c>
      <c r="O2844" s="553">
        <v>0.30470000000000003</v>
      </c>
      <c r="P2844" s="553">
        <v>0.23319999999999999</v>
      </c>
      <c r="Q2844" s="553">
        <v>0.30470000000000003</v>
      </c>
      <c r="R2844" s="554" t="s">
        <v>2007</v>
      </c>
    </row>
    <row r="2845" spans="2:18" s="360" customFormat="1" ht="15" customHeight="1" x14ac:dyDescent="0.2">
      <c r="B2845" s="548">
        <v>60</v>
      </c>
      <c r="C2845" s="315" t="s">
        <v>864</v>
      </c>
      <c r="D2845" s="549">
        <f t="shared" si="29"/>
        <v>22</v>
      </c>
      <c r="E2845" s="549">
        <v>19.25</v>
      </c>
      <c r="F2845" s="550">
        <f t="shared" si="30"/>
        <v>110</v>
      </c>
      <c r="G2845" s="550"/>
      <c r="H2845" s="549">
        <v>2.75</v>
      </c>
      <c r="I2845" s="551">
        <v>250</v>
      </c>
      <c r="J2845" s="552">
        <v>0</v>
      </c>
      <c r="K2845" s="4889">
        <v>0</v>
      </c>
      <c r="L2845" s="4890">
        <v>0</v>
      </c>
      <c r="M2845" s="553">
        <v>0.17499999999999999</v>
      </c>
      <c r="N2845" s="553">
        <v>0.23319999999999999</v>
      </c>
      <c r="O2845" s="553">
        <v>0.30470000000000003</v>
      </c>
      <c r="P2845" s="553">
        <v>0.23319999999999999</v>
      </c>
      <c r="Q2845" s="553">
        <v>0.30470000000000003</v>
      </c>
      <c r="R2845" s="554" t="s">
        <v>2007</v>
      </c>
    </row>
    <row r="2846" spans="2:18" s="360" customFormat="1" ht="15" customHeight="1" x14ac:dyDescent="0.2">
      <c r="B2846" s="548">
        <v>61</v>
      </c>
      <c r="C2846" s="315" t="s">
        <v>865</v>
      </c>
      <c r="D2846" s="549">
        <f t="shared" si="29"/>
        <v>16</v>
      </c>
      <c r="E2846" s="549">
        <v>16</v>
      </c>
      <c r="F2846" s="550">
        <f t="shared" si="30"/>
        <v>200.0500125031258</v>
      </c>
      <c r="G2846" s="550"/>
      <c r="H2846" s="549">
        <v>0</v>
      </c>
      <c r="I2846" s="551">
        <v>0</v>
      </c>
      <c r="J2846" s="552">
        <v>0</v>
      </c>
      <c r="K2846" s="4889">
        <v>0</v>
      </c>
      <c r="L2846" s="4890">
        <v>0</v>
      </c>
      <c r="M2846" s="553">
        <v>7.9979999999999996E-2</v>
      </c>
      <c r="N2846" s="553">
        <v>0.23319999999999999</v>
      </c>
      <c r="O2846" s="553">
        <v>0.30470000000000003</v>
      </c>
      <c r="P2846" s="553">
        <v>0.23319999999999999</v>
      </c>
      <c r="Q2846" s="553">
        <v>0.30470000000000003</v>
      </c>
      <c r="R2846" s="554" t="s">
        <v>2007</v>
      </c>
    </row>
    <row r="2847" spans="2:18" s="360" customFormat="1" ht="15" customHeight="1" x14ac:dyDescent="0.2">
      <c r="B2847" s="548">
        <v>62</v>
      </c>
      <c r="C2847" s="556" t="s">
        <v>866</v>
      </c>
      <c r="D2847" s="549">
        <f t="shared" si="29"/>
        <v>30</v>
      </c>
      <c r="E2847" s="549">
        <v>30</v>
      </c>
      <c r="F2847" s="550">
        <f t="shared" si="30"/>
        <v>375</v>
      </c>
      <c r="G2847" s="550"/>
      <c r="H2847" s="549">
        <v>0</v>
      </c>
      <c r="I2847" s="551">
        <v>0</v>
      </c>
      <c r="J2847" s="552">
        <v>0</v>
      </c>
      <c r="K2847" s="4889">
        <v>0</v>
      </c>
      <c r="L2847" s="4890">
        <v>0</v>
      </c>
      <c r="M2847" s="553">
        <v>0.08</v>
      </c>
      <c r="N2847" s="553">
        <v>0.23319999999999999</v>
      </c>
      <c r="O2847" s="553">
        <v>0.30470000000000003</v>
      </c>
      <c r="P2847" s="553">
        <v>0.23319999999999999</v>
      </c>
      <c r="Q2847" s="553">
        <v>0.30470000000000003</v>
      </c>
      <c r="R2847" s="554" t="s">
        <v>2007</v>
      </c>
    </row>
    <row r="2848" spans="2:18" s="360" customFormat="1" ht="15" customHeight="1" x14ac:dyDescent="0.2">
      <c r="B2848" s="548">
        <v>63</v>
      </c>
      <c r="C2848" s="315" t="s">
        <v>867</v>
      </c>
      <c r="D2848" s="549">
        <f t="shared" si="29"/>
        <v>44.642857142857139</v>
      </c>
      <c r="E2848" s="557">
        <v>44.642857142857139</v>
      </c>
      <c r="F2848" s="550">
        <f t="shared" si="30"/>
        <v>405.84415584415581</v>
      </c>
      <c r="G2848" s="550"/>
      <c r="H2848" s="557">
        <v>0</v>
      </c>
      <c r="I2848" s="551">
        <v>0</v>
      </c>
      <c r="J2848" s="552">
        <v>0</v>
      </c>
      <c r="K2848" s="4889">
        <v>0</v>
      </c>
      <c r="L2848" s="4890">
        <v>0</v>
      </c>
      <c r="M2848" s="560">
        <v>0.11</v>
      </c>
      <c r="N2848" s="560">
        <v>0.23319999999999999</v>
      </c>
      <c r="O2848" s="560">
        <v>0.30470000000000003</v>
      </c>
      <c r="P2848" s="560">
        <v>0.23319999999999999</v>
      </c>
      <c r="Q2848" s="560">
        <v>0.26</v>
      </c>
      <c r="R2848" s="554" t="s">
        <v>2007</v>
      </c>
    </row>
    <row r="2849" spans="2:18" s="360" customFormat="1" ht="15" customHeight="1" x14ac:dyDescent="0.2">
      <c r="B2849" s="548">
        <v>64</v>
      </c>
      <c r="C2849" s="315" t="s">
        <v>868</v>
      </c>
      <c r="D2849" s="549">
        <f t="shared" si="29"/>
        <v>89.29</v>
      </c>
      <c r="E2849" s="557">
        <v>89.29</v>
      </c>
      <c r="F2849" s="550">
        <f t="shared" si="30"/>
        <v>892.9</v>
      </c>
      <c r="G2849" s="550"/>
      <c r="H2849" s="557">
        <v>0</v>
      </c>
      <c r="I2849" s="551">
        <v>0</v>
      </c>
      <c r="J2849" s="552">
        <v>0</v>
      </c>
      <c r="K2849" s="4889">
        <v>0</v>
      </c>
      <c r="L2849" s="4890">
        <v>0</v>
      </c>
      <c r="M2849" s="560">
        <v>0.1</v>
      </c>
      <c r="N2849" s="560">
        <v>0.23319999999999999</v>
      </c>
      <c r="O2849" s="560">
        <v>0.30470000000000003</v>
      </c>
      <c r="P2849" s="560">
        <v>0.23319999999999999</v>
      </c>
      <c r="Q2849" s="560">
        <v>0.25</v>
      </c>
      <c r="R2849" s="554" t="s">
        <v>2007</v>
      </c>
    </row>
    <row r="2850" spans="2:18" s="360" customFormat="1" ht="15" customHeight="1" x14ac:dyDescent="0.2">
      <c r="B2850" s="548">
        <v>65</v>
      </c>
      <c r="C2850" s="315" t="s">
        <v>869</v>
      </c>
      <c r="D2850" s="549">
        <f t="shared" si="29"/>
        <v>95</v>
      </c>
      <c r="E2850" s="549">
        <v>95</v>
      </c>
      <c r="F2850" s="550">
        <f t="shared" si="30"/>
        <v>1187.7969492373095</v>
      </c>
      <c r="G2850" s="550"/>
      <c r="H2850" s="549">
        <v>0</v>
      </c>
      <c r="I2850" s="551">
        <v>0</v>
      </c>
      <c r="J2850" s="552">
        <v>0</v>
      </c>
      <c r="K2850" s="4889">
        <v>0</v>
      </c>
      <c r="L2850" s="4890">
        <v>0</v>
      </c>
      <c r="M2850" s="553">
        <v>7.9979999999999996E-2</v>
      </c>
      <c r="N2850" s="553">
        <v>0.23319999999999999</v>
      </c>
      <c r="O2850" s="553">
        <v>0.30470000000000003</v>
      </c>
      <c r="P2850" s="553">
        <v>0.23319999999999999</v>
      </c>
      <c r="Q2850" s="560">
        <v>0.24479999999999999</v>
      </c>
      <c r="R2850" s="554" t="s">
        <v>2007</v>
      </c>
    </row>
    <row r="2851" spans="2:18" s="360" customFormat="1" ht="15" customHeight="1" x14ac:dyDescent="0.2">
      <c r="B2851" s="548">
        <v>66</v>
      </c>
      <c r="C2851" s="315" t="s">
        <v>870</v>
      </c>
      <c r="D2851" s="549">
        <f t="shared" si="29"/>
        <v>120</v>
      </c>
      <c r="E2851" s="549">
        <v>120</v>
      </c>
      <c r="F2851" s="550">
        <f t="shared" si="30"/>
        <v>1500.3750937734435</v>
      </c>
      <c r="G2851" s="550"/>
      <c r="H2851" s="549">
        <v>0</v>
      </c>
      <c r="I2851" s="551">
        <v>0</v>
      </c>
      <c r="J2851" s="552">
        <v>0</v>
      </c>
      <c r="K2851" s="4889">
        <v>0</v>
      </c>
      <c r="L2851" s="4890">
        <v>0</v>
      </c>
      <c r="M2851" s="553">
        <v>7.9979999999999996E-2</v>
      </c>
      <c r="N2851" s="553">
        <v>0.22999979999999998</v>
      </c>
      <c r="O2851" s="553">
        <v>0.30470000000000003</v>
      </c>
      <c r="P2851" s="553">
        <v>0.23319999999999999</v>
      </c>
      <c r="Q2851" s="560">
        <v>0.2424</v>
      </c>
      <c r="R2851" s="554" t="s">
        <v>2007</v>
      </c>
    </row>
    <row r="2852" spans="2:18" s="360" customFormat="1" ht="15" customHeight="1" x14ac:dyDescent="0.2">
      <c r="B2852" s="548">
        <v>67</v>
      </c>
      <c r="C2852" s="315" t="s">
        <v>871</v>
      </c>
      <c r="D2852" s="549">
        <f t="shared" ref="D2852:D2915" si="31">+E2852+H2852+J2852</f>
        <v>25</v>
      </c>
      <c r="E2852" s="549">
        <v>25</v>
      </c>
      <c r="F2852" s="550">
        <f t="shared" ref="F2852:F2915" si="32">E2852/M2852</f>
        <v>312.57814453613406</v>
      </c>
      <c r="G2852" s="550"/>
      <c r="H2852" s="549">
        <v>0</v>
      </c>
      <c r="I2852" s="551">
        <v>0</v>
      </c>
      <c r="J2852" s="552">
        <v>0</v>
      </c>
      <c r="K2852" s="4889">
        <v>0</v>
      </c>
      <c r="L2852" s="4890">
        <v>0</v>
      </c>
      <c r="M2852" s="553">
        <v>7.9979999999999996E-2</v>
      </c>
      <c r="N2852" s="553">
        <v>0.23319999999999999</v>
      </c>
      <c r="O2852" s="553">
        <v>0.30470000000000003</v>
      </c>
      <c r="P2852" s="553">
        <v>0.23319999999999999</v>
      </c>
      <c r="Q2852" s="553">
        <v>0.30470000000000003</v>
      </c>
      <c r="R2852" s="554" t="s">
        <v>2007</v>
      </c>
    </row>
    <row r="2853" spans="2:18" s="360" customFormat="1" ht="15" customHeight="1" x14ac:dyDescent="0.2">
      <c r="B2853" s="548">
        <v>68</v>
      </c>
      <c r="C2853" s="315" t="s">
        <v>872</v>
      </c>
      <c r="D2853" s="549">
        <f t="shared" si="31"/>
        <v>34</v>
      </c>
      <c r="E2853" s="549">
        <v>34</v>
      </c>
      <c r="F2853" s="550">
        <f t="shared" si="32"/>
        <v>425.10627656914232</v>
      </c>
      <c r="G2853" s="550"/>
      <c r="H2853" s="549">
        <v>0</v>
      </c>
      <c r="I2853" s="551">
        <v>0</v>
      </c>
      <c r="J2853" s="552">
        <v>0</v>
      </c>
      <c r="K2853" s="4889">
        <v>0</v>
      </c>
      <c r="L2853" s="4890">
        <v>0</v>
      </c>
      <c r="M2853" s="553">
        <v>7.9979999999999996E-2</v>
      </c>
      <c r="N2853" s="553">
        <v>0.23319999999999999</v>
      </c>
      <c r="O2853" s="553">
        <v>0.30470000000000003</v>
      </c>
      <c r="P2853" s="553">
        <v>0.23319999999999999</v>
      </c>
      <c r="Q2853" s="560">
        <v>0.28620000000000001</v>
      </c>
      <c r="R2853" s="554" t="s">
        <v>2007</v>
      </c>
    </row>
    <row r="2854" spans="2:18" s="360" customFormat="1" ht="15" customHeight="1" x14ac:dyDescent="0.2">
      <c r="B2854" s="548">
        <v>69</v>
      </c>
      <c r="C2854" s="315" t="s">
        <v>873</v>
      </c>
      <c r="D2854" s="549">
        <f t="shared" si="31"/>
        <v>43</v>
      </c>
      <c r="E2854" s="549">
        <v>43</v>
      </c>
      <c r="F2854" s="550">
        <f t="shared" si="32"/>
        <v>537.63440860215053</v>
      </c>
      <c r="G2854" s="550"/>
      <c r="H2854" s="549">
        <v>0</v>
      </c>
      <c r="I2854" s="551">
        <v>0</v>
      </c>
      <c r="J2854" s="552">
        <v>0</v>
      </c>
      <c r="K2854" s="4889">
        <v>0</v>
      </c>
      <c r="L2854" s="4890">
        <v>0</v>
      </c>
      <c r="M2854" s="553">
        <v>7.9979999999999996E-2</v>
      </c>
      <c r="N2854" s="553">
        <v>0.23319999999999999</v>
      </c>
      <c r="O2854" s="553">
        <v>0.30470000000000003</v>
      </c>
      <c r="P2854" s="553">
        <v>0.23319999999999999</v>
      </c>
      <c r="Q2854" s="560">
        <v>0.27300000000000002</v>
      </c>
      <c r="R2854" s="554" t="s">
        <v>2007</v>
      </c>
    </row>
    <row r="2855" spans="2:18" s="360" customFormat="1" ht="15" customHeight="1" x14ac:dyDescent="0.2">
      <c r="B2855" s="548">
        <v>70</v>
      </c>
      <c r="C2855" s="315" t="s">
        <v>874</v>
      </c>
      <c r="D2855" s="549">
        <f t="shared" si="31"/>
        <v>54</v>
      </c>
      <c r="E2855" s="549">
        <v>54</v>
      </c>
      <c r="F2855" s="550">
        <f t="shared" si="32"/>
        <v>675.16879219804957</v>
      </c>
      <c r="G2855" s="550"/>
      <c r="H2855" s="549">
        <v>0</v>
      </c>
      <c r="I2855" s="551">
        <v>0</v>
      </c>
      <c r="J2855" s="552">
        <v>0</v>
      </c>
      <c r="K2855" s="4889">
        <v>0</v>
      </c>
      <c r="L2855" s="4890">
        <v>0</v>
      </c>
      <c r="M2855" s="553">
        <v>7.9979999999999996E-2</v>
      </c>
      <c r="N2855" s="553">
        <v>0.23319999999999999</v>
      </c>
      <c r="O2855" s="553">
        <v>0.30470000000000003</v>
      </c>
      <c r="P2855" s="553">
        <v>0.23319999999999999</v>
      </c>
      <c r="Q2855" s="560">
        <v>0.25800000000000001</v>
      </c>
      <c r="R2855" s="554" t="s">
        <v>2007</v>
      </c>
    </row>
    <row r="2856" spans="2:18" s="360" customFormat="1" ht="15" customHeight="1" x14ac:dyDescent="0.2">
      <c r="B2856" s="555">
        <v>71</v>
      </c>
      <c r="C2856" s="556" t="s">
        <v>1316</v>
      </c>
      <c r="D2856" s="557">
        <f t="shared" si="31"/>
        <v>67</v>
      </c>
      <c r="E2856" s="557">
        <v>67</v>
      </c>
      <c r="F2856" s="558">
        <f t="shared" si="32"/>
        <v>837.70942735683923</v>
      </c>
      <c r="G2856" s="558"/>
      <c r="H2856" s="557">
        <v>0</v>
      </c>
      <c r="I2856" s="559">
        <v>0</v>
      </c>
      <c r="J2856" s="552">
        <v>0</v>
      </c>
      <c r="K2856" s="4904">
        <v>0</v>
      </c>
      <c r="L2856" s="4905">
        <v>0</v>
      </c>
      <c r="M2856" s="560">
        <v>7.9979999999999996E-2</v>
      </c>
      <c r="N2856" s="560">
        <v>0.23319999999999999</v>
      </c>
      <c r="O2856" s="560">
        <v>0.30470000000000003</v>
      </c>
      <c r="P2856" s="560">
        <v>0.23319999999999999</v>
      </c>
      <c r="Q2856" s="560">
        <v>0.25319999999999998</v>
      </c>
      <c r="R2856" s="561" t="s">
        <v>2007</v>
      </c>
    </row>
    <row r="2857" spans="2:18" s="360" customFormat="1" ht="15" customHeight="1" x14ac:dyDescent="0.2">
      <c r="B2857" s="548">
        <v>72</v>
      </c>
      <c r="C2857" s="315" t="s">
        <v>1317</v>
      </c>
      <c r="D2857" s="549">
        <f t="shared" si="31"/>
        <v>79</v>
      </c>
      <c r="E2857" s="549">
        <v>79</v>
      </c>
      <c r="F2857" s="550">
        <f t="shared" si="32"/>
        <v>987.74693673418358</v>
      </c>
      <c r="G2857" s="550"/>
      <c r="H2857" s="549">
        <v>0</v>
      </c>
      <c r="I2857" s="551">
        <v>0</v>
      </c>
      <c r="J2857" s="552">
        <v>0</v>
      </c>
      <c r="K2857" s="4889">
        <v>0</v>
      </c>
      <c r="L2857" s="4890">
        <v>0</v>
      </c>
      <c r="M2857" s="553">
        <v>7.9979999999999996E-2</v>
      </c>
      <c r="N2857" s="553">
        <v>0.23319999999999999</v>
      </c>
      <c r="O2857" s="553">
        <v>0.30470000000000003</v>
      </c>
      <c r="P2857" s="553">
        <v>0.23319999999999999</v>
      </c>
      <c r="Q2857" s="560">
        <v>0.249</v>
      </c>
      <c r="R2857" s="554" t="s">
        <v>2007</v>
      </c>
    </row>
    <row r="2858" spans="2:18" s="360" customFormat="1" ht="15" customHeight="1" x14ac:dyDescent="0.2">
      <c r="B2858" s="548">
        <v>73</v>
      </c>
      <c r="C2858" s="315" t="s">
        <v>1318</v>
      </c>
      <c r="D2858" s="549">
        <f t="shared" si="31"/>
        <v>22</v>
      </c>
      <c r="E2858" s="549">
        <v>22</v>
      </c>
      <c r="F2858" s="550">
        <f t="shared" si="32"/>
        <v>110</v>
      </c>
      <c r="G2858" s="550"/>
      <c r="H2858" s="549">
        <v>0</v>
      </c>
      <c r="I2858" s="551">
        <v>0</v>
      </c>
      <c r="J2858" s="552">
        <v>0</v>
      </c>
      <c r="K2858" s="4889">
        <v>0</v>
      </c>
      <c r="L2858" s="4890">
        <v>0</v>
      </c>
      <c r="M2858" s="553">
        <v>0.2</v>
      </c>
      <c r="N2858" s="553">
        <v>0.23319999999999999</v>
      </c>
      <c r="O2858" s="553">
        <v>0.30470000000000003</v>
      </c>
      <c r="P2858" s="553">
        <v>0.23319999999999999</v>
      </c>
      <c r="Q2858" s="553">
        <v>0.30470000000000003</v>
      </c>
      <c r="R2858" s="554" t="s">
        <v>2007</v>
      </c>
    </row>
    <row r="2859" spans="2:18" s="360" customFormat="1" ht="15" customHeight="1" x14ac:dyDescent="0.2">
      <c r="B2859" s="548">
        <v>74</v>
      </c>
      <c r="C2859" s="315" t="s">
        <v>1319</v>
      </c>
      <c r="D2859" s="549">
        <f t="shared" si="31"/>
        <v>25</v>
      </c>
      <c r="E2859" s="549">
        <v>25</v>
      </c>
      <c r="F2859" s="550">
        <f t="shared" si="32"/>
        <v>150.06002400960381</v>
      </c>
      <c r="G2859" s="550"/>
      <c r="H2859" s="549">
        <v>0</v>
      </c>
      <c r="I2859" s="551">
        <v>0</v>
      </c>
      <c r="J2859" s="552">
        <v>0</v>
      </c>
      <c r="K2859" s="4889">
        <v>0</v>
      </c>
      <c r="L2859" s="4890">
        <v>0</v>
      </c>
      <c r="M2859" s="553">
        <v>0.16660000000000003</v>
      </c>
      <c r="N2859" s="553">
        <v>0.23319999999999999</v>
      </c>
      <c r="O2859" s="553">
        <v>0.30470000000000003</v>
      </c>
      <c r="P2859" s="553">
        <v>0.23319999999999999</v>
      </c>
      <c r="Q2859" s="553">
        <v>0.30470000000000003</v>
      </c>
      <c r="R2859" s="554" t="s">
        <v>2007</v>
      </c>
    </row>
    <row r="2860" spans="2:18" s="360" customFormat="1" ht="15" customHeight="1" x14ac:dyDescent="0.2">
      <c r="B2860" s="548">
        <v>75</v>
      </c>
      <c r="C2860" s="315" t="s">
        <v>1320</v>
      </c>
      <c r="D2860" s="549">
        <f t="shared" si="31"/>
        <v>34</v>
      </c>
      <c r="E2860" s="549">
        <v>34</v>
      </c>
      <c r="F2860" s="550">
        <f t="shared" si="32"/>
        <v>249.99999999999997</v>
      </c>
      <c r="G2860" s="550"/>
      <c r="H2860" s="549">
        <v>0</v>
      </c>
      <c r="I2860" s="551">
        <v>0</v>
      </c>
      <c r="J2860" s="552">
        <v>0</v>
      </c>
      <c r="K2860" s="4889">
        <v>0</v>
      </c>
      <c r="L2860" s="4890">
        <v>0</v>
      </c>
      <c r="M2860" s="553">
        <v>0.13600000000000001</v>
      </c>
      <c r="N2860" s="553">
        <v>0.23319999999999999</v>
      </c>
      <c r="O2860" s="553">
        <v>0.30470000000000003</v>
      </c>
      <c r="P2860" s="553">
        <v>0.23319999999999999</v>
      </c>
      <c r="Q2860" s="553">
        <v>0.28600000000000003</v>
      </c>
      <c r="R2860" s="554" t="s">
        <v>2007</v>
      </c>
    </row>
    <row r="2861" spans="2:18" s="360" customFormat="1" ht="15" customHeight="1" x14ac:dyDescent="0.2">
      <c r="B2861" s="548">
        <v>76</v>
      </c>
      <c r="C2861" s="315" t="s">
        <v>1321</v>
      </c>
      <c r="D2861" s="549">
        <f t="shared" si="31"/>
        <v>43</v>
      </c>
      <c r="E2861" s="549">
        <v>43</v>
      </c>
      <c r="F2861" s="550">
        <f t="shared" si="32"/>
        <v>350.1628664495114</v>
      </c>
      <c r="G2861" s="550"/>
      <c r="H2861" s="549">
        <v>0</v>
      </c>
      <c r="I2861" s="551">
        <v>0</v>
      </c>
      <c r="J2861" s="552">
        <v>0</v>
      </c>
      <c r="K2861" s="4889">
        <v>0</v>
      </c>
      <c r="L2861" s="4890">
        <v>0</v>
      </c>
      <c r="M2861" s="553">
        <v>0.12280000000000001</v>
      </c>
      <c r="N2861" s="553">
        <v>0.23319999999999999</v>
      </c>
      <c r="O2861" s="553">
        <v>0.30470000000000003</v>
      </c>
      <c r="P2861" s="553">
        <v>0.23319999999999999</v>
      </c>
      <c r="Q2861" s="553">
        <v>0.27279999999999993</v>
      </c>
      <c r="R2861" s="554" t="s">
        <v>2007</v>
      </c>
    </row>
    <row r="2862" spans="2:18" s="360" customFormat="1" ht="15" customHeight="1" x14ac:dyDescent="0.2">
      <c r="B2862" s="548">
        <v>77</v>
      </c>
      <c r="C2862" s="315" t="s">
        <v>1322</v>
      </c>
      <c r="D2862" s="549">
        <f t="shared" si="31"/>
        <v>54</v>
      </c>
      <c r="E2862" s="549">
        <v>54</v>
      </c>
      <c r="F2862" s="550">
        <f t="shared" si="32"/>
        <v>500</v>
      </c>
      <c r="G2862" s="550"/>
      <c r="H2862" s="549">
        <v>0</v>
      </c>
      <c r="I2862" s="551">
        <v>0</v>
      </c>
      <c r="J2862" s="552">
        <v>0</v>
      </c>
      <c r="K2862" s="4889">
        <v>0</v>
      </c>
      <c r="L2862" s="4890">
        <v>0</v>
      </c>
      <c r="M2862" s="553">
        <v>0.108</v>
      </c>
      <c r="N2862" s="553">
        <v>0.23319999999999999</v>
      </c>
      <c r="O2862" s="553">
        <v>0.30470000000000003</v>
      </c>
      <c r="P2862" s="553">
        <v>0.23319999999999999</v>
      </c>
      <c r="Q2862" s="553">
        <v>0.25799999999999995</v>
      </c>
      <c r="R2862" s="554" t="s">
        <v>2007</v>
      </c>
    </row>
    <row r="2863" spans="2:18" s="360" customFormat="1" ht="15" customHeight="1" x14ac:dyDescent="0.2">
      <c r="B2863" s="548">
        <v>78</v>
      </c>
      <c r="C2863" s="315" t="s">
        <v>1323</v>
      </c>
      <c r="D2863" s="549">
        <f t="shared" si="31"/>
        <v>18</v>
      </c>
      <c r="E2863" s="549">
        <v>18</v>
      </c>
      <c r="F2863" s="550">
        <f t="shared" si="32"/>
        <v>86.000955566172948</v>
      </c>
      <c r="G2863" s="550"/>
      <c r="H2863" s="549">
        <v>0</v>
      </c>
      <c r="I2863" s="551">
        <v>0</v>
      </c>
      <c r="J2863" s="552">
        <v>0</v>
      </c>
      <c r="K2863" s="4889">
        <v>0</v>
      </c>
      <c r="L2863" s="4890">
        <v>0</v>
      </c>
      <c r="M2863" s="553">
        <v>0.20930000000000001</v>
      </c>
      <c r="N2863" s="553">
        <v>0.23319999999999999</v>
      </c>
      <c r="O2863" s="553">
        <v>0.30470000000000003</v>
      </c>
      <c r="P2863" s="553">
        <v>0.23319999999999999</v>
      </c>
      <c r="Q2863" s="553">
        <v>0.30470000000000003</v>
      </c>
      <c r="R2863" s="554" t="s">
        <v>2007</v>
      </c>
    </row>
    <row r="2864" spans="2:18" s="360" customFormat="1" ht="15" customHeight="1" x14ac:dyDescent="0.2">
      <c r="B2864" s="548">
        <v>79</v>
      </c>
      <c r="C2864" s="315" t="s">
        <v>1324</v>
      </c>
      <c r="D2864" s="549">
        <f t="shared" si="31"/>
        <v>95</v>
      </c>
      <c r="E2864" s="549">
        <v>95</v>
      </c>
      <c r="F2864" s="550">
        <f t="shared" si="32"/>
        <v>1000</v>
      </c>
      <c r="G2864" s="550"/>
      <c r="H2864" s="549">
        <v>0</v>
      </c>
      <c r="I2864" s="551">
        <v>0</v>
      </c>
      <c r="J2864" s="552">
        <v>0</v>
      </c>
      <c r="K2864" s="4889">
        <v>0</v>
      </c>
      <c r="L2864" s="4890">
        <v>0</v>
      </c>
      <c r="M2864" s="553">
        <v>9.5000000000000001E-2</v>
      </c>
      <c r="N2864" s="553">
        <v>0.23319999999999999</v>
      </c>
      <c r="O2864" s="553">
        <v>0.30470000000000003</v>
      </c>
      <c r="P2864" s="553">
        <v>0.23319999999999999</v>
      </c>
      <c r="Q2864" s="553">
        <v>0.245</v>
      </c>
      <c r="R2864" s="554" t="s">
        <v>2007</v>
      </c>
    </row>
    <row r="2865" spans="2:18" s="360" customFormat="1" ht="15" customHeight="1" x14ac:dyDescent="0.2">
      <c r="B2865" s="548">
        <v>80</v>
      </c>
      <c r="C2865" s="315" t="s">
        <v>1325</v>
      </c>
      <c r="D2865" s="549">
        <f t="shared" si="31"/>
        <v>79</v>
      </c>
      <c r="E2865" s="549">
        <v>79</v>
      </c>
      <c r="F2865" s="550">
        <f t="shared" si="32"/>
        <v>800.40526849037485</v>
      </c>
      <c r="G2865" s="550"/>
      <c r="H2865" s="549">
        <v>0</v>
      </c>
      <c r="I2865" s="551">
        <v>0</v>
      </c>
      <c r="J2865" s="552">
        <v>0</v>
      </c>
      <c r="K2865" s="4889">
        <v>0</v>
      </c>
      <c r="L2865" s="4890">
        <v>0</v>
      </c>
      <c r="M2865" s="553">
        <v>9.8699999999999996E-2</v>
      </c>
      <c r="N2865" s="553">
        <v>0.23319999999999999</v>
      </c>
      <c r="O2865" s="553">
        <v>0.30470000000000003</v>
      </c>
      <c r="P2865" s="553">
        <v>0.23319999999999999</v>
      </c>
      <c r="Q2865" s="553">
        <v>0.24869999999999995</v>
      </c>
      <c r="R2865" s="554" t="s">
        <v>2007</v>
      </c>
    </row>
    <row r="2866" spans="2:18" s="360" customFormat="1" ht="15" customHeight="1" x14ac:dyDescent="0.2">
      <c r="B2866" s="548">
        <v>81</v>
      </c>
      <c r="C2866" s="315" t="s">
        <v>1326</v>
      </c>
      <c r="D2866" s="549">
        <f t="shared" si="31"/>
        <v>20</v>
      </c>
      <c r="E2866" s="549">
        <v>20</v>
      </c>
      <c r="F2866" s="550">
        <f t="shared" si="32"/>
        <v>95.556617295747728</v>
      </c>
      <c r="G2866" s="550"/>
      <c r="H2866" s="549">
        <v>0</v>
      </c>
      <c r="I2866" s="551">
        <v>0</v>
      </c>
      <c r="J2866" s="552">
        <v>0</v>
      </c>
      <c r="K2866" s="4889">
        <v>0</v>
      </c>
      <c r="L2866" s="4890">
        <v>0</v>
      </c>
      <c r="M2866" s="553">
        <v>0.20930000000000001</v>
      </c>
      <c r="N2866" s="553">
        <v>0.23319999999999999</v>
      </c>
      <c r="O2866" s="553">
        <v>0.30470000000000003</v>
      </c>
      <c r="P2866" s="553">
        <v>0.23319999999999999</v>
      </c>
      <c r="Q2866" s="553">
        <v>0.30470000000000003</v>
      </c>
      <c r="R2866" s="554" t="s">
        <v>2007</v>
      </c>
    </row>
    <row r="2867" spans="2:18" s="360" customFormat="1" ht="15" customHeight="1" x14ac:dyDescent="0.2">
      <c r="B2867" s="548">
        <v>82</v>
      </c>
      <c r="C2867" s="315" t="s">
        <v>1327</v>
      </c>
      <c r="D2867" s="549">
        <f t="shared" si="31"/>
        <v>27</v>
      </c>
      <c r="E2867" s="549">
        <v>27</v>
      </c>
      <c r="F2867" s="550">
        <f t="shared" si="32"/>
        <v>162.06482593037214</v>
      </c>
      <c r="G2867" s="550"/>
      <c r="H2867" s="549">
        <v>0</v>
      </c>
      <c r="I2867" s="551">
        <v>0</v>
      </c>
      <c r="J2867" s="552">
        <v>0</v>
      </c>
      <c r="K2867" s="4889">
        <v>0</v>
      </c>
      <c r="L2867" s="4890">
        <v>0</v>
      </c>
      <c r="M2867" s="553">
        <v>0.16660000000000003</v>
      </c>
      <c r="N2867" s="553">
        <v>0.23319999999999999</v>
      </c>
      <c r="O2867" s="553">
        <v>0.30470000000000003</v>
      </c>
      <c r="P2867" s="553">
        <v>0.23319999999999999</v>
      </c>
      <c r="Q2867" s="553">
        <v>0.30470000000000003</v>
      </c>
      <c r="R2867" s="554" t="s">
        <v>2007</v>
      </c>
    </row>
    <row r="2868" spans="2:18" s="360" customFormat="1" ht="15" customHeight="1" x14ac:dyDescent="0.2">
      <c r="B2868" s="555">
        <v>83</v>
      </c>
      <c r="C2868" s="556" t="s">
        <v>1328</v>
      </c>
      <c r="D2868" s="557">
        <f t="shared" si="31"/>
        <v>56</v>
      </c>
      <c r="E2868" s="557">
        <v>56</v>
      </c>
      <c r="F2868" s="558">
        <f t="shared" si="32"/>
        <v>518.51851851851848</v>
      </c>
      <c r="G2868" s="558"/>
      <c r="H2868" s="557">
        <v>0</v>
      </c>
      <c r="I2868" s="559">
        <v>0</v>
      </c>
      <c r="J2868" s="552">
        <v>0</v>
      </c>
      <c r="K2868" s="4904">
        <v>0</v>
      </c>
      <c r="L2868" s="4905">
        <v>0</v>
      </c>
      <c r="M2868" s="560">
        <v>0.108</v>
      </c>
      <c r="N2868" s="560">
        <v>0.23319999999999999</v>
      </c>
      <c r="O2868" s="560">
        <v>0.30470000000000003</v>
      </c>
      <c r="P2868" s="560">
        <v>0.23319999999999999</v>
      </c>
      <c r="Q2868" s="560">
        <v>0.25799999999999995</v>
      </c>
      <c r="R2868" s="561" t="s">
        <v>2007</v>
      </c>
    </row>
    <row r="2869" spans="2:18" s="360" customFormat="1" ht="15" customHeight="1" x14ac:dyDescent="0.2">
      <c r="B2869" s="548">
        <v>84</v>
      </c>
      <c r="C2869" s="315" t="s">
        <v>1329</v>
      </c>
      <c r="D2869" s="549">
        <f t="shared" si="31"/>
        <v>95</v>
      </c>
      <c r="E2869" s="549">
        <v>95</v>
      </c>
      <c r="F2869" s="550">
        <f t="shared" si="32"/>
        <v>1187.7969492373095</v>
      </c>
      <c r="G2869" s="550"/>
      <c r="H2869" s="549">
        <v>0</v>
      </c>
      <c r="I2869" s="551">
        <v>0</v>
      </c>
      <c r="J2869" s="552">
        <v>0</v>
      </c>
      <c r="K2869" s="4889">
        <v>0</v>
      </c>
      <c r="L2869" s="4890">
        <v>0</v>
      </c>
      <c r="M2869" s="553">
        <v>7.9979999999999996E-2</v>
      </c>
      <c r="N2869" s="553">
        <v>0.23319999999999999</v>
      </c>
      <c r="O2869" s="553">
        <v>0.30470000000000003</v>
      </c>
      <c r="P2869" s="553">
        <v>0.23319999999999999</v>
      </c>
      <c r="Q2869" s="560">
        <v>0.2364</v>
      </c>
      <c r="R2869" s="554" t="s">
        <v>2007</v>
      </c>
    </row>
    <row r="2870" spans="2:18" s="360" customFormat="1" ht="15" customHeight="1" x14ac:dyDescent="0.2">
      <c r="B2870" s="548">
        <v>85</v>
      </c>
      <c r="C2870" s="315" t="s">
        <v>1330</v>
      </c>
      <c r="D2870" s="549">
        <f t="shared" si="31"/>
        <v>120</v>
      </c>
      <c r="E2870" s="549">
        <v>120</v>
      </c>
      <c r="F2870" s="550">
        <f t="shared" si="32"/>
        <v>1500.3750937734435</v>
      </c>
      <c r="G2870" s="550"/>
      <c r="H2870" s="549">
        <v>0</v>
      </c>
      <c r="I2870" s="551">
        <v>0</v>
      </c>
      <c r="J2870" s="552">
        <v>0</v>
      </c>
      <c r="K2870" s="4889">
        <v>0</v>
      </c>
      <c r="L2870" s="4890">
        <v>0</v>
      </c>
      <c r="M2870" s="553">
        <v>7.9979999999999996E-2</v>
      </c>
      <c r="N2870" s="553">
        <v>0.23319999999999999</v>
      </c>
      <c r="O2870" s="560">
        <v>0.30470000000000003</v>
      </c>
      <c r="P2870" s="553">
        <v>0.23319999999999999</v>
      </c>
      <c r="Q2870" s="560">
        <v>0.23400000000000001</v>
      </c>
      <c r="R2870" s="554" t="s">
        <v>2007</v>
      </c>
    </row>
    <row r="2871" spans="2:18" s="360" customFormat="1" ht="15" customHeight="1" x14ac:dyDescent="0.2">
      <c r="B2871" s="555">
        <v>86</v>
      </c>
      <c r="C2871" s="556" t="s">
        <v>1331</v>
      </c>
      <c r="D2871" s="557">
        <f t="shared" si="31"/>
        <v>25</v>
      </c>
      <c r="E2871" s="557">
        <v>25</v>
      </c>
      <c r="F2871" s="558">
        <f t="shared" si="32"/>
        <v>312.57814453613406</v>
      </c>
      <c r="G2871" s="558"/>
      <c r="H2871" s="557">
        <v>0</v>
      </c>
      <c r="I2871" s="559">
        <v>0</v>
      </c>
      <c r="J2871" s="552">
        <v>0</v>
      </c>
      <c r="K2871" s="4889">
        <v>0</v>
      </c>
      <c r="L2871" s="4890">
        <v>0</v>
      </c>
      <c r="M2871" s="560">
        <v>7.9979999999999996E-2</v>
      </c>
      <c r="N2871" s="560">
        <v>0.23319999999999999</v>
      </c>
      <c r="O2871" s="560">
        <v>0.30470000000000003</v>
      </c>
      <c r="P2871" s="560">
        <v>0.23319999999999999</v>
      </c>
      <c r="Q2871" s="560">
        <v>0.30180000000000001</v>
      </c>
      <c r="R2871" s="561" t="s">
        <v>2007</v>
      </c>
    </row>
    <row r="2872" spans="2:18" s="360" customFormat="1" ht="15" customHeight="1" x14ac:dyDescent="0.2">
      <c r="B2872" s="548">
        <v>87</v>
      </c>
      <c r="C2872" s="315" t="s">
        <v>1332</v>
      </c>
      <c r="D2872" s="549">
        <f t="shared" si="31"/>
        <v>34</v>
      </c>
      <c r="E2872" s="549">
        <v>34</v>
      </c>
      <c r="F2872" s="550">
        <f t="shared" si="32"/>
        <v>425.10627656914232</v>
      </c>
      <c r="G2872" s="550"/>
      <c r="H2872" s="549">
        <v>0</v>
      </c>
      <c r="I2872" s="551">
        <v>0</v>
      </c>
      <c r="J2872" s="552">
        <v>0</v>
      </c>
      <c r="K2872" s="4889">
        <v>0</v>
      </c>
      <c r="L2872" s="4890">
        <v>0</v>
      </c>
      <c r="M2872" s="553">
        <v>7.9979999999999996E-2</v>
      </c>
      <c r="N2872" s="553">
        <v>0.23319999999999999</v>
      </c>
      <c r="O2872" s="553">
        <v>0.30470000000000003</v>
      </c>
      <c r="P2872" s="553">
        <v>0.23319999999999999</v>
      </c>
      <c r="Q2872" s="560">
        <v>0.27360000000000001</v>
      </c>
      <c r="R2872" s="554" t="s">
        <v>2007</v>
      </c>
    </row>
    <row r="2873" spans="2:18" s="360" customFormat="1" ht="15" customHeight="1" x14ac:dyDescent="0.2">
      <c r="B2873" s="548">
        <v>88</v>
      </c>
      <c r="C2873" s="315" t="s">
        <v>1333</v>
      </c>
      <c r="D2873" s="549">
        <f t="shared" si="31"/>
        <v>43</v>
      </c>
      <c r="E2873" s="549">
        <v>43</v>
      </c>
      <c r="F2873" s="550">
        <f t="shared" si="32"/>
        <v>537.63440860215053</v>
      </c>
      <c r="G2873" s="550"/>
      <c r="H2873" s="549">
        <v>0</v>
      </c>
      <c r="I2873" s="551">
        <v>0</v>
      </c>
      <c r="J2873" s="552">
        <v>0</v>
      </c>
      <c r="K2873" s="4889">
        <v>0</v>
      </c>
      <c r="L2873" s="4890">
        <v>0</v>
      </c>
      <c r="M2873" s="553">
        <v>7.9979999999999996E-2</v>
      </c>
      <c r="N2873" s="553">
        <v>0.23319999999999999</v>
      </c>
      <c r="O2873" s="553">
        <v>0.30470000000000003</v>
      </c>
      <c r="P2873" s="553">
        <v>0.23319999999999999</v>
      </c>
      <c r="Q2873" s="560">
        <v>0.2616</v>
      </c>
      <c r="R2873" s="554" t="s">
        <v>2007</v>
      </c>
    </row>
    <row r="2874" spans="2:18" s="360" customFormat="1" ht="15" customHeight="1" x14ac:dyDescent="0.2">
      <c r="B2874" s="548">
        <v>89</v>
      </c>
      <c r="C2874" s="315" t="s">
        <v>1334</v>
      </c>
      <c r="D2874" s="549">
        <f t="shared" si="31"/>
        <v>54</v>
      </c>
      <c r="E2874" s="549">
        <v>54</v>
      </c>
      <c r="F2874" s="550">
        <f t="shared" si="32"/>
        <v>675.16879219804957</v>
      </c>
      <c r="G2874" s="550"/>
      <c r="H2874" s="549">
        <v>0</v>
      </c>
      <c r="I2874" s="551">
        <v>0</v>
      </c>
      <c r="J2874" s="552">
        <v>0</v>
      </c>
      <c r="K2874" s="4889">
        <v>0</v>
      </c>
      <c r="L2874" s="4890">
        <v>0</v>
      </c>
      <c r="M2874" s="553">
        <v>7.9979999999999996E-2</v>
      </c>
      <c r="N2874" s="553">
        <v>0.23319999999999999</v>
      </c>
      <c r="O2874" s="553">
        <v>0.30470000000000003</v>
      </c>
      <c r="P2874" s="553">
        <v>0.23319999999999999</v>
      </c>
      <c r="Q2874" s="560">
        <v>0.24840000000000001</v>
      </c>
      <c r="R2874" s="554" t="s">
        <v>2007</v>
      </c>
    </row>
    <row r="2875" spans="2:18" s="360" customFormat="1" ht="15" customHeight="1" x14ac:dyDescent="0.2">
      <c r="B2875" s="548">
        <v>90</v>
      </c>
      <c r="C2875" s="315" t="s">
        <v>1335</v>
      </c>
      <c r="D2875" s="549">
        <f t="shared" si="31"/>
        <v>67</v>
      </c>
      <c r="E2875" s="549">
        <v>67</v>
      </c>
      <c r="F2875" s="550">
        <f t="shared" si="32"/>
        <v>837.70942735683923</v>
      </c>
      <c r="G2875" s="550"/>
      <c r="H2875" s="549">
        <v>0</v>
      </c>
      <c r="I2875" s="551">
        <v>0</v>
      </c>
      <c r="J2875" s="552">
        <v>0</v>
      </c>
      <c r="K2875" s="4889">
        <v>0</v>
      </c>
      <c r="L2875" s="4890">
        <v>0</v>
      </c>
      <c r="M2875" s="553">
        <v>7.9979999999999996E-2</v>
      </c>
      <c r="N2875" s="553">
        <v>0.23319999999999999</v>
      </c>
      <c r="O2875" s="553">
        <v>0.30470000000000003</v>
      </c>
      <c r="P2875" s="553">
        <v>0.23319999999999999</v>
      </c>
      <c r="Q2875" s="560">
        <v>0.24360000000000001</v>
      </c>
      <c r="R2875" s="554" t="s">
        <v>2007</v>
      </c>
    </row>
    <row r="2876" spans="2:18" s="360" customFormat="1" ht="15" customHeight="1" x14ac:dyDescent="0.2">
      <c r="B2876" s="548">
        <v>91</v>
      </c>
      <c r="C2876" s="315" t="s">
        <v>1336</v>
      </c>
      <c r="D2876" s="549">
        <f t="shared" si="31"/>
        <v>79</v>
      </c>
      <c r="E2876" s="549">
        <v>79</v>
      </c>
      <c r="F2876" s="550">
        <f t="shared" si="32"/>
        <v>987.74693673418358</v>
      </c>
      <c r="G2876" s="550"/>
      <c r="H2876" s="549">
        <v>0</v>
      </c>
      <c r="I2876" s="551">
        <v>0</v>
      </c>
      <c r="J2876" s="552">
        <v>0</v>
      </c>
      <c r="K2876" s="4889">
        <v>0</v>
      </c>
      <c r="L2876" s="4890">
        <v>0</v>
      </c>
      <c r="M2876" s="553">
        <v>7.9979999999999996E-2</v>
      </c>
      <c r="N2876" s="553">
        <v>0.23319999999999999</v>
      </c>
      <c r="O2876" s="553">
        <v>0.30470000000000003</v>
      </c>
      <c r="P2876" s="553">
        <v>0.23319999999999999</v>
      </c>
      <c r="Q2876" s="560">
        <v>0.24</v>
      </c>
      <c r="R2876" s="554" t="s">
        <v>2007</v>
      </c>
    </row>
    <row r="2877" spans="2:18" s="360" customFormat="1" ht="15" customHeight="1" x14ac:dyDescent="0.2">
      <c r="B2877" s="548">
        <v>92</v>
      </c>
      <c r="C2877" s="315" t="s">
        <v>1337</v>
      </c>
      <c r="D2877" s="549">
        <f t="shared" si="31"/>
        <v>22</v>
      </c>
      <c r="E2877" s="549">
        <v>22</v>
      </c>
      <c r="F2877" s="550">
        <f t="shared" si="32"/>
        <v>120.02182214948175</v>
      </c>
      <c r="G2877" s="550"/>
      <c r="H2877" s="549">
        <v>0</v>
      </c>
      <c r="I2877" s="551">
        <v>0</v>
      </c>
      <c r="J2877" s="552">
        <v>0</v>
      </c>
      <c r="K2877" s="4889">
        <v>0</v>
      </c>
      <c r="L2877" s="4890">
        <v>0</v>
      </c>
      <c r="M2877" s="553">
        <v>0.18329999999999996</v>
      </c>
      <c r="N2877" s="553">
        <v>0.23319999999999999</v>
      </c>
      <c r="O2877" s="553">
        <v>0.30470000000000003</v>
      </c>
      <c r="P2877" s="553">
        <v>0.23319999999999999</v>
      </c>
      <c r="Q2877" s="553">
        <v>0.30470000000000003</v>
      </c>
      <c r="R2877" s="554" t="s">
        <v>2007</v>
      </c>
    </row>
    <row r="2878" spans="2:18" s="360" customFormat="1" ht="15" customHeight="1" x14ac:dyDescent="0.2">
      <c r="B2878" s="548">
        <v>93</v>
      </c>
      <c r="C2878" s="315" t="s">
        <v>1338</v>
      </c>
      <c r="D2878" s="549">
        <f t="shared" si="31"/>
        <v>25</v>
      </c>
      <c r="E2878" s="549">
        <v>25</v>
      </c>
      <c r="F2878" s="550">
        <f t="shared" si="32"/>
        <v>165.01650165016503</v>
      </c>
      <c r="G2878" s="550"/>
      <c r="H2878" s="549">
        <v>0</v>
      </c>
      <c r="I2878" s="551">
        <v>0</v>
      </c>
      <c r="J2878" s="552">
        <v>0</v>
      </c>
      <c r="K2878" s="4889">
        <v>0</v>
      </c>
      <c r="L2878" s="4890">
        <v>0</v>
      </c>
      <c r="M2878" s="553">
        <v>0.1515</v>
      </c>
      <c r="N2878" s="553">
        <v>0.23319999999999999</v>
      </c>
      <c r="O2878" s="553">
        <v>0.30470000000000003</v>
      </c>
      <c r="P2878" s="553">
        <v>0.23319999999999999</v>
      </c>
      <c r="Q2878" s="553">
        <v>0.30149999999999993</v>
      </c>
      <c r="R2878" s="554" t="s">
        <v>2007</v>
      </c>
    </row>
    <row r="2879" spans="2:18" s="360" customFormat="1" ht="15" customHeight="1" x14ac:dyDescent="0.2">
      <c r="B2879" s="548">
        <v>94</v>
      </c>
      <c r="C2879" s="315" t="s">
        <v>1339</v>
      </c>
      <c r="D2879" s="549">
        <f t="shared" si="31"/>
        <v>34</v>
      </c>
      <c r="E2879" s="549">
        <v>34</v>
      </c>
      <c r="F2879" s="550">
        <f t="shared" si="32"/>
        <v>275.08090614886731</v>
      </c>
      <c r="G2879" s="550"/>
      <c r="H2879" s="549">
        <v>0</v>
      </c>
      <c r="I2879" s="551">
        <v>0</v>
      </c>
      <c r="J2879" s="552">
        <v>0</v>
      </c>
      <c r="K2879" s="4889">
        <v>0</v>
      </c>
      <c r="L2879" s="4890">
        <v>0</v>
      </c>
      <c r="M2879" s="553">
        <v>0.1236</v>
      </c>
      <c r="N2879" s="553">
        <v>0.23319999999999999</v>
      </c>
      <c r="O2879" s="553">
        <v>0.30470000000000003</v>
      </c>
      <c r="P2879" s="553">
        <v>0.23319999999999999</v>
      </c>
      <c r="Q2879" s="553">
        <v>0.27360000000000001</v>
      </c>
      <c r="R2879" s="554" t="s">
        <v>2007</v>
      </c>
    </row>
    <row r="2880" spans="2:18" s="360" customFormat="1" ht="15" customHeight="1" x14ac:dyDescent="0.2">
      <c r="B2880" s="548">
        <v>95</v>
      </c>
      <c r="C2880" s="315" t="s">
        <v>1340</v>
      </c>
      <c r="D2880" s="549">
        <f t="shared" si="31"/>
        <v>43</v>
      </c>
      <c r="E2880" s="549">
        <v>43</v>
      </c>
      <c r="F2880" s="550">
        <f t="shared" si="32"/>
        <v>385.30465949820791</v>
      </c>
      <c r="G2880" s="550"/>
      <c r="H2880" s="549">
        <v>0</v>
      </c>
      <c r="I2880" s="551">
        <v>0</v>
      </c>
      <c r="J2880" s="552">
        <v>0</v>
      </c>
      <c r="K2880" s="4889">
        <v>0</v>
      </c>
      <c r="L2880" s="4890">
        <v>0</v>
      </c>
      <c r="M2880" s="553">
        <v>0.11159999999999999</v>
      </c>
      <c r="N2880" s="553">
        <v>0.23319999999999999</v>
      </c>
      <c r="O2880" s="553">
        <v>0.30470000000000003</v>
      </c>
      <c r="P2880" s="553">
        <v>0.23319999999999999</v>
      </c>
      <c r="Q2880" s="553">
        <v>0.26159999999999994</v>
      </c>
      <c r="R2880" s="554" t="s">
        <v>2007</v>
      </c>
    </row>
    <row r="2881" spans="2:18" s="360" customFormat="1" ht="15" customHeight="1" x14ac:dyDescent="0.2">
      <c r="B2881" s="548">
        <v>96</v>
      </c>
      <c r="C2881" s="315" t="s">
        <v>1341</v>
      </c>
      <c r="D2881" s="549">
        <f t="shared" si="31"/>
        <v>54</v>
      </c>
      <c r="E2881" s="549">
        <v>54</v>
      </c>
      <c r="F2881" s="550">
        <f t="shared" si="32"/>
        <v>550.45871559633019</v>
      </c>
      <c r="G2881" s="550"/>
      <c r="H2881" s="549">
        <v>0</v>
      </c>
      <c r="I2881" s="551">
        <v>0</v>
      </c>
      <c r="J2881" s="552">
        <v>0</v>
      </c>
      <c r="K2881" s="4889">
        <v>0</v>
      </c>
      <c r="L2881" s="4890">
        <v>0</v>
      </c>
      <c r="M2881" s="553">
        <v>9.8100000000000007E-2</v>
      </c>
      <c r="N2881" s="553">
        <v>0.23319999999999999</v>
      </c>
      <c r="O2881" s="553">
        <v>0.30470000000000003</v>
      </c>
      <c r="P2881" s="553">
        <v>0.23319999999999999</v>
      </c>
      <c r="Q2881" s="553">
        <v>0.24809999999999999</v>
      </c>
      <c r="R2881" s="554" t="s">
        <v>2007</v>
      </c>
    </row>
    <row r="2882" spans="2:18" s="360" customFormat="1" ht="15" customHeight="1" x14ac:dyDescent="0.2">
      <c r="B2882" s="548">
        <v>97</v>
      </c>
      <c r="C2882" s="315" t="s">
        <v>1342</v>
      </c>
      <c r="D2882" s="549">
        <f t="shared" si="31"/>
        <v>27</v>
      </c>
      <c r="E2882" s="549">
        <v>27</v>
      </c>
      <c r="F2882" s="550">
        <f t="shared" si="32"/>
        <v>337.58439609902479</v>
      </c>
      <c r="G2882" s="550"/>
      <c r="H2882" s="549">
        <v>0</v>
      </c>
      <c r="I2882" s="551">
        <v>0</v>
      </c>
      <c r="J2882" s="552">
        <v>0</v>
      </c>
      <c r="K2882" s="4889">
        <v>0</v>
      </c>
      <c r="L2882" s="4890">
        <v>0</v>
      </c>
      <c r="M2882" s="553">
        <v>7.9979999999999996E-2</v>
      </c>
      <c r="N2882" s="553">
        <v>0.23319999999999999</v>
      </c>
      <c r="O2882" s="553">
        <v>0.30470000000000003</v>
      </c>
      <c r="P2882" s="553">
        <v>0.23319999999999999</v>
      </c>
      <c r="Q2882" s="553">
        <v>0.30470000000000003</v>
      </c>
      <c r="R2882" s="554" t="s">
        <v>2007</v>
      </c>
    </row>
    <row r="2883" spans="2:18" s="360" customFormat="1" ht="15" customHeight="1" x14ac:dyDescent="0.2">
      <c r="B2883" s="555">
        <v>98</v>
      </c>
      <c r="C2883" s="556" t="s">
        <v>1343</v>
      </c>
      <c r="D2883" s="557">
        <f t="shared" si="31"/>
        <v>107.14285714285714</v>
      </c>
      <c r="E2883" s="557">
        <v>107.14285714285714</v>
      </c>
      <c r="F2883" s="558">
        <f t="shared" si="32"/>
        <v>1203.852327447833</v>
      </c>
      <c r="G2883" s="558"/>
      <c r="H2883" s="557">
        <v>0</v>
      </c>
      <c r="I2883" s="559">
        <v>0</v>
      </c>
      <c r="J2883" s="552">
        <v>0</v>
      </c>
      <c r="K2883" s="4904">
        <v>0</v>
      </c>
      <c r="L2883" s="4905">
        <v>0</v>
      </c>
      <c r="M2883" s="560">
        <v>8.8999999999999996E-2</v>
      </c>
      <c r="N2883" s="560">
        <v>0.23319999999999999</v>
      </c>
      <c r="O2883" s="560">
        <v>0.27941732283464565</v>
      </c>
      <c r="P2883" s="560">
        <v>0.23319999999999999</v>
      </c>
      <c r="Q2883" s="560">
        <v>0.2794173228346456</v>
      </c>
      <c r="R2883" s="561" t="s">
        <v>2007</v>
      </c>
    </row>
    <row r="2884" spans="2:18" s="360" customFormat="1" ht="15" customHeight="1" x14ac:dyDescent="0.2">
      <c r="B2884" s="548">
        <v>99</v>
      </c>
      <c r="C2884" s="315" t="s">
        <v>1344</v>
      </c>
      <c r="D2884" s="549">
        <f t="shared" si="31"/>
        <v>178.57142857142856</v>
      </c>
      <c r="E2884" s="549">
        <v>178.57142857142856</v>
      </c>
      <c r="F2884" s="550">
        <f t="shared" si="32"/>
        <v>2029.2207792207791</v>
      </c>
      <c r="G2884" s="550"/>
      <c r="H2884" s="549">
        <v>0</v>
      </c>
      <c r="I2884" s="551">
        <v>0</v>
      </c>
      <c r="J2884" s="552">
        <v>0</v>
      </c>
      <c r="K2884" s="4889">
        <v>0</v>
      </c>
      <c r="L2884" s="4890">
        <v>0</v>
      </c>
      <c r="M2884" s="553">
        <v>8.7999999999999995E-2</v>
      </c>
      <c r="N2884" s="553">
        <v>0.23319999999999999</v>
      </c>
      <c r="O2884" s="553">
        <v>0.27741732283464565</v>
      </c>
      <c r="P2884" s="553">
        <v>0.23319999999999999</v>
      </c>
      <c r="Q2884" s="553">
        <v>0.27741732283464565</v>
      </c>
      <c r="R2884" s="554" t="s">
        <v>2007</v>
      </c>
    </row>
    <row r="2885" spans="2:18" s="360" customFormat="1" ht="15" customHeight="1" x14ac:dyDescent="0.2">
      <c r="B2885" s="548">
        <v>100</v>
      </c>
      <c r="C2885" s="315" t="s">
        <v>1345</v>
      </c>
      <c r="D2885" s="549">
        <f t="shared" si="31"/>
        <v>35</v>
      </c>
      <c r="E2885" s="549">
        <v>35</v>
      </c>
      <c r="F2885" s="550">
        <f t="shared" si="32"/>
        <v>437.60940235058769</v>
      </c>
      <c r="G2885" s="550"/>
      <c r="H2885" s="549">
        <v>0</v>
      </c>
      <c r="I2885" s="551">
        <v>0</v>
      </c>
      <c r="J2885" s="552">
        <v>0</v>
      </c>
      <c r="K2885" s="4889">
        <v>0</v>
      </c>
      <c r="L2885" s="4890">
        <v>0</v>
      </c>
      <c r="M2885" s="553">
        <v>7.9979999999999996E-2</v>
      </c>
      <c r="N2885" s="553">
        <v>0.23319999999999999</v>
      </c>
      <c r="O2885" s="553">
        <v>0.30470000000000003</v>
      </c>
      <c r="P2885" s="553">
        <v>0.23319999999999999</v>
      </c>
      <c r="Q2885" s="553">
        <v>0.3</v>
      </c>
      <c r="R2885" s="554" t="s">
        <v>2007</v>
      </c>
    </row>
    <row r="2886" spans="2:18" s="360" customFormat="1" ht="15" customHeight="1" x14ac:dyDescent="0.2">
      <c r="B2886" s="548">
        <v>101</v>
      </c>
      <c r="C2886" s="315" t="s">
        <v>1346</v>
      </c>
      <c r="D2886" s="549">
        <f t="shared" si="31"/>
        <v>55</v>
      </c>
      <c r="E2886" s="549">
        <v>55</v>
      </c>
      <c r="F2886" s="550">
        <f t="shared" si="32"/>
        <v>687.67191797949488</v>
      </c>
      <c r="G2886" s="550"/>
      <c r="H2886" s="549">
        <v>0</v>
      </c>
      <c r="I2886" s="551">
        <v>0</v>
      </c>
      <c r="J2886" s="552">
        <v>0</v>
      </c>
      <c r="K2886" s="4889">
        <v>0</v>
      </c>
      <c r="L2886" s="4890">
        <v>0</v>
      </c>
      <c r="M2886" s="560">
        <v>7.9979999999999996E-2</v>
      </c>
      <c r="N2886" s="553">
        <v>0.23319999999999999</v>
      </c>
      <c r="O2886" s="553">
        <v>0.30470000000000003</v>
      </c>
      <c r="P2886" s="553">
        <v>0.23319999999999999</v>
      </c>
      <c r="Q2886" s="553">
        <v>0.3</v>
      </c>
      <c r="R2886" s="554" t="s">
        <v>2007</v>
      </c>
    </row>
    <row r="2887" spans="2:18" s="360" customFormat="1" ht="15" customHeight="1" x14ac:dyDescent="0.2">
      <c r="B2887" s="548">
        <v>102</v>
      </c>
      <c r="C2887" s="315" t="s">
        <v>1347</v>
      </c>
      <c r="D2887" s="549">
        <f t="shared" si="31"/>
        <v>70</v>
      </c>
      <c r="E2887" s="549">
        <v>70</v>
      </c>
      <c r="F2887" s="550">
        <f t="shared" si="32"/>
        <v>875.21880470117537</v>
      </c>
      <c r="G2887" s="550"/>
      <c r="H2887" s="549">
        <v>0</v>
      </c>
      <c r="I2887" s="551">
        <v>0</v>
      </c>
      <c r="J2887" s="552">
        <v>0</v>
      </c>
      <c r="K2887" s="4889">
        <v>0</v>
      </c>
      <c r="L2887" s="4890">
        <v>0</v>
      </c>
      <c r="M2887" s="553">
        <v>7.9979999999999996E-2</v>
      </c>
      <c r="N2887" s="553">
        <v>0.23319999999999999</v>
      </c>
      <c r="O2887" s="553">
        <v>0.30470000000000003</v>
      </c>
      <c r="P2887" s="553">
        <v>0.23319999999999999</v>
      </c>
      <c r="Q2887" s="553">
        <v>0.3</v>
      </c>
      <c r="R2887" s="554" t="s">
        <v>2007</v>
      </c>
    </row>
    <row r="2888" spans="2:18" s="360" customFormat="1" ht="15" customHeight="1" x14ac:dyDescent="0.2">
      <c r="B2888" s="548">
        <v>103</v>
      </c>
      <c r="C2888" s="315" t="s">
        <v>1348</v>
      </c>
      <c r="D2888" s="549">
        <f t="shared" si="31"/>
        <v>26</v>
      </c>
      <c r="E2888" s="549">
        <v>26</v>
      </c>
      <c r="F2888" s="550">
        <f t="shared" si="32"/>
        <v>325.08127031757942</v>
      </c>
      <c r="G2888" s="550"/>
      <c r="H2888" s="549">
        <v>0</v>
      </c>
      <c r="I2888" s="551">
        <v>0</v>
      </c>
      <c r="J2888" s="552">
        <v>0</v>
      </c>
      <c r="K2888" s="4889">
        <v>0</v>
      </c>
      <c r="L2888" s="4890">
        <v>0</v>
      </c>
      <c r="M2888" s="553">
        <v>7.9979999999999996E-2</v>
      </c>
      <c r="N2888" s="553">
        <v>0.23319999999999999</v>
      </c>
      <c r="O2888" s="553">
        <v>0.30470000000000003</v>
      </c>
      <c r="P2888" s="553">
        <v>0.23319999999999999</v>
      </c>
      <c r="Q2888" s="553">
        <v>0.3</v>
      </c>
      <c r="R2888" s="554" t="s">
        <v>2007</v>
      </c>
    </row>
    <row r="2889" spans="2:18" s="360" customFormat="1" ht="15" customHeight="1" x14ac:dyDescent="0.2">
      <c r="B2889" s="548">
        <v>104</v>
      </c>
      <c r="C2889" s="315" t="s">
        <v>1349</v>
      </c>
      <c r="D2889" s="549">
        <f t="shared" si="31"/>
        <v>8</v>
      </c>
      <c r="E2889" s="549">
        <v>8</v>
      </c>
      <c r="F2889" s="550">
        <f t="shared" si="32"/>
        <v>100</v>
      </c>
      <c r="G2889" s="550"/>
      <c r="H2889" s="549">
        <v>0</v>
      </c>
      <c r="I2889" s="551">
        <v>0</v>
      </c>
      <c r="J2889" s="552">
        <v>0</v>
      </c>
      <c r="K2889" s="4889">
        <v>0</v>
      </c>
      <c r="L2889" s="4890">
        <v>0</v>
      </c>
      <c r="M2889" s="553">
        <v>0.08</v>
      </c>
      <c r="N2889" s="553">
        <v>0.23319999999999999</v>
      </c>
      <c r="O2889" s="553">
        <v>0.23319999999999999</v>
      </c>
      <c r="P2889" s="553">
        <v>0.23319999999999999</v>
      </c>
      <c r="Q2889" s="553">
        <v>0.23319999999999999</v>
      </c>
      <c r="R2889" s="554" t="s">
        <v>2005</v>
      </c>
    </row>
    <row r="2890" spans="2:18" s="360" customFormat="1" ht="15" customHeight="1" x14ac:dyDescent="0.2">
      <c r="B2890" s="548">
        <v>105</v>
      </c>
      <c r="C2890" s="315" t="s">
        <v>1350</v>
      </c>
      <c r="D2890" s="549">
        <f t="shared" si="31"/>
        <v>8</v>
      </c>
      <c r="E2890" s="549">
        <v>8</v>
      </c>
      <c r="F2890" s="550">
        <f t="shared" si="32"/>
        <v>53.333333333333336</v>
      </c>
      <c r="G2890" s="550"/>
      <c r="H2890" s="549">
        <v>0</v>
      </c>
      <c r="I2890" s="551">
        <v>0</v>
      </c>
      <c r="J2890" s="552">
        <v>0</v>
      </c>
      <c r="K2890" s="4889">
        <v>0</v>
      </c>
      <c r="L2890" s="4890">
        <v>0</v>
      </c>
      <c r="M2890" s="553">
        <v>0.15</v>
      </c>
      <c r="N2890" s="553">
        <v>0.15</v>
      </c>
      <c r="O2890" s="553">
        <v>0.15</v>
      </c>
      <c r="P2890" s="553">
        <v>0.15</v>
      </c>
      <c r="Q2890" s="553">
        <v>0.15</v>
      </c>
      <c r="R2890" s="554" t="s">
        <v>2005</v>
      </c>
    </row>
    <row r="2891" spans="2:18" s="360" customFormat="1" ht="15" customHeight="1" x14ac:dyDescent="0.2">
      <c r="B2891" s="548">
        <v>106</v>
      </c>
      <c r="C2891" s="315" t="s">
        <v>1351</v>
      </c>
      <c r="D2891" s="549">
        <f t="shared" si="31"/>
        <v>8</v>
      </c>
      <c r="E2891" s="549">
        <v>8</v>
      </c>
      <c r="F2891" s="550">
        <f t="shared" si="32"/>
        <v>100</v>
      </c>
      <c r="G2891" s="550"/>
      <c r="H2891" s="549">
        <v>0</v>
      </c>
      <c r="I2891" s="551">
        <v>0</v>
      </c>
      <c r="J2891" s="552">
        <v>0</v>
      </c>
      <c r="K2891" s="4889">
        <v>0</v>
      </c>
      <c r="L2891" s="4890">
        <v>0</v>
      </c>
      <c r="M2891" s="553">
        <v>0.08</v>
      </c>
      <c r="N2891" s="553">
        <v>0.23319999999999999</v>
      </c>
      <c r="O2891" s="553">
        <v>0.23319999999999999</v>
      </c>
      <c r="P2891" s="553">
        <v>0.23319999999999999</v>
      </c>
      <c r="Q2891" s="553">
        <v>0.23319999999999999</v>
      </c>
      <c r="R2891" s="554" t="s">
        <v>2005</v>
      </c>
    </row>
    <row r="2892" spans="2:18" s="360" customFormat="1" ht="15" customHeight="1" x14ac:dyDescent="0.2">
      <c r="B2892" s="548">
        <v>107</v>
      </c>
      <c r="C2892" s="315" t="s">
        <v>1352</v>
      </c>
      <c r="D2892" s="549">
        <f t="shared" si="31"/>
        <v>8</v>
      </c>
      <c r="E2892" s="549">
        <v>8</v>
      </c>
      <c r="F2892" s="550">
        <f t="shared" si="32"/>
        <v>100</v>
      </c>
      <c r="G2892" s="550"/>
      <c r="H2892" s="549">
        <v>0</v>
      </c>
      <c r="I2892" s="551">
        <v>0</v>
      </c>
      <c r="J2892" s="552">
        <v>0</v>
      </c>
      <c r="K2892" s="4889">
        <v>0</v>
      </c>
      <c r="L2892" s="4890">
        <v>0</v>
      </c>
      <c r="M2892" s="553">
        <v>0.08</v>
      </c>
      <c r="N2892" s="553">
        <v>0.23319999999999999</v>
      </c>
      <c r="O2892" s="553">
        <v>0.23319999999999999</v>
      </c>
      <c r="P2892" s="553">
        <v>0.23319999999999999</v>
      </c>
      <c r="Q2892" s="553">
        <v>0.23319999999999999</v>
      </c>
      <c r="R2892" s="554" t="s">
        <v>2005</v>
      </c>
    </row>
    <row r="2893" spans="2:18" s="360" customFormat="1" ht="15" customHeight="1" x14ac:dyDescent="0.2">
      <c r="B2893" s="548">
        <v>108</v>
      </c>
      <c r="C2893" s="315" t="s">
        <v>1353</v>
      </c>
      <c r="D2893" s="549">
        <f t="shared" si="31"/>
        <v>8</v>
      </c>
      <c r="E2893" s="549">
        <v>8</v>
      </c>
      <c r="F2893" s="550">
        <f t="shared" si="32"/>
        <v>100</v>
      </c>
      <c r="G2893" s="550"/>
      <c r="H2893" s="549">
        <v>0</v>
      </c>
      <c r="I2893" s="551">
        <v>0</v>
      </c>
      <c r="J2893" s="552">
        <v>0</v>
      </c>
      <c r="K2893" s="4889">
        <v>0</v>
      </c>
      <c r="L2893" s="4890">
        <v>0</v>
      </c>
      <c r="M2893" s="553">
        <v>0.08</v>
      </c>
      <c r="N2893" s="553">
        <v>0.23319999999999999</v>
      </c>
      <c r="O2893" s="553">
        <v>0.23319999999999999</v>
      </c>
      <c r="P2893" s="553">
        <v>0.23319999999999999</v>
      </c>
      <c r="Q2893" s="553">
        <v>0.23319999999999999</v>
      </c>
      <c r="R2893" s="554" t="s">
        <v>2005</v>
      </c>
    </row>
    <row r="2894" spans="2:18" s="360" customFormat="1" ht="15" customHeight="1" x14ac:dyDescent="0.2">
      <c r="B2894" s="548">
        <v>109</v>
      </c>
      <c r="C2894" s="315" t="s">
        <v>1354</v>
      </c>
      <c r="D2894" s="549">
        <f t="shared" si="31"/>
        <v>8</v>
      </c>
      <c r="E2894" s="549">
        <v>8</v>
      </c>
      <c r="F2894" s="550">
        <f t="shared" si="32"/>
        <v>100</v>
      </c>
      <c r="G2894" s="550"/>
      <c r="H2894" s="549">
        <v>0</v>
      </c>
      <c r="I2894" s="551">
        <v>0</v>
      </c>
      <c r="J2894" s="552">
        <v>0</v>
      </c>
      <c r="K2894" s="4889">
        <v>0</v>
      </c>
      <c r="L2894" s="4890">
        <v>0</v>
      </c>
      <c r="M2894" s="553">
        <v>0.08</v>
      </c>
      <c r="N2894" s="553">
        <v>0.23319999999999999</v>
      </c>
      <c r="O2894" s="553">
        <v>0.23319999999999999</v>
      </c>
      <c r="P2894" s="553">
        <v>0.23319999999999999</v>
      </c>
      <c r="Q2894" s="553">
        <v>0.23319999999999999</v>
      </c>
      <c r="R2894" s="554" t="s">
        <v>2005</v>
      </c>
    </row>
    <row r="2895" spans="2:18" s="360" customFormat="1" ht="15" customHeight="1" x14ac:dyDescent="0.2">
      <c r="B2895" s="548">
        <v>110</v>
      </c>
      <c r="C2895" s="315" t="s">
        <v>1355</v>
      </c>
      <c r="D2895" s="549">
        <f t="shared" si="31"/>
        <v>8</v>
      </c>
      <c r="E2895" s="549">
        <v>8</v>
      </c>
      <c r="F2895" s="550">
        <f t="shared" si="32"/>
        <v>100</v>
      </c>
      <c r="G2895" s="550"/>
      <c r="H2895" s="549">
        <v>0</v>
      </c>
      <c r="I2895" s="551">
        <v>0</v>
      </c>
      <c r="J2895" s="552">
        <v>0</v>
      </c>
      <c r="K2895" s="4889">
        <v>0</v>
      </c>
      <c r="L2895" s="4890">
        <v>0</v>
      </c>
      <c r="M2895" s="553">
        <v>0.08</v>
      </c>
      <c r="N2895" s="553">
        <v>0.23319999999999999</v>
      </c>
      <c r="O2895" s="553">
        <v>0.23319999999999999</v>
      </c>
      <c r="P2895" s="553">
        <v>0.23319999999999999</v>
      </c>
      <c r="Q2895" s="553">
        <v>0.23319999999999999</v>
      </c>
      <c r="R2895" s="554" t="s">
        <v>2005</v>
      </c>
    </row>
    <row r="2896" spans="2:18" s="360" customFormat="1" ht="15" customHeight="1" x14ac:dyDescent="0.2">
      <c r="B2896" s="548">
        <v>111</v>
      </c>
      <c r="C2896" s="315" t="s">
        <v>1356</v>
      </c>
      <c r="D2896" s="549">
        <f t="shared" si="31"/>
        <v>8</v>
      </c>
      <c r="E2896" s="549">
        <v>8</v>
      </c>
      <c r="F2896" s="550">
        <f t="shared" si="32"/>
        <v>100</v>
      </c>
      <c r="G2896" s="550"/>
      <c r="H2896" s="549">
        <v>0</v>
      </c>
      <c r="I2896" s="551">
        <v>0</v>
      </c>
      <c r="J2896" s="552">
        <v>0</v>
      </c>
      <c r="K2896" s="4889">
        <v>0</v>
      </c>
      <c r="L2896" s="4890">
        <v>0</v>
      </c>
      <c r="M2896" s="553">
        <v>0.08</v>
      </c>
      <c r="N2896" s="553">
        <v>0.23319999999999999</v>
      </c>
      <c r="O2896" s="553">
        <v>0.23319999999999999</v>
      </c>
      <c r="P2896" s="553">
        <v>0.23319999999999999</v>
      </c>
      <c r="Q2896" s="553">
        <v>0.23319999999999999</v>
      </c>
      <c r="R2896" s="554" t="s">
        <v>2005</v>
      </c>
    </row>
    <row r="2897" spans="2:18" s="360" customFormat="1" ht="15" customHeight="1" x14ac:dyDescent="0.2">
      <c r="B2897" s="548">
        <v>112</v>
      </c>
      <c r="C2897" s="315" t="s">
        <v>1357</v>
      </c>
      <c r="D2897" s="549">
        <f t="shared" si="31"/>
        <v>8</v>
      </c>
      <c r="E2897" s="549">
        <v>8</v>
      </c>
      <c r="F2897" s="550">
        <f t="shared" si="32"/>
        <v>100</v>
      </c>
      <c r="G2897" s="550"/>
      <c r="H2897" s="549">
        <v>0</v>
      </c>
      <c r="I2897" s="551">
        <v>0</v>
      </c>
      <c r="J2897" s="552">
        <v>0</v>
      </c>
      <c r="K2897" s="4889">
        <v>0</v>
      </c>
      <c r="L2897" s="4890">
        <v>0</v>
      </c>
      <c r="M2897" s="553">
        <v>0.08</v>
      </c>
      <c r="N2897" s="553">
        <v>0.23319999999999999</v>
      </c>
      <c r="O2897" s="553">
        <v>0.23319999999999999</v>
      </c>
      <c r="P2897" s="553">
        <v>0.23319999999999999</v>
      </c>
      <c r="Q2897" s="553">
        <v>0.23319999999999999</v>
      </c>
      <c r="R2897" s="554" t="s">
        <v>2005</v>
      </c>
    </row>
    <row r="2898" spans="2:18" s="360" customFormat="1" ht="15" customHeight="1" x14ac:dyDescent="0.2">
      <c r="B2898" s="555">
        <v>113</v>
      </c>
      <c r="C2898" s="556" t="s">
        <v>678</v>
      </c>
      <c r="D2898" s="557">
        <f t="shared" si="31"/>
        <v>8</v>
      </c>
      <c r="E2898" s="557">
        <v>8</v>
      </c>
      <c r="F2898" s="558">
        <f t="shared" si="32"/>
        <v>53.333333333333336</v>
      </c>
      <c r="G2898" s="558"/>
      <c r="H2898" s="557">
        <v>0</v>
      </c>
      <c r="I2898" s="559">
        <v>0</v>
      </c>
      <c r="J2898" s="552">
        <v>0</v>
      </c>
      <c r="K2898" s="4904">
        <v>0</v>
      </c>
      <c r="L2898" s="4905">
        <v>0</v>
      </c>
      <c r="M2898" s="560">
        <v>0.15</v>
      </c>
      <c r="N2898" s="560">
        <v>0.15</v>
      </c>
      <c r="O2898" s="560">
        <v>0.15</v>
      </c>
      <c r="P2898" s="560">
        <v>0.15</v>
      </c>
      <c r="Q2898" s="560">
        <v>0.15</v>
      </c>
      <c r="R2898" s="561" t="s">
        <v>2005</v>
      </c>
    </row>
    <row r="2899" spans="2:18" s="360" customFormat="1" ht="15" customHeight="1" x14ac:dyDescent="0.2">
      <c r="B2899" s="548">
        <v>114</v>
      </c>
      <c r="C2899" s="315" t="s">
        <v>679</v>
      </c>
      <c r="D2899" s="549">
        <f t="shared" si="31"/>
        <v>8</v>
      </c>
      <c r="E2899" s="549">
        <v>8</v>
      </c>
      <c r="F2899" s="550">
        <f t="shared" si="32"/>
        <v>53.333333333333336</v>
      </c>
      <c r="G2899" s="550"/>
      <c r="H2899" s="549">
        <v>0</v>
      </c>
      <c r="I2899" s="551">
        <v>0</v>
      </c>
      <c r="J2899" s="552">
        <v>0</v>
      </c>
      <c r="K2899" s="4889">
        <v>0</v>
      </c>
      <c r="L2899" s="4890">
        <v>0</v>
      </c>
      <c r="M2899" s="553">
        <v>0.15</v>
      </c>
      <c r="N2899" s="553">
        <v>0.15</v>
      </c>
      <c r="O2899" s="553">
        <v>0.15</v>
      </c>
      <c r="P2899" s="553">
        <v>0.15</v>
      </c>
      <c r="Q2899" s="553">
        <v>0.15</v>
      </c>
      <c r="R2899" s="554" t="s">
        <v>2005</v>
      </c>
    </row>
    <row r="2900" spans="2:18" s="360" customFormat="1" ht="15" customHeight="1" x14ac:dyDescent="0.2">
      <c r="B2900" s="548">
        <v>115</v>
      </c>
      <c r="C2900" s="315" t="s">
        <v>680</v>
      </c>
      <c r="D2900" s="549">
        <f t="shared" si="31"/>
        <v>8</v>
      </c>
      <c r="E2900" s="549">
        <v>8</v>
      </c>
      <c r="F2900" s="550">
        <f t="shared" si="32"/>
        <v>53.333333333333336</v>
      </c>
      <c r="G2900" s="550"/>
      <c r="H2900" s="549">
        <v>0</v>
      </c>
      <c r="I2900" s="551">
        <v>0</v>
      </c>
      <c r="J2900" s="552">
        <v>0</v>
      </c>
      <c r="K2900" s="4889">
        <v>0</v>
      </c>
      <c r="L2900" s="4890">
        <v>0</v>
      </c>
      <c r="M2900" s="553">
        <v>0.15</v>
      </c>
      <c r="N2900" s="553">
        <v>0.15</v>
      </c>
      <c r="O2900" s="553">
        <v>0.15</v>
      </c>
      <c r="P2900" s="553">
        <v>0.15</v>
      </c>
      <c r="Q2900" s="553">
        <v>0.15</v>
      </c>
      <c r="R2900" s="554" t="s">
        <v>2005</v>
      </c>
    </row>
    <row r="2901" spans="2:18" s="360" customFormat="1" ht="15" customHeight="1" x14ac:dyDescent="0.2">
      <c r="B2901" s="548">
        <v>116</v>
      </c>
      <c r="C2901" s="315" t="s">
        <v>681</v>
      </c>
      <c r="D2901" s="549">
        <f t="shared" si="31"/>
        <v>8</v>
      </c>
      <c r="E2901" s="549">
        <v>8</v>
      </c>
      <c r="F2901" s="550">
        <f t="shared" si="32"/>
        <v>53.333333333333336</v>
      </c>
      <c r="G2901" s="550"/>
      <c r="H2901" s="549">
        <v>0</v>
      </c>
      <c r="I2901" s="551">
        <v>0</v>
      </c>
      <c r="J2901" s="552">
        <v>0</v>
      </c>
      <c r="K2901" s="4889">
        <v>0</v>
      </c>
      <c r="L2901" s="4890">
        <v>0</v>
      </c>
      <c r="M2901" s="553">
        <v>0.15</v>
      </c>
      <c r="N2901" s="553">
        <v>0.15</v>
      </c>
      <c r="O2901" s="553">
        <v>0.15</v>
      </c>
      <c r="P2901" s="553">
        <v>0.15</v>
      </c>
      <c r="Q2901" s="553">
        <v>0.15</v>
      </c>
      <c r="R2901" s="554" t="s">
        <v>2005</v>
      </c>
    </row>
    <row r="2902" spans="2:18" s="360" customFormat="1" ht="15" customHeight="1" x14ac:dyDescent="0.2">
      <c r="B2902" s="548">
        <v>117</v>
      </c>
      <c r="C2902" s="315" t="s">
        <v>682</v>
      </c>
      <c r="D2902" s="549">
        <f t="shared" si="31"/>
        <v>8</v>
      </c>
      <c r="E2902" s="549">
        <v>8</v>
      </c>
      <c r="F2902" s="550">
        <f t="shared" si="32"/>
        <v>53.333333333333336</v>
      </c>
      <c r="G2902" s="550"/>
      <c r="H2902" s="549">
        <v>0</v>
      </c>
      <c r="I2902" s="551">
        <v>0</v>
      </c>
      <c r="J2902" s="552">
        <v>0</v>
      </c>
      <c r="K2902" s="4889">
        <v>0</v>
      </c>
      <c r="L2902" s="4890">
        <v>0</v>
      </c>
      <c r="M2902" s="553">
        <v>0.15</v>
      </c>
      <c r="N2902" s="553">
        <v>0.15</v>
      </c>
      <c r="O2902" s="553">
        <v>0.15</v>
      </c>
      <c r="P2902" s="553">
        <v>0.15</v>
      </c>
      <c r="Q2902" s="553">
        <v>0.15</v>
      </c>
      <c r="R2902" s="554" t="s">
        <v>2005</v>
      </c>
    </row>
    <row r="2903" spans="2:18" s="360" customFormat="1" ht="15" customHeight="1" x14ac:dyDescent="0.2">
      <c r="B2903" s="548">
        <v>118</v>
      </c>
      <c r="C2903" s="315" t="s">
        <v>683</v>
      </c>
      <c r="D2903" s="549">
        <f t="shared" si="31"/>
        <v>8</v>
      </c>
      <c r="E2903" s="549">
        <v>8</v>
      </c>
      <c r="F2903" s="550">
        <f t="shared" si="32"/>
        <v>53.333333333333336</v>
      </c>
      <c r="G2903" s="550"/>
      <c r="H2903" s="549">
        <v>0</v>
      </c>
      <c r="I2903" s="551">
        <v>0</v>
      </c>
      <c r="J2903" s="552">
        <v>0</v>
      </c>
      <c r="K2903" s="4889">
        <v>0</v>
      </c>
      <c r="L2903" s="4890">
        <v>0</v>
      </c>
      <c r="M2903" s="553">
        <v>0.15</v>
      </c>
      <c r="N2903" s="553">
        <v>0.15</v>
      </c>
      <c r="O2903" s="553">
        <v>0.15</v>
      </c>
      <c r="P2903" s="553">
        <v>0.15</v>
      </c>
      <c r="Q2903" s="553">
        <v>0.15</v>
      </c>
      <c r="R2903" s="554" t="s">
        <v>2005</v>
      </c>
    </row>
    <row r="2904" spans="2:18" s="360" customFormat="1" ht="15" customHeight="1" x14ac:dyDescent="0.2">
      <c r="B2904" s="548">
        <v>119</v>
      </c>
      <c r="C2904" s="315" t="s">
        <v>684</v>
      </c>
      <c r="D2904" s="549">
        <f t="shared" si="31"/>
        <v>8</v>
      </c>
      <c r="E2904" s="549">
        <v>8</v>
      </c>
      <c r="F2904" s="550">
        <f t="shared" si="32"/>
        <v>53.333333333333336</v>
      </c>
      <c r="G2904" s="550"/>
      <c r="H2904" s="549">
        <v>0</v>
      </c>
      <c r="I2904" s="551">
        <v>0</v>
      </c>
      <c r="J2904" s="552">
        <v>0</v>
      </c>
      <c r="K2904" s="4889">
        <v>0</v>
      </c>
      <c r="L2904" s="4890">
        <v>0</v>
      </c>
      <c r="M2904" s="553">
        <v>0.15</v>
      </c>
      <c r="N2904" s="553">
        <v>0.15</v>
      </c>
      <c r="O2904" s="553">
        <v>0.15</v>
      </c>
      <c r="P2904" s="553">
        <v>0.15</v>
      </c>
      <c r="Q2904" s="553">
        <v>0.15</v>
      </c>
      <c r="R2904" s="554" t="s">
        <v>2005</v>
      </c>
    </row>
    <row r="2905" spans="2:18" s="360" customFormat="1" ht="15" customHeight="1" x14ac:dyDescent="0.2">
      <c r="B2905" s="548">
        <v>120</v>
      </c>
      <c r="C2905" s="315" t="s">
        <v>685</v>
      </c>
      <c r="D2905" s="549">
        <f t="shared" si="31"/>
        <v>20</v>
      </c>
      <c r="E2905" s="549">
        <v>20</v>
      </c>
      <c r="F2905" s="550">
        <f t="shared" si="32"/>
        <v>250</v>
      </c>
      <c r="G2905" s="550"/>
      <c r="H2905" s="549">
        <v>0</v>
      </c>
      <c r="I2905" s="551">
        <v>0</v>
      </c>
      <c r="J2905" s="552">
        <v>0</v>
      </c>
      <c r="K2905" s="4889">
        <v>0</v>
      </c>
      <c r="L2905" s="4890">
        <v>0</v>
      </c>
      <c r="M2905" s="553">
        <v>0.08</v>
      </c>
      <c r="N2905" s="553">
        <v>0.23319999999999999</v>
      </c>
      <c r="O2905" s="553">
        <v>0.23319999999999999</v>
      </c>
      <c r="P2905" s="553">
        <v>0.23319999999999999</v>
      </c>
      <c r="Q2905" s="553">
        <v>0.23319999999999999</v>
      </c>
      <c r="R2905" s="554" t="s">
        <v>2005</v>
      </c>
    </row>
    <row r="2906" spans="2:18" s="360" customFormat="1" ht="15" customHeight="1" x14ac:dyDescent="0.2">
      <c r="B2906" s="548">
        <v>121</v>
      </c>
      <c r="C2906" s="315" t="s">
        <v>686</v>
      </c>
      <c r="D2906" s="549">
        <f t="shared" si="31"/>
        <v>25</v>
      </c>
      <c r="E2906" s="549">
        <v>25</v>
      </c>
      <c r="F2906" s="550">
        <f t="shared" si="32"/>
        <v>312.5</v>
      </c>
      <c r="G2906" s="550"/>
      <c r="H2906" s="549">
        <v>0</v>
      </c>
      <c r="I2906" s="551">
        <v>0</v>
      </c>
      <c r="J2906" s="552">
        <v>0</v>
      </c>
      <c r="K2906" s="4889">
        <v>0</v>
      </c>
      <c r="L2906" s="4890">
        <v>0</v>
      </c>
      <c r="M2906" s="553">
        <v>0.08</v>
      </c>
      <c r="N2906" s="553">
        <v>0.23319999999999999</v>
      </c>
      <c r="O2906" s="553">
        <v>0.23319999999999999</v>
      </c>
      <c r="P2906" s="553">
        <v>0.23319999999999999</v>
      </c>
      <c r="Q2906" s="553">
        <v>0.23319999999999999</v>
      </c>
      <c r="R2906" s="554" t="s">
        <v>2005</v>
      </c>
    </row>
    <row r="2907" spans="2:18" s="360" customFormat="1" ht="15" customHeight="1" x14ac:dyDescent="0.2">
      <c r="B2907" s="548">
        <v>122</v>
      </c>
      <c r="C2907" s="315" t="s">
        <v>687</v>
      </c>
      <c r="D2907" s="549">
        <f t="shared" si="31"/>
        <v>30</v>
      </c>
      <c r="E2907" s="549">
        <v>30</v>
      </c>
      <c r="F2907" s="550">
        <f t="shared" si="32"/>
        <v>375</v>
      </c>
      <c r="G2907" s="550"/>
      <c r="H2907" s="549">
        <v>0</v>
      </c>
      <c r="I2907" s="551">
        <v>0</v>
      </c>
      <c r="J2907" s="552">
        <v>0</v>
      </c>
      <c r="K2907" s="4889">
        <v>0</v>
      </c>
      <c r="L2907" s="4890">
        <v>0</v>
      </c>
      <c r="M2907" s="553">
        <v>0.08</v>
      </c>
      <c r="N2907" s="553">
        <v>0.23319999999999999</v>
      </c>
      <c r="O2907" s="553">
        <v>0.23319999999999999</v>
      </c>
      <c r="P2907" s="553">
        <v>0.23319999999999999</v>
      </c>
      <c r="Q2907" s="553">
        <v>0.23319999999999999</v>
      </c>
      <c r="R2907" s="554" t="s">
        <v>2005</v>
      </c>
    </row>
    <row r="2908" spans="2:18" s="360" customFormat="1" ht="15" customHeight="1" x14ac:dyDescent="0.2">
      <c r="B2908" s="548">
        <v>123</v>
      </c>
      <c r="C2908" s="315" t="s">
        <v>688</v>
      </c>
      <c r="D2908" s="549">
        <f t="shared" si="31"/>
        <v>50</v>
      </c>
      <c r="E2908" s="549">
        <v>50</v>
      </c>
      <c r="F2908" s="550">
        <f t="shared" si="32"/>
        <v>625</v>
      </c>
      <c r="G2908" s="550"/>
      <c r="H2908" s="549">
        <v>0</v>
      </c>
      <c r="I2908" s="551">
        <v>0</v>
      </c>
      <c r="J2908" s="552">
        <v>0</v>
      </c>
      <c r="K2908" s="4889">
        <v>0</v>
      </c>
      <c r="L2908" s="4890">
        <v>0</v>
      </c>
      <c r="M2908" s="553">
        <v>0.08</v>
      </c>
      <c r="N2908" s="553">
        <v>0.23319999999999999</v>
      </c>
      <c r="O2908" s="553">
        <v>0.23319999999999999</v>
      </c>
      <c r="P2908" s="553">
        <v>0.23319999999999999</v>
      </c>
      <c r="Q2908" s="553">
        <v>0.23319999999999999</v>
      </c>
      <c r="R2908" s="554" t="s">
        <v>2005</v>
      </c>
    </row>
    <row r="2909" spans="2:18" s="360" customFormat="1" ht="15" customHeight="1" x14ac:dyDescent="0.2">
      <c r="B2909" s="548">
        <v>124</v>
      </c>
      <c r="C2909" s="315" t="s">
        <v>689</v>
      </c>
      <c r="D2909" s="549">
        <f t="shared" si="31"/>
        <v>20</v>
      </c>
      <c r="E2909" s="549">
        <v>20</v>
      </c>
      <c r="F2909" s="550">
        <f t="shared" si="32"/>
        <v>133.33333333333334</v>
      </c>
      <c r="G2909" s="550"/>
      <c r="H2909" s="549">
        <v>0</v>
      </c>
      <c r="I2909" s="551">
        <v>0</v>
      </c>
      <c r="J2909" s="552">
        <v>0</v>
      </c>
      <c r="K2909" s="4889">
        <v>0</v>
      </c>
      <c r="L2909" s="4890">
        <v>0</v>
      </c>
      <c r="M2909" s="553">
        <v>0.15</v>
      </c>
      <c r="N2909" s="553">
        <v>0.15</v>
      </c>
      <c r="O2909" s="553">
        <v>0.15</v>
      </c>
      <c r="P2909" s="553">
        <v>0.15</v>
      </c>
      <c r="Q2909" s="553">
        <v>0.15</v>
      </c>
      <c r="R2909" s="554" t="s">
        <v>2005</v>
      </c>
    </row>
    <row r="2910" spans="2:18" s="360" customFormat="1" ht="15" customHeight="1" x14ac:dyDescent="0.2">
      <c r="B2910" s="555">
        <v>125</v>
      </c>
      <c r="C2910" s="556" t="s">
        <v>690</v>
      </c>
      <c r="D2910" s="557">
        <f t="shared" si="31"/>
        <v>25</v>
      </c>
      <c r="E2910" s="557">
        <v>25</v>
      </c>
      <c r="F2910" s="558">
        <f t="shared" si="32"/>
        <v>166.66666666666669</v>
      </c>
      <c r="G2910" s="558"/>
      <c r="H2910" s="557">
        <v>0</v>
      </c>
      <c r="I2910" s="559">
        <v>0</v>
      </c>
      <c r="J2910" s="552">
        <v>0</v>
      </c>
      <c r="K2910" s="4904">
        <v>0</v>
      </c>
      <c r="L2910" s="4905">
        <v>0</v>
      </c>
      <c r="M2910" s="560">
        <v>0.15</v>
      </c>
      <c r="N2910" s="560">
        <v>0.15</v>
      </c>
      <c r="O2910" s="560">
        <v>0.15</v>
      </c>
      <c r="P2910" s="560">
        <v>0.15</v>
      </c>
      <c r="Q2910" s="560">
        <v>0.15</v>
      </c>
      <c r="R2910" s="561" t="s">
        <v>2005</v>
      </c>
    </row>
    <row r="2911" spans="2:18" s="360" customFormat="1" ht="15" customHeight="1" x14ac:dyDescent="0.2">
      <c r="B2911" s="548">
        <v>126</v>
      </c>
      <c r="C2911" s="315" t="s">
        <v>691</v>
      </c>
      <c r="D2911" s="549">
        <f t="shared" si="31"/>
        <v>30</v>
      </c>
      <c r="E2911" s="549">
        <v>30</v>
      </c>
      <c r="F2911" s="550">
        <f t="shared" si="32"/>
        <v>200</v>
      </c>
      <c r="G2911" s="550"/>
      <c r="H2911" s="549">
        <v>0</v>
      </c>
      <c r="I2911" s="551">
        <v>0</v>
      </c>
      <c r="J2911" s="552">
        <v>0</v>
      </c>
      <c r="K2911" s="4889">
        <v>0</v>
      </c>
      <c r="L2911" s="4890">
        <v>0</v>
      </c>
      <c r="M2911" s="553">
        <v>0.15</v>
      </c>
      <c r="N2911" s="553">
        <v>0.15</v>
      </c>
      <c r="O2911" s="553">
        <v>0.15</v>
      </c>
      <c r="P2911" s="553">
        <v>0.15</v>
      </c>
      <c r="Q2911" s="553">
        <v>0.15</v>
      </c>
      <c r="R2911" s="554" t="s">
        <v>2005</v>
      </c>
    </row>
    <row r="2912" spans="2:18" s="360" customFormat="1" ht="15" customHeight="1" x14ac:dyDescent="0.2">
      <c r="B2912" s="548">
        <v>127</v>
      </c>
      <c r="C2912" s="315" t="s">
        <v>692</v>
      </c>
      <c r="D2912" s="549">
        <f t="shared" si="31"/>
        <v>50</v>
      </c>
      <c r="E2912" s="549">
        <v>50</v>
      </c>
      <c r="F2912" s="550">
        <f t="shared" si="32"/>
        <v>333.33333333333337</v>
      </c>
      <c r="G2912" s="550"/>
      <c r="H2912" s="549">
        <v>0</v>
      </c>
      <c r="I2912" s="551">
        <v>0</v>
      </c>
      <c r="J2912" s="552">
        <v>0</v>
      </c>
      <c r="K2912" s="4889">
        <v>0</v>
      </c>
      <c r="L2912" s="4890">
        <v>0</v>
      </c>
      <c r="M2912" s="553">
        <v>0.15</v>
      </c>
      <c r="N2912" s="553">
        <v>0.15</v>
      </c>
      <c r="O2912" s="553">
        <v>0.15</v>
      </c>
      <c r="P2912" s="553">
        <v>0.15</v>
      </c>
      <c r="Q2912" s="553">
        <v>0.15</v>
      </c>
      <c r="R2912" s="554" t="s">
        <v>2005</v>
      </c>
    </row>
    <row r="2913" spans="2:18" s="360" customFormat="1" ht="15" customHeight="1" x14ac:dyDescent="0.2">
      <c r="B2913" s="548">
        <v>128</v>
      </c>
      <c r="C2913" s="315" t="s">
        <v>693</v>
      </c>
      <c r="D2913" s="549">
        <f t="shared" si="31"/>
        <v>20</v>
      </c>
      <c r="E2913" s="549">
        <v>20</v>
      </c>
      <c r="F2913" s="550">
        <f t="shared" si="32"/>
        <v>250</v>
      </c>
      <c r="G2913" s="550"/>
      <c r="H2913" s="549">
        <v>0</v>
      </c>
      <c r="I2913" s="551">
        <v>0</v>
      </c>
      <c r="J2913" s="552">
        <v>0</v>
      </c>
      <c r="K2913" s="4889">
        <v>0</v>
      </c>
      <c r="L2913" s="4890">
        <v>0</v>
      </c>
      <c r="M2913" s="553">
        <v>0.08</v>
      </c>
      <c r="N2913" s="553">
        <v>0.23319999999999999</v>
      </c>
      <c r="O2913" s="553">
        <v>0.23319999999999999</v>
      </c>
      <c r="P2913" s="553">
        <v>0.23319999999999999</v>
      </c>
      <c r="Q2913" s="553">
        <v>0.23319999999999999</v>
      </c>
      <c r="R2913" s="554" t="s">
        <v>2005</v>
      </c>
    </row>
    <row r="2914" spans="2:18" s="360" customFormat="1" ht="15" customHeight="1" x14ac:dyDescent="0.2">
      <c r="B2914" s="548">
        <v>129</v>
      </c>
      <c r="C2914" s="315" t="s">
        <v>694</v>
      </c>
      <c r="D2914" s="549">
        <f t="shared" si="31"/>
        <v>25</v>
      </c>
      <c r="E2914" s="549">
        <v>25</v>
      </c>
      <c r="F2914" s="550">
        <f t="shared" si="32"/>
        <v>312.5</v>
      </c>
      <c r="G2914" s="550"/>
      <c r="H2914" s="549">
        <v>0</v>
      </c>
      <c r="I2914" s="551">
        <v>0</v>
      </c>
      <c r="J2914" s="552">
        <v>0</v>
      </c>
      <c r="K2914" s="4889">
        <v>0</v>
      </c>
      <c r="L2914" s="4890">
        <v>0</v>
      </c>
      <c r="M2914" s="553">
        <v>0.08</v>
      </c>
      <c r="N2914" s="553">
        <v>0.23319999999999999</v>
      </c>
      <c r="O2914" s="553">
        <v>0.23319999999999999</v>
      </c>
      <c r="P2914" s="553">
        <v>0.23319999999999999</v>
      </c>
      <c r="Q2914" s="553">
        <v>0.23319999999999999</v>
      </c>
      <c r="R2914" s="554" t="s">
        <v>2005</v>
      </c>
    </row>
    <row r="2915" spans="2:18" s="360" customFormat="1" ht="15" customHeight="1" x14ac:dyDescent="0.2">
      <c r="B2915" s="548">
        <v>130</v>
      </c>
      <c r="C2915" s="315" t="s">
        <v>695</v>
      </c>
      <c r="D2915" s="549">
        <f t="shared" si="31"/>
        <v>30</v>
      </c>
      <c r="E2915" s="549">
        <v>30</v>
      </c>
      <c r="F2915" s="550">
        <f t="shared" si="32"/>
        <v>375</v>
      </c>
      <c r="G2915" s="550"/>
      <c r="H2915" s="549">
        <v>0</v>
      </c>
      <c r="I2915" s="551">
        <v>0</v>
      </c>
      <c r="J2915" s="552">
        <v>0</v>
      </c>
      <c r="K2915" s="4889">
        <v>0</v>
      </c>
      <c r="L2915" s="4890">
        <v>0</v>
      </c>
      <c r="M2915" s="553">
        <v>0.08</v>
      </c>
      <c r="N2915" s="553">
        <v>0.23319999999999999</v>
      </c>
      <c r="O2915" s="553">
        <v>0.23319999999999999</v>
      </c>
      <c r="P2915" s="553">
        <v>0.23319999999999999</v>
      </c>
      <c r="Q2915" s="553">
        <v>0.23319999999999999</v>
      </c>
      <c r="R2915" s="554" t="s">
        <v>2005</v>
      </c>
    </row>
    <row r="2916" spans="2:18" s="360" customFormat="1" ht="15" customHeight="1" x14ac:dyDescent="0.2">
      <c r="B2916" s="548">
        <v>131</v>
      </c>
      <c r="C2916" s="315" t="s">
        <v>696</v>
      </c>
      <c r="D2916" s="549">
        <f t="shared" ref="D2916:D2979" si="33">+E2916+H2916+J2916</f>
        <v>50</v>
      </c>
      <c r="E2916" s="549">
        <v>50</v>
      </c>
      <c r="F2916" s="550">
        <f t="shared" ref="F2916:F2979" si="34">E2916/M2916</f>
        <v>625</v>
      </c>
      <c r="G2916" s="550"/>
      <c r="H2916" s="549">
        <v>0</v>
      </c>
      <c r="I2916" s="551">
        <v>0</v>
      </c>
      <c r="J2916" s="552">
        <v>0</v>
      </c>
      <c r="K2916" s="4889">
        <v>0</v>
      </c>
      <c r="L2916" s="4890">
        <v>0</v>
      </c>
      <c r="M2916" s="553">
        <v>0.08</v>
      </c>
      <c r="N2916" s="553">
        <v>0.23319999999999999</v>
      </c>
      <c r="O2916" s="553">
        <v>0.23319999999999999</v>
      </c>
      <c r="P2916" s="553">
        <v>0.23319999999999999</v>
      </c>
      <c r="Q2916" s="553">
        <v>0.23319999999999999</v>
      </c>
      <c r="R2916" s="554" t="s">
        <v>2005</v>
      </c>
    </row>
    <row r="2917" spans="2:18" s="360" customFormat="1" ht="15" customHeight="1" x14ac:dyDescent="0.2">
      <c r="B2917" s="548">
        <v>132</v>
      </c>
      <c r="C2917" s="315" t="s">
        <v>697</v>
      </c>
      <c r="D2917" s="549">
        <f t="shared" si="33"/>
        <v>20</v>
      </c>
      <c r="E2917" s="549">
        <v>20</v>
      </c>
      <c r="F2917" s="550">
        <f t="shared" si="34"/>
        <v>133.33333333333334</v>
      </c>
      <c r="G2917" s="550"/>
      <c r="H2917" s="549">
        <v>0</v>
      </c>
      <c r="I2917" s="551">
        <v>0</v>
      </c>
      <c r="J2917" s="552">
        <v>0</v>
      </c>
      <c r="K2917" s="4889">
        <v>0</v>
      </c>
      <c r="L2917" s="4890">
        <v>0</v>
      </c>
      <c r="M2917" s="553">
        <v>0.15</v>
      </c>
      <c r="N2917" s="553">
        <v>0.15</v>
      </c>
      <c r="O2917" s="553">
        <v>0.15</v>
      </c>
      <c r="P2917" s="553">
        <v>0.15</v>
      </c>
      <c r="Q2917" s="553">
        <v>0.15</v>
      </c>
      <c r="R2917" s="554" t="s">
        <v>2005</v>
      </c>
    </row>
    <row r="2918" spans="2:18" s="360" customFormat="1" ht="15" customHeight="1" x14ac:dyDescent="0.2">
      <c r="B2918" s="548">
        <v>133</v>
      </c>
      <c r="C2918" s="315" t="s">
        <v>698</v>
      </c>
      <c r="D2918" s="549">
        <f t="shared" si="33"/>
        <v>25</v>
      </c>
      <c r="E2918" s="549">
        <v>25</v>
      </c>
      <c r="F2918" s="550">
        <f t="shared" si="34"/>
        <v>166.66666666666669</v>
      </c>
      <c r="G2918" s="550"/>
      <c r="H2918" s="549">
        <v>0</v>
      </c>
      <c r="I2918" s="551">
        <v>0</v>
      </c>
      <c r="J2918" s="552">
        <v>0</v>
      </c>
      <c r="K2918" s="4889">
        <v>0</v>
      </c>
      <c r="L2918" s="4890">
        <v>0</v>
      </c>
      <c r="M2918" s="553">
        <v>0.15</v>
      </c>
      <c r="N2918" s="553">
        <v>0.15</v>
      </c>
      <c r="O2918" s="553">
        <v>0.15</v>
      </c>
      <c r="P2918" s="553">
        <v>0.15</v>
      </c>
      <c r="Q2918" s="553">
        <v>0.15</v>
      </c>
      <c r="R2918" s="554" t="s">
        <v>2005</v>
      </c>
    </row>
    <row r="2919" spans="2:18" s="360" customFormat="1" ht="15" customHeight="1" x14ac:dyDescent="0.2">
      <c r="B2919" s="548">
        <v>134</v>
      </c>
      <c r="C2919" s="315" t="s">
        <v>699</v>
      </c>
      <c r="D2919" s="549">
        <f t="shared" si="33"/>
        <v>30</v>
      </c>
      <c r="E2919" s="549">
        <v>30</v>
      </c>
      <c r="F2919" s="550">
        <f t="shared" si="34"/>
        <v>200</v>
      </c>
      <c r="G2919" s="550"/>
      <c r="H2919" s="549">
        <v>0</v>
      </c>
      <c r="I2919" s="551">
        <v>0</v>
      </c>
      <c r="J2919" s="552">
        <v>0</v>
      </c>
      <c r="K2919" s="4889">
        <v>0</v>
      </c>
      <c r="L2919" s="4890">
        <v>0</v>
      </c>
      <c r="M2919" s="553">
        <v>0.15</v>
      </c>
      <c r="N2919" s="553">
        <v>0.15</v>
      </c>
      <c r="O2919" s="553">
        <v>0.15</v>
      </c>
      <c r="P2919" s="553">
        <v>0.15</v>
      </c>
      <c r="Q2919" s="553">
        <v>0.15</v>
      </c>
      <c r="R2919" s="554" t="s">
        <v>2005</v>
      </c>
    </row>
    <row r="2920" spans="2:18" s="360" customFormat="1" ht="15" customHeight="1" x14ac:dyDescent="0.2">
      <c r="B2920" s="548">
        <v>135</v>
      </c>
      <c r="C2920" s="315" t="s">
        <v>700</v>
      </c>
      <c r="D2920" s="549">
        <f t="shared" si="33"/>
        <v>50</v>
      </c>
      <c r="E2920" s="549">
        <v>50</v>
      </c>
      <c r="F2920" s="550">
        <f t="shared" si="34"/>
        <v>333.33333333333337</v>
      </c>
      <c r="G2920" s="550"/>
      <c r="H2920" s="549">
        <v>0</v>
      </c>
      <c r="I2920" s="551">
        <v>0</v>
      </c>
      <c r="J2920" s="552">
        <v>0</v>
      </c>
      <c r="K2920" s="4889">
        <v>0</v>
      </c>
      <c r="L2920" s="4890">
        <v>0</v>
      </c>
      <c r="M2920" s="553">
        <v>0.15</v>
      </c>
      <c r="N2920" s="553">
        <v>0.15</v>
      </c>
      <c r="O2920" s="553">
        <v>0.15</v>
      </c>
      <c r="P2920" s="553">
        <v>0.15</v>
      </c>
      <c r="Q2920" s="553">
        <v>0.15</v>
      </c>
      <c r="R2920" s="554" t="s">
        <v>2005</v>
      </c>
    </row>
    <row r="2921" spans="2:18" s="360" customFormat="1" ht="15" customHeight="1" x14ac:dyDescent="0.2">
      <c r="B2921" s="548">
        <v>136</v>
      </c>
      <c r="C2921" s="315" t="s">
        <v>701</v>
      </c>
      <c r="D2921" s="549">
        <f t="shared" si="33"/>
        <v>5</v>
      </c>
      <c r="E2921" s="549">
        <v>5</v>
      </c>
      <c r="F2921" s="550">
        <f t="shared" si="34"/>
        <v>50</v>
      </c>
      <c r="G2921" s="550"/>
      <c r="H2921" s="549">
        <v>0</v>
      </c>
      <c r="I2921" s="551">
        <v>0</v>
      </c>
      <c r="J2921" s="552">
        <v>0</v>
      </c>
      <c r="K2921" s="4889">
        <v>0</v>
      </c>
      <c r="L2921" s="4890">
        <v>0</v>
      </c>
      <c r="M2921" s="560">
        <v>0.1</v>
      </c>
      <c r="N2921" s="553">
        <v>0.23319999999999999</v>
      </c>
      <c r="O2921" s="553">
        <v>0.30470000000000003</v>
      </c>
      <c r="P2921" s="553">
        <v>0.23319999999999999</v>
      </c>
      <c r="Q2921" s="553">
        <v>0.30470000000000003</v>
      </c>
      <c r="R2921" s="554" t="s">
        <v>2007</v>
      </c>
    </row>
    <row r="2922" spans="2:18" s="360" customFormat="1" ht="15" customHeight="1" x14ac:dyDescent="0.2">
      <c r="B2922" s="548">
        <v>137</v>
      </c>
      <c r="C2922" s="315" t="s">
        <v>702</v>
      </c>
      <c r="D2922" s="549">
        <f t="shared" si="33"/>
        <v>10</v>
      </c>
      <c r="E2922" s="549">
        <v>10</v>
      </c>
      <c r="F2922" s="550">
        <f t="shared" si="34"/>
        <v>125</v>
      </c>
      <c r="G2922" s="550">
        <v>250</v>
      </c>
      <c r="H2922" s="549">
        <v>0</v>
      </c>
      <c r="I2922" s="562">
        <v>250</v>
      </c>
      <c r="J2922" s="552">
        <v>0</v>
      </c>
      <c r="K2922" s="4889">
        <v>0</v>
      </c>
      <c r="L2922" s="4890">
        <v>0</v>
      </c>
      <c r="M2922" s="553">
        <v>0.08</v>
      </c>
      <c r="N2922" s="553">
        <v>0.19</v>
      </c>
      <c r="O2922" s="553">
        <v>0.19</v>
      </c>
      <c r="P2922" s="553">
        <v>0.19</v>
      </c>
      <c r="Q2922" s="553">
        <v>0.19</v>
      </c>
      <c r="R2922" s="554" t="s">
        <v>2005</v>
      </c>
    </row>
    <row r="2923" spans="2:18" s="360" customFormat="1" ht="15" customHeight="1" x14ac:dyDescent="0.2">
      <c r="B2923" s="548">
        <v>138</v>
      </c>
      <c r="C2923" s="315" t="s">
        <v>703</v>
      </c>
      <c r="D2923" s="549">
        <f t="shared" si="33"/>
        <v>100</v>
      </c>
      <c r="E2923" s="549">
        <v>100</v>
      </c>
      <c r="F2923" s="550">
        <f t="shared" si="34"/>
        <v>1250</v>
      </c>
      <c r="G2923" s="550">
        <v>2500</v>
      </c>
      <c r="H2923" s="549">
        <v>0</v>
      </c>
      <c r="I2923" s="562">
        <v>2500</v>
      </c>
      <c r="J2923" s="552">
        <v>0</v>
      </c>
      <c r="K2923" s="4889">
        <v>0</v>
      </c>
      <c r="L2923" s="4890">
        <v>0</v>
      </c>
      <c r="M2923" s="553">
        <v>0.08</v>
      </c>
      <c r="N2923" s="553">
        <v>0.19</v>
      </c>
      <c r="O2923" s="553">
        <v>0.19</v>
      </c>
      <c r="P2923" s="553">
        <v>0.19</v>
      </c>
      <c r="Q2923" s="553">
        <v>0.19</v>
      </c>
      <c r="R2923" s="554" t="s">
        <v>2005</v>
      </c>
    </row>
    <row r="2924" spans="2:18" s="360" customFormat="1" ht="15" customHeight="1" x14ac:dyDescent="0.2">
      <c r="B2924" s="548">
        <v>139</v>
      </c>
      <c r="C2924" s="315" t="s">
        <v>704</v>
      </c>
      <c r="D2924" s="549">
        <f t="shared" si="33"/>
        <v>12</v>
      </c>
      <c r="E2924" s="549">
        <v>12</v>
      </c>
      <c r="F2924" s="550">
        <f t="shared" si="34"/>
        <v>150</v>
      </c>
      <c r="G2924" s="550">
        <v>300</v>
      </c>
      <c r="H2924" s="549">
        <v>0</v>
      </c>
      <c r="I2924" s="562">
        <v>300</v>
      </c>
      <c r="J2924" s="552">
        <v>0</v>
      </c>
      <c r="K2924" s="4889">
        <v>0</v>
      </c>
      <c r="L2924" s="4890">
        <v>0</v>
      </c>
      <c r="M2924" s="553">
        <v>0.08</v>
      </c>
      <c r="N2924" s="553">
        <v>0.19</v>
      </c>
      <c r="O2924" s="553">
        <v>0.19</v>
      </c>
      <c r="P2924" s="553">
        <v>0.19</v>
      </c>
      <c r="Q2924" s="553">
        <v>0.19</v>
      </c>
      <c r="R2924" s="554" t="s">
        <v>2005</v>
      </c>
    </row>
    <row r="2925" spans="2:18" s="360" customFormat="1" ht="15" customHeight="1" x14ac:dyDescent="0.2">
      <c r="B2925" s="555">
        <v>140</v>
      </c>
      <c r="C2925" s="556" t="s">
        <v>705</v>
      </c>
      <c r="D2925" s="557">
        <f t="shared" si="33"/>
        <v>15</v>
      </c>
      <c r="E2925" s="557">
        <v>15</v>
      </c>
      <c r="F2925" s="558">
        <f t="shared" si="34"/>
        <v>187.5</v>
      </c>
      <c r="G2925" s="558">
        <v>375</v>
      </c>
      <c r="H2925" s="557">
        <v>0</v>
      </c>
      <c r="I2925" s="563">
        <v>375</v>
      </c>
      <c r="J2925" s="552">
        <v>0</v>
      </c>
      <c r="K2925" s="4904">
        <v>0</v>
      </c>
      <c r="L2925" s="4905">
        <v>0</v>
      </c>
      <c r="M2925" s="560">
        <v>0.08</v>
      </c>
      <c r="N2925" s="560">
        <v>0.19</v>
      </c>
      <c r="O2925" s="560">
        <v>0.19</v>
      </c>
      <c r="P2925" s="560">
        <v>0.19</v>
      </c>
      <c r="Q2925" s="560">
        <v>0.19</v>
      </c>
      <c r="R2925" s="561" t="s">
        <v>2005</v>
      </c>
    </row>
    <row r="2926" spans="2:18" s="360" customFormat="1" ht="15" customHeight="1" x14ac:dyDescent="0.2">
      <c r="B2926" s="548">
        <v>141</v>
      </c>
      <c r="C2926" s="315" t="s">
        <v>706</v>
      </c>
      <c r="D2926" s="549">
        <f t="shared" si="33"/>
        <v>20</v>
      </c>
      <c r="E2926" s="549">
        <v>20</v>
      </c>
      <c r="F2926" s="550">
        <f t="shared" si="34"/>
        <v>250</v>
      </c>
      <c r="G2926" s="550">
        <v>500</v>
      </c>
      <c r="H2926" s="549">
        <v>0</v>
      </c>
      <c r="I2926" s="562">
        <v>500</v>
      </c>
      <c r="J2926" s="552">
        <v>0</v>
      </c>
      <c r="K2926" s="4889">
        <v>0</v>
      </c>
      <c r="L2926" s="4890">
        <v>0</v>
      </c>
      <c r="M2926" s="553">
        <v>0.08</v>
      </c>
      <c r="N2926" s="553">
        <v>0.19</v>
      </c>
      <c r="O2926" s="553">
        <v>0.19</v>
      </c>
      <c r="P2926" s="553">
        <v>0.19</v>
      </c>
      <c r="Q2926" s="553">
        <v>0.19</v>
      </c>
      <c r="R2926" s="554" t="s">
        <v>2005</v>
      </c>
    </row>
    <row r="2927" spans="2:18" s="360" customFormat="1" ht="15" customHeight="1" x14ac:dyDescent="0.2">
      <c r="B2927" s="548">
        <v>142</v>
      </c>
      <c r="C2927" s="315" t="s">
        <v>707</v>
      </c>
      <c r="D2927" s="549">
        <f t="shared" si="33"/>
        <v>200</v>
      </c>
      <c r="E2927" s="549">
        <v>200</v>
      </c>
      <c r="F2927" s="550">
        <f t="shared" si="34"/>
        <v>2500</v>
      </c>
      <c r="G2927" s="550">
        <v>5000</v>
      </c>
      <c r="H2927" s="549">
        <v>0</v>
      </c>
      <c r="I2927" s="562">
        <v>5000</v>
      </c>
      <c r="J2927" s="552">
        <v>0</v>
      </c>
      <c r="K2927" s="4889">
        <v>0</v>
      </c>
      <c r="L2927" s="4890">
        <v>0</v>
      </c>
      <c r="M2927" s="553">
        <v>0.08</v>
      </c>
      <c r="N2927" s="553">
        <v>0.19</v>
      </c>
      <c r="O2927" s="553">
        <v>0.19</v>
      </c>
      <c r="P2927" s="553">
        <v>0.19</v>
      </c>
      <c r="Q2927" s="553">
        <v>0.19</v>
      </c>
      <c r="R2927" s="554" t="s">
        <v>2005</v>
      </c>
    </row>
    <row r="2928" spans="2:18" s="360" customFormat="1" ht="15" customHeight="1" x14ac:dyDescent="0.2">
      <c r="B2928" s="548">
        <v>143</v>
      </c>
      <c r="C2928" s="315" t="s">
        <v>708</v>
      </c>
      <c r="D2928" s="549">
        <f t="shared" si="33"/>
        <v>25</v>
      </c>
      <c r="E2928" s="549">
        <v>25</v>
      </c>
      <c r="F2928" s="550">
        <f t="shared" si="34"/>
        <v>312.5</v>
      </c>
      <c r="G2928" s="550">
        <v>625</v>
      </c>
      <c r="H2928" s="549">
        <v>0</v>
      </c>
      <c r="I2928" s="562">
        <v>625</v>
      </c>
      <c r="J2928" s="552">
        <v>0</v>
      </c>
      <c r="K2928" s="4889">
        <v>0</v>
      </c>
      <c r="L2928" s="4890">
        <v>0</v>
      </c>
      <c r="M2928" s="553">
        <v>0.08</v>
      </c>
      <c r="N2928" s="553">
        <v>0.19</v>
      </c>
      <c r="O2928" s="553">
        <v>0.19</v>
      </c>
      <c r="P2928" s="553">
        <v>0.19</v>
      </c>
      <c r="Q2928" s="553">
        <v>0.19</v>
      </c>
      <c r="R2928" s="554" t="s">
        <v>2005</v>
      </c>
    </row>
    <row r="2929" spans="2:18" s="360" customFormat="1" ht="15" customHeight="1" x14ac:dyDescent="0.2">
      <c r="B2929" s="548">
        <v>144</v>
      </c>
      <c r="C2929" s="315" t="s">
        <v>709</v>
      </c>
      <c r="D2929" s="549">
        <f t="shared" si="33"/>
        <v>30</v>
      </c>
      <c r="E2929" s="549">
        <v>30</v>
      </c>
      <c r="F2929" s="550">
        <f t="shared" si="34"/>
        <v>375</v>
      </c>
      <c r="G2929" s="550">
        <v>750</v>
      </c>
      <c r="H2929" s="549">
        <v>0</v>
      </c>
      <c r="I2929" s="562">
        <v>750</v>
      </c>
      <c r="J2929" s="552">
        <v>0</v>
      </c>
      <c r="K2929" s="4889">
        <v>0</v>
      </c>
      <c r="L2929" s="4890">
        <v>0</v>
      </c>
      <c r="M2929" s="553">
        <v>0.08</v>
      </c>
      <c r="N2929" s="553">
        <v>0.19</v>
      </c>
      <c r="O2929" s="553">
        <v>0.19</v>
      </c>
      <c r="P2929" s="553">
        <v>0.19</v>
      </c>
      <c r="Q2929" s="553">
        <v>0.19</v>
      </c>
      <c r="R2929" s="554" t="s">
        <v>2005</v>
      </c>
    </row>
    <row r="2930" spans="2:18" s="360" customFormat="1" ht="15" customHeight="1" x14ac:dyDescent="0.2">
      <c r="B2930" s="548">
        <v>145</v>
      </c>
      <c r="C2930" s="315" t="s">
        <v>710</v>
      </c>
      <c r="D2930" s="549">
        <f t="shared" si="33"/>
        <v>300</v>
      </c>
      <c r="E2930" s="549">
        <v>300</v>
      </c>
      <c r="F2930" s="550">
        <f t="shared" si="34"/>
        <v>3750</v>
      </c>
      <c r="G2930" s="550">
        <v>7500</v>
      </c>
      <c r="H2930" s="549">
        <v>0</v>
      </c>
      <c r="I2930" s="562">
        <v>7500</v>
      </c>
      <c r="J2930" s="552">
        <v>0</v>
      </c>
      <c r="K2930" s="4889">
        <v>0</v>
      </c>
      <c r="L2930" s="4890">
        <v>0</v>
      </c>
      <c r="M2930" s="553">
        <v>0.08</v>
      </c>
      <c r="N2930" s="553">
        <v>0.19</v>
      </c>
      <c r="O2930" s="553">
        <v>0.19</v>
      </c>
      <c r="P2930" s="553">
        <v>0.19</v>
      </c>
      <c r="Q2930" s="553">
        <v>0.19</v>
      </c>
      <c r="R2930" s="554" t="s">
        <v>2005</v>
      </c>
    </row>
    <row r="2931" spans="2:18" s="360" customFormat="1" ht="15" customHeight="1" x14ac:dyDescent="0.2">
      <c r="B2931" s="548">
        <v>146</v>
      </c>
      <c r="C2931" s="315" t="s">
        <v>711</v>
      </c>
      <c r="D2931" s="549">
        <f t="shared" si="33"/>
        <v>40</v>
      </c>
      <c r="E2931" s="549">
        <v>40</v>
      </c>
      <c r="F2931" s="550">
        <f t="shared" si="34"/>
        <v>500</v>
      </c>
      <c r="G2931" s="550">
        <v>1000</v>
      </c>
      <c r="H2931" s="549">
        <v>0</v>
      </c>
      <c r="I2931" s="562">
        <v>1000</v>
      </c>
      <c r="J2931" s="552">
        <v>0</v>
      </c>
      <c r="K2931" s="4889">
        <v>0</v>
      </c>
      <c r="L2931" s="4890">
        <v>0</v>
      </c>
      <c r="M2931" s="553">
        <v>0.08</v>
      </c>
      <c r="N2931" s="553">
        <v>0.19</v>
      </c>
      <c r="O2931" s="553">
        <v>0.19</v>
      </c>
      <c r="P2931" s="553">
        <v>0.19</v>
      </c>
      <c r="Q2931" s="553">
        <v>0.19</v>
      </c>
      <c r="R2931" s="554" t="s">
        <v>2005</v>
      </c>
    </row>
    <row r="2932" spans="2:18" s="360" customFormat="1" ht="15" customHeight="1" x14ac:dyDescent="0.2">
      <c r="B2932" s="548">
        <v>147</v>
      </c>
      <c r="C2932" s="315" t="s">
        <v>712</v>
      </c>
      <c r="D2932" s="549">
        <f t="shared" si="33"/>
        <v>50</v>
      </c>
      <c r="E2932" s="549">
        <v>50</v>
      </c>
      <c r="F2932" s="550">
        <f t="shared" si="34"/>
        <v>625</v>
      </c>
      <c r="G2932" s="550">
        <v>1250</v>
      </c>
      <c r="H2932" s="549">
        <v>0</v>
      </c>
      <c r="I2932" s="562">
        <v>1250</v>
      </c>
      <c r="J2932" s="552">
        <v>0</v>
      </c>
      <c r="K2932" s="4889">
        <v>0</v>
      </c>
      <c r="L2932" s="4890">
        <v>0</v>
      </c>
      <c r="M2932" s="553">
        <v>0.08</v>
      </c>
      <c r="N2932" s="553">
        <v>0.19</v>
      </c>
      <c r="O2932" s="553">
        <v>0.19</v>
      </c>
      <c r="P2932" s="553">
        <v>0.19</v>
      </c>
      <c r="Q2932" s="553">
        <v>0.19</v>
      </c>
      <c r="R2932" s="554" t="s">
        <v>2005</v>
      </c>
    </row>
    <row r="2933" spans="2:18" s="360" customFormat="1" ht="15" customHeight="1" x14ac:dyDescent="0.2">
      <c r="B2933" s="548">
        <v>148</v>
      </c>
      <c r="C2933" s="315" t="s">
        <v>713</v>
      </c>
      <c r="D2933" s="549">
        <f t="shared" si="33"/>
        <v>70</v>
      </c>
      <c r="E2933" s="549">
        <v>70</v>
      </c>
      <c r="F2933" s="550">
        <f t="shared" si="34"/>
        <v>875</v>
      </c>
      <c r="G2933" s="550">
        <v>1570</v>
      </c>
      <c r="H2933" s="549">
        <v>0</v>
      </c>
      <c r="I2933" s="562">
        <v>1570</v>
      </c>
      <c r="J2933" s="552">
        <v>0</v>
      </c>
      <c r="K2933" s="4889">
        <v>0</v>
      </c>
      <c r="L2933" s="4890">
        <v>0</v>
      </c>
      <c r="M2933" s="553">
        <v>0.08</v>
      </c>
      <c r="N2933" s="553">
        <v>0.19</v>
      </c>
      <c r="O2933" s="553">
        <v>0.19</v>
      </c>
      <c r="P2933" s="553">
        <v>0.19</v>
      </c>
      <c r="Q2933" s="553">
        <v>0.19</v>
      </c>
      <c r="R2933" s="554" t="s">
        <v>2005</v>
      </c>
    </row>
    <row r="2934" spans="2:18" s="360" customFormat="1" ht="15" customHeight="1" x14ac:dyDescent="0.2">
      <c r="B2934" s="548">
        <v>149</v>
      </c>
      <c r="C2934" s="315" t="s">
        <v>714</v>
      </c>
      <c r="D2934" s="549">
        <f t="shared" si="33"/>
        <v>155</v>
      </c>
      <c r="E2934" s="549">
        <v>155</v>
      </c>
      <c r="F2934" s="550">
        <f t="shared" si="34"/>
        <v>1108.7267525035766</v>
      </c>
      <c r="G2934" s="550"/>
      <c r="H2934" s="549">
        <v>0</v>
      </c>
      <c r="I2934" s="551">
        <v>0</v>
      </c>
      <c r="J2934" s="552">
        <v>0</v>
      </c>
      <c r="K2934" s="4889">
        <v>0</v>
      </c>
      <c r="L2934" s="4890">
        <v>0</v>
      </c>
      <c r="M2934" s="553">
        <v>0.13980000000000001</v>
      </c>
      <c r="N2934" s="553">
        <v>0.21479999999999999</v>
      </c>
      <c r="O2934" s="553">
        <v>0.30470000000000003</v>
      </c>
      <c r="P2934" s="553">
        <v>0.21479999999999999</v>
      </c>
      <c r="Q2934" s="553">
        <v>0.30470000000000003</v>
      </c>
      <c r="R2934" s="554" t="s">
        <v>2007</v>
      </c>
    </row>
    <row r="2935" spans="2:18" s="360" customFormat="1" ht="15" customHeight="1" x14ac:dyDescent="0.2">
      <c r="B2935" s="548">
        <v>150</v>
      </c>
      <c r="C2935" s="315" t="s">
        <v>715</v>
      </c>
      <c r="D2935" s="549">
        <f t="shared" si="33"/>
        <v>1462</v>
      </c>
      <c r="E2935" s="549">
        <v>1462</v>
      </c>
      <c r="F2935" s="550">
        <f t="shared" si="34"/>
        <v>11126.331811263319</v>
      </c>
      <c r="G2935" s="550"/>
      <c r="H2935" s="549">
        <v>0</v>
      </c>
      <c r="I2935" s="551">
        <v>0</v>
      </c>
      <c r="J2935" s="552">
        <v>0</v>
      </c>
      <c r="K2935" s="4889">
        <v>0</v>
      </c>
      <c r="L2935" s="4890">
        <v>0</v>
      </c>
      <c r="M2935" s="553">
        <v>0.13139999999999999</v>
      </c>
      <c r="N2935" s="553">
        <v>0.2064</v>
      </c>
      <c r="O2935" s="553">
        <v>0.2964</v>
      </c>
      <c r="P2935" s="553">
        <v>0.2064</v>
      </c>
      <c r="Q2935" s="553">
        <v>0.2964</v>
      </c>
      <c r="R2935" s="554" t="s">
        <v>2007</v>
      </c>
    </row>
    <row r="2936" spans="2:18" s="360" customFormat="1" ht="15" customHeight="1" x14ac:dyDescent="0.2">
      <c r="B2936" s="548">
        <v>151</v>
      </c>
      <c r="C2936" s="315" t="s">
        <v>716</v>
      </c>
      <c r="D2936" s="549">
        <f t="shared" si="33"/>
        <v>447</v>
      </c>
      <c r="E2936" s="549">
        <v>447</v>
      </c>
      <c r="F2936" s="550">
        <f t="shared" si="34"/>
        <v>3325.8928571428573</v>
      </c>
      <c r="G2936" s="550"/>
      <c r="H2936" s="549">
        <v>0</v>
      </c>
      <c r="I2936" s="551">
        <v>0</v>
      </c>
      <c r="J2936" s="552">
        <v>0</v>
      </c>
      <c r="K2936" s="4889">
        <v>0</v>
      </c>
      <c r="L2936" s="4890">
        <v>0</v>
      </c>
      <c r="M2936" s="553">
        <v>0.13439999999999999</v>
      </c>
      <c r="N2936" s="553">
        <v>0.20879999999999999</v>
      </c>
      <c r="O2936" s="553">
        <v>0.29879999999999995</v>
      </c>
      <c r="P2936" s="553">
        <v>0.20879999999999999</v>
      </c>
      <c r="Q2936" s="553">
        <v>0.29879999999999995</v>
      </c>
      <c r="R2936" s="554" t="s">
        <v>2007</v>
      </c>
    </row>
    <row r="2937" spans="2:18" s="360" customFormat="1" ht="15" customHeight="1" x14ac:dyDescent="0.2">
      <c r="B2937" s="548">
        <v>152</v>
      </c>
      <c r="C2937" s="315" t="s">
        <v>717</v>
      </c>
      <c r="D2937" s="549">
        <f t="shared" si="33"/>
        <v>741</v>
      </c>
      <c r="E2937" s="549">
        <v>741</v>
      </c>
      <c r="F2937" s="550">
        <f t="shared" si="34"/>
        <v>5563.0630630630621</v>
      </c>
      <c r="G2937" s="550"/>
      <c r="H2937" s="549">
        <v>0</v>
      </c>
      <c r="I2937" s="551">
        <v>0</v>
      </c>
      <c r="J2937" s="552">
        <v>0</v>
      </c>
      <c r="K2937" s="4889">
        <v>0</v>
      </c>
      <c r="L2937" s="4890">
        <v>0</v>
      </c>
      <c r="M2937" s="553">
        <v>0.13320000000000001</v>
      </c>
      <c r="N2937" s="553">
        <v>0.2082</v>
      </c>
      <c r="O2937" s="553">
        <v>0.29820000000000002</v>
      </c>
      <c r="P2937" s="553">
        <v>0.2082</v>
      </c>
      <c r="Q2937" s="553">
        <v>0.29820000000000002</v>
      </c>
      <c r="R2937" s="554" t="s">
        <v>2007</v>
      </c>
    </row>
    <row r="2938" spans="2:18" s="360" customFormat="1" ht="15" customHeight="1" x14ac:dyDescent="0.2">
      <c r="B2938" s="548">
        <v>153</v>
      </c>
      <c r="C2938" s="315" t="s">
        <v>718</v>
      </c>
      <c r="D2938" s="549">
        <f t="shared" si="33"/>
        <v>360</v>
      </c>
      <c r="E2938" s="549">
        <v>360</v>
      </c>
      <c r="F2938" s="550">
        <f t="shared" si="34"/>
        <v>1801.8018018018017</v>
      </c>
      <c r="G2938" s="550"/>
      <c r="H2938" s="549">
        <v>0</v>
      </c>
      <c r="I2938" s="551">
        <v>0</v>
      </c>
      <c r="J2938" s="552">
        <v>0</v>
      </c>
      <c r="K2938" s="4889">
        <v>0</v>
      </c>
      <c r="L2938" s="4890">
        <v>0</v>
      </c>
      <c r="M2938" s="553">
        <v>0.19980000000000001</v>
      </c>
      <c r="N2938" s="553">
        <v>0.23319999999999999</v>
      </c>
      <c r="O2938" s="553">
        <v>0.30470000000000003</v>
      </c>
      <c r="P2938" s="553">
        <v>0.23319999999999999</v>
      </c>
      <c r="Q2938" s="553">
        <v>0.30470000000000003</v>
      </c>
      <c r="R2938" s="554" t="s">
        <v>2007</v>
      </c>
    </row>
    <row r="2939" spans="2:18" s="360" customFormat="1" ht="15" customHeight="1" x14ac:dyDescent="0.2">
      <c r="B2939" s="548">
        <v>154</v>
      </c>
      <c r="C2939" s="315" t="s">
        <v>719</v>
      </c>
      <c r="D2939" s="549">
        <f t="shared" si="33"/>
        <v>600</v>
      </c>
      <c r="E2939" s="549">
        <v>600</v>
      </c>
      <c r="F2939" s="550">
        <f t="shared" si="34"/>
        <v>3003.003003003003</v>
      </c>
      <c r="G2939" s="550"/>
      <c r="H2939" s="549">
        <v>0</v>
      </c>
      <c r="I2939" s="551">
        <v>0</v>
      </c>
      <c r="J2939" s="552">
        <v>0</v>
      </c>
      <c r="K2939" s="4889">
        <v>0</v>
      </c>
      <c r="L2939" s="4890">
        <v>0</v>
      </c>
      <c r="M2939" s="553">
        <v>0.19980000000000001</v>
      </c>
      <c r="N2939" s="553">
        <v>0.23319999999999999</v>
      </c>
      <c r="O2939" s="553">
        <v>0.30470000000000003</v>
      </c>
      <c r="P2939" s="553">
        <v>0.23319999999999999</v>
      </c>
      <c r="Q2939" s="553">
        <v>0.30470000000000003</v>
      </c>
      <c r="R2939" s="554" t="s">
        <v>2007</v>
      </c>
    </row>
    <row r="2940" spans="2:18" s="360" customFormat="1" ht="15" customHeight="1" x14ac:dyDescent="0.2">
      <c r="B2940" s="555">
        <v>155</v>
      </c>
      <c r="C2940" s="556" t="s">
        <v>720</v>
      </c>
      <c r="D2940" s="557">
        <f t="shared" si="33"/>
        <v>0</v>
      </c>
      <c r="E2940" s="557">
        <v>0</v>
      </c>
      <c r="F2940" s="558">
        <f t="shared" si="34"/>
        <v>0</v>
      </c>
      <c r="G2940" s="558"/>
      <c r="H2940" s="557">
        <v>0</v>
      </c>
      <c r="I2940" s="559">
        <v>0</v>
      </c>
      <c r="J2940" s="552">
        <v>0</v>
      </c>
      <c r="K2940" s="4904">
        <v>0</v>
      </c>
      <c r="L2940" s="4905">
        <v>0</v>
      </c>
      <c r="M2940" s="560">
        <v>0.2</v>
      </c>
      <c r="N2940" s="560">
        <v>0.23319999999999999</v>
      </c>
      <c r="O2940" s="560">
        <v>0.30470000000000003</v>
      </c>
      <c r="P2940" s="560">
        <v>0.23319999999999999</v>
      </c>
      <c r="Q2940" s="560">
        <v>0.30470000000000003</v>
      </c>
      <c r="R2940" s="561" t="s">
        <v>2007</v>
      </c>
    </row>
    <row r="2941" spans="2:18" s="360" customFormat="1" ht="15" customHeight="1" x14ac:dyDescent="0.2">
      <c r="B2941" s="548">
        <v>156</v>
      </c>
      <c r="C2941" s="315" t="s">
        <v>721</v>
      </c>
      <c r="D2941" s="549">
        <f t="shared" si="33"/>
        <v>1440</v>
      </c>
      <c r="E2941" s="549">
        <v>1440</v>
      </c>
      <c r="F2941" s="550">
        <f t="shared" si="34"/>
        <v>18045.112781954889</v>
      </c>
      <c r="G2941" s="550"/>
      <c r="H2941" s="549">
        <v>0</v>
      </c>
      <c r="I2941" s="551">
        <v>0</v>
      </c>
      <c r="J2941" s="552">
        <v>0</v>
      </c>
      <c r="K2941" s="4889">
        <v>0</v>
      </c>
      <c r="L2941" s="4890">
        <v>0</v>
      </c>
      <c r="M2941" s="553">
        <v>7.9799999999999996E-2</v>
      </c>
      <c r="N2941" s="553">
        <v>0.22020000000000001</v>
      </c>
      <c r="O2941" s="553">
        <v>0.30470000000000003</v>
      </c>
      <c r="P2941" s="553">
        <v>0.13980000000000001</v>
      </c>
      <c r="Q2941" s="553">
        <v>0.2298</v>
      </c>
      <c r="R2941" s="554" t="s">
        <v>2007</v>
      </c>
    </row>
    <row r="2942" spans="2:18" s="360" customFormat="1" ht="15" customHeight="1" x14ac:dyDescent="0.2">
      <c r="B2942" s="548">
        <v>157</v>
      </c>
      <c r="C2942" s="315" t="s">
        <v>722</v>
      </c>
      <c r="D2942" s="549">
        <f t="shared" si="33"/>
        <v>167</v>
      </c>
      <c r="E2942" s="549">
        <v>167</v>
      </c>
      <c r="F2942" s="550">
        <f t="shared" si="34"/>
        <v>2002.3980815347722</v>
      </c>
      <c r="G2942" s="550"/>
      <c r="H2942" s="549">
        <v>0</v>
      </c>
      <c r="I2942" s="551">
        <v>0</v>
      </c>
      <c r="J2942" s="552">
        <v>0</v>
      </c>
      <c r="K2942" s="4889">
        <v>0</v>
      </c>
      <c r="L2942" s="4890">
        <v>0</v>
      </c>
      <c r="M2942" s="553">
        <v>8.3400000000000002E-2</v>
      </c>
      <c r="N2942" s="553">
        <v>0.2268</v>
      </c>
      <c r="O2942" s="553">
        <v>0.30470000000000003</v>
      </c>
      <c r="P2942" s="553">
        <v>0.1434</v>
      </c>
      <c r="Q2942" s="553">
        <v>0.2334</v>
      </c>
      <c r="R2942" s="554" t="s">
        <v>2007</v>
      </c>
    </row>
    <row r="2943" spans="2:18" s="360" customFormat="1" ht="15" customHeight="1" x14ac:dyDescent="0.2">
      <c r="B2943" s="548">
        <v>158</v>
      </c>
      <c r="C2943" s="315" t="s">
        <v>1893</v>
      </c>
      <c r="D2943" s="549">
        <f t="shared" si="33"/>
        <v>2212</v>
      </c>
      <c r="E2943" s="549">
        <v>2212</v>
      </c>
      <c r="F2943" s="550">
        <f t="shared" si="34"/>
        <v>27929.292929292926</v>
      </c>
      <c r="G2943" s="550"/>
      <c r="H2943" s="549">
        <v>0</v>
      </c>
      <c r="I2943" s="551">
        <v>0</v>
      </c>
      <c r="J2943" s="552">
        <v>0</v>
      </c>
      <c r="K2943" s="4889">
        <v>0</v>
      </c>
      <c r="L2943" s="4890">
        <v>0</v>
      </c>
      <c r="M2943" s="553">
        <v>7.9200000000000007E-2</v>
      </c>
      <c r="N2943" s="553">
        <v>0.21779999999999999</v>
      </c>
      <c r="O2943" s="553">
        <v>0.30470000000000003</v>
      </c>
      <c r="P2943" s="553">
        <v>0.13919999999999999</v>
      </c>
      <c r="Q2943" s="553">
        <v>0.22919999999999999</v>
      </c>
      <c r="R2943" s="554" t="s">
        <v>2007</v>
      </c>
    </row>
    <row r="2944" spans="2:18" s="360" customFormat="1" ht="15" customHeight="1" x14ac:dyDescent="0.2">
      <c r="B2944" s="548">
        <v>159</v>
      </c>
      <c r="C2944" s="315" t="s">
        <v>1894</v>
      </c>
      <c r="D2944" s="549">
        <f t="shared" si="33"/>
        <v>2926</v>
      </c>
      <c r="E2944" s="549">
        <v>2926</v>
      </c>
      <c r="F2944" s="550">
        <f t="shared" si="34"/>
        <v>38098.958333333336</v>
      </c>
      <c r="G2944" s="550"/>
      <c r="H2944" s="549">
        <v>0</v>
      </c>
      <c r="I2944" s="551">
        <v>0</v>
      </c>
      <c r="J2944" s="552">
        <v>0</v>
      </c>
      <c r="K2944" s="4889">
        <v>0</v>
      </c>
      <c r="L2944" s="4890">
        <v>0</v>
      </c>
      <c r="M2944" s="553">
        <v>7.6799999999999993E-2</v>
      </c>
      <c r="N2944" s="553">
        <v>0.2142</v>
      </c>
      <c r="O2944" s="553">
        <v>0.30420000000000003</v>
      </c>
      <c r="P2944" s="553">
        <v>0.1368</v>
      </c>
      <c r="Q2944" s="553">
        <v>0.2268</v>
      </c>
      <c r="R2944" s="554" t="s">
        <v>2007</v>
      </c>
    </row>
    <row r="2945" spans="2:18" s="360" customFormat="1" ht="15" customHeight="1" x14ac:dyDescent="0.2">
      <c r="B2945" s="548">
        <v>160</v>
      </c>
      <c r="C2945" s="315" t="s">
        <v>1895</v>
      </c>
      <c r="D2945" s="549">
        <f t="shared" si="33"/>
        <v>492</v>
      </c>
      <c r="E2945" s="549">
        <v>492</v>
      </c>
      <c r="F2945" s="550">
        <f t="shared" si="34"/>
        <v>5985.4014598540152</v>
      </c>
      <c r="G2945" s="550"/>
      <c r="H2945" s="549">
        <v>0</v>
      </c>
      <c r="I2945" s="551">
        <v>0</v>
      </c>
      <c r="J2945" s="552">
        <v>0</v>
      </c>
      <c r="K2945" s="4889">
        <v>0</v>
      </c>
      <c r="L2945" s="4890">
        <v>0</v>
      </c>
      <c r="M2945" s="553">
        <v>8.2199999999999995E-2</v>
      </c>
      <c r="N2945" s="553">
        <v>0.2238</v>
      </c>
      <c r="O2945" s="553">
        <v>0.30470000000000003</v>
      </c>
      <c r="P2945" s="553">
        <v>0.14219999999999999</v>
      </c>
      <c r="Q2945" s="553">
        <v>0.23219999999999999</v>
      </c>
      <c r="R2945" s="554" t="s">
        <v>2007</v>
      </c>
    </row>
    <row r="2946" spans="2:18" s="360" customFormat="1" ht="15" customHeight="1" x14ac:dyDescent="0.2">
      <c r="B2946" s="548">
        <v>161</v>
      </c>
      <c r="C2946" s="315" t="s">
        <v>1896</v>
      </c>
      <c r="D2946" s="549">
        <f t="shared" si="33"/>
        <v>737</v>
      </c>
      <c r="E2946" s="549">
        <v>737</v>
      </c>
      <c r="F2946" s="550">
        <f t="shared" si="34"/>
        <v>8965.936739659368</v>
      </c>
      <c r="G2946" s="550"/>
      <c r="H2946" s="549">
        <v>0</v>
      </c>
      <c r="I2946" s="551">
        <v>0</v>
      </c>
      <c r="J2946" s="552">
        <v>0</v>
      </c>
      <c r="K2946" s="4889">
        <v>0</v>
      </c>
      <c r="L2946" s="4890">
        <v>0</v>
      </c>
      <c r="M2946" s="553">
        <v>8.2199999999999995E-2</v>
      </c>
      <c r="N2946" s="553">
        <v>0.2238</v>
      </c>
      <c r="O2946" s="553">
        <v>0.30470000000000003</v>
      </c>
      <c r="P2946" s="553">
        <v>0.14219999999999999</v>
      </c>
      <c r="Q2946" s="553">
        <v>0.23219999999999999</v>
      </c>
      <c r="R2946" s="554" t="s">
        <v>2007</v>
      </c>
    </row>
    <row r="2947" spans="2:18" s="360" customFormat="1" ht="15" customHeight="1" x14ac:dyDescent="0.2">
      <c r="B2947" s="548">
        <v>162</v>
      </c>
      <c r="C2947" s="315" t="s">
        <v>1897</v>
      </c>
      <c r="D2947" s="549">
        <f t="shared" si="33"/>
        <v>1440</v>
      </c>
      <c r="E2947" s="549">
        <v>1440</v>
      </c>
      <c r="F2947" s="550">
        <f t="shared" si="34"/>
        <v>18897.63779527559</v>
      </c>
      <c r="G2947" s="550"/>
      <c r="H2947" s="549">
        <v>0</v>
      </c>
      <c r="I2947" s="551">
        <v>0</v>
      </c>
      <c r="J2947" s="552">
        <v>0</v>
      </c>
      <c r="K2947" s="4889">
        <v>0</v>
      </c>
      <c r="L2947" s="4890">
        <v>0</v>
      </c>
      <c r="M2947" s="553">
        <v>7.6200000000000004E-2</v>
      </c>
      <c r="N2947" s="553">
        <v>0.21240000000000001</v>
      </c>
      <c r="O2947" s="553">
        <v>0.3024</v>
      </c>
      <c r="P2947" s="553">
        <v>0.13619999999999999</v>
      </c>
      <c r="Q2947" s="553">
        <v>0.22620000000000001</v>
      </c>
      <c r="R2947" s="554" t="s">
        <v>2007</v>
      </c>
    </row>
    <row r="2948" spans="2:18" s="360" customFormat="1" ht="15" customHeight="1" x14ac:dyDescent="0.2">
      <c r="B2948" s="548">
        <v>163</v>
      </c>
      <c r="C2948" s="315" t="s">
        <v>1898</v>
      </c>
      <c r="D2948" s="549">
        <f t="shared" si="33"/>
        <v>167</v>
      </c>
      <c r="E2948" s="549">
        <v>167</v>
      </c>
      <c r="F2948" s="550">
        <f t="shared" si="34"/>
        <v>2141.0256410256411</v>
      </c>
      <c r="G2948" s="550"/>
      <c r="H2948" s="549">
        <v>0</v>
      </c>
      <c r="I2948" s="551">
        <v>0</v>
      </c>
      <c r="J2948" s="552">
        <v>0</v>
      </c>
      <c r="K2948" s="4889">
        <v>0</v>
      </c>
      <c r="L2948" s="4890">
        <v>0</v>
      </c>
      <c r="M2948" s="553">
        <v>7.8E-2</v>
      </c>
      <c r="N2948" s="553">
        <v>0.21540000000000001</v>
      </c>
      <c r="O2948" s="553">
        <v>0.30470000000000003</v>
      </c>
      <c r="P2948" s="553">
        <v>0.13800000000000001</v>
      </c>
      <c r="Q2948" s="553">
        <v>0.22800000000000001</v>
      </c>
      <c r="R2948" s="554" t="s">
        <v>2007</v>
      </c>
    </row>
    <row r="2949" spans="2:18" s="360" customFormat="1" ht="15" customHeight="1" x14ac:dyDescent="0.2">
      <c r="B2949" s="548">
        <v>164</v>
      </c>
      <c r="C2949" s="315" t="s">
        <v>1899</v>
      </c>
      <c r="D2949" s="549">
        <f t="shared" si="33"/>
        <v>2212</v>
      </c>
      <c r="E2949" s="549">
        <v>2212</v>
      </c>
      <c r="F2949" s="550">
        <f t="shared" si="34"/>
        <v>29493.333333333336</v>
      </c>
      <c r="G2949" s="550"/>
      <c r="H2949" s="549">
        <v>0</v>
      </c>
      <c r="I2949" s="551">
        <v>0</v>
      </c>
      <c r="J2949" s="552">
        <v>0</v>
      </c>
      <c r="K2949" s="4889">
        <v>0</v>
      </c>
      <c r="L2949" s="4890">
        <v>0</v>
      </c>
      <c r="M2949" s="553">
        <v>7.4999999999999997E-2</v>
      </c>
      <c r="N2949" s="553">
        <v>0.21</v>
      </c>
      <c r="O2949" s="553">
        <v>0.3</v>
      </c>
      <c r="P2949" s="553">
        <v>0.13500000000000001</v>
      </c>
      <c r="Q2949" s="553">
        <v>0.22500000000000001</v>
      </c>
      <c r="R2949" s="554" t="s">
        <v>2007</v>
      </c>
    </row>
    <row r="2950" spans="2:18" s="360" customFormat="1" ht="15" customHeight="1" x14ac:dyDescent="0.2">
      <c r="B2950" s="548">
        <v>165</v>
      </c>
      <c r="C2950" s="315" t="s">
        <v>1900</v>
      </c>
      <c r="D2950" s="549">
        <f t="shared" si="33"/>
        <v>2926</v>
      </c>
      <c r="E2950" s="549">
        <v>2926</v>
      </c>
      <c r="F2950" s="550">
        <f t="shared" si="34"/>
        <v>39327.956989247316</v>
      </c>
      <c r="G2950" s="550"/>
      <c r="H2950" s="549">
        <v>0</v>
      </c>
      <c r="I2950" s="551">
        <v>0</v>
      </c>
      <c r="J2950" s="552">
        <v>0</v>
      </c>
      <c r="K2950" s="4889">
        <v>0</v>
      </c>
      <c r="L2950" s="4890">
        <v>0</v>
      </c>
      <c r="M2950" s="553">
        <v>7.4399999999999994E-2</v>
      </c>
      <c r="N2950" s="553">
        <v>0.2082</v>
      </c>
      <c r="O2950" s="553">
        <v>0.29820000000000002</v>
      </c>
      <c r="P2950" s="553">
        <v>0.13439999999999999</v>
      </c>
      <c r="Q2950" s="553">
        <v>0.22439999999999999</v>
      </c>
      <c r="R2950" s="554" t="s">
        <v>2007</v>
      </c>
    </row>
    <row r="2951" spans="2:18" s="360" customFormat="1" ht="15" customHeight="1" x14ac:dyDescent="0.2">
      <c r="B2951" s="548">
        <v>166</v>
      </c>
      <c r="C2951" s="315" t="s">
        <v>1901</v>
      </c>
      <c r="D2951" s="549">
        <f t="shared" si="33"/>
        <v>492</v>
      </c>
      <c r="E2951" s="549">
        <v>492</v>
      </c>
      <c r="F2951" s="550">
        <f t="shared" si="34"/>
        <v>6307.6923076923076</v>
      </c>
      <c r="G2951" s="550"/>
      <c r="H2951" s="549">
        <v>0</v>
      </c>
      <c r="I2951" s="551">
        <v>0</v>
      </c>
      <c r="J2951" s="552">
        <v>0</v>
      </c>
      <c r="K2951" s="4889">
        <v>0</v>
      </c>
      <c r="L2951" s="4890">
        <v>0</v>
      </c>
      <c r="M2951" s="553">
        <v>7.8E-2</v>
      </c>
      <c r="N2951" s="553">
        <v>0.216</v>
      </c>
      <c r="O2951" s="553">
        <v>0.30470000000000003</v>
      </c>
      <c r="P2951" s="553">
        <v>0.13800000000000001</v>
      </c>
      <c r="Q2951" s="553">
        <v>0.22800000000000001</v>
      </c>
      <c r="R2951" s="554" t="s">
        <v>2007</v>
      </c>
    </row>
    <row r="2952" spans="2:18" s="360" customFormat="1" ht="15" customHeight="1" x14ac:dyDescent="0.2">
      <c r="B2952" s="555">
        <v>167</v>
      </c>
      <c r="C2952" s="556" t="s">
        <v>1902</v>
      </c>
      <c r="D2952" s="557">
        <f t="shared" si="33"/>
        <v>737</v>
      </c>
      <c r="E2952" s="557">
        <v>737</v>
      </c>
      <c r="F2952" s="558">
        <f t="shared" si="34"/>
        <v>9521.9638242894052</v>
      </c>
      <c r="G2952" s="558"/>
      <c r="H2952" s="557">
        <v>0</v>
      </c>
      <c r="I2952" s="559">
        <v>0</v>
      </c>
      <c r="J2952" s="564">
        <v>0</v>
      </c>
      <c r="K2952" s="4904">
        <v>0</v>
      </c>
      <c r="L2952" s="4905">
        <v>0</v>
      </c>
      <c r="M2952" s="560">
        <v>7.7399999999999997E-2</v>
      </c>
      <c r="N2952" s="560">
        <v>0.21540000000000001</v>
      </c>
      <c r="O2952" s="560">
        <v>0.30470000000000003</v>
      </c>
      <c r="P2952" s="560">
        <v>0.13739999999999999</v>
      </c>
      <c r="Q2952" s="560">
        <v>0.22739999999999999</v>
      </c>
      <c r="R2952" s="561" t="s">
        <v>2007</v>
      </c>
    </row>
    <row r="2953" spans="2:18" s="360" customFormat="1" ht="15" customHeight="1" x14ac:dyDescent="0.2">
      <c r="B2953" s="548">
        <v>168</v>
      </c>
      <c r="C2953" s="315" t="s">
        <v>1903</v>
      </c>
      <c r="D2953" s="549">
        <f t="shared" si="33"/>
        <v>17</v>
      </c>
      <c r="E2953" s="549">
        <v>17</v>
      </c>
      <c r="F2953" s="550">
        <f t="shared" si="34"/>
        <v>77.272727272727266</v>
      </c>
      <c r="G2953" s="550"/>
      <c r="H2953" s="549">
        <v>0</v>
      </c>
      <c r="I2953" s="551">
        <v>0</v>
      </c>
      <c r="J2953" s="552">
        <v>0</v>
      </c>
      <c r="K2953" s="4889">
        <v>0</v>
      </c>
      <c r="L2953" s="4890">
        <v>0</v>
      </c>
      <c r="M2953" s="553">
        <v>0.22</v>
      </c>
      <c r="N2953" s="553">
        <v>0.23319999999999999</v>
      </c>
      <c r="O2953" s="553">
        <v>0.30470000000000003</v>
      </c>
      <c r="P2953" s="553">
        <v>0.23319999999999999</v>
      </c>
      <c r="Q2953" s="553">
        <v>0.30470000000000003</v>
      </c>
      <c r="R2953" s="554" t="s">
        <v>2007</v>
      </c>
    </row>
    <row r="2954" spans="2:18" s="360" customFormat="1" ht="15" customHeight="1" x14ac:dyDescent="0.2">
      <c r="B2954" s="548">
        <v>169</v>
      </c>
      <c r="C2954" s="315" t="s">
        <v>1904</v>
      </c>
      <c r="D2954" s="549">
        <f t="shared" si="33"/>
        <v>22</v>
      </c>
      <c r="E2954" s="549">
        <v>22</v>
      </c>
      <c r="F2954" s="550">
        <f t="shared" si="34"/>
        <v>100</v>
      </c>
      <c r="G2954" s="550"/>
      <c r="H2954" s="549">
        <v>0</v>
      </c>
      <c r="I2954" s="551">
        <v>0</v>
      </c>
      <c r="J2954" s="552">
        <v>0</v>
      </c>
      <c r="K2954" s="4889">
        <v>0</v>
      </c>
      <c r="L2954" s="4890">
        <v>0</v>
      </c>
      <c r="M2954" s="553">
        <v>0.22</v>
      </c>
      <c r="N2954" s="553">
        <v>0.23319999999999999</v>
      </c>
      <c r="O2954" s="553">
        <v>0.30470000000000003</v>
      </c>
      <c r="P2954" s="553">
        <v>0.23319999999999999</v>
      </c>
      <c r="Q2954" s="553">
        <v>0.30470000000000003</v>
      </c>
      <c r="R2954" s="554" t="s">
        <v>2007</v>
      </c>
    </row>
    <row r="2955" spans="2:18" s="360" customFormat="1" ht="15" customHeight="1" x14ac:dyDescent="0.2">
      <c r="B2955" s="548">
        <v>170</v>
      </c>
      <c r="C2955" s="315" t="s">
        <v>1905</v>
      </c>
      <c r="D2955" s="549">
        <f t="shared" si="33"/>
        <v>787.40157480314963</v>
      </c>
      <c r="E2955" s="549">
        <v>787.40157480314963</v>
      </c>
      <c r="F2955" s="550">
        <f t="shared" si="34"/>
        <v>8881.6658787679426</v>
      </c>
      <c r="G2955" s="550"/>
      <c r="H2955" s="549">
        <v>0</v>
      </c>
      <c r="I2955" s="551">
        <v>0</v>
      </c>
      <c r="J2955" s="552">
        <v>0</v>
      </c>
      <c r="K2955" s="4889">
        <v>0</v>
      </c>
      <c r="L2955" s="4890">
        <v>0</v>
      </c>
      <c r="M2955" s="553">
        <v>8.8654716981132073E-2</v>
      </c>
      <c r="N2955" s="553">
        <v>0.23319999999999999</v>
      </c>
      <c r="O2955" s="553">
        <v>0.27121732283464567</v>
      </c>
      <c r="P2955" s="553">
        <v>0.23319999999999999</v>
      </c>
      <c r="Q2955" s="553">
        <v>0.27121732283464561</v>
      </c>
      <c r="R2955" s="554" t="s">
        <v>2007</v>
      </c>
    </row>
    <row r="2956" spans="2:18" s="360" customFormat="1" ht="15" customHeight="1" x14ac:dyDescent="0.2">
      <c r="B2956" s="548">
        <v>171</v>
      </c>
      <c r="C2956" s="315" t="s">
        <v>1906</v>
      </c>
      <c r="D2956" s="549">
        <f t="shared" si="33"/>
        <v>1968.5039370078739</v>
      </c>
      <c r="E2956" s="549">
        <v>1968.5039370078739</v>
      </c>
      <c r="F2956" s="550">
        <f t="shared" si="34"/>
        <v>23087.243644473878</v>
      </c>
      <c r="G2956" s="550"/>
      <c r="H2956" s="549">
        <v>0</v>
      </c>
      <c r="I2956" s="551">
        <v>0</v>
      </c>
      <c r="J2956" s="552">
        <v>0</v>
      </c>
      <c r="K2956" s="4889">
        <v>0</v>
      </c>
      <c r="L2956" s="4890">
        <v>0</v>
      </c>
      <c r="M2956" s="553">
        <v>8.5263705244391599E-2</v>
      </c>
      <c r="N2956" s="553">
        <v>0.23319999999999999</v>
      </c>
      <c r="O2956" s="553">
        <v>0.26543307086614176</v>
      </c>
      <c r="P2956" s="553">
        <v>0.23319999999999999</v>
      </c>
      <c r="Q2956" s="553">
        <v>0.26543307086614176</v>
      </c>
      <c r="R2956" s="554" t="s">
        <v>2007</v>
      </c>
    </row>
    <row r="2957" spans="2:18" s="360" customFormat="1" ht="15" customHeight="1" x14ac:dyDescent="0.2">
      <c r="B2957" s="548">
        <v>172</v>
      </c>
      <c r="C2957" s="315" t="s">
        <v>1907</v>
      </c>
      <c r="D2957" s="549">
        <f t="shared" si="33"/>
        <v>590.55118110236219</v>
      </c>
      <c r="E2957" s="549">
        <v>590.55118110236219</v>
      </c>
      <c r="F2957" s="550">
        <f t="shared" si="34"/>
        <v>6648.8249560926652</v>
      </c>
      <c r="G2957" s="550"/>
      <c r="H2957" s="549">
        <v>0</v>
      </c>
      <c r="I2957" s="551">
        <v>0</v>
      </c>
      <c r="J2957" s="552">
        <v>0</v>
      </c>
      <c r="K2957" s="4889">
        <v>0</v>
      </c>
      <c r="L2957" s="4890">
        <v>0</v>
      </c>
      <c r="M2957" s="553">
        <v>8.882038330114396E-2</v>
      </c>
      <c r="N2957" s="553">
        <v>0.23319999999999999</v>
      </c>
      <c r="O2957" s="553">
        <v>0.27141732283464565</v>
      </c>
      <c r="P2957" s="553">
        <v>0.23319999999999999</v>
      </c>
      <c r="Q2957" s="553">
        <v>0.27141732283464565</v>
      </c>
      <c r="R2957" s="554" t="s">
        <v>2007</v>
      </c>
    </row>
    <row r="2958" spans="2:18" s="360" customFormat="1" ht="15" customHeight="1" x14ac:dyDescent="0.2">
      <c r="B2958" s="548">
        <v>173</v>
      </c>
      <c r="C2958" s="315" t="s">
        <v>1908</v>
      </c>
      <c r="D2958" s="549">
        <f t="shared" si="33"/>
        <v>100</v>
      </c>
      <c r="E2958" s="557">
        <v>80</v>
      </c>
      <c r="F2958" s="550">
        <f t="shared" si="34"/>
        <v>1000</v>
      </c>
      <c r="G2958" s="550"/>
      <c r="H2958" s="549">
        <v>0.01</v>
      </c>
      <c r="I2958" s="551">
        <v>50</v>
      </c>
      <c r="J2958" s="552">
        <v>19.989999999999998</v>
      </c>
      <c r="K2958" s="4889">
        <v>5000</v>
      </c>
      <c r="L2958" s="4890">
        <v>0</v>
      </c>
      <c r="M2958" s="553">
        <v>0.08</v>
      </c>
      <c r="N2958" s="553">
        <v>0.23319999999999999</v>
      </c>
      <c r="O2958" s="553">
        <v>0.23319999999999999</v>
      </c>
      <c r="P2958" s="553">
        <v>0.23319999999999999</v>
      </c>
      <c r="Q2958" s="553">
        <v>0.23319999999999999</v>
      </c>
      <c r="R2958" s="554" t="s">
        <v>2005</v>
      </c>
    </row>
    <row r="2959" spans="2:18" s="360" customFormat="1" ht="15" customHeight="1" x14ac:dyDescent="0.2">
      <c r="B2959" s="548">
        <v>174</v>
      </c>
      <c r="C2959" s="315" t="s">
        <v>1909</v>
      </c>
      <c r="D2959" s="549">
        <f t="shared" si="33"/>
        <v>100</v>
      </c>
      <c r="E2959" s="557">
        <v>80</v>
      </c>
      <c r="F2959" s="550">
        <f t="shared" si="34"/>
        <v>533.33333333333337</v>
      </c>
      <c r="G2959" s="550"/>
      <c r="H2959" s="549">
        <v>0.01</v>
      </c>
      <c r="I2959" s="551">
        <v>50</v>
      </c>
      <c r="J2959" s="552">
        <v>19.989999999999998</v>
      </c>
      <c r="K2959" s="4889">
        <v>5000</v>
      </c>
      <c r="L2959" s="4890">
        <v>0</v>
      </c>
      <c r="M2959" s="553">
        <v>0.15</v>
      </c>
      <c r="N2959" s="553">
        <v>0.15</v>
      </c>
      <c r="O2959" s="553">
        <v>0.15</v>
      </c>
      <c r="P2959" s="553">
        <v>0.15</v>
      </c>
      <c r="Q2959" s="553">
        <v>0.15</v>
      </c>
      <c r="R2959" s="554" t="s">
        <v>2005</v>
      </c>
    </row>
    <row r="2960" spans="2:18" s="360" customFormat="1" ht="15" customHeight="1" x14ac:dyDescent="0.2">
      <c r="B2960" s="548">
        <v>175</v>
      </c>
      <c r="C2960" s="315" t="s">
        <v>1910</v>
      </c>
      <c r="D2960" s="549">
        <f t="shared" si="33"/>
        <v>120</v>
      </c>
      <c r="E2960" s="557">
        <v>100</v>
      </c>
      <c r="F2960" s="550">
        <f t="shared" si="34"/>
        <v>1250</v>
      </c>
      <c r="G2960" s="550"/>
      <c r="H2960" s="549">
        <v>0.01</v>
      </c>
      <c r="I2960" s="551">
        <v>50</v>
      </c>
      <c r="J2960" s="552">
        <v>19.989999999999998</v>
      </c>
      <c r="K2960" s="4889">
        <v>5000</v>
      </c>
      <c r="L2960" s="4890">
        <v>0</v>
      </c>
      <c r="M2960" s="553">
        <v>0.08</v>
      </c>
      <c r="N2960" s="553">
        <v>0.23319999999999999</v>
      </c>
      <c r="O2960" s="553">
        <v>0.23319999999999999</v>
      </c>
      <c r="P2960" s="553">
        <v>0.23319999999999999</v>
      </c>
      <c r="Q2960" s="553">
        <v>0.23319999999999999</v>
      </c>
      <c r="R2960" s="554" t="s">
        <v>2005</v>
      </c>
    </row>
    <row r="2961" spans="2:18" s="360" customFormat="1" ht="15" customHeight="1" x14ac:dyDescent="0.2">
      <c r="B2961" s="548">
        <v>176</v>
      </c>
      <c r="C2961" s="315" t="s">
        <v>1911</v>
      </c>
      <c r="D2961" s="549">
        <f t="shared" si="33"/>
        <v>120</v>
      </c>
      <c r="E2961" s="557">
        <v>100</v>
      </c>
      <c r="F2961" s="550">
        <f t="shared" si="34"/>
        <v>666.66666666666674</v>
      </c>
      <c r="G2961" s="550"/>
      <c r="H2961" s="549">
        <v>0.01</v>
      </c>
      <c r="I2961" s="551">
        <v>50</v>
      </c>
      <c r="J2961" s="552">
        <v>19.989999999999998</v>
      </c>
      <c r="K2961" s="4889">
        <v>5000</v>
      </c>
      <c r="L2961" s="4890">
        <v>0</v>
      </c>
      <c r="M2961" s="553">
        <v>0.15</v>
      </c>
      <c r="N2961" s="553">
        <v>0.15</v>
      </c>
      <c r="O2961" s="553">
        <v>0.15</v>
      </c>
      <c r="P2961" s="553">
        <v>0.15</v>
      </c>
      <c r="Q2961" s="553">
        <v>0.15</v>
      </c>
      <c r="R2961" s="554" t="s">
        <v>2005</v>
      </c>
    </row>
    <row r="2962" spans="2:18" s="360" customFormat="1" ht="15" customHeight="1" x14ac:dyDescent="0.2">
      <c r="B2962" s="548">
        <v>177</v>
      </c>
      <c r="C2962" s="315" t="s">
        <v>1912</v>
      </c>
      <c r="D2962" s="549">
        <f t="shared" si="33"/>
        <v>35</v>
      </c>
      <c r="E2962" s="557">
        <v>20</v>
      </c>
      <c r="F2962" s="550">
        <f t="shared" si="34"/>
        <v>250</v>
      </c>
      <c r="G2962" s="550"/>
      <c r="H2962" s="549">
        <v>0.01</v>
      </c>
      <c r="I2962" s="551">
        <v>50</v>
      </c>
      <c r="J2962" s="552">
        <v>14.99</v>
      </c>
      <c r="K2962" s="551">
        <v>60</v>
      </c>
      <c r="L2962" s="551">
        <v>30</v>
      </c>
      <c r="M2962" s="553">
        <v>0.08</v>
      </c>
      <c r="N2962" s="553">
        <v>0.23319999999999999</v>
      </c>
      <c r="O2962" s="553">
        <v>0.23319999999999999</v>
      </c>
      <c r="P2962" s="553">
        <v>0.23319999999999999</v>
      </c>
      <c r="Q2962" s="553">
        <v>0.23319999999999999</v>
      </c>
      <c r="R2962" s="554" t="s">
        <v>2005</v>
      </c>
    </row>
    <row r="2963" spans="2:18" s="360" customFormat="1" ht="15" customHeight="1" x14ac:dyDescent="0.2">
      <c r="B2963" s="548">
        <v>178</v>
      </c>
      <c r="C2963" s="315" t="s">
        <v>1913</v>
      </c>
      <c r="D2963" s="549">
        <f t="shared" si="33"/>
        <v>35</v>
      </c>
      <c r="E2963" s="557">
        <v>20</v>
      </c>
      <c r="F2963" s="550">
        <f t="shared" si="34"/>
        <v>133.33333333333334</v>
      </c>
      <c r="G2963" s="550"/>
      <c r="H2963" s="549">
        <v>0.01</v>
      </c>
      <c r="I2963" s="551">
        <v>50</v>
      </c>
      <c r="J2963" s="552">
        <v>14.99</v>
      </c>
      <c r="K2963" s="551">
        <v>60</v>
      </c>
      <c r="L2963" s="551">
        <v>30</v>
      </c>
      <c r="M2963" s="553">
        <v>0.15</v>
      </c>
      <c r="N2963" s="553">
        <v>0.15</v>
      </c>
      <c r="O2963" s="553">
        <v>0.15</v>
      </c>
      <c r="P2963" s="553">
        <v>0.15</v>
      </c>
      <c r="Q2963" s="553">
        <v>0.15</v>
      </c>
      <c r="R2963" s="554" t="s">
        <v>2005</v>
      </c>
    </row>
    <row r="2964" spans="2:18" s="360" customFormat="1" ht="15" customHeight="1" x14ac:dyDescent="0.2">
      <c r="B2964" s="548">
        <v>179</v>
      </c>
      <c r="C2964" s="315" t="s">
        <v>1914</v>
      </c>
      <c r="D2964" s="549">
        <f t="shared" si="33"/>
        <v>40</v>
      </c>
      <c r="E2964" s="557">
        <v>25</v>
      </c>
      <c r="F2964" s="550">
        <f t="shared" si="34"/>
        <v>312.5</v>
      </c>
      <c r="G2964" s="550"/>
      <c r="H2964" s="549">
        <v>0.01</v>
      </c>
      <c r="I2964" s="551">
        <v>50</v>
      </c>
      <c r="J2964" s="552">
        <v>14.99</v>
      </c>
      <c r="K2964" s="551">
        <v>60</v>
      </c>
      <c r="L2964" s="551">
        <v>30</v>
      </c>
      <c r="M2964" s="553">
        <v>0.08</v>
      </c>
      <c r="N2964" s="553">
        <v>0.23319999999999999</v>
      </c>
      <c r="O2964" s="553">
        <v>0.23319999999999999</v>
      </c>
      <c r="P2964" s="553">
        <v>0.23319999999999999</v>
      </c>
      <c r="Q2964" s="553">
        <v>0.23319999999999999</v>
      </c>
      <c r="R2964" s="554" t="s">
        <v>2005</v>
      </c>
    </row>
    <row r="2965" spans="2:18" s="360" customFormat="1" ht="15" customHeight="1" x14ac:dyDescent="0.2">
      <c r="B2965" s="548">
        <v>180</v>
      </c>
      <c r="C2965" s="315" t="s">
        <v>1915</v>
      </c>
      <c r="D2965" s="549">
        <f t="shared" si="33"/>
        <v>40</v>
      </c>
      <c r="E2965" s="557">
        <v>25</v>
      </c>
      <c r="F2965" s="550">
        <f t="shared" si="34"/>
        <v>166.66666666666669</v>
      </c>
      <c r="G2965" s="550"/>
      <c r="H2965" s="549">
        <v>0.01</v>
      </c>
      <c r="I2965" s="551">
        <v>50</v>
      </c>
      <c r="J2965" s="552">
        <v>14.99</v>
      </c>
      <c r="K2965" s="551">
        <v>60</v>
      </c>
      <c r="L2965" s="551">
        <v>30</v>
      </c>
      <c r="M2965" s="553">
        <v>0.15</v>
      </c>
      <c r="N2965" s="553">
        <v>0.15</v>
      </c>
      <c r="O2965" s="553">
        <v>0.15</v>
      </c>
      <c r="P2965" s="553">
        <v>0.15</v>
      </c>
      <c r="Q2965" s="553">
        <v>0.15</v>
      </c>
      <c r="R2965" s="554" t="s">
        <v>2005</v>
      </c>
    </row>
    <row r="2966" spans="2:18" s="360" customFormat="1" ht="15" customHeight="1" x14ac:dyDescent="0.2">
      <c r="B2966" s="548">
        <v>181</v>
      </c>
      <c r="C2966" s="315" t="s">
        <v>1916</v>
      </c>
      <c r="D2966" s="549">
        <f t="shared" si="33"/>
        <v>55</v>
      </c>
      <c r="E2966" s="557">
        <v>35</v>
      </c>
      <c r="F2966" s="550">
        <f t="shared" si="34"/>
        <v>437.5</v>
      </c>
      <c r="G2966" s="550"/>
      <c r="H2966" s="549">
        <v>0.01</v>
      </c>
      <c r="I2966" s="551">
        <v>50</v>
      </c>
      <c r="J2966" s="552">
        <v>19.989999999999998</v>
      </c>
      <c r="K2966" s="4889">
        <v>5000</v>
      </c>
      <c r="L2966" s="4890">
        <v>0</v>
      </c>
      <c r="M2966" s="553">
        <v>0.08</v>
      </c>
      <c r="N2966" s="553">
        <v>0.23319999999999999</v>
      </c>
      <c r="O2966" s="553">
        <v>0.23319999999999999</v>
      </c>
      <c r="P2966" s="553">
        <v>0.23319999999999999</v>
      </c>
      <c r="Q2966" s="553">
        <v>0.23319999999999999</v>
      </c>
      <c r="R2966" s="554" t="s">
        <v>2005</v>
      </c>
    </row>
    <row r="2967" spans="2:18" s="360" customFormat="1" ht="15" customHeight="1" x14ac:dyDescent="0.2">
      <c r="B2967" s="555">
        <v>182</v>
      </c>
      <c r="C2967" s="556" t="s">
        <v>1917</v>
      </c>
      <c r="D2967" s="557">
        <f t="shared" si="33"/>
        <v>55</v>
      </c>
      <c r="E2967" s="557">
        <v>35</v>
      </c>
      <c r="F2967" s="558">
        <f t="shared" si="34"/>
        <v>233.33333333333334</v>
      </c>
      <c r="G2967" s="558"/>
      <c r="H2967" s="557">
        <v>0.01</v>
      </c>
      <c r="I2967" s="559">
        <v>50</v>
      </c>
      <c r="J2967" s="564">
        <v>19.989999999999998</v>
      </c>
      <c r="K2967" s="4904">
        <v>5000</v>
      </c>
      <c r="L2967" s="4905">
        <v>0</v>
      </c>
      <c r="M2967" s="560">
        <v>0.15</v>
      </c>
      <c r="N2967" s="560">
        <v>0.15</v>
      </c>
      <c r="O2967" s="560">
        <v>0.15</v>
      </c>
      <c r="P2967" s="560">
        <v>0.15</v>
      </c>
      <c r="Q2967" s="560">
        <v>0.15</v>
      </c>
      <c r="R2967" s="561" t="s">
        <v>2005</v>
      </c>
    </row>
    <row r="2968" spans="2:18" s="360" customFormat="1" ht="15" customHeight="1" x14ac:dyDescent="0.2">
      <c r="B2968" s="548">
        <v>183</v>
      </c>
      <c r="C2968" s="315" t="s">
        <v>1918</v>
      </c>
      <c r="D2968" s="549">
        <f t="shared" si="33"/>
        <v>65</v>
      </c>
      <c r="E2968" s="557">
        <v>45</v>
      </c>
      <c r="F2968" s="550">
        <f t="shared" si="34"/>
        <v>562.5</v>
      </c>
      <c r="G2968" s="550"/>
      <c r="H2968" s="549">
        <v>0.01</v>
      </c>
      <c r="I2968" s="551">
        <v>50</v>
      </c>
      <c r="J2968" s="552">
        <v>19.989999999999998</v>
      </c>
      <c r="K2968" s="4889">
        <v>5000</v>
      </c>
      <c r="L2968" s="4890">
        <v>0</v>
      </c>
      <c r="M2968" s="553">
        <v>0.08</v>
      </c>
      <c r="N2968" s="553">
        <v>0.23319999999999999</v>
      </c>
      <c r="O2968" s="553">
        <v>0.23319999999999999</v>
      </c>
      <c r="P2968" s="553">
        <v>0.23319999999999999</v>
      </c>
      <c r="Q2968" s="553">
        <v>0.23319999999999999</v>
      </c>
      <c r="R2968" s="554" t="s">
        <v>2005</v>
      </c>
    </row>
    <row r="2969" spans="2:18" s="360" customFormat="1" ht="15" customHeight="1" x14ac:dyDescent="0.2">
      <c r="B2969" s="548">
        <v>184</v>
      </c>
      <c r="C2969" s="315" t="s">
        <v>1919</v>
      </c>
      <c r="D2969" s="549">
        <f t="shared" si="33"/>
        <v>65</v>
      </c>
      <c r="E2969" s="557">
        <v>45</v>
      </c>
      <c r="F2969" s="550">
        <f t="shared" si="34"/>
        <v>300</v>
      </c>
      <c r="G2969" s="550"/>
      <c r="H2969" s="549">
        <v>0.01</v>
      </c>
      <c r="I2969" s="551">
        <v>50</v>
      </c>
      <c r="J2969" s="552">
        <v>19.989999999999998</v>
      </c>
      <c r="K2969" s="4889">
        <v>5000</v>
      </c>
      <c r="L2969" s="4890">
        <v>0</v>
      </c>
      <c r="M2969" s="553">
        <v>0.15</v>
      </c>
      <c r="N2969" s="553">
        <v>0.15</v>
      </c>
      <c r="O2969" s="553">
        <v>0.15</v>
      </c>
      <c r="P2969" s="553">
        <v>0.15</v>
      </c>
      <c r="Q2969" s="553">
        <v>0.15</v>
      </c>
      <c r="R2969" s="554" t="s">
        <v>2005</v>
      </c>
    </row>
    <row r="2970" spans="2:18" s="360" customFormat="1" ht="15" customHeight="1" x14ac:dyDescent="0.2">
      <c r="B2970" s="548">
        <v>185</v>
      </c>
      <c r="C2970" s="315" t="s">
        <v>1920</v>
      </c>
      <c r="D2970" s="549">
        <f t="shared" si="33"/>
        <v>80</v>
      </c>
      <c r="E2970" s="557">
        <v>60</v>
      </c>
      <c r="F2970" s="550">
        <f t="shared" si="34"/>
        <v>750</v>
      </c>
      <c r="G2970" s="550"/>
      <c r="H2970" s="549">
        <v>0.01</v>
      </c>
      <c r="I2970" s="551">
        <v>50</v>
      </c>
      <c r="J2970" s="552">
        <v>19.989999999999998</v>
      </c>
      <c r="K2970" s="4889">
        <v>5000</v>
      </c>
      <c r="L2970" s="4890">
        <v>0</v>
      </c>
      <c r="M2970" s="553">
        <v>0.08</v>
      </c>
      <c r="N2970" s="553">
        <v>0.23319999999999999</v>
      </c>
      <c r="O2970" s="553">
        <v>0.23319999999999999</v>
      </c>
      <c r="P2970" s="553">
        <v>0.23319999999999999</v>
      </c>
      <c r="Q2970" s="553">
        <v>0.23319999999999999</v>
      </c>
      <c r="R2970" s="554" t="s">
        <v>2005</v>
      </c>
    </row>
    <row r="2971" spans="2:18" s="360" customFormat="1" ht="15" customHeight="1" x14ac:dyDescent="0.2">
      <c r="B2971" s="548">
        <v>186</v>
      </c>
      <c r="C2971" s="315" t="s">
        <v>1921</v>
      </c>
      <c r="D2971" s="549">
        <f t="shared" si="33"/>
        <v>80</v>
      </c>
      <c r="E2971" s="557">
        <v>60</v>
      </c>
      <c r="F2971" s="550">
        <f t="shared" si="34"/>
        <v>400</v>
      </c>
      <c r="G2971" s="550"/>
      <c r="H2971" s="549">
        <v>0.01</v>
      </c>
      <c r="I2971" s="551">
        <v>50</v>
      </c>
      <c r="J2971" s="552">
        <v>19.989999999999998</v>
      </c>
      <c r="K2971" s="4889">
        <v>5000</v>
      </c>
      <c r="L2971" s="4890">
        <v>0</v>
      </c>
      <c r="M2971" s="553">
        <v>0.15</v>
      </c>
      <c r="N2971" s="553">
        <v>0.15</v>
      </c>
      <c r="O2971" s="553">
        <v>0.15</v>
      </c>
      <c r="P2971" s="553">
        <v>0.15</v>
      </c>
      <c r="Q2971" s="553">
        <v>0.15</v>
      </c>
      <c r="R2971" s="554" t="s">
        <v>2005</v>
      </c>
    </row>
    <row r="2972" spans="2:18" s="360" customFormat="1" ht="15" customHeight="1" x14ac:dyDescent="0.2">
      <c r="B2972" s="548">
        <v>187</v>
      </c>
      <c r="C2972" s="556" t="s">
        <v>1922</v>
      </c>
      <c r="D2972" s="549">
        <f t="shared" si="33"/>
        <v>35</v>
      </c>
      <c r="E2972" s="557">
        <v>20</v>
      </c>
      <c r="F2972" s="550">
        <f t="shared" si="34"/>
        <v>250</v>
      </c>
      <c r="G2972" s="550"/>
      <c r="H2972" s="549">
        <v>0.01</v>
      </c>
      <c r="I2972" s="551">
        <v>50</v>
      </c>
      <c r="J2972" s="565">
        <v>14.99</v>
      </c>
      <c r="K2972" s="551">
        <v>60</v>
      </c>
      <c r="L2972" s="551">
        <v>30</v>
      </c>
      <c r="M2972" s="553">
        <v>0.08</v>
      </c>
      <c r="N2972" s="553">
        <v>0.23319999999999999</v>
      </c>
      <c r="O2972" s="553">
        <v>0.23319999999999999</v>
      </c>
      <c r="P2972" s="553">
        <v>0.23319999999999999</v>
      </c>
      <c r="Q2972" s="553">
        <v>0.23319999999999999</v>
      </c>
      <c r="R2972" s="554" t="s">
        <v>2005</v>
      </c>
    </row>
    <row r="2973" spans="2:18" s="360" customFormat="1" ht="15" customHeight="1" x14ac:dyDescent="0.2">
      <c r="B2973" s="548">
        <v>188</v>
      </c>
      <c r="C2973" s="556" t="s">
        <v>1923</v>
      </c>
      <c r="D2973" s="549">
        <f t="shared" si="33"/>
        <v>35</v>
      </c>
      <c r="E2973" s="557">
        <v>20</v>
      </c>
      <c r="F2973" s="550">
        <f t="shared" si="34"/>
        <v>133.33333333333334</v>
      </c>
      <c r="G2973" s="550"/>
      <c r="H2973" s="549">
        <v>0.01</v>
      </c>
      <c r="I2973" s="551">
        <v>50</v>
      </c>
      <c r="J2973" s="565">
        <v>14.99</v>
      </c>
      <c r="K2973" s="551">
        <v>60</v>
      </c>
      <c r="L2973" s="551">
        <v>30</v>
      </c>
      <c r="M2973" s="553">
        <v>0.15</v>
      </c>
      <c r="N2973" s="553">
        <v>0.15</v>
      </c>
      <c r="O2973" s="553">
        <v>0.15</v>
      </c>
      <c r="P2973" s="553">
        <v>0.15</v>
      </c>
      <c r="Q2973" s="553">
        <v>0.15</v>
      </c>
      <c r="R2973" s="554" t="s">
        <v>2005</v>
      </c>
    </row>
    <row r="2974" spans="2:18" s="360" customFormat="1" ht="15" customHeight="1" x14ac:dyDescent="0.2">
      <c r="B2974" s="548">
        <v>189</v>
      </c>
      <c r="C2974" s="556" t="s">
        <v>1924</v>
      </c>
      <c r="D2974" s="549">
        <f t="shared" si="33"/>
        <v>40</v>
      </c>
      <c r="E2974" s="557">
        <v>25</v>
      </c>
      <c r="F2974" s="550">
        <f t="shared" si="34"/>
        <v>312.5</v>
      </c>
      <c r="G2974" s="550"/>
      <c r="H2974" s="549">
        <v>0.01</v>
      </c>
      <c r="I2974" s="551">
        <v>50</v>
      </c>
      <c r="J2974" s="565">
        <v>14.99</v>
      </c>
      <c r="K2974" s="551">
        <v>60</v>
      </c>
      <c r="L2974" s="551">
        <v>30</v>
      </c>
      <c r="M2974" s="553">
        <v>0.08</v>
      </c>
      <c r="N2974" s="553">
        <v>0.23319999999999999</v>
      </c>
      <c r="O2974" s="553">
        <v>0.23319999999999999</v>
      </c>
      <c r="P2974" s="553">
        <v>0.23319999999999999</v>
      </c>
      <c r="Q2974" s="553">
        <v>0.23319999999999999</v>
      </c>
      <c r="R2974" s="554" t="s">
        <v>2005</v>
      </c>
    </row>
    <row r="2975" spans="2:18" s="360" customFormat="1" ht="15" customHeight="1" x14ac:dyDescent="0.2">
      <c r="B2975" s="548">
        <v>190</v>
      </c>
      <c r="C2975" s="556" t="s">
        <v>1925</v>
      </c>
      <c r="D2975" s="549">
        <f t="shared" si="33"/>
        <v>40</v>
      </c>
      <c r="E2975" s="557">
        <v>25</v>
      </c>
      <c r="F2975" s="550">
        <f t="shared" si="34"/>
        <v>166.66666666666669</v>
      </c>
      <c r="G2975" s="550"/>
      <c r="H2975" s="549">
        <v>0.01</v>
      </c>
      <c r="I2975" s="551">
        <v>50</v>
      </c>
      <c r="J2975" s="565">
        <v>14.99</v>
      </c>
      <c r="K2975" s="551">
        <v>60</v>
      </c>
      <c r="L2975" s="551">
        <v>30</v>
      </c>
      <c r="M2975" s="553">
        <v>0.15</v>
      </c>
      <c r="N2975" s="553">
        <v>0.15</v>
      </c>
      <c r="O2975" s="553">
        <v>0.15</v>
      </c>
      <c r="P2975" s="553">
        <v>0.15</v>
      </c>
      <c r="Q2975" s="553">
        <v>0.15</v>
      </c>
      <c r="R2975" s="554" t="s">
        <v>2005</v>
      </c>
    </row>
    <row r="2976" spans="2:18" s="360" customFormat="1" ht="15" customHeight="1" x14ac:dyDescent="0.2">
      <c r="B2976" s="548">
        <v>191</v>
      </c>
      <c r="C2976" s="556" t="s">
        <v>1926</v>
      </c>
      <c r="D2976" s="549">
        <f t="shared" si="33"/>
        <v>8</v>
      </c>
      <c r="E2976" s="549">
        <v>8</v>
      </c>
      <c r="F2976" s="550">
        <f t="shared" si="34"/>
        <v>53.333333333333336</v>
      </c>
      <c r="G2976" s="550"/>
      <c r="H2976" s="549">
        <v>0</v>
      </c>
      <c r="I2976" s="565">
        <v>0</v>
      </c>
      <c r="J2976" s="565">
        <v>0</v>
      </c>
      <c r="K2976" s="4889">
        <v>0</v>
      </c>
      <c r="L2976" s="4890"/>
      <c r="M2976" s="553">
        <v>0.15</v>
      </c>
      <c r="N2976" s="553">
        <v>0.19019999999999998</v>
      </c>
      <c r="O2976" s="553">
        <v>0.3</v>
      </c>
      <c r="P2976" s="553">
        <v>0.19019999999999998</v>
      </c>
      <c r="Q2976" s="553">
        <v>0.3</v>
      </c>
      <c r="R2976" s="554" t="s">
        <v>2007</v>
      </c>
    </row>
    <row r="2977" spans="2:18" s="360" customFormat="1" ht="15" customHeight="1" x14ac:dyDescent="0.2">
      <c r="B2977" s="548">
        <v>192</v>
      </c>
      <c r="C2977" s="556" t="s">
        <v>1927</v>
      </c>
      <c r="D2977" s="549">
        <f t="shared" si="33"/>
        <v>8</v>
      </c>
      <c r="E2977" s="549">
        <v>8</v>
      </c>
      <c r="F2977" s="550">
        <f t="shared" si="34"/>
        <v>100.000250000625</v>
      </c>
      <c r="G2977" s="550"/>
      <c r="H2977" s="549">
        <v>0</v>
      </c>
      <c r="I2977" s="565">
        <v>0</v>
      </c>
      <c r="J2977" s="565">
        <v>0</v>
      </c>
      <c r="K2977" s="4889">
        <v>0</v>
      </c>
      <c r="L2977" s="4890"/>
      <c r="M2977" s="553">
        <v>7.9999799999999996E-2</v>
      </c>
      <c r="N2977" s="553">
        <v>0.23319999999999999</v>
      </c>
      <c r="O2977" s="553">
        <v>0.30470000000000003</v>
      </c>
      <c r="P2977" s="553">
        <v>0.23319999999999999</v>
      </c>
      <c r="Q2977" s="553">
        <v>0.30470000000000003</v>
      </c>
      <c r="R2977" s="554" t="s">
        <v>2007</v>
      </c>
    </row>
    <row r="2978" spans="2:18" s="360" customFormat="1" ht="15" customHeight="1" x14ac:dyDescent="0.2">
      <c r="B2978" s="548">
        <v>193</v>
      </c>
      <c r="C2978" s="556" t="s">
        <v>1928</v>
      </c>
      <c r="D2978" s="549">
        <f t="shared" si="33"/>
        <v>20</v>
      </c>
      <c r="E2978" s="549">
        <v>9.1999999999999993</v>
      </c>
      <c r="F2978" s="550">
        <f t="shared" si="34"/>
        <v>114.99999999999999</v>
      </c>
      <c r="G2978" s="550"/>
      <c r="H2978" s="549">
        <v>10.8</v>
      </c>
      <c r="I2978" s="551">
        <v>1000</v>
      </c>
      <c r="J2978" s="565">
        <v>0</v>
      </c>
      <c r="K2978" s="4889">
        <v>0</v>
      </c>
      <c r="L2978" s="4890"/>
      <c r="M2978" s="553">
        <v>0.08</v>
      </c>
      <c r="N2978" s="553">
        <v>0.23319999999999999</v>
      </c>
      <c r="O2978" s="553">
        <v>0.30470000000000003</v>
      </c>
      <c r="P2978" s="553">
        <v>0.23319999999999999</v>
      </c>
      <c r="Q2978" s="553">
        <v>0.30470000000000003</v>
      </c>
      <c r="R2978" s="554" t="s">
        <v>2007</v>
      </c>
    </row>
    <row r="2979" spans="2:18" s="360" customFormat="1" ht="15" customHeight="1" x14ac:dyDescent="0.2">
      <c r="B2979" s="548">
        <v>194</v>
      </c>
      <c r="C2979" s="556" t="s">
        <v>1929</v>
      </c>
      <c r="D2979" s="549">
        <f t="shared" si="33"/>
        <v>22</v>
      </c>
      <c r="E2979" s="549">
        <v>19.25</v>
      </c>
      <c r="F2979" s="550">
        <f t="shared" si="34"/>
        <v>240.625</v>
      </c>
      <c r="G2979" s="550"/>
      <c r="H2979" s="549">
        <v>2.75</v>
      </c>
      <c r="I2979" s="551">
        <v>250</v>
      </c>
      <c r="J2979" s="565">
        <v>0</v>
      </c>
      <c r="K2979" s="4889">
        <v>0</v>
      </c>
      <c r="L2979" s="4890"/>
      <c r="M2979" s="553">
        <v>0.08</v>
      </c>
      <c r="N2979" s="553">
        <v>0.23319999999999999</v>
      </c>
      <c r="O2979" s="553">
        <v>0.30470000000000003</v>
      </c>
      <c r="P2979" s="553">
        <v>0.23319999999999999</v>
      </c>
      <c r="Q2979" s="553">
        <v>0.30470000000000003</v>
      </c>
      <c r="R2979" s="554" t="s">
        <v>2007</v>
      </c>
    </row>
    <row r="2980" spans="2:18" s="360" customFormat="1" ht="15" customHeight="1" x14ac:dyDescent="0.2">
      <c r="B2980" s="548">
        <v>195</v>
      </c>
      <c r="C2980" s="556" t="s">
        <v>1930</v>
      </c>
      <c r="D2980" s="549">
        <f t="shared" ref="D2980:D3006" si="35">+E2980+H2980+J2980</f>
        <v>18</v>
      </c>
      <c r="E2980" s="549">
        <v>12.6</v>
      </c>
      <c r="F2980" s="550">
        <f t="shared" ref="F2980:F2996" si="36">E2980/M2980</f>
        <v>157.5</v>
      </c>
      <c r="G2980" s="550"/>
      <c r="H2980" s="549">
        <v>5.4</v>
      </c>
      <c r="I2980" s="551">
        <v>500</v>
      </c>
      <c r="J2980" s="565">
        <v>0</v>
      </c>
      <c r="K2980" s="4889">
        <v>0</v>
      </c>
      <c r="L2980" s="4890"/>
      <c r="M2980" s="553">
        <v>0.08</v>
      </c>
      <c r="N2980" s="553">
        <v>0.23319999999999999</v>
      </c>
      <c r="O2980" s="553">
        <v>0.30470000000000003</v>
      </c>
      <c r="P2980" s="553">
        <v>0.23319999999999999</v>
      </c>
      <c r="Q2980" s="553">
        <v>0.30470000000000003</v>
      </c>
      <c r="R2980" s="554" t="s">
        <v>2007</v>
      </c>
    </row>
    <row r="2981" spans="2:18" s="360" customFormat="1" ht="15" customHeight="1" x14ac:dyDescent="0.2">
      <c r="B2981" s="548">
        <v>196</v>
      </c>
      <c r="C2981" s="556" t="s">
        <v>1931</v>
      </c>
      <c r="D2981" s="549">
        <f t="shared" si="35"/>
        <v>21</v>
      </c>
      <c r="E2981" s="549">
        <v>11.1</v>
      </c>
      <c r="F2981" s="550">
        <f t="shared" si="36"/>
        <v>138.75</v>
      </c>
      <c r="G2981" s="550"/>
      <c r="H2981" s="549">
        <v>9.9</v>
      </c>
      <c r="I2981" s="551">
        <v>5000</v>
      </c>
      <c r="J2981" s="565">
        <v>0</v>
      </c>
      <c r="K2981" s="4889">
        <v>0</v>
      </c>
      <c r="L2981" s="4890"/>
      <c r="M2981" s="553">
        <v>0.08</v>
      </c>
      <c r="N2981" s="553">
        <v>0.23319999999999999</v>
      </c>
      <c r="O2981" s="553">
        <v>0.30470000000000003</v>
      </c>
      <c r="P2981" s="553">
        <v>0.23319999999999999</v>
      </c>
      <c r="Q2981" s="553">
        <v>0.30470000000000003</v>
      </c>
      <c r="R2981" s="554" t="s">
        <v>2007</v>
      </c>
    </row>
    <row r="2982" spans="2:18" s="360" customFormat="1" ht="15" customHeight="1" x14ac:dyDescent="0.2">
      <c r="B2982" s="555">
        <v>197</v>
      </c>
      <c r="C2982" s="556" t="s">
        <v>1932</v>
      </c>
      <c r="D2982" s="557">
        <f t="shared" si="35"/>
        <v>44.642857142857139</v>
      </c>
      <c r="E2982" s="557">
        <v>44.642857142857139</v>
      </c>
      <c r="F2982" s="558">
        <f t="shared" si="36"/>
        <v>558.03571428571422</v>
      </c>
      <c r="G2982" s="558"/>
      <c r="H2982" s="557">
        <v>0</v>
      </c>
      <c r="I2982" s="566">
        <v>0</v>
      </c>
      <c r="J2982" s="566">
        <v>0</v>
      </c>
      <c r="K2982" s="4904">
        <v>0</v>
      </c>
      <c r="L2982" s="4905"/>
      <c r="M2982" s="560">
        <v>0.08</v>
      </c>
      <c r="N2982" s="560">
        <v>0.23319999999999999</v>
      </c>
      <c r="O2982" s="560">
        <v>0.30470000000000003</v>
      </c>
      <c r="P2982" s="560">
        <v>0.23319999999999999</v>
      </c>
      <c r="Q2982" s="560">
        <v>0.26</v>
      </c>
      <c r="R2982" s="561" t="s">
        <v>2007</v>
      </c>
    </row>
    <row r="2983" spans="2:18" s="360" customFormat="1" ht="15" customHeight="1" x14ac:dyDescent="0.2">
      <c r="B2983" s="548">
        <v>198</v>
      </c>
      <c r="C2983" s="556" t="s">
        <v>1250</v>
      </c>
      <c r="D2983" s="549">
        <f t="shared" si="35"/>
        <v>89.29</v>
      </c>
      <c r="E2983" s="549">
        <v>89.29</v>
      </c>
      <c r="F2983" s="550">
        <f t="shared" si="36"/>
        <v>1116.125</v>
      </c>
      <c r="G2983" s="550"/>
      <c r="H2983" s="549">
        <v>0</v>
      </c>
      <c r="I2983" s="551">
        <v>0</v>
      </c>
      <c r="J2983" s="565">
        <v>0</v>
      </c>
      <c r="K2983" s="4889">
        <v>0</v>
      </c>
      <c r="L2983" s="4890"/>
      <c r="M2983" s="553">
        <v>0.08</v>
      </c>
      <c r="N2983" s="553">
        <v>0.23319999999999999</v>
      </c>
      <c r="O2983" s="553">
        <v>0.30470000000000003</v>
      </c>
      <c r="P2983" s="553">
        <v>0.23319999999999999</v>
      </c>
      <c r="Q2983" s="553">
        <v>0.25</v>
      </c>
      <c r="R2983" s="554" t="s">
        <v>2007</v>
      </c>
    </row>
    <row r="2984" spans="2:18" s="360" customFormat="1" ht="15" customHeight="1" x14ac:dyDescent="0.2">
      <c r="B2984" s="548">
        <v>199</v>
      </c>
      <c r="C2984" s="556" t="s">
        <v>1251</v>
      </c>
      <c r="D2984" s="549">
        <f t="shared" si="35"/>
        <v>95</v>
      </c>
      <c r="E2984" s="549">
        <v>95</v>
      </c>
      <c r="F2984" s="550">
        <f t="shared" si="36"/>
        <v>1187.5</v>
      </c>
      <c r="G2984" s="550"/>
      <c r="H2984" s="549">
        <v>0</v>
      </c>
      <c r="I2984" s="551">
        <v>0</v>
      </c>
      <c r="J2984" s="565">
        <v>0</v>
      </c>
      <c r="K2984" s="4889">
        <v>0</v>
      </c>
      <c r="L2984" s="4890"/>
      <c r="M2984" s="553">
        <v>0.08</v>
      </c>
      <c r="N2984" s="560">
        <v>0.23319999999999999</v>
      </c>
      <c r="O2984" s="560">
        <v>0.30470000000000003</v>
      </c>
      <c r="P2984" s="553">
        <v>0.23319999999999999</v>
      </c>
      <c r="Q2984" s="553">
        <v>0.245</v>
      </c>
      <c r="R2984" s="554" t="s">
        <v>2007</v>
      </c>
    </row>
    <row r="2985" spans="2:18" s="360" customFormat="1" ht="15" customHeight="1" x14ac:dyDescent="0.2">
      <c r="B2985" s="548">
        <v>200</v>
      </c>
      <c r="C2985" s="556" t="s">
        <v>1252</v>
      </c>
      <c r="D2985" s="549">
        <f t="shared" si="35"/>
        <v>22</v>
      </c>
      <c r="E2985" s="549">
        <v>22</v>
      </c>
      <c r="F2985" s="550">
        <f t="shared" si="36"/>
        <v>275</v>
      </c>
      <c r="G2985" s="550"/>
      <c r="H2985" s="549">
        <v>0</v>
      </c>
      <c r="I2985" s="551">
        <v>0</v>
      </c>
      <c r="J2985" s="565">
        <v>0</v>
      </c>
      <c r="K2985" s="4889">
        <v>0</v>
      </c>
      <c r="L2985" s="4890"/>
      <c r="M2985" s="553">
        <v>0.08</v>
      </c>
      <c r="N2985" s="553">
        <v>0.23319999999999999</v>
      </c>
      <c r="O2985" s="553">
        <v>0.30470000000000003</v>
      </c>
      <c r="P2985" s="553">
        <v>0.23319999999999999</v>
      </c>
      <c r="Q2985" s="553">
        <v>0.30470000000000003</v>
      </c>
      <c r="R2985" s="554" t="s">
        <v>2007</v>
      </c>
    </row>
    <row r="2986" spans="2:18" s="360" customFormat="1" ht="15" customHeight="1" x14ac:dyDescent="0.2">
      <c r="B2986" s="548">
        <v>201</v>
      </c>
      <c r="C2986" s="556" t="s">
        <v>1253</v>
      </c>
      <c r="D2986" s="549">
        <f t="shared" si="35"/>
        <v>25</v>
      </c>
      <c r="E2986" s="549">
        <v>25</v>
      </c>
      <c r="F2986" s="550">
        <f t="shared" si="36"/>
        <v>312.5</v>
      </c>
      <c r="G2986" s="550"/>
      <c r="H2986" s="549">
        <v>0</v>
      </c>
      <c r="I2986" s="551">
        <v>0</v>
      </c>
      <c r="J2986" s="565">
        <v>0</v>
      </c>
      <c r="K2986" s="4889">
        <v>0</v>
      </c>
      <c r="L2986" s="4890"/>
      <c r="M2986" s="553">
        <v>0.08</v>
      </c>
      <c r="N2986" s="553">
        <v>0.23319999999999999</v>
      </c>
      <c r="O2986" s="553">
        <v>0.30470000000000003</v>
      </c>
      <c r="P2986" s="553">
        <v>0.23319999999999999</v>
      </c>
      <c r="Q2986" s="553">
        <v>0.30470000000000003</v>
      </c>
      <c r="R2986" s="554" t="s">
        <v>2007</v>
      </c>
    </row>
    <row r="2987" spans="2:18" s="360" customFormat="1" ht="15" customHeight="1" x14ac:dyDescent="0.2">
      <c r="B2987" s="548">
        <v>202</v>
      </c>
      <c r="C2987" s="556" t="s">
        <v>2681</v>
      </c>
      <c r="D2987" s="549">
        <f t="shared" si="35"/>
        <v>34</v>
      </c>
      <c r="E2987" s="549">
        <v>34</v>
      </c>
      <c r="F2987" s="550">
        <f t="shared" si="36"/>
        <v>425</v>
      </c>
      <c r="G2987" s="550"/>
      <c r="H2987" s="549">
        <v>0</v>
      </c>
      <c r="I2987" s="551">
        <v>0</v>
      </c>
      <c r="J2987" s="565">
        <v>0</v>
      </c>
      <c r="K2987" s="4889">
        <v>0</v>
      </c>
      <c r="L2987" s="4890"/>
      <c r="M2987" s="553">
        <v>0.08</v>
      </c>
      <c r="N2987" s="553">
        <v>0.23319999999999999</v>
      </c>
      <c r="O2987" s="553">
        <v>0.30470000000000003</v>
      </c>
      <c r="P2987" s="553">
        <v>0.23319999999999999</v>
      </c>
      <c r="Q2987" s="553">
        <v>0.28600000000000003</v>
      </c>
      <c r="R2987" s="554" t="s">
        <v>2007</v>
      </c>
    </row>
    <row r="2988" spans="2:18" s="360" customFormat="1" ht="15" customHeight="1" x14ac:dyDescent="0.2">
      <c r="B2988" s="548">
        <v>203</v>
      </c>
      <c r="C2988" s="556" t="s">
        <v>2682</v>
      </c>
      <c r="D2988" s="549">
        <f t="shared" si="35"/>
        <v>43</v>
      </c>
      <c r="E2988" s="549">
        <v>43</v>
      </c>
      <c r="F2988" s="550">
        <f t="shared" si="36"/>
        <v>537.5</v>
      </c>
      <c r="G2988" s="550"/>
      <c r="H2988" s="549">
        <v>0</v>
      </c>
      <c r="I2988" s="551">
        <v>0</v>
      </c>
      <c r="J2988" s="565">
        <v>0</v>
      </c>
      <c r="K2988" s="4889">
        <v>0</v>
      </c>
      <c r="L2988" s="4890"/>
      <c r="M2988" s="553">
        <v>0.08</v>
      </c>
      <c r="N2988" s="560">
        <v>0.23319999999999999</v>
      </c>
      <c r="O2988" s="560">
        <v>0.30470000000000003</v>
      </c>
      <c r="P2988" s="553">
        <v>0.23319999999999999</v>
      </c>
      <c r="Q2988" s="553">
        <v>0.27279999999999993</v>
      </c>
      <c r="R2988" s="554" t="s">
        <v>2007</v>
      </c>
    </row>
    <row r="2989" spans="2:18" s="360" customFormat="1" ht="15" customHeight="1" x14ac:dyDescent="0.2">
      <c r="B2989" s="548">
        <v>204</v>
      </c>
      <c r="C2989" s="556" t="s">
        <v>2683</v>
      </c>
      <c r="D2989" s="549">
        <f t="shared" si="35"/>
        <v>54</v>
      </c>
      <c r="E2989" s="549">
        <v>54</v>
      </c>
      <c r="F2989" s="550">
        <f t="shared" si="36"/>
        <v>675</v>
      </c>
      <c r="G2989" s="550"/>
      <c r="H2989" s="549">
        <v>0</v>
      </c>
      <c r="I2989" s="551">
        <v>0</v>
      </c>
      <c r="J2989" s="565">
        <v>0</v>
      </c>
      <c r="K2989" s="4889">
        <v>0</v>
      </c>
      <c r="L2989" s="4890"/>
      <c r="M2989" s="553">
        <v>0.08</v>
      </c>
      <c r="N2989" s="560">
        <v>0.23319999999999999</v>
      </c>
      <c r="O2989" s="560">
        <v>0.30470000000000003</v>
      </c>
      <c r="P2989" s="553">
        <v>0.23319999999999999</v>
      </c>
      <c r="Q2989" s="553">
        <v>0.25799999999999995</v>
      </c>
      <c r="R2989" s="554" t="s">
        <v>2007</v>
      </c>
    </row>
    <row r="2990" spans="2:18" s="360" customFormat="1" ht="15" customHeight="1" x14ac:dyDescent="0.2">
      <c r="B2990" s="548">
        <v>205</v>
      </c>
      <c r="C2990" s="556" t="s">
        <v>2684</v>
      </c>
      <c r="D2990" s="549">
        <f t="shared" si="35"/>
        <v>79</v>
      </c>
      <c r="E2990" s="549">
        <v>79</v>
      </c>
      <c r="F2990" s="550">
        <f t="shared" si="36"/>
        <v>987.5</v>
      </c>
      <c r="G2990" s="550"/>
      <c r="H2990" s="549">
        <v>0</v>
      </c>
      <c r="I2990" s="551">
        <v>0</v>
      </c>
      <c r="J2990" s="565">
        <v>0</v>
      </c>
      <c r="K2990" s="4889">
        <v>0</v>
      </c>
      <c r="L2990" s="4890"/>
      <c r="M2990" s="553">
        <v>0.08</v>
      </c>
      <c r="N2990" s="560">
        <v>0.23319999999999999</v>
      </c>
      <c r="O2990" s="560">
        <v>0.30470000000000003</v>
      </c>
      <c r="P2990" s="553">
        <v>0.23319999999999999</v>
      </c>
      <c r="Q2990" s="553">
        <v>0.24869999999999995</v>
      </c>
      <c r="R2990" s="554" t="s">
        <v>2007</v>
      </c>
    </row>
    <row r="2991" spans="2:18" s="360" customFormat="1" ht="15" customHeight="1" x14ac:dyDescent="0.2">
      <c r="B2991" s="555">
        <v>206</v>
      </c>
      <c r="C2991" s="556" t="s">
        <v>2685</v>
      </c>
      <c r="D2991" s="557">
        <f t="shared" si="35"/>
        <v>18</v>
      </c>
      <c r="E2991" s="557">
        <v>18</v>
      </c>
      <c r="F2991" s="558">
        <f t="shared" si="36"/>
        <v>225</v>
      </c>
      <c r="G2991" s="558"/>
      <c r="H2991" s="557">
        <v>0</v>
      </c>
      <c r="I2991" s="559">
        <v>0</v>
      </c>
      <c r="J2991" s="566">
        <v>0</v>
      </c>
      <c r="K2991" s="4904">
        <v>0</v>
      </c>
      <c r="L2991" s="4905"/>
      <c r="M2991" s="560">
        <v>0.08</v>
      </c>
      <c r="N2991" s="560">
        <v>0.23319999999999999</v>
      </c>
      <c r="O2991" s="560">
        <v>0.30470000000000003</v>
      </c>
      <c r="P2991" s="560">
        <v>0.23319999999999999</v>
      </c>
      <c r="Q2991" s="560">
        <v>0.30470000000000003</v>
      </c>
      <c r="R2991" s="561" t="s">
        <v>2007</v>
      </c>
    </row>
    <row r="2992" spans="2:18" s="360" customFormat="1" ht="15" customHeight="1" x14ac:dyDescent="0.2">
      <c r="B2992" s="548">
        <v>207</v>
      </c>
      <c r="C2992" s="556" t="s">
        <v>2686</v>
      </c>
      <c r="D2992" s="549">
        <f t="shared" si="35"/>
        <v>22</v>
      </c>
      <c r="E2992" s="549">
        <v>22</v>
      </c>
      <c r="F2992" s="550">
        <f t="shared" si="36"/>
        <v>275</v>
      </c>
      <c r="G2992" s="550"/>
      <c r="H2992" s="549">
        <v>0</v>
      </c>
      <c r="I2992" s="551">
        <v>0</v>
      </c>
      <c r="J2992" s="565">
        <v>0</v>
      </c>
      <c r="K2992" s="4889">
        <v>0</v>
      </c>
      <c r="L2992" s="4890"/>
      <c r="M2992" s="553">
        <v>0.08</v>
      </c>
      <c r="N2992" s="560">
        <v>0.23319999999999999</v>
      </c>
      <c r="O2992" s="560">
        <v>0.30470000000000003</v>
      </c>
      <c r="P2992" s="553">
        <v>0.23319999999999999</v>
      </c>
      <c r="Q2992" s="553">
        <v>0.30470000000000003</v>
      </c>
      <c r="R2992" s="554" t="s">
        <v>2007</v>
      </c>
    </row>
    <row r="2993" spans="2:18" s="360" customFormat="1" ht="15" customHeight="1" x14ac:dyDescent="0.2">
      <c r="B2993" s="548">
        <v>208</v>
      </c>
      <c r="C2993" s="556" t="s">
        <v>2687</v>
      </c>
      <c r="D2993" s="549">
        <f t="shared" si="35"/>
        <v>25</v>
      </c>
      <c r="E2993" s="549">
        <v>25</v>
      </c>
      <c r="F2993" s="550">
        <f t="shared" si="36"/>
        <v>312.5</v>
      </c>
      <c r="G2993" s="550"/>
      <c r="H2993" s="549">
        <v>0</v>
      </c>
      <c r="I2993" s="551">
        <v>0</v>
      </c>
      <c r="J2993" s="565">
        <v>0</v>
      </c>
      <c r="K2993" s="4889">
        <v>0</v>
      </c>
      <c r="L2993" s="4890"/>
      <c r="M2993" s="553">
        <v>0.08</v>
      </c>
      <c r="N2993" s="560">
        <v>0.23319999999999999</v>
      </c>
      <c r="O2993" s="560">
        <v>0.30470000000000003</v>
      </c>
      <c r="P2993" s="553">
        <v>0.23319999999999999</v>
      </c>
      <c r="Q2993" s="553">
        <v>0.30149999999999993</v>
      </c>
      <c r="R2993" s="554" t="s">
        <v>2007</v>
      </c>
    </row>
    <row r="2994" spans="2:18" s="360" customFormat="1" ht="15" customHeight="1" x14ac:dyDescent="0.2">
      <c r="B2994" s="548">
        <v>209</v>
      </c>
      <c r="C2994" s="556" t="s">
        <v>2688</v>
      </c>
      <c r="D2994" s="549">
        <f t="shared" si="35"/>
        <v>34</v>
      </c>
      <c r="E2994" s="549">
        <v>34</v>
      </c>
      <c r="F2994" s="550">
        <f t="shared" si="36"/>
        <v>425</v>
      </c>
      <c r="G2994" s="550"/>
      <c r="H2994" s="549">
        <v>0</v>
      </c>
      <c r="I2994" s="551">
        <v>0</v>
      </c>
      <c r="J2994" s="565">
        <v>0</v>
      </c>
      <c r="K2994" s="4889">
        <v>0</v>
      </c>
      <c r="L2994" s="4890"/>
      <c r="M2994" s="553">
        <v>0.08</v>
      </c>
      <c r="N2994" s="553">
        <v>0.23319999999999999</v>
      </c>
      <c r="O2994" s="553">
        <v>0.30470000000000003</v>
      </c>
      <c r="P2994" s="553">
        <v>0.23319999999999999</v>
      </c>
      <c r="Q2994" s="553">
        <v>0.27360000000000001</v>
      </c>
      <c r="R2994" s="554" t="s">
        <v>2007</v>
      </c>
    </row>
    <row r="2995" spans="2:18" s="360" customFormat="1" ht="15" customHeight="1" x14ac:dyDescent="0.2">
      <c r="B2995" s="548">
        <v>210</v>
      </c>
      <c r="C2995" s="556" t="s">
        <v>2689</v>
      </c>
      <c r="D2995" s="549">
        <f t="shared" si="35"/>
        <v>43</v>
      </c>
      <c r="E2995" s="549">
        <v>43</v>
      </c>
      <c r="F2995" s="550">
        <f t="shared" si="36"/>
        <v>537.5</v>
      </c>
      <c r="G2995" s="550"/>
      <c r="H2995" s="549">
        <v>0</v>
      </c>
      <c r="I2995" s="551">
        <v>0</v>
      </c>
      <c r="J2995" s="565">
        <v>0</v>
      </c>
      <c r="K2995" s="4889">
        <v>0</v>
      </c>
      <c r="L2995" s="4890"/>
      <c r="M2995" s="553">
        <v>0.08</v>
      </c>
      <c r="N2995" s="553">
        <v>0.23319999999999999</v>
      </c>
      <c r="O2995" s="553">
        <v>0.30470000000000003</v>
      </c>
      <c r="P2995" s="553">
        <v>0.23319999999999999</v>
      </c>
      <c r="Q2995" s="553">
        <v>0.26159999999999994</v>
      </c>
      <c r="R2995" s="554" t="s">
        <v>2007</v>
      </c>
    </row>
    <row r="2996" spans="2:18" s="360" customFormat="1" ht="15" customHeight="1" x14ac:dyDescent="0.2">
      <c r="B2996" s="548">
        <v>211</v>
      </c>
      <c r="C2996" s="556" t="s">
        <v>2690</v>
      </c>
      <c r="D2996" s="549">
        <f t="shared" si="35"/>
        <v>54</v>
      </c>
      <c r="E2996" s="549">
        <v>54</v>
      </c>
      <c r="F2996" s="550">
        <f t="shared" si="36"/>
        <v>675</v>
      </c>
      <c r="G2996" s="550"/>
      <c r="H2996" s="549">
        <v>0</v>
      </c>
      <c r="I2996" s="551">
        <v>0</v>
      </c>
      <c r="J2996" s="565">
        <v>0</v>
      </c>
      <c r="K2996" s="4889">
        <v>0</v>
      </c>
      <c r="L2996" s="4890"/>
      <c r="M2996" s="553">
        <v>0.08</v>
      </c>
      <c r="N2996" s="553">
        <v>0.23319999999999999</v>
      </c>
      <c r="O2996" s="553">
        <v>0.30470000000000003</v>
      </c>
      <c r="P2996" s="553">
        <v>0.23319999999999999</v>
      </c>
      <c r="Q2996" s="553">
        <v>0.24809999999999999</v>
      </c>
      <c r="R2996" s="554" t="s">
        <v>2007</v>
      </c>
    </row>
    <row r="2997" spans="2:18" s="360" customFormat="1" ht="15" customHeight="1" x14ac:dyDescent="0.2">
      <c r="B2997" s="548">
        <v>211</v>
      </c>
      <c r="C2997" s="556" t="s">
        <v>2691</v>
      </c>
      <c r="D2997" s="549">
        <f t="shared" si="35"/>
        <v>25</v>
      </c>
      <c r="E2997" s="549">
        <v>10</v>
      </c>
      <c r="F2997" s="550">
        <v>125</v>
      </c>
      <c r="G2997" s="550">
        <v>250</v>
      </c>
      <c r="H2997" s="549">
        <v>0.01</v>
      </c>
      <c r="I2997" s="551">
        <v>20</v>
      </c>
      <c r="J2997" s="565">
        <v>14.99</v>
      </c>
      <c r="K2997" s="551">
        <v>60</v>
      </c>
      <c r="L2997" s="551">
        <v>30</v>
      </c>
      <c r="M2997" s="553">
        <v>0.08</v>
      </c>
      <c r="N2997" s="553">
        <v>0.19</v>
      </c>
      <c r="O2997" s="553">
        <v>0.19</v>
      </c>
      <c r="P2997" s="553">
        <v>0.19</v>
      </c>
      <c r="Q2997" s="553">
        <v>0.19</v>
      </c>
      <c r="R2997" s="554" t="s">
        <v>2005</v>
      </c>
    </row>
    <row r="2998" spans="2:18" s="360" customFormat="1" ht="15" customHeight="1" x14ac:dyDescent="0.2">
      <c r="B2998" s="548">
        <v>211</v>
      </c>
      <c r="C2998" s="556" t="s">
        <v>111</v>
      </c>
      <c r="D2998" s="549">
        <f t="shared" si="35"/>
        <v>30</v>
      </c>
      <c r="E2998" s="549">
        <v>15</v>
      </c>
      <c r="F2998" s="550">
        <v>188</v>
      </c>
      <c r="G2998" s="550">
        <v>375</v>
      </c>
      <c r="H2998" s="549">
        <v>0.01</v>
      </c>
      <c r="I2998" s="551">
        <v>20</v>
      </c>
      <c r="J2998" s="565">
        <v>14.99</v>
      </c>
      <c r="K2998" s="551">
        <v>60</v>
      </c>
      <c r="L2998" s="551">
        <v>30</v>
      </c>
      <c r="M2998" s="553">
        <v>0.08</v>
      </c>
      <c r="N2998" s="553">
        <v>0.19</v>
      </c>
      <c r="O2998" s="553">
        <v>0.19</v>
      </c>
      <c r="P2998" s="553">
        <v>0.19</v>
      </c>
      <c r="Q2998" s="553">
        <v>0.19</v>
      </c>
      <c r="R2998" s="554" t="s">
        <v>2005</v>
      </c>
    </row>
    <row r="2999" spans="2:18" s="360" customFormat="1" ht="15" customHeight="1" x14ac:dyDescent="0.2">
      <c r="B2999" s="548">
        <v>211</v>
      </c>
      <c r="C2999" s="556" t="s">
        <v>112</v>
      </c>
      <c r="D2999" s="549">
        <f t="shared" si="35"/>
        <v>35</v>
      </c>
      <c r="E2999" s="549">
        <v>20</v>
      </c>
      <c r="F2999" s="550">
        <v>250</v>
      </c>
      <c r="G2999" s="550">
        <v>500</v>
      </c>
      <c r="H2999" s="549">
        <v>0.01</v>
      </c>
      <c r="I2999" s="551">
        <v>20</v>
      </c>
      <c r="J2999" s="565">
        <v>14.99</v>
      </c>
      <c r="K2999" s="551">
        <v>60</v>
      </c>
      <c r="L2999" s="551">
        <v>30</v>
      </c>
      <c r="M2999" s="553">
        <v>0.08</v>
      </c>
      <c r="N2999" s="553">
        <v>0.19</v>
      </c>
      <c r="O2999" s="553">
        <v>0.19</v>
      </c>
      <c r="P2999" s="553">
        <v>0.19</v>
      </c>
      <c r="Q2999" s="553">
        <v>0.19</v>
      </c>
      <c r="R2999" s="554" t="s">
        <v>2005</v>
      </c>
    </row>
    <row r="3000" spans="2:18" s="360" customFormat="1" ht="15" customHeight="1" x14ac:dyDescent="0.2">
      <c r="B3000" s="548">
        <v>211</v>
      </c>
      <c r="C3000" s="556" t="s">
        <v>113</v>
      </c>
      <c r="D3000" s="549">
        <f t="shared" si="35"/>
        <v>40</v>
      </c>
      <c r="E3000" s="549">
        <v>25</v>
      </c>
      <c r="F3000" s="550">
        <v>313</v>
      </c>
      <c r="G3000" s="550">
        <v>625</v>
      </c>
      <c r="H3000" s="549">
        <v>0.01</v>
      </c>
      <c r="I3000" s="551">
        <v>20</v>
      </c>
      <c r="J3000" s="565">
        <v>14.99</v>
      </c>
      <c r="K3000" s="551">
        <v>60</v>
      </c>
      <c r="L3000" s="551">
        <v>30</v>
      </c>
      <c r="M3000" s="553">
        <v>0.08</v>
      </c>
      <c r="N3000" s="553">
        <v>0.19</v>
      </c>
      <c r="O3000" s="553">
        <v>0.19</v>
      </c>
      <c r="P3000" s="553">
        <v>0.19</v>
      </c>
      <c r="Q3000" s="553">
        <v>0.19</v>
      </c>
      <c r="R3000" s="554" t="s">
        <v>2005</v>
      </c>
    </row>
    <row r="3001" spans="2:18" s="360" customFormat="1" ht="15" customHeight="1" x14ac:dyDescent="0.2">
      <c r="B3001" s="548">
        <v>211</v>
      </c>
      <c r="C3001" s="556" t="s">
        <v>114</v>
      </c>
      <c r="D3001" s="549">
        <f t="shared" si="35"/>
        <v>55</v>
      </c>
      <c r="E3001" s="549">
        <v>35</v>
      </c>
      <c r="F3001" s="550">
        <v>438</v>
      </c>
      <c r="G3001" s="550">
        <v>875</v>
      </c>
      <c r="H3001" s="549">
        <v>0.01</v>
      </c>
      <c r="I3001" s="551">
        <v>20</v>
      </c>
      <c r="J3001" s="565">
        <v>19.989999999999998</v>
      </c>
      <c r="K3001" s="4889">
        <v>5000</v>
      </c>
      <c r="L3001" s="4890"/>
      <c r="M3001" s="553">
        <v>0.08</v>
      </c>
      <c r="N3001" s="553">
        <v>0.19</v>
      </c>
      <c r="O3001" s="553">
        <v>0.19</v>
      </c>
      <c r="P3001" s="553">
        <v>0.19</v>
      </c>
      <c r="Q3001" s="553">
        <v>0.19</v>
      </c>
      <c r="R3001" s="554" t="s">
        <v>2005</v>
      </c>
    </row>
    <row r="3002" spans="2:18" s="360" customFormat="1" ht="15" customHeight="1" x14ac:dyDescent="0.2">
      <c r="B3002" s="548">
        <v>211</v>
      </c>
      <c r="C3002" s="556" t="s">
        <v>115</v>
      </c>
      <c r="D3002" s="549">
        <f t="shared" si="35"/>
        <v>60</v>
      </c>
      <c r="E3002" s="549">
        <v>40</v>
      </c>
      <c r="F3002" s="550">
        <v>500</v>
      </c>
      <c r="G3002" s="550">
        <v>1000</v>
      </c>
      <c r="H3002" s="549">
        <v>0.01</v>
      </c>
      <c r="I3002" s="551">
        <v>20</v>
      </c>
      <c r="J3002" s="565">
        <v>19.989999999999998</v>
      </c>
      <c r="K3002" s="4889">
        <v>5000</v>
      </c>
      <c r="L3002" s="4890"/>
      <c r="M3002" s="553">
        <v>0.08</v>
      </c>
      <c r="N3002" s="553">
        <v>0.19</v>
      </c>
      <c r="O3002" s="553">
        <v>0.19</v>
      </c>
      <c r="P3002" s="553">
        <v>0.19</v>
      </c>
      <c r="Q3002" s="553">
        <v>0.19</v>
      </c>
      <c r="R3002" s="554" t="s">
        <v>2005</v>
      </c>
    </row>
    <row r="3003" spans="2:18" s="360" customFormat="1" ht="15" customHeight="1" x14ac:dyDescent="0.2">
      <c r="B3003" s="548">
        <v>211</v>
      </c>
      <c r="C3003" s="556" t="s">
        <v>116</v>
      </c>
      <c r="D3003" s="549">
        <f t="shared" si="35"/>
        <v>65</v>
      </c>
      <c r="E3003" s="549">
        <v>45</v>
      </c>
      <c r="F3003" s="550">
        <v>563</v>
      </c>
      <c r="G3003" s="550">
        <v>1125</v>
      </c>
      <c r="H3003" s="549">
        <v>0.01</v>
      </c>
      <c r="I3003" s="551">
        <v>20</v>
      </c>
      <c r="J3003" s="565">
        <v>19.989999999999998</v>
      </c>
      <c r="K3003" s="4889">
        <v>5000</v>
      </c>
      <c r="L3003" s="4890"/>
      <c r="M3003" s="553">
        <v>0.08</v>
      </c>
      <c r="N3003" s="553">
        <v>0.19</v>
      </c>
      <c r="O3003" s="553">
        <v>0.19</v>
      </c>
      <c r="P3003" s="553">
        <v>0.19</v>
      </c>
      <c r="Q3003" s="553">
        <v>0.19</v>
      </c>
      <c r="R3003" s="554" t="s">
        <v>2005</v>
      </c>
    </row>
    <row r="3004" spans="2:18" s="360" customFormat="1" ht="15" customHeight="1" x14ac:dyDescent="0.2">
      <c r="B3004" s="548">
        <v>211</v>
      </c>
      <c r="C3004" s="556" t="s">
        <v>117</v>
      </c>
      <c r="D3004" s="549">
        <f t="shared" si="35"/>
        <v>80</v>
      </c>
      <c r="E3004" s="549">
        <v>60</v>
      </c>
      <c r="F3004" s="550">
        <v>750</v>
      </c>
      <c r="G3004" s="550">
        <v>1500</v>
      </c>
      <c r="H3004" s="549">
        <v>0.01</v>
      </c>
      <c r="I3004" s="551">
        <v>20</v>
      </c>
      <c r="J3004" s="565">
        <v>19.989999999999998</v>
      </c>
      <c r="K3004" s="4889">
        <v>5000</v>
      </c>
      <c r="L3004" s="4890"/>
      <c r="M3004" s="553">
        <v>0.08</v>
      </c>
      <c r="N3004" s="553">
        <v>0.19</v>
      </c>
      <c r="O3004" s="553">
        <v>0.19</v>
      </c>
      <c r="P3004" s="553">
        <v>0.19</v>
      </c>
      <c r="Q3004" s="553">
        <v>0.19</v>
      </c>
      <c r="R3004" s="554" t="s">
        <v>2005</v>
      </c>
    </row>
    <row r="3005" spans="2:18" s="360" customFormat="1" ht="15" customHeight="1" x14ac:dyDescent="0.2">
      <c r="B3005" s="548">
        <v>211</v>
      </c>
      <c r="C3005" s="556" t="s">
        <v>118</v>
      </c>
      <c r="D3005" s="549">
        <f t="shared" si="35"/>
        <v>100</v>
      </c>
      <c r="E3005" s="549">
        <v>80</v>
      </c>
      <c r="F3005" s="550">
        <v>1000</v>
      </c>
      <c r="G3005" s="550">
        <v>2000</v>
      </c>
      <c r="H3005" s="549">
        <v>0.01</v>
      </c>
      <c r="I3005" s="551">
        <v>20</v>
      </c>
      <c r="J3005" s="565">
        <v>19.989999999999998</v>
      </c>
      <c r="K3005" s="4889">
        <v>5000</v>
      </c>
      <c r="L3005" s="4890"/>
      <c r="M3005" s="553">
        <v>0.08</v>
      </c>
      <c r="N3005" s="553">
        <v>0.19</v>
      </c>
      <c r="O3005" s="553">
        <v>0.19</v>
      </c>
      <c r="P3005" s="553">
        <v>0.19</v>
      </c>
      <c r="Q3005" s="553">
        <v>0.19</v>
      </c>
      <c r="R3005" s="554" t="s">
        <v>2005</v>
      </c>
    </row>
    <row r="3006" spans="2:18" s="360" customFormat="1" ht="15" customHeight="1" thickBot="1" x14ac:dyDescent="0.25">
      <c r="B3006" s="567">
        <v>211</v>
      </c>
      <c r="C3006" s="568" t="s">
        <v>119</v>
      </c>
      <c r="D3006" s="549">
        <f t="shared" si="35"/>
        <v>120</v>
      </c>
      <c r="E3006" s="569">
        <v>100</v>
      </c>
      <c r="F3006" s="570">
        <v>1250</v>
      </c>
      <c r="G3006" s="570">
        <v>2500</v>
      </c>
      <c r="H3006" s="549">
        <v>0.01</v>
      </c>
      <c r="I3006" s="551">
        <v>20</v>
      </c>
      <c r="J3006" s="565">
        <v>19.989999999999998</v>
      </c>
      <c r="K3006" s="4889">
        <v>5000</v>
      </c>
      <c r="L3006" s="4890"/>
      <c r="M3006" s="553">
        <v>0.08</v>
      </c>
      <c r="N3006" s="553">
        <v>0.19</v>
      </c>
      <c r="O3006" s="553">
        <v>0.19</v>
      </c>
      <c r="P3006" s="553">
        <v>0.19</v>
      </c>
      <c r="Q3006" s="553">
        <v>0.19</v>
      </c>
      <c r="R3006" s="554" t="s">
        <v>2005</v>
      </c>
    </row>
    <row r="3007" spans="2:18" s="360" customFormat="1" ht="15" customHeight="1" x14ac:dyDescent="0.2">
      <c r="B3007" s="571"/>
      <c r="C3007" s="280"/>
      <c r="D3007" s="280"/>
      <c r="E3007" s="280"/>
      <c r="F3007" s="280"/>
      <c r="G3007" s="280"/>
      <c r="H3007" s="280"/>
      <c r="I3007" s="280"/>
      <c r="J3007" s="280"/>
      <c r="K3007" s="280"/>
      <c r="L3007" s="280"/>
      <c r="M3007" s="300"/>
      <c r="N3007" s="300"/>
      <c r="O3007" s="300"/>
      <c r="P3007" s="300"/>
      <c r="Q3007" s="300"/>
      <c r="R3007" s="538"/>
    </row>
    <row r="3008" spans="2:18" s="360" customFormat="1" ht="15" customHeight="1" x14ac:dyDescent="0.2">
      <c r="B3008" s="571" t="s">
        <v>120</v>
      </c>
      <c r="C3008" s="280" t="s">
        <v>121</v>
      </c>
      <c r="D3008" s="280"/>
      <c r="E3008" s="280"/>
      <c r="F3008" s="280"/>
      <c r="G3008" s="280"/>
      <c r="H3008" s="280"/>
      <c r="I3008" s="280"/>
      <c r="J3008" s="280"/>
      <c r="K3008" s="280"/>
      <c r="L3008" s="280"/>
      <c r="M3008" s="300"/>
      <c r="N3008" s="300"/>
      <c r="O3008" s="300"/>
      <c r="P3008" s="300"/>
      <c r="Q3008" s="300"/>
      <c r="R3008" s="538"/>
    </row>
    <row r="3009" spans="2:18" s="360" customFormat="1" ht="15" customHeight="1" x14ac:dyDescent="0.2">
      <c r="B3009" s="572" t="s">
        <v>122</v>
      </c>
      <c r="C3009" s="280" t="s">
        <v>123</v>
      </c>
      <c r="D3009" s="280"/>
      <c r="E3009" s="280"/>
      <c r="F3009" s="280"/>
      <c r="G3009" s="280"/>
      <c r="H3009" s="280"/>
      <c r="I3009" s="280"/>
      <c r="J3009" s="280"/>
      <c r="K3009" s="280"/>
      <c r="L3009" s="280"/>
      <c r="M3009" s="300"/>
      <c r="N3009" s="300"/>
      <c r="O3009" s="300"/>
      <c r="P3009" s="300"/>
      <c r="Q3009" s="300"/>
      <c r="R3009" s="538"/>
    </row>
    <row r="3010" spans="2:18" s="360" customFormat="1" ht="15" customHeight="1" x14ac:dyDescent="0.2">
      <c r="B3010" s="572" t="s">
        <v>124</v>
      </c>
      <c r="C3010" s="280" t="s">
        <v>125</v>
      </c>
      <c r="D3010" s="280"/>
      <c r="E3010" s="280"/>
      <c r="F3010" s="280"/>
      <c r="G3010" s="280"/>
      <c r="H3010" s="280"/>
      <c r="I3010" s="280"/>
      <c r="J3010" s="280"/>
      <c r="K3010" s="280"/>
      <c r="L3010" s="280"/>
      <c r="M3010" s="300"/>
      <c r="N3010" s="300"/>
      <c r="O3010" s="300"/>
      <c r="P3010" s="300"/>
      <c r="Q3010" s="300"/>
      <c r="R3010" s="538"/>
    </row>
    <row r="3011" spans="2:18" s="360" customFormat="1" ht="15" customHeight="1" x14ac:dyDescent="0.2">
      <c r="B3011" s="572" t="s">
        <v>126</v>
      </c>
      <c r="C3011" s="280" t="s">
        <v>127</v>
      </c>
      <c r="D3011" s="280"/>
      <c r="E3011" s="280"/>
      <c r="F3011" s="280"/>
      <c r="G3011" s="280"/>
      <c r="H3011" s="280"/>
      <c r="I3011" s="280"/>
      <c r="J3011" s="280"/>
      <c r="K3011" s="280"/>
      <c r="L3011" s="280"/>
      <c r="M3011" s="300"/>
      <c r="N3011" s="300"/>
      <c r="O3011" s="300"/>
      <c r="P3011" s="300"/>
      <c r="Q3011" s="300"/>
      <c r="R3011" s="538"/>
    </row>
    <row r="3012" spans="2:18" s="360" customFormat="1" ht="15" customHeight="1" x14ac:dyDescent="0.2">
      <c r="B3012" s="572" t="s">
        <v>128</v>
      </c>
      <c r="C3012" s="280" t="s">
        <v>820</v>
      </c>
      <c r="D3012" s="280"/>
      <c r="E3012" s="280"/>
      <c r="F3012" s="280"/>
      <c r="G3012" s="280"/>
      <c r="H3012" s="280"/>
      <c r="I3012" s="280"/>
      <c r="J3012" s="280"/>
      <c r="K3012" s="280"/>
      <c r="L3012" s="280"/>
      <c r="M3012" s="300"/>
      <c r="N3012" s="300"/>
      <c r="O3012" s="300"/>
      <c r="P3012" s="300"/>
      <c r="Q3012" s="300"/>
      <c r="R3012" s="538"/>
    </row>
    <row r="3013" spans="2:18" s="360" customFormat="1" ht="15" customHeight="1" x14ac:dyDescent="0.2">
      <c r="B3013" s="572" t="s">
        <v>821</v>
      </c>
      <c r="C3013" s="280" t="s">
        <v>822</v>
      </c>
      <c r="D3013" s="280"/>
      <c r="E3013" s="280"/>
      <c r="F3013" s="280"/>
      <c r="G3013" s="280"/>
      <c r="H3013" s="280"/>
      <c r="I3013" s="280"/>
      <c r="J3013" s="280"/>
      <c r="K3013" s="280"/>
      <c r="L3013" s="280"/>
      <c r="M3013" s="300"/>
      <c r="N3013" s="300"/>
      <c r="O3013" s="300"/>
      <c r="P3013" s="300"/>
      <c r="Q3013" s="300"/>
      <c r="R3013" s="538"/>
    </row>
    <row r="3014" spans="2:18" s="360" customFormat="1" ht="15" customHeight="1" x14ac:dyDescent="0.2">
      <c r="B3014" s="572" t="s">
        <v>2005</v>
      </c>
      <c r="C3014" s="280" t="s">
        <v>823</v>
      </c>
      <c r="D3014" s="280"/>
      <c r="E3014" s="280"/>
      <c r="F3014" s="280"/>
      <c r="G3014" s="280"/>
      <c r="H3014" s="280"/>
      <c r="I3014" s="280"/>
      <c r="J3014" s="280"/>
      <c r="K3014" s="280"/>
      <c r="L3014" s="280"/>
      <c r="M3014" s="300"/>
      <c r="N3014" s="300"/>
      <c r="O3014" s="300"/>
      <c r="P3014" s="300"/>
      <c r="Q3014" s="300"/>
      <c r="R3014" s="538"/>
    </row>
    <row r="3015" spans="2:18" s="360" customFormat="1" ht="15" customHeight="1" x14ac:dyDescent="0.2">
      <c r="B3015" s="572" t="s">
        <v>2007</v>
      </c>
      <c r="C3015" s="280" t="s">
        <v>824</v>
      </c>
      <c r="D3015" s="280"/>
      <c r="E3015" s="280"/>
      <c r="F3015" s="280"/>
      <c r="G3015" s="280"/>
      <c r="H3015" s="280"/>
      <c r="I3015" s="280"/>
      <c r="J3015" s="280"/>
      <c r="K3015" s="280"/>
      <c r="L3015" s="280"/>
      <c r="M3015" s="300"/>
      <c r="N3015" s="300"/>
      <c r="O3015" s="300"/>
      <c r="P3015" s="300"/>
      <c r="Q3015" s="300"/>
      <c r="R3015" s="538"/>
    </row>
    <row r="3016" spans="2:18" s="360" customFormat="1" ht="15" customHeight="1" thickBot="1" x14ac:dyDescent="0.25">
      <c r="B3016" s="573"/>
      <c r="C3016" s="574"/>
      <c r="D3016" s="574"/>
      <c r="E3016" s="574"/>
      <c r="F3016" s="574"/>
      <c r="G3016" s="574"/>
      <c r="H3016" s="574"/>
      <c r="I3016" s="574"/>
      <c r="J3016" s="574"/>
      <c r="K3016" s="574"/>
      <c r="L3016" s="574"/>
      <c r="M3016" s="575"/>
      <c r="N3016" s="575"/>
      <c r="O3016" s="575"/>
      <c r="P3016" s="575"/>
      <c r="Q3016" s="575"/>
      <c r="R3016" s="576"/>
    </row>
    <row r="3017" spans="2:18" s="360" customFormat="1" ht="15" customHeight="1" thickTop="1" x14ac:dyDescent="0.2">
      <c r="B3017" s="249" t="str">
        <f>+C2780</f>
        <v>.</v>
      </c>
      <c r="C3017"/>
      <c r="D3017"/>
      <c r="E3017"/>
      <c r="F3017"/>
      <c r="G3017"/>
      <c r="H3017"/>
      <c r="I3017"/>
      <c r="J3017"/>
      <c r="K3017"/>
      <c r="L3017"/>
      <c r="M3017" s="314"/>
      <c r="N3017" s="314"/>
      <c r="O3017" s="314"/>
      <c r="P3017" s="314"/>
      <c r="Q3017" s="314"/>
      <c r="R3017"/>
    </row>
    <row r="3018" spans="2:18" s="360" customFormat="1" ht="15" customHeight="1" x14ac:dyDescent="0.3">
      <c r="C3018" s="534"/>
      <c r="D3018" s="534"/>
      <c r="E3018" s="534"/>
      <c r="F3018" s="534"/>
      <c r="G3018" s="534"/>
      <c r="H3018" s="534"/>
      <c r="I3018" s="506"/>
      <c r="J3018" s="506"/>
      <c r="K3018" s="506"/>
      <c r="L3018" s="506"/>
      <c r="M3018" s="506"/>
      <c r="N3018" s="506"/>
      <c r="O3018" s="506"/>
      <c r="P3018" s="506"/>
    </row>
    <row r="3019" spans="2:18" ht="13.5" thickBot="1" x14ac:dyDescent="0.25">
      <c r="C3019" s="6"/>
      <c r="D3019" s="2"/>
      <c r="E3019" s="2"/>
      <c r="F3019" s="2"/>
      <c r="G3019" s="2"/>
      <c r="H3019" s="2"/>
      <c r="I3019" s="2"/>
      <c r="J3019" s="2"/>
      <c r="K3019" s="2"/>
      <c r="L3019" s="2"/>
      <c r="M3019" s="2"/>
      <c r="N3019" s="2"/>
      <c r="O3019" s="2"/>
      <c r="P3019" s="2"/>
    </row>
    <row r="3020" spans="2:18" ht="13.5" thickTop="1" x14ac:dyDescent="0.2">
      <c r="C3020" s="4896" t="s">
        <v>559</v>
      </c>
      <c r="D3020" s="4897"/>
      <c r="E3020" s="4897"/>
      <c r="F3020" s="4897"/>
      <c r="G3020" s="4897"/>
      <c r="H3020" s="4898"/>
      <c r="I3020" s="2"/>
      <c r="J3020" s="2"/>
      <c r="K3020" s="2"/>
      <c r="L3020" s="2"/>
      <c r="M3020" s="2"/>
      <c r="N3020" s="2"/>
      <c r="O3020" s="2"/>
      <c r="P3020" s="2"/>
    </row>
    <row r="3021" spans="2:18" x14ac:dyDescent="0.2">
      <c r="C3021" s="4899" t="s">
        <v>560</v>
      </c>
      <c r="D3021" s="4900"/>
      <c r="E3021" s="4911" t="s">
        <v>345</v>
      </c>
      <c r="F3021" s="4912"/>
      <c r="G3021" s="4912"/>
      <c r="H3021" s="4913"/>
      <c r="I3021" s="2"/>
      <c r="J3021" s="2"/>
      <c r="K3021" s="2"/>
      <c r="L3021" s="2"/>
      <c r="M3021" s="2"/>
      <c r="N3021" s="2"/>
      <c r="O3021" s="2"/>
      <c r="P3021" s="2"/>
    </row>
    <row r="3022" spans="2:18" ht="63.75" x14ac:dyDescent="0.2">
      <c r="C3022" s="452" t="s">
        <v>346</v>
      </c>
      <c r="D3022" s="389" t="s">
        <v>561</v>
      </c>
      <c r="E3022" s="385" t="s">
        <v>2020</v>
      </c>
      <c r="F3022" s="385" t="s">
        <v>562</v>
      </c>
      <c r="G3022" s="385" t="s">
        <v>563</v>
      </c>
      <c r="H3022" s="453" t="s">
        <v>564</v>
      </c>
      <c r="I3022" s="2"/>
      <c r="J3022" s="2"/>
      <c r="K3022" s="2"/>
      <c r="L3022" s="2"/>
      <c r="M3022" s="2"/>
      <c r="N3022" s="2"/>
      <c r="O3022" s="2"/>
      <c r="P3022" s="2"/>
    </row>
    <row r="3023" spans="2:18" x14ac:dyDescent="0.2">
      <c r="C3023" s="454" t="s">
        <v>559</v>
      </c>
      <c r="D3023" s="324">
        <v>100</v>
      </c>
      <c r="E3023" s="320">
        <v>100</v>
      </c>
      <c r="F3023" s="19">
        <v>1250</v>
      </c>
      <c r="G3023" s="323">
        <v>0.08</v>
      </c>
      <c r="H3023" s="455">
        <v>0.23300000000000001</v>
      </c>
      <c r="I3023" s="2"/>
      <c r="J3023" s="2"/>
      <c r="K3023" s="2"/>
      <c r="L3023" s="2"/>
      <c r="M3023" s="2"/>
      <c r="N3023" s="2"/>
      <c r="O3023" s="2"/>
      <c r="P3023" s="2"/>
    </row>
    <row r="3024" spans="2:18" ht="12.75" customHeight="1" x14ac:dyDescent="0.2">
      <c r="C3024" s="4879" t="s">
        <v>565</v>
      </c>
      <c r="D3024" s="4880"/>
      <c r="E3024" s="4880"/>
      <c r="F3024" s="4880"/>
      <c r="G3024" s="4880"/>
      <c r="H3024" s="4881"/>
      <c r="I3024" s="2"/>
      <c r="J3024" s="2"/>
      <c r="K3024" s="2"/>
      <c r="L3024" s="2"/>
      <c r="M3024" s="2"/>
      <c r="N3024" s="2"/>
      <c r="O3024" s="2"/>
      <c r="P3024" s="2"/>
    </row>
    <row r="3025" spans="3:16" x14ac:dyDescent="0.2">
      <c r="C3025" s="318" t="s">
        <v>2122</v>
      </c>
      <c r="D3025" s="280"/>
      <c r="E3025" s="280"/>
      <c r="F3025" s="280"/>
      <c r="G3025" s="280"/>
      <c r="H3025" s="319"/>
      <c r="I3025" s="2"/>
      <c r="J3025" s="2"/>
      <c r="K3025" s="2"/>
      <c r="L3025" s="2"/>
      <c r="M3025" s="2"/>
      <c r="N3025" s="2"/>
      <c r="O3025" s="2"/>
      <c r="P3025" s="2"/>
    </row>
    <row r="3026" spans="3:16" ht="13.5" thickBot="1" x14ac:dyDescent="0.25">
      <c r="C3026" s="325" t="str">
        <f>+C3061</f>
        <v>No esta incluido el valor de los impuestos</v>
      </c>
      <c r="D3026" s="326"/>
      <c r="E3026" s="326"/>
      <c r="F3026" s="326"/>
      <c r="G3026" s="326"/>
      <c r="H3026" s="327"/>
      <c r="I3026" s="2"/>
      <c r="J3026" s="2"/>
      <c r="K3026" s="2"/>
      <c r="L3026" s="2"/>
      <c r="M3026" s="2"/>
      <c r="N3026" s="2"/>
      <c r="O3026" s="2"/>
      <c r="P3026" s="2"/>
    </row>
    <row r="3027" spans="3:16" ht="13.5" thickTop="1" x14ac:dyDescent="0.2">
      <c r="C3027" s="249" t="str">
        <f>+B3017</f>
        <v>.</v>
      </c>
      <c r="D3027" s="2"/>
      <c r="E3027" s="2"/>
      <c r="F3027" s="2"/>
      <c r="G3027" s="2"/>
      <c r="H3027" s="2"/>
      <c r="I3027" s="2"/>
      <c r="J3027" s="2"/>
      <c r="K3027" s="2"/>
      <c r="L3027" s="2"/>
      <c r="M3027" s="2"/>
      <c r="N3027" s="2"/>
      <c r="O3027" s="2"/>
      <c r="P3027" s="2"/>
    </row>
    <row r="3028" spans="3:16" ht="13.5" thickBot="1" x14ac:dyDescent="0.25">
      <c r="C3028" s="6"/>
      <c r="D3028" s="2"/>
      <c r="E3028" s="2"/>
      <c r="F3028" s="2"/>
      <c r="G3028" s="2"/>
      <c r="H3028" s="2"/>
      <c r="I3028" s="2"/>
      <c r="J3028" s="2"/>
      <c r="K3028" s="2"/>
      <c r="L3028" s="2"/>
      <c r="M3028" s="2"/>
      <c r="N3028" s="2"/>
      <c r="O3028" s="2"/>
      <c r="P3028" s="2"/>
    </row>
    <row r="3029" spans="3:16" ht="13.5" thickTop="1" x14ac:dyDescent="0.2">
      <c r="C3029" s="4896" t="s">
        <v>343</v>
      </c>
      <c r="D3029" s="4897"/>
      <c r="E3029" s="4897"/>
      <c r="F3029" s="4897"/>
      <c r="G3029" s="4897"/>
      <c r="H3029" s="4897"/>
      <c r="I3029" s="4897"/>
      <c r="J3029" s="4897"/>
      <c r="K3029" s="4897"/>
      <c r="L3029" s="4898"/>
      <c r="M3029" s="2"/>
      <c r="N3029" s="2"/>
      <c r="O3029" s="2"/>
      <c r="P3029" s="2"/>
    </row>
    <row r="3030" spans="3:16" x14ac:dyDescent="0.2">
      <c r="C3030" s="4899" t="s">
        <v>344</v>
      </c>
      <c r="D3030" s="4900"/>
      <c r="E3030" s="4901" t="s">
        <v>345</v>
      </c>
      <c r="F3030" s="4902"/>
      <c r="G3030" s="4902"/>
      <c r="H3030" s="4903"/>
      <c r="I3030" s="456"/>
      <c r="J3030" s="456"/>
      <c r="K3030" s="456"/>
      <c r="L3030" s="458"/>
      <c r="M3030" s="2"/>
      <c r="N3030" s="2"/>
      <c r="O3030" s="2"/>
      <c r="P3030" s="2"/>
    </row>
    <row r="3031" spans="3:16" ht="76.5" x14ac:dyDescent="0.2">
      <c r="C3031" s="459" t="s">
        <v>346</v>
      </c>
      <c r="D3031" s="457" t="s">
        <v>347</v>
      </c>
      <c r="E3031" s="389" t="s">
        <v>348</v>
      </c>
      <c r="F3031" s="389" t="s">
        <v>349</v>
      </c>
      <c r="G3031" s="389" t="s">
        <v>350</v>
      </c>
      <c r="H3031" s="389" t="s">
        <v>351</v>
      </c>
      <c r="I3031" s="389" t="s">
        <v>352</v>
      </c>
      <c r="J3031" s="389" t="s">
        <v>353</v>
      </c>
      <c r="K3031" s="389" t="s">
        <v>354</v>
      </c>
      <c r="L3031" s="460" t="s">
        <v>355</v>
      </c>
      <c r="M3031" s="2"/>
      <c r="N3031" s="2"/>
      <c r="O3031" s="2"/>
      <c r="P3031" s="2"/>
    </row>
    <row r="3032" spans="3:16" x14ac:dyDescent="0.2">
      <c r="C3032" s="454" t="s">
        <v>356</v>
      </c>
      <c r="D3032" s="320">
        <f>+E3032+J3032</f>
        <v>0</v>
      </c>
      <c r="E3032" s="320">
        <v>0</v>
      </c>
      <c r="F3032" s="321">
        <v>0</v>
      </c>
      <c r="G3032" s="322">
        <v>0.08</v>
      </c>
      <c r="H3032" s="323">
        <v>0.19</v>
      </c>
      <c r="I3032" s="323">
        <v>0.04</v>
      </c>
      <c r="J3032" s="317"/>
      <c r="K3032" s="317"/>
      <c r="L3032" s="461"/>
      <c r="M3032" s="2"/>
      <c r="N3032" s="2"/>
      <c r="O3032" s="2"/>
      <c r="P3032" s="2"/>
    </row>
    <row r="3033" spans="3:16" x14ac:dyDescent="0.2">
      <c r="C3033" s="454" t="s">
        <v>357</v>
      </c>
      <c r="D3033" s="320">
        <f>+E3033+J3033</f>
        <v>6</v>
      </c>
      <c r="E3033" s="320">
        <v>6</v>
      </c>
      <c r="F3033" s="321">
        <v>75</v>
      </c>
      <c r="G3033" s="322">
        <v>0.08</v>
      </c>
      <c r="H3033" s="323">
        <v>0.19</v>
      </c>
      <c r="I3033" s="323">
        <v>0.04</v>
      </c>
      <c r="J3033" s="317"/>
      <c r="K3033" s="317"/>
      <c r="L3033" s="461"/>
      <c r="M3033" s="2"/>
      <c r="N3033" s="2"/>
      <c r="O3033" s="2"/>
      <c r="P3033" s="2"/>
    </row>
    <row r="3034" spans="3:16" x14ac:dyDescent="0.2">
      <c r="C3034" s="454" t="s">
        <v>358</v>
      </c>
      <c r="D3034" s="320">
        <f t="shared" ref="D3034:D3056" si="37">+E3034+J3034</f>
        <v>8</v>
      </c>
      <c r="E3034" s="320">
        <v>8</v>
      </c>
      <c r="F3034" s="321">
        <v>100</v>
      </c>
      <c r="G3034" s="322">
        <v>0.08</v>
      </c>
      <c r="H3034" s="323">
        <v>0.19</v>
      </c>
      <c r="I3034" s="323">
        <v>0.04</v>
      </c>
      <c r="J3034" s="317"/>
      <c r="K3034" s="317"/>
      <c r="L3034" s="461"/>
      <c r="M3034" s="2"/>
      <c r="N3034" s="2"/>
      <c r="O3034" s="2"/>
      <c r="P3034" s="2"/>
    </row>
    <row r="3035" spans="3:16" x14ac:dyDescent="0.2">
      <c r="C3035" s="454" t="s">
        <v>2440</v>
      </c>
      <c r="D3035" s="320">
        <f t="shared" si="37"/>
        <v>10</v>
      </c>
      <c r="E3035" s="320">
        <v>10</v>
      </c>
      <c r="F3035" s="321">
        <v>125</v>
      </c>
      <c r="G3035" s="322">
        <v>0.08</v>
      </c>
      <c r="H3035" s="323">
        <v>0.19</v>
      </c>
      <c r="I3035" s="323">
        <v>0.04</v>
      </c>
      <c r="J3035" s="317"/>
      <c r="K3035" s="317"/>
      <c r="L3035" s="461"/>
      <c r="M3035" s="2"/>
      <c r="N3035" s="2"/>
      <c r="O3035" s="2"/>
      <c r="P3035" s="2"/>
    </row>
    <row r="3036" spans="3:16" x14ac:dyDescent="0.2">
      <c r="C3036" s="454" t="s">
        <v>2441</v>
      </c>
      <c r="D3036" s="320">
        <f t="shared" si="37"/>
        <v>12</v>
      </c>
      <c r="E3036" s="320">
        <v>12</v>
      </c>
      <c r="F3036" s="321">
        <v>150</v>
      </c>
      <c r="G3036" s="322">
        <v>0.08</v>
      </c>
      <c r="H3036" s="323">
        <v>0.19</v>
      </c>
      <c r="I3036" s="323">
        <v>0.04</v>
      </c>
      <c r="J3036" s="317"/>
      <c r="K3036" s="317"/>
      <c r="L3036" s="461"/>
      <c r="M3036" s="2"/>
      <c r="N3036" s="2"/>
      <c r="O3036" s="2"/>
      <c r="P3036" s="2"/>
    </row>
    <row r="3037" spans="3:16" x14ac:dyDescent="0.2">
      <c r="C3037" s="454" t="s">
        <v>906</v>
      </c>
      <c r="D3037" s="320">
        <f t="shared" si="37"/>
        <v>15</v>
      </c>
      <c r="E3037" s="320">
        <v>15</v>
      </c>
      <c r="F3037" s="321">
        <v>188</v>
      </c>
      <c r="G3037" s="322">
        <v>0.08</v>
      </c>
      <c r="H3037" s="323">
        <v>0.19</v>
      </c>
      <c r="I3037" s="323">
        <v>0.04</v>
      </c>
      <c r="J3037" s="317"/>
      <c r="K3037" s="317"/>
      <c r="L3037" s="461"/>
      <c r="M3037" s="2"/>
      <c r="N3037" s="2"/>
      <c r="O3037" s="2"/>
      <c r="P3037" s="2"/>
    </row>
    <row r="3038" spans="3:16" x14ac:dyDescent="0.2">
      <c r="C3038" s="454" t="s">
        <v>907</v>
      </c>
      <c r="D3038" s="320">
        <f t="shared" si="37"/>
        <v>20</v>
      </c>
      <c r="E3038" s="320">
        <v>20</v>
      </c>
      <c r="F3038" s="321">
        <v>250</v>
      </c>
      <c r="G3038" s="322">
        <v>0.08</v>
      </c>
      <c r="H3038" s="323">
        <v>0.19</v>
      </c>
      <c r="I3038" s="323">
        <v>0.04</v>
      </c>
      <c r="J3038" s="317"/>
      <c r="K3038" s="317"/>
      <c r="L3038" s="461"/>
      <c r="M3038" s="2"/>
      <c r="N3038" s="2"/>
      <c r="O3038" s="2"/>
      <c r="P3038" s="2"/>
    </row>
    <row r="3039" spans="3:16" x14ac:dyDescent="0.2">
      <c r="C3039" s="454" t="s">
        <v>908</v>
      </c>
      <c r="D3039" s="320">
        <f t="shared" si="37"/>
        <v>25</v>
      </c>
      <c r="E3039" s="320">
        <v>25</v>
      </c>
      <c r="F3039" s="321">
        <v>313</v>
      </c>
      <c r="G3039" s="322">
        <v>0.08</v>
      </c>
      <c r="H3039" s="323">
        <v>0.19</v>
      </c>
      <c r="I3039" s="323">
        <v>0.04</v>
      </c>
      <c r="J3039" s="317"/>
      <c r="K3039" s="317"/>
      <c r="L3039" s="461"/>
      <c r="M3039" s="2"/>
      <c r="N3039" s="2"/>
      <c r="O3039" s="2"/>
      <c r="P3039" s="2"/>
    </row>
    <row r="3040" spans="3:16" x14ac:dyDescent="0.2">
      <c r="C3040" s="454" t="s">
        <v>909</v>
      </c>
      <c r="D3040" s="320">
        <f t="shared" si="37"/>
        <v>30</v>
      </c>
      <c r="E3040" s="320">
        <v>30</v>
      </c>
      <c r="F3040" s="321">
        <v>375</v>
      </c>
      <c r="G3040" s="322">
        <v>0.08</v>
      </c>
      <c r="H3040" s="323">
        <v>0.19</v>
      </c>
      <c r="I3040" s="323">
        <v>0.04</v>
      </c>
      <c r="J3040" s="317"/>
      <c r="K3040" s="317"/>
      <c r="L3040" s="461"/>
      <c r="M3040" s="2"/>
      <c r="N3040" s="2"/>
      <c r="O3040" s="2"/>
      <c r="P3040" s="2"/>
    </row>
    <row r="3041" spans="3:16" x14ac:dyDescent="0.2">
      <c r="C3041" s="454" t="s">
        <v>910</v>
      </c>
      <c r="D3041" s="320">
        <f t="shared" si="37"/>
        <v>40</v>
      </c>
      <c r="E3041" s="320">
        <v>40</v>
      </c>
      <c r="F3041" s="321">
        <v>500</v>
      </c>
      <c r="G3041" s="322">
        <v>0.08</v>
      </c>
      <c r="H3041" s="323">
        <v>0.19</v>
      </c>
      <c r="I3041" s="323">
        <v>0.04</v>
      </c>
      <c r="J3041" s="317"/>
      <c r="K3041" s="317"/>
      <c r="L3041" s="461"/>
      <c r="M3041" s="2"/>
      <c r="N3041" s="2"/>
      <c r="O3041" s="2"/>
      <c r="P3041" s="2"/>
    </row>
    <row r="3042" spans="3:16" x14ac:dyDescent="0.2">
      <c r="C3042" s="454" t="s">
        <v>911</v>
      </c>
      <c r="D3042" s="320">
        <f t="shared" si="37"/>
        <v>50</v>
      </c>
      <c r="E3042" s="320">
        <v>50</v>
      </c>
      <c r="F3042" s="321">
        <v>625</v>
      </c>
      <c r="G3042" s="322">
        <v>0.08</v>
      </c>
      <c r="H3042" s="323">
        <v>0.19</v>
      </c>
      <c r="I3042" s="323">
        <v>0.04</v>
      </c>
      <c r="J3042" s="317"/>
      <c r="K3042" s="317"/>
      <c r="L3042" s="461"/>
      <c r="M3042" s="2"/>
      <c r="N3042" s="2"/>
      <c r="O3042" s="2"/>
      <c r="P3042" s="2"/>
    </row>
    <row r="3043" spans="3:16" x14ac:dyDescent="0.2">
      <c r="C3043" s="454" t="s">
        <v>912</v>
      </c>
      <c r="D3043" s="320">
        <f t="shared" si="37"/>
        <v>70</v>
      </c>
      <c r="E3043" s="320">
        <v>70</v>
      </c>
      <c r="F3043" s="321">
        <v>875</v>
      </c>
      <c r="G3043" s="322">
        <v>0.08</v>
      </c>
      <c r="H3043" s="323">
        <v>0.19</v>
      </c>
      <c r="I3043" s="323">
        <v>0.04</v>
      </c>
      <c r="J3043" s="317"/>
      <c r="K3043" s="317"/>
      <c r="L3043" s="461"/>
      <c r="M3043" s="2"/>
      <c r="N3043" s="2"/>
      <c r="O3043" s="2"/>
      <c r="P3043" s="2"/>
    </row>
    <row r="3044" spans="3:16" x14ac:dyDescent="0.2">
      <c r="C3044" s="454" t="s">
        <v>913</v>
      </c>
      <c r="D3044" s="320">
        <f t="shared" si="37"/>
        <v>100</v>
      </c>
      <c r="E3044" s="320">
        <v>100</v>
      </c>
      <c r="F3044" s="321">
        <v>1250</v>
      </c>
      <c r="G3044" s="322">
        <v>0.08</v>
      </c>
      <c r="H3044" s="323">
        <v>0.19</v>
      </c>
      <c r="I3044" s="323">
        <v>0.04</v>
      </c>
      <c r="J3044" s="317"/>
      <c r="K3044" s="317"/>
      <c r="L3044" s="461"/>
      <c r="M3044" s="2"/>
      <c r="N3044" s="2"/>
      <c r="O3044" s="2"/>
      <c r="P3044" s="2"/>
    </row>
    <row r="3045" spans="3:16" x14ac:dyDescent="0.2">
      <c r="C3045" s="454" t="s">
        <v>914</v>
      </c>
      <c r="D3045" s="320">
        <f t="shared" si="37"/>
        <v>200</v>
      </c>
      <c r="E3045" s="320">
        <v>200</v>
      </c>
      <c r="F3045" s="321">
        <v>2500</v>
      </c>
      <c r="G3045" s="322">
        <v>0.08</v>
      </c>
      <c r="H3045" s="323">
        <v>0.19</v>
      </c>
      <c r="I3045" s="323">
        <v>0.04</v>
      </c>
      <c r="J3045" s="317"/>
      <c r="K3045" s="317"/>
      <c r="L3045" s="461"/>
      <c r="M3045" s="2"/>
      <c r="N3045" s="2"/>
      <c r="O3045" s="2"/>
      <c r="P3045" s="2"/>
    </row>
    <row r="3046" spans="3:16" x14ac:dyDescent="0.2">
      <c r="C3046" s="454" t="s">
        <v>915</v>
      </c>
      <c r="D3046" s="320">
        <f t="shared" si="37"/>
        <v>300</v>
      </c>
      <c r="E3046" s="320">
        <v>300</v>
      </c>
      <c r="F3046" s="321">
        <v>3750</v>
      </c>
      <c r="G3046" s="322">
        <v>0.08</v>
      </c>
      <c r="H3046" s="323">
        <v>0.19</v>
      </c>
      <c r="I3046" s="323">
        <v>0.04</v>
      </c>
      <c r="J3046" s="317"/>
      <c r="K3046" s="317"/>
      <c r="L3046" s="461"/>
      <c r="M3046" s="2"/>
      <c r="N3046" s="2"/>
      <c r="O3046" s="2"/>
      <c r="P3046" s="2"/>
    </row>
    <row r="3047" spans="3:16" x14ac:dyDescent="0.2">
      <c r="C3047" s="454" t="s">
        <v>916</v>
      </c>
      <c r="D3047" s="320">
        <f t="shared" si="37"/>
        <v>25</v>
      </c>
      <c r="E3047" s="320">
        <v>10</v>
      </c>
      <c r="F3047" s="321">
        <v>125</v>
      </c>
      <c r="G3047" s="322">
        <v>0.08</v>
      </c>
      <c r="H3047" s="323">
        <v>0.19</v>
      </c>
      <c r="I3047" s="323">
        <v>0.04</v>
      </c>
      <c r="J3047" s="324">
        <v>15</v>
      </c>
      <c r="K3047" s="317">
        <v>60</v>
      </c>
      <c r="L3047" s="462">
        <v>0.01</v>
      </c>
      <c r="M3047" s="2"/>
      <c r="N3047" s="2"/>
      <c r="O3047" s="2"/>
      <c r="P3047" s="2"/>
    </row>
    <row r="3048" spans="3:16" x14ac:dyDescent="0.2">
      <c r="C3048" s="454" t="s">
        <v>917</v>
      </c>
      <c r="D3048" s="320">
        <f t="shared" si="37"/>
        <v>30</v>
      </c>
      <c r="E3048" s="320">
        <v>15</v>
      </c>
      <c r="F3048" s="321">
        <v>188</v>
      </c>
      <c r="G3048" s="322">
        <v>0.08</v>
      </c>
      <c r="H3048" s="323">
        <v>0.19</v>
      </c>
      <c r="I3048" s="323">
        <v>0.04</v>
      </c>
      <c r="J3048" s="324">
        <v>15</v>
      </c>
      <c r="K3048" s="317">
        <v>60</v>
      </c>
      <c r="L3048" s="462">
        <v>0.01</v>
      </c>
      <c r="M3048" s="2"/>
      <c r="N3048" s="2"/>
      <c r="O3048" s="2"/>
      <c r="P3048" s="2"/>
    </row>
    <row r="3049" spans="3:16" x14ac:dyDescent="0.2">
      <c r="C3049" s="454" t="s">
        <v>918</v>
      </c>
      <c r="D3049" s="320">
        <f t="shared" si="37"/>
        <v>35</v>
      </c>
      <c r="E3049" s="320">
        <v>20</v>
      </c>
      <c r="F3049" s="321">
        <v>250</v>
      </c>
      <c r="G3049" s="322">
        <v>0.08</v>
      </c>
      <c r="H3049" s="323">
        <v>0.19</v>
      </c>
      <c r="I3049" s="323">
        <v>0.04</v>
      </c>
      <c r="J3049" s="324">
        <v>15</v>
      </c>
      <c r="K3049" s="317">
        <v>60</v>
      </c>
      <c r="L3049" s="462">
        <v>0.01</v>
      </c>
      <c r="M3049" s="2"/>
      <c r="N3049" s="2"/>
      <c r="O3049" s="2"/>
      <c r="P3049" s="2"/>
    </row>
    <row r="3050" spans="3:16" x14ac:dyDescent="0.2">
      <c r="C3050" s="454" t="s">
        <v>919</v>
      </c>
      <c r="D3050" s="320">
        <f t="shared" si="37"/>
        <v>40</v>
      </c>
      <c r="E3050" s="320">
        <v>25</v>
      </c>
      <c r="F3050" s="321">
        <v>313</v>
      </c>
      <c r="G3050" s="322">
        <v>0.08</v>
      </c>
      <c r="H3050" s="323">
        <v>0.19</v>
      </c>
      <c r="I3050" s="323">
        <v>0.04</v>
      </c>
      <c r="J3050" s="324">
        <v>15</v>
      </c>
      <c r="K3050" s="317">
        <v>60</v>
      </c>
      <c r="L3050" s="462">
        <v>0.01</v>
      </c>
      <c r="M3050" s="2"/>
      <c r="N3050" s="2"/>
      <c r="O3050" s="2"/>
      <c r="P3050" s="2"/>
    </row>
    <row r="3051" spans="3:16" x14ac:dyDescent="0.2">
      <c r="C3051" s="454" t="s">
        <v>920</v>
      </c>
      <c r="D3051" s="320">
        <f t="shared" si="37"/>
        <v>55</v>
      </c>
      <c r="E3051" s="320">
        <v>35</v>
      </c>
      <c r="F3051" s="321">
        <v>438</v>
      </c>
      <c r="G3051" s="322">
        <v>0.08</v>
      </c>
      <c r="H3051" s="323">
        <v>0.19</v>
      </c>
      <c r="I3051" s="323">
        <v>0.04</v>
      </c>
      <c r="J3051" s="324">
        <v>20</v>
      </c>
      <c r="K3051" s="317">
        <v>5000</v>
      </c>
      <c r="L3051" s="462">
        <v>0.01</v>
      </c>
      <c r="M3051" s="2"/>
      <c r="N3051" s="2"/>
      <c r="O3051" s="2"/>
      <c r="P3051" s="2"/>
    </row>
    <row r="3052" spans="3:16" x14ac:dyDescent="0.2">
      <c r="C3052" s="454" t="s">
        <v>921</v>
      </c>
      <c r="D3052" s="320">
        <f t="shared" si="37"/>
        <v>60</v>
      </c>
      <c r="E3052" s="320">
        <v>40</v>
      </c>
      <c r="F3052" s="321">
        <v>500</v>
      </c>
      <c r="G3052" s="322">
        <v>0.08</v>
      </c>
      <c r="H3052" s="323">
        <v>0.19</v>
      </c>
      <c r="I3052" s="323">
        <v>0.04</v>
      </c>
      <c r="J3052" s="324">
        <v>20</v>
      </c>
      <c r="K3052" s="317">
        <v>5000</v>
      </c>
      <c r="L3052" s="462">
        <v>0.01</v>
      </c>
      <c r="M3052" s="2"/>
      <c r="N3052" s="2"/>
      <c r="O3052" s="2"/>
      <c r="P3052" s="2"/>
    </row>
    <row r="3053" spans="3:16" x14ac:dyDescent="0.2">
      <c r="C3053" s="454" t="s">
        <v>922</v>
      </c>
      <c r="D3053" s="320">
        <f t="shared" si="37"/>
        <v>65</v>
      </c>
      <c r="E3053" s="320">
        <v>45</v>
      </c>
      <c r="F3053" s="321">
        <v>563</v>
      </c>
      <c r="G3053" s="322">
        <v>0.08</v>
      </c>
      <c r="H3053" s="323">
        <v>0.19</v>
      </c>
      <c r="I3053" s="323">
        <v>0.04</v>
      </c>
      <c r="J3053" s="324">
        <v>20</v>
      </c>
      <c r="K3053" s="317">
        <v>5000</v>
      </c>
      <c r="L3053" s="462">
        <v>0.01</v>
      </c>
      <c r="M3053" s="2"/>
      <c r="N3053" s="2"/>
      <c r="O3053" s="2"/>
      <c r="P3053" s="2"/>
    </row>
    <row r="3054" spans="3:16" x14ac:dyDescent="0.2">
      <c r="C3054" s="454" t="s">
        <v>923</v>
      </c>
      <c r="D3054" s="320">
        <f t="shared" si="37"/>
        <v>80</v>
      </c>
      <c r="E3054" s="320">
        <v>60</v>
      </c>
      <c r="F3054" s="321">
        <v>750</v>
      </c>
      <c r="G3054" s="322">
        <v>0.08</v>
      </c>
      <c r="H3054" s="323">
        <v>0.19</v>
      </c>
      <c r="I3054" s="323">
        <v>0.04</v>
      </c>
      <c r="J3054" s="324">
        <v>20</v>
      </c>
      <c r="K3054" s="317">
        <v>5000</v>
      </c>
      <c r="L3054" s="462">
        <v>0.01</v>
      </c>
      <c r="M3054" s="2"/>
      <c r="N3054" s="2"/>
      <c r="O3054" s="2"/>
      <c r="P3054" s="2"/>
    </row>
    <row r="3055" spans="3:16" x14ac:dyDescent="0.2">
      <c r="C3055" s="454" t="s">
        <v>924</v>
      </c>
      <c r="D3055" s="320">
        <f t="shared" si="37"/>
        <v>100</v>
      </c>
      <c r="E3055" s="320">
        <v>80</v>
      </c>
      <c r="F3055" s="321">
        <v>1000</v>
      </c>
      <c r="G3055" s="322">
        <v>0.08</v>
      </c>
      <c r="H3055" s="323">
        <v>0.19</v>
      </c>
      <c r="I3055" s="323">
        <v>0.04</v>
      </c>
      <c r="J3055" s="324">
        <v>20</v>
      </c>
      <c r="K3055" s="317">
        <v>5000</v>
      </c>
      <c r="L3055" s="462">
        <v>0.01</v>
      </c>
      <c r="M3055" s="2"/>
      <c r="N3055" s="2"/>
      <c r="O3055" s="2"/>
      <c r="P3055" s="2"/>
    </row>
    <row r="3056" spans="3:16" x14ac:dyDescent="0.2">
      <c r="C3056" s="454" t="s">
        <v>925</v>
      </c>
      <c r="D3056" s="320">
        <f t="shared" si="37"/>
        <v>120</v>
      </c>
      <c r="E3056" s="320">
        <v>100</v>
      </c>
      <c r="F3056" s="321">
        <v>1250</v>
      </c>
      <c r="G3056" s="322">
        <v>0.08</v>
      </c>
      <c r="H3056" s="323">
        <v>0.19</v>
      </c>
      <c r="I3056" s="323">
        <v>0.04</v>
      </c>
      <c r="J3056" s="324">
        <v>20</v>
      </c>
      <c r="K3056" s="317">
        <v>5000</v>
      </c>
      <c r="L3056" s="462">
        <v>0.01</v>
      </c>
      <c r="M3056" s="2"/>
      <c r="N3056" s="2"/>
      <c r="O3056" s="2"/>
      <c r="P3056" s="2"/>
    </row>
    <row r="3057" spans="3:16" ht="27.75" customHeight="1" x14ac:dyDescent="0.2">
      <c r="C3057" s="4879" t="s">
        <v>189</v>
      </c>
      <c r="D3057" s="4880"/>
      <c r="E3057" s="4880"/>
      <c r="F3057" s="4880"/>
      <c r="G3057" s="4880"/>
      <c r="H3057" s="4880"/>
      <c r="I3057" s="4880"/>
      <c r="J3057" s="4880"/>
      <c r="K3057" s="4880"/>
      <c r="L3057" s="4881"/>
      <c r="M3057" s="2"/>
      <c r="N3057" s="2"/>
      <c r="O3057" s="2"/>
      <c r="P3057" s="2"/>
    </row>
    <row r="3058" spans="3:16" ht="12.75" customHeight="1" x14ac:dyDescent="0.2">
      <c r="C3058" s="4917" t="s">
        <v>190</v>
      </c>
      <c r="D3058" s="4918"/>
      <c r="E3058" s="4918"/>
      <c r="F3058" s="4918"/>
      <c r="G3058" s="4918"/>
      <c r="H3058" s="4918"/>
      <c r="I3058" s="4918"/>
      <c r="J3058" s="4918"/>
      <c r="K3058" s="4918"/>
      <c r="L3058" s="4919"/>
      <c r="M3058" s="2"/>
      <c r="N3058" s="2"/>
      <c r="O3058" s="2"/>
      <c r="P3058" s="2"/>
    </row>
    <row r="3059" spans="3:16" x14ac:dyDescent="0.2">
      <c r="C3059" s="318" t="s">
        <v>191</v>
      </c>
      <c r="D3059" s="280"/>
      <c r="E3059" s="280"/>
      <c r="F3059" s="280"/>
      <c r="G3059" s="280"/>
      <c r="H3059" s="280"/>
      <c r="I3059" s="280"/>
      <c r="J3059" s="280"/>
      <c r="K3059" s="280"/>
      <c r="L3059" s="319"/>
      <c r="M3059" s="2"/>
      <c r="N3059" s="2"/>
      <c r="O3059" s="2"/>
      <c r="P3059" s="2"/>
    </row>
    <row r="3060" spans="3:16" x14ac:dyDescent="0.2">
      <c r="C3060" s="318" t="s">
        <v>557</v>
      </c>
      <c r="D3060" s="280"/>
      <c r="E3060" s="280"/>
      <c r="F3060" s="280"/>
      <c r="G3060" s="280"/>
      <c r="H3060" s="280"/>
      <c r="I3060" s="280"/>
      <c r="J3060" s="280"/>
      <c r="K3060" s="280"/>
      <c r="L3060" s="319"/>
      <c r="M3060" s="2"/>
      <c r="N3060" s="2"/>
      <c r="O3060" s="2"/>
      <c r="P3060" s="2"/>
    </row>
    <row r="3061" spans="3:16" ht="13.5" thickBot="1" x14ac:dyDescent="0.25">
      <c r="C3061" s="325" t="s">
        <v>558</v>
      </c>
      <c r="D3061" s="326"/>
      <c r="E3061" s="326"/>
      <c r="F3061" s="326"/>
      <c r="G3061" s="326"/>
      <c r="H3061" s="326"/>
      <c r="I3061" s="326"/>
      <c r="J3061" s="326"/>
      <c r="K3061" s="326"/>
      <c r="L3061" s="327"/>
      <c r="M3061" s="2"/>
      <c r="N3061" s="2"/>
      <c r="O3061" s="2"/>
      <c r="P3061" s="2"/>
    </row>
    <row r="3062" spans="3:16" ht="13.5" thickTop="1" x14ac:dyDescent="0.2">
      <c r="C3062" s="249" t="str">
        <f>+C3027</f>
        <v>.</v>
      </c>
      <c r="D3062" s="280"/>
      <c r="E3062" s="280"/>
      <c r="F3062" s="280"/>
      <c r="G3062" s="280"/>
      <c r="H3062" s="280"/>
      <c r="I3062" s="280"/>
      <c r="J3062" s="280"/>
      <c r="K3062" s="280"/>
      <c r="L3062" s="280"/>
      <c r="M3062" s="2"/>
      <c r="N3062" s="2"/>
      <c r="O3062" s="2"/>
      <c r="P3062" s="2"/>
    </row>
    <row r="3063" spans="3:16" x14ac:dyDescent="0.2">
      <c r="C3063" s="6"/>
      <c r="D3063" s="2"/>
      <c r="E3063" s="2"/>
      <c r="F3063" s="2"/>
      <c r="G3063" s="2"/>
      <c r="H3063" s="2"/>
      <c r="I3063" s="2"/>
      <c r="J3063" s="2"/>
      <c r="K3063" s="2"/>
      <c r="L3063" s="2"/>
      <c r="M3063" s="2"/>
      <c r="N3063" s="2"/>
      <c r="O3063" s="2"/>
      <c r="P3063" s="2"/>
    </row>
    <row r="3064" spans="3:16" ht="5.25" customHeight="1" x14ac:dyDescent="0.2">
      <c r="C3064" s="328"/>
      <c r="D3064" s="329"/>
      <c r="E3064" s="329"/>
      <c r="F3064" s="329"/>
      <c r="G3064" s="2"/>
      <c r="H3064" s="2"/>
      <c r="I3064" s="2"/>
      <c r="J3064" s="2"/>
      <c r="K3064" s="2"/>
      <c r="L3064" s="2"/>
      <c r="M3064" s="2"/>
      <c r="N3064" s="2"/>
      <c r="O3064" s="2"/>
      <c r="P3064" s="2"/>
    </row>
    <row r="3065" spans="3:16" ht="13.5" thickBot="1" x14ac:dyDescent="0.25"/>
    <row r="3066" spans="3:16" ht="13.5" thickTop="1" x14ac:dyDescent="0.2">
      <c r="C3066" s="4908" t="s">
        <v>1453</v>
      </c>
      <c r="D3066" s="4909"/>
      <c r="E3066" s="4909"/>
      <c r="F3066" s="4909"/>
      <c r="G3066" s="4910"/>
    </row>
    <row r="3067" spans="3:16" ht="12.75" customHeight="1" x14ac:dyDescent="0.2">
      <c r="C3067" s="466"/>
      <c r="D3067" s="463"/>
      <c r="E3067" s="4914" t="s">
        <v>333</v>
      </c>
      <c r="F3067" s="4915"/>
      <c r="G3067" s="4916"/>
    </row>
    <row r="3068" spans="3:16" ht="25.5" x14ac:dyDescent="0.2">
      <c r="C3068" s="467" t="s">
        <v>1218</v>
      </c>
      <c r="D3068" s="359" t="s">
        <v>381</v>
      </c>
      <c r="E3068" s="359" t="s">
        <v>1607</v>
      </c>
      <c r="F3068" s="359" t="s">
        <v>1608</v>
      </c>
      <c r="G3068" s="468" t="s">
        <v>1609</v>
      </c>
    </row>
    <row r="3069" spans="3:16" x14ac:dyDescent="0.2">
      <c r="C3069" s="216" t="s">
        <v>165</v>
      </c>
      <c r="D3069" s="464" t="s">
        <v>334</v>
      </c>
      <c r="E3069" s="217">
        <v>0.08</v>
      </c>
      <c r="F3069" s="465">
        <v>0.23319999999999999</v>
      </c>
      <c r="G3069" s="218">
        <v>0.23319999999999999</v>
      </c>
    </row>
    <row r="3070" spans="3:16" x14ac:dyDescent="0.2">
      <c r="C3070" s="216" t="s">
        <v>165</v>
      </c>
      <c r="D3070" s="66" t="s">
        <v>335</v>
      </c>
      <c r="E3070" s="217">
        <v>0.15</v>
      </c>
      <c r="F3070" s="465">
        <v>0.15</v>
      </c>
      <c r="G3070" s="218">
        <v>0.15</v>
      </c>
    </row>
    <row r="3071" spans="3:16" ht="13.5" thickBot="1" x14ac:dyDescent="0.25">
      <c r="C3071" s="4906" t="s">
        <v>52</v>
      </c>
      <c r="D3071" s="4907"/>
      <c r="E3071" s="4907"/>
      <c r="F3071" s="220"/>
      <c r="G3071" s="221"/>
    </row>
    <row r="3072" spans="3:16" ht="13.5" thickTop="1" x14ac:dyDescent="0.2">
      <c r="C3072" s="249" t="str">
        <f>+C3062</f>
        <v>.</v>
      </c>
    </row>
    <row r="3074" spans="7:7" x14ac:dyDescent="0.2">
      <c r="G3074" s="246"/>
    </row>
  </sheetData>
  <sheetProtection algorithmName="SHA-512" hashValue="t1Ur1yz+FGuXv44Ve61O4xNDahkJ938tt+/1TZCqT5QR8aR8iz6WXXD4k+GeIRpJ+GEqeYwRa7/qKyvr2pvF5A==" saltValue="ncc5WzOOUDZFO21beb0F+Q==" spinCount="100000" sheet="1" objects="1" scenarios="1"/>
  <mergeCells count="4421">
    <mergeCell ref="B35:C35"/>
    <mergeCell ref="D35:H35"/>
    <mergeCell ref="B28:C28"/>
    <mergeCell ref="B13:AF13"/>
    <mergeCell ref="B16:C16"/>
    <mergeCell ref="D16:F16"/>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O22:O23"/>
    <mergeCell ref="B25:C25"/>
    <mergeCell ref="X22:X23"/>
    <mergeCell ref="Y22:Y23"/>
    <mergeCell ref="Z22:Z23"/>
    <mergeCell ref="AA22:AA23"/>
    <mergeCell ref="AB22:AB23"/>
    <mergeCell ref="AC22:AC23"/>
    <mergeCell ref="B24:C24"/>
    <mergeCell ref="AE22:AE23"/>
    <mergeCell ref="B26:C26"/>
    <mergeCell ref="B27:C27"/>
    <mergeCell ref="B29:C29"/>
    <mergeCell ref="B30:C30"/>
    <mergeCell ref="B31:C31"/>
    <mergeCell ref="B32:C32"/>
    <mergeCell ref="B34:C34"/>
    <mergeCell ref="D34:H34"/>
    <mergeCell ref="AE48:AE49"/>
    <mergeCell ref="B50:C50"/>
    <mergeCell ref="B52:C52"/>
    <mergeCell ref="D52:H52"/>
    <mergeCell ref="D15:F15"/>
    <mergeCell ref="B17:C17"/>
    <mergeCell ref="B53:C53"/>
    <mergeCell ref="D53:H53"/>
    <mergeCell ref="B39:AF39"/>
    <mergeCell ref="D41:F41"/>
    <mergeCell ref="B42:C42"/>
    <mergeCell ref="B45:C45"/>
    <mergeCell ref="D45:Q45"/>
    <mergeCell ref="B47:C49"/>
    <mergeCell ref="D47:D49"/>
    <mergeCell ref="E47:P47"/>
    <mergeCell ref="Q47:Y47"/>
    <mergeCell ref="Z47:AB47"/>
    <mergeCell ref="AC47:AE47"/>
    <mergeCell ref="E48:E49"/>
    <mergeCell ref="F48:F49"/>
    <mergeCell ref="G48:G49"/>
    <mergeCell ref="H48:H49"/>
    <mergeCell ref="I48:I49"/>
    <mergeCell ref="J48:J49"/>
    <mergeCell ref="K48:L48"/>
    <mergeCell ref="M48:M49"/>
    <mergeCell ref="N22:N23"/>
    <mergeCell ref="P48:P49"/>
    <mergeCell ref="P22:P23"/>
    <mergeCell ref="Q22:Q23"/>
    <mergeCell ref="R22:R23"/>
    <mergeCell ref="Q48:Q49"/>
    <mergeCell ref="R48:R49"/>
    <mergeCell ref="S48:S49"/>
    <mergeCell ref="T48:T49"/>
    <mergeCell ref="U48:U49"/>
    <mergeCell ref="V48:V49"/>
    <mergeCell ref="W48:W49"/>
    <mergeCell ref="X48:X49"/>
    <mergeCell ref="Y48:Y49"/>
    <mergeCell ref="Z48:Z49"/>
    <mergeCell ref="AA48:AA49"/>
    <mergeCell ref="X66:X67"/>
    <mergeCell ref="Y66:Y67"/>
    <mergeCell ref="Z66:Z67"/>
    <mergeCell ref="AA66:AA67"/>
    <mergeCell ref="AD22:AD23"/>
    <mergeCell ref="AD66:AD67"/>
    <mergeCell ref="AB48:AB49"/>
    <mergeCell ref="AC48:AC49"/>
    <mergeCell ref="AD48:AD49"/>
    <mergeCell ref="S22:S23"/>
    <mergeCell ref="T22:T23"/>
    <mergeCell ref="U22:U23"/>
    <mergeCell ref="V22:V23"/>
    <mergeCell ref="W22:W23"/>
    <mergeCell ref="AE66:AE67"/>
    <mergeCell ref="B68:C68"/>
    <mergeCell ref="B70:C70"/>
    <mergeCell ref="D70:H70"/>
    <mergeCell ref="B71:C71"/>
    <mergeCell ref="D71:H71"/>
    <mergeCell ref="D42:F42"/>
    <mergeCell ref="B43:C43"/>
    <mergeCell ref="D43:F43"/>
    <mergeCell ref="B57:AF57"/>
    <mergeCell ref="D59:F59"/>
    <mergeCell ref="B60:C60"/>
    <mergeCell ref="D60:F60"/>
    <mergeCell ref="B61:C61"/>
    <mergeCell ref="D61:F61"/>
    <mergeCell ref="B63:C63"/>
    <mergeCell ref="D63:Q63"/>
    <mergeCell ref="B65:C67"/>
    <mergeCell ref="D65:D67"/>
    <mergeCell ref="E65:P65"/>
    <mergeCell ref="Q65:Y65"/>
    <mergeCell ref="Z65:AB65"/>
    <mergeCell ref="AC65:AE65"/>
    <mergeCell ref="E66:E67"/>
    <mergeCell ref="F66:F67"/>
    <mergeCell ref="G66:G67"/>
    <mergeCell ref="H66:H67"/>
    <mergeCell ref="I66:I67"/>
    <mergeCell ref="J66:J67"/>
    <mergeCell ref="N48:N49"/>
    <mergeCell ref="O48:O49"/>
    <mergeCell ref="K66:L66"/>
    <mergeCell ref="M66:M67"/>
    <mergeCell ref="N66:N67"/>
    <mergeCell ref="O66:O67"/>
    <mergeCell ref="P66:P67"/>
    <mergeCell ref="Q66:Q67"/>
    <mergeCell ref="R66:R67"/>
    <mergeCell ref="S66:S67"/>
    <mergeCell ref="T66:T67"/>
    <mergeCell ref="U66:U67"/>
    <mergeCell ref="V66:V67"/>
    <mergeCell ref="W66:W67"/>
    <mergeCell ref="S84:S85"/>
    <mergeCell ref="T84:T85"/>
    <mergeCell ref="U84:U85"/>
    <mergeCell ref="V84:V85"/>
    <mergeCell ref="W84:W85"/>
    <mergeCell ref="B75:AF75"/>
    <mergeCell ref="D77:F77"/>
    <mergeCell ref="B78:C78"/>
    <mergeCell ref="D78:F78"/>
    <mergeCell ref="B79:C79"/>
    <mergeCell ref="D79:F79"/>
    <mergeCell ref="B81:C81"/>
    <mergeCell ref="D81:Q81"/>
    <mergeCell ref="N84:N85"/>
    <mergeCell ref="O84:O85"/>
    <mergeCell ref="P84:P85"/>
    <mergeCell ref="Q84:Q85"/>
    <mergeCell ref="R84:R85"/>
    <mergeCell ref="AB66:AB67"/>
    <mergeCell ref="AC66:AC67"/>
    <mergeCell ref="X84:X85"/>
    <mergeCell ref="Y84:Y85"/>
    <mergeCell ref="Z84:Z85"/>
    <mergeCell ref="AA84:AA85"/>
    <mergeCell ref="AB84:AB85"/>
    <mergeCell ref="AC84:AC85"/>
    <mergeCell ref="AD84:AD85"/>
    <mergeCell ref="AE84:AE85"/>
    <mergeCell ref="B86:C86"/>
    <mergeCell ref="B88:C88"/>
    <mergeCell ref="D88:H88"/>
    <mergeCell ref="B89:C89"/>
    <mergeCell ref="D89:H89"/>
    <mergeCell ref="AE102:AE103"/>
    <mergeCell ref="B106:C106"/>
    <mergeCell ref="D106:H106"/>
    <mergeCell ref="B107:C107"/>
    <mergeCell ref="D107:H107"/>
    <mergeCell ref="B83:C85"/>
    <mergeCell ref="D83:D85"/>
    <mergeCell ref="E83:P83"/>
    <mergeCell ref="Q83:Y83"/>
    <mergeCell ref="Z83:AB83"/>
    <mergeCell ref="AC83:AE83"/>
    <mergeCell ref="E84:E85"/>
    <mergeCell ref="F84:F85"/>
    <mergeCell ref="G84:G85"/>
    <mergeCell ref="H84:H85"/>
    <mergeCell ref="I84:I85"/>
    <mergeCell ref="J84:J85"/>
    <mergeCell ref="K84:L84"/>
    <mergeCell ref="M84:M85"/>
    <mergeCell ref="Z102:Z103"/>
    <mergeCell ref="AA102:AA103"/>
    <mergeCell ref="AB102:AB103"/>
    <mergeCell ref="AC102:AC103"/>
    <mergeCell ref="AD102:AD103"/>
    <mergeCell ref="AE120:AE121"/>
    <mergeCell ref="Z120:Z121"/>
    <mergeCell ref="AA120:AA121"/>
    <mergeCell ref="AB120:AB121"/>
    <mergeCell ref="AC120:AC121"/>
    <mergeCell ref="AD120:AD121"/>
    <mergeCell ref="B93:AF93"/>
    <mergeCell ref="B96:C96"/>
    <mergeCell ref="D96:F96"/>
    <mergeCell ref="D97:F97"/>
    <mergeCell ref="B99:C99"/>
    <mergeCell ref="D99:Q99"/>
    <mergeCell ref="B101:C103"/>
    <mergeCell ref="D101:D103"/>
    <mergeCell ref="E101:P101"/>
    <mergeCell ref="Q101:Y101"/>
    <mergeCell ref="Z101:AB101"/>
    <mergeCell ref="AC101:AE101"/>
    <mergeCell ref="E102:E103"/>
    <mergeCell ref="F102:F103"/>
    <mergeCell ref="G102:G103"/>
    <mergeCell ref="H102:H103"/>
    <mergeCell ref="I102:I103"/>
    <mergeCell ref="J102:J103"/>
    <mergeCell ref="K102:L102"/>
    <mergeCell ref="M102:M103"/>
    <mergeCell ref="N102:N103"/>
    <mergeCell ref="D95:F95"/>
    <mergeCell ref="B97:C97"/>
    <mergeCell ref="N120:N121"/>
    <mergeCell ref="O120:O121"/>
    <mergeCell ref="P120:P121"/>
    <mergeCell ref="Q120:Q121"/>
    <mergeCell ref="R120:R121"/>
    <mergeCell ref="S120:S121"/>
    <mergeCell ref="T120:T121"/>
    <mergeCell ref="U120:U121"/>
    <mergeCell ref="V120:V121"/>
    <mergeCell ref="W120:W121"/>
    <mergeCell ref="X120:X121"/>
    <mergeCell ref="Y120:Y121"/>
    <mergeCell ref="B104:C104"/>
    <mergeCell ref="P102:P103"/>
    <mergeCell ref="Q102:Q103"/>
    <mergeCell ref="R102:R103"/>
    <mergeCell ref="S102:S103"/>
    <mergeCell ref="T102:T103"/>
    <mergeCell ref="U102:U103"/>
    <mergeCell ref="V102:V103"/>
    <mergeCell ref="W102:W103"/>
    <mergeCell ref="X102:X103"/>
    <mergeCell ref="Y102:Y103"/>
    <mergeCell ref="O102:O103"/>
    <mergeCell ref="B125:C125"/>
    <mergeCell ref="D125:H125"/>
    <mergeCell ref="B111:AF111"/>
    <mergeCell ref="D113:F113"/>
    <mergeCell ref="B114:C114"/>
    <mergeCell ref="B117:C117"/>
    <mergeCell ref="D117:Q117"/>
    <mergeCell ref="B119:C121"/>
    <mergeCell ref="D119:D121"/>
    <mergeCell ref="E119:P119"/>
    <mergeCell ref="Q119:Y119"/>
    <mergeCell ref="Z119:AB119"/>
    <mergeCell ref="AC119:AE119"/>
    <mergeCell ref="E120:E121"/>
    <mergeCell ref="F120:F121"/>
    <mergeCell ref="G120:G121"/>
    <mergeCell ref="H120:H121"/>
    <mergeCell ref="I120:I121"/>
    <mergeCell ref="J120:J121"/>
    <mergeCell ref="K120:L120"/>
    <mergeCell ref="M120:M121"/>
    <mergeCell ref="D114:F114"/>
    <mergeCell ref="B115:C115"/>
    <mergeCell ref="D115:F115"/>
    <mergeCell ref="B122:C122"/>
    <mergeCell ref="B124:C124"/>
    <mergeCell ref="D124:H124"/>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B140:C140"/>
    <mergeCell ref="B142:C142"/>
    <mergeCell ref="D142:H142"/>
    <mergeCell ref="B143:C143"/>
    <mergeCell ref="D143:H143"/>
    <mergeCell ref="B160:C160"/>
    <mergeCell ref="D160:H160"/>
    <mergeCell ref="B161:C161"/>
    <mergeCell ref="D161:H161"/>
    <mergeCell ref="B129:AF129"/>
    <mergeCell ref="D131:F131"/>
    <mergeCell ref="B132:C132"/>
    <mergeCell ref="D132:F132"/>
    <mergeCell ref="B133:C133"/>
    <mergeCell ref="D133:F133"/>
    <mergeCell ref="B135:C135"/>
    <mergeCell ref="D135:Q135"/>
    <mergeCell ref="B137:C139"/>
    <mergeCell ref="D137:D139"/>
    <mergeCell ref="E137:P137"/>
    <mergeCell ref="Q137:Y137"/>
    <mergeCell ref="Z137:AB137"/>
    <mergeCell ref="AC137:AE137"/>
    <mergeCell ref="E138:E139"/>
    <mergeCell ref="F138:F139"/>
    <mergeCell ref="G138:G139"/>
    <mergeCell ref="H138:H139"/>
    <mergeCell ref="I138:I139"/>
    <mergeCell ref="J138:J139"/>
    <mergeCell ref="K138:L138"/>
    <mergeCell ref="M138:M139"/>
    <mergeCell ref="N138:N139"/>
    <mergeCell ref="O138:O139"/>
    <mergeCell ref="P138:P139"/>
    <mergeCell ref="Q138:Q139"/>
    <mergeCell ref="R138:R139"/>
    <mergeCell ref="S138:S139"/>
    <mergeCell ref="B158:C158"/>
    <mergeCell ref="B147:AF147"/>
    <mergeCell ref="B150:C150"/>
    <mergeCell ref="D150:F150"/>
    <mergeCell ref="D151:F151"/>
    <mergeCell ref="B153:C153"/>
    <mergeCell ref="D153:Q153"/>
    <mergeCell ref="B155:C157"/>
    <mergeCell ref="D155:D157"/>
    <mergeCell ref="E155:P155"/>
    <mergeCell ref="Q155:Y155"/>
    <mergeCell ref="Z155:AB155"/>
    <mergeCell ref="AC155:AE155"/>
    <mergeCell ref="E156:E157"/>
    <mergeCell ref="F156:F157"/>
    <mergeCell ref="G156:G157"/>
    <mergeCell ref="H156:H157"/>
    <mergeCell ref="I156:I157"/>
    <mergeCell ref="J156:J157"/>
    <mergeCell ref="K156:L156"/>
    <mergeCell ref="M156:M157"/>
    <mergeCell ref="N156:N157"/>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C174:AC175"/>
    <mergeCell ref="AD174:AD175"/>
    <mergeCell ref="AE174:AE175"/>
    <mergeCell ref="B176:C176"/>
    <mergeCell ref="B178:C178"/>
    <mergeCell ref="D178:H178"/>
    <mergeCell ref="B179:C179"/>
    <mergeCell ref="D179:H179"/>
    <mergeCell ref="D149:F149"/>
    <mergeCell ref="B151:C151"/>
    <mergeCell ref="K174:L174"/>
    <mergeCell ref="M174:M175"/>
    <mergeCell ref="N174:N175"/>
    <mergeCell ref="O174:O175"/>
    <mergeCell ref="P174:P175"/>
    <mergeCell ref="Q174:Q175"/>
    <mergeCell ref="R174:R175"/>
    <mergeCell ref="S174:S175"/>
    <mergeCell ref="T174:T175"/>
    <mergeCell ref="U174:U175"/>
    <mergeCell ref="V174:V175"/>
    <mergeCell ref="W174:W175"/>
    <mergeCell ref="X174:X175"/>
    <mergeCell ref="Y174:Y175"/>
    <mergeCell ref="Z174:Z175"/>
    <mergeCell ref="B165:AF165"/>
    <mergeCell ref="D167:F167"/>
    <mergeCell ref="B168:C168"/>
    <mergeCell ref="D168:F168"/>
    <mergeCell ref="B169:C169"/>
    <mergeCell ref="D169:F169"/>
    <mergeCell ref="B171:C171"/>
    <mergeCell ref="D171:Q171"/>
    <mergeCell ref="B173:C175"/>
    <mergeCell ref="D173:D175"/>
    <mergeCell ref="E173:P173"/>
    <mergeCell ref="Q173:Y173"/>
    <mergeCell ref="Z173:AB173"/>
    <mergeCell ref="AC173:AE173"/>
    <mergeCell ref="E174:E175"/>
    <mergeCell ref="F174:F175"/>
    <mergeCell ref="G174:G175"/>
    <mergeCell ref="H174:H175"/>
    <mergeCell ref="I174:I175"/>
    <mergeCell ref="J174:J175"/>
    <mergeCell ref="AA174:AA175"/>
    <mergeCell ref="AB174:AB175"/>
    <mergeCell ref="S192:S193"/>
    <mergeCell ref="T192:T193"/>
    <mergeCell ref="U192:U193"/>
    <mergeCell ref="V192:V193"/>
    <mergeCell ref="B183:AF183"/>
    <mergeCell ref="D185:F185"/>
    <mergeCell ref="B186:C186"/>
    <mergeCell ref="D186:F186"/>
    <mergeCell ref="B187:C187"/>
    <mergeCell ref="D187:F187"/>
    <mergeCell ref="B189:C189"/>
    <mergeCell ref="D189:Q189"/>
    <mergeCell ref="Y192:Y193"/>
    <mergeCell ref="Z192:Z193"/>
    <mergeCell ref="AA192:AA193"/>
    <mergeCell ref="AB192:AB193"/>
    <mergeCell ref="AC192:AC193"/>
    <mergeCell ref="W192:W193"/>
    <mergeCell ref="X192:X193"/>
    <mergeCell ref="B191:C193"/>
    <mergeCell ref="D191:D193"/>
    <mergeCell ref="E191:P191"/>
    <mergeCell ref="Q191:Y191"/>
    <mergeCell ref="Z191:AB191"/>
    <mergeCell ref="AC191:AE191"/>
    <mergeCell ref="E192:E193"/>
    <mergeCell ref="F192:F193"/>
    <mergeCell ref="AD192:AD193"/>
    <mergeCell ref="AE192:AE193"/>
    <mergeCell ref="Q192:Q193"/>
    <mergeCell ref="R192:R193"/>
    <mergeCell ref="B194:C194"/>
    <mergeCell ref="B196:C196"/>
    <mergeCell ref="D196:H196"/>
    <mergeCell ref="B197:C197"/>
    <mergeCell ref="D197:H197"/>
    <mergeCell ref="J210:J211"/>
    <mergeCell ref="K210:L210"/>
    <mergeCell ref="M210:M211"/>
    <mergeCell ref="N210:N211"/>
    <mergeCell ref="O210:O211"/>
    <mergeCell ref="P210:P211"/>
    <mergeCell ref="G192:G193"/>
    <mergeCell ref="H192:H193"/>
    <mergeCell ref="I192:I193"/>
    <mergeCell ref="J192:J193"/>
    <mergeCell ref="K192:L192"/>
    <mergeCell ref="M192:M193"/>
    <mergeCell ref="N192:N193"/>
    <mergeCell ref="O192:O193"/>
    <mergeCell ref="P192:P193"/>
    <mergeCell ref="X210:X211"/>
    <mergeCell ref="Y210:Y211"/>
    <mergeCell ref="U228:U229"/>
    <mergeCell ref="V228:V229"/>
    <mergeCell ref="W228:W229"/>
    <mergeCell ref="X228:X229"/>
    <mergeCell ref="Y228:Y229"/>
    <mergeCell ref="Z228:Z229"/>
    <mergeCell ref="Z210:Z211"/>
    <mergeCell ref="AA210:AA211"/>
    <mergeCell ref="AB210:AB211"/>
    <mergeCell ref="AC210:AC211"/>
    <mergeCell ref="AA228:AA229"/>
    <mergeCell ref="AB228:AB229"/>
    <mergeCell ref="AC228:AC229"/>
    <mergeCell ref="B212:C212"/>
    <mergeCell ref="B214:C214"/>
    <mergeCell ref="D214:H214"/>
    <mergeCell ref="B215:C215"/>
    <mergeCell ref="D215:H215"/>
    <mergeCell ref="AD228:AD229"/>
    <mergeCell ref="AE228:AE229"/>
    <mergeCell ref="B232:C232"/>
    <mergeCell ref="D232:H232"/>
    <mergeCell ref="B201:AF201"/>
    <mergeCell ref="D203:F203"/>
    <mergeCell ref="B204:C204"/>
    <mergeCell ref="D204:F204"/>
    <mergeCell ref="B205:C205"/>
    <mergeCell ref="D205:F205"/>
    <mergeCell ref="B207:C207"/>
    <mergeCell ref="D207:Q207"/>
    <mergeCell ref="B209:C211"/>
    <mergeCell ref="D209:D211"/>
    <mergeCell ref="E209:P209"/>
    <mergeCell ref="Q209:Y209"/>
    <mergeCell ref="Z209:AB209"/>
    <mergeCell ref="AC209:AE209"/>
    <mergeCell ref="E210:E211"/>
    <mergeCell ref="F210:F211"/>
    <mergeCell ref="G210:G211"/>
    <mergeCell ref="H210:H211"/>
    <mergeCell ref="I210:I211"/>
    <mergeCell ref="Q210:Q211"/>
    <mergeCell ref="R210:R211"/>
    <mergeCell ref="S210:S211"/>
    <mergeCell ref="T210:T211"/>
    <mergeCell ref="AD210:AD211"/>
    <mergeCell ref="AE210:AE211"/>
    <mergeCell ref="U210:U211"/>
    <mergeCell ref="V210:V211"/>
    <mergeCell ref="W210:W211"/>
    <mergeCell ref="B233:C233"/>
    <mergeCell ref="D233:H233"/>
    <mergeCell ref="B219:AF219"/>
    <mergeCell ref="D221:F221"/>
    <mergeCell ref="B222:C222"/>
    <mergeCell ref="B225:C225"/>
    <mergeCell ref="D225:Q225"/>
    <mergeCell ref="B227:C229"/>
    <mergeCell ref="D227:D229"/>
    <mergeCell ref="E227:P227"/>
    <mergeCell ref="Q227:Y227"/>
    <mergeCell ref="Z227:AB227"/>
    <mergeCell ref="AC227:AE227"/>
    <mergeCell ref="E228:E229"/>
    <mergeCell ref="F228:F229"/>
    <mergeCell ref="G228:G229"/>
    <mergeCell ref="H228:H229"/>
    <mergeCell ref="I228:I229"/>
    <mergeCell ref="J228:J229"/>
    <mergeCell ref="K228:L228"/>
    <mergeCell ref="M228:M229"/>
    <mergeCell ref="D222:F222"/>
    <mergeCell ref="B223:C223"/>
    <mergeCell ref="D223:F223"/>
    <mergeCell ref="B230:C230"/>
    <mergeCell ref="N228:N229"/>
    <mergeCell ref="O228:O229"/>
    <mergeCell ref="P228:P229"/>
    <mergeCell ref="Q228:Q229"/>
    <mergeCell ref="R228:R229"/>
    <mergeCell ref="S228:S229"/>
    <mergeCell ref="T228:T229"/>
    <mergeCell ref="B237:AF237"/>
    <mergeCell ref="D239:F239"/>
    <mergeCell ref="B240:C240"/>
    <mergeCell ref="B243:C243"/>
    <mergeCell ref="D243:Q243"/>
    <mergeCell ref="B245:C247"/>
    <mergeCell ref="D245:D247"/>
    <mergeCell ref="E245:P245"/>
    <mergeCell ref="Q245:Y245"/>
    <mergeCell ref="Z245:AB245"/>
    <mergeCell ref="AC245:AE245"/>
    <mergeCell ref="E246:E247"/>
    <mergeCell ref="F246:F247"/>
    <mergeCell ref="G246:G247"/>
    <mergeCell ref="H246:H247"/>
    <mergeCell ref="I246:I247"/>
    <mergeCell ref="J246:J247"/>
    <mergeCell ref="K246:L246"/>
    <mergeCell ref="M246:M247"/>
    <mergeCell ref="N246:N247"/>
    <mergeCell ref="O246:O247"/>
    <mergeCell ref="P246:P247"/>
    <mergeCell ref="Q246:Q247"/>
    <mergeCell ref="R246:R247"/>
    <mergeCell ref="S246:S247"/>
    <mergeCell ref="T246:T247"/>
    <mergeCell ref="U246:U247"/>
    <mergeCell ref="V246:V247"/>
    <mergeCell ref="W246:W247"/>
    <mergeCell ref="X246:X247"/>
    <mergeCell ref="Y246:Y247"/>
    <mergeCell ref="Z246:Z247"/>
    <mergeCell ref="B251:C251"/>
    <mergeCell ref="D251:H251"/>
    <mergeCell ref="AA246:AA247"/>
    <mergeCell ref="AB246:AB247"/>
    <mergeCell ref="AC246:AC247"/>
    <mergeCell ref="AD246:AD247"/>
    <mergeCell ref="AE246:AE247"/>
    <mergeCell ref="B248:C248"/>
    <mergeCell ref="B250:C250"/>
    <mergeCell ref="D250:H250"/>
    <mergeCell ref="AE264:AE265"/>
    <mergeCell ref="B268:C268"/>
    <mergeCell ref="D268:H268"/>
    <mergeCell ref="B269:C269"/>
    <mergeCell ref="D269:H269"/>
    <mergeCell ref="D240:F240"/>
    <mergeCell ref="B241:C241"/>
    <mergeCell ref="D241:F241"/>
    <mergeCell ref="N264:N265"/>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B266:C266"/>
    <mergeCell ref="B255:AF255"/>
    <mergeCell ref="D257:F257"/>
    <mergeCell ref="D258:F258"/>
    <mergeCell ref="B259:C259"/>
    <mergeCell ref="D259:F259"/>
    <mergeCell ref="B261:C261"/>
    <mergeCell ref="D261:Q261"/>
    <mergeCell ref="B263:C265"/>
    <mergeCell ref="D263:D265"/>
    <mergeCell ref="E263:P263"/>
    <mergeCell ref="Q263:Y263"/>
    <mergeCell ref="Z263:AB263"/>
    <mergeCell ref="AC263:AE263"/>
    <mergeCell ref="E264:E265"/>
    <mergeCell ref="F264:F265"/>
    <mergeCell ref="G264:G265"/>
    <mergeCell ref="H264:H265"/>
    <mergeCell ref="I264:I265"/>
    <mergeCell ref="J264:J265"/>
    <mergeCell ref="K264:L264"/>
    <mergeCell ref="M264:M265"/>
    <mergeCell ref="B258:C258"/>
    <mergeCell ref="J282:J283"/>
    <mergeCell ref="K282:L282"/>
    <mergeCell ref="M282:M283"/>
    <mergeCell ref="AE282:AE283"/>
    <mergeCell ref="N282:N283"/>
    <mergeCell ref="O282:O283"/>
    <mergeCell ref="P282:P283"/>
    <mergeCell ref="Q282:Q283"/>
    <mergeCell ref="R282:R283"/>
    <mergeCell ref="S282:S283"/>
    <mergeCell ref="T282:T283"/>
    <mergeCell ref="U282:U283"/>
    <mergeCell ref="V282:V283"/>
    <mergeCell ref="W282:W283"/>
    <mergeCell ref="X282:X283"/>
    <mergeCell ref="AB264:AB265"/>
    <mergeCell ref="AC264:AC265"/>
    <mergeCell ref="AD264:AD265"/>
    <mergeCell ref="B546:C546"/>
    <mergeCell ref="D546:F546"/>
    <mergeCell ref="B547:C547"/>
    <mergeCell ref="D547:F547"/>
    <mergeCell ref="B549:C549"/>
    <mergeCell ref="D549:Q549"/>
    <mergeCell ref="K552:L552"/>
    <mergeCell ref="M552:M553"/>
    <mergeCell ref="N552:N553"/>
    <mergeCell ref="Y282:Y283"/>
    <mergeCell ref="Z282:Z283"/>
    <mergeCell ref="AA282:AA283"/>
    <mergeCell ref="AB282:AB283"/>
    <mergeCell ref="AC282:AC283"/>
    <mergeCell ref="AD282:AD283"/>
    <mergeCell ref="B273:AF273"/>
    <mergeCell ref="D275:F275"/>
    <mergeCell ref="D276:F276"/>
    <mergeCell ref="B277:C277"/>
    <mergeCell ref="D277:F277"/>
    <mergeCell ref="D279:Q279"/>
    <mergeCell ref="B281:C283"/>
    <mergeCell ref="D281:D283"/>
    <mergeCell ref="E281:P281"/>
    <mergeCell ref="Q281:Y281"/>
    <mergeCell ref="Z281:AB281"/>
    <mergeCell ref="AC281:AE281"/>
    <mergeCell ref="E282:E283"/>
    <mergeCell ref="F282:F283"/>
    <mergeCell ref="G282:G283"/>
    <mergeCell ref="H282:H283"/>
    <mergeCell ref="I282:I283"/>
    <mergeCell ref="AH787:AJ787"/>
    <mergeCell ref="F788:F789"/>
    <mergeCell ref="G788:G789"/>
    <mergeCell ref="H788:H789"/>
    <mergeCell ref="I788:I789"/>
    <mergeCell ref="Q806:Q807"/>
    <mergeCell ref="R806:R807"/>
    <mergeCell ref="AB788:AB789"/>
    <mergeCell ref="AC788:AC789"/>
    <mergeCell ref="AD788:AD789"/>
    <mergeCell ref="AE788:AE789"/>
    <mergeCell ref="B791:C791"/>
    <mergeCell ref="B793:C793"/>
    <mergeCell ref="D793:H793"/>
    <mergeCell ref="B794:C794"/>
    <mergeCell ref="D794:G794"/>
    <mergeCell ref="B276:C276"/>
    <mergeCell ref="J788:J789"/>
    <mergeCell ref="K788:K789"/>
    <mergeCell ref="L788:L789"/>
    <mergeCell ref="M788:N788"/>
    <mergeCell ref="O788:O789"/>
    <mergeCell ref="P788:P789"/>
    <mergeCell ref="Q788:Q789"/>
    <mergeCell ref="R788:R789"/>
    <mergeCell ref="S788:S789"/>
    <mergeCell ref="T788:T789"/>
    <mergeCell ref="B284:C284"/>
    <mergeCell ref="B286:C286"/>
    <mergeCell ref="D286:H286"/>
    <mergeCell ref="D287:H287"/>
    <mergeCell ref="B543:AF543"/>
    <mergeCell ref="B811:C811"/>
    <mergeCell ref="D811:G811"/>
    <mergeCell ref="D795:G795"/>
    <mergeCell ref="AD806:AD807"/>
    <mergeCell ref="AE806:AE807"/>
    <mergeCell ref="D805:D807"/>
    <mergeCell ref="E805:E807"/>
    <mergeCell ref="F805:R805"/>
    <mergeCell ref="S805:AC805"/>
    <mergeCell ref="AD805:AG805"/>
    <mergeCell ref="K642:L642"/>
    <mergeCell ref="M642:M643"/>
    <mergeCell ref="N642:N643"/>
    <mergeCell ref="B554:C554"/>
    <mergeCell ref="B556:C556"/>
    <mergeCell ref="D556:H556"/>
    <mergeCell ref="B812:C812"/>
    <mergeCell ref="D812:G812"/>
    <mergeCell ref="B780:AK780"/>
    <mergeCell ref="D782:I782"/>
    <mergeCell ref="B783:C783"/>
    <mergeCell ref="D783:E783"/>
    <mergeCell ref="B784:C784"/>
    <mergeCell ref="D784:Q784"/>
    <mergeCell ref="B785:C785"/>
    <mergeCell ref="D785:Q785"/>
    <mergeCell ref="B787:C789"/>
    <mergeCell ref="D787:D789"/>
    <mergeCell ref="E787:E789"/>
    <mergeCell ref="F787:R787"/>
    <mergeCell ref="S787:AC787"/>
    <mergeCell ref="AD787:AG787"/>
    <mergeCell ref="D803:Q803"/>
    <mergeCell ref="B805:C807"/>
    <mergeCell ref="D647:H647"/>
    <mergeCell ref="B551:C553"/>
    <mergeCell ref="D551:D553"/>
    <mergeCell ref="E551:P551"/>
    <mergeCell ref="Q551:Y551"/>
    <mergeCell ref="Z551:AB551"/>
    <mergeCell ref="AC551:AE551"/>
    <mergeCell ref="E552:E553"/>
    <mergeCell ref="F552:F553"/>
    <mergeCell ref="G552:G553"/>
    <mergeCell ref="H552:H553"/>
    <mergeCell ref="I552:I553"/>
    <mergeCell ref="J552:J553"/>
    <mergeCell ref="B808:C808"/>
    <mergeCell ref="B810:C810"/>
    <mergeCell ref="D810:H810"/>
    <mergeCell ref="AA788:AA789"/>
    <mergeCell ref="W642:W643"/>
    <mergeCell ref="X642:X643"/>
    <mergeCell ref="Y642:Y643"/>
    <mergeCell ref="Z642:Z643"/>
    <mergeCell ref="AA642:AA643"/>
    <mergeCell ref="X570:X571"/>
    <mergeCell ref="Y570:Y571"/>
    <mergeCell ref="Z570:Z571"/>
    <mergeCell ref="AA570:AA571"/>
    <mergeCell ref="B561:AF561"/>
    <mergeCell ref="D563:F563"/>
    <mergeCell ref="B564:C564"/>
    <mergeCell ref="AA588:AA589"/>
    <mergeCell ref="AG788:AG789"/>
    <mergeCell ref="U788:U789"/>
    <mergeCell ref="V788:V789"/>
    <mergeCell ref="W788:W789"/>
    <mergeCell ref="X788:X789"/>
    <mergeCell ref="Y788:Y789"/>
    <mergeCell ref="Z788:Z789"/>
    <mergeCell ref="AD552:AD553"/>
    <mergeCell ref="AE552:AE553"/>
    <mergeCell ref="AE642:AE643"/>
    <mergeCell ref="X714:X715"/>
    <mergeCell ref="Y714:Y715"/>
    <mergeCell ref="Z714:Z715"/>
    <mergeCell ref="AA714:AA715"/>
    <mergeCell ref="AB714:AB715"/>
    <mergeCell ref="AC714:AC715"/>
    <mergeCell ref="AD714:AD715"/>
    <mergeCell ref="AE714:AE715"/>
    <mergeCell ref="B759:AF759"/>
    <mergeCell ref="D761:F761"/>
    <mergeCell ref="AD768:AD769"/>
    <mergeCell ref="Z750:Z751"/>
    <mergeCell ref="AA750:AA751"/>
    <mergeCell ref="AB750:AB751"/>
    <mergeCell ref="AC642:AC643"/>
    <mergeCell ref="AD642:AD643"/>
    <mergeCell ref="B557:C557"/>
    <mergeCell ref="S642:S643"/>
    <mergeCell ref="T642:T643"/>
    <mergeCell ref="U642:U643"/>
    <mergeCell ref="V642:V643"/>
    <mergeCell ref="AC588:AC589"/>
    <mergeCell ref="AH805:AJ805"/>
    <mergeCell ref="F806:F807"/>
    <mergeCell ref="G806:G807"/>
    <mergeCell ref="H806:H807"/>
    <mergeCell ref="I806:I807"/>
    <mergeCell ref="J806:J807"/>
    <mergeCell ref="K806:K807"/>
    <mergeCell ref="L806:L807"/>
    <mergeCell ref="M806:N806"/>
    <mergeCell ref="O806:O807"/>
    <mergeCell ref="P806:P807"/>
    <mergeCell ref="AH806:AH807"/>
    <mergeCell ref="AI806:AI807"/>
    <mergeCell ref="AJ806:AJ807"/>
    <mergeCell ref="S806:S807"/>
    <mergeCell ref="T806:T807"/>
    <mergeCell ref="U806:U807"/>
    <mergeCell ref="V806:V807"/>
    <mergeCell ref="W806:W807"/>
    <mergeCell ref="X806:X807"/>
    <mergeCell ref="Y806:Y807"/>
    <mergeCell ref="Z806:Z807"/>
    <mergeCell ref="AA806:AA807"/>
    <mergeCell ref="AB806:AB807"/>
    <mergeCell ref="AC806:AC807"/>
    <mergeCell ref="AF806:AF807"/>
    <mergeCell ref="AG806:AG807"/>
    <mergeCell ref="B593:C593"/>
    <mergeCell ref="B582:C582"/>
    <mergeCell ref="R588:R589"/>
    <mergeCell ref="S588:S589"/>
    <mergeCell ref="AB642:AB643"/>
    <mergeCell ref="AB570:AB571"/>
    <mergeCell ref="AC569:AE569"/>
    <mergeCell ref="B575:C575"/>
    <mergeCell ref="D575:H575"/>
    <mergeCell ref="I642:I643"/>
    <mergeCell ref="J642:J643"/>
    <mergeCell ref="B790:C790"/>
    <mergeCell ref="B633:AF633"/>
    <mergeCell ref="D635:F635"/>
    <mergeCell ref="B636:C636"/>
    <mergeCell ref="D636:F636"/>
    <mergeCell ref="B637:C637"/>
    <mergeCell ref="D637:F637"/>
    <mergeCell ref="B639:C639"/>
    <mergeCell ref="D639:Q639"/>
    <mergeCell ref="B641:C643"/>
    <mergeCell ref="D641:D643"/>
    <mergeCell ref="E641:P641"/>
    <mergeCell ref="Q641:Y641"/>
    <mergeCell ref="Z641:AB641"/>
    <mergeCell ref="AC641:AE641"/>
    <mergeCell ref="E642:E643"/>
    <mergeCell ref="F642:F643"/>
    <mergeCell ref="G642:G643"/>
    <mergeCell ref="AF788:AF789"/>
    <mergeCell ref="B687:AF687"/>
    <mergeCell ref="D689:F689"/>
    <mergeCell ref="B690:C690"/>
    <mergeCell ref="D690:F690"/>
    <mergeCell ref="B691:C691"/>
    <mergeCell ref="D691:F691"/>
    <mergeCell ref="B693:C693"/>
    <mergeCell ref="D693:Q693"/>
    <mergeCell ref="B695:C697"/>
    <mergeCell ref="AD696:AD697"/>
    <mergeCell ref="AE696:AE697"/>
    <mergeCell ref="B698:C698"/>
    <mergeCell ref="B700:C700"/>
    <mergeCell ref="D700:H700"/>
    <mergeCell ref="E696:E697"/>
    <mergeCell ref="F696:F697"/>
    <mergeCell ref="G696:G697"/>
    <mergeCell ref="H696:H697"/>
    <mergeCell ref="I696:I697"/>
    <mergeCell ref="J696:J697"/>
    <mergeCell ref="K696:L696"/>
    <mergeCell ref="M696:M697"/>
    <mergeCell ref="N696:N697"/>
    <mergeCell ref="O696:O697"/>
    <mergeCell ref="B701:C701"/>
    <mergeCell ref="D701:H701"/>
    <mergeCell ref="AD843:AD844"/>
    <mergeCell ref="AE843:AE844"/>
    <mergeCell ref="P696:P697"/>
    <mergeCell ref="Q696:Q697"/>
    <mergeCell ref="R696:R697"/>
    <mergeCell ref="S696:S697"/>
    <mergeCell ref="T696:T697"/>
    <mergeCell ref="U696:U697"/>
    <mergeCell ref="V696:V697"/>
    <mergeCell ref="W696:W697"/>
    <mergeCell ref="X696:X697"/>
    <mergeCell ref="Y696:Y697"/>
    <mergeCell ref="Z696:Z697"/>
    <mergeCell ref="AA696:AA697"/>
    <mergeCell ref="AB696:AB697"/>
    <mergeCell ref="AC696:AC697"/>
    <mergeCell ref="V843:V844"/>
    <mergeCell ref="W843:W844"/>
    <mergeCell ref="X843:X844"/>
    <mergeCell ref="Y843:Y844"/>
    <mergeCell ref="Z843:Z844"/>
    <mergeCell ref="AA843:AA844"/>
    <mergeCell ref="AC843:AC844"/>
    <mergeCell ref="B798:AK798"/>
    <mergeCell ref="B801:C801"/>
    <mergeCell ref="D695:D697"/>
    <mergeCell ref="E695:P695"/>
    <mergeCell ref="Q695:Y695"/>
    <mergeCell ref="Z695:AB695"/>
    <mergeCell ref="AC695:AE695"/>
    <mergeCell ref="B869:C869"/>
    <mergeCell ref="D869:G869"/>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716:C716"/>
    <mergeCell ref="B718:C718"/>
    <mergeCell ref="D718:H718"/>
    <mergeCell ref="B719:C719"/>
    <mergeCell ref="D719:H719"/>
    <mergeCell ref="B835:AK835"/>
    <mergeCell ref="D837:F837"/>
    <mergeCell ref="B838:C838"/>
    <mergeCell ref="D838:E838"/>
    <mergeCell ref="B705:AF705"/>
    <mergeCell ref="D707:F707"/>
    <mergeCell ref="B708:C708"/>
    <mergeCell ref="D708:F708"/>
    <mergeCell ref="B709:C709"/>
    <mergeCell ref="D709:F709"/>
    <mergeCell ref="B711:C711"/>
    <mergeCell ref="D711:Q711"/>
    <mergeCell ref="B713:C715"/>
    <mergeCell ref="D713:D715"/>
    <mergeCell ref="E713:P713"/>
    <mergeCell ref="Q713:Y713"/>
    <mergeCell ref="Z713:AB713"/>
    <mergeCell ref="AC713:AE713"/>
    <mergeCell ref="E714:E715"/>
    <mergeCell ref="F714:F715"/>
    <mergeCell ref="G714:G715"/>
    <mergeCell ref="H714:H715"/>
    <mergeCell ref="B795:C795"/>
    <mergeCell ref="D801:E801"/>
    <mergeCell ref="B802:C802"/>
    <mergeCell ref="D802:Q802"/>
    <mergeCell ref="B803:C803"/>
    <mergeCell ref="K714:L714"/>
    <mergeCell ref="M714:M715"/>
    <mergeCell ref="N714:N715"/>
    <mergeCell ref="B839:C839"/>
    <mergeCell ref="AI898:AI899"/>
    <mergeCell ref="AJ898:AJ899"/>
    <mergeCell ref="AA880:AA881"/>
    <mergeCell ref="S879:AC879"/>
    <mergeCell ref="I898:I899"/>
    <mergeCell ref="J898:J899"/>
    <mergeCell ref="K898:K899"/>
    <mergeCell ref="L898:L899"/>
    <mergeCell ref="M898:N898"/>
    <mergeCell ref="O898:O899"/>
    <mergeCell ref="P898:P899"/>
    <mergeCell ref="AC898:AC899"/>
    <mergeCell ref="AD898:AD899"/>
    <mergeCell ref="D839:Q839"/>
    <mergeCell ref="B840:C840"/>
    <mergeCell ref="D840:Q840"/>
    <mergeCell ref="B842:C844"/>
    <mergeCell ref="D842:D844"/>
    <mergeCell ref="E842:E844"/>
    <mergeCell ref="F842:R842"/>
    <mergeCell ref="K880:K881"/>
    <mergeCell ref="AG880:AG881"/>
    <mergeCell ref="AG843:AG844"/>
    <mergeCell ref="AH843:AH844"/>
    <mergeCell ref="AI843:AI844"/>
    <mergeCell ref="AJ843:AJ844"/>
    <mergeCell ref="B861:C861"/>
    <mergeCell ref="B862:C862"/>
    <mergeCell ref="B845:C845"/>
    <mergeCell ref="B867:C867"/>
    <mergeCell ref="D867:H867"/>
    <mergeCell ref="B868:C868"/>
    <mergeCell ref="D868:G868"/>
    <mergeCell ref="AD842:AG842"/>
    <mergeCell ref="AH842:AJ842"/>
    <mergeCell ref="F843:F844"/>
    <mergeCell ref="G843:G844"/>
    <mergeCell ref="H843:H844"/>
    <mergeCell ref="I843:I844"/>
    <mergeCell ref="J843:J844"/>
    <mergeCell ref="K843:K844"/>
    <mergeCell ref="L843:L844"/>
    <mergeCell ref="M843:N843"/>
    <mergeCell ref="O843:O844"/>
    <mergeCell ref="P843:P844"/>
    <mergeCell ref="Q843:Q844"/>
    <mergeCell ref="R843:R844"/>
    <mergeCell ref="B863:C863"/>
    <mergeCell ref="B864:C864"/>
    <mergeCell ref="B865:C865"/>
    <mergeCell ref="T843:T844"/>
    <mergeCell ref="U843:U844"/>
    <mergeCell ref="S842:AC842"/>
    <mergeCell ref="O714:O715"/>
    <mergeCell ref="P714:P715"/>
    <mergeCell ref="Q714:Q715"/>
    <mergeCell ref="R714:R715"/>
    <mergeCell ref="S714:S715"/>
    <mergeCell ref="T714:T715"/>
    <mergeCell ref="U714:U715"/>
    <mergeCell ref="V714:V715"/>
    <mergeCell ref="W714:W715"/>
    <mergeCell ref="AB843:AB844"/>
    <mergeCell ref="AF843:AF844"/>
    <mergeCell ref="D800:I800"/>
    <mergeCell ref="AH788:AH789"/>
    <mergeCell ref="AI788:AI789"/>
    <mergeCell ref="AJ788:AJ789"/>
    <mergeCell ref="E768:E769"/>
    <mergeCell ref="W768:W769"/>
    <mergeCell ref="F768:F769"/>
    <mergeCell ref="G768:G769"/>
    <mergeCell ref="H768:H769"/>
    <mergeCell ref="T750:T751"/>
    <mergeCell ref="K768:L768"/>
    <mergeCell ref="AC750:AC751"/>
    <mergeCell ref="F750:F751"/>
    <mergeCell ref="G750:G751"/>
    <mergeCell ref="H750:H751"/>
    <mergeCell ref="I750:I751"/>
    <mergeCell ref="D754:H754"/>
    <mergeCell ref="P750:P751"/>
    <mergeCell ref="Q750:Q751"/>
    <mergeCell ref="I714:I715"/>
    <mergeCell ref="J714:J715"/>
    <mergeCell ref="AJ880:AJ881"/>
    <mergeCell ref="B883:C883"/>
    <mergeCell ref="D885:H885"/>
    <mergeCell ref="B887:C887"/>
    <mergeCell ref="D887:G887"/>
    <mergeCell ref="B885:C885"/>
    <mergeCell ref="B886:C886"/>
    <mergeCell ref="D886:G886"/>
    <mergeCell ref="B872:AK872"/>
    <mergeCell ref="D874:F874"/>
    <mergeCell ref="D875:E875"/>
    <mergeCell ref="B877:C877"/>
    <mergeCell ref="D877:Q877"/>
    <mergeCell ref="B879:C881"/>
    <mergeCell ref="D879:D881"/>
    <mergeCell ref="E879:E881"/>
    <mergeCell ref="F879:R879"/>
    <mergeCell ref="AD879:AG879"/>
    <mergeCell ref="AH879:AJ879"/>
    <mergeCell ref="F880:F881"/>
    <mergeCell ref="G880:G881"/>
    <mergeCell ref="H880:H881"/>
    <mergeCell ref="I880:I881"/>
    <mergeCell ref="O880:O881"/>
    <mergeCell ref="P880:P881"/>
    <mergeCell ref="B875:C875"/>
    <mergeCell ref="B876:C876"/>
    <mergeCell ref="D876:Q876"/>
    <mergeCell ref="J880:J881"/>
    <mergeCell ref="AH880:AH881"/>
    <mergeCell ref="L880:L881"/>
    <mergeCell ref="M880:N880"/>
    <mergeCell ref="AI880:AI881"/>
    <mergeCell ref="AB880:AB881"/>
    <mergeCell ref="AC880:AC881"/>
    <mergeCell ref="AD880:AD881"/>
    <mergeCell ref="AE880:AE881"/>
    <mergeCell ref="AF880:AF881"/>
    <mergeCell ref="Q898:Q899"/>
    <mergeCell ref="R898:R899"/>
    <mergeCell ref="S898:S899"/>
    <mergeCell ref="T898:T899"/>
    <mergeCell ref="B900:C900"/>
    <mergeCell ref="U898:U899"/>
    <mergeCell ref="V898:V899"/>
    <mergeCell ref="W898:W899"/>
    <mergeCell ref="X898:X899"/>
    <mergeCell ref="Y898:Y899"/>
    <mergeCell ref="Z898:Z899"/>
    <mergeCell ref="Q880:Q881"/>
    <mergeCell ref="R880:R881"/>
    <mergeCell ref="S880:S881"/>
    <mergeCell ref="T880:T881"/>
    <mergeCell ref="B882:C882"/>
    <mergeCell ref="U880:U881"/>
    <mergeCell ref="V880:V881"/>
    <mergeCell ref="B888:C888"/>
    <mergeCell ref="AA898:AA899"/>
    <mergeCell ref="AB898:AB899"/>
    <mergeCell ref="B908:C908"/>
    <mergeCell ref="B890:AK890"/>
    <mergeCell ref="D892:F892"/>
    <mergeCell ref="B893:C893"/>
    <mergeCell ref="D893:E893"/>
    <mergeCell ref="B894:C894"/>
    <mergeCell ref="D894:Q894"/>
    <mergeCell ref="B895:C895"/>
    <mergeCell ref="D895:Q895"/>
    <mergeCell ref="B897:C899"/>
    <mergeCell ref="D897:D899"/>
    <mergeCell ref="E897:E899"/>
    <mergeCell ref="F897:R897"/>
    <mergeCell ref="S897:AC897"/>
    <mergeCell ref="AD897:AG897"/>
    <mergeCell ref="AH897:AJ897"/>
    <mergeCell ref="F898:F899"/>
    <mergeCell ref="G898:G899"/>
    <mergeCell ref="H898:H899"/>
    <mergeCell ref="B901:C901"/>
    <mergeCell ref="B902:C902"/>
    <mergeCell ref="D905:H905"/>
    <mergeCell ref="D906:G906"/>
    <mergeCell ref="B907:C907"/>
    <mergeCell ref="D907:G907"/>
    <mergeCell ref="B903:C903"/>
    <mergeCell ref="B905:C905"/>
    <mergeCell ref="B906:C906"/>
    <mergeCell ref="AE898:AE899"/>
    <mergeCell ref="AF898:AF899"/>
    <mergeCell ref="AG898:AG899"/>
    <mergeCell ref="AH898:AH899"/>
    <mergeCell ref="B910:AK910"/>
    <mergeCell ref="D912:F912"/>
    <mergeCell ref="D913:E913"/>
    <mergeCell ref="B917:C919"/>
    <mergeCell ref="D917:D919"/>
    <mergeCell ref="E917:E919"/>
    <mergeCell ref="F917:R917"/>
    <mergeCell ref="S917:AC917"/>
    <mergeCell ref="AD917:AG917"/>
    <mergeCell ref="AH917:AJ917"/>
    <mergeCell ref="F918:F919"/>
    <mergeCell ref="G918:G919"/>
    <mergeCell ref="H918:H919"/>
    <mergeCell ref="I918:I919"/>
    <mergeCell ref="J918:J919"/>
    <mergeCell ref="K918:K919"/>
    <mergeCell ref="R918:R919"/>
    <mergeCell ref="B915:C915"/>
    <mergeCell ref="D915:Q915"/>
    <mergeCell ref="AB918:AB919"/>
    <mergeCell ref="AC918:AC919"/>
    <mergeCell ref="L918:L919"/>
    <mergeCell ref="M918:N918"/>
    <mergeCell ref="O918:O919"/>
    <mergeCell ref="AE918:AE919"/>
    <mergeCell ref="AF918:AF919"/>
    <mergeCell ref="AG918:AG919"/>
    <mergeCell ref="AH918:AH919"/>
    <mergeCell ref="AI918:AI919"/>
    <mergeCell ref="AJ918:AJ919"/>
    <mergeCell ref="Y918:Y919"/>
    <mergeCell ref="Z918:Z919"/>
    <mergeCell ref="AE1283:AE1284"/>
    <mergeCell ref="B1287:C1287"/>
    <mergeCell ref="D1292:G1292"/>
    <mergeCell ref="AH1283:AH1284"/>
    <mergeCell ref="B1281:C1281"/>
    <mergeCell ref="D1281:Q1281"/>
    <mergeCell ref="AH1282:AJ1282"/>
    <mergeCell ref="F1283:F1284"/>
    <mergeCell ref="G1283:G1284"/>
    <mergeCell ref="H1283:H1284"/>
    <mergeCell ref="I1283:I1284"/>
    <mergeCell ref="J1283:J1284"/>
    <mergeCell ref="K1283:K1284"/>
    <mergeCell ref="L1283:L1284"/>
    <mergeCell ref="M1283:N1283"/>
    <mergeCell ref="O1283:O1284"/>
    <mergeCell ref="P1283:P1284"/>
    <mergeCell ref="AJ1283:AJ1284"/>
    <mergeCell ref="B1288:C1288"/>
    <mergeCell ref="B1289:C1289"/>
    <mergeCell ref="B1291:C1291"/>
    <mergeCell ref="D1291:G1291"/>
    <mergeCell ref="AG1283:AG1284"/>
    <mergeCell ref="B1292:C1292"/>
    <mergeCell ref="AI1283:AI1284"/>
    <mergeCell ref="AF1283:AF1284"/>
    <mergeCell ref="D1293:G1293"/>
    <mergeCell ref="Q1283:Q1284"/>
    <mergeCell ref="R1283:R1284"/>
    <mergeCell ref="S1283:S1284"/>
    <mergeCell ref="T1283:T1284"/>
    <mergeCell ref="U1283:U1284"/>
    <mergeCell ref="V1283:V1284"/>
    <mergeCell ref="W1283:W1284"/>
    <mergeCell ref="X1283:X1284"/>
    <mergeCell ref="Y1283:Y1284"/>
    <mergeCell ref="Z1283:Z1284"/>
    <mergeCell ref="AA1283:AA1284"/>
    <mergeCell ref="AB1283:AB1284"/>
    <mergeCell ref="AA1252:AA1253"/>
    <mergeCell ref="AC1283:AC1284"/>
    <mergeCell ref="AD1283:AD1284"/>
    <mergeCell ref="P1252:P1253"/>
    <mergeCell ref="Q1252:Q1253"/>
    <mergeCell ref="R1252:R1253"/>
    <mergeCell ref="S1252:S1253"/>
    <mergeCell ref="T1252:T1253"/>
    <mergeCell ref="U1252:U1253"/>
    <mergeCell ref="AB1252:AB1253"/>
    <mergeCell ref="F1252:F1253"/>
    <mergeCell ref="X1252:X1253"/>
    <mergeCell ref="Y1252:Y1253"/>
    <mergeCell ref="Z1252:Z1253"/>
    <mergeCell ref="D1251:D1253"/>
    <mergeCell ref="E1251:E1253"/>
    <mergeCell ref="F1251:R1251"/>
    <mergeCell ref="B1293:C1293"/>
    <mergeCell ref="B1282:C1284"/>
    <mergeCell ref="D1282:D1284"/>
    <mergeCell ref="E1282:E1284"/>
    <mergeCell ref="F1282:R1282"/>
    <mergeCell ref="S1282:AC1282"/>
    <mergeCell ref="AD1282:AG1282"/>
    <mergeCell ref="B1286:C1286"/>
    <mergeCell ref="O1235:O1236"/>
    <mergeCell ref="P1235:P1236"/>
    <mergeCell ref="Q1235:Q1236"/>
    <mergeCell ref="R1235:R1236"/>
    <mergeCell ref="S1235:S1236"/>
    <mergeCell ref="D1247:F1247"/>
    <mergeCell ref="B1248:C1248"/>
    <mergeCell ref="D1248:E1248"/>
    <mergeCell ref="B1249:C1249"/>
    <mergeCell ref="B1250:C1250"/>
    <mergeCell ref="B1276:AK1276"/>
    <mergeCell ref="D1278:F1278"/>
    <mergeCell ref="B1279:C1279"/>
    <mergeCell ref="D1279:E1279"/>
    <mergeCell ref="B1280:C1280"/>
    <mergeCell ref="D1280:P1280"/>
    <mergeCell ref="D1271:AK1271"/>
    <mergeCell ref="D1272:AK1272"/>
    <mergeCell ref="B1263:C1263"/>
    <mergeCell ref="B1264:C1264"/>
    <mergeCell ref="B1265:C1265"/>
    <mergeCell ref="B1266:C1266"/>
    <mergeCell ref="B1267:C1267"/>
    <mergeCell ref="B1268:C1268"/>
    <mergeCell ref="D1249:Q1249"/>
    <mergeCell ref="B1232:C1232"/>
    <mergeCell ref="B1233:C1233"/>
    <mergeCell ref="D1233:Q1233"/>
    <mergeCell ref="B1234:C1236"/>
    <mergeCell ref="D1234:D1236"/>
    <mergeCell ref="E1234:E1236"/>
    <mergeCell ref="F1234:R1234"/>
    <mergeCell ref="S1234:AC1234"/>
    <mergeCell ref="AD1234:AG1234"/>
    <mergeCell ref="AH1234:AJ1234"/>
    <mergeCell ref="F1235:F1236"/>
    <mergeCell ref="G1235:G1236"/>
    <mergeCell ref="H1235:H1236"/>
    <mergeCell ref="W1252:W1253"/>
    <mergeCell ref="B1237:C1237"/>
    <mergeCell ref="B1238:C1238"/>
    <mergeCell ref="B1240:C1240"/>
    <mergeCell ref="D1240:G1240"/>
    <mergeCell ref="B1241:C1241"/>
    <mergeCell ref="B1242:C1242"/>
    <mergeCell ref="D1242:G1242"/>
    <mergeCell ref="D1241:G1241"/>
    <mergeCell ref="T1235:T1236"/>
    <mergeCell ref="U1235:U1236"/>
    <mergeCell ref="V1235:V1236"/>
    <mergeCell ref="W1235:W1236"/>
    <mergeCell ref="X1235:X1236"/>
    <mergeCell ref="S1251:AC1251"/>
    <mergeCell ref="B1251:C1253"/>
    <mergeCell ref="D1250:Q1250"/>
    <mergeCell ref="AG1252:AG1253"/>
    <mergeCell ref="AJ1218:AJ1219"/>
    <mergeCell ref="B1220:C1220"/>
    <mergeCell ref="B1221:C1221"/>
    <mergeCell ref="B1223:C1223"/>
    <mergeCell ref="D1223:G1223"/>
    <mergeCell ref="AA1235:AA1236"/>
    <mergeCell ref="AB1235:AB1236"/>
    <mergeCell ref="AC1235:AC1236"/>
    <mergeCell ref="AD1235:AD1236"/>
    <mergeCell ref="AE1235:AE1236"/>
    <mergeCell ref="AF1235:AF1236"/>
    <mergeCell ref="AG1235:AG1236"/>
    <mergeCell ref="AH1235:AH1236"/>
    <mergeCell ref="AI1235:AI1236"/>
    <mergeCell ref="AJ1235:AJ1236"/>
    <mergeCell ref="B1224:C1224"/>
    <mergeCell ref="B1225:C1225"/>
    <mergeCell ref="D1225:G1225"/>
    <mergeCell ref="D1224:G1224"/>
    <mergeCell ref="B1228:AK1228"/>
    <mergeCell ref="D1231:E1231"/>
    <mergeCell ref="Y1235:Y1236"/>
    <mergeCell ref="Z1235:Z1236"/>
    <mergeCell ref="L1235:L1236"/>
    <mergeCell ref="M1235:N1235"/>
    <mergeCell ref="AI1218:AI1219"/>
    <mergeCell ref="D1232:Q1232"/>
    <mergeCell ref="I1235:I1236"/>
    <mergeCell ref="J1235:J1236"/>
    <mergeCell ref="B1217:C1219"/>
    <mergeCell ref="D1217:D1219"/>
    <mergeCell ref="AC1199:AC1200"/>
    <mergeCell ref="AD1199:AD1200"/>
    <mergeCell ref="E1217:E1219"/>
    <mergeCell ref="F1217:R1217"/>
    <mergeCell ref="S1217:AC1217"/>
    <mergeCell ref="AD1217:AG1217"/>
    <mergeCell ref="D1230:F1230"/>
    <mergeCell ref="B1231:C1231"/>
    <mergeCell ref="S1218:S1219"/>
    <mergeCell ref="T1218:T1219"/>
    <mergeCell ref="U1218:U1219"/>
    <mergeCell ref="V1218:V1219"/>
    <mergeCell ref="W1218:W1219"/>
    <mergeCell ref="X1218:X1219"/>
    <mergeCell ref="AE1218:AE1219"/>
    <mergeCell ref="AF1218:AF1219"/>
    <mergeCell ref="AA1218:AA1219"/>
    <mergeCell ref="AB1218:AB1219"/>
    <mergeCell ref="AC1218:AC1219"/>
    <mergeCell ref="AD1218:AD1219"/>
    <mergeCell ref="F1218:F1219"/>
    <mergeCell ref="M1218:N1218"/>
    <mergeCell ref="O1218:O1219"/>
    <mergeCell ref="P1218:P1219"/>
    <mergeCell ref="Q1218:Q1219"/>
    <mergeCell ref="R1218:R1219"/>
    <mergeCell ref="Z1218:Z1219"/>
    <mergeCell ref="AG1218:AG1219"/>
    <mergeCell ref="S1199:S1200"/>
    <mergeCell ref="T1199:T1200"/>
    <mergeCell ref="B1214:C1214"/>
    <mergeCell ref="D1214:E1214"/>
    <mergeCell ref="AJ1199:AJ1200"/>
    <mergeCell ref="B1201:C1201"/>
    <mergeCell ref="B1203:C1203"/>
    <mergeCell ref="B1204:C1204"/>
    <mergeCell ref="B1206:C1206"/>
    <mergeCell ref="D1206:G1206"/>
    <mergeCell ref="B1207:C1207"/>
    <mergeCell ref="AH1217:AJ1217"/>
    <mergeCell ref="R1199:R1200"/>
    <mergeCell ref="AI1175:AI1176"/>
    <mergeCell ref="AJ1175:AJ1176"/>
    <mergeCell ref="AD1175:AD1176"/>
    <mergeCell ref="AE1175:AE1176"/>
    <mergeCell ref="AF1175:AF1176"/>
    <mergeCell ref="AG1175:AG1176"/>
    <mergeCell ref="X1175:X1176"/>
    <mergeCell ref="AA1175:AA1176"/>
    <mergeCell ref="AH1199:AH1200"/>
    <mergeCell ref="AI1199:AI1200"/>
    <mergeCell ref="D1188:G1188"/>
    <mergeCell ref="B1211:AK1211"/>
    <mergeCell ref="D1213:F1213"/>
    <mergeCell ref="B1198:C1200"/>
    <mergeCell ref="D1198:D1200"/>
    <mergeCell ref="E1198:E1200"/>
    <mergeCell ref="F1198:R1198"/>
    <mergeCell ref="S1198:AC1198"/>
    <mergeCell ref="AD1198:AG1198"/>
    <mergeCell ref="AH1198:AJ1198"/>
    <mergeCell ref="F1199:F1200"/>
    <mergeCell ref="G1199:G1200"/>
    <mergeCell ref="D1215:Q1215"/>
    <mergeCell ref="B1208:C1208"/>
    <mergeCell ref="D1208:G1208"/>
    <mergeCell ref="B1202:C1202"/>
    <mergeCell ref="D1207:G1207"/>
    <mergeCell ref="B1196:C1196"/>
    <mergeCell ref="B1197:C1197"/>
    <mergeCell ref="D1197:Q1197"/>
    <mergeCell ref="O1199:O1200"/>
    <mergeCell ref="P1199:P1200"/>
    <mergeCell ref="Q1199:Q1200"/>
    <mergeCell ref="G1218:G1219"/>
    <mergeCell ref="H1218:H1219"/>
    <mergeCell ref="I1218:I1219"/>
    <mergeCell ref="J1218:J1219"/>
    <mergeCell ref="X1199:X1200"/>
    <mergeCell ref="H1199:H1200"/>
    <mergeCell ref="I1199:I1200"/>
    <mergeCell ref="J1199:J1200"/>
    <mergeCell ref="K1199:K1200"/>
    <mergeCell ref="L1199:L1200"/>
    <mergeCell ref="M1199:N1199"/>
    <mergeCell ref="B1215:C1215"/>
    <mergeCell ref="B1216:C1216"/>
    <mergeCell ref="D1216:Q1216"/>
    <mergeCell ref="K1218:K1219"/>
    <mergeCell ref="L1218:L1219"/>
    <mergeCell ref="B1192:AK1192"/>
    <mergeCell ref="D1194:F1194"/>
    <mergeCell ref="Y1199:Y1200"/>
    <mergeCell ref="Z1199:Z1200"/>
    <mergeCell ref="AA1199:AA1200"/>
    <mergeCell ref="AB1199:AB1200"/>
    <mergeCell ref="U1199:U1200"/>
    <mergeCell ref="V1199:V1200"/>
    <mergeCell ref="W1199:W1200"/>
    <mergeCell ref="Y1218:Y1219"/>
    <mergeCell ref="K1235:K1236"/>
    <mergeCell ref="AH1175:AH1176"/>
    <mergeCell ref="AD1251:AG1251"/>
    <mergeCell ref="AH1251:AJ1251"/>
    <mergeCell ref="I1175:I1176"/>
    <mergeCell ref="AE1199:AE1200"/>
    <mergeCell ref="AF1199:AF1200"/>
    <mergeCell ref="AG1199:AG1200"/>
    <mergeCell ref="D1187:G1187"/>
    <mergeCell ref="B1188:C1188"/>
    <mergeCell ref="B1189:C1189"/>
    <mergeCell ref="D1189:G1189"/>
    <mergeCell ref="B1179:C1179"/>
    <mergeCell ref="B1180:C1180"/>
    <mergeCell ref="B1181:C1181"/>
    <mergeCell ref="B1182:C1182"/>
    <mergeCell ref="B1183:C1183"/>
    <mergeCell ref="B1184:C1184"/>
    <mergeCell ref="AH1218:AH1219"/>
    <mergeCell ref="D1196:Q1196"/>
    <mergeCell ref="B1195:C1195"/>
    <mergeCell ref="D1195:E1195"/>
    <mergeCell ref="D1164:G1164"/>
    <mergeCell ref="B1168:AK1168"/>
    <mergeCell ref="D1170:F1170"/>
    <mergeCell ref="B1171:C1171"/>
    <mergeCell ref="D1171:E1171"/>
    <mergeCell ref="B1172:C1172"/>
    <mergeCell ref="B1173:C1173"/>
    <mergeCell ref="D1173:Q1173"/>
    <mergeCell ref="B1174:C1176"/>
    <mergeCell ref="D1174:D1176"/>
    <mergeCell ref="E1174:E1176"/>
    <mergeCell ref="F1174:R1174"/>
    <mergeCell ref="S1174:AC1174"/>
    <mergeCell ref="AD1174:AG1174"/>
    <mergeCell ref="AH1174:AJ1174"/>
    <mergeCell ref="F1175:F1176"/>
    <mergeCell ref="G1175:G1176"/>
    <mergeCell ref="H1175:H1176"/>
    <mergeCell ref="D1172:Q1172"/>
    <mergeCell ref="J1175:J1176"/>
    <mergeCell ref="B1177:C1177"/>
    <mergeCell ref="B1178:C1178"/>
    <mergeCell ref="B1185:C1185"/>
    <mergeCell ref="B1187:C1187"/>
    <mergeCell ref="K1175:K1176"/>
    <mergeCell ref="L1175:L1176"/>
    <mergeCell ref="M1175:N1175"/>
    <mergeCell ref="AE1157:AE1158"/>
    <mergeCell ref="AF1157:AF1158"/>
    <mergeCell ref="AG1157:AG1158"/>
    <mergeCell ref="AH1157:AH1158"/>
    <mergeCell ref="AI1157:AI1158"/>
    <mergeCell ref="AJ1157:AJ1158"/>
    <mergeCell ref="AB1175:AB1176"/>
    <mergeCell ref="AC1175:AC1176"/>
    <mergeCell ref="G1252:G1253"/>
    <mergeCell ref="H1252:H1253"/>
    <mergeCell ref="I1252:I1253"/>
    <mergeCell ref="J1252:J1253"/>
    <mergeCell ref="K1252:K1253"/>
    <mergeCell ref="L1252:L1253"/>
    <mergeCell ref="M1252:N1252"/>
    <mergeCell ref="O1252:O1253"/>
    <mergeCell ref="O1175:O1176"/>
    <mergeCell ref="P1175:P1176"/>
    <mergeCell ref="Q1175:Q1176"/>
    <mergeCell ref="R1175:R1176"/>
    <mergeCell ref="S1175:S1176"/>
    <mergeCell ref="T1175:T1176"/>
    <mergeCell ref="U1175:U1176"/>
    <mergeCell ref="V1175:V1176"/>
    <mergeCell ref="W1175:W1176"/>
    <mergeCell ref="AH1252:AH1253"/>
    <mergeCell ref="AI1252:AI1253"/>
    <mergeCell ref="AJ1252:AJ1253"/>
    <mergeCell ref="V1252:V1253"/>
    <mergeCell ref="C1422:D1422"/>
    <mergeCell ref="C1411:E1411"/>
    <mergeCell ref="C1417:E1417"/>
    <mergeCell ref="C1418:E1418"/>
    <mergeCell ref="C1419:E1419"/>
    <mergeCell ref="C1420:E1420"/>
    <mergeCell ref="C1421:E1421"/>
    <mergeCell ref="I1464:J1464"/>
    <mergeCell ref="I1465:I1466"/>
    <mergeCell ref="J1465:J1466"/>
    <mergeCell ref="C1424:G1424"/>
    <mergeCell ref="C1426:D1426"/>
    <mergeCell ref="E1426:G1426"/>
    <mergeCell ref="C1427:C1428"/>
    <mergeCell ref="D1427:D1428"/>
    <mergeCell ref="E1427:G1427"/>
    <mergeCell ref="C1395:F1395"/>
    <mergeCell ref="C1396:D1396"/>
    <mergeCell ref="E1396:F1396"/>
    <mergeCell ref="D1397:D1398"/>
    <mergeCell ref="E1397:F1397"/>
    <mergeCell ref="C1403:F1403"/>
    <mergeCell ref="C1404:F1404"/>
    <mergeCell ref="C1405:F1405"/>
    <mergeCell ref="C1439:G1439"/>
    <mergeCell ref="C1462:K1462"/>
    <mergeCell ref="C1463:C1466"/>
    <mergeCell ref="G1464:G1466"/>
    <mergeCell ref="H1464:H1466"/>
    <mergeCell ref="C1433:G1433"/>
    <mergeCell ref="C1434:G1434"/>
    <mergeCell ref="C1435:G1435"/>
    <mergeCell ref="C1436:G1436"/>
    <mergeCell ref="C1437:G1437"/>
    <mergeCell ref="C1438:G1438"/>
    <mergeCell ref="K1445:L1445"/>
    <mergeCell ref="C1452:L1452"/>
    <mergeCell ref="C1451:L1451"/>
    <mergeCell ref="C1454:L1454"/>
    <mergeCell ref="C1455:J1455"/>
    <mergeCell ref="C1456:L1456"/>
    <mergeCell ref="C1453:L1453"/>
    <mergeCell ref="C1443:L1443"/>
    <mergeCell ref="C1444:D1444"/>
    <mergeCell ref="E1444:L1444"/>
    <mergeCell ref="D1445:D1446"/>
    <mergeCell ref="E1445:G1445"/>
    <mergeCell ref="C1441:D1441"/>
    <mergeCell ref="I1445:J1445"/>
    <mergeCell ref="C1457:G1457"/>
    <mergeCell ref="C1458:L1458"/>
    <mergeCell ref="C1460:D1460"/>
    <mergeCell ref="K1465:K1466"/>
    <mergeCell ref="D1463:D1466"/>
    <mergeCell ref="E1463:G1463"/>
    <mergeCell ref="H1463:K1463"/>
    <mergeCell ref="E1464:E1466"/>
    <mergeCell ref="F1464:F1466"/>
    <mergeCell ref="C1500:K1500"/>
    <mergeCell ref="C1503:D1503"/>
    <mergeCell ref="C1549:L1549"/>
    <mergeCell ref="C1550:L1550"/>
    <mergeCell ref="C1551:D1551"/>
    <mergeCell ref="C1569:D1569"/>
    <mergeCell ref="C1537:D1537"/>
    <mergeCell ref="C1505:K1505"/>
    <mergeCell ref="C1506:C1509"/>
    <mergeCell ref="D1506:D1509"/>
    <mergeCell ref="E1506:H1506"/>
    <mergeCell ref="I1506:K1506"/>
    <mergeCell ref="C1548:L1548"/>
    <mergeCell ref="C1539:L1539"/>
    <mergeCell ref="C1540:C1541"/>
    <mergeCell ref="D1540:E1540"/>
    <mergeCell ref="F1540:H1540"/>
    <mergeCell ref="I1540:L1540"/>
    <mergeCell ref="C1544:L1544"/>
    <mergeCell ref="C1545:L1545"/>
    <mergeCell ref="C1553:N1553"/>
    <mergeCell ref="C1555:D1555"/>
    <mergeCell ref="E1555:N1555"/>
    <mergeCell ref="C1556:C1558"/>
    <mergeCell ref="D1556:D1558"/>
    <mergeCell ref="E1556:J1557"/>
    <mergeCell ref="K1556:L1557"/>
    <mergeCell ref="M1556:N1556"/>
    <mergeCell ref="M1557:M1558"/>
    <mergeCell ref="K1507:K1509"/>
    <mergeCell ref="J1508:J1509"/>
    <mergeCell ref="C1534:K1534"/>
    <mergeCell ref="C1535:K1535"/>
    <mergeCell ref="C1595:N1595"/>
    <mergeCell ref="C1596:N1596"/>
    <mergeCell ref="C1597:N1597"/>
    <mergeCell ref="C1598:N1598"/>
    <mergeCell ref="C1599:N1599"/>
    <mergeCell ref="E1507:E1509"/>
    <mergeCell ref="F1507:F1509"/>
    <mergeCell ref="G1507:G1509"/>
    <mergeCell ref="H1507:H1509"/>
    <mergeCell ref="I1507:I1509"/>
    <mergeCell ref="C1601:E1601"/>
    <mergeCell ref="C1594:N1594"/>
    <mergeCell ref="C1577:N1577"/>
    <mergeCell ref="C1579:D1579"/>
    <mergeCell ref="E1579:N1579"/>
    <mergeCell ref="C1580:C1582"/>
    <mergeCell ref="D1580:D1582"/>
    <mergeCell ref="E1580:J1581"/>
    <mergeCell ref="K1580:L1581"/>
    <mergeCell ref="M1580:N1580"/>
    <mergeCell ref="M1581:M1582"/>
    <mergeCell ref="C1570:N1570"/>
    <mergeCell ref="C1571:N1571"/>
    <mergeCell ref="C1572:N1572"/>
    <mergeCell ref="C1573:N1573"/>
    <mergeCell ref="C1575:D1575"/>
    <mergeCell ref="C1615:N1615"/>
    <mergeCell ref="C1616:N1616"/>
    <mergeCell ref="C1617:N1617"/>
    <mergeCell ref="C1618:N1618"/>
    <mergeCell ref="C1620:E1620"/>
    <mergeCell ref="C1607:N1607"/>
    <mergeCell ref="C1608:N1608"/>
    <mergeCell ref="C1611:N1611"/>
    <mergeCell ref="C1612:N1612"/>
    <mergeCell ref="C1613:N1613"/>
    <mergeCell ref="C1614:N1614"/>
    <mergeCell ref="C1603:N1603"/>
    <mergeCell ref="C1604:N1604"/>
    <mergeCell ref="E1606:F1606"/>
    <mergeCell ref="H1606:I1606"/>
    <mergeCell ref="J1606:N1606"/>
    <mergeCell ref="C1633:G1633"/>
    <mergeCell ref="C1634:G1634"/>
    <mergeCell ref="C1635:G1635"/>
    <mergeCell ref="C1636:G1636"/>
    <mergeCell ref="C1637:G1637"/>
    <mergeCell ref="C1638:G1638"/>
    <mergeCell ref="C1642:E1642"/>
    <mergeCell ref="C1646:E1646"/>
    <mergeCell ref="C1648:E1648"/>
    <mergeCell ref="C1649:E1649"/>
    <mergeCell ref="C1622:G1622"/>
    <mergeCell ref="E1623:G1623"/>
    <mergeCell ref="C1630:G1630"/>
    <mergeCell ref="C1631:G1631"/>
    <mergeCell ref="C1632:G1632"/>
    <mergeCell ref="C1639:G1639"/>
    <mergeCell ref="C1677:E1677"/>
    <mergeCell ref="C1652:G1652"/>
    <mergeCell ref="C1654:D1654"/>
    <mergeCell ref="E1654:G1654"/>
    <mergeCell ref="C1655:C1656"/>
    <mergeCell ref="D1655:D1656"/>
    <mergeCell ref="E1655:G1655"/>
    <mergeCell ref="C1660:G1660"/>
    <mergeCell ref="C1661:G1661"/>
    <mergeCell ref="C1662:G1662"/>
    <mergeCell ref="C1681:F1681"/>
    <mergeCell ref="C1666:N1666"/>
    <mergeCell ref="C1668:D1668"/>
    <mergeCell ref="E1668:N1668"/>
    <mergeCell ref="C1669:C1670"/>
    <mergeCell ref="D1669:D1670"/>
    <mergeCell ref="E1669:G1669"/>
    <mergeCell ref="H1669:J1669"/>
    <mergeCell ref="K1669:N1669"/>
    <mergeCell ref="C1676:N1676"/>
    <mergeCell ref="D1682:F1682"/>
    <mergeCell ref="D1689:F1689"/>
    <mergeCell ref="D1688:F1688"/>
    <mergeCell ref="D1690:F1690"/>
    <mergeCell ref="D1691:F1691"/>
    <mergeCell ref="D1692:F1692"/>
    <mergeCell ref="D1683:F1683"/>
    <mergeCell ref="D1684:F1684"/>
    <mergeCell ref="D1686:F1686"/>
    <mergeCell ref="D1687:F1687"/>
    <mergeCell ref="D1685:F1685"/>
    <mergeCell ref="C1706:M1706"/>
    <mergeCell ref="C1826:E1826"/>
    <mergeCell ref="J1731:J1732"/>
    <mergeCell ref="E1713:N1713"/>
    <mergeCell ref="E1714:G1714"/>
    <mergeCell ref="C1687:C1689"/>
    <mergeCell ref="C1711:N1711"/>
    <mergeCell ref="C1698:C1699"/>
    <mergeCell ref="C1707:M1707"/>
    <mergeCell ref="C1713:D1714"/>
    <mergeCell ref="C2594:I2594"/>
    <mergeCell ref="E1698:G1698"/>
    <mergeCell ref="H1698:J1698"/>
    <mergeCell ref="K1698:N1698"/>
    <mergeCell ref="C1704:M1704"/>
    <mergeCell ref="C1705:M1705"/>
    <mergeCell ref="K1714:N1714"/>
    <mergeCell ref="C1708:N1708"/>
    <mergeCell ref="H1714:J1714"/>
    <mergeCell ref="C1727:N1727"/>
    <mergeCell ref="C1729:D1730"/>
    <mergeCell ref="E1729:N1729"/>
    <mergeCell ref="E1730:G1730"/>
    <mergeCell ref="C1738:N1738"/>
    <mergeCell ref="C1725:E1725"/>
    <mergeCell ref="C1742:M1742"/>
    <mergeCell ref="D1744:M1744"/>
    <mergeCell ref="K1731:K1732"/>
    <mergeCell ref="L1731:L1732"/>
    <mergeCell ref="M1731:M1732"/>
    <mergeCell ref="N1731:N1732"/>
    <mergeCell ref="K1761:K1762"/>
    <mergeCell ref="C1740:E1740"/>
    <mergeCell ref="D1731:D1732"/>
    <mergeCell ref="E1731:E1732"/>
    <mergeCell ref="H1730:J1730"/>
    <mergeCell ref="K1730:N1730"/>
    <mergeCell ref="C1750:M1750"/>
    <mergeCell ref="C1751:M1751"/>
    <mergeCell ref="F1731:F1732"/>
    <mergeCell ref="G1731:G1732"/>
    <mergeCell ref="J1745:M1745"/>
    <mergeCell ref="C1752:M1752"/>
    <mergeCell ref="C1753:M1753"/>
    <mergeCell ref="C1754:M1754"/>
    <mergeCell ref="C1731:C1732"/>
    <mergeCell ref="I1731:I1732"/>
    <mergeCell ref="C1745:C1746"/>
    <mergeCell ref="D1745:F1745"/>
    <mergeCell ref="G1745:I1745"/>
    <mergeCell ref="H1731:H1732"/>
    <mergeCell ref="C1757:N1757"/>
    <mergeCell ref="C1759:D1760"/>
    <mergeCell ref="E1759:N1759"/>
    <mergeCell ref="E1760:G1760"/>
    <mergeCell ref="H1760:J1760"/>
    <mergeCell ref="K1760:N1760"/>
    <mergeCell ref="C1761:C1762"/>
    <mergeCell ref="D1761:D1762"/>
    <mergeCell ref="N1776:Q1776"/>
    <mergeCell ref="C1790:Q1790"/>
    <mergeCell ref="C1791:Q1791"/>
    <mergeCell ref="C1785:Q1785"/>
    <mergeCell ref="C1786:Q1786"/>
    <mergeCell ref="C1787:Q1787"/>
    <mergeCell ref="C1788:Q1788"/>
    <mergeCell ref="C1789:Q1789"/>
    <mergeCell ref="C1773:Q1773"/>
    <mergeCell ref="C1775:D1775"/>
    <mergeCell ref="E1775:Q1775"/>
    <mergeCell ref="C1776:C1778"/>
    <mergeCell ref="D1776:D1778"/>
    <mergeCell ref="O1777:P1777"/>
    <mergeCell ref="Q1777:Q1778"/>
    <mergeCell ref="C1771:E1771"/>
    <mergeCell ref="C1823:G1823"/>
    <mergeCell ref="C1812:M1812"/>
    <mergeCell ref="C1814:D1814"/>
    <mergeCell ref="E1814:M1814"/>
    <mergeCell ref="C1815:C1816"/>
    <mergeCell ref="H1815:J1815"/>
    <mergeCell ref="C1810:E1810"/>
    <mergeCell ref="E1798:N1798"/>
    <mergeCell ref="C1799:C1800"/>
    <mergeCell ref="D1799:D1800"/>
    <mergeCell ref="E1799:G1799"/>
    <mergeCell ref="H1799:J1799"/>
    <mergeCell ref="C1822:M1822"/>
    <mergeCell ref="D1815:D1816"/>
    <mergeCell ref="C1806:M1806"/>
    <mergeCell ref="C1807:M1807"/>
    <mergeCell ref="C1808:M1808"/>
    <mergeCell ref="C1805:M1805"/>
    <mergeCell ref="C1792:Q1792"/>
    <mergeCell ref="E2100:H2100"/>
    <mergeCell ref="C2104:H2104"/>
    <mergeCell ref="C2105:H2105"/>
    <mergeCell ref="C2107:E2107"/>
    <mergeCell ref="C1824:M1824"/>
    <mergeCell ref="C2086:D2087"/>
    <mergeCell ref="C2123:E2123"/>
    <mergeCell ref="C2109:G2109"/>
    <mergeCell ref="D2111:G2111"/>
    <mergeCell ref="D2113:G2113"/>
    <mergeCell ref="D2114:G2114"/>
    <mergeCell ref="C2116:C2119"/>
    <mergeCell ref="D2116:G2116"/>
    <mergeCell ref="D2117:G2117"/>
    <mergeCell ref="D2118:G2118"/>
    <mergeCell ref="H2087:J2087"/>
    <mergeCell ref="K2087:N2087"/>
    <mergeCell ref="D2020:D2021"/>
    <mergeCell ref="E2020:E2021"/>
    <mergeCell ref="F2020:F2021"/>
    <mergeCell ref="C2001:D2001"/>
    <mergeCell ref="H2020:H2021"/>
    <mergeCell ref="G2020:G2021"/>
    <mergeCell ref="I2020:I2021"/>
    <mergeCell ref="J2020:J2021"/>
    <mergeCell ref="K2020:K2021"/>
    <mergeCell ref="C2017:K2017"/>
    <mergeCell ref="C2019:D2019"/>
    <mergeCell ref="E2019:K2019"/>
    <mergeCell ref="C1809:M1809"/>
    <mergeCell ref="C2020:C2021"/>
    <mergeCell ref="C2137:E2137"/>
    <mergeCell ref="C2138:E2138"/>
    <mergeCell ref="C2139:E2139"/>
    <mergeCell ref="C2140:D2140"/>
    <mergeCell ref="C2159:E2159"/>
    <mergeCell ref="C2194:E2194"/>
    <mergeCell ref="C2142:G2142"/>
    <mergeCell ref="C2145:F2145"/>
    <mergeCell ref="C2189:J2189"/>
    <mergeCell ref="C1593:D1593"/>
    <mergeCell ref="C2147:D2147"/>
    <mergeCell ref="C2149:G2149"/>
    <mergeCell ref="C2151:C2152"/>
    <mergeCell ref="D2151:G2151"/>
    <mergeCell ref="C2125:E2125"/>
    <mergeCell ref="C2126:C2127"/>
    <mergeCell ref="D2126:E2126"/>
    <mergeCell ref="C2136:E2136"/>
    <mergeCell ref="C2122:G2122"/>
    <mergeCell ref="C2135:D2135"/>
    <mergeCell ref="C2161:J2161"/>
    <mergeCell ref="C2163:D2163"/>
    <mergeCell ref="E2163:J2163"/>
    <mergeCell ref="C2164:C2165"/>
    <mergeCell ref="D2164:D2165"/>
    <mergeCell ref="E2164:E2165"/>
    <mergeCell ref="F2164:F2165"/>
    <mergeCell ref="G2164:G2165"/>
    <mergeCell ref="C2146:G2146"/>
    <mergeCell ref="C2191:J2191"/>
    <mergeCell ref="C2121:F2121"/>
    <mergeCell ref="D2119:G2119"/>
    <mergeCell ref="H2164:H2165"/>
    <mergeCell ref="I2164:I2165"/>
    <mergeCell ref="J2164:J2165"/>
    <mergeCell ref="C2188:J2188"/>
    <mergeCell ref="C2198:D2198"/>
    <mergeCell ref="E2198:M2198"/>
    <mergeCell ref="C2199:C2200"/>
    <mergeCell ref="D2199:D2200"/>
    <mergeCell ref="E2199:F2199"/>
    <mergeCell ref="G2199:I2199"/>
    <mergeCell ref="J2199:M2199"/>
    <mergeCell ref="C2211:I2211"/>
    <mergeCell ref="C2212:C2213"/>
    <mergeCell ref="D2212:G2212"/>
    <mergeCell ref="H2212:I2212"/>
    <mergeCell ref="C2203:M2203"/>
    <mergeCell ref="C2206:M2206"/>
    <mergeCell ref="C2207:M2207"/>
    <mergeCell ref="C2208:M2208"/>
    <mergeCell ref="C2209:E2209"/>
    <mergeCell ref="C2196:M2196"/>
    <mergeCell ref="C2221:I2221"/>
    <mergeCell ref="C2222:E2222"/>
    <mergeCell ref="C2453:G2453"/>
    <mergeCell ref="C2454:G2454"/>
    <mergeCell ref="C2460:D2460"/>
    <mergeCell ref="E2460:M2460"/>
    <mergeCell ref="C2461:C2462"/>
    <mergeCell ref="C2229:G2229"/>
    <mergeCell ref="D2245:D2246"/>
    <mergeCell ref="C2245:C2246"/>
    <mergeCell ref="C2429:D2429"/>
    <mergeCell ref="E2429:N2429"/>
    <mergeCell ref="C2395:G2395"/>
    <mergeCell ref="C2397:G2397"/>
    <mergeCell ref="C2399:G2399"/>
    <mergeCell ref="C2406:G2406"/>
    <mergeCell ref="C2378:O2378"/>
    <mergeCell ref="C2380:D2380"/>
    <mergeCell ref="E2380:N2380"/>
    <mergeCell ref="C2381:C2382"/>
    <mergeCell ref="D2381:D2382"/>
    <mergeCell ref="E2381:G2381"/>
    <mergeCell ref="H2381:J2381"/>
    <mergeCell ref="C2389:N2389"/>
    <mergeCell ref="C2239:E2239"/>
    <mergeCell ref="C2430:C2431"/>
    <mergeCell ref="C2443:G2443"/>
    <mergeCell ref="C2446:C2447"/>
    <mergeCell ref="D2446:G2446"/>
    <mergeCell ref="C2455:G2455"/>
    <mergeCell ref="D2445:G2445"/>
    <mergeCell ref="C2458:M2458"/>
    <mergeCell ref="D2461:D2462"/>
    <mergeCell ref="E2461:G2461"/>
    <mergeCell ref="H2461:J2461"/>
    <mergeCell ref="C2468:M2468"/>
    <mergeCell ref="C2469:G2469"/>
    <mergeCell ref="C2470:M2470"/>
    <mergeCell ref="C2475:D2475"/>
    <mergeCell ref="E2475:I2475"/>
    <mergeCell ref="C2476:C2477"/>
    <mergeCell ref="D2476:D2477"/>
    <mergeCell ref="E2476:E2477"/>
    <mergeCell ref="F2476:F2477"/>
    <mergeCell ref="G2476:G2477"/>
    <mergeCell ref="H2476:H2477"/>
    <mergeCell ref="I2476:I2477"/>
    <mergeCell ref="C2472:E2472"/>
    <mergeCell ref="C2486:Y2486"/>
    <mergeCell ref="F2487:F2488"/>
    <mergeCell ref="I2487:J2487"/>
    <mergeCell ref="K2487:L2487"/>
    <mergeCell ref="Y2487:Y2488"/>
    <mergeCell ref="X2487:X2488"/>
    <mergeCell ref="S2487:W2487"/>
    <mergeCell ref="B2583:D2583"/>
    <mergeCell ref="B2584:K2584"/>
    <mergeCell ref="M2487:R2487"/>
    <mergeCell ref="C2587:I2587"/>
    <mergeCell ref="B2487:B2488"/>
    <mergeCell ref="C2487:C2488"/>
    <mergeCell ref="D2487:D2488"/>
    <mergeCell ref="E2487:E2488"/>
    <mergeCell ref="G2487:H2487"/>
    <mergeCell ref="C2474:I2474"/>
    <mergeCell ref="C2720:O2720"/>
    <mergeCell ref="E2706:N2706"/>
    <mergeCell ref="E2707:G2707"/>
    <mergeCell ref="C2715:N2715"/>
    <mergeCell ref="C2666:D2666"/>
    <mergeCell ref="H2708:H2709"/>
    <mergeCell ref="I2708:I2709"/>
    <mergeCell ref="J2708:J2709"/>
    <mergeCell ref="K2708:K2709"/>
    <mergeCell ref="L2708:L2709"/>
    <mergeCell ref="C2642:C2643"/>
    <mergeCell ref="C2708:C2709"/>
    <mergeCell ref="C2697:J2697"/>
    <mergeCell ref="H2671:H2672"/>
    <mergeCell ref="C2654:D2655"/>
    <mergeCell ref="C2700:J2700"/>
    <mergeCell ref="C2668:J2668"/>
    <mergeCell ref="E2656:E2657"/>
    <mergeCell ref="D2656:D2657"/>
    <mergeCell ref="C2664:M2664"/>
    <mergeCell ref="G2656:G2657"/>
    <mergeCell ref="M2656:M2657"/>
    <mergeCell ref="H2656:H2657"/>
    <mergeCell ref="I2656:I2657"/>
    <mergeCell ref="C2656:C2657"/>
    <mergeCell ref="E2654:M2654"/>
    <mergeCell ref="E2655:I2655"/>
    <mergeCell ref="J2655:K2655"/>
    <mergeCell ref="L2655:M2655"/>
    <mergeCell ref="J2656:J2657"/>
    <mergeCell ref="F2656:F2657"/>
    <mergeCell ref="L2656:L2657"/>
    <mergeCell ref="E2723:I2723"/>
    <mergeCell ref="J2723:L2723"/>
    <mergeCell ref="M2723:O2723"/>
    <mergeCell ref="O2724:O2725"/>
    <mergeCell ref="C2722:D2723"/>
    <mergeCell ref="G2724:G2725"/>
    <mergeCell ref="E2722:O2722"/>
    <mergeCell ref="C2744:H2744"/>
    <mergeCell ref="K2950:L2950"/>
    <mergeCell ref="K2937:L2937"/>
    <mergeCell ref="K2938:L2938"/>
    <mergeCell ref="K2909:L2909"/>
    <mergeCell ref="K2910:L2910"/>
    <mergeCell ref="K2935:L2935"/>
    <mergeCell ref="K2936:L2936"/>
    <mergeCell ref="K2919:L2919"/>
    <mergeCell ref="K2920:L2920"/>
    <mergeCell ref="C2778:K2778"/>
    <mergeCell ref="C2779:K2779"/>
    <mergeCell ref="K2893:L2893"/>
    <mergeCell ref="K2871:L2871"/>
    <mergeCell ref="K2872:L2872"/>
    <mergeCell ref="K2873:L2873"/>
    <mergeCell ref="K2874:L2874"/>
    <mergeCell ref="K2887:L2887"/>
    <mergeCell ref="K2883:L2883"/>
    <mergeCell ref="K2884:L2884"/>
    <mergeCell ref="K2925:L2925"/>
    <mergeCell ref="K2926:L2926"/>
    <mergeCell ref="K2943:L2943"/>
    <mergeCell ref="K2944:L2944"/>
    <mergeCell ref="K2945:L2945"/>
    <mergeCell ref="K2946:L2946"/>
    <mergeCell ref="K2947:L2947"/>
    <mergeCell ref="K2923:L2923"/>
    <mergeCell ref="K2960:L2960"/>
    <mergeCell ref="K2961:L2961"/>
    <mergeCell ref="K2934:L2934"/>
    <mergeCell ref="K2927:L2927"/>
    <mergeCell ref="K2948:L2948"/>
    <mergeCell ref="K2928:L2928"/>
    <mergeCell ref="K2929:L2929"/>
    <mergeCell ref="K2930:L2930"/>
    <mergeCell ref="K2931:L2931"/>
    <mergeCell ref="K2949:L2949"/>
    <mergeCell ref="K2993:L2993"/>
    <mergeCell ref="K2994:L2994"/>
    <mergeCell ref="K2978:L2978"/>
    <mergeCell ref="K2979:L2979"/>
    <mergeCell ref="K2980:L2980"/>
    <mergeCell ref="K2981:L2981"/>
    <mergeCell ref="K2982:L2982"/>
    <mergeCell ref="K2983:L2983"/>
    <mergeCell ref="K2932:L2932"/>
    <mergeCell ref="K2933:L2933"/>
    <mergeCell ref="K2957:L2957"/>
    <mergeCell ref="K2958:L2958"/>
    <mergeCell ref="K2959:L2959"/>
    <mergeCell ref="K2952:L2952"/>
    <mergeCell ref="K2953:L2953"/>
    <mergeCell ref="K2954:L2954"/>
    <mergeCell ref="K2955:L2955"/>
    <mergeCell ref="K2951:L2951"/>
    <mergeCell ref="K2939:L2939"/>
    <mergeCell ref="K2940:L2940"/>
    <mergeCell ref="K2941:L2941"/>
    <mergeCell ref="K2942:L2942"/>
    <mergeCell ref="B2784:B2785"/>
    <mergeCell ref="C2784:C2785"/>
    <mergeCell ref="D2784:D2785"/>
    <mergeCell ref="E2784:E2785"/>
    <mergeCell ref="K2897:L2897"/>
    <mergeCell ref="K2898:L2898"/>
    <mergeCell ref="K2995:L2995"/>
    <mergeCell ref="K2984:L2984"/>
    <mergeCell ref="K2985:L2985"/>
    <mergeCell ref="K2986:L2986"/>
    <mergeCell ref="K2987:L2987"/>
    <mergeCell ref="K2988:L2988"/>
    <mergeCell ref="K2989:L2989"/>
    <mergeCell ref="K2990:L2990"/>
    <mergeCell ref="K2991:L2991"/>
    <mergeCell ref="K2992:L2992"/>
    <mergeCell ref="K3006:L3006"/>
    <mergeCell ref="K2996:L2996"/>
    <mergeCell ref="K3001:L3001"/>
    <mergeCell ref="K3002:L3002"/>
    <mergeCell ref="K3003:L3003"/>
    <mergeCell ref="K3004:L3004"/>
    <mergeCell ref="K3005:L3005"/>
    <mergeCell ref="K2976:L2976"/>
    <mergeCell ref="K2977:L2977"/>
    <mergeCell ref="K2966:L2966"/>
    <mergeCell ref="K2967:L2967"/>
    <mergeCell ref="K2968:L2968"/>
    <mergeCell ref="K2969:L2969"/>
    <mergeCell ref="K2970:L2970"/>
    <mergeCell ref="K2971:L2971"/>
    <mergeCell ref="K2956:L2956"/>
    <mergeCell ref="K2924:L2924"/>
    <mergeCell ref="K2913:L2913"/>
    <mergeCell ref="K2914:L2914"/>
    <mergeCell ref="K2915:L2915"/>
    <mergeCell ref="K2916:L2916"/>
    <mergeCell ref="K2917:L2917"/>
    <mergeCell ref="K2918:L2918"/>
    <mergeCell ref="K2921:L2921"/>
    <mergeCell ref="K2922:L2922"/>
    <mergeCell ref="K2912:L2912"/>
    <mergeCell ref="K2901:L2901"/>
    <mergeCell ref="K2902:L2902"/>
    <mergeCell ref="K2903:L2903"/>
    <mergeCell ref="K2904:L2904"/>
    <mergeCell ref="K2905:L2905"/>
    <mergeCell ref="K2906:L2906"/>
    <mergeCell ref="K2907:L2907"/>
    <mergeCell ref="K2908:L2908"/>
    <mergeCell ref="K2896:L2896"/>
    <mergeCell ref="K2889:L2889"/>
    <mergeCell ref="K2890:L2890"/>
    <mergeCell ref="K2891:L2891"/>
    <mergeCell ref="K2892:L2892"/>
    <mergeCell ref="K2911:L2911"/>
    <mergeCell ref="K2899:L2899"/>
    <mergeCell ref="K2900:L2900"/>
    <mergeCell ref="K2894:L2894"/>
    <mergeCell ref="K2895:L2895"/>
    <mergeCell ref="K2876:L2876"/>
    <mergeCell ref="K2886:L2886"/>
    <mergeCell ref="K2868:L2868"/>
    <mergeCell ref="K2869:L2869"/>
    <mergeCell ref="K2870:L2870"/>
    <mergeCell ref="K2881:L2881"/>
    <mergeCell ref="K2882:L2882"/>
    <mergeCell ref="K2885:L2885"/>
    <mergeCell ref="K2829:L2829"/>
    <mergeCell ref="K2830:L2830"/>
    <mergeCell ref="K2834:L2834"/>
    <mergeCell ref="K2835:L2835"/>
    <mergeCell ref="K2836:L2836"/>
    <mergeCell ref="K2837:L2837"/>
    <mergeCell ref="K2863:L2863"/>
    <mergeCell ref="K2864:L2864"/>
    <mergeCell ref="K2888:L2888"/>
    <mergeCell ref="K2877:L2877"/>
    <mergeCell ref="K2878:L2878"/>
    <mergeCell ref="K2879:L2879"/>
    <mergeCell ref="K2880:L2880"/>
    <mergeCell ref="K2866:L2866"/>
    <mergeCell ref="K2867:L2867"/>
    <mergeCell ref="K2875:L2875"/>
    <mergeCell ref="K2861:L2861"/>
    <mergeCell ref="K2862:L2862"/>
    <mergeCell ref="K2859:L2859"/>
    <mergeCell ref="K2860:L2860"/>
    <mergeCell ref="K2865:L2865"/>
    <mergeCell ref="K2853:L2853"/>
    <mergeCell ref="K2854:L2854"/>
    <mergeCell ref="K2855:L2855"/>
    <mergeCell ref="K2856:L2856"/>
    <mergeCell ref="K2857:L2857"/>
    <mergeCell ref="K2858:L2858"/>
    <mergeCell ref="K2819:L2819"/>
    <mergeCell ref="K2820:L2820"/>
    <mergeCell ref="K2822:L2822"/>
    <mergeCell ref="K2821:L2821"/>
    <mergeCell ref="C3071:E3071"/>
    <mergeCell ref="C3066:G3066"/>
    <mergeCell ref="K2805:L2805"/>
    <mergeCell ref="K2806:L2806"/>
    <mergeCell ref="K2832:L2832"/>
    <mergeCell ref="K2807:L2807"/>
    <mergeCell ref="K2808:L2808"/>
    <mergeCell ref="K2831:L2831"/>
    <mergeCell ref="K2833:L2833"/>
    <mergeCell ref="C3021:D3021"/>
    <mergeCell ref="E3021:H3021"/>
    <mergeCell ref="K2813:L2813"/>
    <mergeCell ref="E3067:G3067"/>
    <mergeCell ref="C3058:L3058"/>
    <mergeCell ref="K2852:L2852"/>
    <mergeCell ref="K2841:L2841"/>
    <mergeCell ref="K2842:L2842"/>
    <mergeCell ref="K2843:L2843"/>
    <mergeCell ref="K2844:L2844"/>
    <mergeCell ref="K2845:L2845"/>
    <mergeCell ref="K2846:L2846"/>
    <mergeCell ref="K2847:L2847"/>
    <mergeCell ref="K2848:L2848"/>
    <mergeCell ref="K2849:L2849"/>
    <mergeCell ref="K2825:L2825"/>
    <mergeCell ref="K2826:L2826"/>
    <mergeCell ref="K2839:L2839"/>
    <mergeCell ref="K2840:L2840"/>
    <mergeCell ref="K2794:L2794"/>
    <mergeCell ref="K2811:L2811"/>
    <mergeCell ref="K2812:L2812"/>
    <mergeCell ref="K2801:L2801"/>
    <mergeCell ref="K2802:L2802"/>
    <mergeCell ref="K2804:L2804"/>
    <mergeCell ref="K2797:L2797"/>
    <mergeCell ref="C3024:H3024"/>
    <mergeCell ref="K2838:L2838"/>
    <mergeCell ref="K2851:L2851"/>
    <mergeCell ref="K2850:L2850"/>
    <mergeCell ref="K2824:L2824"/>
    <mergeCell ref="K2787:L2787"/>
    <mergeCell ref="K2800:L2800"/>
    <mergeCell ref="K2810:L2810"/>
    <mergeCell ref="K2814:L2814"/>
    <mergeCell ref="C3020:H3020"/>
    <mergeCell ref="K2791:L2791"/>
    <mergeCell ref="K2792:L2792"/>
    <mergeCell ref="K2815:L2815"/>
    <mergeCell ref="K2816:L2816"/>
    <mergeCell ref="K2809:L2809"/>
    <mergeCell ref="K2803:L2803"/>
    <mergeCell ref="K2793:L2793"/>
    <mergeCell ref="K2798:L2798"/>
    <mergeCell ref="K2799:L2799"/>
    <mergeCell ref="K2795:L2795"/>
    <mergeCell ref="K2796:L2796"/>
    <mergeCell ref="K2827:L2827"/>
    <mergeCell ref="K2828:L2828"/>
    <mergeCell ref="K2817:L2817"/>
    <mergeCell ref="K2818:L2818"/>
    <mergeCell ref="R2784:R2785"/>
    <mergeCell ref="O2784:O2785"/>
    <mergeCell ref="Q2784:Q2785"/>
    <mergeCell ref="K2786:L2786"/>
    <mergeCell ref="M2784:M2785"/>
    <mergeCell ref="N2784:N2785"/>
    <mergeCell ref="P2784:P2785"/>
    <mergeCell ref="K2784:L2784"/>
    <mergeCell ref="C3057:L3057"/>
    <mergeCell ref="C2730:O2730"/>
    <mergeCell ref="C2737:D2737"/>
    <mergeCell ref="E2737:H2737"/>
    <mergeCell ref="I2724:I2725"/>
    <mergeCell ref="J2724:J2725"/>
    <mergeCell ref="K2724:L2724"/>
    <mergeCell ref="M2724:M2725"/>
    <mergeCell ref="N2724:N2725"/>
    <mergeCell ref="K2823:L2823"/>
    <mergeCell ref="K2790:L2790"/>
    <mergeCell ref="C2736:H2736"/>
    <mergeCell ref="C2782:R2782"/>
    <mergeCell ref="M2783:Q2783"/>
    <mergeCell ref="F2784:F2785"/>
    <mergeCell ref="C3029:L3029"/>
    <mergeCell ref="C3030:D3030"/>
    <mergeCell ref="E3030:H3030"/>
    <mergeCell ref="H2784:H2785"/>
    <mergeCell ref="I2784:I2785"/>
    <mergeCell ref="J2784:J2785"/>
    <mergeCell ref="K2789:L2789"/>
    <mergeCell ref="K2788:L2788"/>
    <mergeCell ref="C2780:I2780"/>
    <mergeCell ref="C2751:L2751"/>
    <mergeCell ref="C2768:K2768"/>
    <mergeCell ref="C2706:D2707"/>
    <mergeCell ref="C2741:H2741"/>
    <mergeCell ref="G2784:G2785"/>
    <mergeCell ref="H2707:J2707"/>
    <mergeCell ref="K2707:N2707"/>
    <mergeCell ref="F2724:F2725"/>
    <mergeCell ref="H2724:H2725"/>
    <mergeCell ref="N2708:N2709"/>
    <mergeCell ref="C2639:M2639"/>
    <mergeCell ref="C2641:D2641"/>
    <mergeCell ref="G2671:G2672"/>
    <mergeCell ref="I2671:I2672"/>
    <mergeCell ref="J2671:J2672"/>
    <mergeCell ref="C2671:C2672"/>
    <mergeCell ref="E2642:E2643"/>
    <mergeCell ref="D2671:D2672"/>
    <mergeCell ref="E2671:E2672"/>
    <mergeCell ref="C2650:E2650"/>
    <mergeCell ref="F2671:F2672"/>
    <mergeCell ref="C2670:D2670"/>
    <mergeCell ref="E2670:J2670"/>
    <mergeCell ref="M2708:M2709"/>
    <mergeCell ref="D2708:D2709"/>
    <mergeCell ref="E2708:E2709"/>
    <mergeCell ref="F2708:F2709"/>
    <mergeCell ref="C2704:N2704"/>
    <mergeCell ref="G2708:G2709"/>
    <mergeCell ref="C2724:C2725"/>
    <mergeCell ref="D2724:D2725"/>
    <mergeCell ref="E2724:E2725"/>
    <mergeCell ref="E2641:M2641"/>
    <mergeCell ref="C2416:E2416"/>
    <mergeCell ref="E2430:G2430"/>
    <mergeCell ref="H2430:J2430"/>
    <mergeCell ref="C2425:E2425"/>
    <mergeCell ref="C2418:G2418"/>
    <mergeCell ref="C2420:G2420"/>
    <mergeCell ref="K2642:K2643"/>
    <mergeCell ref="C2652:M2652"/>
    <mergeCell ref="F2642:F2643"/>
    <mergeCell ref="G2642:G2643"/>
    <mergeCell ref="L2642:L2643"/>
    <mergeCell ref="M2642:M2643"/>
    <mergeCell ref="D2642:D2643"/>
    <mergeCell ref="C2635:J2635"/>
    <mergeCell ref="C2637:D2637"/>
    <mergeCell ref="H2600:H2601"/>
    <mergeCell ref="I2600:I2601"/>
    <mergeCell ref="J2600:J2601"/>
    <mergeCell ref="C2632:J2632"/>
    <mergeCell ref="C2597:J2597"/>
    <mergeCell ref="C2599:D2599"/>
    <mergeCell ref="E2599:J2599"/>
    <mergeCell ref="C2600:C2601"/>
    <mergeCell ref="D2600:D2601"/>
    <mergeCell ref="E2600:E2601"/>
    <mergeCell ref="F2600:F2601"/>
    <mergeCell ref="G2600:G2601"/>
    <mergeCell ref="H2642:H2643"/>
    <mergeCell ref="I2642:I2643"/>
    <mergeCell ref="J2642:J2643"/>
    <mergeCell ref="C2481:I2481"/>
    <mergeCell ref="C2329:N2329"/>
    <mergeCell ref="C2331:D2331"/>
    <mergeCell ref="E2331:N2331"/>
    <mergeCell ref="C2332:C2333"/>
    <mergeCell ref="D2332:D2333"/>
    <mergeCell ref="E2332:G2332"/>
    <mergeCell ref="H2332:J2332"/>
    <mergeCell ref="C2343:M2343"/>
    <mergeCell ref="C2344:M2344"/>
    <mergeCell ref="C2345:M2345"/>
    <mergeCell ref="C2346:M2346"/>
    <mergeCell ref="K2332:N2332"/>
    <mergeCell ref="C2340:M2340"/>
    <mergeCell ref="C2341:M2341"/>
    <mergeCell ref="C2342:M2342"/>
    <mergeCell ref="C2354:C2355"/>
    <mergeCell ref="D2354:D2355"/>
    <mergeCell ref="E2354:J2354"/>
    <mergeCell ref="K2354:N2354"/>
    <mergeCell ref="C2347:M2347"/>
    <mergeCell ref="C2348:M2348"/>
    <mergeCell ref="C2371:M2371"/>
    <mergeCell ref="C2372:M2372"/>
    <mergeCell ref="C2373:M2373"/>
    <mergeCell ref="E2366:N2366"/>
    <mergeCell ref="C2367:C2368"/>
    <mergeCell ref="C2364:N2364"/>
    <mergeCell ref="C2366:D2366"/>
    <mergeCell ref="D2367:D2368"/>
    <mergeCell ref="C2390:G2390"/>
    <mergeCell ref="C2441:E2441"/>
    <mergeCell ref="C2421:G2421"/>
    <mergeCell ref="C2422:G2422"/>
    <mergeCell ref="D2423:E2423"/>
    <mergeCell ref="C2424:F2424"/>
    <mergeCell ref="C2439:N2439"/>
    <mergeCell ref="C2437:N2437"/>
    <mergeCell ref="C2438:G2438"/>
    <mergeCell ref="C2427:N2427"/>
    <mergeCell ref="C2391:N2391"/>
    <mergeCell ref="D2430:D2431"/>
    <mergeCell ref="D2317:N2317"/>
    <mergeCell ref="C2318:C2319"/>
    <mergeCell ref="D2318:F2318"/>
    <mergeCell ref="G2318:J2318"/>
    <mergeCell ref="K2318:N2318"/>
    <mergeCell ref="C2324:M2324"/>
    <mergeCell ref="C2322:M2322"/>
    <mergeCell ref="C2323:M2323"/>
    <mergeCell ref="C2376:E2376"/>
    <mergeCell ref="C2325:M2325"/>
    <mergeCell ref="C2326:M2326"/>
    <mergeCell ref="C2327:E2327"/>
    <mergeCell ref="C2374:M2374"/>
    <mergeCell ref="C2300:M2300"/>
    <mergeCell ref="D2302:M2302"/>
    <mergeCell ref="C2303:C2304"/>
    <mergeCell ref="D2303:F2303"/>
    <mergeCell ref="G2303:I2303"/>
    <mergeCell ref="C2312:M2312"/>
    <mergeCell ref="C2315:N2315"/>
    <mergeCell ref="C2351:N2351"/>
    <mergeCell ref="C2353:D2353"/>
    <mergeCell ref="E2353:N2353"/>
    <mergeCell ref="E2367:G2367"/>
    <mergeCell ref="H2367:J2367"/>
    <mergeCell ref="K2367:N2367"/>
    <mergeCell ref="C2358:M2358"/>
    <mergeCell ref="C2359:M2359"/>
    <mergeCell ref="C2360:M2360"/>
    <mergeCell ref="C2361:M2361"/>
    <mergeCell ref="C2375:M2375"/>
    <mergeCell ref="C2349:E2349"/>
    <mergeCell ref="L2245:M2245"/>
    <mergeCell ref="O2245:Q2245"/>
    <mergeCell ref="E2245:E2246"/>
    <mergeCell ref="F2245:F2246"/>
    <mergeCell ref="G2245:G2246"/>
    <mergeCell ref="H2274:L2274"/>
    <mergeCell ref="C2294:K2294"/>
    <mergeCell ref="J2303:M2303"/>
    <mergeCell ref="C2308:M2308"/>
    <mergeCell ref="C2309:M2309"/>
    <mergeCell ref="C2310:M2310"/>
    <mergeCell ref="K2276:K2278"/>
    <mergeCell ref="C2281:L2281"/>
    <mergeCell ref="C2311:M2311"/>
    <mergeCell ref="C2271:L2271"/>
    <mergeCell ref="C2273:D2273"/>
    <mergeCell ref="E2273:L2273"/>
    <mergeCell ref="C2274:C2275"/>
    <mergeCell ref="D2274:D2275"/>
    <mergeCell ref="C2280:L2280"/>
    <mergeCell ref="C2296:K2296"/>
    <mergeCell ref="C2298:E2298"/>
    <mergeCell ref="C2297:K2297"/>
    <mergeCell ref="C2288:K2288"/>
    <mergeCell ref="C2290:D2290"/>
    <mergeCell ref="E2290:K2290"/>
    <mergeCell ref="C2282:L2282"/>
    <mergeCell ref="C2283:L2283"/>
    <mergeCell ref="C2284:L2284"/>
    <mergeCell ref="C2285:L2285"/>
    <mergeCell ref="C2043:E2043"/>
    <mergeCell ref="C2044:E2044"/>
    <mergeCell ref="C2045:E2045"/>
    <mergeCell ref="C2046:E2046"/>
    <mergeCell ref="C2231:G2231"/>
    <mergeCell ref="C2237:F2237"/>
    <mergeCell ref="C2238:G2238"/>
    <mergeCell ref="C2217:I2217"/>
    <mergeCell ref="C2224:G2224"/>
    <mergeCell ref="C2219:I2219"/>
    <mergeCell ref="C2220:I2220"/>
    <mergeCell ref="C2263:C2264"/>
    <mergeCell ref="D2263:D2264"/>
    <mergeCell ref="E2263:E2264"/>
    <mergeCell ref="F2263:F2264"/>
    <mergeCell ref="G2263:G2264"/>
    <mergeCell ref="C2295:K2295"/>
    <mergeCell ref="E2274:G2274"/>
    <mergeCell ref="C2269:E2269"/>
    <mergeCell ref="H2263:H2264"/>
    <mergeCell ref="I2263:I2264"/>
    <mergeCell ref="C2243:D2244"/>
    <mergeCell ref="H2245:H2246"/>
    <mergeCell ref="J2245:J2246"/>
    <mergeCell ref="I2245:I2246"/>
    <mergeCell ref="C2260:I2260"/>
    <mergeCell ref="C2262:D2262"/>
    <mergeCell ref="E2262:I2262"/>
    <mergeCell ref="E2243:Q2243"/>
    <mergeCell ref="E2244:J2244"/>
    <mergeCell ref="K2244:M2244"/>
    <mergeCell ref="N2244:Q2244"/>
    <mergeCell ref="C2027:E2027"/>
    <mergeCell ref="C1971:G1971"/>
    <mergeCell ref="C1973:C1974"/>
    <mergeCell ref="D1973:D1974"/>
    <mergeCell ref="E1973:G1973"/>
    <mergeCell ref="C1980:G1980"/>
    <mergeCell ref="C1981:G1981"/>
    <mergeCell ref="C2013:D2013"/>
    <mergeCell ref="C2014:D2014"/>
    <mergeCell ref="C1995:G1995"/>
    <mergeCell ref="G1962:G1963"/>
    <mergeCell ref="C2241:M2241"/>
    <mergeCell ref="C2225:G2225"/>
    <mergeCell ref="C2226:G2226"/>
    <mergeCell ref="C2227:G2227"/>
    <mergeCell ref="C2228:G2228"/>
    <mergeCell ref="C2099:H2099"/>
    <mergeCell ref="C2100:D2100"/>
    <mergeCell ref="C2230:G2230"/>
    <mergeCell ref="C2047:E2047"/>
    <mergeCell ref="C2050:E2050"/>
    <mergeCell ref="C2029:E2029"/>
    <mergeCell ref="D2081:E2081"/>
    <mergeCell ref="C2082:E2082"/>
    <mergeCell ref="C2097:E2097"/>
    <mergeCell ref="C2052:E2052"/>
    <mergeCell ref="C2084:N2084"/>
    <mergeCell ref="E2086:N2086"/>
    <mergeCell ref="E2087:G2087"/>
    <mergeCell ref="C2048:E2048"/>
    <mergeCell ref="C2049:D2049"/>
    <mergeCell ref="C2042:D2042"/>
    <mergeCell ref="H1962:H1963"/>
    <mergeCell ref="I1962:I1963"/>
    <mergeCell ref="C1984:E1984"/>
    <mergeCell ref="C1999:E1999"/>
    <mergeCell ref="C2015:E2015"/>
    <mergeCell ref="C1986:G1986"/>
    <mergeCell ref="C1988:C1989"/>
    <mergeCell ref="D1988:D1989"/>
    <mergeCell ref="E1988:G1988"/>
    <mergeCell ref="J1962:J1963"/>
    <mergeCell ref="K1962:K1963"/>
    <mergeCell ref="C1969:E1969"/>
    <mergeCell ref="C1959:K1959"/>
    <mergeCell ref="C1961:D1961"/>
    <mergeCell ref="E1961:K1961"/>
    <mergeCell ref="C1962:C1963"/>
    <mergeCell ref="D1962:D1963"/>
    <mergeCell ref="E1962:E1963"/>
    <mergeCell ref="F1962:F1963"/>
    <mergeCell ref="C2007:D2007"/>
    <mergeCell ref="C2008:D2008"/>
    <mergeCell ref="C2009:D2009"/>
    <mergeCell ref="C2010:D2010"/>
    <mergeCell ref="C2011:D2011"/>
    <mergeCell ref="C2012:D2012"/>
    <mergeCell ref="C1954:E1954"/>
    <mergeCell ref="C1955:E1955"/>
    <mergeCell ref="C1956:E1956"/>
    <mergeCell ref="C1840:E1840"/>
    <mergeCell ref="C1944:E1944"/>
    <mergeCell ref="C1949:E1949"/>
    <mergeCell ref="C1951:E1951"/>
    <mergeCell ref="C1952:E1952"/>
    <mergeCell ref="C1953:E1953"/>
    <mergeCell ref="C1842:N1842"/>
    <mergeCell ref="H1845:J1845"/>
    <mergeCell ref="K1845:N1845"/>
    <mergeCell ref="C1938:I1938"/>
    <mergeCell ref="C1941:I1941"/>
    <mergeCell ref="C1924:D1924"/>
    <mergeCell ref="E1924:I1924"/>
    <mergeCell ref="C1925:C1926"/>
    <mergeCell ref="D1925:D1926"/>
    <mergeCell ref="E1925:E1926"/>
    <mergeCell ref="F1925:F1926"/>
    <mergeCell ref="G1925:G1926"/>
    <mergeCell ref="H1925:H1926"/>
    <mergeCell ref="I1925:I1926"/>
    <mergeCell ref="D1907:F1907"/>
    <mergeCell ref="D1908:F1908"/>
    <mergeCell ref="D1909:F1909"/>
    <mergeCell ref="D1910:F1910"/>
    <mergeCell ref="D1911:F1911"/>
    <mergeCell ref="C1922:I1922"/>
    <mergeCell ref="D1913:F1913"/>
    <mergeCell ref="C1900:G1900"/>
    <mergeCell ref="D1914:F1914"/>
    <mergeCell ref="D1915:F1915"/>
    <mergeCell ref="D1916:F1916"/>
    <mergeCell ref="D1917:F1917"/>
    <mergeCell ref="C1903:F1903"/>
    <mergeCell ref="C1907:C1913"/>
    <mergeCell ref="C1915:C1917"/>
    <mergeCell ref="D1906:F1906"/>
    <mergeCell ref="E1845:G1845"/>
    <mergeCell ref="C1920:E1920"/>
    <mergeCell ref="C1890:G1890"/>
    <mergeCell ref="C1891:C1892"/>
    <mergeCell ref="D1891:G1891"/>
    <mergeCell ref="C1895:G1895"/>
    <mergeCell ref="C1896:G1896"/>
    <mergeCell ref="C1897:G1897"/>
    <mergeCell ref="C1898:G1898"/>
    <mergeCell ref="C1899:G1899"/>
    <mergeCell ref="C1853:M1853"/>
    <mergeCell ref="C1854:M1854"/>
    <mergeCell ref="C1855:N1855"/>
    <mergeCell ref="C1859:D1859"/>
    <mergeCell ref="C1860:C1861"/>
    <mergeCell ref="D1860:D1861"/>
    <mergeCell ref="C1887:O1887"/>
    <mergeCell ref="C1881:M1881"/>
    <mergeCell ref="C1870:E1870"/>
    <mergeCell ref="C1872:O1872"/>
    <mergeCell ref="C1873:D1873"/>
    <mergeCell ref="E1873:O1873"/>
    <mergeCell ref="D1874:D1875"/>
    <mergeCell ref="E1874:I1874"/>
    <mergeCell ref="C1882:M1882"/>
    <mergeCell ref="C1883:M1883"/>
    <mergeCell ref="J1874:L1874"/>
    <mergeCell ref="M1874:M1875"/>
    <mergeCell ref="N1874:O1874"/>
    <mergeCell ref="C1866:G1866"/>
    <mergeCell ref="C1867:G1867"/>
    <mergeCell ref="C1852:M1852"/>
    <mergeCell ref="C1874:C1875"/>
    <mergeCell ref="C1869:G1869"/>
    <mergeCell ref="C1858:G1858"/>
    <mergeCell ref="E1860:G1860"/>
    <mergeCell ref="C1836:F1836"/>
    <mergeCell ref="C1837:F1837"/>
    <mergeCell ref="C1868:G1868"/>
    <mergeCell ref="C1856:D1856"/>
    <mergeCell ref="C1851:M1851"/>
    <mergeCell ref="E1859:G1859"/>
    <mergeCell ref="C1844:D1844"/>
    <mergeCell ref="E1844:N1844"/>
    <mergeCell ref="C1845:C1846"/>
    <mergeCell ref="D1845:D1846"/>
    <mergeCell ref="C1755:E1755"/>
    <mergeCell ref="C1828:F1828"/>
    <mergeCell ref="C1829:C1830"/>
    <mergeCell ref="D1829:F1829"/>
    <mergeCell ref="E1815:G1815"/>
    <mergeCell ref="C1796:N1796"/>
    <mergeCell ref="C1798:D1798"/>
    <mergeCell ref="K1799:N1799"/>
    <mergeCell ref="C1709:E1709"/>
    <mergeCell ref="C1640:E1640"/>
    <mergeCell ref="C1693:D1693"/>
    <mergeCell ref="C1679:E1679"/>
    <mergeCell ref="C1664:D1664"/>
    <mergeCell ref="C1650:E1650"/>
    <mergeCell ref="C1695:N1695"/>
    <mergeCell ref="C1697:D1697"/>
    <mergeCell ref="E1697:N1697"/>
    <mergeCell ref="D1698:D1699"/>
    <mergeCell ref="E1776:J1777"/>
    <mergeCell ref="K1776:M1777"/>
    <mergeCell ref="N1777:N1778"/>
    <mergeCell ref="N1761:N1762"/>
    <mergeCell ref="C1768:N1768"/>
    <mergeCell ref="E1761:E1762"/>
    <mergeCell ref="F1761:F1762"/>
    <mergeCell ref="G1761:G1762"/>
    <mergeCell ref="H1761:H1762"/>
    <mergeCell ref="I1761:I1762"/>
    <mergeCell ref="J1761:J1762"/>
    <mergeCell ref="L1761:L1762"/>
    <mergeCell ref="M1761:M1762"/>
    <mergeCell ref="C1794:E1794"/>
    <mergeCell ref="C1406:F1406"/>
    <mergeCell ref="C1407:F1407"/>
    <mergeCell ref="C1409:D1409"/>
    <mergeCell ref="C1361:G1361"/>
    <mergeCell ref="C1363:D1363"/>
    <mergeCell ref="E1363:G1363"/>
    <mergeCell ref="C1364:C1365"/>
    <mergeCell ref="D1364:D1365"/>
    <mergeCell ref="E1364:G1364"/>
    <mergeCell ref="C1382:G1382"/>
    <mergeCell ref="C1383:G1383"/>
    <mergeCell ref="C1384:G1384"/>
    <mergeCell ref="C1385:G1385"/>
    <mergeCell ref="C1386:G1386"/>
    <mergeCell ref="C1387:G1387"/>
    <mergeCell ref="C1388:G1388"/>
    <mergeCell ref="C1389:G1389"/>
    <mergeCell ref="C1390:G1390"/>
    <mergeCell ref="C1391:G1391"/>
    <mergeCell ref="C1393:D1393"/>
    <mergeCell ref="C1332:D1332"/>
    <mergeCell ref="C1334:P1334"/>
    <mergeCell ref="C1336:D1336"/>
    <mergeCell ref="E1336:P1336"/>
    <mergeCell ref="C1337:C1339"/>
    <mergeCell ref="D1337:D1339"/>
    <mergeCell ref="E1337:L1338"/>
    <mergeCell ref="M1337:N1338"/>
    <mergeCell ref="O1337:P1337"/>
    <mergeCell ref="O1338:O1339"/>
    <mergeCell ref="C1350:P1350"/>
    <mergeCell ref="C1351:P1351"/>
    <mergeCell ref="C1359:D1359"/>
    <mergeCell ref="C1352:P1352"/>
    <mergeCell ref="C1353:P1353"/>
    <mergeCell ref="C1354:P1354"/>
    <mergeCell ref="C1355:P1355"/>
    <mergeCell ref="C1356:P1356"/>
    <mergeCell ref="C1357:P1357"/>
    <mergeCell ref="C1309:G1309"/>
    <mergeCell ref="C1310:G1310"/>
    <mergeCell ref="C1311:G1311"/>
    <mergeCell ref="C1312:G1312"/>
    <mergeCell ref="C1313:G1313"/>
    <mergeCell ref="C1314:D1314"/>
    <mergeCell ref="B1150:AK1150"/>
    <mergeCell ref="C1322:J1322"/>
    <mergeCell ref="C1323:J1323"/>
    <mergeCell ref="C1324:J1324"/>
    <mergeCell ref="C1325:J1325"/>
    <mergeCell ref="C1326:J1326"/>
    <mergeCell ref="C1327:J1327"/>
    <mergeCell ref="C1328:J1328"/>
    <mergeCell ref="C1329:J1329"/>
    <mergeCell ref="C1330:J1330"/>
    <mergeCell ref="C1331:J1331"/>
    <mergeCell ref="C1316:J1316"/>
    <mergeCell ref="C1317:C1318"/>
    <mergeCell ref="D1317:D1318"/>
    <mergeCell ref="E1317:G1317"/>
    <mergeCell ref="H1317:J1317"/>
    <mergeCell ref="C1320:J1320"/>
    <mergeCell ref="C1321:J1321"/>
    <mergeCell ref="AH1156:AJ1156"/>
    <mergeCell ref="F1157:F1158"/>
    <mergeCell ref="G1157:G1158"/>
    <mergeCell ref="H1157:H1158"/>
    <mergeCell ref="I1157:I1158"/>
    <mergeCell ref="J1157:J1158"/>
    <mergeCell ref="K1157:K1158"/>
    <mergeCell ref="L1157:L1158"/>
    <mergeCell ref="C1308:G1308"/>
    <mergeCell ref="E1156:E1158"/>
    <mergeCell ref="F1156:R1156"/>
    <mergeCell ref="S1156:AC1156"/>
    <mergeCell ref="AD1156:AG1156"/>
    <mergeCell ref="B1159:C1159"/>
    <mergeCell ref="B1160:C1160"/>
    <mergeCell ref="B1161:C1161"/>
    <mergeCell ref="B1163:C1163"/>
    <mergeCell ref="D1163:G1163"/>
    <mergeCell ref="B1164:C1164"/>
    <mergeCell ref="B1165:C1165"/>
    <mergeCell ref="D1165:G1165"/>
    <mergeCell ref="C1297:G1297"/>
    <mergeCell ref="AC1252:AC1253"/>
    <mergeCell ref="AD1252:AD1253"/>
    <mergeCell ref="AE1252:AE1253"/>
    <mergeCell ref="AF1252:AF1253"/>
    <mergeCell ref="B1245:AK1245"/>
    <mergeCell ref="Y1175:Y1176"/>
    <mergeCell ref="Z1175:Z1176"/>
    <mergeCell ref="M1157:N1157"/>
    <mergeCell ref="O1157:O1158"/>
    <mergeCell ref="P1157:P1158"/>
    <mergeCell ref="Q1157:Q1158"/>
    <mergeCell ref="R1157:R1158"/>
    <mergeCell ref="S1157:S1158"/>
    <mergeCell ref="Z1157:Z1158"/>
    <mergeCell ref="AA1157:AA1158"/>
    <mergeCell ref="AB1157:AB1158"/>
    <mergeCell ref="AC1157:AC1158"/>
    <mergeCell ref="AD1157:AD1158"/>
    <mergeCell ref="B1154:C1154"/>
    <mergeCell ref="B1155:C1155"/>
    <mergeCell ref="D1155:Q1155"/>
    <mergeCell ref="B1156:C1158"/>
    <mergeCell ref="D1156:D1158"/>
    <mergeCell ref="T1157:T1158"/>
    <mergeCell ref="U1157:U1158"/>
    <mergeCell ref="V1157:V1158"/>
    <mergeCell ref="W1157:W1158"/>
    <mergeCell ref="X1157:X1158"/>
    <mergeCell ref="Y1157:Y1158"/>
    <mergeCell ref="S1062:AC1062"/>
    <mergeCell ref="G1298:G1299"/>
    <mergeCell ref="D1299:F1299"/>
    <mergeCell ref="G1300:G1303"/>
    <mergeCell ref="G1304:G1305"/>
    <mergeCell ref="C1307:G1307"/>
    <mergeCell ref="B1285:C1285"/>
    <mergeCell ref="B1254:C1254"/>
    <mergeCell ref="B1271:C1271"/>
    <mergeCell ref="B1272:C1272"/>
    <mergeCell ref="B1273:C1273"/>
    <mergeCell ref="D1273:G1273"/>
    <mergeCell ref="B1269:C1269"/>
    <mergeCell ref="B1255:C1255"/>
    <mergeCell ref="B1256:C1256"/>
    <mergeCell ref="B1257:C1257"/>
    <mergeCell ref="B1258:C1258"/>
    <mergeCell ref="B1259:C1259"/>
    <mergeCell ref="B1260:C1260"/>
    <mergeCell ref="B1261:C1261"/>
    <mergeCell ref="B1262:C1262"/>
    <mergeCell ref="D1152:F1152"/>
    <mergeCell ref="B1153:C1153"/>
    <mergeCell ref="D1153:E1153"/>
    <mergeCell ref="B1116:C1116"/>
    <mergeCell ref="L1100:L1101"/>
    <mergeCell ref="M1100:N1100"/>
    <mergeCell ref="O1100:O1101"/>
    <mergeCell ref="B1095:C1095"/>
    <mergeCell ref="B1096:C1096"/>
    <mergeCell ref="D1109:G1109"/>
    <mergeCell ref="B1103:C1103"/>
    <mergeCell ref="D1108:G1108"/>
    <mergeCell ref="P1100:P1101"/>
    <mergeCell ref="Q1100:Q1101"/>
    <mergeCell ref="R1100:R1101"/>
    <mergeCell ref="S1100:S1101"/>
    <mergeCell ref="T1100:T1101"/>
    <mergeCell ref="B1112:AK1112"/>
    <mergeCell ref="D1114:F1114"/>
    <mergeCell ref="B1117:C1117"/>
    <mergeCell ref="D1117:Q1117"/>
    <mergeCell ref="B1107:C1107"/>
    <mergeCell ref="D1107:G1107"/>
    <mergeCell ref="D1137:F1137"/>
    <mergeCell ref="B1138:C1138"/>
    <mergeCell ref="D1138:E1138"/>
    <mergeCell ref="B1140:C1140"/>
    <mergeCell ref="D1140:Q1140"/>
    <mergeCell ref="B1119:C1121"/>
    <mergeCell ref="D1119:D1121"/>
    <mergeCell ref="E1119:E1121"/>
    <mergeCell ref="F1119:R1119"/>
    <mergeCell ref="B1108:C1108"/>
    <mergeCell ref="B1109:C1109"/>
    <mergeCell ref="AD1119:AG1119"/>
    <mergeCell ref="AH1119:AJ1119"/>
    <mergeCell ref="F1120:F1121"/>
    <mergeCell ref="G1120:G1121"/>
    <mergeCell ref="H1120:H1121"/>
    <mergeCell ref="I1120:I1121"/>
    <mergeCell ref="J1120:J1121"/>
    <mergeCell ref="K1120:K1121"/>
    <mergeCell ref="L1120:L1121"/>
    <mergeCell ref="M1120:N1120"/>
    <mergeCell ref="V1100:V1101"/>
    <mergeCell ref="W1100:W1101"/>
    <mergeCell ref="X1100:X1101"/>
    <mergeCell ref="B1105:C1105"/>
    <mergeCell ref="B1102:C1102"/>
    <mergeCell ref="B1104:C1104"/>
    <mergeCell ref="AJ1120:AJ1121"/>
    <mergeCell ref="B1115:C1115"/>
    <mergeCell ref="S1119:AC1119"/>
    <mergeCell ref="AI1100:AI1101"/>
    <mergeCell ref="AJ1100:AJ1101"/>
    <mergeCell ref="F1100:F1101"/>
    <mergeCell ref="G1100:G1101"/>
    <mergeCell ref="H1100:H1101"/>
    <mergeCell ref="I1100:I1101"/>
    <mergeCell ref="J1100:J1101"/>
    <mergeCell ref="K1100:K1101"/>
    <mergeCell ref="Z1100:Z1101"/>
    <mergeCell ref="AA1100:AA1101"/>
    <mergeCell ref="AB1100:AB1101"/>
    <mergeCell ref="B1122:C1122"/>
    <mergeCell ref="X1142:X1143"/>
    <mergeCell ref="Y1142:Y1143"/>
    <mergeCell ref="Z1142:Z1143"/>
    <mergeCell ref="AA1142:AA1143"/>
    <mergeCell ref="AB1142:AB1143"/>
    <mergeCell ref="AC1142:AC1143"/>
    <mergeCell ref="AD1142:AD1143"/>
    <mergeCell ref="AE1142:AE1143"/>
    <mergeCell ref="AF1120:AF1121"/>
    <mergeCell ref="AG1120:AG1121"/>
    <mergeCell ref="AH1120:AH1121"/>
    <mergeCell ref="AI1120:AI1121"/>
    <mergeCell ref="S1120:S1121"/>
    <mergeCell ref="T1120:T1121"/>
    <mergeCell ref="U1120:U1121"/>
    <mergeCell ref="V1120:V1121"/>
    <mergeCell ref="W1120:W1121"/>
    <mergeCell ref="X1120:X1121"/>
    <mergeCell ref="D1132:G1132"/>
    <mergeCell ref="B1135:AK1135"/>
    <mergeCell ref="Y1120:Y1121"/>
    <mergeCell ref="Z1120:Z1121"/>
    <mergeCell ref="AA1120:AA1121"/>
    <mergeCell ref="AB1120:AB1121"/>
    <mergeCell ref="AC1120:AC1121"/>
    <mergeCell ref="AD1120:AD1121"/>
    <mergeCell ref="AE1120:AE1121"/>
    <mergeCell ref="AF1142:AF1143"/>
    <mergeCell ref="B1128:C1128"/>
    <mergeCell ref="B1130:C1130"/>
    <mergeCell ref="D1130:G1130"/>
    <mergeCell ref="B1132:C1132"/>
    <mergeCell ref="AG1142:AG1143"/>
    <mergeCell ref="AH1142:AH1143"/>
    <mergeCell ref="AI1142:AI1143"/>
    <mergeCell ref="AJ1142:AJ1143"/>
    <mergeCell ref="B1144:C1144"/>
    <mergeCell ref="B1127:C1127"/>
    <mergeCell ref="D1131:G1131"/>
    <mergeCell ref="O1120:O1121"/>
    <mergeCell ref="P1120:P1121"/>
    <mergeCell ref="Q1120:Q1121"/>
    <mergeCell ref="R1120:R1121"/>
    <mergeCell ref="B1123:C1123"/>
    <mergeCell ref="B1124:C1124"/>
    <mergeCell ref="B1146:C1146"/>
    <mergeCell ref="D1146:G1146"/>
    <mergeCell ref="B1147:C1147"/>
    <mergeCell ref="D1147:G1147"/>
    <mergeCell ref="B1131:C1131"/>
    <mergeCell ref="B1141:C1143"/>
    <mergeCell ref="D1141:D1143"/>
    <mergeCell ref="E1141:E1143"/>
    <mergeCell ref="F1141:R1141"/>
    <mergeCell ref="S1141:AC1141"/>
    <mergeCell ref="AD1141:AG1141"/>
    <mergeCell ref="AH1141:AJ1141"/>
    <mergeCell ref="F1142:F1143"/>
    <mergeCell ref="G1142:G1143"/>
    <mergeCell ref="H1142:H1143"/>
    <mergeCell ref="I1142:I1143"/>
    <mergeCell ref="J1142:J1143"/>
    <mergeCell ref="K1142:K1143"/>
    <mergeCell ref="L1142:L1143"/>
    <mergeCell ref="M1142:N1142"/>
    <mergeCell ref="O1142:O1143"/>
    <mergeCell ref="P1142:P1143"/>
    <mergeCell ref="Q1142:Q1143"/>
    <mergeCell ref="R1142:R1143"/>
    <mergeCell ref="S1142:S1143"/>
    <mergeCell ref="T1142:T1143"/>
    <mergeCell ref="U1142:U1143"/>
    <mergeCell ref="V1142:V1143"/>
    <mergeCell ref="W1142:W1143"/>
    <mergeCell ref="B1125:C1125"/>
    <mergeCell ref="B1126:C1126"/>
    <mergeCell ref="E1099:E1101"/>
    <mergeCell ref="F1099:R1099"/>
    <mergeCell ref="B1062:C1064"/>
    <mergeCell ref="D1062:D1064"/>
    <mergeCell ref="E1062:E1064"/>
    <mergeCell ref="F1062:R1062"/>
    <mergeCell ref="P1080:P1081"/>
    <mergeCell ref="Q1080:Q1081"/>
    <mergeCell ref="D1077:Q1077"/>
    <mergeCell ref="B1082:C1082"/>
    <mergeCell ref="B1084:C1084"/>
    <mergeCell ref="B1085:C1085"/>
    <mergeCell ref="B1079:C1081"/>
    <mergeCell ref="E1079:E1081"/>
    <mergeCell ref="F1079:R1079"/>
    <mergeCell ref="B1075:C1075"/>
    <mergeCell ref="B1076:C1076"/>
    <mergeCell ref="O1063:O1064"/>
    <mergeCell ref="P1063:P1064"/>
    <mergeCell ref="B1067:C1067"/>
    <mergeCell ref="D1067:G1067"/>
    <mergeCell ref="AI1080:AI1081"/>
    <mergeCell ref="B1089:C1089"/>
    <mergeCell ref="D1089:G1089"/>
    <mergeCell ref="B1092:AK1092"/>
    <mergeCell ref="D1094:F1094"/>
    <mergeCell ref="AD1099:AG1099"/>
    <mergeCell ref="AD1079:AG1079"/>
    <mergeCell ref="B1083:C1083"/>
    <mergeCell ref="D1088:G1088"/>
    <mergeCell ref="AH1079:AJ1079"/>
    <mergeCell ref="F1080:F1081"/>
    <mergeCell ref="G1080:G1081"/>
    <mergeCell ref="H1080:H1081"/>
    <mergeCell ref="I1080:I1081"/>
    <mergeCell ref="AB1080:AB1081"/>
    <mergeCell ref="AC1080:AC1081"/>
    <mergeCell ref="AD1080:AD1081"/>
    <mergeCell ref="T1080:T1081"/>
    <mergeCell ref="AH1099:AJ1099"/>
    <mergeCell ref="B1087:C1087"/>
    <mergeCell ref="B1099:C1101"/>
    <mergeCell ref="D1099:D1101"/>
    <mergeCell ref="B1088:C1088"/>
    <mergeCell ref="S1080:S1081"/>
    <mergeCell ref="S1079:AC1079"/>
    <mergeCell ref="S1099:AC1099"/>
    <mergeCell ref="AG1100:AG1101"/>
    <mergeCell ref="AH1100:AH1101"/>
    <mergeCell ref="Y1100:Y1101"/>
    <mergeCell ref="AC1100:AC1101"/>
    <mergeCell ref="AD1100:AD1101"/>
    <mergeCell ref="AE1100:AE1101"/>
    <mergeCell ref="AF1100:AF1101"/>
    <mergeCell ref="AG1080:AG1081"/>
    <mergeCell ref="AH1080:AH1081"/>
    <mergeCell ref="D1087:G1087"/>
    <mergeCell ref="D1079:D1081"/>
    <mergeCell ref="J1080:J1081"/>
    <mergeCell ref="K1080:K1081"/>
    <mergeCell ref="L1080:L1081"/>
    <mergeCell ref="M1080:N1080"/>
    <mergeCell ref="O1080:O1081"/>
    <mergeCell ref="Z1080:Z1081"/>
    <mergeCell ref="U1100:U1101"/>
    <mergeCell ref="B1097:C1097"/>
    <mergeCell ref="D1097:Q1097"/>
    <mergeCell ref="AH1062:AJ1062"/>
    <mergeCell ref="F1063:F1064"/>
    <mergeCell ref="G1063:G1064"/>
    <mergeCell ref="H1063:H1064"/>
    <mergeCell ref="I1063:I1064"/>
    <mergeCell ref="D1068:G1068"/>
    <mergeCell ref="U1080:U1081"/>
    <mergeCell ref="V1080:V1081"/>
    <mergeCell ref="W1080:W1081"/>
    <mergeCell ref="X1080:X1081"/>
    <mergeCell ref="Y1080:Y1081"/>
    <mergeCell ref="AD1063:AD1064"/>
    <mergeCell ref="AE1063:AE1064"/>
    <mergeCell ref="AG1063:AG1064"/>
    <mergeCell ref="AH1063:AH1064"/>
    <mergeCell ref="AI1063:AI1064"/>
    <mergeCell ref="AF1063:AF1064"/>
    <mergeCell ref="AD1062:AG1062"/>
    <mergeCell ref="AJ1063:AJ1064"/>
    <mergeCell ref="Q1063:Q1064"/>
    <mergeCell ref="R1063:R1064"/>
    <mergeCell ref="AJ1080:AJ1081"/>
    <mergeCell ref="B1068:C1068"/>
    <mergeCell ref="D1069:G1069"/>
    <mergeCell ref="B1072:AK1072"/>
    <mergeCell ref="D1074:F1074"/>
    <mergeCell ref="B1077:C1077"/>
    <mergeCell ref="R1080:R1081"/>
    <mergeCell ref="B1055:AK1055"/>
    <mergeCell ref="D1057:F1057"/>
    <mergeCell ref="B1058:C1058"/>
    <mergeCell ref="B1059:C1059"/>
    <mergeCell ref="D1060:Q1060"/>
    <mergeCell ref="S1063:S1064"/>
    <mergeCell ref="T1063:T1064"/>
    <mergeCell ref="U1063:U1064"/>
    <mergeCell ref="V1063:V1064"/>
    <mergeCell ref="B1069:C1069"/>
    <mergeCell ref="B1060:C1060"/>
    <mergeCell ref="B1065:C1065"/>
    <mergeCell ref="W1063:W1064"/>
    <mergeCell ref="X1063:X1064"/>
    <mergeCell ref="Y1063:Y1064"/>
    <mergeCell ref="Z1063:Z1064"/>
    <mergeCell ref="AA1063:AA1064"/>
    <mergeCell ref="AB1063:AB1064"/>
    <mergeCell ref="AC1063:AC1064"/>
    <mergeCell ref="J1063:J1064"/>
    <mergeCell ref="K1063:K1064"/>
    <mergeCell ref="L1063:L1064"/>
    <mergeCell ref="M1063:N1063"/>
    <mergeCell ref="AA1080:AA1081"/>
    <mergeCell ref="AE1080:AE1081"/>
    <mergeCell ref="AF1080:AF1081"/>
    <mergeCell ref="B771:C771"/>
    <mergeCell ref="B772:C772"/>
    <mergeCell ref="X768:X769"/>
    <mergeCell ref="Y768:Y769"/>
    <mergeCell ref="O768:O769"/>
    <mergeCell ref="P768:P769"/>
    <mergeCell ref="Q768:Q769"/>
    <mergeCell ref="D765:AC765"/>
    <mergeCell ref="AC767:AE767"/>
    <mergeCell ref="B1052:C1052"/>
    <mergeCell ref="D1052:G1052"/>
    <mergeCell ref="B1044:C1044"/>
    <mergeCell ref="B1034:AK1034"/>
    <mergeCell ref="D1036:F1036"/>
    <mergeCell ref="AC1042:AC1043"/>
    <mergeCell ref="AA918:AA919"/>
    <mergeCell ref="P918:P919"/>
    <mergeCell ref="Q918:Q919"/>
    <mergeCell ref="AD918:AD919"/>
    <mergeCell ref="D922:H922"/>
    <mergeCell ref="B924:C924"/>
    <mergeCell ref="D924:G924"/>
    <mergeCell ref="B920:C920"/>
    <mergeCell ref="B922:C922"/>
    <mergeCell ref="B923:C923"/>
    <mergeCell ref="D923:G923"/>
    <mergeCell ref="B914:C914"/>
    <mergeCell ref="D914:Q914"/>
    <mergeCell ref="S918:S919"/>
    <mergeCell ref="T918:T919"/>
    <mergeCell ref="B1048:C1048"/>
    <mergeCell ref="M1042:N1042"/>
    <mergeCell ref="Q1042:Q1043"/>
    <mergeCell ref="R1042:R1043"/>
    <mergeCell ref="B1029:C1029"/>
    <mergeCell ref="D1029:G1029"/>
    <mergeCell ref="B1030:C1030"/>
    <mergeCell ref="AB1042:AB1043"/>
    <mergeCell ref="Q1015:Q1016"/>
    <mergeCell ref="S1041:AC1041"/>
    <mergeCell ref="B1017:C1017"/>
    <mergeCell ref="S1014:AC1014"/>
    <mergeCell ref="S1015:S1016"/>
    <mergeCell ref="L1015:L1016"/>
    <mergeCell ref="G1015:G1016"/>
    <mergeCell ref="K1015:K1016"/>
    <mergeCell ref="X1015:X1016"/>
    <mergeCell ref="Y1015:Y1016"/>
    <mergeCell ref="M1015:N1015"/>
    <mergeCell ref="D1037:E1037"/>
    <mergeCell ref="B1045:C1045"/>
    <mergeCell ref="B1046:C1046"/>
    <mergeCell ref="B1002:C1002"/>
    <mergeCell ref="Z998:Z999"/>
    <mergeCell ref="AA998:AA999"/>
    <mergeCell ref="AB998:AB999"/>
    <mergeCell ref="B1047:C1047"/>
    <mergeCell ref="B980:C980"/>
    <mergeCell ref="AC768:AC769"/>
    <mergeCell ref="B775:C775"/>
    <mergeCell ref="D775:H775"/>
    <mergeCell ref="Z768:Z769"/>
    <mergeCell ref="AA768:AA769"/>
    <mergeCell ref="B762:C762"/>
    <mergeCell ref="D762:F762"/>
    <mergeCell ref="B763:C763"/>
    <mergeCell ref="D763:F763"/>
    <mergeCell ref="B765:C765"/>
    <mergeCell ref="B767:C769"/>
    <mergeCell ref="D767:D769"/>
    <mergeCell ref="D776:H776"/>
    <mergeCell ref="AB768:AB769"/>
    <mergeCell ref="R768:R769"/>
    <mergeCell ref="S768:S769"/>
    <mergeCell ref="B776:C776"/>
    <mergeCell ref="T768:T769"/>
    <mergeCell ref="U768:U769"/>
    <mergeCell ref="V768:V769"/>
    <mergeCell ref="E767:P767"/>
    <mergeCell ref="Q767:Y767"/>
    <mergeCell ref="Z767:AB767"/>
    <mergeCell ref="AD1015:AD1016"/>
    <mergeCell ref="L998:L999"/>
    <mergeCell ref="M998:N998"/>
    <mergeCell ref="O998:O999"/>
    <mergeCell ref="P998:P999"/>
    <mergeCell ref="Q998:Q999"/>
    <mergeCell ref="R998:R999"/>
    <mergeCell ref="S998:S999"/>
    <mergeCell ref="B1011:C1011"/>
    <mergeCell ref="B1012:C1012"/>
    <mergeCell ref="B1004:C1004"/>
    <mergeCell ref="D1004:G1004"/>
    <mergeCell ref="B1007:AK1007"/>
    <mergeCell ref="AI1015:AI1016"/>
    <mergeCell ref="AJ1015:AJ1016"/>
    <mergeCell ref="AG1015:AG1016"/>
    <mergeCell ref="AH1015:AH1016"/>
    <mergeCell ref="T1015:T1016"/>
    <mergeCell ref="U1015:U1016"/>
    <mergeCell ref="V1015:V1016"/>
    <mergeCell ref="W1015:W1016"/>
    <mergeCell ref="Z1015:Z1016"/>
    <mergeCell ref="AA1015:AA1016"/>
    <mergeCell ref="AB1015:AB1016"/>
    <mergeCell ref="AC1015:AC1016"/>
    <mergeCell ref="AH998:AH999"/>
    <mergeCell ref="AI998:AI999"/>
    <mergeCell ref="B1005:C1005"/>
    <mergeCell ref="AE768:AE769"/>
    <mergeCell ref="M768:M769"/>
    <mergeCell ref="AD750:AD751"/>
    <mergeCell ref="AE750:AE751"/>
    <mergeCell ref="B752:C752"/>
    <mergeCell ref="B754:C754"/>
    <mergeCell ref="O1015:O1016"/>
    <mergeCell ref="P1015:P1016"/>
    <mergeCell ref="J750:J751"/>
    <mergeCell ref="Y750:Y751"/>
    <mergeCell ref="R1015:R1016"/>
    <mergeCell ref="AE1015:AE1016"/>
    <mergeCell ref="AF1015:AF1016"/>
    <mergeCell ref="B1014:C1016"/>
    <mergeCell ref="D1014:D1016"/>
    <mergeCell ref="AD1014:AG1014"/>
    <mergeCell ref="J998:J999"/>
    <mergeCell ref="K998:K999"/>
    <mergeCell ref="G998:G999"/>
    <mergeCell ref="H998:H999"/>
    <mergeCell ref="I998:I999"/>
    <mergeCell ref="B1003:C1003"/>
    <mergeCell ref="T998:T999"/>
    <mergeCell ref="U998:U999"/>
    <mergeCell ref="AE998:AE999"/>
    <mergeCell ref="AF998:AF999"/>
    <mergeCell ref="AG998:AG999"/>
    <mergeCell ref="D1012:Q1012"/>
    <mergeCell ref="R750:R751"/>
    <mergeCell ref="N750:N751"/>
    <mergeCell ref="O750:O751"/>
    <mergeCell ref="B755:C755"/>
    <mergeCell ref="AH1041:AJ1041"/>
    <mergeCell ref="F1042:F1043"/>
    <mergeCell ref="G1042:G1043"/>
    <mergeCell ref="H1042:H1043"/>
    <mergeCell ref="I1042:I1043"/>
    <mergeCell ref="J1042:J1043"/>
    <mergeCell ref="K1042:K1043"/>
    <mergeCell ref="L1042:L1043"/>
    <mergeCell ref="AE1042:AE1043"/>
    <mergeCell ref="AF1042:AF1043"/>
    <mergeCell ref="AG1042:AG1043"/>
    <mergeCell ref="AH1042:AH1043"/>
    <mergeCell ref="AI1042:AI1043"/>
    <mergeCell ref="AJ1042:AJ1043"/>
    <mergeCell ref="W1042:W1043"/>
    <mergeCell ref="X1042:X1043"/>
    <mergeCell ref="Y1042:Y1043"/>
    <mergeCell ref="Z1042:Z1043"/>
    <mergeCell ref="AA1042:AA1043"/>
    <mergeCell ref="AD1042:AD1043"/>
    <mergeCell ref="O1042:O1043"/>
    <mergeCell ref="P1042:P1043"/>
    <mergeCell ref="AD1041:AG1041"/>
    <mergeCell ref="D1050:H1050"/>
    <mergeCell ref="D1051:H1051"/>
    <mergeCell ref="D1010:E1010"/>
    <mergeCell ref="B1018:C1018"/>
    <mergeCell ref="B1019:C1019"/>
    <mergeCell ref="B1020:C1020"/>
    <mergeCell ref="B1022:C1022"/>
    <mergeCell ref="B1026:C1026"/>
    <mergeCell ref="B1027:C1027"/>
    <mergeCell ref="D1030:G1030"/>
    <mergeCell ref="B1031:C1031"/>
    <mergeCell ref="D1031:G1031"/>
    <mergeCell ref="B1021:C1021"/>
    <mergeCell ref="B1037:C1037"/>
    <mergeCell ref="B1038:C1038"/>
    <mergeCell ref="B1039:C1039"/>
    <mergeCell ref="D1039:Q1039"/>
    <mergeCell ref="B1041:C1043"/>
    <mergeCell ref="D1041:D1043"/>
    <mergeCell ref="E1041:E1043"/>
    <mergeCell ref="F1041:R1041"/>
    <mergeCell ref="B1023:C1023"/>
    <mergeCell ref="B1024:C1024"/>
    <mergeCell ref="B1025:C1025"/>
    <mergeCell ref="B1050:C1050"/>
    <mergeCell ref="B1051:C1051"/>
    <mergeCell ref="D1154:Q1154"/>
    <mergeCell ref="D1116:Q1116"/>
    <mergeCell ref="D1096:Q1096"/>
    <mergeCell ref="D1076:Q1076"/>
    <mergeCell ref="D1059:Q1059"/>
    <mergeCell ref="D1038:Q1038"/>
    <mergeCell ref="D1011:Q1011"/>
    <mergeCell ref="S1042:S1043"/>
    <mergeCell ref="T1042:T1043"/>
    <mergeCell ref="U1042:U1043"/>
    <mergeCell ref="V1042:V1043"/>
    <mergeCell ref="B990:AK990"/>
    <mergeCell ref="D992:F992"/>
    <mergeCell ref="B993:C993"/>
    <mergeCell ref="B994:C994"/>
    <mergeCell ref="D994:Q994"/>
    <mergeCell ref="B995:C995"/>
    <mergeCell ref="D995:Q995"/>
    <mergeCell ref="B997:C999"/>
    <mergeCell ref="D997:D999"/>
    <mergeCell ref="E997:E999"/>
    <mergeCell ref="F997:R997"/>
    <mergeCell ref="S997:AC997"/>
    <mergeCell ref="AD997:AG997"/>
    <mergeCell ref="AH997:AJ997"/>
    <mergeCell ref="F998:F999"/>
    <mergeCell ref="AH1014:AJ1014"/>
    <mergeCell ref="F1015:F1016"/>
    <mergeCell ref="AD998:AD999"/>
    <mergeCell ref="B1032:C1032"/>
    <mergeCell ref="D993:E993"/>
    <mergeCell ref="D1002:G1002"/>
    <mergeCell ref="AJ998:AJ999"/>
    <mergeCell ref="V998:V999"/>
    <mergeCell ref="W998:W999"/>
    <mergeCell ref="X998:X999"/>
    <mergeCell ref="Y998:Y999"/>
    <mergeCell ref="T962:T963"/>
    <mergeCell ref="U962:U963"/>
    <mergeCell ref="V962:V963"/>
    <mergeCell ref="W962:W963"/>
    <mergeCell ref="AC998:AC999"/>
    <mergeCell ref="Z935:Z936"/>
    <mergeCell ref="AA935:AA936"/>
    <mergeCell ref="AB935:AB936"/>
    <mergeCell ref="AC935:AC936"/>
    <mergeCell ref="AD935:AD936"/>
    <mergeCell ref="AE935:AE936"/>
    <mergeCell ref="AF935:AF936"/>
    <mergeCell ref="T935:T936"/>
    <mergeCell ref="U935:U936"/>
    <mergeCell ref="V935:V936"/>
    <mergeCell ref="W935:W936"/>
    <mergeCell ref="X935:X936"/>
    <mergeCell ref="X962:X963"/>
    <mergeCell ref="Y962:Y963"/>
    <mergeCell ref="Z962:Z963"/>
    <mergeCell ref="AA962:AA963"/>
    <mergeCell ref="AB962:AB963"/>
    <mergeCell ref="K750:L750"/>
    <mergeCell ref="M750:M751"/>
    <mergeCell ref="B931:C931"/>
    <mergeCell ref="B932:C932"/>
    <mergeCell ref="B820:C820"/>
    <mergeCell ref="B927:AK927"/>
    <mergeCell ref="D929:F929"/>
    <mergeCell ref="B930:C930"/>
    <mergeCell ref="D931:Q931"/>
    <mergeCell ref="S934:AC934"/>
    <mergeCell ref="AD934:AG934"/>
    <mergeCell ref="AH934:AJ934"/>
    <mergeCell ref="F935:F936"/>
    <mergeCell ref="G935:G936"/>
    <mergeCell ref="H935:H936"/>
    <mergeCell ref="I935:I936"/>
    <mergeCell ref="J935:J936"/>
    <mergeCell ref="K935:K936"/>
    <mergeCell ref="L935:L936"/>
    <mergeCell ref="M935:N935"/>
    <mergeCell ref="Y823:Y824"/>
    <mergeCell ref="Z823:Z824"/>
    <mergeCell ref="X823:X824"/>
    <mergeCell ref="V750:V751"/>
    <mergeCell ref="W750:W751"/>
    <mergeCell ref="X750:X751"/>
    <mergeCell ref="N768:N769"/>
    <mergeCell ref="W880:W881"/>
    <mergeCell ref="X880:X881"/>
    <mergeCell ref="Y880:Y881"/>
    <mergeCell ref="Z880:Z881"/>
    <mergeCell ref="S843:S844"/>
    <mergeCell ref="AC962:AC963"/>
    <mergeCell ref="D932:Q932"/>
    <mergeCell ref="U750:U751"/>
    <mergeCell ref="U918:U919"/>
    <mergeCell ref="V918:V919"/>
    <mergeCell ref="W918:W919"/>
    <mergeCell ref="X918:X919"/>
    <mergeCell ref="D957:E957"/>
    <mergeCell ref="AD962:AD963"/>
    <mergeCell ref="B964:C964"/>
    <mergeCell ref="B965:C965"/>
    <mergeCell ref="B966:C966"/>
    <mergeCell ref="D985:G985"/>
    <mergeCell ref="D986:G986"/>
    <mergeCell ref="AG935:AG936"/>
    <mergeCell ref="AH935:AH936"/>
    <mergeCell ref="AI935:AI936"/>
    <mergeCell ref="B971:C971"/>
    <mergeCell ref="B972:C972"/>
    <mergeCell ref="B967:C967"/>
    <mergeCell ref="B983:C983"/>
    <mergeCell ref="B978:C978"/>
    <mergeCell ref="B979:C979"/>
    <mergeCell ref="B968:C968"/>
    <mergeCell ref="B969:C969"/>
    <mergeCell ref="B970:C970"/>
    <mergeCell ref="S962:S963"/>
    <mergeCell ref="B952:C952"/>
    <mergeCell ref="B942:C942"/>
    <mergeCell ref="B943:C943"/>
    <mergeCell ref="B944:C944"/>
    <mergeCell ref="B945:C945"/>
    <mergeCell ref="AJ935:AJ936"/>
    <mergeCell ref="AE962:AE963"/>
    <mergeCell ref="AF962:AF963"/>
    <mergeCell ref="AG962:AG963"/>
    <mergeCell ref="AH962:AH963"/>
    <mergeCell ref="AI962:AI963"/>
    <mergeCell ref="AJ962:AJ963"/>
    <mergeCell ref="B954:AK954"/>
    <mergeCell ref="D956:F956"/>
    <mergeCell ref="B958:C958"/>
    <mergeCell ref="D958:Q958"/>
    <mergeCell ref="B959:C959"/>
    <mergeCell ref="D959:Q959"/>
    <mergeCell ref="B961:C963"/>
    <mergeCell ref="D961:D963"/>
    <mergeCell ref="E961:E963"/>
    <mergeCell ref="F961:R961"/>
    <mergeCell ref="S961:AC961"/>
    <mergeCell ref="AD961:AG961"/>
    <mergeCell ref="AH961:AJ961"/>
    <mergeCell ref="O935:O936"/>
    <mergeCell ref="P935:P936"/>
    <mergeCell ref="Q935:Q936"/>
    <mergeCell ref="B950:C950"/>
    <mergeCell ref="B951:C951"/>
    <mergeCell ref="D951:G951"/>
    <mergeCell ref="B934:C936"/>
    <mergeCell ref="D934:D936"/>
    <mergeCell ref="E934:E936"/>
    <mergeCell ref="F934:R934"/>
    <mergeCell ref="R935:R936"/>
    <mergeCell ref="S935:S936"/>
    <mergeCell ref="D987:G987"/>
    <mergeCell ref="G962:G963"/>
    <mergeCell ref="D1009:F1009"/>
    <mergeCell ref="B1010:C1010"/>
    <mergeCell ref="E1014:E1016"/>
    <mergeCell ref="F1014:R1014"/>
    <mergeCell ref="H962:H963"/>
    <mergeCell ref="M962:N962"/>
    <mergeCell ref="O962:O963"/>
    <mergeCell ref="P962:P963"/>
    <mergeCell ref="Q962:Q963"/>
    <mergeCell ref="R962:R963"/>
    <mergeCell ref="H1015:H1016"/>
    <mergeCell ref="I1015:I1016"/>
    <mergeCell ref="J1015:J1016"/>
    <mergeCell ref="D1003:G1003"/>
    <mergeCell ref="B957:C957"/>
    <mergeCell ref="B985:C985"/>
    <mergeCell ref="F962:F963"/>
    <mergeCell ref="B988:C988"/>
    <mergeCell ref="B981:C981"/>
    <mergeCell ref="B982:C982"/>
    <mergeCell ref="B973:C973"/>
    <mergeCell ref="B974:C974"/>
    <mergeCell ref="B975:C975"/>
    <mergeCell ref="Z732:Z733"/>
    <mergeCell ref="AA732:AA733"/>
    <mergeCell ref="H732:H733"/>
    <mergeCell ref="I732:I733"/>
    <mergeCell ref="B734:C734"/>
    <mergeCell ref="B736:C736"/>
    <mergeCell ref="D736:H736"/>
    <mergeCell ref="I962:I963"/>
    <mergeCell ref="J962:J963"/>
    <mergeCell ref="K962:K963"/>
    <mergeCell ref="L962:L963"/>
    <mergeCell ref="B986:C986"/>
    <mergeCell ref="B987:C987"/>
    <mergeCell ref="B977:C977"/>
    <mergeCell ref="B976:C976"/>
    <mergeCell ref="D743:I743"/>
    <mergeCell ref="D950:G950"/>
    <mergeCell ref="U732:U733"/>
    <mergeCell ref="V732:V733"/>
    <mergeCell ref="W732:W733"/>
    <mergeCell ref="X732:X733"/>
    <mergeCell ref="Y732:Y733"/>
    <mergeCell ref="O732:O733"/>
    <mergeCell ref="P732:P733"/>
    <mergeCell ref="Q732:Q733"/>
    <mergeCell ref="D949:H949"/>
    <mergeCell ref="D930:E930"/>
    <mergeCell ref="B937:C937"/>
    <mergeCell ref="B938:C938"/>
    <mergeCell ref="B939:C939"/>
    <mergeCell ref="B947:C947"/>
    <mergeCell ref="B941:C941"/>
    <mergeCell ref="AB732:AB733"/>
    <mergeCell ref="AC732:AC733"/>
    <mergeCell ref="AD732:AD733"/>
    <mergeCell ref="B737:C737"/>
    <mergeCell ref="D737:H737"/>
    <mergeCell ref="B739:C739"/>
    <mergeCell ref="R732:R733"/>
    <mergeCell ref="B815:AK815"/>
    <mergeCell ref="B818:C818"/>
    <mergeCell ref="D818:E818"/>
    <mergeCell ref="B819:C819"/>
    <mergeCell ref="D819:Q819"/>
    <mergeCell ref="D820:Q820"/>
    <mergeCell ref="B822:C824"/>
    <mergeCell ref="D822:D824"/>
    <mergeCell ref="E822:E824"/>
    <mergeCell ref="F822:R822"/>
    <mergeCell ref="S822:AC822"/>
    <mergeCell ref="B741:AF741"/>
    <mergeCell ref="B744:C744"/>
    <mergeCell ref="D744:F744"/>
    <mergeCell ref="B745:C745"/>
    <mergeCell ref="D745:F745"/>
    <mergeCell ref="B747:C747"/>
    <mergeCell ref="D747:Q747"/>
    <mergeCell ref="B749:C751"/>
    <mergeCell ref="D749:D751"/>
    <mergeCell ref="E749:P749"/>
    <mergeCell ref="Q749:Y749"/>
    <mergeCell ref="Z749:AB749"/>
    <mergeCell ref="AC749:AE749"/>
    <mergeCell ref="E750:E751"/>
    <mergeCell ref="B940:C940"/>
    <mergeCell ref="B946:C946"/>
    <mergeCell ref="B949:C949"/>
    <mergeCell ref="Y935:Y936"/>
    <mergeCell ref="B778:C778"/>
    <mergeCell ref="D755:H755"/>
    <mergeCell ref="S750:S751"/>
    <mergeCell ref="B770:C770"/>
    <mergeCell ref="B773:C773"/>
    <mergeCell ref="I768:I769"/>
    <mergeCell ref="J768:J769"/>
    <mergeCell ref="B925:C925"/>
    <mergeCell ref="B913:C913"/>
    <mergeCell ref="AH822:AJ822"/>
    <mergeCell ref="F823:F824"/>
    <mergeCell ref="G823:G824"/>
    <mergeCell ref="H823:H824"/>
    <mergeCell ref="AA823:AA824"/>
    <mergeCell ref="AB823:AB824"/>
    <mergeCell ref="AC823:AC824"/>
    <mergeCell ref="AD823:AD824"/>
    <mergeCell ref="AE823:AE824"/>
    <mergeCell ref="AF823:AF824"/>
    <mergeCell ref="AG823:AG824"/>
    <mergeCell ref="AH823:AH824"/>
    <mergeCell ref="AI823:AI824"/>
    <mergeCell ref="AJ823:AJ824"/>
    <mergeCell ref="T823:T824"/>
    <mergeCell ref="U823:U824"/>
    <mergeCell ref="V823:V824"/>
    <mergeCell ref="W823:W824"/>
    <mergeCell ref="S823:S824"/>
    <mergeCell ref="B830:C830"/>
    <mergeCell ref="D830:H830"/>
    <mergeCell ref="B831:C831"/>
    <mergeCell ref="D831:G831"/>
    <mergeCell ref="B832:C832"/>
    <mergeCell ref="D832:G832"/>
    <mergeCell ref="I823:I824"/>
    <mergeCell ref="J823:J824"/>
    <mergeCell ref="K823:K824"/>
    <mergeCell ref="L823:L824"/>
    <mergeCell ref="M823:N823"/>
    <mergeCell ref="O823:O824"/>
    <mergeCell ref="P823:P824"/>
    <mergeCell ref="Q823:Q824"/>
    <mergeCell ref="R823:R824"/>
    <mergeCell ref="B826:C826"/>
    <mergeCell ref="B827:C827"/>
    <mergeCell ref="B825:C825"/>
    <mergeCell ref="AE678:AE679"/>
    <mergeCell ref="D817:I817"/>
    <mergeCell ref="B828:C828"/>
    <mergeCell ref="AD822:AG822"/>
    <mergeCell ref="AE732:AE733"/>
    <mergeCell ref="B723:AF723"/>
    <mergeCell ref="D725:F725"/>
    <mergeCell ref="B726:C726"/>
    <mergeCell ref="D726:F726"/>
    <mergeCell ref="B727:C727"/>
    <mergeCell ref="D727:F727"/>
    <mergeCell ref="B729:C729"/>
    <mergeCell ref="D729:Q729"/>
    <mergeCell ref="B731:C733"/>
    <mergeCell ref="D731:D733"/>
    <mergeCell ref="E731:P731"/>
    <mergeCell ref="Q731:Y731"/>
    <mergeCell ref="Z731:AB731"/>
    <mergeCell ref="B680:C680"/>
    <mergeCell ref="B682:C682"/>
    <mergeCell ref="D682:H682"/>
    <mergeCell ref="B683:C683"/>
    <mergeCell ref="AC731:AE731"/>
    <mergeCell ref="E732:E733"/>
    <mergeCell ref="F732:F733"/>
    <mergeCell ref="G732:G733"/>
    <mergeCell ref="J732:J733"/>
    <mergeCell ref="K732:L732"/>
    <mergeCell ref="M732:M733"/>
    <mergeCell ref="N732:N733"/>
    <mergeCell ref="S732:S733"/>
    <mergeCell ref="T732:T733"/>
    <mergeCell ref="AC678:AC679"/>
    <mergeCell ref="AD678:AD679"/>
    <mergeCell ref="Z660:Z661"/>
    <mergeCell ref="I660:I661"/>
    <mergeCell ref="J660:J661"/>
    <mergeCell ref="K660:L660"/>
    <mergeCell ref="B665:C665"/>
    <mergeCell ref="D665:H665"/>
    <mergeCell ref="K678:L678"/>
    <mergeCell ref="M678:M679"/>
    <mergeCell ref="J678:J679"/>
    <mergeCell ref="Q678:Q679"/>
    <mergeCell ref="R678:R679"/>
    <mergeCell ref="S678:S679"/>
    <mergeCell ref="T678:T679"/>
    <mergeCell ref="U678:U679"/>
    <mergeCell ref="V678:V679"/>
    <mergeCell ref="W678:W679"/>
    <mergeCell ref="X678:X679"/>
    <mergeCell ref="Y678:Y679"/>
    <mergeCell ref="F678:F679"/>
    <mergeCell ref="G678:G679"/>
    <mergeCell ref="H678:H679"/>
    <mergeCell ref="I678:I679"/>
    <mergeCell ref="B677:C679"/>
    <mergeCell ref="D677:D679"/>
    <mergeCell ref="E677:P677"/>
    <mergeCell ref="Q677:Y677"/>
    <mergeCell ref="Z677:AB677"/>
    <mergeCell ref="AC677:AE677"/>
    <mergeCell ref="E678:E679"/>
    <mergeCell ref="AA660:AA661"/>
    <mergeCell ref="AB660:AB661"/>
    <mergeCell ref="Z678:Z679"/>
    <mergeCell ref="AA678:AA679"/>
    <mergeCell ref="D683:H683"/>
    <mergeCell ref="B651:AF651"/>
    <mergeCell ref="D653:F653"/>
    <mergeCell ref="B654:C654"/>
    <mergeCell ref="D654:F654"/>
    <mergeCell ref="B655:C655"/>
    <mergeCell ref="D655:F655"/>
    <mergeCell ref="B657:C657"/>
    <mergeCell ref="D657:Q657"/>
    <mergeCell ref="B659:C661"/>
    <mergeCell ref="D659:D661"/>
    <mergeCell ref="E659:P659"/>
    <mergeCell ref="Q659:Y659"/>
    <mergeCell ref="Z659:AB659"/>
    <mergeCell ref="AC659:AE659"/>
    <mergeCell ref="E660:E661"/>
    <mergeCell ref="F660:F661"/>
    <mergeCell ref="G660:G661"/>
    <mergeCell ref="H660:H661"/>
    <mergeCell ref="AD660:AD661"/>
    <mergeCell ref="AE660:AE661"/>
    <mergeCell ref="B664:C664"/>
    <mergeCell ref="D664:H664"/>
    <mergeCell ref="M660:M661"/>
    <mergeCell ref="N660:N661"/>
    <mergeCell ref="O660:O661"/>
    <mergeCell ref="P660:P661"/>
    <mergeCell ref="Q660:Q661"/>
    <mergeCell ref="R660:R661"/>
    <mergeCell ref="S660:S661"/>
    <mergeCell ref="T660:T661"/>
    <mergeCell ref="B669:AF669"/>
    <mergeCell ref="D671:F671"/>
    <mergeCell ref="B672:C672"/>
    <mergeCell ref="D672:F672"/>
    <mergeCell ref="B673:C673"/>
    <mergeCell ref="D673:F673"/>
    <mergeCell ref="B675:C675"/>
    <mergeCell ref="D675:Q675"/>
    <mergeCell ref="AC660:AC661"/>
    <mergeCell ref="B662:C662"/>
    <mergeCell ref="B569:C571"/>
    <mergeCell ref="D569:D571"/>
    <mergeCell ref="E569:P569"/>
    <mergeCell ref="Q569:Y569"/>
    <mergeCell ref="Z569:AB569"/>
    <mergeCell ref="E570:E571"/>
    <mergeCell ref="F570:F571"/>
    <mergeCell ref="G570:G571"/>
    <mergeCell ref="H570:H571"/>
    <mergeCell ref="I570:I571"/>
    <mergeCell ref="J570:J571"/>
    <mergeCell ref="K570:L570"/>
    <mergeCell ref="M570:M571"/>
    <mergeCell ref="N570:N571"/>
    <mergeCell ref="B572:C572"/>
    <mergeCell ref="B574:C574"/>
    <mergeCell ref="D574:H574"/>
    <mergeCell ref="S570:S571"/>
    <mergeCell ref="H642:H643"/>
    <mergeCell ref="O642:O643"/>
    <mergeCell ref="P642:P643"/>
    <mergeCell ref="B644:C644"/>
    <mergeCell ref="B646:C646"/>
    <mergeCell ref="D646:H646"/>
    <mergeCell ref="B647:C647"/>
    <mergeCell ref="AB588:AB589"/>
    <mergeCell ref="Y462:Y463"/>
    <mergeCell ref="Z462:Z463"/>
    <mergeCell ref="AA462:AA463"/>
    <mergeCell ref="S534:S535"/>
    <mergeCell ref="T534:T535"/>
    <mergeCell ref="U534:U535"/>
    <mergeCell ref="D531:Q531"/>
    <mergeCell ref="AB678:AB679"/>
    <mergeCell ref="T570:T571"/>
    <mergeCell ref="U570:U571"/>
    <mergeCell ref="V570:V571"/>
    <mergeCell ref="W570:W571"/>
    <mergeCell ref="U660:U661"/>
    <mergeCell ref="V660:V661"/>
    <mergeCell ref="W660:W661"/>
    <mergeCell ref="X660:X661"/>
    <mergeCell ref="Y660:Y661"/>
    <mergeCell ref="N678:N679"/>
    <mergeCell ref="O678:O679"/>
    <mergeCell ref="P678:P679"/>
    <mergeCell ref="P588:P589"/>
    <mergeCell ref="Q588:Q589"/>
    <mergeCell ref="O552:O553"/>
    <mergeCell ref="D600:F600"/>
    <mergeCell ref="D545:F545"/>
    <mergeCell ref="G606:G607"/>
    <mergeCell ref="AC570:AC571"/>
    <mergeCell ref="AD570:AD571"/>
    <mergeCell ref="AE570:AE571"/>
    <mergeCell ref="V588:V589"/>
    <mergeCell ref="W588:W589"/>
    <mergeCell ref="X588:X589"/>
    <mergeCell ref="Y588:Y589"/>
    <mergeCell ref="Z588:Z589"/>
    <mergeCell ref="I354:I355"/>
    <mergeCell ref="J354:J355"/>
    <mergeCell ref="K354:L354"/>
    <mergeCell ref="M354:M355"/>
    <mergeCell ref="N354:N355"/>
    <mergeCell ref="O354:O355"/>
    <mergeCell ref="P354:P355"/>
    <mergeCell ref="Q354:Q355"/>
    <mergeCell ref="R354:R355"/>
    <mergeCell ref="AC354:AC355"/>
    <mergeCell ref="AD354:AD355"/>
    <mergeCell ref="AE354:AE355"/>
    <mergeCell ref="S354:S355"/>
    <mergeCell ref="T354:T355"/>
    <mergeCell ref="U354:U355"/>
    <mergeCell ref="AC480:AC481"/>
    <mergeCell ref="AD480:AD481"/>
    <mergeCell ref="N534:N535"/>
    <mergeCell ref="O534:O535"/>
    <mergeCell ref="P534:P535"/>
    <mergeCell ref="AC534:AC535"/>
    <mergeCell ref="AD534:AD535"/>
    <mergeCell ref="AD588:AD589"/>
    <mergeCell ref="I534:I535"/>
    <mergeCell ref="J534:J535"/>
    <mergeCell ref="K534:L534"/>
    <mergeCell ref="M534:M535"/>
    <mergeCell ref="X534:X535"/>
    <mergeCell ref="Y534:Y535"/>
    <mergeCell ref="Z534:Z535"/>
    <mergeCell ref="AA534:AA535"/>
    <mergeCell ref="AB534:AB535"/>
    <mergeCell ref="Q642:Q643"/>
    <mergeCell ref="R642:R643"/>
    <mergeCell ref="D557:H557"/>
    <mergeCell ref="P570:P571"/>
    <mergeCell ref="Q570:Q571"/>
    <mergeCell ref="R570:R571"/>
    <mergeCell ref="Q534:Q535"/>
    <mergeCell ref="R534:R535"/>
    <mergeCell ref="D581:F581"/>
    <mergeCell ref="D582:F582"/>
    <mergeCell ref="H588:H589"/>
    <mergeCell ref="I588:I589"/>
    <mergeCell ref="J588:J589"/>
    <mergeCell ref="K588:L588"/>
    <mergeCell ref="M588:M589"/>
    <mergeCell ref="N588:N589"/>
    <mergeCell ref="O588:O589"/>
    <mergeCell ref="S606:S607"/>
    <mergeCell ref="T606:T607"/>
    <mergeCell ref="U606:U607"/>
    <mergeCell ref="D601:F601"/>
    <mergeCell ref="H606:H607"/>
    <mergeCell ref="H534:H535"/>
    <mergeCell ref="AB354:AB355"/>
    <mergeCell ref="R516:R517"/>
    <mergeCell ref="S516:S517"/>
    <mergeCell ref="T516:T517"/>
    <mergeCell ref="U516:U517"/>
    <mergeCell ref="V498:V499"/>
    <mergeCell ref="W498:W499"/>
    <mergeCell ref="X498:X499"/>
    <mergeCell ref="V516:V517"/>
    <mergeCell ref="W516:W517"/>
    <mergeCell ref="X516:X517"/>
    <mergeCell ref="Y516:Y517"/>
    <mergeCell ref="Z516:Z517"/>
    <mergeCell ref="T498:T499"/>
    <mergeCell ref="U498:U499"/>
    <mergeCell ref="Z497:AB497"/>
    <mergeCell ref="R462:R463"/>
    <mergeCell ref="AB462:AB463"/>
    <mergeCell ref="AB426:AB427"/>
    <mergeCell ref="X354:X355"/>
    <mergeCell ref="Y354:Y355"/>
    <mergeCell ref="V354:V355"/>
    <mergeCell ref="W354:W355"/>
    <mergeCell ref="B507:AF507"/>
    <mergeCell ref="D509:F509"/>
    <mergeCell ref="B510:C510"/>
    <mergeCell ref="D510:F510"/>
    <mergeCell ref="B511:C511"/>
    <mergeCell ref="D511:F511"/>
    <mergeCell ref="B513:C513"/>
    <mergeCell ref="D513:Q513"/>
    <mergeCell ref="B515:C517"/>
    <mergeCell ref="B287:C287"/>
    <mergeCell ref="B585:C585"/>
    <mergeCell ref="B279:C279"/>
    <mergeCell ref="T588:T589"/>
    <mergeCell ref="U588:U589"/>
    <mergeCell ref="B521:C521"/>
    <mergeCell ref="G534:G535"/>
    <mergeCell ref="D528:F528"/>
    <mergeCell ref="B529:C529"/>
    <mergeCell ref="D529:F529"/>
    <mergeCell ref="B430:C430"/>
    <mergeCell ref="B341:C341"/>
    <mergeCell ref="D341:H341"/>
    <mergeCell ref="B423:C423"/>
    <mergeCell ref="D564:F564"/>
    <mergeCell ref="B565:C565"/>
    <mergeCell ref="D565:F565"/>
    <mergeCell ref="B567:C567"/>
    <mergeCell ref="D567:Q567"/>
    <mergeCell ref="O570:O571"/>
    <mergeCell ref="N498:N499"/>
    <mergeCell ref="O498:O499"/>
    <mergeCell ref="P498:P499"/>
    <mergeCell ref="Q498:Q499"/>
    <mergeCell ref="R498:R499"/>
    <mergeCell ref="S498:S499"/>
    <mergeCell ref="H354:H355"/>
    <mergeCell ref="B356:C356"/>
    <mergeCell ref="B518:C518"/>
    <mergeCell ref="B520:C520"/>
    <mergeCell ref="D520:H520"/>
    <mergeCell ref="D515:D517"/>
    <mergeCell ref="B590:C590"/>
    <mergeCell ref="D593:H593"/>
    <mergeCell ref="D492:F492"/>
    <mergeCell ref="B493:C493"/>
    <mergeCell ref="D493:F493"/>
    <mergeCell ref="B592:C592"/>
    <mergeCell ref="D592:H592"/>
    <mergeCell ref="B579:AF579"/>
    <mergeCell ref="B583:C583"/>
    <mergeCell ref="D583:F583"/>
    <mergeCell ref="D585:Q585"/>
    <mergeCell ref="B587:C589"/>
    <mergeCell ref="D587:D589"/>
    <mergeCell ref="E587:P587"/>
    <mergeCell ref="Q587:Y587"/>
    <mergeCell ref="Z587:AB587"/>
    <mergeCell ref="AC587:AE587"/>
    <mergeCell ref="E588:E589"/>
    <mergeCell ref="F588:F589"/>
    <mergeCell ref="G588:G589"/>
    <mergeCell ref="D503:H503"/>
    <mergeCell ref="B492:C492"/>
    <mergeCell ref="B495:C495"/>
    <mergeCell ref="D495:Q495"/>
    <mergeCell ref="B497:C499"/>
    <mergeCell ref="D497:D499"/>
    <mergeCell ref="E497:P497"/>
    <mergeCell ref="Q497:Y497"/>
    <mergeCell ref="B525:AF525"/>
    <mergeCell ref="D527:F527"/>
    <mergeCell ref="B528:C528"/>
    <mergeCell ref="B531:C531"/>
    <mergeCell ref="AD498:AD499"/>
    <mergeCell ref="AE498:AE499"/>
    <mergeCell ref="B500:C500"/>
    <mergeCell ref="B502:C502"/>
    <mergeCell ref="D502:H502"/>
    <mergeCell ref="J498:J499"/>
    <mergeCell ref="K498:L498"/>
    <mergeCell ref="M498:M499"/>
    <mergeCell ref="P480:P481"/>
    <mergeCell ref="Q480:Q481"/>
    <mergeCell ref="R480:R481"/>
    <mergeCell ref="AA552:AA553"/>
    <mergeCell ref="AB552:AB553"/>
    <mergeCell ref="B539:C539"/>
    <mergeCell ref="D539:H539"/>
    <mergeCell ref="B359:C359"/>
    <mergeCell ref="D359:H359"/>
    <mergeCell ref="AE516:AE517"/>
    <mergeCell ref="E515:P515"/>
    <mergeCell ref="Q515:Y515"/>
    <mergeCell ref="Z515:AB515"/>
    <mergeCell ref="AC515:AE515"/>
    <mergeCell ref="E516:E517"/>
    <mergeCell ref="F516:F517"/>
    <mergeCell ref="G516:G517"/>
    <mergeCell ref="O516:O517"/>
    <mergeCell ref="P516:P517"/>
    <mergeCell ref="AA516:AA517"/>
    <mergeCell ref="AB516:AB517"/>
    <mergeCell ref="AC516:AC517"/>
    <mergeCell ref="AD516:AD517"/>
    <mergeCell ref="H516:H517"/>
    <mergeCell ref="B484:C484"/>
    <mergeCell ref="D484:H484"/>
    <mergeCell ref="B485:C485"/>
    <mergeCell ref="D485:H485"/>
    <mergeCell ref="E498:E499"/>
    <mergeCell ref="F498:F499"/>
    <mergeCell ref="G498:G499"/>
    <mergeCell ref="H498:H499"/>
    <mergeCell ref="I498:I499"/>
    <mergeCell ref="P552:P553"/>
    <mergeCell ref="Q552:Q553"/>
    <mergeCell ref="R552:R553"/>
    <mergeCell ref="S552:S553"/>
    <mergeCell ref="T552:T553"/>
    <mergeCell ref="U552:U553"/>
    <mergeCell ref="AB498:AB499"/>
    <mergeCell ref="AC498:AC499"/>
    <mergeCell ref="I516:I517"/>
    <mergeCell ref="J516:J517"/>
    <mergeCell ref="K516:L516"/>
    <mergeCell ref="B533:C535"/>
    <mergeCell ref="D533:D535"/>
    <mergeCell ref="E533:P533"/>
    <mergeCell ref="Q533:Y533"/>
    <mergeCell ref="Z533:AB533"/>
    <mergeCell ref="AC533:AE533"/>
    <mergeCell ref="E534:E535"/>
    <mergeCell ref="F534:F535"/>
    <mergeCell ref="AE534:AE535"/>
    <mergeCell ref="B536:C536"/>
    <mergeCell ref="B538:C538"/>
    <mergeCell ref="D538:H538"/>
    <mergeCell ref="AE588:AE589"/>
    <mergeCell ref="B479:C481"/>
    <mergeCell ref="D479:D481"/>
    <mergeCell ref="E479:P479"/>
    <mergeCell ref="Q479:Y479"/>
    <mergeCell ref="Z479:AB479"/>
    <mergeCell ref="AC479:AE479"/>
    <mergeCell ref="E480:E481"/>
    <mergeCell ref="F480:F481"/>
    <mergeCell ref="G480:G481"/>
    <mergeCell ref="H480:H481"/>
    <mergeCell ref="I480:I481"/>
    <mergeCell ref="Y498:Y499"/>
    <mergeCell ref="Z498:Z499"/>
    <mergeCell ref="AA498:AA499"/>
    <mergeCell ref="J480:J481"/>
    <mergeCell ref="K480:L480"/>
    <mergeCell ref="M480:M481"/>
    <mergeCell ref="N480:N481"/>
    <mergeCell ref="O480:O481"/>
    <mergeCell ref="B489:AF489"/>
    <mergeCell ref="D491:F491"/>
    <mergeCell ref="AC497:AE497"/>
    <mergeCell ref="D521:H521"/>
    <mergeCell ref="Q516:Q517"/>
    <mergeCell ref="B503:C503"/>
    <mergeCell ref="M516:M517"/>
    <mergeCell ref="N516:N517"/>
    <mergeCell ref="V534:V535"/>
    <mergeCell ref="W534:W535"/>
    <mergeCell ref="AE480:AE481"/>
    <mergeCell ref="B482:C482"/>
    <mergeCell ref="B610:C610"/>
    <mergeCell ref="B621:C621"/>
    <mergeCell ref="D621:Q621"/>
    <mergeCell ref="B623:C625"/>
    <mergeCell ref="D623:D625"/>
    <mergeCell ref="E623:P623"/>
    <mergeCell ref="Q623:Y623"/>
    <mergeCell ref="Z623:AB623"/>
    <mergeCell ref="AC623:AE623"/>
    <mergeCell ref="E624:E625"/>
    <mergeCell ref="F624:F625"/>
    <mergeCell ref="G624:G625"/>
    <mergeCell ref="H624:H625"/>
    <mergeCell ref="I624:I625"/>
    <mergeCell ref="J624:J625"/>
    <mergeCell ref="K624:L624"/>
    <mergeCell ref="M624:M625"/>
    <mergeCell ref="N624:N625"/>
    <mergeCell ref="O624:O625"/>
    <mergeCell ref="P624:P625"/>
    <mergeCell ref="Q624:Q625"/>
    <mergeCell ref="R624:R625"/>
    <mergeCell ref="S624:S625"/>
    <mergeCell ref="T624:T625"/>
    <mergeCell ref="U624:U625"/>
    <mergeCell ref="V624:V625"/>
    <mergeCell ref="W624:W625"/>
    <mergeCell ref="B471:AF471"/>
    <mergeCell ref="B466:C466"/>
    <mergeCell ref="D466:H466"/>
    <mergeCell ref="B467:C467"/>
    <mergeCell ref="D467:H467"/>
    <mergeCell ref="B615:AF615"/>
    <mergeCell ref="D617:F617"/>
    <mergeCell ref="B618:C618"/>
    <mergeCell ref="D618:F618"/>
    <mergeCell ref="B619:C619"/>
    <mergeCell ref="D619:F619"/>
    <mergeCell ref="S480:S481"/>
    <mergeCell ref="T480:T481"/>
    <mergeCell ref="U480:U481"/>
    <mergeCell ref="V480:V481"/>
    <mergeCell ref="W480:W481"/>
    <mergeCell ref="X480:X481"/>
    <mergeCell ref="Y480:Y481"/>
    <mergeCell ref="Z480:Z481"/>
    <mergeCell ref="AA480:AA481"/>
    <mergeCell ref="AB480:AB481"/>
    <mergeCell ref="V552:V553"/>
    <mergeCell ref="W552:W553"/>
    <mergeCell ref="X552:X553"/>
    <mergeCell ref="Y552:Y553"/>
    <mergeCell ref="Z552:Z553"/>
    <mergeCell ref="D473:F473"/>
    <mergeCell ref="B474:C474"/>
    <mergeCell ref="D474:F474"/>
    <mergeCell ref="B475:C475"/>
    <mergeCell ref="D475:F475"/>
    <mergeCell ref="B477:C477"/>
    <mergeCell ref="D477:Q477"/>
    <mergeCell ref="B626:C626"/>
    <mergeCell ref="B628:C628"/>
    <mergeCell ref="D628:H628"/>
    <mergeCell ref="B629:C629"/>
    <mergeCell ref="D629:H629"/>
    <mergeCell ref="B461:C463"/>
    <mergeCell ref="D461:D463"/>
    <mergeCell ref="E461:P461"/>
    <mergeCell ref="Q461:Y461"/>
    <mergeCell ref="Z461:AB461"/>
    <mergeCell ref="AC461:AE461"/>
    <mergeCell ref="E462:E463"/>
    <mergeCell ref="F462:F463"/>
    <mergeCell ref="G462:G463"/>
    <mergeCell ref="H462:H463"/>
    <mergeCell ref="I462:I463"/>
    <mergeCell ref="J462:J463"/>
    <mergeCell ref="K462:L462"/>
    <mergeCell ref="M462:M463"/>
    <mergeCell ref="X624:X625"/>
    <mergeCell ref="Y624:Y625"/>
    <mergeCell ref="Z624:Z625"/>
    <mergeCell ref="AA624:AA625"/>
    <mergeCell ref="AB624:AB625"/>
    <mergeCell ref="AC624:AC625"/>
    <mergeCell ref="AD624:AD625"/>
    <mergeCell ref="AE624:AE625"/>
    <mergeCell ref="X462:X463"/>
    <mergeCell ref="AD462:AD463"/>
    <mergeCell ref="AE462:AE463"/>
    <mergeCell ref="B464:C464"/>
    <mergeCell ref="S462:S463"/>
    <mergeCell ref="T462:T463"/>
    <mergeCell ref="U462:U463"/>
    <mergeCell ref="V462:V463"/>
    <mergeCell ref="W462:W463"/>
    <mergeCell ref="B453:AF453"/>
    <mergeCell ref="D455:F455"/>
    <mergeCell ref="B456:C456"/>
    <mergeCell ref="D456:F456"/>
    <mergeCell ref="B457:C457"/>
    <mergeCell ref="D457:F457"/>
    <mergeCell ref="B459:C459"/>
    <mergeCell ref="D459:Q459"/>
    <mergeCell ref="N462:N463"/>
    <mergeCell ref="O462:O463"/>
    <mergeCell ref="P462:P463"/>
    <mergeCell ref="X444:X445"/>
    <mergeCell ref="AC462:AC463"/>
    <mergeCell ref="G444:G445"/>
    <mergeCell ref="H444:H445"/>
    <mergeCell ref="Q462:Q463"/>
    <mergeCell ref="B446:C446"/>
    <mergeCell ref="B448:C448"/>
    <mergeCell ref="D448:H448"/>
    <mergeCell ref="B449:C449"/>
    <mergeCell ref="D449:H449"/>
    <mergeCell ref="B435:AF435"/>
    <mergeCell ref="D437:F437"/>
    <mergeCell ref="B438:C438"/>
    <mergeCell ref="D438:F438"/>
    <mergeCell ref="B439:C439"/>
    <mergeCell ref="D439:F439"/>
    <mergeCell ref="B441:C441"/>
    <mergeCell ref="D441:Q441"/>
    <mergeCell ref="B443:C445"/>
    <mergeCell ref="D443:D445"/>
    <mergeCell ref="E443:P443"/>
    <mergeCell ref="Q443:Y443"/>
    <mergeCell ref="Z443:AB443"/>
    <mergeCell ref="AC443:AE443"/>
    <mergeCell ref="E444:E445"/>
    <mergeCell ref="F444:F445"/>
    <mergeCell ref="I444:I445"/>
    <mergeCell ref="J444:J445"/>
    <mergeCell ref="K444:L444"/>
    <mergeCell ref="M444:M445"/>
    <mergeCell ref="N444:N445"/>
    <mergeCell ref="O444:O445"/>
    <mergeCell ref="P444:P445"/>
    <mergeCell ref="Q444:Q445"/>
    <mergeCell ref="R444:R445"/>
    <mergeCell ref="S444:S445"/>
    <mergeCell ref="T444:T445"/>
    <mergeCell ref="Q426:Q427"/>
    <mergeCell ref="R426:R427"/>
    <mergeCell ref="S426:S427"/>
    <mergeCell ref="T426:T427"/>
    <mergeCell ref="U426:U427"/>
    <mergeCell ref="V426:V427"/>
    <mergeCell ref="W426:W427"/>
    <mergeCell ref="X426:X427"/>
    <mergeCell ref="Y426:Y427"/>
    <mergeCell ref="Z426:Z427"/>
    <mergeCell ref="AA426:AA427"/>
    <mergeCell ref="M426:M427"/>
    <mergeCell ref="AC426:AC427"/>
    <mergeCell ref="AD426:AD427"/>
    <mergeCell ref="AE426:AE427"/>
    <mergeCell ref="Y444:Y445"/>
    <mergeCell ref="Z444:Z445"/>
    <mergeCell ref="AA444:AA445"/>
    <mergeCell ref="AB444:AB445"/>
    <mergeCell ref="AC444:AC445"/>
    <mergeCell ref="AD444:AD445"/>
    <mergeCell ref="AE444:AE445"/>
    <mergeCell ref="U444:U445"/>
    <mergeCell ref="V444:V445"/>
    <mergeCell ref="W444:W445"/>
    <mergeCell ref="R408:R409"/>
    <mergeCell ref="S408:S409"/>
    <mergeCell ref="T408:T409"/>
    <mergeCell ref="U408:U409"/>
    <mergeCell ref="V408:V409"/>
    <mergeCell ref="W408:W409"/>
    <mergeCell ref="B597:AF597"/>
    <mergeCell ref="D599:F599"/>
    <mergeCell ref="B600:C600"/>
    <mergeCell ref="B601:C601"/>
    <mergeCell ref="D402:F402"/>
    <mergeCell ref="B403:C403"/>
    <mergeCell ref="B603:C603"/>
    <mergeCell ref="D603:Q603"/>
    <mergeCell ref="B605:C607"/>
    <mergeCell ref="D605:D607"/>
    <mergeCell ref="E605:P605"/>
    <mergeCell ref="Q605:Y605"/>
    <mergeCell ref="Z605:AB605"/>
    <mergeCell ref="AC605:AE605"/>
    <mergeCell ref="E606:E607"/>
    <mergeCell ref="F606:F607"/>
    <mergeCell ref="B407:C409"/>
    <mergeCell ref="D407:D409"/>
    <mergeCell ref="E407:P407"/>
    <mergeCell ref="Q407:Y407"/>
    <mergeCell ref="Z407:AB407"/>
    <mergeCell ref="AC407:AE407"/>
    <mergeCell ref="E408:E409"/>
    <mergeCell ref="F408:F409"/>
    <mergeCell ref="G408:G409"/>
    <mergeCell ref="H408:H409"/>
    <mergeCell ref="D412:H412"/>
    <mergeCell ref="B413:C413"/>
    <mergeCell ref="D413:H413"/>
    <mergeCell ref="B395:C395"/>
    <mergeCell ref="B428:C428"/>
    <mergeCell ref="D430:H430"/>
    <mergeCell ref="D431:H431"/>
    <mergeCell ref="D610:H610"/>
    <mergeCell ref="B611:C611"/>
    <mergeCell ref="D611:H611"/>
    <mergeCell ref="I606:I607"/>
    <mergeCell ref="J606:J607"/>
    <mergeCell ref="M408:M409"/>
    <mergeCell ref="N408:N409"/>
    <mergeCell ref="O408:O409"/>
    <mergeCell ref="P408:P409"/>
    <mergeCell ref="Q408:Q409"/>
    <mergeCell ref="I408:I409"/>
    <mergeCell ref="J408:J409"/>
    <mergeCell ref="K408:L408"/>
    <mergeCell ref="B431:C431"/>
    <mergeCell ref="B417:AF417"/>
    <mergeCell ref="D419:F419"/>
    <mergeCell ref="B420:C420"/>
    <mergeCell ref="D420:F420"/>
    <mergeCell ref="B421:C421"/>
    <mergeCell ref="D421:F421"/>
    <mergeCell ref="D423:Q423"/>
    <mergeCell ref="AD408:AD409"/>
    <mergeCell ref="N426:N427"/>
    <mergeCell ref="O426:O427"/>
    <mergeCell ref="P426:P427"/>
    <mergeCell ref="D403:F403"/>
    <mergeCell ref="B405:C405"/>
    <mergeCell ref="D405:Q405"/>
    <mergeCell ref="X408:X409"/>
    <mergeCell ref="Y408:Y409"/>
    <mergeCell ref="Z408:Z409"/>
    <mergeCell ref="AA408:AA409"/>
    <mergeCell ref="AB408:AB409"/>
    <mergeCell ref="AC408:AC409"/>
    <mergeCell ref="AC552:AC553"/>
    <mergeCell ref="D395:H395"/>
    <mergeCell ref="Y390:Y391"/>
    <mergeCell ref="Z390:Z391"/>
    <mergeCell ref="AA390:AA391"/>
    <mergeCell ref="AB390:AB391"/>
    <mergeCell ref="AC390:AC391"/>
    <mergeCell ref="B425:C427"/>
    <mergeCell ref="D425:D427"/>
    <mergeCell ref="E425:P425"/>
    <mergeCell ref="Q425:Y425"/>
    <mergeCell ref="Z425:AB425"/>
    <mergeCell ref="AC425:AE425"/>
    <mergeCell ref="E426:E427"/>
    <mergeCell ref="F426:F427"/>
    <mergeCell ref="G426:G427"/>
    <mergeCell ref="H426:H427"/>
    <mergeCell ref="I426:I427"/>
    <mergeCell ref="J426:J427"/>
    <mergeCell ref="K426:L426"/>
    <mergeCell ref="AE408:AE409"/>
    <mergeCell ref="B410:C410"/>
    <mergeCell ref="B412:C412"/>
    <mergeCell ref="B608:C608"/>
    <mergeCell ref="V390:V391"/>
    <mergeCell ref="W390:W391"/>
    <mergeCell ref="X390:X391"/>
    <mergeCell ref="AD390:AD391"/>
    <mergeCell ref="AE390:AE391"/>
    <mergeCell ref="B392:C392"/>
    <mergeCell ref="B394:C394"/>
    <mergeCell ref="D394:H394"/>
    <mergeCell ref="D384:F384"/>
    <mergeCell ref="B385:C385"/>
    <mergeCell ref="D385:F385"/>
    <mergeCell ref="AA606:AA607"/>
    <mergeCell ref="AB606:AB607"/>
    <mergeCell ref="AC606:AC607"/>
    <mergeCell ref="AD606:AD607"/>
    <mergeCell ref="AE606:AE607"/>
    <mergeCell ref="V606:V607"/>
    <mergeCell ref="W606:W607"/>
    <mergeCell ref="X606:X607"/>
    <mergeCell ref="Y606:Y607"/>
    <mergeCell ref="Z606:Z607"/>
    <mergeCell ref="K606:L606"/>
    <mergeCell ref="M606:M607"/>
    <mergeCell ref="N606:N607"/>
    <mergeCell ref="O606:O607"/>
    <mergeCell ref="P606:P607"/>
    <mergeCell ref="Q606:Q607"/>
    <mergeCell ref="R606:R607"/>
    <mergeCell ref="B399:AF399"/>
    <mergeCell ref="D401:F401"/>
    <mergeCell ref="B402:C402"/>
    <mergeCell ref="I372:I373"/>
    <mergeCell ref="J372:J373"/>
    <mergeCell ref="K372:L372"/>
    <mergeCell ref="D367:F367"/>
    <mergeCell ref="B369:C369"/>
    <mergeCell ref="B381:AF381"/>
    <mergeCell ref="D383:F383"/>
    <mergeCell ref="B384:C384"/>
    <mergeCell ref="B387:C387"/>
    <mergeCell ref="D387:Q387"/>
    <mergeCell ref="B389:C391"/>
    <mergeCell ref="D389:D391"/>
    <mergeCell ref="E389:P389"/>
    <mergeCell ref="Q389:Y389"/>
    <mergeCell ref="Z389:AB389"/>
    <mergeCell ref="AC389:AE389"/>
    <mergeCell ref="E390:E391"/>
    <mergeCell ref="F390:F391"/>
    <mergeCell ref="G390:G391"/>
    <mergeCell ref="H390:H391"/>
    <mergeCell ref="I390:I391"/>
    <mergeCell ref="J390:J391"/>
    <mergeCell ref="K390:L390"/>
    <mergeCell ref="M390:M391"/>
    <mergeCell ref="N390:N391"/>
    <mergeCell ref="O390:O391"/>
    <mergeCell ref="P390:P391"/>
    <mergeCell ref="Q390:Q391"/>
    <mergeCell ref="R390:R391"/>
    <mergeCell ref="S390:S391"/>
    <mergeCell ref="T390:T391"/>
    <mergeCell ref="U390:U391"/>
    <mergeCell ref="B345:AF345"/>
    <mergeCell ref="D349:F349"/>
    <mergeCell ref="B351:C351"/>
    <mergeCell ref="D351:Q351"/>
    <mergeCell ref="B353:C355"/>
    <mergeCell ref="D353:D355"/>
    <mergeCell ref="E353:P353"/>
    <mergeCell ref="Q353:Y353"/>
    <mergeCell ref="Z353:AB353"/>
    <mergeCell ref="AC353:AE353"/>
    <mergeCell ref="E354:E355"/>
    <mergeCell ref="F354:F355"/>
    <mergeCell ref="G354:G355"/>
    <mergeCell ref="AB372:AB373"/>
    <mergeCell ref="AC372:AC373"/>
    <mergeCell ref="B376:C376"/>
    <mergeCell ref="B363:AF363"/>
    <mergeCell ref="D365:F365"/>
    <mergeCell ref="B366:C366"/>
    <mergeCell ref="D366:F366"/>
    <mergeCell ref="B367:C367"/>
    <mergeCell ref="D369:Q369"/>
    <mergeCell ref="B371:C373"/>
    <mergeCell ref="D371:D373"/>
    <mergeCell ref="E371:P371"/>
    <mergeCell ref="Q371:Y371"/>
    <mergeCell ref="Z371:AB371"/>
    <mergeCell ref="AC371:AE371"/>
    <mergeCell ref="E372:E373"/>
    <mergeCell ref="F372:F373"/>
    <mergeCell ref="G372:G373"/>
    <mergeCell ref="H372:H373"/>
    <mergeCell ref="M372:M373"/>
    <mergeCell ref="N372:N373"/>
    <mergeCell ref="O372:O373"/>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Z354:Z355"/>
    <mergeCell ref="AA354:AA355"/>
    <mergeCell ref="AD372:AD373"/>
    <mergeCell ref="AE372:AE373"/>
    <mergeCell ref="B374:C374"/>
    <mergeCell ref="D376:H376"/>
    <mergeCell ref="B377:C377"/>
    <mergeCell ref="D377:H377"/>
    <mergeCell ref="D347:F347"/>
    <mergeCell ref="B348:C348"/>
    <mergeCell ref="D348:F348"/>
    <mergeCell ref="B349:C349"/>
    <mergeCell ref="B358:C358"/>
    <mergeCell ref="D358:H358"/>
    <mergeCell ref="B327:AF327"/>
    <mergeCell ref="D329:F329"/>
    <mergeCell ref="B330:C330"/>
    <mergeCell ref="D330:F330"/>
    <mergeCell ref="B331:C331"/>
    <mergeCell ref="D331:F331"/>
    <mergeCell ref="B333:C333"/>
    <mergeCell ref="D333:Q333"/>
    <mergeCell ref="B335:C337"/>
    <mergeCell ref="D335:D337"/>
    <mergeCell ref="E335:P335"/>
    <mergeCell ref="Q335:Y335"/>
    <mergeCell ref="Z335:AB335"/>
    <mergeCell ref="AC335:AE335"/>
    <mergeCell ref="E336:E337"/>
    <mergeCell ref="F336:F337"/>
    <mergeCell ref="G336:G337"/>
    <mergeCell ref="H336:H337"/>
    <mergeCell ref="I336:I337"/>
    <mergeCell ref="J336:J337"/>
    <mergeCell ref="K336:L336"/>
    <mergeCell ref="M336:M337"/>
    <mergeCell ref="N336:N337"/>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B338:C338"/>
    <mergeCell ref="B340:C340"/>
    <mergeCell ref="D340:H340"/>
    <mergeCell ref="B309:AF309"/>
    <mergeCell ref="D311:F311"/>
    <mergeCell ref="B312:C312"/>
    <mergeCell ref="D312:F312"/>
    <mergeCell ref="B313:C313"/>
    <mergeCell ref="D313:F313"/>
    <mergeCell ref="B315:C315"/>
    <mergeCell ref="D315:Q315"/>
    <mergeCell ref="B317:C319"/>
    <mergeCell ref="D317:D319"/>
    <mergeCell ref="E317:P317"/>
    <mergeCell ref="Q317:Y317"/>
    <mergeCell ref="Z317:AB317"/>
    <mergeCell ref="AC317:AE317"/>
    <mergeCell ref="E318:E319"/>
    <mergeCell ref="F318:F319"/>
    <mergeCell ref="G318:G319"/>
    <mergeCell ref="H318:H319"/>
    <mergeCell ref="I318:I319"/>
    <mergeCell ref="J318:J319"/>
    <mergeCell ref="K318:L318"/>
    <mergeCell ref="M318:M319"/>
    <mergeCell ref="N318:N319"/>
    <mergeCell ref="O318:O319"/>
    <mergeCell ref="P318:P319"/>
    <mergeCell ref="Q318:Q319"/>
    <mergeCell ref="B291:AF291"/>
    <mergeCell ref="D293:F293"/>
    <mergeCell ref="B294:C294"/>
    <mergeCell ref="D294:F294"/>
    <mergeCell ref="B295:C295"/>
    <mergeCell ref="D295:F295"/>
    <mergeCell ref="B297:C297"/>
    <mergeCell ref="D297:Q297"/>
    <mergeCell ref="B299:C301"/>
    <mergeCell ref="D299:D301"/>
    <mergeCell ref="E299:P299"/>
    <mergeCell ref="Q299:Y299"/>
    <mergeCell ref="Z299:AB299"/>
    <mergeCell ref="AC299:AE299"/>
    <mergeCell ref="E300:E301"/>
    <mergeCell ref="F300:F301"/>
    <mergeCell ref="G300:G301"/>
    <mergeCell ref="H300:H301"/>
    <mergeCell ref="I300:I301"/>
    <mergeCell ref="J300:J301"/>
    <mergeCell ref="K300:L300"/>
    <mergeCell ref="M300:M301"/>
    <mergeCell ref="N300:N301"/>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B304:C304"/>
    <mergeCell ref="D304:H304"/>
    <mergeCell ref="B305:C305"/>
    <mergeCell ref="D305:H305"/>
    <mergeCell ref="B323:C323"/>
    <mergeCell ref="D323:H323"/>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B320:C320"/>
    <mergeCell ref="B322:C322"/>
    <mergeCell ref="D322:H322"/>
    <mergeCell ref="B302:C302"/>
  </mergeCells>
  <phoneticPr fontId="0" type="noConversion"/>
  <dataValidations count="32">
    <dataValidation type="date" operator="greaterThan" allowBlank="1" showInputMessage="1" showErrorMessage="1" sqref="D913 D672 D330 D456 D783 D402 D384 D366 D438 D582 D420 D348 D312 D294 D276 D258 D240 D222 D204 D186 D168 D150 D132 D114 D96 D78 D60">
      <formula1>E48</formula1>
    </dataValidation>
    <dataValidation type="date" operator="greaterThan" allowBlank="1" showInputMessage="1" showErrorMessage="1" sqref="D673 D331 D457 D583 D403 D385 D367 D439 D421 D349 D313 D295 D277 D259 D241 D223 D205 D187 D169 D151 D133 D115 D97 D79 D61">
      <formula1>E50</formula1>
    </dataValidation>
    <dataValidation type="date" operator="greaterThan" allowBlank="1" showInputMessage="1" showErrorMessage="1" sqref="D762:D763 D930 D957 D993 D744:D745 D1010 D893 D875 D838">
      <formula1>#REF!</formula1>
    </dataValidation>
    <dataValidation type="decimal" operator="greaterThan" showInputMessage="1" showErrorMessage="1" sqref="E1254:F1267 K1254:M1267 H1254:H1267">
      <formula1>XEM1272</formula1>
    </dataValidation>
    <dataValidation type="decimal" operator="greaterThan" showInputMessage="1" showErrorMessage="1" sqref="E1268:F1269 K1268:M1269 H1268:H1269">
      <formula1>XEM1288</formula1>
    </dataValidation>
    <dataValidation type="decimal" operator="greaterThan" showInputMessage="1" showErrorMessage="1" sqref="O1254:R1269">
      <formula1>A1272</formula1>
    </dataValidation>
    <dataValidation type="decimal" operator="greaterThan" allowBlank="1" showInputMessage="1" showErrorMessage="1" sqref="AD1254:AG1267">
      <formula1>AD1272</formula1>
    </dataValidation>
    <dataValidation type="decimal" operator="greaterThan" allowBlank="1" showInputMessage="1" showErrorMessage="1" sqref="AD1268:AG1269">
      <formula1>AD1288</formula1>
    </dataValidation>
    <dataValidation type="decimal" operator="greaterThan" showInputMessage="1" showErrorMessage="1" sqref="S1254:AB1267">
      <formula1>S1272</formula1>
    </dataValidation>
    <dataValidation type="decimal" operator="greaterThan" showInputMessage="1" showErrorMessage="1" sqref="S1268:AB1269">
      <formula1>S1288</formula1>
    </dataValidation>
    <dataValidation type="decimal" operator="greaterThan" showInputMessage="1" showErrorMessage="1" sqref="AJ1254:AJ1269">
      <formula1>AD1272</formula1>
    </dataValidation>
    <dataValidation type="date" operator="greaterThan" allowBlank="1" showInputMessage="1" showErrorMessage="1" sqref="D1037">
      <formula1>E1015</formula1>
    </dataValidation>
    <dataValidation type="date" operator="greaterThan" allowBlank="1" showInputMessage="1" showErrorMessage="1" sqref="D546 D801">
      <formula1>E536</formula1>
    </dataValidation>
    <dataValidation type="date" operator="greaterThan" allowBlank="1" showInputMessage="1" showErrorMessage="1" sqref="D547">
      <formula1>E538</formula1>
    </dataValidation>
    <dataValidation type="date" operator="greaterThan" allowBlank="1" showInputMessage="1" showErrorMessage="1" sqref="D726 D708 D690 D510 D16">
      <formula1>#REF!</formula1>
    </dataValidation>
    <dataValidation type="date" operator="greaterThan" allowBlank="1" showInputMessage="1" showErrorMessage="1" sqref="D727 D709 D691 D528 D511 D43 D17">
      <formula1>#REF!</formula1>
    </dataValidation>
    <dataValidation type="date" operator="greaterThan" allowBlank="1" showInputMessage="1" showErrorMessage="1" sqref="D529 D492">
      <formula1>#REF!</formula1>
    </dataValidation>
    <dataValidation type="date" operator="greaterThan" allowBlank="1" showInputMessage="1" showErrorMessage="1" sqref="D654">
      <formula1>E570</formula1>
    </dataValidation>
    <dataValidation type="date" operator="greaterThan" allowBlank="1" showInputMessage="1" showErrorMessage="1" sqref="D655">
      <formula1>E572</formula1>
    </dataValidation>
    <dataValidation type="date" operator="greaterThan" allowBlank="1" showInputMessage="1" showErrorMessage="1" sqref="D493">
      <formula1>#REF!</formula1>
    </dataValidation>
    <dataValidation type="date" operator="greaterThan" allowBlank="1" showInputMessage="1" showErrorMessage="1" sqref="D636">
      <formula1>E570</formula1>
    </dataValidation>
    <dataValidation type="date" operator="greaterThan" allowBlank="1" showInputMessage="1" showErrorMessage="1" sqref="D637">
      <formula1>E572</formula1>
    </dataValidation>
    <dataValidation type="date" operator="greaterThan" allowBlank="1" showInputMessage="1" showErrorMessage="1" sqref="D474">
      <formula1>E624</formula1>
    </dataValidation>
    <dataValidation type="date" operator="greaterThan" allowBlank="1" showInputMessage="1" showErrorMessage="1" sqref="D475">
      <formula1>E626</formula1>
    </dataValidation>
    <dataValidation type="date" operator="greaterThan" allowBlank="1" showInputMessage="1" showErrorMessage="1" sqref="D618">
      <formula1>E465</formula1>
    </dataValidation>
    <dataValidation type="date" operator="greaterThan" allowBlank="1" showInputMessage="1" showErrorMessage="1" sqref="D619">
      <formula1>E467</formula1>
    </dataValidation>
    <dataValidation type="date" operator="greaterThan" allowBlank="1" showInputMessage="1" showErrorMessage="1" sqref="D600">
      <formula1>E390</formula1>
    </dataValidation>
    <dataValidation type="date" operator="greaterThan" allowBlank="1" showInputMessage="1" showErrorMessage="1" sqref="D601">
      <formula1>E392</formula1>
    </dataValidation>
    <dataValidation type="date" operator="greaterThan" allowBlank="1" showInputMessage="1" showErrorMessage="1" sqref="D564">
      <formula1>E534</formula1>
    </dataValidation>
    <dataValidation type="date" operator="greaterThan" allowBlank="1" showInputMessage="1" showErrorMessage="1" sqref="D565">
      <formula1>E536</formula1>
    </dataValidation>
    <dataValidation type="date" operator="greaterThan" allowBlank="1" showInputMessage="1" showErrorMessage="1" sqref="D818">
      <formula1>E771</formula1>
    </dataValidation>
    <dataValidation type="date" operator="greaterThan" allowBlank="1" showInputMessage="1" showErrorMessage="1" sqref="D42">
      <formula1>E22</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032"/>
  <sheetViews>
    <sheetView showGridLines="0" zoomScaleNormal="100" workbookViewId="0">
      <selection activeCell="I1" sqref="I1"/>
    </sheetView>
  </sheetViews>
  <sheetFormatPr baseColWidth="10" defaultRowHeight="12.75" x14ac:dyDescent="0.2"/>
  <cols>
    <col min="1" max="1" width="3.28515625" style="2409"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09" customFormat="1" x14ac:dyDescent="0.2">
      <c r="B1" s="2519"/>
      <c r="C1" s="2519"/>
      <c r="D1" s="2519"/>
      <c r="E1" s="2519"/>
      <c r="F1" s="2519"/>
      <c r="G1" s="2519"/>
      <c r="H1" s="2519"/>
      <c r="I1" s="2519"/>
      <c r="J1" s="2522"/>
      <c r="K1" s="2522"/>
      <c r="L1" s="2522"/>
      <c r="M1" s="2522"/>
      <c r="N1" s="2522"/>
      <c r="O1" s="2522"/>
      <c r="P1" s="2522"/>
      <c r="Q1" s="2522"/>
      <c r="R1" s="2522"/>
      <c r="S1" s="2522"/>
      <c r="T1" s="2522"/>
    </row>
    <row r="2" spans="2:32" s="2409" customFormat="1" ht="18" x14ac:dyDescent="0.25">
      <c r="B2" s="2485" t="s">
        <v>4981</v>
      </c>
      <c r="C2" s="2519"/>
      <c r="D2" s="2519"/>
      <c r="E2" s="2519"/>
      <c r="F2" s="2519"/>
      <c r="G2" s="2519"/>
      <c r="H2" s="2519"/>
      <c r="I2" s="2519"/>
      <c r="J2" s="2519"/>
      <c r="K2" s="2519"/>
      <c r="L2" s="2519"/>
      <c r="M2" s="2519"/>
      <c r="N2" s="2519"/>
      <c r="O2" s="2519"/>
      <c r="P2" s="2519"/>
      <c r="Q2" s="2519"/>
      <c r="R2" s="2519"/>
      <c r="S2" s="2519"/>
      <c r="T2" s="2519"/>
    </row>
    <row r="3" spans="2:32" s="2409" customFormat="1" ht="14.25" x14ac:dyDescent="0.2">
      <c r="B3" s="2484" t="s">
        <v>4986</v>
      </c>
      <c r="C3" s="2519"/>
      <c r="D3" s="2519"/>
      <c r="E3" s="2519"/>
      <c r="F3" s="2519"/>
      <c r="G3" s="2519"/>
      <c r="H3" s="2519"/>
      <c r="I3" s="2519"/>
      <c r="J3" s="2519"/>
      <c r="K3" s="2519"/>
      <c r="L3" s="2519"/>
      <c r="M3" s="2519"/>
      <c r="N3" s="2519"/>
      <c r="O3" s="2519"/>
      <c r="P3" s="2519"/>
      <c r="Q3" s="2519"/>
      <c r="R3" s="2519"/>
      <c r="S3" s="2519"/>
      <c r="T3" s="2519"/>
    </row>
    <row r="4" spans="2:32" s="2409" customFormat="1" ht="14.25" x14ac:dyDescent="0.2">
      <c r="B4" s="2482"/>
      <c r="C4" s="2519"/>
      <c r="D4" s="2519"/>
      <c r="E4" s="2519"/>
      <c r="F4" s="2519"/>
      <c r="G4" s="2519"/>
      <c r="H4" s="2519"/>
      <c r="I4" s="2519"/>
      <c r="J4" s="2519"/>
      <c r="K4" s="2519"/>
      <c r="L4" s="2519"/>
      <c r="M4" s="2519"/>
      <c r="N4" s="2519"/>
      <c r="O4" s="2519"/>
      <c r="P4" s="2519"/>
      <c r="Q4" s="2519"/>
      <c r="R4" s="2519"/>
      <c r="S4" s="2519"/>
      <c r="T4" s="2519"/>
    </row>
    <row r="5" spans="2:32" s="2409" customFormat="1" ht="14.25" x14ac:dyDescent="0.2">
      <c r="B5" s="2482"/>
      <c r="C5" s="2519"/>
      <c r="D5" s="2519"/>
      <c r="E5" s="2519"/>
      <c r="F5" s="2519"/>
      <c r="G5" s="2519"/>
      <c r="H5" s="2519"/>
      <c r="I5" s="2519"/>
      <c r="J5" s="2519"/>
      <c r="K5" s="2519"/>
      <c r="L5" s="2519"/>
      <c r="M5" s="2519"/>
      <c r="N5" s="2519"/>
      <c r="O5" s="2519"/>
      <c r="P5" s="2519"/>
      <c r="Q5" s="2519"/>
      <c r="R5" s="2519"/>
      <c r="S5" s="2519"/>
      <c r="T5" s="2519"/>
    </row>
    <row r="6" spans="2:32" s="2409" customFormat="1" ht="14.25" x14ac:dyDescent="0.2">
      <c r="B6" s="2483"/>
      <c r="C6" s="2519"/>
      <c r="D6" s="2519"/>
      <c r="E6" s="2519"/>
      <c r="F6" s="2519"/>
      <c r="G6" s="2519"/>
      <c r="H6" s="2519"/>
      <c r="I6" s="2519"/>
      <c r="J6" s="2519"/>
      <c r="K6" s="2519"/>
      <c r="L6" s="2519"/>
      <c r="M6" s="2519"/>
      <c r="N6" s="2519"/>
      <c r="O6" s="2519"/>
      <c r="P6" s="2519"/>
      <c r="Q6" s="2519"/>
      <c r="R6" s="2519"/>
      <c r="S6" s="2519"/>
      <c r="T6" s="2519"/>
    </row>
    <row r="7" spans="2:32" s="2409" customFormat="1" ht="14.25" x14ac:dyDescent="0.2">
      <c r="B7" s="2483"/>
      <c r="C7" s="2519"/>
      <c r="D7" s="2519"/>
      <c r="E7" s="2519"/>
      <c r="F7" s="2519"/>
      <c r="G7" s="2519"/>
      <c r="H7" s="2519"/>
      <c r="I7" s="2519"/>
      <c r="J7" s="2519"/>
      <c r="K7" s="2519"/>
      <c r="L7" s="2519"/>
      <c r="M7" s="2519"/>
      <c r="N7" s="2519"/>
      <c r="O7" s="2519"/>
      <c r="P7" s="2519"/>
      <c r="Q7" s="2519"/>
      <c r="R7" s="2519"/>
      <c r="S7" s="2519"/>
      <c r="T7" s="2519"/>
    </row>
    <row r="8" spans="2:32" s="2409" customFormat="1" x14ac:dyDescent="0.2">
      <c r="B8" s="2486" t="str">
        <f>+Inicio!B8</f>
        <v xml:space="preserve">          Fecha de publicación: Febrero de 2014</v>
      </c>
      <c r="C8" s="2519"/>
      <c r="D8" s="2519"/>
      <c r="E8" s="2519"/>
      <c r="F8" s="2519"/>
      <c r="G8" s="2519"/>
      <c r="H8" s="2519"/>
      <c r="I8" s="2519"/>
      <c r="J8" s="2519"/>
      <c r="K8" s="2519"/>
      <c r="L8" s="2519"/>
      <c r="M8" s="2519"/>
      <c r="N8" s="2519"/>
      <c r="O8" s="2519"/>
      <c r="P8" s="2519"/>
      <c r="Q8" s="2519"/>
      <c r="R8" s="2519"/>
      <c r="S8" s="2519"/>
      <c r="T8" s="2519"/>
    </row>
    <row r="9" spans="2:32" s="2409" customFormat="1" x14ac:dyDescent="0.2">
      <c r="B9" s="2519"/>
      <c r="C9" s="2519"/>
      <c r="D9" s="2519"/>
      <c r="E9" s="2519"/>
      <c r="F9" s="2519"/>
      <c r="G9" s="2519"/>
      <c r="H9" s="2519"/>
      <c r="I9" s="2519"/>
      <c r="J9" s="2519"/>
      <c r="K9" s="2519"/>
      <c r="L9" s="2519"/>
      <c r="M9" s="2519"/>
      <c r="N9" s="2519"/>
      <c r="O9" s="2519"/>
      <c r="P9" s="2519"/>
      <c r="Q9" s="2519"/>
      <c r="R9" s="2519"/>
      <c r="S9" s="2519"/>
      <c r="T9" s="2519"/>
    </row>
    <row r="10" spans="2:32" s="2409" customFormat="1" x14ac:dyDescent="0.2">
      <c r="B10" s="2519"/>
      <c r="C10" s="2519"/>
      <c r="D10" s="2519"/>
      <c r="E10" s="2519"/>
      <c r="F10" s="2519"/>
      <c r="G10" s="2519"/>
      <c r="H10" s="2519"/>
      <c r="I10" s="2519"/>
      <c r="J10" s="2519"/>
      <c r="K10" s="2519"/>
      <c r="L10" s="2519"/>
      <c r="M10" s="2519"/>
      <c r="N10" s="2519"/>
      <c r="O10" s="2519"/>
      <c r="P10" s="2519"/>
      <c r="Q10" s="2519"/>
      <c r="R10" s="2519"/>
      <c r="S10" s="2519"/>
      <c r="T10" s="2519"/>
    </row>
    <row r="11" spans="2:32" x14ac:dyDescent="0.2">
      <c r="B11" s="5404"/>
      <c r="C11" s="5404"/>
      <c r="D11" s="5404"/>
      <c r="E11" s="5404"/>
      <c r="F11" s="5404"/>
      <c r="G11" s="2523"/>
      <c r="H11" s="2524"/>
      <c r="I11" s="2525"/>
      <c r="J11" s="2525"/>
      <c r="K11" s="3611"/>
      <c r="L11" s="3611"/>
      <c r="M11" s="3611"/>
      <c r="N11" s="3611"/>
      <c r="O11" s="3611"/>
      <c r="P11" s="3611"/>
      <c r="Q11" s="3611"/>
      <c r="R11" s="3611"/>
      <c r="S11" s="3611"/>
      <c r="T11" s="3611"/>
    </row>
    <row r="12" spans="2:32" s="2458" customFormat="1" ht="13.5" thickBot="1" x14ac:dyDescent="0.25">
      <c r="B12" s="2886"/>
      <c r="C12" s="2886"/>
      <c r="D12" s="2886"/>
      <c r="E12" s="2886"/>
      <c r="F12" s="2886"/>
      <c r="G12" s="2887"/>
      <c r="H12" s="2888"/>
      <c r="I12" s="2886"/>
      <c r="J12" s="2886"/>
    </row>
    <row r="13" spans="2:32" s="2458" customFormat="1" ht="20.25" x14ac:dyDescent="0.2">
      <c r="B13" s="3623" t="s">
        <v>5075</v>
      </c>
      <c r="C13" s="3624"/>
      <c r="D13" s="3624"/>
      <c r="E13" s="3624"/>
      <c r="F13" s="3624"/>
      <c r="G13" s="3624"/>
      <c r="H13" s="3624"/>
      <c r="I13" s="3624"/>
      <c r="J13" s="3624"/>
      <c r="K13" s="3624"/>
      <c r="L13" s="3624"/>
      <c r="M13" s="3624"/>
      <c r="N13" s="3624"/>
      <c r="O13" s="3624"/>
      <c r="P13" s="3624"/>
      <c r="Q13" s="3624"/>
      <c r="R13" s="3624"/>
      <c r="S13" s="3624"/>
      <c r="T13" s="3624"/>
      <c r="U13" s="3624"/>
      <c r="V13" s="3624"/>
      <c r="W13" s="3624"/>
      <c r="X13" s="3624"/>
      <c r="Y13" s="3624"/>
      <c r="Z13" s="3624"/>
      <c r="AA13" s="3624"/>
      <c r="AB13" s="3624"/>
      <c r="AC13" s="3624"/>
      <c r="AD13" s="3624"/>
      <c r="AE13" s="3624"/>
      <c r="AF13" s="3625"/>
    </row>
    <row r="14" spans="2:32" s="2458" customFormat="1" x14ac:dyDescent="0.2">
      <c r="B14" s="3533"/>
      <c r="C14" s="3534"/>
      <c r="D14" s="3534"/>
      <c r="E14" s="3534"/>
      <c r="F14" s="3534"/>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458" customFormat="1" x14ac:dyDescent="0.2">
      <c r="B15" s="2641" t="s">
        <v>5095</v>
      </c>
      <c r="C15" s="3534"/>
      <c r="D15" s="3676" t="s">
        <v>6416</v>
      </c>
      <c r="E15" s="3676"/>
      <c r="F15" s="3676"/>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458" customFormat="1" x14ac:dyDescent="0.2">
      <c r="B16" s="3677" t="s">
        <v>5078</v>
      </c>
      <c r="C16" s="3678"/>
      <c r="D16" s="3709">
        <v>41697</v>
      </c>
      <c r="E16" s="3709"/>
      <c r="F16" s="3709"/>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458" customFormat="1" x14ac:dyDescent="0.2">
      <c r="B17" s="3657" t="s">
        <v>5076</v>
      </c>
      <c r="C17" s="3658"/>
      <c r="D17" s="3694">
        <v>41698</v>
      </c>
      <c r="E17" s="3694"/>
      <c r="F17" s="3694"/>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458" customFormat="1" ht="13.5" thickBot="1" x14ac:dyDescent="0.25">
      <c r="B18" s="3533"/>
      <c r="C18" s="3534"/>
      <c r="D18" s="3534"/>
      <c r="E18" s="3534"/>
      <c r="F18" s="3534"/>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8"/>
    </row>
    <row r="19" spans="2:32" s="2458" customFormat="1" ht="53.25" customHeight="1" thickBot="1" x14ac:dyDescent="0.25">
      <c r="B19" s="3659" t="s">
        <v>5077</v>
      </c>
      <c r="C19" s="3660"/>
      <c r="D19" s="3661" t="s">
        <v>6417</v>
      </c>
      <c r="E19" s="3662"/>
      <c r="F19" s="3662"/>
      <c r="G19" s="3662"/>
      <c r="H19" s="3662"/>
      <c r="I19" s="3662"/>
      <c r="J19" s="3662"/>
      <c r="K19" s="3662"/>
      <c r="L19" s="3662"/>
      <c r="M19" s="3662"/>
      <c r="N19" s="3662"/>
      <c r="O19" s="3662"/>
      <c r="P19" s="3662"/>
      <c r="Q19" s="3663"/>
      <c r="R19" s="2577"/>
      <c r="S19" s="2577"/>
      <c r="T19" s="2577"/>
      <c r="U19" s="2577"/>
      <c r="V19" s="2577"/>
      <c r="W19" s="2577"/>
      <c r="X19" s="2577"/>
      <c r="Y19" s="2577"/>
      <c r="Z19" s="2577"/>
      <c r="AA19" s="2577"/>
      <c r="AB19" s="2577"/>
      <c r="AC19" s="2577"/>
      <c r="AD19" s="2577"/>
      <c r="AE19" s="2577"/>
      <c r="AF19" s="2578"/>
    </row>
    <row r="20" spans="2:32" s="2458" customFormat="1" ht="13.5" thickBot="1" x14ac:dyDescent="0.25">
      <c r="B20" s="3533"/>
      <c r="C20" s="3534"/>
      <c r="D20" s="3534"/>
      <c r="E20" s="3534"/>
      <c r="F20" s="3534"/>
      <c r="G20" s="2577"/>
      <c r="H20" s="2577"/>
      <c r="I20" s="2577"/>
      <c r="J20" s="2577"/>
      <c r="K20" s="2577"/>
      <c r="L20" s="2577"/>
      <c r="M20" s="2577"/>
      <c r="N20" s="2577"/>
      <c r="O20" s="2577"/>
      <c r="P20" s="2577"/>
      <c r="Q20" s="2577"/>
      <c r="R20" s="2643"/>
      <c r="S20" s="2577"/>
      <c r="T20" s="2577"/>
      <c r="U20" s="2577"/>
      <c r="V20" s="2577"/>
      <c r="W20" s="2577"/>
      <c r="X20" s="2577"/>
      <c r="Y20" s="2577"/>
      <c r="Z20" s="2577"/>
      <c r="AA20" s="2577"/>
      <c r="AB20" s="2577"/>
      <c r="AC20" s="2577"/>
      <c r="AD20" s="2577"/>
      <c r="AE20" s="2577"/>
      <c r="AF20" s="2578"/>
    </row>
    <row r="21" spans="2:32" s="2458" customFormat="1" ht="13.5" thickBot="1" x14ac:dyDescent="0.25">
      <c r="B21" s="3679" t="s">
        <v>5079</v>
      </c>
      <c r="C21" s="3680"/>
      <c r="D21" s="3638" t="s">
        <v>5080</v>
      </c>
      <c r="E21" s="3686" t="s">
        <v>224</v>
      </c>
      <c r="F21" s="3688"/>
      <c r="G21" s="3688"/>
      <c r="H21" s="3688"/>
      <c r="I21" s="3688"/>
      <c r="J21" s="3688"/>
      <c r="K21" s="3688"/>
      <c r="L21" s="3688"/>
      <c r="M21" s="3688"/>
      <c r="N21" s="3688"/>
      <c r="O21" s="3688"/>
      <c r="P21" s="3689"/>
      <c r="Q21" s="3686" t="s">
        <v>340</v>
      </c>
      <c r="R21" s="3688"/>
      <c r="S21" s="3688"/>
      <c r="T21" s="3688"/>
      <c r="U21" s="3688"/>
      <c r="V21" s="3688"/>
      <c r="W21" s="3688"/>
      <c r="X21" s="3688"/>
      <c r="Y21" s="3689"/>
      <c r="Z21" s="3686" t="s">
        <v>225</v>
      </c>
      <c r="AA21" s="3688"/>
      <c r="AB21" s="3689"/>
      <c r="AC21" s="3690" t="s">
        <v>4999</v>
      </c>
      <c r="AD21" s="3691"/>
      <c r="AE21" s="3692"/>
      <c r="AF21" s="2578"/>
    </row>
    <row r="22" spans="2:32" s="2458" customFormat="1" ht="13.5" thickBot="1" x14ac:dyDescent="0.25">
      <c r="B22" s="3681"/>
      <c r="C22" s="3682"/>
      <c r="D22" s="3639"/>
      <c r="E22" s="3638" t="s">
        <v>5017</v>
      </c>
      <c r="F22" s="3638" t="s">
        <v>5018</v>
      </c>
      <c r="G22" s="3640" t="s">
        <v>5020</v>
      </c>
      <c r="H22" s="3640" t="s">
        <v>5081</v>
      </c>
      <c r="I22" s="3640" t="s">
        <v>5082</v>
      </c>
      <c r="J22" s="3640" t="s">
        <v>5083</v>
      </c>
      <c r="K22" s="4431" t="s">
        <v>5023</v>
      </c>
      <c r="L22" s="4432"/>
      <c r="M22" s="3640" t="s">
        <v>5084</v>
      </c>
      <c r="N22" s="3640" t="s">
        <v>5085</v>
      </c>
      <c r="O22" s="3640" t="s">
        <v>5086</v>
      </c>
      <c r="P22" s="3640" t="s">
        <v>5087</v>
      </c>
      <c r="Q22" s="3638" t="s">
        <v>5029</v>
      </c>
      <c r="R22" s="3638" t="s">
        <v>5030</v>
      </c>
      <c r="S22" s="3638" t="s">
        <v>5031</v>
      </c>
      <c r="T22" s="3638" t="s">
        <v>5088</v>
      </c>
      <c r="U22" s="3638" t="s">
        <v>5089</v>
      </c>
      <c r="V22" s="3638" t="s">
        <v>5034</v>
      </c>
      <c r="W22" s="3638" t="s">
        <v>5036</v>
      </c>
      <c r="X22" s="3640" t="s">
        <v>5090</v>
      </c>
      <c r="Y22" s="3640" t="s">
        <v>5091</v>
      </c>
      <c r="Z22" s="3638" t="s">
        <v>5092</v>
      </c>
      <c r="AA22" s="3638" t="s">
        <v>5093</v>
      </c>
      <c r="AB22" s="3638" t="s">
        <v>5094</v>
      </c>
      <c r="AC22" s="3638" t="s">
        <v>1154</v>
      </c>
      <c r="AD22" s="3638" t="s">
        <v>5000</v>
      </c>
      <c r="AE22" s="3638" t="s">
        <v>5001</v>
      </c>
      <c r="AF22" s="2578"/>
    </row>
    <row r="23" spans="2:32" s="2458" customFormat="1" ht="13.5" thickBot="1" x14ac:dyDescent="0.25">
      <c r="B23" s="4433"/>
      <c r="C23" s="4434"/>
      <c r="D23" s="3705"/>
      <c r="E23" s="3705"/>
      <c r="F23" s="3705"/>
      <c r="G23" s="3776"/>
      <c r="H23" s="3776"/>
      <c r="I23" s="3776"/>
      <c r="J23" s="3776"/>
      <c r="K23" s="3536" t="s">
        <v>5043</v>
      </c>
      <c r="L23" s="3535" t="s">
        <v>2798</v>
      </c>
      <c r="M23" s="3776"/>
      <c r="N23" s="3776"/>
      <c r="O23" s="3776"/>
      <c r="P23" s="3776"/>
      <c r="Q23" s="3705"/>
      <c r="R23" s="3705"/>
      <c r="S23" s="3705"/>
      <c r="T23" s="3705"/>
      <c r="U23" s="3705"/>
      <c r="V23" s="3705"/>
      <c r="W23" s="3705"/>
      <c r="X23" s="3776"/>
      <c r="Y23" s="3776"/>
      <c r="Z23" s="3705"/>
      <c r="AA23" s="3705"/>
      <c r="AB23" s="3705"/>
      <c r="AC23" s="3705"/>
      <c r="AD23" s="3705"/>
      <c r="AE23" s="3705"/>
      <c r="AF23" s="2578"/>
    </row>
    <row r="24" spans="2:32" s="2458" customFormat="1" ht="21" customHeight="1" thickBot="1" x14ac:dyDescent="0.25">
      <c r="B24" s="3671" t="s">
        <v>6399</v>
      </c>
      <c r="C24" s="3672"/>
      <c r="D24" s="3171" t="s">
        <v>6418</v>
      </c>
      <c r="E24" s="3153" t="s">
        <v>1534</v>
      </c>
      <c r="F24" s="3172" t="s">
        <v>1534</v>
      </c>
      <c r="G24" s="3430" t="s">
        <v>1534</v>
      </c>
      <c r="H24" s="3430" t="s">
        <v>1534</v>
      </c>
      <c r="I24" s="3153" t="s">
        <v>1534</v>
      </c>
      <c r="J24" s="3153" t="s">
        <v>1534</v>
      </c>
      <c r="K24" s="3172" t="s">
        <v>1534</v>
      </c>
      <c r="L24" s="3430" t="s">
        <v>1534</v>
      </c>
      <c r="M24" s="3430" t="s">
        <v>1534</v>
      </c>
      <c r="N24" s="3430" t="s">
        <v>1534</v>
      </c>
      <c r="O24" s="3430" t="s">
        <v>1534</v>
      </c>
      <c r="P24" s="3430" t="s">
        <v>1534</v>
      </c>
      <c r="Q24" s="3430" t="s">
        <v>1534</v>
      </c>
      <c r="R24" s="3430" t="s">
        <v>1534</v>
      </c>
      <c r="S24" s="3430" t="s">
        <v>1534</v>
      </c>
      <c r="T24" s="3430" t="s">
        <v>1534</v>
      </c>
      <c r="U24" s="3430" t="s">
        <v>1534</v>
      </c>
      <c r="V24" s="3430" t="s">
        <v>1534</v>
      </c>
      <c r="W24" s="3430" t="s">
        <v>1534</v>
      </c>
      <c r="X24" s="3430" t="s">
        <v>1534</v>
      </c>
      <c r="Y24" s="3430" t="s">
        <v>1534</v>
      </c>
      <c r="Z24" s="3430" t="s">
        <v>1534</v>
      </c>
      <c r="AA24" s="3430" t="s">
        <v>1534</v>
      </c>
      <c r="AB24" s="3430" t="s">
        <v>1534</v>
      </c>
      <c r="AC24" s="3430" t="s">
        <v>1534</v>
      </c>
      <c r="AD24" s="3430" t="s">
        <v>1534</v>
      </c>
      <c r="AE24" s="3430" t="s">
        <v>1534</v>
      </c>
      <c r="AF24" s="2578"/>
    </row>
    <row r="25" spans="2:32" s="2458" customFormat="1" x14ac:dyDescent="0.2">
      <c r="B25" s="2642"/>
      <c r="C25" s="2572"/>
      <c r="D25" s="2572"/>
      <c r="E25" s="2572"/>
      <c r="F25" s="2572"/>
      <c r="G25" s="2573"/>
      <c r="H25" s="2573"/>
      <c r="I25" s="2573"/>
      <c r="J25" s="2573"/>
      <c r="K25" s="2572"/>
      <c r="L25" s="2573"/>
      <c r="M25" s="2573"/>
      <c r="N25" s="2573"/>
      <c r="O25" s="2573"/>
      <c r="P25" s="2573"/>
      <c r="Q25" s="2639"/>
      <c r="R25" s="2639"/>
      <c r="S25" s="2639"/>
      <c r="T25" s="2639"/>
      <c r="U25" s="2639"/>
      <c r="V25" s="2639"/>
      <c r="W25" s="2639"/>
      <c r="X25" s="2639"/>
      <c r="Y25" s="2639"/>
      <c r="Z25" s="2639"/>
      <c r="AA25" s="2639"/>
      <c r="AB25" s="2639"/>
      <c r="AC25" s="2639"/>
      <c r="AD25" s="2639"/>
      <c r="AE25" s="2639"/>
      <c r="AF25" s="2578"/>
    </row>
    <row r="26" spans="2:32" s="2458" customFormat="1" x14ac:dyDescent="0.2">
      <c r="B26" s="3673" t="s">
        <v>5002</v>
      </c>
      <c r="C26" s="3674"/>
      <c r="D26" s="3675" t="s">
        <v>6419</v>
      </c>
      <c r="E26" s="3675"/>
      <c r="F26" s="3675"/>
      <c r="G26" s="3675"/>
      <c r="H26" s="3675"/>
      <c r="I26" s="2640"/>
      <c r="J26" s="2640"/>
      <c r="K26" s="2640"/>
      <c r="L26" s="2640"/>
      <c r="M26" s="2640"/>
      <c r="N26" s="2640"/>
      <c r="O26" s="2640"/>
      <c r="P26" s="2640"/>
      <c r="Q26" s="2639"/>
      <c r="R26" s="2639"/>
      <c r="S26" s="2639"/>
      <c r="T26" s="2639"/>
      <c r="U26" s="2639"/>
      <c r="V26" s="2639"/>
      <c r="W26" s="2639"/>
      <c r="X26" s="2639"/>
      <c r="Y26" s="2639"/>
      <c r="Z26" s="2639"/>
      <c r="AA26" s="2639"/>
      <c r="AB26" s="2639"/>
      <c r="AC26" s="2639"/>
      <c r="AD26" s="2639"/>
      <c r="AE26" s="2639"/>
      <c r="AF26" s="2578"/>
    </row>
    <row r="27" spans="2:32" s="2458" customFormat="1" x14ac:dyDescent="0.2">
      <c r="B27" s="3673" t="s">
        <v>5003</v>
      </c>
      <c r="C27" s="3674"/>
      <c r="D27" s="3675" t="s">
        <v>6419</v>
      </c>
      <c r="E27" s="3675"/>
      <c r="F27" s="3675"/>
      <c r="G27" s="3675"/>
      <c r="H27" s="3675"/>
      <c r="I27" s="2640"/>
      <c r="J27" s="2640"/>
      <c r="K27" s="2640"/>
      <c r="L27" s="2640"/>
      <c r="M27" s="2640"/>
      <c r="N27" s="2640"/>
      <c r="O27" s="2640"/>
      <c r="P27" s="2640"/>
      <c r="Q27" s="2639"/>
      <c r="R27" s="2639"/>
      <c r="S27" s="2639"/>
      <c r="T27" s="2639"/>
      <c r="U27" s="2639"/>
      <c r="V27" s="2639"/>
      <c r="W27" s="2639"/>
      <c r="X27" s="2639"/>
      <c r="Y27" s="2639"/>
      <c r="Z27" s="2639"/>
      <c r="AA27" s="2639"/>
      <c r="AB27" s="2639"/>
      <c r="AC27" s="2639"/>
      <c r="AD27" s="2639"/>
      <c r="AE27" s="2639"/>
      <c r="AF27" s="2578"/>
    </row>
    <row r="28" spans="2:32" s="2458" customFormat="1" ht="13.5" thickBot="1" x14ac:dyDescent="0.25">
      <c r="B28" s="3537"/>
      <c r="C28" s="3538"/>
      <c r="D28" s="3538"/>
      <c r="E28" s="3538"/>
      <c r="F28" s="3538"/>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583"/>
    </row>
    <row r="29" spans="2:32" s="2458" customFormat="1" x14ac:dyDescent="0.2">
      <c r="B29" s="3708" t="str">
        <f>+Resumen!B36</f>
        <v>.</v>
      </c>
      <c r="C29" s="3708"/>
      <c r="D29" s="2886"/>
      <c r="E29" s="2886"/>
      <c r="F29" s="2886"/>
      <c r="G29" s="2887"/>
      <c r="H29" s="2888"/>
      <c r="I29" s="2886"/>
      <c r="J29" s="2886"/>
    </row>
    <row r="30" spans="2:32" s="2458" customFormat="1" ht="13.5" thickBot="1" x14ac:dyDescent="0.25">
      <c r="B30" s="2886"/>
      <c r="C30" s="2886"/>
      <c r="D30" s="2886"/>
      <c r="E30" s="2886"/>
      <c r="F30" s="2886"/>
      <c r="G30" s="2887"/>
      <c r="H30" s="2888"/>
      <c r="I30" s="2886"/>
      <c r="J30" s="2886"/>
    </row>
    <row r="31" spans="2:32" s="2458" customFormat="1" ht="20.25" x14ac:dyDescent="0.2">
      <c r="B31" s="3623" t="s">
        <v>5075</v>
      </c>
      <c r="C31" s="3624"/>
      <c r="D31" s="3624"/>
      <c r="E31" s="3624"/>
      <c r="F31" s="3624"/>
      <c r="G31" s="3624"/>
      <c r="H31" s="3624"/>
      <c r="I31" s="3624"/>
      <c r="J31" s="3624"/>
      <c r="K31" s="3624"/>
      <c r="L31" s="3624"/>
      <c r="M31" s="3624"/>
      <c r="N31" s="3624"/>
      <c r="O31" s="3624"/>
      <c r="P31" s="3624"/>
      <c r="Q31" s="3624"/>
      <c r="R31" s="3624"/>
      <c r="S31" s="3624"/>
      <c r="T31" s="3624"/>
      <c r="U31" s="3624"/>
      <c r="V31" s="3624"/>
      <c r="W31" s="3624"/>
      <c r="X31" s="3624"/>
      <c r="Y31" s="3624"/>
      <c r="Z31" s="3624"/>
      <c r="AA31" s="3624"/>
      <c r="AB31" s="3624"/>
      <c r="AC31" s="3624"/>
      <c r="AD31" s="3624"/>
      <c r="AE31" s="3624"/>
      <c r="AF31" s="3625"/>
    </row>
    <row r="32" spans="2:32" s="2458" customFormat="1" x14ac:dyDescent="0.2">
      <c r="B32" s="3409"/>
      <c r="C32" s="3410"/>
      <c r="D32" s="3410"/>
      <c r="E32" s="3410"/>
      <c r="F32" s="3410"/>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8"/>
    </row>
    <row r="33" spans="2:32" s="2458" customFormat="1" x14ac:dyDescent="0.2">
      <c r="B33" s="2641" t="s">
        <v>5095</v>
      </c>
      <c r="C33" s="3410"/>
      <c r="D33" s="3676" t="s">
        <v>6416</v>
      </c>
      <c r="E33" s="3676"/>
      <c r="F33" s="3676"/>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8"/>
    </row>
    <row r="34" spans="2:32" s="2458" customFormat="1" x14ac:dyDescent="0.2">
      <c r="B34" s="3677" t="s">
        <v>5078</v>
      </c>
      <c r="C34" s="3678"/>
      <c r="D34" s="3709">
        <v>41684</v>
      </c>
      <c r="E34" s="3709"/>
      <c r="F34" s="3709"/>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8"/>
    </row>
    <row r="35" spans="2:32" s="2458" customFormat="1" x14ac:dyDescent="0.2">
      <c r="B35" s="3657" t="s">
        <v>5076</v>
      </c>
      <c r="C35" s="3658"/>
      <c r="D35" s="3694">
        <v>41685</v>
      </c>
      <c r="E35" s="3694"/>
      <c r="F35" s="3694"/>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8"/>
    </row>
    <row r="36" spans="2:32" s="2458" customFormat="1" ht="13.5" thickBot="1" x14ac:dyDescent="0.25">
      <c r="B36" s="3409"/>
      <c r="C36" s="3410"/>
      <c r="D36" s="3410"/>
      <c r="E36" s="3410"/>
      <c r="F36" s="3410"/>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8"/>
    </row>
    <row r="37" spans="2:32" s="2458" customFormat="1" ht="64.5" customHeight="1" thickBot="1" x14ac:dyDescent="0.25">
      <c r="B37" s="3659" t="s">
        <v>5077</v>
      </c>
      <c r="C37" s="3660"/>
      <c r="D37" s="3661" t="s">
        <v>6417</v>
      </c>
      <c r="E37" s="3662"/>
      <c r="F37" s="3662"/>
      <c r="G37" s="3662"/>
      <c r="H37" s="3662"/>
      <c r="I37" s="3662"/>
      <c r="J37" s="3662"/>
      <c r="K37" s="3662"/>
      <c r="L37" s="3662"/>
      <c r="M37" s="3662"/>
      <c r="N37" s="3662"/>
      <c r="O37" s="3662"/>
      <c r="P37" s="3662"/>
      <c r="Q37" s="3663"/>
      <c r="R37" s="2577"/>
      <c r="S37" s="2577"/>
      <c r="T37" s="2577"/>
      <c r="U37" s="2577"/>
      <c r="V37" s="2577"/>
      <c r="W37" s="2577"/>
      <c r="X37" s="2577"/>
      <c r="Y37" s="2577"/>
      <c r="Z37" s="2577"/>
      <c r="AA37" s="2577"/>
      <c r="AB37" s="2577"/>
      <c r="AC37" s="2577"/>
      <c r="AD37" s="2577"/>
      <c r="AE37" s="2577"/>
      <c r="AF37" s="2578"/>
    </row>
    <row r="38" spans="2:32" s="2458" customFormat="1" ht="13.5" thickBot="1" x14ac:dyDescent="0.25">
      <c r="B38" s="3409"/>
      <c r="C38" s="3410"/>
      <c r="D38" s="3410"/>
      <c r="E38" s="3410"/>
      <c r="F38" s="3410"/>
      <c r="G38" s="2577"/>
      <c r="H38" s="2577"/>
      <c r="I38" s="2577"/>
      <c r="J38" s="2577"/>
      <c r="K38" s="2577"/>
      <c r="L38" s="2577"/>
      <c r="M38" s="2577"/>
      <c r="N38" s="2577"/>
      <c r="O38" s="2577"/>
      <c r="P38" s="2577"/>
      <c r="Q38" s="2577"/>
      <c r="R38" s="2643"/>
      <c r="S38" s="2577"/>
      <c r="T38" s="2577"/>
      <c r="U38" s="2577"/>
      <c r="V38" s="2577"/>
      <c r="W38" s="2577"/>
      <c r="X38" s="2577"/>
      <c r="Y38" s="2577"/>
      <c r="Z38" s="2577"/>
      <c r="AA38" s="2577"/>
      <c r="AB38" s="2577"/>
      <c r="AC38" s="2577"/>
      <c r="AD38" s="2577"/>
      <c r="AE38" s="2577"/>
      <c r="AF38" s="2578"/>
    </row>
    <row r="39" spans="2:32" s="2458" customFormat="1" ht="13.5" thickBot="1" x14ac:dyDescent="0.25">
      <c r="B39" s="3679" t="s">
        <v>5079</v>
      </c>
      <c r="C39" s="3680"/>
      <c r="D39" s="3638" t="s">
        <v>5080</v>
      </c>
      <c r="E39" s="3686" t="s">
        <v>224</v>
      </c>
      <c r="F39" s="3688"/>
      <c r="G39" s="3688"/>
      <c r="H39" s="3688"/>
      <c r="I39" s="3688"/>
      <c r="J39" s="3688"/>
      <c r="K39" s="3688"/>
      <c r="L39" s="3688"/>
      <c r="M39" s="3688"/>
      <c r="N39" s="3688"/>
      <c r="O39" s="3688"/>
      <c r="P39" s="3689"/>
      <c r="Q39" s="3686" t="s">
        <v>340</v>
      </c>
      <c r="R39" s="3688"/>
      <c r="S39" s="3688"/>
      <c r="T39" s="3688"/>
      <c r="U39" s="3688"/>
      <c r="V39" s="3688"/>
      <c r="W39" s="3688"/>
      <c r="X39" s="3688"/>
      <c r="Y39" s="3689"/>
      <c r="Z39" s="3686" t="s">
        <v>225</v>
      </c>
      <c r="AA39" s="3688"/>
      <c r="AB39" s="3689"/>
      <c r="AC39" s="3690" t="s">
        <v>4999</v>
      </c>
      <c r="AD39" s="3691"/>
      <c r="AE39" s="3692"/>
      <c r="AF39" s="2578"/>
    </row>
    <row r="40" spans="2:32" s="2458" customFormat="1" ht="27" customHeight="1" thickBot="1" x14ac:dyDescent="0.25">
      <c r="B40" s="3681"/>
      <c r="C40" s="3682"/>
      <c r="D40" s="3639"/>
      <c r="E40" s="3638" t="s">
        <v>5017</v>
      </c>
      <c r="F40" s="3638" t="s">
        <v>5018</v>
      </c>
      <c r="G40" s="3640" t="s">
        <v>5020</v>
      </c>
      <c r="H40" s="3640" t="s">
        <v>5081</v>
      </c>
      <c r="I40" s="3640" t="s">
        <v>5082</v>
      </c>
      <c r="J40" s="3640" t="s">
        <v>5083</v>
      </c>
      <c r="K40" s="4431" t="s">
        <v>5023</v>
      </c>
      <c r="L40" s="4432"/>
      <c r="M40" s="3640" t="s">
        <v>5084</v>
      </c>
      <c r="N40" s="3640" t="s">
        <v>5085</v>
      </c>
      <c r="O40" s="3640" t="s">
        <v>5086</v>
      </c>
      <c r="P40" s="3640" t="s">
        <v>5087</v>
      </c>
      <c r="Q40" s="3638" t="s">
        <v>5029</v>
      </c>
      <c r="R40" s="3638" t="s">
        <v>5030</v>
      </c>
      <c r="S40" s="3638" t="s">
        <v>5031</v>
      </c>
      <c r="T40" s="3638" t="s">
        <v>5088</v>
      </c>
      <c r="U40" s="3638" t="s">
        <v>5089</v>
      </c>
      <c r="V40" s="3638" t="s">
        <v>5034</v>
      </c>
      <c r="W40" s="3638" t="s">
        <v>5036</v>
      </c>
      <c r="X40" s="3640" t="s">
        <v>5090</v>
      </c>
      <c r="Y40" s="3640" t="s">
        <v>5091</v>
      </c>
      <c r="Z40" s="3638" t="s">
        <v>5092</v>
      </c>
      <c r="AA40" s="3638" t="s">
        <v>5093</v>
      </c>
      <c r="AB40" s="3638" t="s">
        <v>5094</v>
      </c>
      <c r="AC40" s="3638" t="s">
        <v>1154</v>
      </c>
      <c r="AD40" s="3638" t="s">
        <v>5000</v>
      </c>
      <c r="AE40" s="3638" t="s">
        <v>5001</v>
      </c>
      <c r="AF40" s="2578"/>
    </row>
    <row r="41" spans="2:32" s="2458" customFormat="1" ht="27" customHeight="1" thickBot="1" x14ac:dyDescent="0.25">
      <c r="B41" s="4433"/>
      <c r="C41" s="4434"/>
      <c r="D41" s="3705"/>
      <c r="E41" s="3705"/>
      <c r="F41" s="3705"/>
      <c r="G41" s="3776"/>
      <c r="H41" s="3776"/>
      <c r="I41" s="3776"/>
      <c r="J41" s="3776"/>
      <c r="K41" s="3412" t="s">
        <v>5043</v>
      </c>
      <c r="L41" s="3413" t="s">
        <v>2798</v>
      </c>
      <c r="M41" s="3776"/>
      <c r="N41" s="3776"/>
      <c r="O41" s="3776"/>
      <c r="P41" s="3776"/>
      <c r="Q41" s="3705"/>
      <c r="R41" s="3705"/>
      <c r="S41" s="3705"/>
      <c r="T41" s="3705"/>
      <c r="U41" s="3705"/>
      <c r="V41" s="3705"/>
      <c r="W41" s="3705"/>
      <c r="X41" s="3776"/>
      <c r="Y41" s="3776"/>
      <c r="Z41" s="3705"/>
      <c r="AA41" s="3705"/>
      <c r="AB41" s="3705"/>
      <c r="AC41" s="3705"/>
      <c r="AD41" s="3705"/>
      <c r="AE41" s="3705"/>
      <c r="AF41" s="2578"/>
    </row>
    <row r="42" spans="2:32" s="2458" customFormat="1" ht="13.5" thickBot="1" x14ac:dyDescent="0.25">
      <c r="B42" s="3671" t="s">
        <v>6399</v>
      </c>
      <c r="C42" s="3672"/>
      <c r="D42" s="3171" t="s">
        <v>6418</v>
      </c>
      <c r="E42" s="3153" t="s">
        <v>1534</v>
      </c>
      <c r="F42" s="3172" t="s">
        <v>1534</v>
      </c>
      <c r="G42" s="3430" t="s">
        <v>1534</v>
      </c>
      <c r="H42" s="3430" t="s">
        <v>1534</v>
      </c>
      <c r="I42" s="3153" t="s">
        <v>1534</v>
      </c>
      <c r="J42" s="3153" t="s">
        <v>1534</v>
      </c>
      <c r="K42" s="3172" t="s">
        <v>1534</v>
      </c>
      <c r="L42" s="3430" t="s">
        <v>1534</v>
      </c>
      <c r="M42" s="3430" t="s">
        <v>1534</v>
      </c>
      <c r="N42" s="3430" t="s">
        <v>1534</v>
      </c>
      <c r="O42" s="3430" t="s">
        <v>1534</v>
      </c>
      <c r="P42" s="3430" t="s">
        <v>1534</v>
      </c>
      <c r="Q42" s="3430" t="s">
        <v>1534</v>
      </c>
      <c r="R42" s="3430" t="s">
        <v>1534</v>
      </c>
      <c r="S42" s="3430" t="s">
        <v>1534</v>
      </c>
      <c r="T42" s="3430" t="s">
        <v>1534</v>
      </c>
      <c r="U42" s="3430" t="s">
        <v>1534</v>
      </c>
      <c r="V42" s="3430" t="s">
        <v>1534</v>
      </c>
      <c r="W42" s="3430" t="s">
        <v>1534</v>
      </c>
      <c r="X42" s="3430" t="s">
        <v>1534</v>
      </c>
      <c r="Y42" s="3430" t="s">
        <v>1534</v>
      </c>
      <c r="Z42" s="3430" t="s">
        <v>1534</v>
      </c>
      <c r="AA42" s="3430" t="s">
        <v>1534</v>
      </c>
      <c r="AB42" s="3430" t="s">
        <v>1534</v>
      </c>
      <c r="AC42" s="3430" t="s">
        <v>1534</v>
      </c>
      <c r="AD42" s="3430" t="s">
        <v>1534</v>
      </c>
      <c r="AE42" s="3430" t="s">
        <v>1534</v>
      </c>
      <c r="AF42" s="2578"/>
    </row>
    <row r="43" spans="2:32" s="2458" customFormat="1" x14ac:dyDescent="0.2">
      <c r="B43" s="2642"/>
      <c r="C43" s="2572"/>
      <c r="D43" s="2572"/>
      <c r="E43" s="2572"/>
      <c r="F43" s="2572"/>
      <c r="G43" s="2573"/>
      <c r="H43" s="2573"/>
      <c r="I43" s="2573"/>
      <c r="J43" s="2573"/>
      <c r="K43" s="2572"/>
      <c r="L43" s="2573"/>
      <c r="M43" s="2573"/>
      <c r="N43" s="2573"/>
      <c r="O43" s="2573"/>
      <c r="P43" s="2573"/>
      <c r="Q43" s="2639"/>
      <c r="R43" s="2639"/>
      <c r="S43" s="2639"/>
      <c r="T43" s="2639"/>
      <c r="U43" s="2639"/>
      <c r="V43" s="2639"/>
      <c r="W43" s="2639"/>
      <c r="X43" s="2639"/>
      <c r="Y43" s="2639"/>
      <c r="Z43" s="2639"/>
      <c r="AA43" s="2639"/>
      <c r="AB43" s="2639"/>
      <c r="AC43" s="2639"/>
      <c r="AD43" s="2639"/>
      <c r="AE43" s="2639"/>
      <c r="AF43" s="2578"/>
    </row>
    <row r="44" spans="2:32" s="2458" customFormat="1" x14ac:dyDescent="0.2">
      <c r="B44" s="3673" t="s">
        <v>5002</v>
      </c>
      <c r="C44" s="3674"/>
      <c r="D44" s="3675" t="s">
        <v>6419</v>
      </c>
      <c r="E44" s="3675"/>
      <c r="F44" s="3675"/>
      <c r="G44" s="3675"/>
      <c r="H44" s="3675"/>
      <c r="I44" s="2640"/>
      <c r="J44" s="2640"/>
      <c r="K44" s="2640"/>
      <c r="L44" s="2640"/>
      <c r="M44" s="2640"/>
      <c r="N44" s="2640"/>
      <c r="O44" s="2640"/>
      <c r="P44" s="2640"/>
      <c r="Q44" s="2639"/>
      <c r="R44" s="2639"/>
      <c r="S44" s="2639"/>
      <c r="T44" s="2639"/>
      <c r="U44" s="2639"/>
      <c r="V44" s="2639"/>
      <c r="W44" s="2639"/>
      <c r="X44" s="2639"/>
      <c r="Y44" s="2639"/>
      <c r="Z44" s="2639"/>
      <c r="AA44" s="2639"/>
      <c r="AB44" s="2639"/>
      <c r="AC44" s="2639"/>
      <c r="AD44" s="2639"/>
      <c r="AE44" s="2639"/>
      <c r="AF44" s="2578"/>
    </row>
    <row r="45" spans="2:32" s="2458" customFormat="1" x14ac:dyDescent="0.2">
      <c r="B45" s="3673" t="s">
        <v>5003</v>
      </c>
      <c r="C45" s="3674"/>
      <c r="D45" s="3675" t="s">
        <v>6419</v>
      </c>
      <c r="E45" s="3675"/>
      <c r="F45" s="3675"/>
      <c r="G45" s="3675"/>
      <c r="H45" s="3675"/>
      <c r="I45" s="2640"/>
      <c r="J45" s="2640"/>
      <c r="K45" s="2640"/>
      <c r="L45" s="2640"/>
      <c r="M45" s="2640"/>
      <c r="N45" s="2640"/>
      <c r="O45" s="2640"/>
      <c r="P45" s="2640"/>
      <c r="Q45" s="2639"/>
      <c r="R45" s="2639"/>
      <c r="S45" s="2639"/>
      <c r="T45" s="2639"/>
      <c r="U45" s="2639"/>
      <c r="V45" s="2639"/>
      <c r="W45" s="2639"/>
      <c r="X45" s="2639"/>
      <c r="Y45" s="2639"/>
      <c r="Z45" s="2639"/>
      <c r="AA45" s="2639"/>
      <c r="AB45" s="2639"/>
      <c r="AC45" s="2639"/>
      <c r="AD45" s="2639"/>
      <c r="AE45" s="2639"/>
      <c r="AF45" s="2578"/>
    </row>
    <row r="46" spans="2:32" s="2458" customFormat="1" ht="13.5" thickBot="1" x14ac:dyDescent="0.25">
      <c r="B46" s="3414"/>
      <c r="C46" s="3411"/>
      <c r="D46" s="3411"/>
      <c r="E46" s="3411"/>
      <c r="F46" s="3411"/>
      <c r="G46" s="2643"/>
      <c r="H46" s="2643"/>
      <c r="I46" s="2643"/>
      <c r="J46" s="2643"/>
      <c r="K46" s="2643"/>
      <c r="L46" s="2643"/>
      <c r="M46" s="2643"/>
      <c r="N46" s="2643"/>
      <c r="O46" s="2643"/>
      <c r="P46" s="2643"/>
      <c r="Q46" s="2643"/>
      <c r="R46" s="2643"/>
      <c r="S46" s="2643"/>
      <c r="T46" s="2643"/>
      <c r="U46" s="2643"/>
      <c r="V46" s="2643"/>
      <c r="W46" s="2643"/>
      <c r="X46" s="2643"/>
      <c r="Y46" s="2643"/>
      <c r="Z46" s="2643"/>
      <c r="AA46" s="2643"/>
      <c r="AB46" s="2643"/>
      <c r="AC46" s="2643"/>
      <c r="AD46" s="2643"/>
      <c r="AE46" s="2643"/>
      <c r="AF46" s="2583"/>
    </row>
    <row r="47" spans="2:32" s="2458" customFormat="1" x14ac:dyDescent="0.2">
      <c r="B47" s="3708" t="str">
        <f>+B29</f>
        <v>.</v>
      </c>
      <c r="C47" s="3708"/>
      <c r="D47" s="2886"/>
      <c r="E47" s="2886"/>
      <c r="F47" s="2886"/>
      <c r="G47" s="2887"/>
      <c r="H47" s="2888"/>
      <c r="I47" s="2886"/>
      <c r="J47" s="2886"/>
    </row>
    <row r="48" spans="2:32" s="2458" customFormat="1" ht="13.5" thickBot="1" x14ac:dyDescent="0.25">
      <c r="B48" s="2886"/>
      <c r="C48" s="2886"/>
      <c r="D48" s="2886"/>
      <c r="E48" s="2886"/>
      <c r="F48" s="2886"/>
      <c r="G48" s="2887"/>
      <c r="H48" s="2888"/>
      <c r="I48" s="2886"/>
      <c r="J48" s="2886"/>
    </row>
    <row r="49" spans="2:32" s="2458" customFormat="1" ht="20.25" x14ac:dyDescent="0.2">
      <c r="B49" s="3623" t="s">
        <v>5075</v>
      </c>
      <c r="C49" s="3624"/>
      <c r="D49" s="3624"/>
      <c r="E49" s="3624"/>
      <c r="F49" s="3624"/>
      <c r="G49" s="3624"/>
      <c r="H49" s="3624"/>
      <c r="I49" s="3624"/>
      <c r="J49" s="3624"/>
      <c r="K49" s="3624"/>
      <c r="L49" s="3624"/>
      <c r="M49" s="3624"/>
      <c r="N49" s="3624"/>
      <c r="O49" s="3624"/>
      <c r="P49" s="3624"/>
      <c r="Q49" s="3624"/>
      <c r="R49" s="3624"/>
      <c r="S49" s="3624"/>
      <c r="T49" s="3624"/>
      <c r="U49" s="3624"/>
      <c r="V49" s="3624"/>
      <c r="W49" s="3624"/>
      <c r="X49" s="3624"/>
      <c r="Y49" s="3624"/>
      <c r="Z49" s="3624"/>
      <c r="AA49" s="3624"/>
      <c r="AB49" s="3624"/>
      <c r="AC49" s="3624"/>
      <c r="AD49" s="3624"/>
      <c r="AE49" s="3624"/>
      <c r="AF49" s="3625"/>
    </row>
    <row r="50" spans="2:32" s="2458" customFormat="1" x14ac:dyDescent="0.2">
      <c r="B50" s="3409"/>
      <c r="C50" s="3410"/>
      <c r="D50" s="3410"/>
      <c r="E50" s="3410"/>
      <c r="F50" s="3410"/>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8"/>
    </row>
    <row r="51" spans="2:32" s="2458" customFormat="1" x14ac:dyDescent="0.2">
      <c r="B51" s="2641" t="s">
        <v>5095</v>
      </c>
      <c r="C51" s="3410"/>
      <c r="D51" s="3676" t="s">
        <v>6397</v>
      </c>
      <c r="E51" s="3676"/>
      <c r="F51" s="3676"/>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8"/>
    </row>
    <row r="52" spans="2:32" s="2458" customFormat="1" x14ac:dyDescent="0.2">
      <c r="B52" s="3677" t="s">
        <v>5078</v>
      </c>
      <c r="C52" s="3678"/>
      <c r="D52" s="3694">
        <v>41695</v>
      </c>
      <c r="E52" s="3694"/>
      <c r="F52" s="3694"/>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8"/>
    </row>
    <row r="53" spans="2:32" s="2458" customFormat="1" x14ac:dyDescent="0.2">
      <c r="B53" s="3657" t="s">
        <v>5076</v>
      </c>
      <c r="C53" s="3658"/>
      <c r="D53" s="3694">
        <v>41786</v>
      </c>
      <c r="E53" s="3694"/>
      <c r="F53" s="3694"/>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77"/>
      <c r="AC53" s="2577"/>
      <c r="AD53" s="2577"/>
      <c r="AE53" s="2577"/>
      <c r="AF53" s="2578"/>
    </row>
    <row r="54" spans="2:32" s="2458" customFormat="1" ht="13.5" thickBot="1" x14ac:dyDescent="0.25">
      <c r="B54" s="3409"/>
      <c r="C54" s="3410"/>
      <c r="D54" s="3410"/>
      <c r="E54" s="3410"/>
      <c r="F54" s="3410"/>
      <c r="G54" s="2577"/>
      <c r="H54" s="2577"/>
      <c r="I54" s="2577"/>
      <c r="J54" s="2577"/>
      <c r="K54" s="2577"/>
      <c r="L54" s="2577"/>
      <c r="M54" s="2577"/>
      <c r="N54" s="2577"/>
      <c r="O54" s="2577"/>
      <c r="P54" s="2577"/>
      <c r="Q54" s="2577"/>
      <c r="R54" s="2577"/>
      <c r="S54" s="2577"/>
      <c r="T54" s="2577"/>
      <c r="U54" s="2577"/>
      <c r="V54" s="2577"/>
      <c r="W54" s="2577"/>
      <c r="X54" s="2577"/>
      <c r="Y54" s="2577"/>
      <c r="Z54" s="2577"/>
      <c r="AA54" s="2577"/>
      <c r="AB54" s="2577"/>
      <c r="AC54" s="2577"/>
      <c r="AD54" s="2577"/>
      <c r="AE54" s="2577"/>
      <c r="AF54" s="2578"/>
    </row>
    <row r="55" spans="2:32" s="2458" customFormat="1" ht="81.75" customHeight="1" thickBot="1" x14ac:dyDescent="0.25">
      <c r="B55" s="3659" t="s">
        <v>5077</v>
      </c>
      <c r="C55" s="3660"/>
      <c r="D55" s="3661" t="s">
        <v>6398</v>
      </c>
      <c r="E55" s="3662"/>
      <c r="F55" s="3662"/>
      <c r="G55" s="3662"/>
      <c r="H55" s="3662"/>
      <c r="I55" s="3662"/>
      <c r="J55" s="3662"/>
      <c r="K55" s="3662"/>
      <c r="L55" s="3662"/>
      <c r="M55" s="3662"/>
      <c r="N55" s="3662"/>
      <c r="O55" s="3662"/>
      <c r="P55" s="3662"/>
      <c r="Q55" s="3663"/>
      <c r="R55" s="2577"/>
      <c r="S55" s="2577"/>
      <c r="T55" s="2577"/>
      <c r="U55" s="2577"/>
      <c r="V55" s="2577"/>
      <c r="W55" s="2577"/>
      <c r="X55" s="2577"/>
      <c r="Y55" s="2577"/>
      <c r="Z55" s="2577"/>
      <c r="AA55" s="2577"/>
      <c r="AB55" s="2577"/>
      <c r="AC55" s="2577"/>
      <c r="AD55" s="2577"/>
      <c r="AE55" s="2577"/>
      <c r="AF55" s="2578"/>
    </row>
    <row r="56" spans="2:32" s="2458" customFormat="1" ht="13.5" thickBot="1" x14ac:dyDescent="0.25">
      <c r="B56" s="3409"/>
      <c r="C56" s="3410"/>
      <c r="D56" s="3410"/>
      <c r="E56" s="3410"/>
      <c r="F56" s="3410"/>
      <c r="G56" s="2577"/>
      <c r="H56" s="2577"/>
      <c r="I56" s="2577"/>
      <c r="J56" s="2577"/>
      <c r="K56" s="2577"/>
      <c r="L56" s="2577"/>
      <c r="M56" s="2577"/>
      <c r="N56" s="2577"/>
      <c r="O56" s="2577"/>
      <c r="P56" s="2577"/>
      <c r="Q56" s="2577"/>
      <c r="R56" s="2643"/>
      <c r="S56" s="2577"/>
      <c r="T56" s="2577"/>
      <c r="U56" s="2577"/>
      <c r="V56" s="2577"/>
      <c r="W56" s="2577"/>
      <c r="X56" s="2577"/>
      <c r="Y56" s="2577"/>
      <c r="Z56" s="2577"/>
      <c r="AA56" s="2577"/>
      <c r="AB56" s="2577"/>
      <c r="AC56" s="2577"/>
      <c r="AD56" s="2577"/>
      <c r="AE56" s="2577"/>
      <c r="AF56" s="2578"/>
    </row>
    <row r="57" spans="2:32" s="2458" customFormat="1" ht="12.75" customHeight="1" thickBot="1" x14ac:dyDescent="0.25">
      <c r="B57" s="3679" t="s">
        <v>5079</v>
      </c>
      <c r="C57" s="3680"/>
      <c r="D57" s="3638" t="s">
        <v>5080</v>
      </c>
      <c r="E57" s="3686" t="s">
        <v>224</v>
      </c>
      <c r="F57" s="3688"/>
      <c r="G57" s="3688"/>
      <c r="H57" s="3688"/>
      <c r="I57" s="3688"/>
      <c r="J57" s="3688"/>
      <c r="K57" s="3688"/>
      <c r="L57" s="3688"/>
      <c r="M57" s="3688"/>
      <c r="N57" s="3688"/>
      <c r="O57" s="3688"/>
      <c r="P57" s="3689"/>
      <c r="Q57" s="3686" t="s">
        <v>340</v>
      </c>
      <c r="R57" s="3688"/>
      <c r="S57" s="3688"/>
      <c r="T57" s="3688"/>
      <c r="U57" s="3688"/>
      <c r="V57" s="3688"/>
      <c r="W57" s="3688"/>
      <c r="X57" s="3688"/>
      <c r="Y57" s="3689"/>
      <c r="Z57" s="3686" t="s">
        <v>225</v>
      </c>
      <c r="AA57" s="3688"/>
      <c r="AB57" s="3689"/>
      <c r="AC57" s="3690" t="s">
        <v>4999</v>
      </c>
      <c r="AD57" s="3691"/>
      <c r="AE57" s="3692"/>
      <c r="AF57" s="2578"/>
    </row>
    <row r="58" spans="2:32" s="2458" customFormat="1" ht="24.75" customHeight="1" thickBot="1" x14ac:dyDescent="0.25">
      <c r="B58" s="3681"/>
      <c r="C58" s="3682"/>
      <c r="D58" s="3639"/>
      <c r="E58" s="3638" t="s">
        <v>5017</v>
      </c>
      <c r="F58" s="3638" t="s">
        <v>5018</v>
      </c>
      <c r="G58" s="3640" t="s">
        <v>5020</v>
      </c>
      <c r="H58" s="3640" t="s">
        <v>5081</v>
      </c>
      <c r="I58" s="3640" t="s">
        <v>5082</v>
      </c>
      <c r="J58" s="3640" t="s">
        <v>5083</v>
      </c>
      <c r="K58" s="4431" t="s">
        <v>5023</v>
      </c>
      <c r="L58" s="4432"/>
      <c r="M58" s="3640" t="s">
        <v>5084</v>
      </c>
      <c r="N58" s="3640" t="s">
        <v>5085</v>
      </c>
      <c r="O58" s="3640" t="s">
        <v>5086</v>
      </c>
      <c r="P58" s="3640" t="s">
        <v>5087</v>
      </c>
      <c r="Q58" s="3638" t="s">
        <v>5029</v>
      </c>
      <c r="R58" s="3638" t="s">
        <v>5030</v>
      </c>
      <c r="S58" s="3638" t="s">
        <v>5031</v>
      </c>
      <c r="T58" s="3638" t="s">
        <v>5088</v>
      </c>
      <c r="U58" s="3638" t="s">
        <v>5089</v>
      </c>
      <c r="V58" s="3638" t="s">
        <v>5034</v>
      </c>
      <c r="W58" s="3638" t="s">
        <v>5036</v>
      </c>
      <c r="X58" s="3640" t="s">
        <v>5090</v>
      </c>
      <c r="Y58" s="3640" t="s">
        <v>5091</v>
      </c>
      <c r="Z58" s="3638" t="s">
        <v>5092</v>
      </c>
      <c r="AA58" s="3638" t="s">
        <v>5093</v>
      </c>
      <c r="AB58" s="3638" t="s">
        <v>5094</v>
      </c>
      <c r="AC58" s="3638" t="s">
        <v>1154</v>
      </c>
      <c r="AD58" s="3638" t="s">
        <v>5000</v>
      </c>
      <c r="AE58" s="3638" t="s">
        <v>5001</v>
      </c>
      <c r="AF58" s="2578"/>
    </row>
    <row r="59" spans="2:32" s="2458" customFormat="1" ht="24.75" customHeight="1" thickBot="1" x14ac:dyDescent="0.25">
      <c r="B59" s="4433"/>
      <c r="C59" s="4434"/>
      <c r="D59" s="3705"/>
      <c r="E59" s="3705"/>
      <c r="F59" s="3705"/>
      <c r="G59" s="3776"/>
      <c r="H59" s="3776"/>
      <c r="I59" s="3776"/>
      <c r="J59" s="3776"/>
      <c r="K59" s="3412" t="s">
        <v>5043</v>
      </c>
      <c r="L59" s="3413" t="s">
        <v>2798</v>
      </c>
      <c r="M59" s="3776"/>
      <c r="N59" s="3776"/>
      <c r="O59" s="3776"/>
      <c r="P59" s="3776"/>
      <c r="Q59" s="3705"/>
      <c r="R59" s="3705"/>
      <c r="S59" s="3705"/>
      <c r="T59" s="3705"/>
      <c r="U59" s="3705"/>
      <c r="V59" s="3705"/>
      <c r="W59" s="3705"/>
      <c r="X59" s="3776"/>
      <c r="Y59" s="3776"/>
      <c r="Z59" s="3705"/>
      <c r="AA59" s="3705"/>
      <c r="AB59" s="3705"/>
      <c r="AC59" s="3705"/>
      <c r="AD59" s="3705"/>
      <c r="AE59" s="3705"/>
      <c r="AF59" s="2578"/>
    </row>
    <row r="60" spans="2:32" s="2458" customFormat="1" ht="13.5" thickBot="1" x14ac:dyDescent="0.25">
      <c r="B60" s="3671" t="s">
        <v>6399</v>
      </c>
      <c r="C60" s="3672"/>
      <c r="D60" s="3171"/>
      <c r="E60" s="3153" t="s">
        <v>1534</v>
      </c>
      <c r="F60" s="3172" t="s">
        <v>1534</v>
      </c>
      <c r="G60" s="3430" t="s">
        <v>1534</v>
      </c>
      <c r="H60" s="3430" t="s">
        <v>1534</v>
      </c>
      <c r="I60" s="3153" t="s">
        <v>1534</v>
      </c>
      <c r="J60" s="3153" t="s">
        <v>1534</v>
      </c>
      <c r="K60" s="3172" t="s">
        <v>1534</v>
      </c>
      <c r="L60" s="3430" t="s">
        <v>1534</v>
      </c>
      <c r="M60" s="3430" t="s">
        <v>1534</v>
      </c>
      <c r="N60" s="3430" t="s">
        <v>1534</v>
      </c>
      <c r="O60" s="3430" t="s">
        <v>1534</v>
      </c>
      <c r="P60" s="3430" t="s">
        <v>1534</v>
      </c>
      <c r="Q60" s="3430" t="s">
        <v>1534</v>
      </c>
      <c r="R60" s="3430" t="s">
        <v>1534</v>
      </c>
      <c r="S60" s="3430" t="s">
        <v>1534</v>
      </c>
      <c r="T60" s="3430" t="s">
        <v>1534</v>
      </c>
      <c r="U60" s="3430" t="s">
        <v>1534</v>
      </c>
      <c r="V60" s="3430" t="s">
        <v>1534</v>
      </c>
      <c r="W60" s="3430" t="s">
        <v>1534</v>
      </c>
      <c r="X60" s="3430" t="s">
        <v>1534</v>
      </c>
      <c r="Y60" s="3430" t="s">
        <v>1534</v>
      </c>
      <c r="Z60" s="3430" t="s">
        <v>1534</v>
      </c>
      <c r="AA60" s="3430" t="s">
        <v>1534</v>
      </c>
      <c r="AB60" s="3430" t="s">
        <v>1534</v>
      </c>
      <c r="AC60" s="3430" t="s">
        <v>1534</v>
      </c>
      <c r="AD60" s="3430" t="s">
        <v>1534</v>
      </c>
      <c r="AE60" s="3430" t="s">
        <v>1534</v>
      </c>
      <c r="AF60" s="2578"/>
    </row>
    <row r="61" spans="2:32" s="2458" customFormat="1" x14ac:dyDescent="0.2">
      <c r="B61" s="2642"/>
      <c r="C61" s="2572"/>
      <c r="D61" s="2572"/>
      <c r="E61" s="2572"/>
      <c r="F61" s="2572"/>
      <c r="G61" s="2573"/>
      <c r="H61" s="2573"/>
      <c r="I61" s="2573"/>
      <c r="J61" s="2573"/>
      <c r="K61" s="2572"/>
      <c r="L61" s="2573"/>
      <c r="M61" s="2573"/>
      <c r="N61" s="2573"/>
      <c r="O61" s="2573"/>
      <c r="P61" s="2573"/>
      <c r="Q61" s="2639"/>
      <c r="R61" s="2639"/>
      <c r="S61" s="2639"/>
      <c r="T61" s="2639"/>
      <c r="U61" s="2639"/>
      <c r="V61" s="2639"/>
      <c r="W61" s="2639"/>
      <c r="X61" s="2639"/>
      <c r="Y61" s="2639"/>
      <c r="Z61" s="2639"/>
      <c r="AA61" s="2639"/>
      <c r="AB61" s="2639"/>
      <c r="AC61" s="2639"/>
      <c r="AD61" s="2639"/>
      <c r="AE61" s="2639"/>
      <c r="AF61" s="2578"/>
    </row>
    <row r="62" spans="2:32" s="2458" customFormat="1" x14ac:dyDescent="0.2">
      <c r="B62" s="3673" t="s">
        <v>5002</v>
      </c>
      <c r="C62" s="3674"/>
      <c r="D62" s="3675" t="s">
        <v>6400</v>
      </c>
      <c r="E62" s="3675"/>
      <c r="F62" s="3675"/>
      <c r="G62" s="3675"/>
      <c r="H62" s="3675"/>
      <c r="I62" s="2640"/>
      <c r="J62" s="2640"/>
      <c r="K62" s="2640"/>
      <c r="L62" s="2640"/>
      <c r="M62" s="2640"/>
      <c r="N62" s="2640"/>
      <c r="O62" s="2640"/>
      <c r="P62" s="2640"/>
      <c r="Q62" s="2639"/>
      <c r="R62" s="2639"/>
      <c r="S62" s="2639"/>
      <c r="T62" s="2639"/>
      <c r="U62" s="2639"/>
      <c r="V62" s="2639"/>
      <c r="W62" s="2639"/>
      <c r="X62" s="2639"/>
      <c r="Y62" s="2639"/>
      <c r="Z62" s="2639"/>
      <c r="AA62" s="2639"/>
      <c r="AB62" s="2639"/>
      <c r="AC62" s="2639"/>
      <c r="AD62" s="2639"/>
      <c r="AE62" s="2639"/>
      <c r="AF62" s="2578"/>
    </row>
    <row r="63" spans="2:32" s="2458" customFormat="1" x14ac:dyDescent="0.2">
      <c r="B63" s="3673" t="s">
        <v>5003</v>
      </c>
      <c r="C63" s="3674"/>
      <c r="D63" s="3675" t="s">
        <v>6400</v>
      </c>
      <c r="E63" s="3675"/>
      <c r="F63" s="3675"/>
      <c r="G63" s="3675"/>
      <c r="H63" s="3675"/>
      <c r="I63" s="2640"/>
      <c r="J63" s="2640"/>
      <c r="K63" s="2640"/>
      <c r="L63" s="2640"/>
      <c r="M63" s="2640"/>
      <c r="N63" s="2640"/>
      <c r="O63" s="2640"/>
      <c r="P63" s="2640"/>
      <c r="Q63" s="2639"/>
      <c r="R63" s="2639"/>
      <c r="S63" s="2639"/>
      <c r="T63" s="2639"/>
      <c r="U63" s="2639"/>
      <c r="V63" s="2639"/>
      <c r="W63" s="2639"/>
      <c r="X63" s="2639"/>
      <c r="Y63" s="2639"/>
      <c r="Z63" s="2639"/>
      <c r="AA63" s="2639"/>
      <c r="AB63" s="2639"/>
      <c r="AC63" s="2639"/>
      <c r="AD63" s="2639"/>
      <c r="AE63" s="2639"/>
      <c r="AF63" s="2578"/>
    </row>
    <row r="64" spans="2:32" s="2458" customFormat="1" ht="13.5" thickBot="1" x14ac:dyDescent="0.25">
      <c r="B64" s="3414"/>
      <c r="C64" s="3411"/>
      <c r="D64" s="3411"/>
      <c r="E64" s="3411"/>
      <c r="F64" s="3411"/>
      <c r="G64" s="2643"/>
      <c r="H64" s="2643"/>
      <c r="I64" s="2643"/>
      <c r="J64" s="2643"/>
      <c r="K64" s="2643"/>
      <c r="L64" s="2643"/>
      <c r="M64" s="2643"/>
      <c r="N64" s="2643"/>
      <c r="O64" s="2643"/>
      <c r="P64" s="2643"/>
      <c r="Q64" s="2643"/>
      <c r="R64" s="2643"/>
      <c r="S64" s="2643"/>
      <c r="T64" s="2643"/>
      <c r="U64" s="2643"/>
      <c r="V64" s="2643"/>
      <c r="W64" s="2643"/>
      <c r="X64" s="2643"/>
      <c r="Y64" s="2643"/>
      <c r="Z64" s="2643"/>
      <c r="AA64" s="2643"/>
      <c r="AB64" s="2643"/>
      <c r="AC64" s="2643"/>
      <c r="AD64" s="2643"/>
      <c r="AE64" s="2643"/>
      <c r="AF64" s="2583"/>
    </row>
    <row r="65" spans="2:45" s="2458" customFormat="1" x14ac:dyDescent="0.2">
      <c r="B65" s="2783" t="str">
        <f>+B47</f>
        <v>.</v>
      </c>
      <c r="C65" s="2886"/>
      <c r="D65" s="2886"/>
      <c r="E65" s="2886"/>
      <c r="F65" s="2886"/>
      <c r="G65" s="2887"/>
      <c r="H65" s="2888"/>
      <c r="I65" s="2886"/>
      <c r="J65" s="2886"/>
    </row>
    <row r="66" spans="2:45" s="2458" customFormat="1" ht="13.5" thickBot="1" x14ac:dyDescent="0.25">
      <c r="B66" s="2886"/>
      <c r="C66" s="2886"/>
      <c r="D66" s="2886"/>
      <c r="E66" s="2886"/>
      <c r="F66" s="2886"/>
      <c r="G66" s="2887"/>
      <c r="H66" s="2888"/>
      <c r="I66" s="2886"/>
      <c r="J66" s="2886"/>
    </row>
    <row r="67" spans="2:45" s="2458" customFormat="1" ht="20.25" x14ac:dyDescent="0.2">
      <c r="B67" s="3623" t="s">
        <v>5075</v>
      </c>
      <c r="C67" s="3624"/>
      <c r="D67" s="3624"/>
      <c r="E67" s="3624"/>
      <c r="F67" s="3624"/>
      <c r="G67" s="3624"/>
      <c r="H67" s="3624"/>
      <c r="I67" s="3624"/>
      <c r="J67" s="3624"/>
      <c r="K67" s="3624"/>
      <c r="L67" s="3624"/>
      <c r="M67" s="3624"/>
      <c r="N67" s="3624"/>
      <c r="O67" s="3624"/>
      <c r="P67" s="3624"/>
      <c r="Q67" s="3624"/>
      <c r="R67" s="3624"/>
      <c r="S67" s="3624"/>
      <c r="T67" s="3624"/>
      <c r="U67" s="3624"/>
      <c r="V67" s="3624"/>
      <c r="W67" s="3624"/>
      <c r="X67" s="3624"/>
      <c r="Y67" s="3624"/>
      <c r="Z67" s="3624"/>
      <c r="AA67" s="3624"/>
      <c r="AB67" s="3624"/>
      <c r="AC67" s="3624"/>
      <c r="AD67" s="3624"/>
      <c r="AE67" s="3624"/>
      <c r="AF67" s="3625"/>
    </row>
    <row r="68" spans="2:45" s="2458" customFormat="1" x14ac:dyDescent="0.2">
      <c r="B68" s="3409"/>
      <c r="C68" s="3410"/>
      <c r="D68" s="3410"/>
      <c r="E68" s="3410"/>
      <c r="F68" s="3410"/>
      <c r="G68" s="2577"/>
      <c r="H68" s="2577"/>
      <c r="I68" s="2577"/>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8"/>
    </row>
    <row r="69" spans="2:45" s="2458" customFormat="1" ht="18" customHeight="1" x14ac:dyDescent="0.2">
      <c r="B69" s="2641" t="s">
        <v>5095</v>
      </c>
      <c r="C69" s="3410"/>
      <c r="D69" s="3676" t="s">
        <v>6290</v>
      </c>
      <c r="E69" s="3676"/>
      <c r="F69" s="3676"/>
      <c r="G69" s="2577"/>
      <c r="H69" s="2577"/>
      <c r="I69" s="2577"/>
      <c r="J69" s="2577"/>
      <c r="K69" s="2577"/>
      <c r="L69" s="2577"/>
      <c r="M69" s="2577"/>
      <c r="N69" s="2577"/>
      <c r="O69" s="2577"/>
      <c r="P69" s="2577"/>
      <c r="Q69" s="2577"/>
      <c r="R69" s="2577"/>
      <c r="S69" s="2577"/>
      <c r="T69" s="2577"/>
      <c r="U69" s="2577"/>
      <c r="V69" s="2577"/>
      <c r="W69" s="2577"/>
      <c r="X69" s="2577"/>
      <c r="Y69" s="2577"/>
      <c r="Z69" s="2577"/>
      <c r="AA69" s="2577"/>
      <c r="AB69" s="2577"/>
      <c r="AC69" s="2577"/>
      <c r="AD69" s="2577"/>
      <c r="AE69" s="2577"/>
      <c r="AF69" s="2578"/>
    </row>
    <row r="70" spans="2:45" s="2458" customFormat="1" x14ac:dyDescent="0.2">
      <c r="B70" s="3677" t="s">
        <v>5078</v>
      </c>
      <c r="C70" s="3678"/>
      <c r="D70" s="3709">
        <v>41640</v>
      </c>
      <c r="E70" s="3709"/>
      <c r="F70" s="3709"/>
      <c r="G70" s="2577"/>
      <c r="H70" s="2577"/>
      <c r="I70" s="2577"/>
      <c r="J70" s="2577"/>
      <c r="K70" s="2577"/>
      <c r="L70" s="2577"/>
      <c r="M70" s="2577"/>
      <c r="N70" s="2577"/>
      <c r="O70" s="2577"/>
      <c r="P70" s="2577"/>
      <c r="Q70" s="2577"/>
      <c r="R70" s="2577"/>
      <c r="S70" s="2577"/>
      <c r="T70" s="2577"/>
      <c r="U70" s="2577"/>
      <c r="V70" s="2577"/>
      <c r="W70" s="2577"/>
      <c r="X70" s="2577"/>
      <c r="Y70" s="2577"/>
      <c r="Z70" s="2577"/>
      <c r="AA70" s="2577"/>
      <c r="AB70" s="2577"/>
      <c r="AC70" s="2577"/>
      <c r="AD70" s="2577"/>
      <c r="AE70" s="2577"/>
      <c r="AF70" s="2578"/>
    </row>
    <row r="71" spans="2:45" s="2458" customFormat="1" ht="12.75" customHeight="1" x14ac:dyDescent="0.2">
      <c r="B71" s="3657" t="s">
        <v>5076</v>
      </c>
      <c r="C71" s="3658"/>
      <c r="D71" s="3694">
        <v>41729</v>
      </c>
      <c r="E71" s="3694"/>
      <c r="F71" s="3694"/>
      <c r="G71" s="2577"/>
      <c r="H71" s="2577"/>
      <c r="I71" s="2577"/>
      <c r="J71" s="2577"/>
      <c r="K71" s="2577"/>
      <c r="L71" s="2577"/>
      <c r="M71" s="2577"/>
      <c r="N71" s="2577"/>
      <c r="O71" s="2577"/>
      <c r="P71" s="2577"/>
      <c r="Q71" s="2577"/>
      <c r="R71" s="2577"/>
      <c r="S71" s="2577"/>
      <c r="T71" s="2577"/>
      <c r="U71" s="2577"/>
      <c r="V71" s="2577"/>
      <c r="W71" s="2577"/>
      <c r="X71" s="2577"/>
      <c r="Y71" s="2577"/>
      <c r="Z71" s="2577"/>
      <c r="AA71" s="2577"/>
      <c r="AB71" s="2577"/>
      <c r="AC71" s="2577"/>
      <c r="AD71" s="2577"/>
      <c r="AE71" s="2577"/>
      <c r="AF71" s="2578"/>
    </row>
    <row r="72" spans="2:45" s="2458" customFormat="1" ht="12.75" customHeight="1" thickBot="1" x14ac:dyDescent="0.25">
      <c r="B72" s="3409"/>
      <c r="C72" s="3410"/>
      <c r="D72" s="3410"/>
      <c r="E72" s="3410"/>
      <c r="F72" s="3410"/>
      <c r="G72" s="2577"/>
      <c r="H72" s="2577"/>
      <c r="I72" s="2577"/>
      <c r="J72" s="2577"/>
      <c r="K72" s="2577"/>
      <c r="L72" s="2577"/>
      <c r="M72" s="2577"/>
      <c r="N72" s="2577"/>
      <c r="O72" s="2577"/>
      <c r="P72" s="2577"/>
      <c r="Q72" s="2577"/>
      <c r="R72" s="2577"/>
      <c r="S72" s="2577"/>
      <c r="T72" s="2577"/>
      <c r="U72" s="2577"/>
      <c r="V72" s="2577"/>
      <c r="W72" s="2577"/>
      <c r="X72" s="2577"/>
      <c r="Y72" s="2577"/>
      <c r="Z72" s="2577"/>
      <c r="AA72" s="2577"/>
      <c r="AB72" s="2577"/>
      <c r="AC72" s="2577"/>
      <c r="AD72" s="2577"/>
      <c r="AE72" s="2577"/>
      <c r="AF72" s="2578"/>
    </row>
    <row r="73" spans="2:45" s="2458" customFormat="1" ht="65.25" customHeight="1" thickBot="1" x14ac:dyDescent="0.25">
      <c r="B73" s="3659" t="s">
        <v>5077</v>
      </c>
      <c r="C73" s="3660"/>
      <c r="D73" s="3661" t="s">
        <v>6291</v>
      </c>
      <c r="E73" s="3662"/>
      <c r="F73" s="3662"/>
      <c r="G73" s="3662"/>
      <c r="H73" s="3662"/>
      <c r="I73" s="3662"/>
      <c r="J73" s="3662"/>
      <c r="K73" s="3662"/>
      <c r="L73" s="3662"/>
      <c r="M73" s="3662"/>
      <c r="N73" s="3662"/>
      <c r="O73" s="3662"/>
      <c r="P73" s="3662"/>
      <c r="Q73" s="3663"/>
      <c r="R73" s="2577"/>
      <c r="S73" s="2577"/>
      <c r="T73" s="2577"/>
      <c r="U73" s="2577"/>
      <c r="V73" s="2577"/>
      <c r="W73" s="2577"/>
      <c r="X73" s="2577"/>
      <c r="Y73" s="2577"/>
      <c r="Z73" s="2577"/>
      <c r="AA73" s="2577"/>
      <c r="AB73" s="2577"/>
      <c r="AC73" s="2577"/>
      <c r="AD73" s="2577"/>
      <c r="AE73" s="2577"/>
      <c r="AF73" s="2578"/>
    </row>
    <row r="74" spans="2:45" s="2458" customFormat="1" ht="12.75" customHeight="1" thickBot="1" x14ac:dyDescent="0.25">
      <c r="B74" s="3409"/>
      <c r="C74" s="3410"/>
      <c r="D74" s="3410"/>
      <c r="E74" s="3410"/>
      <c r="F74" s="3410"/>
      <c r="G74" s="2577"/>
      <c r="H74" s="2577"/>
      <c r="I74" s="2577"/>
      <c r="J74" s="2577"/>
      <c r="K74" s="2577"/>
      <c r="L74" s="2577"/>
      <c r="M74" s="2577"/>
      <c r="N74" s="2577"/>
      <c r="O74" s="2577"/>
      <c r="P74" s="2577"/>
      <c r="Q74" s="2577"/>
      <c r="R74" s="2643"/>
      <c r="S74" s="2577"/>
      <c r="T74" s="2577"/>
      <c r="U74" s="2577"/>
      <c r="V74" s="2577"/>
      <c r="W74" s="2577"/>
      <c r="X74" s="2577"/>
      <c r="Y74" s="2577"/>
      <c r="Z74" s="2577"/>
      <c r="AA74" s="2577"/>
      <c r="AB74" s="2577"/>
      <c r="AC74" s="2577"/>
      <c r="AD74" s="2577"/>
      <c r="AE74" s="2577"/>
      <c r="AF74" s="2578"/>
    </row>
    <row r="75" spans="2:45" s="2458" customFormat="1" ht="13.5" thickBot="1" x14ac:dyDescent="0.25">
      <c r="B75" s="3679" t="s">
        <v>5079</v>
      </c>
      <c r="C75" s="3680"/>
      <c r="D75" s="3638" t="s">
        <v>5080</v>
      </c>
      <c r="E75" s="3686" t="s">
        <v>224</v>
      </c>
      <c r="F75" s="3688"/>
      <c r="G75" s="3688"/>
      <c r="H75" s="3688"/>
      <c r="I75" s="3688"/>
      <c r="J75" s="3688"/>
      <c r="K75" s="3688"/>
      <c r="L75" s="3688"/>
      <c r="M75" s="3688"/>
      <c r="N75" s="3688"/>
      <c r="O75" s="3688"/>
      <c r="P75" s="3689"/>
      <c r="Q75" s="3686" t="s">
        <v>340</v>
      </c>
      <c r="R75" s="3688"/>
      <c r="S75" s="3688"/>
      <c r="T75" s="3688"/>
      <c r="U75" s="3688"/>
      <c r="V75" s="3688"/>
      <c r="W75" s="3688"/>
      <c r="X75" s="3688"/>
      <c r="Y75" s="3689"/>
      <c r="Z75" s="3686" t="s">
        <v>225</v>
      </c>
      <c r="AA75" s="3688"/>
      <c r="AB75" s="3689"/>
      <c r="AC75" s="3690" t="s">
        <v>4999</v>
      </c>
      <c r="AD75" s="3691"/>
      <c r="AE75" s="3692"/>
      <c r="AF75" s="2578"/>
    </row>
    <row r="76" spans="2:45" s="2458" customFormat="1" ht="31.5" customHeight="1" thickBot="1" x14ac:dyDescent="0.25">
      <c r="B76" s="3681"/>
      <c r="C76" s="3682"/>
      <c r="D76" s="3639"/>
      <c r="E76" s="3638" t="s">
        <v>5017</v>
      </c>
      <c r="F76" s="3638" t="s">
        <v>5018</v>
      </c>
      <c r="G76" s="3640" t="s">
        <v>5020</v>
      </c>
      <c r="H76" s="3640" t="s">
        <v>5081</v>
      </c>
      <c r="I76" s="3640" t="s">
        <v>5082</v>
      </c>
      <c r="J76" s="3640" t="s">
        <v>5083</v>
      </c>
      <c r="K76" s="4431" t="s">
        <v>5023</v>
      </c>
      <c r="L76" s="4432"/>
      <c r="M76" s="3640" t="s">
        <v>5084</v>
      </c>
      <c r="N76" s="3640" t="s">
        <v>5085</v>
      </c>
      <c r="O76" s="3640" t="s">
        <v>5086</v>
      </c>
      <c r="P76" s="3640" t="s">
        <v>5087</v>
      </c>
      <c r="Q76" s="3638" t="s">
        <v>5029</v>
      </c>
      <c r="R76" s="3638" t="s">
        <v>5030</v>
      </c>
      <c r="S76" s="3638" t="s">
        <v>5031</v>
      </c>
      <c r="T76" s="3638" t="s">
        <v>5088</v>
      </c>
      <c r="U76" s="3638" t="s">
        <v>5089</v>
      </c>
      <c r="V76" s="3638" t="s">
        <v>5034</v>
      </c>
      <c r="W76" s="3638" t="s">
        <v>5036</v>
      </c>
      <c r="X76" s="3640" t="s">
        <v>5090</v>
      </c>
      <c r="Y76" s="3640" t="s">
        <v>5091</v>
      </c>
      <c r="Z76" s="3638" t="s">
        <v>5092</v>
      </c>
      <c r="AA76" s="3638" t="s">
        <v>5093</v>
      </c>
      <c r="AB76" s="3638" t="s">
        <v>5094</v>
      </c>
      <c r="AC76" s="3638" t="s">
        <v>1154</v>
      </c>
      <c r="AD76" s="3638" t="s">
        <v>5000</v>
      </c>
      <c r="AE76" s="3638" t="s">
        <v>5001</v>
      </c>
      <c r="AF76" s="2578"/>
    </row>
    <row r="77" spans="2:45" s="2458" customFormat="1" ht="31.5" customHeight="1" thickBot="1" x14ac:dyDescent="0.25">
      <c r="B77" s="3681"/>
      <c r="C77" s="3682"/>
      <c r="D77" s="3639"/>
      <c r="E77" s="3639"/>
      <c r="F77" s="3639"/>
      <c r="G77" s="3637"/>
      <c r="H77" s="3637"/>
      <c r="I77" s="3637"/>
      <c r="J77" s="3637"/>
      <c r="K77" s="3412" t="s">
        <v>5043</v>
      </c>
      <c r="L77" s="3413" t="s">
        <v>2798</v>
      </c>
      <c r="M77" s="3637"/>
      <c r="N77" s="3637"/>
      <c r="O77" s="3637"/>
      <c r="P77" s="3637"/>
      <c r="Q77" s="3639"/>
      <c r="R77" s="3639"/>
      <c r="S77" s="3639"/>
      <c r="T77" s="3639"/>
      <c r="U77" s="3639"/>
      <c r="V77" s="3639"/>
      <c r="W77" s="3639"/>
      <c r="X77" s="3637"/>
      <c r="Y77" s="3637"/>
      <c r="Z77" s="3639"/>
      <c r="AA77" s="3639"/>
      <c r="AB77" s="3639"/>
      <c r="AC77" s="3639"/>
      <c r="AD77" s="3639"/>
      <c r="AE77" s="3639"/>
      <c r="AF77" s="2578"/>
    </row>
    <row r="78" spans="2:45" s="2458" customFormat="1" ht="13.5" customHeight="1" thickBot="1" x14ac:dyDescent="0.25">
      <c r="B78" s="5087" t="s">
        <v>6292</v>
      </c>
      <c r="C78" s="5088"/>
      <c r="D78" s="3171" t="s">
        <v>1534</v>
      </c>
      <c r="E78" s="3153" t="s">
        <v>1534</v>
      </c>
      <c r="F78" s="3172" t="s">
        <v>1534</v>
      </c>
      <c r="G78" s="3430" t="s">
        <v>1534</v>
      </c>
      <c r="H78" s="3499" t="s">
        <v>5199</v>
      </c>
      <c r="I78" s="3153" t="s">
        <v>6293</v>
      </c>
      <c r="J78" s="3153" t="s">
        <v>6293</v>
      </c>
      <c r="K78" s="3172" t="s">
        <v>1534</v>
      </c>
      <c r="L78" s="3430" t="s">
        <v>1534</v>
      </c>
      <c r="M78" s="3153" t="s">
        <v>6293</v>
      </c>
      <c r="N78" s="3153" t="s">
        <v>6293</v>
      </c>
      <c r="O78" s="3153" t="s">
        <v>6293</v>
      </c>
      <c r="P78" s="3153" t="s">
        <v>6293</v>
      </c>
      <c r="Q78" s="3153" t="s">
        <v>1534</v>
      </c>
      <c r="R78" s="3153" t="s">
        <v>1534</v>
      </c>
      <c r="S78" s="3172" t="s">
        <v>1534</v>
      </c>
      <c r="T78" s="3153" t="s">
        <v>1534</v>
      </c>
      <c r="U78" s="3153" t="s">
        <v>1534</v>
      </c>
      <c r="V78" s="3172" t="s">
        <v>1534</v>
      </c>
      <c r="W78" s="3172" t="s">
        <v>1534</v>
      </c>
      <c r="X78" s="3153" t="s">
        <v>1534</v>
      </c>
      <c r="Y78" s="3153" t="s">
        <v>1534</v>
      </c>
      <c r="Z78" s="3172" t="s">
        <v>1534</v>
      </c>
      <c r="AA78" s="3153" t="s">
        <v>1534</v>
      </c>
      <c r="AB78" s="3153" t="s">
        <v>1534</v>
      </c>
      <c r="AC78" s="3431" t="s">
        <v>1534</v>
      </c>
      <c r="AD78" s="3431" t="s">
        <v>1534</v>
      </c>
      <c r="AE78" s="3431" t="s">
        <v>1534</v>
      </c>
      <c r="AF78" s="2578"/>
    </row>
    <row r="79" spans="2:45" s="2458" customFormat="1" x14ac:dyDescent="0.2">
      <c r="B79" s="2642"/>
      <c r="C79" s="2572"/>
      <c r="D79" s="2572"/>
      <c r="E79" s="2572"/>
      <c r="F79" s="2572"/>
      <c r="G79" s="2573"/>
      <c r="H79" s="2573"/>
      <c r="I79" s="2573"/>
      <c r="J79" s="2573"/>
      <c r="K79" s="2572"/>
      <c r="L79" s="2573"/>
      <c r="M79" s="2573"/>
      <c r="N79" s="2573"/>
      <c r="O79" s="2573"/>
      <c r="P79" s="2573"/>
      <c r="Q79" s="2639"/>
      <c r="R79" s="2639"/>
      <c r="S79" s="2639"/>
      <c r="T79" s="2639"/>
      <c r="U79" s="2639"/>
      <c r="V79" s="2639"/>
      <c r="W79" s="2639"/>
      <c r="X79" s="2639"/>
      <c r="Y79" s="2639"/>
      <c r="Z79" s="2639"/>
      <c r="AA79" s="2639"/>
      <c r="AB79" s="2639"/>
      <c r="AC79" s="2639"/>
      <c r="AD79" s="2639"/>
      <c r="AE79" s="2639"/>
      <c r="AF79" s="2578"/>
    </row>
    <row r="80" spans="2:45" s="2458" customFormat="1" x14ac:dyDescent="0.2">
      <c r="B80" s="3673" t="s">
        <v>5002</v>
      </c>
      <c r="C80" s="3674"/>
      <c r="D80" s="3675" t="s">
        <v>1534</v>
      </c>
      <c r="E80" s="3675"/>
      <c r="F80" s="3675"/>
      <c r="G80" s="3675"/>
      <c r="H80" s="3675"/>
      <c r="I80" s="3675"/>
      <c r="J80" s="3675"/>
      <c r="K80" s="3675"/>
      <c r="L80" s="3675"/>
      <c r="M80" s="3675"/>
      <c r="N80" s="3675"/>
      <c r="O80" s="3675"/>
      <c r="P80" s="3675"/>
      <c r="Q80" s="3675"/>
      <c r="R80" s="3675"/>
      <c r="S80" s="3675"/>
      <c r="T80" s="3675"/>
      <c r="U80" s="3675"/>
      <c r="V80" s="3675"/>
      <c r="W80" s="3675"/>
      <c r="X80" s="3675"/>
      <c r="Y80" s="3675"/>
      <c r="Z80" s="3675"/>
      <c r="AA80" s="3675"/>
      <c r="AB80" s="3675"/>
      <c r="AC80" s="3675"/>
      <c r="AD80" s="3675"/>
      <c r="AE80" s="3675"/>
      <c r="AF80" s="3675"/>
      <c r="AG80" s="3675"/>
      <c r="AH80" s="3675"/>
      <c r="AI80" s="3675"/>
      <c r="AJ80" s="3675"/>
      <c r="AK80" s="3675"/>
      <c r="AL80" s="3675"/>
      <c r="AM80" s="3675"/>
      <c r="AN80" s="3675"/>
      <c r="AO80" s="3675"/>
      <c r="AP80" s="3675"/>
      <c r="AQ80" s="3675"/>
      <c r="AR80" s="3675"/>
      <c r="AS80" s="3675"/>
    </row>
    <row r="81" spans="2:45" s="2458" customFormat="1" x14ac:dyDescent="0.2">
      <c r="B81" s="3673" t="s">
        <v>5003</v>
      </c>
      <c r="C81" s="3674"/>
      <c r="D81" s="3675" t="s">
        <v>1534</v>
      </c>
      <c r="E81" s="3675"/>
      <c r="F81" s="3675"/>
      <c r="G81" s="3675"/>
      <c r="H81" s="3675"/>
      <c r="I81" s="3675"/>
      <c r="J81" s="3675"/>
      <c r="K81" s="3675"/>
      <c r="L81" s="3675"/>
      <c r="M81" s="3675"/>
      <c r="N81" s="3675"/>
      <c r="O81" s="3675"/>
      <c r="P81" s="3675"/>
      <c r="Q81" s="3675"/>
      <c r="R81" s="3675"/>
      <c r="S81" s="3675"/>
      <c r="T81" s="3675"/>
      <c r="U81" s="3675"/>
      <c r="V81" s="3675"/>
      <c r="W81" s="3675"/>
      <c r="X81" s="3675"/>
      <c r="Y81" s="3675"/>
      <c r="Z81" s="3675"/>
      <c r="AA81" s="3675"/>
      <c r="AB81" s="3675"/>
      <c r="AC81" s="3675"/>
      <c r="AD81" s="3675"/>
      <c r="AE81" s="3675"/>
      <c r="AF81" s="3675"/>
      <c r="AG81" s="3675"/>
      <c r="AH81" s="3675"/>
      <c r="AI81" s="3675"/>
      <c r="AJ81" s="3675"/>
      <c r="AK81" s="3675"/>
      <c r="AL81" s="3675"/>
      <c r="AM81" s="3675"/>
      <c r="AN81" s="3675"/>
      <c r="AO81" s="3675"/>
      <c r="AP81" s="3675"/>
      <c r="AQ81" s="3675"/>
      <c r="AR81" s="3675"/>
      <c r="AS81" s="3675"/>
    </row>
    <row r="82" spans="2:45" s="2458" customFormat="1" ht="13.5" thickBot="1" x14ac:dyDescent="0.25">
      <c r="B82" s="3414"/>
      <c r="C82" s="3411"/>
      <c r="D82" s="3411"/>
      <c r="E82" s="3411"/>
      <c r="F82" s="3411"/>
      <c r="G82" s="2643"/>
      <c r="H82" s="2643"/>
      <c r="I82" s="2643"/>
      <c r="J82" s="2643"/>
      <c r="K82" s="2643"/>
      <c r="L82" s="2643"/>
      <c r="M82" s="2643"/>
      <c r="N82" s="2643"/>
      <c r="O82" s="2643"/>
      <c r="P82" s="2643"/>
      <c r="Q82" s="2643"/>
      <c r="R82" s="2643"/>
      <c r="S82" s="2643"/>
      <c r="T82" s="2643"/>
      <c r="U82" s="2643"/>
      <c r="V82" s="2643"/>
      <c r="W82" s="2643"/>
      <c r="X82" s="2643"/>
      <c r="Y82" s="2643"/>
      <c r="Z82" s="2643"/>
      <c r="AA82" s="2643"/>
      <c r="AB82" s="2643"/>
      <c r="AC82" s="2643"/>
      <c r="AD82" s="2643"/>
      <c r="AE82" s="2643"/>
      <c r="AF82" s="2583"/>
    </row>
    <row r="83" spans="2:45" s="2458" customFormat="1" x14ac:dyDescent="0.2">
      <c r="B83" s="2783" t="str">
        <f>+B65</f>
        <v>.</v>
      </c>
      <c r="C83" s="2886"/>
      <c r="D83" s="2886"/>
      <c r="E83" s="2886"/>
      <c r="F83" s="2886"/>
      <c r="G83" s="2887"/>
      <c r="H83" s="2888"/>
      <c r="I83" s="2886"/>
      <c r="J83" s="2886"/>
    </row>
    <row r="84" spans="2:45" s="2458" customFormat="1" ht="13.5" thickBot="1" x14ac:dyDescent="0.25">
      <c r="B84" s="3250"/>
      <c r="C84" s="3250"/>
      <c r="D84" s="2886"/>
      <c r="E84" s="2886"/>
      <c r="F84" s="2886"/>
      <c r="G84" s="2887"/>
      <c r="H84" s="2888"/>
      <c r="I84" s="2886"/>
      <c r="J84" s="2886"/>
    </row>
    <row r="85" spans="2:45" s="2458" customFormat="1" ht="20.25" x14ac:dyDescent="0.2">
      <c r="B85" s="3623" t="s">
        <v>5011</v>
      </c>
      <c r="C85" s="3624"/>
      <c r="D85" s="3624"/>
      <c r="E85" s="3624"/>
      <c r="F85" s="3624"/>
      <c r="G85" s="3624"/>
      <c r="H85" s="3624"/>
      <c r="I85" s="3624"/>
      <c r="J85" s="3624"/>
      <c r="K85" s="3624"/>
      <c r="L85" s="3624"/>
      <c r="M85" s="3624"/>
      <c r="N85" s="3624"/>
      <c r="O85" s="3624"/>
      <c r="P85" s="3624"/>
      <c r="Q85" s="3624"/>
      <c r="R85" s="3624"/>
      <c r="S85" s="3624"/>
      <c r="T85" s="3624"/>
      <c r="U85" s="3624"/>
      <c r="V85" s="3624"/>
      <c r="W85" s="3624"/>
      <c r="X85" s="3624"/>
      <c r="Y85" s="3624"/>
      <c r="Z85" s="3624"/>
      <c r="AA85" s="3624"/>
      <c r="AB85" s="3624"/>
      <c r="AC85" s="3624"/>
      <c r="AD85" s="3624"/>
      <c r="AE85" s="3624"/>
      <c r="AF85" s="3624"/>
      <c r="AG85" s="3624"/>
      <c r="AH85" s="3624"/>
      <c r="AI85" s="3624"/>
      <c r="AJ85" s="3624"/>
      <c r="AK85" s="3625"/>
    </row>
    <row r="86" spans="2:45" s="2458" customFormat="1" x14ac:dyDescent="0.2">
      <c r="B86" s="2576"/>
      <c r="C86" s="3534"/>
      <c r="D86" s="3534"/>
      <c r="E86" s="3534"/>
      <c r="F86" s="3534"/>
      <c r="G86" s="2577"/>
      <c r="H86" s="2577"/>
      <c r="I86" s="2577"/>
      <c r="J86" s="2577"/>
      <c r="K86" s="2577"/>
      <c r="L86" s="2577"/>
      <c r="M86" s="2577"/>
      <c r="N86" s="2577"/>
      <c r="O86" s="2577"/>
      <c r="P86" s="2577"/>
      <c r="Q86" s="2577"/>
      <c r="R86" s="2577"/>
      <c r="S86" s="2577"/>
      <c r="T86" s="2577"/>
      <c r="U86" s="2577"/>
      <c r="V86" s="2577"/>
      <c r="W86" s="2577"/>
      <c r="X86" s="2577"/>
      <c r="Y86" s="2577"/>
      <c r="Z86" s="2577"/>
      <c r="AA86" s="2577"/>
      <c r="AB86" s="2577"/>
      <c r="AC86" s="2577"/>
      <c r="AD86" s="2577"/>
      <c r="AE86" s="2577"/>
      <c r="AF86" s="2577"/>
      <c r="AG86" s="2577"/>
      <c r="AH86" s="2577"/>
      <c r="AI86" s="2577"/>
      <c r="AJ86" s="2577"/>
      <c r="AK86" s="2578"/>
    </row>
    <row r="87" spans="2:45" s="2458" customFormat="1" x14ac:dyDescent="0.2">
      <c r="B87" s="2576" t="s">
        <v>4998</v>
      </c>
      <c r="C87" s="3534"/>
      <c r="D87" s="3656" t="s">
        <v>6409</v>
      </c>
      <c r="E87" s="3656"/>
      <c r="F87" s="3656"/>
      <c r="G87" s="2577"/>
      <c r="H87" s="2577"/>
      <c r="I87" s="2577"/>
      <c r="J87" s="2577"/>
      <c r="K87" s="2577"/>
      <c r="L87" s="2577"/>
      <c r="M87" s="2577"/>
      <c r="N87" s="2577"/>
      <c r="O87" s="2577"/>
      <c r="P87" s="2577"/>
      <c r="Q87" s="2577"/>
      <c r="R87" s="2577"/>
      <c r="S87" s="2577"/>
      <c r="T87" s="2577"/>
      <c r="U87" s="2577"/>
      <c r="V87" s="2577"/>
      <c r="W87" s="2577"/>
      <c r="X87" s="2577"/>
      <c r="Y87" s="2577"/>
      <c r="Z87" s="2577"/>
      <c r="AA87" s="2577"/>
      <c r="AB87" s="2577"/>
      <c r="AC87" s="2577"/>
      <c r="AD87" s="2577"/>
      <c r="AE87" s="2577"/>
      <c r="AF87" s="2577"/>
      <c r="AG87" s="2577"/>
      <c r="AH87" s="2577"/>
      <c r="AI87" s="2577"/>
      <c r="AJ87" s="2577"/>
      <c r="AK87" s="2578"/>
    </row>
    <row r="88" spans="2:45" s="2458" customFormat="1" ht="13.5" thickBot="1" x14ac:dyDescent="0.25">
      <c r="B88" s="3657" t="s">
        <v>5012</v>
      </c>
      <c r="C88" s="3658"/>
      <c r="D88" s="3629">
        <v>41671</v>
      </c>
      <c r="E88" s="3629"/>
      <c r="F88" s="3534"/>
      <c r="G88" s="2577"/>
      <c r="H88" s="2577"/>
      <c r="I88" s="2577"/>
      <c r="J88" s="2577"/>
      <c r="K88" s="2577"/>
      <c r="L88" s="2577"/>
      <c r="M88" s="2577"/>
      <c r="N88" s="2577"/>
      <c r="O88" s="2577"/>
      <c r="P88" s="2577"/>
      <c r="Q88" s="2577"/>
      <c r="R88" s="2577"/>
      <c r="S88" s="2577"/>
      <c r="T88" s="2577"/>
      <c r="U88" s="2577"/>
      <c r="V88" s="2577"/>
      <c r="W88" s="2577"/>
      <c r="X88" s="2577"/>
      <c r="Y88" s="2577"/>
      <c r="Z88" s="2577"/>
      <c r="AA88" s="2577"/>
      <c r="AB88" s="2577"/>
      <c r="AC88" s="2577"/>
      <c r="AD88" s="2577"/>
      <c r="AE88" s="2577"/>
      <c r="AF88" s="2577"/>
      <c r="AG88" s="2577"/>
      <c r="AH88" s="2577"/>
      <c r="AI88" s="2577"/>
      <c r="AJ88" s="2577"/>
      <c r="AK88" s="2578"/>
    </row>
    <row r="89" spans="2:45" s="2458" customFormat="1" ht="94.5" customHeight="1" thickBot="1" x14ac:dyDescent="0.25">
      <c r="B89" s="3659" t="s">
        <v>5013</v>
      </c>
      <c r="C89" s="3710"/>
      <c r="D89" s="3661" t="s">
        <v>6410</v>
      </c>
      <c r="E89" s="3662"/>
      <c r="F89" s="3662"/>
      <c r="G89" s="3662"/>
      <c r="H89" s="3662"/>
      <c r="I89" s="3662"/>
      <c r="J89" s="3662"/>
      <c r="K89" s="3662"/>
      <c r="L89" s="3662"/>
      <c r="M89" s="3662"/>
      <c r="N89" s="3662"/>
      <c r="O89" s="3662"/>
      <c r="P89" s="3662"/>
      <c r="Q89" s="3663"/>
      <c r="R89" s="2577"/>
      <c r="S89" s="2577"/>
      <c r="T89" s="2577"/>
      <c r="U89" s="2577"/>
      <c r="V89" s="2577"/>
      <c r="W89" s="2577"/>
      <c r="X89" s="2577"/>
      <c r="Y89" s="2577"/>
      <c r="Z89" s="2577"/>
      <c r="AA89" s="2577"/>
      <c r="AB89" s="2577"/>
      <c r="AC89" s="2577"/>
      <c r="AD89" s="2577"/>
      <c r="AE89" s="2577"/>
      <c r="AF89" s="2577"/>
      <c r="AG89" s="2577"/>
      <c r="AH89" s="2577"/>
      <c r="AI89" s="2577"/>
      <c r="AJ89" s="2577"/>
      <c r="AK89" s="2578"/>
    </row>
    <row r="90" spans="2:45" s="2458" customFormat="1" ht="13.5" customHeight="1" thickBot="1" x14ac:dyDescent="0.25">
      <c r="B90" s="3664"/>
      <c r="C90" s="3653"/>
      <c r="D90" s="3653"/>
      <c r="E90" s="3653"/>
      <c r="F90" s="3653"/>
      <c r="G90" s="3653"/>
      <c r="H90" s="3653"/>
      <c r="I90" s="3653"/>
      <c r="J90" s="3653"/>
      <c r="K90" s="3653"/>
      <c r="L90" s="3653"/>
      <c r="M90" s="3653"/>
      <c r="N90" s="3653"/>
      <c r="O90" s="3653"/>
      <c r="P90" s="3653"/>
      <c r="Q90" s="3653"/>
      <c r="R90" s="2577"/>
      <c r="S90" s="2577"/>
      <c r="T90" s="2577"/>
      <c r="U90" s="2577"/>
      <c r="V90" s="2577"/>
      <c r="W90" s="2577"/>
      <c r="X90" s="2577"/>
      <c r="Y90" s="2577"/>
      <c r="Z90" s="2577"/>
      <c r="AA90" s="2577"/>
      <c r="AB90" s="2577"/>
      <c r="AC90" s="2577"/>
      <c r="AD90" s="2577"/>
      <c r="AE90" s="2577"/>
      <c r="AF90" s="2577"/>
      <c r="AG90" s="2577"/>
      <c r="AH90" s="2577"/>
      <c r="AI90" s="2577"/>
      <c r="AJ90" s="2577"/>
      <c r="AK90" s="2578"/>
    </row>
    <row r="91" spans="2:45" s="2458" customFormat="1" ht="21.75" customHeight="1" thickBot="1" x14ac:dyDescent="0.25">
      <c r="B91" s="3638" t="s">
        <v>5014</v>
      </c>
      <c r="C91" s="3638"/>
      <c r="D91" s="3638" t="s">
        <v>5004</v>
      </c>
      <c r="E91" s="3638" t="s">
        <v>5015</v>
      </c>
      <c r="F91" s="3654" t="s">
        <v>224</v>
      </c>
      <c r="G91" s="3654"/>
      <c r="H91" s="3654"/>
      <c r="I91" s="3654"/>
      <c r="J91" s="3654"/>
      <c r="K91" s="3654"/>
      <c r="L91" s="3654"/>
      <c r="M91" s="3654"/>
      <c r="N91" s="3654"/>
      <c r="O91" s="3654"/>
      <c r="P91" s="3654"/>
      <c r="Q91" s="3654"/>
      <c r="R91" s="3654"/>
      <c r="S91" s="3654" t="s">
        <v>340</v>
      </c>
      <c r="T91" s="3654"/>
      <c r="U91" s="3654"/>
      <c r="V91" s="3654"/>
      <c r="W91" s="3654"/>
      <c r="X91" s="3654"/>
      <c r="Y91" s="3654"/>
      <c r="Z91" s="3654"/>
      <c r="AA91" s="3654"/>
      <c r="AB91" s="3654"/>
      <c r="AC91" s="3654"/>
      <c r="AD91" s="3654" t="s">
        <v>225</v>
      </c>
      <c r="AE91" s="3654"/>
      <c r="AF91" s="3654"/>
      <c r="AG91" s="3654"/>
      <c r="AH91" s="3655" t="s">
        <v>4999</v>
      </c>
      <c r="AI91" s="3655"/>
      <c r="AJ91" s="3655"/>
      <c r="AK91" s="2578"/>
    </row>
    <row r="92" spans="2:45" s="2458" customFormat="1" ht="21.75" customHeight="1" thickBot="1" x14ac:dyDescent="0.25">
      <c r="B92" s="3639"/>
      <c r="C92" s="3639"/>
      <c r="D92" s="3639"/>
      <c r="E92" s="3639"/>
      <c r="F92" s="3639" t="s">
        <v>5016</v>
      </c>
      <c r="G92" s="3639" t="s">
        <v>5017</v>
      </c>
      <c r="H92" s="3638" t="s">
        <v>5018</v>
      </c>
      <c r="I92" s="3640" t="s">
        <v>5019</v>
      </c>
      <c r="J92" s="3640" t="s">
        <v>5020</v>
      </c>
      <c r="K92" s="3637" t="s">
        <v>5021</v>
      </c>
      <c r="L92" s="3637" t="s">
        <v>5022</v>
      </c>
      <c r="M92" s="3640" t="s">
        <v>5023</v>
      </c>
      <c r="N92" s="3640"/>
      <c r="O92" s="3637" t="s">
        <v>5024</v>
      </c>
      <c r="P92" s="3637" t="s">
        <v>5025</v>
      </c>
      <c r="Q92" s="3637" t="s">
        <v>5026</v>
      </c>
      <c r="R92" s="3637" t="s">
        <v>5027</v>
      </c>
      <c r="S92" s="3638" t="s">
        <v>5028</v>
      </c>
      <c r="T92" s="3638" t="s">
        <v>5029</v>
      </c>
      <c r="U92" s="3638" t="s">
        <v>5030</v>
      </c>
      <c r="V92" s="3638" t="s">
        <v>5031</v>
      </c>
      <c r="W92" s="3638" t="s">
        <v>5032</v>
      </c>
      <c r="X92" s="3638" t="s">
        <v>5033</v>
      </c>
      <c r="Y92" s="3638" t="s">
        <v>5034</v>
      </c>
      <c r="Z92" s="3638" t="s">
        <v>5035</v>
      </c>
      <c r="AA92" s="3638" t="s">
        <v>5036</v>
      </c>
      <c r="AB92" s="3640" t="s">
        <v>5037</v>
      </c>
      <c r="AC92" s="3640" t="s">
        <v>5038</v>
      </c>
      <c r="AD92" s="3638" t="s">
        <v>5039</v>
      </c>
      <c r="AE92" s="3638" t="s">
        <v>5040</v>
      </c>
      <c r="AF92" s="3638" t="s">
        <v>5041</v>
      </c>
      <c r="AG92" s="3638" t="s">
        <v>5042</v>
      </c>
      <c r="AH92" s="3638" t="s">
        <v>1154</v>
      </c>
      <c r="AI92" s="3638" t="s">
        <v>5000</v>
      </c>
      <c r="AJ92" s="3638" t="s">
        <v>5001</v>
      </c>
      <c r="AK92" s="2578"/>
    </row>
    <row r="93" spans="2:45" s="2458" customFormat="1" ht="13.5" customHeight="1" thickBot="1" x14ac:dyDescent="0.25">
      <c r="B93" s="3639"/>
      <c r="C93" s="3639"/>
      <c r="D93" s="3639"/>
      <c r="E93" s="3639"/>
      <c r="F93" s="3639"/>
      <c r="G93" s="3639"/>
      <c r="H93" s="3639"/>
      <c r="I93" s="3637"/>
      <c r="J93" s="3637"/>
      <c r="K93" s="3637"/>
      <c r="L93" s="3637"/>
      <c r="M93" s="3536" t="s">
        <v>5043</v>
      </c>
      <c r="N93" s="3535" t="s">
        <v>2798</v>
      </c>
      <c r="O93" s="3637"/>
      <c r="P93" s="3637"/>
      <c r="Q93" s="3637"/>
      <c r="R93" s="3637"/>
      <c r="S93" s="3639"/>
      <c r="T93" s="3639"/>
      <c r="U93" s="3639"/>
      <c r="V93" s="3639"/>
      <c r="W93" s="3639"/>
      <c r="X93" s="3639"/>
      <c r="Y93" s="3639"/>
      <c r="Z93" s="3639"/>
      <c r="AA93" s="3639"/>
      <c r="AB93" s="3637"/>
      <c r="AC93" s="3637"/>
      <c r="AD93" s="3639"/>
      <c r="AE93" s="3639"/>
      <c r="AF93" s="3639"/>
      <c r="AG93" s="3639"/>
      <c r="AH93" s="3639"/>
      <c r="AI93" s="3639"/>
      <c r="AJ93" s="3639"/>
      <c r="AK93" s="2578"/>
    </row>
    <row r="94" spans="2:45" s="2458" customFormat="1" ht="240.75" customHeight="1" thickBot="1" x14ac:dyDescent="0.25">
      <c r="B94" s="5552" t="s">
        <v>6411</v>
      </c>
      <c r="C94" s="3650"/>
      <c r="D94" s="3370" t="s">
        <v>6412</v>
      </c>
      <c r="E94" s="3272" t="s">
        <v>1534</v>
      </c>
      <c r="F94" s="3272" t="s">
        <v>1534</v>
      </c>
      <c r="G94" s="3027" t="s">
        <v>1534</v>
      </c>
      <c r="H94" s="3168" t="s">
        <v>1534</v>
      </c>
      <c r="I94" s="3168" t="s">
        <v>1534</v>
      </c>
      <c r="J94" s="3168" t="s">
        <v>6413</v>
      </c>
      <c r="K94" s="3027">
        <v>0.08</v>
      </c>
      <c r="L94" s="3027" t="s">
        <v>1534</v>
      </c>
      <c r="M94" s="3370" t="s">
        <v>1534</v>
      </c>
      <c r="N94" s="2995" t="s">
        <v>1534</v>
      </c>
      <c r="O94" s="3027">
        <v>0.22</v>
      </c>
      <c r="P94" s="3027" t="s">
        <v>6414</v>
      </c>
      <c r="Q94" s="3027" t="s">
        <v>1534</v>
      </c>
      <c r="R94" s="3027" t="s">
        <v>1534</v>
      </c>
      <c r="S94" s="3230" t="s">
        <v>1534</v>
      </c>
      <c r="T94" s="3027" t="s">
        <v>1534</v>
      </c>
      <c r="U94" s="3023" t="s">
        <v>1534</v>
      </c>
      <c r="V94" s="3023" t="s">
        <v>6415</v>
      </c>
      <c r="W94" s="3027">
        <v>0.05</v>
      </c>
      <c r="X94" s="3027" t="s">
        <v>1534</v>
      </c>
      <c r="Y94" s="3023" t="s">
        <v>1534</v>
      </c>
      <c r="Z94" s="3023" t="s">
        <v>1534</v>
      </c>
      <c r="AA94" s="3023" t="s">
        <v>1534</v>
      </c>
      <c r="AB94" s="3027">
        <v>0.06</v>
      </c>
      <c r="AC94" s="3027" t="s">
        <v>1534</v>
      </c>
      <c r="AD94" s="3272" t="s">
        <v>1534</v>
      </c>
      <c r="AE94" s="2963">
        <v>10</v>
      </c>
      <c r="AF94" s="2964">
        <v>0.2</v>
      </c>
      <c r="AG94" s="2964" t="s">
        <v>1534</v>
      </c>
      <c r="AH94" s="2965" t="s">
        <v>1534</v>
      </c>
      <c r="AI94" s="2965" t="s">
        <v>1534</v>
      </c>
      <c r="AJ94" s="3026" t="s">
        <v>1534</v>
      </c>
      <c r="AK94" s="2578"/>
    </row>
    <row r="95" spans="2:45" s="2458" customFormat="1" x14ac:dyDescent="0.2">
      <c r="B95" s="2579"/>
      <c r="C95" s="2572"/>
      <c r="D95" s="2918"/>
      <c r="E95" s="2918"/>
      <c r="F95" s="2918"/>
      <c r="G95" s="2918"/>
      <c r="H95" s="2572"/>
      <c r="I95" s="2573"/>
      <c r="J95" s="2573"/>
      <c r="K95" s="2573"/>
      <c r="L95" s="2573"/>
      <c r="M95" s="2572"/>
      <c r="N95" s="2573"/>
      <c r="O95" s="2573"/>
      <c r="P95" s="2573"/>
      <c r="Q95" s="2573"/>
      <c r="R95" s="2573"/>
      <c r="S95" s="2572"/>
      <c r="T95" s="2571"/>
      <c r="U95" s="2571"/>
      <c r="V95" s="2571"/>
      <c r="W95" s="2571"/>
      <c r="X95" s="2571"/>
      <c r="Y95" s="2571"/>
      <c r="Z95" s="2571"/>
      <c r="AA95" s="2571"/>
      <c r="AB95" s="2571"/>
      <c r="AC95" s="2571"/>
      <c r="AD95" s="2571"/>
      <c r="AE95" s="2571"/>
      <c r="AF95" s="2571"/>
      <c r="AG95" s="2571"/>
      <c r="AH95" s="2571"/>
      <c r="AI95" s="2571"/>
      <c r="AJ95" s="2571"/>
      <c r="AK95" s="2578"/>
    </row>
    <row r="96" spans="2:45" s="2458" customFormat="1" x14ac:dyDescent="0.2">
      <c r="B96" s="3643" t="s">
        <v>5002</v>
      </c>
      <c r="C96" s="3644"/>
      <c r="D96" s="3675" t="s">
        <v>5179</v>
      </c>
      <c r="E96" s="3675"/>
      <c r="F96" s="3675"/>
      <c r="G96" s="3675"/>
      <c r="H96" s="3675"/>
      <c r="I96" s="3675"/>
      <c r="J96" s="2575"/>
      <c r="K96" s="2575"/>
      <c r="L96" s="2575"/>
      <c r="M96" s="2575"/>
      <c r="N96" s="2575"/>
      <c r="O96" s="2575"/>
      <c r="P96" s="2575"/>
      <c r="Q96" s="2575"/>
      <c r="R96" s="2575"/>
      <c r="S96" s="2575"/>
      <c r="T96" s="2571"/>
      <c r="U96" s="2571"/>
      <c r="V96" s="2571"/>
      <c r="W96" s="2571"/>
      <c r="X96" s="2571"/>
      <c r="Y96" s="2571"/>
      <c r="Z96" s="2571"/>
      <c r="AA96" s="2571"/>
      <c r="AB96" s="2571"/>
      <c r="AC96" s="2571"/>
      <c r="AD96" s="2571"/>
      <c r="AE96" s="2571"/>
      <c r="AF96" s="2571"/>
      <c r="AG96" s="2571"/>
      <c r="AH96" s="2571"/>
      <c r="AI96" s="2571"/>
      <c r="AJ96" s="2571"/>
      <c r="AK96" s="2578"/>
    </row>
    <row r="97" spans="2:37" s="2458" customFormat="1" x14ac:dyDescent="0.2">
      <c r="B97" s="3643" t="s">
        <v>5003</v>
      </c>
      <c r="C97" s="3644"/>
      <c r="D97" s="3733" t="s">
        <v>5180</v>
      </c>
      <c r="E97" s="3733"/>
      <c r="F97" s="3733"/>
      <c r="G97" s="3733"/>
      <c r="H97" s="3733"/>
      <c r="I97" s="3540"/>
      <c r="J97" s="2575"/>
      <c r="K97" s="2575"/>
      <c r="L97" s="2575"/>
      <c r="M97" s="2575"/>
      <c r="N97" s="2575"/>
      <c r="O97" s="2575"/>
      <c r="P97" s="2575"/>
      <c r="Q97" s="2575"/>
      <c r="R97" s="2575"/>
      <c r="S97" s="2575"/>
      <c r="T97" s="2571"/>
      <c r="U97" s="2571"/>
      <c r="V97" s="2571"/>
      <c r="W97" s="2571"/>
      <c r="X97" s="2571"/>
      <c r="Y97" s="2571"/>
      <c r="Z97" s="2571"/>
      <c r="AA97" s="2571"/>
      <c r="AB97" s="2571"/>
      <c r="AC97" s="2571"/>
      <c r="AD97" s="2571"/>
      <c r="AE97" s="2571"/>
      <c r="AF97" s="2571"/>
      <c r="AG97" s="2571"/>
      <c r="AH97" s="2571"/>
      <c r="AI97" s="2571"/>
      <c r="AJ97" s="2571"/>
      <c r="AK97" s="2578"/>
    </row>
    <row r="98" spans="2:37" s="2458" customFormat="1" ht="15.75" thickBot="1" x14ac:dyDescent="0.25">
      <c r="B98" s="3646"/>
      <c r="C98" s="3647"/>
      <c r="D98" s="3648"/>
      <c r="E98" s="3648"/>
      <c r="F98" s="3648"/>
      <c r="G98" s="3648"/>
      <c r="H98" s="2580"/>
      <c r="I98" s="2580"/>
      <c r="J98" s="2580"/>
      <c r="K98" s="2580"/>
      <c r="L98" s="2580"/>
      <c r="M98" s="2580"/>
      <c r="N98" s="2580"/>
      <c r="O98" s="2580"/>
      <c r="P98" s="2580"/>
      <c r="Q98" s="2580"/>
      <c r="R98" s="2580"/>
      <c r="S98" s="2580"/>
      <c r="T98" s="2581"/>
      <c r="U98" s="2581"/>
      <c r="V98" s="2581"/>
      <c r="W98" s="2581"/>
      <c r="X98" s="2581"/>
      <c r="Y98" s="2581"/>
      <c r="Z98" s="2581"/>
      <c r="AA98" s="2581"/>
      <c r="AB98" s="2581"/>
      <c r="AC98" s="2581"/>
      <c r="AD98" s="2581"/>
      <c r="AE98" s="2581"/>
      <c r="AF98" s="2581"/>
      <c r="AG98" s="2581"/>
      <c r="AH98" s="2581"/>
      <c r="AI98" s="2581"/>
      <c r="AJ98" s="2581"/>
      <c r="AK98" s="2583"/>
    </row>
    <row r="99" spans="2:37" s="2458" customFormat="1" x14ac:dyDescent="0.2">
      <c r="B99" s="3708" t="str">
        <f>+B83</f>
        <v>.</v>
      </c>
      <c r="C99" s="3708"/>
      <c r="D99" s="2886"/>
      <c r="E99" s="2886"/>
      <c r="F99" s="2886"/>
      <c r="G99" s="2887"/>
      <c r="H99" s="2888"/>
      <c r="I99" s="2886"/>
      <c r="J99" s="2886"/>
    </row>
    <row r="100" spans="2:37" s="2458" customFormat="1" ht="13.5" thickBot="1" x14ac:dyDescent="0.25">
      <c r="B100" s="3250"/>
      <c r="C100" s="3250"/>
      <c r="D100" s="2886"/>
      <c r="E100" s="2886"/>
      <c r="F100" s="2886"/>
      <c r="G100" s="2887"/>
      <c r="H100" s="2888"/>
      <c r="I100" s="2886"/>
      <c r="J100" s="2886"/>
    </row>
    <row r="101" spans="2:37" s="2458" customFormat="1" ht="20.25" x14ac:dyDescent="0.2">
      <c r="B101" s="3623" t="s">
        <v>5011</v>
      </c>
      <c r="C101" s="3624"/>
      <c r="D101" s="3624"/>
      <c r="E101" s="3624"/>
      <c r="F101" s="3624"/>
      <c r="G101" s="3624"/>
      <c r="H101" s="3624"/>
      <c r="I101" s="3624"/>
      <c r="J101" s="3624"/>
      <c r="K101" s="3624"/>
      <c r="L101" s="3624"/>
      <c r="M101" s="3624"/>
      <c r="N101" s="3624"/>
      <c r="O101" s="3624"/>
      <c r="P101" s="3624"/>
      <c r="Q101" s="3624"/>
      <c r="R101" s="3624"/>
      <c r="S101" s="3624"/>
      <c r="T101" s="3624"/>
      <c r="U101" s="3624"/>
      <c r="V101" s="3624"/>
      <c r="W101" s="3624"/>
      <c r="X101" s="3624"/>
      <c r="Y101" s="3624"/>
      <c r="Z101" s="3624"/>
      <c r="AA101" s="3624"/>
      <c r="AB101" s="3624"/>
      <c r="AC101" s="3624"/>
      <c r="AD101" s="3624"/>
      <c r="AE101" s="3624"/>
      <c r="AF101" s="3624"/>
      <c r="AG101" s="3624"/>
      <c r="AH101" s="3624"/>
      <c r="AI101" s="3624"/>
      <c r="AJ101" s="3624"/>
      <c r="AK101" s="3625"/>
    </row>
    <row r="102" spans="2:37" s="2458" customFormat="1" x14ac:dyDescent="0.2">
      <c r="B102" s="2576"/>
      <c r="C102" s="3486"/>
      <c r="D102" s="3486"/>
      <c r="E102" s="3486"/>
      <c r="F102" s="3486"/>
      <c r="G102" s="2577"/>
      <c r="H102" s="2577"/>
      <c r="I102" s="2577"/>
      <c r="J102" s="2577"/>
      <c r="K102" s="2577"/>
      <c r="L102" s="2577"/>
      <c r="M102" s="2577"/>
      <c r="N102" s="2577"/>
      <c r="O102" s="2577"/>
      <c r="P102" s="2577"/>
      <c r="Q102" s="2577"/>
      <c r="R102" s="2577"/>
      <c r="S102" s="2577"/>
      <c r="T102" s="2577"/>
      <c r="U102" s="2577"/>
      <c r="V102" s="2577"/>
      <c r="W102" s="2577"/>
      <c r="X102" s="2577"/>
      <c r="Y102" s="2577"/>
      <c r="Z102" s="2577"/>
      <c r="AA102" s="2577"/>
      <c r="AB102" s="2577"/>
      <c r="AC102" s="2577"/>
      <c r="AD102" s="2577"/>
      <c r="AE102" s="2577"/>
      <c r="AF102" s="2577"/>
      <c r="AG102" s="2577"/>
      <c r="AH102" s="2577"/>
      <c r="AI102" s="2577"/>
      <c r="AJ102" s="2577"/>
      <c r="AK102" s="2578"/>
    </row>
    <row r="103" spans="2:37" s="2458" customFormat="1" x14ac:dyDescent="0.2">
      <c r="B103" s="2576" t="s">
        <v>4998</v>
      </c>
      <c r="C103" s="3486"/>
      <c r="D103" s="3656" t="s">
        <v>6284</v>
      </c>
      <c r="E103" s="3656"/>
      <c r="F103" s="3656"/>
      <c r="G103" s="2577"/>
      <c r="H103" s="2577"/>
      <c r="I103" s="2577"/>
      <c r="J103" s="2577"/>
      <c r="K103" s="2577"/>
      <c r="L103" s="2577"/>
      <c r="M103" s="2577"/>
      <c r="N103" s="2577"/>
      <c r="O103" s="2577"/>
      <c r="P103" s="2577"/>
      <c r="Q103" s="2577"/>
      <c r="R103" s="2577"/>
      <c r="S103" s="2577"/>
      <c r="T103" s="2577"/>
      <c r="U103" s="2577"/>
      <c r="V103" s="2577"/>
      <c r="W103" s="2577"/>
      <c r="X103" s="2577"/>
      <c r="Y103" s="2577"/>
      <c r="Z103" s="2577"/>
      <c r="AA103" s="2577"/>
      <c r="AB103" s="2577"/>
      <c r="AC103" s="2577"/>
      <c r="AD103" s="2577"/>
      <c r="AE103" s="2577"/>
      <c r="AF103" s="2577"/>
      <c r="AG103" s="2577"/>
      <c r="AH103" s="2577"/>
      <c r="AI103" s="2577"/>
      <c r="AJ103" s="2577"/>
      <c r="AK103" s="2578"/>
    </row>
    <row r="104" spans="2:37" s="2458" customFormat="1" ht="13.5" thickBot="1" x14ac:dyDescent="0.25">
      <c r="B104" s="3657" t="s">
        <v>5012</v>
      </c>
      <c r="C104" s="3658"/>
      <c r="D104" s="3629">
        <v>41671</v>
      </c>
      <c r="E104" s="3629"/>
      <c r="F104" s="3486"/>
      <c r="G104" s="2577"/>
      <c r="H104" s="2577"/>
      <c r="I104" s="2577"/>
      <c r="J104" s="2577"/>
      <c r="K104" s="2577"/>
      <c r="L104" s="2577"/>
      <c r="M104" s="2577"/>
      <c r="N104" s="2577"/>
      <c r="O104" s="2577"/>
      <c r="P104" s="2577"/>
      <c r="Q104" s="2577"/>
      <c r="R104" s="2577"/>
      <c r="S104" s="2577"/>
      <c r="T104" s="2577"/>
      <c r="U104" s="2577"/>
      <c r="V104" s="2577"/>
      <c r="W104" s="2577"/>
      <c r="X104" s="2577"/>
      <c r="Y104" s="2577"/>
      <c r="Z104" s="2577"/>
      <c r="AA104" s="2577"/>
      <c r="AB104" s="2577"/>
      <c r="AC104" s="2577"/>
      <c r="AD104" s="2577"/>
      <c r="AE104" s="2577"/>
      <c r="AF104" s="2577"/>
      <c r="AG104" s="2577"/>
      <c r="AH104" s="2577"/>
      <c r="AI104" s="2577"/>
      <c r="AJ104" s="2577"/>
      <c r="AK104" s="2578"/>
    </row>
    <row r="105" spans="2:37" s="2458" customFormat="1" ht="124.5" customHeight="1" thickBot="1" x14ac:dyDescent="0.25">
      <c r="B105" s="3659" t="s">
        <v>5013</v>
      </c>
      <c r="C105" s="3710"/>
      <c r="D105" s="3661" t="s">
        <v>6285</v>
      </c>
      <c r="E105" s="3662"/>
      <c r="F105" s="3662"/>
      <c r="G105" s="3662"/>
      <c r="H105" s="3662"/>
      <c r="I105" s="3662"/>
      <c r="J105" s="3662"/>
      <c r="K105" s="3662"/>
      <c r="L105" s="3662"/>
      <c r="M105" s="3662"/>
      <c r="N105" s="3662"/>
      <c r="O105" s="3662"/>
      <c r="P105" s="3662"/>
      <c r="Q105" s="3663"/>
      <c r="R105" s="2577"/>
      <c r="S105" s="2577"/>
      <c r="T105" s="2577"/>
      <c r="U105" s="2577"/>
      <c r="V105" s="2577"/>
      <c r="W105" s="2577"/>
      <c r="X105" s="2577"/>
      <c r="Y105" s="2577"/>
      <c r="Z105" s="2577"/>
      <c r="AA105" s="2577"/>
      <c r="AB105" s="2577"/>
      <c r="AC105" s="2577"/>
      <c r="AD105" s="2577"/>
      <c r="AE105" s="2577"/>
      <c r="AF105" s="2577"/>
      <c r="AG105" s="2577"/>
      <c r="AH105" s="2577"/>
      <c r="AI105" s="2577"/>
      <c r="AJ105" s="2577"/>
      <c r="AK105" s="2578"/>
    </row>
    <row r="106" spans="2:37" s="2458" customFormat="1" ht="13.5" thickBot="1" x14ac:dyDescent="0.25">
      <c r="B106" s="3664"/>
      <c r="C106" s="3653"/>
      <c r="D106" s="3653"/>
      <c r="E106" s="3653"/>
      <c r="F106" s="3653"/>
      <c r="G106" s="3653"/>
      <c r="H106" s="3653"/>
      <c r="I106" s="3653"/>
      <c r="J106" s="3653"/>
      <c r="K106" s="3653"/>
      <c r="L106" s="3653"/>
      <c r="M106" s="3653"/>
      <c r="N106" s="3653"/>
      <c r="O106" s="3653"/>
      <c r="P106" s="3653"/>
      <c r="Q106" s="3653"/>
      <c r="R106" s="2577"/>
      <c r="S106" s="2577"/>
      <c r="T106" s="2577"/>
      <c r="U106" s="2577"/>
      <c r="V106" s="2577"/>
      <c r="W106" s="2577"/>
      <c r="X106" s="2577"/>
      <c r="Y106" s="2577"/>
      <c r="Z106" s="2577"/>
      <c r="AA106" s="2577"/>
      <c r="AB106" s="2577"/>
      <c r="AC106" s="2577"/>
      <c r="AD106" s="2577"/>
      <c r="AE106" s="2577"/>
      <c r="AF106" s="2577"/>
      <c r="AG106" s="2577"/>
      <c r="AH106" s="2577"/>
      <c r="AI106" s="2577"/>
      <c r="AJ106" s="2577"/>
      <c r="AK106" s="2578"/>
    </row>
    <row r="107" spans="2:37" s="2458" customFormat="1" ht="13.5" thickBot="1" x14ac:dyDescent="0.25">
      <c r="B107" s="3638" t="s">
        <v>5014</v>
      </c>
      <c r="C107" s="3638"/>
      <c r="D107" s="3638" t="s">
        <v>5004</v>
      </c>
      <c r="E107" s="3638" t="s">
        <v>5015</v>
      </c>
      <c r="F107" s="3654" t="s">
        <v>224</v>
      </c>
      <c r="G107" s="3654"/>
      <c r="H107" s="3654"/>
      <c r="I107" s="3654"/>
      <c r="J107" s="3654"/>
      <c r="K107" s="3654"/>
      <c r="L107" s="3654"/>
      <c r="M107" s="3654"/>
      <c r="N107" s="3654"/>
      <c r="O107" s="3654"/>
      <c r="P107" s="3654"/>
      <c r="Q107" s="3654"/>
      <c r="R107" s="3654"/>
      <c r="S107" s="3654" t="s">
        <v>340</v>
      </c>
      <c r="T107" s="3654"/>
      <c r="U107" s="3654"/>
      <c r="V107" s="3654"/>
      <c r="W107" s="3654"/>
      <c r="X107" s="3654"/>
      <c r="Y107" s="3654"/>
      <c r="Z107" s="3654"/>
      <c r="AA107" s="3654"/>
      <c r="AB107" s="3654"/>
      <c r="AC107" s="3654"/>
      <c r="AD107" s="3654" t="s">
        <v>225</v>
      </c>
      <c r="AE107" s="3654"/>
      <c r="AF107" s="3654"/>
      <c r="AG107" s="3654"/>
      <c r="AH107" s="3655" t="s">
        <v>4999</v>
      </c>
      <c r="AI107" s="3655"/>
      <c r="AJ107" s="3655"/>
      <c r="AK107" s="2578"/>
    </row>
    <row r="108" spans="2:37" s="2458" customFormat="1" ht="13.5" thickBot="1" x14ac:dyDescent="0.25">
      <c r="B108" s="3639"/>
      <c r="C108" s="3639"/>
      <c r="D108" s="3639"/>
      <c r="E108" s="3639"/>
      <c r="F108" s="3639" t="s">
        <v>5016</v>
      </c>
      <c r="G108" s="3639" t="s">
        <v>5017</v>
      </c>
      <c r="H108" s="3638" t="s">
        <v>5018</v>
      </c>
      <c r="I108" s="3640" t="s">
        <v>5019</v>
      </c>
      <c r="J108" s="3640" t="s">
        <v>5020</v>
      </c>
      <c r="K108" s="3637" t="s">
        <v>5021</v>
      </c>
      <c r="L108" s="3637" t="s">
        <v>5022</v>
      </c>
      <c r="M108" s="3640" t="s">
        <v>5023</v>
      </c>
      <c r="N108" s="3640"/>
      <c r="O108" s="3637" t="s">
        <v>5024</v>
      </c>
      <c r="P108" s="3637" t="s">
        <v>5025</v>
      </c>
      <c r="Q108" s="3637" t="s">
        <v>5026</v>
      </c>
      <c r="R108" s="3637" t="s">
        <v>5027</v>
      </c>
      <c r="S108" s="3638" t="s">
        <v>5028</v>
      </c>
      <c r="T108" s="3638" t="s">
        <v>5029</v>
      </c>
      <c r="U108" s="3638" t="s">
        <v>5030</v>
      </c>
      <c r="V108" s="3638" t="s">
        <v>5031</v>
      </c>
      <c r="W108" s="3638" t="s">
        <v>5032</v>
      </c>
      <c r="X108" s="3638" t="s">
        <v>5033</v>
      </c>
      <c r="Y108" s="3638" t="s">
        <v>5034</v>
      </c>
      <c r="Z108" s="3638" t="s">
        <v>5035</v>
      </c>
      <c r="AA108" s="3638" t="s">
        <v>5036</v>
      </c>
      <c r="AB108" s="3640" t="s">
        <v>5037</v>
      </c>
      <c r="AC108" s="3640" t="s">
        <v>5038</v>
      </c>
      <c r="AD108" s="3638" t="s">
        <v>5039</v>
      </c>
      <c r="AE108" s="3638" t="s">
        <v>5040</v>
      </c>
      <c r="AF108" s="3638" t="s">
        <v>5041</v>
      </c>
      <c r="AG108" s="3638" t="s">
        <v>5042</v>
      </c>
      <c r="AH108" s="3638" t="s">
        <v>1154</v>
      </c>
      <c r="AI108" s="3638" t="s">
        <v>5000</v>
      </c>
      <c r="AJ108" s="3638" t="s">
        <v>5001</v>
      </c>
      <c r="AK108" s="2578"/>
    </row>
    <row r="109" spans="2:37" s="2458" customFormat="1" ht="13.5" thickBot="1" x14ac:dyDescent="0.25">
      <c r="B109" s="3639"/>
      <c r="C109" s="3639"/>
      <c r="D109" s="3639"/>
      <c r="E109" s="3639"/>
      <c r="F109" s="3639"/>
      <c r="G109" s="3639"/>
      <c r="H109" s="3639"/>
      <c r="I109" s="3637"/>
      <c r="J109" s="3637"/>
      <c r="K109" s="3637"/>
      <c r="L109" s="3637"/>
      <c r="M109" s="3483" t="s">
        <v>5043</v>
      </c>
      <c r="N109" s="3484" t="s">
        <v>2798</v>
      </c>
      <c r="O109" s="3637"/>
      <c r="P109" s="3637"/>
      <c r="Q109" s="3637"/>
      <c r="R109" s="3637"/>
      <c r="S109" s="3639"/>
      <c r="T109" s="3639"/>
      <c r="U109" s="3639"/>
      <c r="V109" s="3639"/>
      <c r="W109" s="3639"/>
      <c r="X109" s="3639"/>
      <c r="Y109" s="3639"/>
      <c r="Z109" s="3639"/>
      <c r="AA109" s="3639"/>
      <c r="AB109" s="3637"/>
      <c r="AC109" s="3637"/>
      <c r="AD109" s="3639"/>
      <c r="AE109" s="3639"/>
      <c r="AF109" s="3639"/>
      <c r="AG109" s="3639"/>
      <c r="AH109" s="3639"/>
      <c r="AI109" s="3639"/>
      <c r="AJ109" s="3639"/>
      <c r="AK109" s="2578"/>
    </row>
    <row r="110" spans="2:37" s="2458" customFormat="1" x14ac:dyDescent="0.2">
      <c r="B110" s="3743" t="s">
        <v>6286</v>
      </c>
      <c r="C110" s="5553"/>
      <c r="D110" s="3493">
        <v>300300</v>
      </c>
      <c r="E110" s="3337">
        <v>14</v>
      </c>
      <c r="F110" s="3337" t="s">
        <v>1534</v>
      </c>
      <c r="G110" s="3337" t="s">
        <v>1534</v>
      </c>
      <c r="H110" s="3337" t="s">
        <v>1534</v>
      </c>
      <c r="I110" s="3337" t="s">
        <v>1534</v>
      </c>
      <c r="J110" s="3337" t="s">
        <v>1534</v>
      </c>
      <c r="K110" s="3337" t="s">
        <v>1534</v>
      </c>
      <c r="L110" s="3337" t="s">
        <v>1534</v>
      </c>
      <c r="M110" s="3337" t="s">
        <v>1534</v>
      </c>
      <c r="N110" s="3337" t="s">
        <v>1534</v>
      </c>
      <c r="O110" s="3337" t="s">
        <v>1534</v>
      </c>
      <c r="P110" s="3337" t="s">
        <v>1534</v>
      </c>
      <c r="Q110" s="3337" t="s">
        <v>1534</v>
      </c>
      <c r="R110" s="3337" t="s">
        <v>1534</v>
      </c>
      <c r="S110" s="3337" t="s">
        <v>1534</v>
      </c>
      <c r="T110" s="3337" t="s">
        <v>1534</v>
      </c>
      <c r="U110" s="3337" t="s">
        <v>1534</v>
      </c>
      <c r="V110" s="3337" t="s">
        <v>1534</v>
      </c>
      <c r="W110" s="3337" t="s">
        <v>1534</v>
      </c>
      <c r="X110" s="3337" t="s">
        <v>1534</v>
      </c>
      <c r="Y110" s="3337" t="s">
        <v>1534</v>
      </c>
      <c r="Z110" s="3337" t="s">
        <v>1534</v>
      </c>
      <c r="AA110" s="3337" t="s">
        <v>1534</v>
      </c>
      <c r="AB110" s="3337" t="s">
        <v>1534</v>
      </c>
      <c r="AC110" s="3337" t="s">
        <v>1534</v>
      </c>
      <c r="AD110" s="3337">
        <v>14</v>
      </c>
      <c r="AE110" s="2657" t="s">
        <v>1534</v>
      </c>
      <c r="AF110" s="2657" t="s">
        <v>1534</v>
      </c>
      <c r="AG110" s="2657" t="s">
        <v>1534</v>
      </c>
      <c r="AH110" s="2657" t="s">
        <v>1534</v>
      </c>
      <c r="AI110" s="2657" t="s">
        <v>1534</v>
      </c>
      <c r="AJ110" s="3494" t="s">
        <v>1534</v>
      </c>
      <c r="AK110" s="2578"/>
    </row>
    <row r="111" spans="2:37" s="2458" customFormat="1" x14ac:dyDescent="0.2">
      <c r="B111" s="3749" t="s">
        <v>6287</v>
      </c>
      <c r="C111" s="5554"/>
      <c r="D111" s="3495">
        <v>300299</v>
      </c>
      <c r="E111" s="3346">
        <v>27</v>
      </c>
      <c r="F111" s="3346" t="s">
        <v>1534</v>
      </c>
      <c r="G111" s="3346" t="s">
        <v>1534</v>
      </c>
      <c r="H111" s="3346" t="s">
        <v>1534</v>
      </c>
      <c r="I111" s="3346" t="s">
        <v>1534</v>
      </c>
      <c r="J111" s="3346" t="s">
        <v>1534</v>
      </c>
      <c r="K111" s="3346" t="s">
        <v>1534</v>
      </c>
      <c r="L111" s="3346" t="s">
        <v>1534</v>
      </c>
      <c r="M111" s="3346" t="s">
        <v>1534</v>
      </c>
      <c r="N111" s="3346" t="s">
        <v>1534</v>
      </c>
      <c r="O111" s="3346" t="s">
        <v>1534</v>
      </c>
      <c r="P111" s="3346" t="s">
        <v>1534</v>
      </c>
      <c r="Q111" s="3346" t="s">
        <v>1534</v>
      </c>
      <c r="R111" s="3346" t="s">
        <v>1534</v>
      </c>
      <c r="S111" s="3346" t="s">
        <v>1534</v>
      </c>
      <c r="T111" s="3346" t="s">
        <v>1534</v>
      </c>
      <c r="U111" s="3346" t="s">
        <v>1534</v>
      </c>
      <c r="V111" s="3346" t="s">
        <v>1534</v>
      </c>
      <c r="W111" s="3346" t="s">
        <v>1534</v>
      </c>
      <c r="X111" s="3346" t="s">
        <v>1534</v>
      </c>
      <c r="Y111" s="3346" t="s">
        <v>1534</v>
      </c>
      <c r="Z111" s="3346" t="s">
        <v>1534</v>
      </c>
      <c r="AA111" s="3346" t="s">
        <v>1534</v>
      </c>
      <c r="AB111" s="3346" t="s">
        <v>1534</v>
      </c>
      <c r="AC111" s="3346" t="s">
        <v>1534</v>
      </c>
      <c r="AD111" s="3346">
        <v>27</v>
      </c>
      <c r="AE111" s="2588">
        <v>1000</v>
      </c>
      <c r="AF111" s="3441">
        <f>AD111/1000</f>
        <v>2.7E-2</v>
      </c>
      <c r="AG111" s="2647" t="s">
        <v>1534</v>
      </c>
      <c r="AH111" s="2647" t="s">
        <v>1534</v>
      </c>
      <c r="AI111" s="2647" t="s">
        <v>1534</v>
      </c>
      <c r="AJ111" s="3496" t="s">
        <v>1534</v>
      </c>
      <c r="AK111" s="2578"/>
    </row>
    <row r="112" spans="2:37" s="2458" customFormat="1" x14ac:dyDescent="0.2">
      <c r="B112" s="3749" t="s">
        <v>6288</v>
      </c>
      <c r="C112" s="5554"/>
      <c r="D112" s="3495">
        <v>300301</v>
      </c>
      <c r="E112" s="3346">
        <v>49</v>
      </c>
      <c r="F112" s="3346" t="s">
        <v>1534</v>
      </c>
      <c r="G112" s="3346" t="s">
        <v>1534</v>
      </c>
      <c r="H112" s="3346" t="s">
        <v>1534</v>
      </c>
      <c r="I112" s="3346" t="s">
        <v>1534</v>
      </c>
      <c r="J112" s="3346" t="s">
        <v>1534</v>
      </c>
      <c r="K112" s="3346" t="s">
        <v>1534</v>
      </c>
      <c r="L112" s="3346" t="s">
        <v>1534</v>
      </c>
      <c r="M112" s="3346" t="s">
        <v>1534</v>
      </c>
      <c r="N112" s="3346" t="s">
        <v>1534</v>
      </c>
      <c r="O112" s="3346" t="s">
        <v>1534</v>
      </c>
      <c r="P112" s="3346" t="s">
        <v>1534</v>
      </c>
      <c r="Q112" s="3346" t="s">
        <v>1534</v>
      </c>
      <c r="R112" s="3346" t="s">
        <v>1534</v>
      </c>
      <c r="S112" s="3346" t="s">
        <v>1534</v>
      </c>
      <c r="T112" s="3346" t="s">
        <v>1534</v>
      </c>
      <c r="U112" s="3346" t="s">
        <v>1534</v>
      </c>
      <c r="V112" s="3346" t="s">
        <v>1534</v>
      </c>
      <c r="W112" s="3346" t="s">
        <v>1534</v>
      </c>
      <c r="X112" s="3346" t="s">
        <v>1534</v>
      </c>
      <c r="Y112" s="3346" t="s">
        <v>1534</v>
      </c>
      <c r="Z112" s="3346" t="s">
        <v>1534</v>
      </c>
      <c r="AA112" s="3346" t="s">
        <v>1534</v>
      </c>
      <c r="AB112" s="3346" t="s">
        <v>1534</v>
      </c>
      <c r="AC112" s="3346" t="s">
        <v>1534</v>
      </c>
      <c r="AD112" s="3346">
        <v>49</v>
      </c>
      <c r="AE112" s="2588">
        <v>3000</v>
      </c>
      <c r="AF112" s="3441">
        <f>AD112/3000</f>
        <v>1.6333333333333332E-2</v>
      </c>
      <c r="AG112" s="2647" t="s">
        <v>1534</v>
      </c>
      <c r="AH112" s="2647" t="s">
        <v>1534</v>
      </c>
      <c r="AI112" s="2647" t="s">
        <v>1534</v>
      </c>
      <c r="AJ112" s="3496" t="s">
        <v>1534</v>
      </c>
      <c r="AK112" s="2578"/>
    </row>
    <row r="113" spans="2:37" s="2458" customFormat="1" ht="13.5" thickBot="1" x14ac:dyDescent="0.25">
      <c r="B113" s="3753" t="s">
        <v>6289</v>
      </c>
      <c r="C113" s="5555"/>
      <c r="D113" s="3497">
        <v>300302</v>
      </c>
      <c r="E113" s="3071">
        <v>59.99</v>
      </c>
      <c r="F113" s="3071" t="s">
        <v>1534</v>
      </c>
      <c r="G113" s="3071" t="s">
        <v>1534</v>
      </c>
      <c r="H113" s="3071" t="s">
        <v>1534</v>
      </c>
      <c r="I113" s="3071" t="s">
        <v>1534</v>
      </c>
      <c r="J113" s="3071" t="s">
        <v>1534</v>
      </c>
      <c r="K113" s="3071" t="s">
        <v>1534</v>
      </c>
      <c r="L113" s="3071" t="s">
        <v>1534</v>
      </c>
      <c r="M113" s="3071" t="s">
        <v>1534</v>
      </c>
      <c r="N113" s="3071" t="s">
        <v>1534</v>
      </c>
      <c r="O113" s="3071" t="s">
        <v>1534</v>
      </c>
      <c r="P113" s="3071" t="s">
        <v>1534</v>
      </c>
      <c r="Q113" s="3071" t="s">
        <v>1534</v>
      </c>
      <c r="R113" s="3071" t="s">
        <v>1534</v>
      </c>
      <c r="S113" s="3071" t="s">
        <v>1534</v>
      </c>
      <c r="T113" s="3071" t="s">
        <v>1534</v>
      </c>
      <c r="U113" s="3071" t="s">
        <v>1534</v>
      </c>
      <c r="V113" s="3071" t="s">
        <v>1534</v>
      </c>
      <c r="W113" s="3071" t="s">
        <v>1534</v>
      </c>
      <c r="X113" s="3071" t="s">
        <v>1534</v>
      </c>
      <c r="Y113" s="3071" t="s">
        <v>1534</v>
      </c>
      <c r="Z113" s="3071" t="s">
        <v>1534</v>
      </c>
      <c r="AA113" s="3071" t="s">
        <v>1534</v>
      </c>
      <c r="AB113" s="3071" t="s">
        <v>1534</v>
      </c>
      <c r="AC113" s="3071" t="s">
        <v>1534</v>
      </c>
      <c r="AD113" s="3071">
        <v>59.99</v>
      </c>
      <c r="AE113" s="2630">
        <v>5000</v>
      </c>
      <c r="AF113" s="3442">
        <f>AD113/4000</f>
        <v>1.49975E-2</v>
      </c>
      <c r="AG113" s="2650" t="s">
        <v>1534</v>
      </c>
      <c r="AH113" s="2650" t="s">
        <v>1534</v>
      </c>
      <c r="AI113" s="2650" t="s">
        <v>1534</v>
      </c>
      <c r="AJ113" s="3498" t="s">
        <v>1534</v>
      </c>
      <c r="AK113" s="2578"/>
    </row>
    <row r="114" spans="2:37" s="2458" customFormat="1" x14ac:dyDescent="0.2">
      <c r="B114" s="2579"/>
      <c r="C114" s="2572"/>
      <c r="D114" s="2918"/>
      <c r="E114" s="2918"/>
      <c r="F114" s="2918"/>
      <c r="G114" s="2918"/>
      <c r="H114" s="2572"/>
      <c r="I114" s="2573"/>
      <c r="J114" s="2573"/>
      <c r="K114" s="2573"/>
      <c r="L114" s="2573"/>
      <c r="M114" s="2572"/>
      <c r="N114" s="2573"/>
      <c r="O114" s="2573"/>
      <c r="P114" s="2573"/>
      <c r="Q114" s="2573"/>
      <c r="R114" s="2573"/>
      <c r="S114" s="2572"/>
      <c r="T114" s="2571"/>
      <c r="U114" s="2571"/>
      <c r="V114" s="2571"/>
      <c r="W114" s="2571"/>
      <c r="X114" s="2571"/>
      <c r="Y114" s="2571"/>
      <c r="Z114" s="2571"/>
      <c r="AA114" s="2571"/>
      <c r="AB114" s="2571"/>
      <c r="AC114" s="2571"/>
      <c r="AD114" s="2571"/>
      <c r="AE114" s="2571"/>
      <c r="AF114" s="2571"/>
      <c r="AG114" s="2571"/>
      <c r="AH114" s="2571"/>
      <c r="AI114" s="2571"/>
      <c r="AJ114" s="2571"/>
      <c r="AK114" s="2578"/>
    </row>
    <row r="115" spans="2:37" s="2458" customFormat="1" x14ac:dyDescent="0.2">
      <c r="B115" s="3643" t="s">
        <v>5002</v>
      </c>
      <c r="C115" s="3644"/>
      <c r="D115" s="3675" t="s">
        <v>1534</v>
      </c>
      <c r="E115" s="3675"/>
      <c r="F115" s="3675"/>
      <c r="G115" s="3675"/>
      <c r="H115" s="3675"/>
      <c r="I115" s="3675"/>
      <c r="J115" s="2575"/>
      <c r="K115" s="2575"/>
      <c r="L115" s="2575"/>
      <c r="M115" s="2575"/>
      <c r="N115" s="2575"/>
      <c r="O115" s="2575"/>
      <c r="P115" s="2575"/>
      <c r="Q115" s="2575"/>
      <c r="R115" s="2575"/>
      <c r="S115" s="2575"/>
      <c r="T115" s="2571"/>
      <c r="U115" s="2571"/>
      <c r="V115" s="2571"/>
      <c r="W115" s="2571"/>
      <c r="X115" s="2571"/>
      <c r="Y115" s="2571"/>
      <c r="Z115" s="2571"/>
      <c r="AA115" s="2571"/>
      <c r="AB115" s="2571"/>
      <c r="AC115" s="2571"/>
      <c r="AD115" s="2571"/>
      <c r="AE115" s="2571"/>
      <c r="AF115" s="2571"/>
      <c r="AG115" s="2571"/>
      <c r="AH115" s="2571"/>
      <c r="AI115" s="2571"/>
      <c r="AJ115" s="2571"/>
      <c r="AK115" s="2578"/>
    </row>
    <row r="116" spans="2:37" s="2458" customFormat="1" x14ac:dyDescent="0.2">
      <c r="B116" s="3643" t="s">
        <v>5003</v>
      </c>
      <c r="C116" s="3644"/>
      <c r="D116" s="3733" t="s">
        <v>6</v>
      </c>
      <c r="E116" s="3733"/>
      <c r="F116" s="3733"/>
      <c r="G116" s="3733"/>
      <c r="H116" s="3733"/>
      <c r="I116" s="3491"/>
      <c r="J116" s="2575"/>
      <c r="K116" s="2575"/>
      <c r="L116" s="2575"/>
      <c r="M116" s="2575"/>
      <c r="N116" s="2575"/>
      <c r="O116" s="2575"/>
      <c r="P116" s="2575"/>
      <c r="Q116" s="2575"/>
      <c r="R116" s="2575"/>
      <c r="S116" s="2575"/>
      <c r="T116" s="2571"/>
      <c r="U116" s="2571"/>
      <c r="V116" s="2571"/>
      <c r="W116" s="2571"/>
      <c r="X116" s="2571"/>
      <c r="Y116" s="2571"/>
      <c r="Z116" s="2571"/>
      <c r="AA116" s="2571"/>
      <c r="AB116" s="2571"/>
      <c r="AC116" s="2571"/>
      <c r="AD116" s="2571"/>
      <c r="AE116" s="2571"/>
      <c r="AF116" s="2571"/>
      <c r="AG116" s="2571"/>
      <c r="AH116" s="2571"/>
      <c r="AI116" s="2571"/>
      <c r="AJ116" s="2571"/>
      <c r="AK116" s="2578"/>
    </row>
    <row r="117" spans="2:37" s="2458" customFormat="1" ht="15.75" thickBot="1" x14ac:dyDescent="0.25">
      <c r="B117" s="3646"/>
      <c r="C117" s="3647"/>
      <c r="D117" s="3648"/>
      <c r="E117" s="3648"/>
      <c r="F117" s="3648"/>
      <c r="G117" s="3648"/>
      <c r="H117" s="2580"/>
      <c r="I117" s="2580"/>
      <c r="J117" s="2580"/>
      <c r="K117" s="2580"/>
      <c r="L117" s="2580"/>
      <c r="M117" s="2580"/>
      <c r="N117" s="2580"/>
      <c r="O117" s="2580"/>
      <c r="P117" s="2580"/>
      <c r="Q117" s="2580"/>
      <c r="R117" s="2580"/>
      <c r="S117" s="2580"/>
      <c r="T117" s="2581"/>
      <c r="U117" s="2581"/>
      <c r="V117" s="2581"/>
      <c r="W117" s="2581"/>
      <c r="X117" s="2581"/>
      <c r="Y117" s="2581"/>
      <c r="Z117" s="2581"/>
      <c r="AA117" s="2581"/>
      <c r="AB117" s="2581"/>
      <c r="AC117" s="2581"/>
      <c r="AD117" s="2581"/>
      <c r="AE117" s="2581"/>
      <c r="AF117" s="2581"/>
      <c r="AG117" s="2581"/>
      <c r="AH117" s="2581"/>
      <c r="AI117" s="2581"/>
      <c r="AJ117" s="2581"/>
      <c r="AK117" s="2583"/>
    </row>
    <row r="118" spans="2:37" s="2458" customFormat="1" x14ac:dyDescent="0.2">
      <c r="B118" s="3250" t="str">
        <f>+B99</f>
        <v>.</v>
      </c>
      <c r="C118" s="3250"/>
      <c r="D118" s="2886"/>
      <c r="E118" s="2886"/>
      <c r="F118" s="2886"/>
      <c r="G118" s="2887"/>
      <c r="H118" s="2888"/>
      <c r="I118" s="2886"/>
      <c r="J118" s="2886"/>
    </row>
    <row r="119" spans="2:37" s="2458" customFormat="1" ht="13.5" thickBot="1" x14ac:dyDescent="0.25">
      <c r="B119" s="3250"/>
      <c r="C119" s="3250"/>
      <c r="D119" s="2886"/>
      <c r="E119" s="2886"/>
      <c r="F119" s="2886"/>
      <c r="G119" s="2887"/>
      <c r="H119" s="2888"/>
      <c r="I119" s="2886"/>
      <c r="J119" s="2886"/>
    </row>
    <row r="120" spans="2:37" s="2458" customFormat="1" ht="20.25" x14ac:dyDescent="0.2">
      <c r="B120" s="3623" t="s">
        <v>5011</v>
      </c>
      <c r="C120" s="3624"/>
      <c r="D120" s="3624"/>
      <c r="E120" s="3624"/>
      <c r="F120" s="3624"/>
      <c r="G120" s="3624"/>
      <c r="H120" s="3624"/>
      <c r="I120" s="3624"/>
      <c r="J120" s="3624"/>
      <c r="K120" s="3624"/>
      <c r="L120" s="3624"/>
      <c r="M120" s="3624"/>
      <c r="N120" s="3624"/>
      <c r="O120" s="3624"/>
      <c r="P120" s="3624"/>
      <c r="Q120" s="3624"/>
      <c r="R120" s="3624"/>
      <c r="S120" s="3624"/>
      <c r="T120" s="3624"/>
      <c r="U120" s="3624"/>
      <c r="V120" s="3624"/>
      <c r="W120" s="3624"/>
      <c r="X120" s="3624"/>
      <c r="Y120" s="3624"/>
      <c r="Z120" s="3624"/>
      <c r="AA120" s="3624"/>
      <c r="AB120" s="3624"/>
      <c r="AC120" s="3624"/>
      <c r="AD120" s="3624"/>
      <c r="AE120" s="3624"/>
      <c r="AF120" s="3624"/>
      <c r="AG120" s="3624"/>
      <c r="AH120" s="3624"/>
      <c r="AI120" s="3624"/>
      <c r="AJ120" s="3624"/>
      <c r="AK120" s="3625"/>
    </row>
    <row r="121" spans="2:37" s="2458" customFormat="1" x14ac:dyDescent="0.2">
      <c r="B121" s="2576"/>
      <c r="C121" s="3452"/>
      <c r="D121" s="3452"/>
      <c r="E121" s="3452"/>
      <c r="F121" s="3452"/>
      <c r="G121" s="2577"/>
      <c r="H121" s="2577"/>
      <c r="I121" s="2577"/>
      <c r="J121" s="2577"/>
      <c r="K121" s="2577"/>
      <c r="L121" s="2577"/>
      <c r="M121" s="2577"/>
      <c r="N121" s="2577"/>
      <c r="O121" s="2577"/>
      <c r="P121" s="2577"/>
      <c r="Q121" s="2577"/>
      <c r="R121" s="2577"/>
      <c r="S121" s="2577"/>
      <c r="T121" s="2577"/>
      <c r="U121" s="2577"/>
      <c r="V121" s="2577"/>
      <c r="W121" s="2577"/>
      <c r="X121" s="2577"/>
      <c r="Y121" s="2577"/>
      <c r="Z121" s="2577"/>
      <c r="AA121" s="2577"/>
      <c r="AB121" s="2577"/>
      <c r="AC121" s="2577"/>
      <c r="AD121" s="2577"/>
      <c r="AE121" s="2577"/>
      <c r="AF121" s="2577"/>
      <c r="AG121" s="2577"/>
      <c r="AH121" s="2577"/>
      <c r="AI121" s="2577"/>
      <c r="AJ121" s="2577"/>
      <c r="AK121" s="2578"/>
    </row>
    <row r="122" spans="2:37" s="2458" customFormat="1" x14ac:dyDescent="0.2">
      <c r="B122" s="2576" t="s">
        <v>4998</v>
      </c>
      <c r="C122" s="3452"/>
      <c r="D122" s="3656" t="s">
        <v>6184</v>
      </c>
      <c r="E122" s="3656"/>
      <c r="F122" s="3656"/>
      <c r="G122" s="2577"/>
      <c r="H122" s="2577"/>
      <c r="I122" s="2577"/>
      <c r="J122" s="2577"/>
      <c r="K122" s="2577"/>
      <c r="L122" s="2577"/>
      <c r="M122" s="2577"/>
      <c r="N122" s="2577"/>
      <c r="O122" s="2577"/>
      <c r="P122" s="2577"/>
      <c r="Q122" s="2577"/>
      <c r="R122" s="2577"/>
      <c r="S122" s="2577"/>
      <c r="T122" s="2577"/>
      <c r="U122" s="2577"/>
      <c r="V122" s="2577"/>
      <c r="W122" s="2577"/>
      <c r="X122" s="2577"/>
      <c r="Y122" s="2577"/>
      <c r="Z122" s="2577"/>
      <c r="AA122" s="2577"/>
      <c r="AB122" s="2577"/>
      <c r="AC122" s="2577"/>
      <c r="AD122" s="2577"/>
      <c r="AE122" s="2577"/>
      <c r="AF122" s="2577"/>
      <c r="AG122" s="2577"/>
      <c r="AH122" s="2577"/>
      <c r="AI122" s="2577"/>
      <c r="AJ122" s="2577"/>
      <c r="AK122" s="2578"/>
    </row>
    <row r="123" spans="2:37" s="2458" customFormat="1" ht="13.5" thickBot="1" x14ac:dyDescent="0.25">
      <c r="B123" s="3657" t="s">
        <v>5012</v>
      </c>
      <c r="C123" s="3658"/>
      <c r="D123" s="3629">
        <v>41620</v>
      </c>
      <c r="E123" s="3629"/>
      <c r="F123" s="3452"/>
      <c r="G123" s="2577"/>
      <c r="H123" s="2577"/>
      <c r="I123" s="2577"/>
      <c r="J123" s="2577"/>
      <c r="K123" s="2577"/>
      <c r="L123" s="2577"/>
      <c r="M123" s="2577"/>
      <c r="N123" s="2577"/>
      <c r="O123" s="2577"/>
      <c r="P123" s="2577"/>
      <c r="Q123" s="2577"/>
      <c r="R123" s="2577"/>
      <c r="S123" s="2577"/>
      <c r="T123" s="2577"/>
      <c r="U123" s="2577"/>
      <c r="V123" s="2577"/>
      <c r="W123" s="2577"/>
      <c r="X123" s="2577"/>
      <c r="Y123" s="2577"/>
      <c r="Z123" s="2577"/>
      <c r="AA123" s="2577"/>
      <c r="AB123" s="2577"/>
      <c r="AC123" s="2577"/>
      <c r="AD123" s="2577"/>
      <c r="AE123" s="2577"/>
      <c r="AF123" s="2577"/>
      <c r="AG123" s="2577"/>
      <c r="AH123" s="2577"/>
      <c r="AI123" s="2577"/>
      <c r="AJ123" s="2577"/>
      <c r="AK123" s="2578"/>
    </row>
    <row r="124" spans="2:37" s="2458" customFormat="1" ht="97.5" customHeight="1" thickBot="1" x14ac:dyDescent="0.25">
      <c r="B124" s="3659" t="s">
        <v>5013</v>
      </c>
      <c r="C124" s="3710"/>
      <c r="D124" s="3661" t="s">
        <v>6185</v>
      </c>
      <c r="E124" s="3662"/>
      <c r="F124" s="3662"/>
      <c r="G124" s="3662"/>
      <c r="H124" s="3662"/>
      <c r="I124" s="3662"/>
      <c r="J124" s="3662"/>
      <c r="K124" s="3662"/>
      <c r="L124" s="3662"/>
      <c r="M124" s="3662"/>
      <c r="N124" s="3662"/>
      <c r="O124" s="3662"/>
      <c r="P124" s="3662"/>
      <c r="Q124" s="3663"/>
      <c r="R124" s="2577"/>
      <c r="S124" s="2577"/>
      <c r="T124" s="2577"/>
      <c r="U124" s="2577"/>
      <c r="V124" s="2577"/>
      <c r="W124" s="2577"/>
      <c r="X124" s="2577"/>
      <c r="Y124" s="2577"/>
      <c r="Z124" s="2577"/>
      <c r="AA124" s="2577"/>
      <c r="AB124" s="2577"/>
      <c r="AC124" s="2577"/>
      <c r="AD124" s="2577"/>
      <c r="AE124" s="2577"/>
      <c r="AF124" s="2577"/>
      <c r="AG124" s="2577"/>
      <c r="AH124" s="2577"/>
      <c r="AI124" s="2577"/>
      <c r="AJ124" s="2577"/>
      <c r="AK124" s="2578"/>
    </row>
    <row r="125" spans="2:37" s="2458" customFormat="1" ht="13.5" thickBot="1" x14ac:dyDescent="0.25">
      <c r="B125" s="3664"/>
      <c r="C125" s="3653"/>
      <c r="D125" s="3653"/>
      <c r="E125" s="3653"/>
      <c r="F125" s="3653"/>
      <c r="G125" s="3653"/>
      <c r="H125" s="3653"/>
      <c r="I125" s="3653"/>
      <c r="J125" s="3653"/>
      <c r="K125" s="3653"/>
      <c r="L125" s="3653"/>
      <c r="M125" s="3653"/>
      <c r="N125" s="3653"/>
      <c r="O125" s="3653"/>
      <c r="P125" s="3653"/>
      <c r="Q125" s="3653"/>
      <c r="R125" s="2577"/>
      <c r="S125" s="2577"/>
      <c r="T125" s="2577"/>
      <c r="U125" s="2577"/>
      <c r="V125" s="2577"/>
      <c r="W125" s="2577"/>
      <c r="X125" s="2577"/>
      <c r="Y125" s="2577"/>
      <c r="Z125" s="2577"/>
      <c r="AA125" s="2577"/>
      <c r="AB125" s="2577"/>
      <c r="AC125" s="2577"/>
      <c r="AD125" s="2577"/>
      <c r="AE125" s="2577"/>
      <c r="AF125" s="2577"/>
      <c r="AG125" s="2577"/>
      <c r="AH125" s="2577"/>
      <c r="AI125" s="2577"/>
      <c r="AJ125" s="2577"/>
      <c r="AK125" s="2578"/>
    </row>
    <row r="126" spans="2:37" s="2458" customFormat="1" ht="13.5" thickBot="1" x14ac:dyDescent="0.25">
      <c r="B126" s="3638" t="s">
        <v>5014</v>
      </c>
      <c r="C126" s="3638"/>
      <c r="D126" s="3638" t="s">
        <v>5004</v>
      </c>
      <c r="E126" s="3638" t="s">
        <v>5015</v>
      </c>
      <c r="F126" s="3654" t="s">
        <v>224</v>
      </c>
      <c r="G126" s="3654"/>
      <c r="H126" s="3654"/>
      <c r="I126" s="3654"/>
      <c r="J126" s="3654"/>
      <c r="K126" s="3654"/>
      <c r="L126" s="3654"/>
      <c r="M126" s="3654"/>
      <c r="N126" s="3654"/>
      <c r="O126" s="3654"/>
      <c r="P126" s="3654"/>
      <c r="Q126" s="3654"/>
      <c r="R126" s="3654"/>
      <c r="S126" s="3654" t="s">
        <v>340</v>
      </c>
      <c r="T126" s="3654"/>
      <c r="U126" s="3654"/>
      <c r="V126" s="3654"/>
      <c r="W126" s="3654"/>
      <c r="X126" s="3654"/>
      <c r="Y126" s="3654"/>
      <c r="Z126" s="3654"/>
      <c r="AA126" s="3654"/>
      <c r="AB126" s="3654"/>
      <c r="AC126" s="3654"/>
      <c r="AD126" s="3654" t="s">
        <v>225</v>
      </c>
      <c r="AE126" s="3654"/>
      <c r="AF126" s="3654"/>
      <c r="AG126" s="3654"/>
      <c r="AH126" s="3655" t="s">
        <v>4999</v>
      </c>
      <c r="AI126" s="3655"/>
      <c r="AJ126" s="3655"/>
      <c r="AK126" s="2578"/>
    </row>
    <row r="127" spans="2:37" s="2458" customFormat="1" ht="13.5" thickBot="1" x14ac:dyDescent="0.25">
      <c r="B127" s="3639"/>
      <c r="C127" s="3639"/>
      <c r="D127" s="3639"/>
      <c r="E127" s="3639"/>
      <c r="F127" s="3639" t="s">
        <v>5016</v>
      </c>
      <c r="G127" s="3639" t="s">
        <v>5017</v>
      </c>
      <c r="H127" s="3638" t="s">
        <v>5018</v>
      </c>
      <c r="I127" s="3640" t="s">
        <v>5019</v>
      </c>
      <c r="J127" s="3640" t="s">
        <v>5020</v>
      </c>
      <c r="K127" s="3637" t="s">
        <v>5021</v>
      </c>
      <c r="L127" s="3637" t="s">
        <v>5022</v>
      </c>
      <c r="M127" s="3640" t="s">
        <v>5023</v>
      </c>
      <c r="N127" s="3640"/>
      <c r="O127" s="3637" t="s">
        <v>5024</v>
      </c>
      <c r="P127" s="3637" t="s">
        <v>5025</v>
      </c>
      <c r="Q127" s="3637" t="s">
        <v>5026</v>
      </c>
      <c r="R127" s="3637" t="s">
        <v>5027</v>
      </c>
      <c r="S127" s="3638" t="s">
        <v>5028</v>
      </c>
      <c r="T127" s="3638" t="s">
        <v>5029</v>
      </c>
      <c r="U127" s="3638" t="s">
        <v>5030</v>
      </c>
      <c r="V127" s="3638" t="s">
        <v>5031</v>
      </c>
      <c r="W127" s="3638" t="s">
        <v>5032</v>
      </c>
      <c r="X127" s="3638" t="s">
        <v>5033</v>
      </c>
      <c r="Y127" s="3638" t="s">
        <v>5034</v>
      </c>
      <c r="Z127" s="3638" t="s">
        <v>5035</v>
      </c>
      <c r="AA127" s="3638" t="s">
        <v>5036</v>
      </c>
      <c r="AB127" s="3640" t="s">
        <v>5037</v>
      </c>
      <c r="AC127" s="3640" t="s">
        <v>5038</v>
      </c>
      <c r="AD127" s="3638" t="s">
        <v>5039</v>
      </c>
      <c r="AE127" s="3638" t="s">
        <v>5040</v>
      </c>
      <c r="AF127" s="3638" t="s">
        <v>5041</v>
      </c>
      <c r="AG127" s="3638" t="s">
        <v>5042</v>
      </c>
      <c r="AH127" s="3638" t="s">
        <v>1154</v>
      </c>
      <c r="AI127" s="3638" t="s">
        <v>5000</v>
      </c>
      <c r="AJ127" s="3638" t="s">
        <v>5001</v>
      </c>
      <c r="AK127" s="2578"/>
    </row>
    <row r="128" spans="2:37" s="2458" customFormat="1" ht="13.5" thickBot="1" x14ac:dyDescent="0.25">
      <c r="B128" s="3639"/>
      <c r="C128" s="3639"/>
      <c r="D128" s="3639"/>
      <c r="E128" s="3639"/>
      <c r="F128" s="3639"/>
      <c r="G128" s="3639"/>
      <c r="H128" s="3639"/>
      <c r="I128" s="3637"/>
      <c r="J128" s="3637"/>
      <c r="K128" s="3637"/>
      <c r="L128" s="3637"/>
      <c r="M128" s="3449" t="s">
        <v>5043</v>
      </c>
      <c r="N128" s="3450" t="s">
        <v>2798</v>
      </c>
      <c r="O128" s="3637"/>
      <c r="P128" s="3637"/>
      <c r="Q128" s="3637"/>
      <c r="R128" s="3637"/>
      <c r="S128" s="3639"/>
      <c r="T128" s="3639"/>
      <c r="U128" s="3639"/>
      <c r="V128" s="3639"/>
      <c r="W128" s="3639"/>
      <c r="X128" s="3639"/>
      <c r="Y128" s="3639"/>
      <c r="Z128" s="3639"/>
      <c r="AA128" s="3639"/>
      <c r="AB128" s="3637"/>
      <c r="AC128" s="3637"/>
      <c r="AD128" s="3639"/>
      <c r="AE128" s="3639"/>
      <c r="AF128" s="3639"/>
      <c r="AG128" s="3639"/>
      <c r="AH128" s="3639"/>
      <c r="AI128" s="3639"/>
      <c r="AJ128" s="3639"/>
      <c r="AK128" s="2578"/>
    </row>
    <row r="129" spans="2:37" s="2458" customFormat="1" x14ac:dyDescent="0.2">
      <c r="B129" s="3743" t="s">
        <v>6186</v>
      </c>
      <c r="C129" s="3744"/>
      <c r="D129" s="3175">
        <v>300318</v>
      </c>
      <c r="E129" s="3169" t="s">
        <v>1417</v>
      </c>
      <c r="F129" s="3169" t="s">
        <v>1417</v>
      </c>
      <c r="G129" s="3169" t="s">
        <v>1417</v>
      </c>
      <c r="H129" s="3169" t="s">
        <v>1417</v>
      </c>
      <c r="I129" s="3169" t="s">
        <v>1417</v>
      </c>
      <c r="J129" s="3169" t="s">
        <v>1417</v>
      </c>
      <c r="K129" s="3169" t="s">
        <v>1417</v>
      </c>
      <c r="L129" s="3169" t="s">
        <v>1417</v>
      </c>
      <c r="M129" s="3169" t="s">
        <v>1417</v>
      </c>
      <c r="N129" s="3169" t="s">
        <v>1417</v>
      </c>
      <c r="O129" s="3169" t="s">
        <v>1417</v>
      </c>
      <c r="P129" s="3169" t="s">
        <v>1417</v>
      </c>
      <c r="Q129" s="3169" t="s">
        <v>1417</v>
      </c>
      <c r="R129" s="3169" t="s">
        <v>1417</v>
      </c>
      <c r="S129" s="3169" t="s">
        <v>1417</v>
      </c>
      <c r="T129" s="3169" t="s">
        <v>1417</v>
      </c>
      <c r="U129" s="3169" t="s">
        <v>1417</v>
      </c>
      <c r="V129" s="3169" t="s">
        <v>1417</v>
      </c>
      <c r="W129" s="3169" t="s">
        <v>1417</v>
      </c>
      <c r="X129" s="3169" t="s">
        <v>1417</v>
      </c>
      <c r="Y129" s="3169" t="s">
        <v>1417</v>
      </c>
      <c r="Z129" s="3169" t="s">
        <v>1417</v>
      </c>
      <c r="AA129" s="3169" t="s">
        <v>1417</v>
      </c>
      <c r="AB129" s="3169" t="s">
        <v>1417</v>
      </c>
      <c r="AC129" s="3169" t="s">
        <v>1417</v>
      </c>
      <c r="AD129" s="3169" t="s">
        <v>1417</v>
      </c>
      <c r="AE129" s="3155">
        <v>0</v>
      </c>
      <c r="AF129" s="3169" t="s">
        <v>1417</v>
      </c>
      <c r="AG129" s="3169" t="s">
        <v>1417</v>
      </c>
      <c r="AH129" s="3169" t="s">
        <v>1417</v>
      </c>
      <c r="AI129" s="3169" t="s">
        <v>1417</v>
      </c>
      <c r="AJ129" s="3235" t="s">
        <v>1417</v>
      </c>
      <c r="AK129" s="2578"/>
    </row>
    <row r="130" spans="2:37" s="2458" customFormat="1" x14ac:dyDescent="0.2">
      <c r="B130" s="3749" t="s">
        <v>6187</v>
      </c>
      <c r="C130" s="3750"/>
      <c r="D130" s="3457">
        <v>2061</v>
      </c>
      <c r="E130" s="3252">
        <v>2.5</v>
      </c>
      <c r="F130" s="3252" t="s">
        <v>1417</v>
      </c>
      <c r="G130" s="3252" t="s">
        <v>1417</v>
      </c>
      <c r="H130" s="3252" t="s">
        <v>1417</v>
      </c>
      <c r="I130" s="3252" t="s">
        <v>1417</v>
      </c>
      <c r="J130" s="3252" t="s">
        <v>1417</v>
      </c>
      <c r="K130" s="3252" t="s">
        <v>1417</v>
      </c>
      <c r="L130" s="3252" t="s">
        <v>1417</v>
      </c>
      <c r="M130" s="3252" t="s">
        <v>1417</v>
      </c>
      <c r="N130" s="3252" t="s">
        <v>1417</v>
      </c>
      <c r="O130" s="3252" t="s">
        <v>1417</v>
      </c>
      <c r="P130" s="3252" t="s">
        <v>1417</v>
      </c>
      <c r="Q130" s="3252" t="s">
        <v>1417</v>
      </c>
      <c r="R130" s="3252" t="s">
        <v>1417</v>
      </c>
      <c r="S130" s="3252" t="s">
        <v>1417</v>
      </c>
      <c r="T130" s="3252" t="s">
        <v>1417</v>
      </c>
      <c r="U130" s="3252" t="s">
        <v>1417</v>
      </c>
      <c r="V130" s="3252" t="s">
        <v>1417</v>
      </c>
      <c r="W130" s="3252" t="s">
        <v>1417</v>
      </c>
      <c r="X130" s="3252" t="s">
        <v>1417</v>
      </c>
      <c r="Y130" s="3252" t="s">
        <v>1417</v>
      </c>
      <c r="Z130" s="3252" t="s">
        <v>1417</v>
      </c>
      <c r="AA130" s="3252" t="s">
        <v>1417</v>
      </c>
      <c r="AB130" s="3252" t="s">
        <v>1417</v>
      </c>
      <c r="AC130" s="3252" t="s">
        <v>1417</v>
      </c>
      <c r="AD130" s="3252">
        <v>2.5</v>
      </c>
      <c r="AE130" s="3150">
        <v>10</v>
      </c>
      <c r="AF130" s="3252">
        <v>0.25</v>
      </c>
      <c r="AG130" s="3252">
        <v>0.2</v>
      </c>
      <c r="AH130" s="3252" t="s">
        <v>1417</v>
      </c>
      <c r="AI130" s="3252" t="s">
        <v>1417</v>
      </c>
      <c r="AJ130" s="3458" t="s">
        <v>1417</v>
      </c>
      <c r="AK130" s="2578"/>
    </row>
    <row r="131" spans="2:37" s="2458" customFormat="1" x14ac:dyDescent="0.2">
      <c r="B131" s="3749" t="s">
        <v>6188</v>
      </c>
      <c r="C131" s="3750"/>
      <c r="D131" s="3183">
        <v>2062</v>
      </c>
      <c r="E131" s="3252">
        <v>8</v>
      </c>
      <c r="F131" s="3252" t="s">
        <v>1417</v>
      </c>
      <c r="G131" s="3252" t="s">
        <v>1417</v>
      </c>
      <c r="H131" s="3252" t="s">
        <v>1417</v>
      </c>
      <c r="I131" s="3252" t="s">
        <v>1417</v>
      </c>
      <c r="J131" s="3252" t="s">
        <v>1417</v>
      </c>
      <c r="K131" s="3252" t="s">
        <v>1417</v>
      </c>
      <c r="L131" s="3252" t="s">
        <v>1417</v>
      </c>
      <c r="M131" s="3252" t="s">
        <v>1417</v>
      </c>
      <c r="N131" s="3252" t="s">
        <v>1417</v>
      </c>
      <c r="O131" s="3252" t="s">
        <v>1417</v>
      </c>
      <c r="P131" s="3252" t="s">
        <v>1417</v>
      </c>
      <c r="Q131" s="3252" t="s">
        <v>1417</v>
      </c>
      <c r="R131" s="3252" t="s">
        <v>1417</v>
      </c>
      <c r="S131" s="3252" t="s">
        <v>1417</v>
      </c>
      <c r="T131" s="3252" t="s">
        <v>1417</v>
      </c>
      <c r="U131" s="3252" t="s">
        <v>1417</v>
      </c>
      <c r="V131" s="3252" t="s">
        <v>1417</v>
      </c>
      <c r="W131" s="3252" t="s">
        <v>1417</v>
      </c>
      <c r="X131" s="3252" t="s">
        <v>1417</v>
      </c>
      <c r="Y131" s="3252" t="s">
        <v>1417</v>
      </c>
      <c r="Z131" s="3252" t="s">
        <v>1417</v>
      </c>
      <c r="AA131" s="3252" t="s">
        <v>1417</v>
      </c>
      <c r="AB131" s="3252" t="s">
        <v>1417</v>
      </c>
      <c r="AC131" s="3252" t="s">
        <v>1417</v>
      </c>
      <c r="AD131" s="3252">
        <v>8</v>
      </c>
      <c r="AE131" s="3150">
        <v>100</v>
      </c>
      <c r="AF131" s="3252">
        <v>0.08</v>
      </c>
      <c r="AG131" s="3252">
        <v>0.2</v>
      </c>
      <c r="AH131" s="3252" t="s">
        <v>1417</v>
      </c>
      <c r="AI131" s="3252" t="s">
        <v>1417</v>
      </c>
      <c r="AJ131" s="3458" t="s">
        <v>1417</v>
      </c>
      <c r="AK131" s="2578"/>
    </row>
    <row r="132" spans="2:37" s="2458" customFormat="1" x14ac:dyDescent="0.2">
      <c r="B132" s="3749" t="s">
        <v>6189</v>
      </c>
      <c r="C132" s="3750"/>
      <c r="D132" s="3183">
        <v>2063</v>
      </c>
      <c r="E132" s="3252">
        <v>4</v>
      </c>
      <c r="F132" s="3252" t="s">
        <v>1417</v>
      </c>
      <c r="G132" s="3252" t="s">
        <v>1417</v>
      </c>
      <c r="H132" s="3252" t="s">
        <v>1417</v>
      </c>
      <c r="I132" s="3252" t="s">
        <v>1417</v>
      </c>
      <c r="J132" s="3252" t="s">
        <v>1417</v>
      </c>
      <c r="K132" s="3252" t="s">
        <v>1417</v>
      </c>
      <c r="L132" s="3252" t="s">
        <v>1417</v>
      </c>
      <c r="M132" s="3252" t="s">
        <v>1417</v>
      </c>
      <c r="N132" s="3252" t="s">
        <v>1417</v>
      </c>
      <c r="O132" s="3252" t="s">
        <v>1417</v>
      </c>
      <c r="P132" s="3252" t="s">
        <v>1417</v>
      </c>
      <c r="Q132" s="3252" t="s">
        <v>1417</v>
      </c>
      <c r="R132" s="3252" t="s">
        <v>1417</v>
      </c>
      <c r="S132" s="3252" t="s">
        <v>1417</v>
      </c>
      <c r="T132" s="3252" t="s">
        <v>1417</v>
      </c>
      <c r="U132" s="3252" t="s">
        <v>1417</v>
      </c>
      <c r="V132" s="3252" t="s">
        <v>1417</v>
      </c>
      <c r="W132" s="3252" t="s">
        <v>1417</v>
      </c>
      <c r="X132" s="3252" t="s">
        <v>1417</v>
      </c>
      <c r="Y132" s="3252" t="s">
        <v>1417</v>
      </c>
      <c r="Z132" s="3252" t="s">
        <v>1417</v>
      </c>
      <c r="AA132" s="3252" t="s">
        <v>1417</v>
      </c>
      <c r="AB132" s="3252" t="s">
        <v>1417</v>
      </c>
      <c r="AC132" s="3252" t="s">
        <v>1417</v>
      </c>
      <c r="AD132" s="3252">
        <v>4</v>
      </c>
      <c r="AE132" s="3150">
        <v>20</v>
      </c>
      <c r="AF132" s="3252">
        <v>0.2</v>
      </c>
      <c r="AG132" s="3252">
        <v>0.2</v>
      </c>
      <c r="AH132" s="3252" t="s">
        <v>1417</v>
      </c>
      <c r="AI132" s="3252" t="s">
        <v>1417</v>
      </c>
      <c r="AJ132" s="3458" t="s">
        <v>1417</v>
      </c>
      <c r="AK132" s="2578"/>
    </row>
    <row r="133" spans="2:37" s="2458" customFormat="1" x14ac:dyDescent="0.2">
      <c r="B133" s="3749" t="s">
        <v>6190</v>
      </c>
      <c r="C133" s="3750"/>
      <c r="D133" s="3183">
        <v>2064</v>
      </c>
      <c r="E133" s="3252">
        <v>1.5</v>
      </c>
      <c r="F133" s="3252" t="s">
        <v>1417</v>
      </c>
      <c r="G133" s="3252" t="s">
        <v>1417</v>
      </c>
      <c r="H133" s="3252" t="s">
        <v>1417</v>
      </c>
      <c r="I133" s="3252" t="s">
        <v>1417</v>
      </c>
      <c r="J133" s="3252" t="s">
        <v>1417</v>
      </c>
      <c r="K133" s="3252" t="s">
        <v>1417</v>
      </c>
      <c r="L133" s="3252" t="s">
        <v>1417</v>
      </c>
      <c r="M133" s="3252" t="s">
        <v>1417</v>
      </c>
      <c r="N133" s="3252" t="s">
        <v>1417</v>
      </c>
      <c r="O133" s="3252" t="s">
        <v>1417</v>
      </c>
      <c r="P133" s="3252" t="s">
        <v>1417</v>
      </c>
      <c r="Q133" s="3252" t="s">
        <v>1417</v>
      </c>
      <c r="R133" s="3252" t="s">
        <v>1417</v>
      </c>
      <c r="S133" s="3252" t="s">
        <v>1417</v>
      </c>
      <c r="T133" s="3252" t="s">
        <v>1417</v>
      </c>
      <c r="U133" s="3252" t="s">
        <v>1417</v>
      </c>
      <c r="V133" s="3252" t="s">
        <v>1417</v>
      </c>
      <c r="W133" s="3252" t="s">
        <v>1417</v>
      </c>
      <c r="X133" s="3252" t="s">
        <v>1417</v>
      </c>
      <c r="Y133" s="3252" t="s">
        <v>1417</v>
      </c>
      <c r="Z133" s="3252" t="s">
        <v>1417</v>
      </c>
      <c r="AA133" s="3252" t="s">
        <v>1417</v>
      </c>
      <c r="AB133" s="3252" t="s">
        <v>1417</v>
      </c>
      <c r="AC133" s="3252" t="s">
        <v>1417</v>
      </c>
      <c r="AD133" s="3252">
        <v>1.5</v>
      </c>
      <c r="AE133" s="3150">
        <v>5</v>
      </c>
      <c r="AF133" s="3252">
        <v>0.3</v>
      </c>
      <c r="AG133" s="3252">
        <v>0.2</v>
      </c>
      <c r="AH133" s="3252" t="s">
        <v>1417</v>
      </c>
      <c r="AI133" s="3252" t="s">
        <v>1417</v>
      </c>
      <c r="AJ133" s="3458" t="s">
        <v>1417</v>
      </c>
      <c r="AK133" s="2578"/>
    </row>
    <row r="134" spans="2:37" s="2458" customFormat="1" x14ac:dyDescent="0.2">
      <c r="B134" s="3749" t="s">
        <v>6191</v>
      </c>
      <c r="C134" s="3750"/>
      <c r="D134" s="3183">
        <v>2065</v>
      </c>
      <c r="E134" s="3252">
        <v>6</v>
      </c>
      <c r="F134" s="3252" t="s">
        <v>1417</v>
      </c>
      <c r="G134" s="3252" t="s">
        <v>1417</v>
      </c>
      <c r="H134" s="3252" t="s">
        <v>1417</v>
      </c>
      <c r="I134" s="3252" t="s">
        <v>1417</v>
      </c>
      <c r="J134" s="3252" t="s">
        <v>1417</v>
      </c>
      <c r="K134" s="3252" t="s">
        <v>1417</v>
      </c>
      <c r="L134" s="3252" t="s">
        <v>1417</v>
      </c>
      <c r="M134" s="3252" t="s">
        <v>1417</v>
      </c>
      <c r="N134" s="3252" t="s">
        <v>1417</v>
      </c>
      <c r="O134" s="3252" t="s">
        <v>1417</v>
      </c>
      <c r="P134" s="3252" t="s">
        <v>1417</v>
      </c>
      <c r="Q134" s="3252" t="s">
        <v>1417</v>
      </c>
      <c r="R134" s="3252" t="s">
        <v>1417</v>
      </c>
      <c r="S134" s="3252" t="s">
        <v>1417</v>
      </c>
      <c r="T134" s="3252" t="s">
        <v>1417</v>
      </c>
      <c r="U134" s="3252" t="s">
        <v>1417</v>
      </c>
      <c r="V134" s="3252" t="s">
        <v>1417</v>
      </c>
      <c r="W134" s="3252" t="s">
        <v>1417</v>
      </c>
      <c r="X134" s="3252" t="s">
        <v>1417</v>
      </c>
      <c r="Y134" s="3252" t="s">
        <v>1417</v>
      </c>
      <c r="Z134" s="3252" t="s">
        <v>1417</v>
      </c>
      <c r="AA134" s="3252" t="s">
        <v>1417</v>
      </c>
      <c r="AB134" s="3252" t="s">
        <v>1417</v>
      </c>
      <c r="AC134" s="3252" t="s">
        <v>1417</v>
      </c>
      <c r="AD134" s="3252">
        <v>6</v>
      </c>
      <c r="AE134" s="3150">
        <v>50</v>
      </c>
      <c r="AF134" s="3252">
        <v>0.12</v>
      </c>
      <c r="AG134" s="3252">
        <v>0.2</v>
      </c>
      <c r="AH134" s="3252" t="s">
        <v>1417</v>
      </c>
      <c r="AI134" s="3252" t="s">
        <v>1417</v>
      </c>
      <c r="AJ134" s="3458" t="s">
        <v>1417</v>
      </c>
      <c r="AK134" s="2578"/>
    </row>
    <row r="135" spans="2:37" s="2458" customFormat="1" x14ac:dyDescent="0.2">
      <c r="B135" s="3749" t="s">
        <v>6192</v>
      </c>
      <c r="C135" s="3750"/>
      <c r="D135" s="3183">
        <v>300317</v>
      </c>
      <c r="E135" s="3252" t="s">
        <v>1417</v>
      </c>
      <c r="F135" s="3252" t="s">
        <v>1417</v>
      </c>
      <c r="G135" s="3252" t="s">
        <v>1417</v>
      </c>
      <c r="H135" s="3252" t="s">
        <v>1417</v>
      </c>
      <c r="I135" s="3252" t="s">
        <v>1417</v>
      </c>
      <c r="J135" s="3252" t="s">
        <v>1417</v>
      </c>
      <c r="K135" s="3252" t="s">
        <v>1417</v>
      </c>
      <c r="L135" s="3252" t="s">
        <v>1417</v>
      </c>
      <c r="M135" s="3252" t="s">
        <v>1417</v>
      </c>
      <c r="N135" s="3252" t="s">
        <v>1417</v>
      </c>
      <c r="O135" s="3252" t="s">
        <v>1417</v>
      </c>
      <c r="P135" s="3252" t="s">
        <v>1417</v>
      </c>
      <c r="Q135" s="3252" t="s">
        <v>1417</v>
      </c>
      <c r="R135" s="3252" t="s">
        <v>1417</v>
      </c>
      <c r="S135" s="3252" t="s">
        <v>1417</v>
      </c>
      <c r="T135" s="3252" t="s">
        <v>1417</v>
      </c>
      <c r="U135" s="3252" t="s">
        <v>1417</v>
      </c>
      <c r="V135" s="3252" t="s">
        <v>1417</v>
      </c>
      <c r="W135" s="3252" t="s">
        <v>1417</v>
      </c>
      <c r="X135" s="3252" t="s">
        <v>1417</v>
      </c>
      <c r="Y135" s="3252" t="s">
        <v>1417</v>
      </c>
      <c r="Z135" s="3252" t="s">
        <v>1417</v>
      </c>
      <c r="AA135" s="3252" t="s">
        <v>1417</v>
      </c>
      <c r="AB135" s="3252" t="s">
        <v>1417</v>
      </c>
      <c r="AC135" s="3252" t="s">
        <v>1417</v>
      </c>
      <c r="AD135" s="3252" t="s">
        <v>1417</v>
      </c>
      <c r="AE135" s="3150">
        <v>0</v>
      </c>
      <c r="AF135" s="3252" t="s">
        <v>1417</v>
      </c>
      <c r="AG135" s="3252">
        <v>0.2</v>
      </c>
      <c r="AH135" s="3252" t="s">
        <v>1417</v>
      </c>
      <c r="AI135" s="3252" t="s">
        <v>1417</v>
      </c>
      <c r="AJ135" s="3458" t="s">
        <v>1417</v>
      </c>
      <c r="AK135" s="2578"/>
    </row>
    <row r="136" spans="2:37" s="2458" customFormat="1" x14ac:dyDescent="0.2">
      <c r="B136" s="3749" t="s">
        <v>6193</v>
      </c>
      <c r="C136" s="3750"/>
      <c r="D136" s="3183">
        <v>2066</v>
      </c>
      <c r="E136" s="3252">
        <v>2.5</v>
      </c>
      <c r="F136" s="3252" t="s">
        <v>1417</v>
      </c>
      <c r="G136" s="3252" t="s">
        <v>1417</v>
      </c>
      <c r="H136" s="3252" t="s">
        <v>1417</v>
      </c>
      <c r="I136" s="3252" t="s">
        <v>1417</v>
      </c>
      <c r="J136" s="3252" t="s">
        <v>1417</v>
      </c>
      <c r="K136" s="3252" t="s">
        <v>1417</v>
      </c>
      <c r="L136" s="3252" t="s">
        <v>1417</v>
      </c>
      <c r="M136" s="3252" t="s">
        <v>1417</v>
      </c>
      <c r="N136" s="3252" t="s">
        <v>1417</v>
      </c>
      <c r="O136" s="3252" t="s">
        <v>1417</v>
      </c>
      <c r="P136" s="3252" t="s">
        <v>1417</v>
      </c>
      <c r="Q136" s="3252" t="s">
        <v>1417</v>
      </c>
      <c r="R136" s="3252" t="s">
        <v>1417</v>
      </c>
      <c r="S136" s="3252" t="s">
        <v>1417</v>
      </c>
      <c r="T136" s="3252" t="s">
        <v>1417</v>
      </c>
      <c r="U136" s="3252" t="s">
        <v>1417</v>
      </c>
      <c r="V136" s="3252" t="s">
        <v>1417</v>
      </c>
      <c r="W136" s="3252" t="s">
        <v>1417</v>
      </c>
      <c r="X136" s="3252" t="s">
        <v>1417</v>
      </c>
      <c r="Y136" s="3252" t="s">
        <v>1417</v>
      </c>
      <c r="Z136" s="3252" t="s">
        <v>1417</v>
      </c>
      <c r="AA136" s="3252" t="s">
        <v>1417</v>
      </c>
      <c r="AB136" s="3252" t="s">
        <v>1417</v>
      </c>
      <c r="AC136" s="3252" t="s">
        <v>1417</v>
      </c>
      <c r="AD136" s="3252">
        <v>2.5</v>
      </c>
      <c r="AE136" s="3150">
        <v>10</v>
      </c>
      <c r="AF136" s="3252">
        <v>0.25</v>
      </c>
      <c r="AG136" s="3252">
        <v>0.2</v>
      </c>
      <c r="AH136" s="3252" t="s">
        <v>1417</v>
      </c>
      <c r="AI136" s="3252" t="s">
        <v>1417</v>
      </c>
      <c r="AJ136" s="3458" t="s">
        <v>1417</v>
      </c>
      <c r="AK136" s="2578"/>
    </row>
    <row r="137" spans="2:37" s="2458" customFormat="1" x14ac:dyDescent="0.2">
      <c r="B137" s="3749" t="s">
        <v>6194</v>
      </c>
      <c r="C137" s="3750"/>
      <c r="D137" s="3183">
        <v>2067</v>
      </c>
      <c r="E137" s="3252">
        <v>8</v>
      </c>
      <c r="F137" s="3252" t="s">
        <v>1417</v>
      </c>
      <c r="G137" s="3252" t="s">
        <v>1417</v>
      </c>
      <c r="H137" s="3252" t="s">
        <v>1417</v>
      </c>
      <c r="I137" s="3252" t="s">
        <v>1417</v>
      </c>
      <c r="J137" s="3252" t="s">
        <v>1417</v>
      </c>
      <c r="K137" s="3252" t="s">
        <v>1417</v>
      </c>
      <c r="L137" s="3252" t="s">
        <v>1417</v>
      </c>
      <c r="M137" s="3252" t="s">
        <v>1417</v>
      </c>
      <c r="N137" s="3252" t="s">
        <v>1417</v>
      </c>
      <c r="O137" s="3252" t="s">
        <v>1417</v>
      </c>
      <c r="P137" s="3252" t="s">
        <v>1417</v>
      </c>
      <c r="Q137" s="3252" t="s">
        <v>1417</v>
      </c>
      <c r="R137" s="3252" t="s">
        <v>1417</v>
      </c>
      <c r="S137" s="3252" t="s">
        <v>1417</v>
      </c>
      <c r="T137" s="3252" t="s">
        <v>1417</v>
      </c>
      <c r="U137" s="3252" t="s">
        <v>1417</v>
      </c>
      <c r="V137" s="3252" t="s">
        <v>1417</v>
      </c>
      <c r="W137" s="3252" t="s">
        <v>1417</v>
      </c>
      <c r="X137" s="3252" t="s">
        <v>1417</v>
      </c>
      <c r="Y137" s="3252" t="s">
        <v>1417</v>
      </c>
      <c r="Z137" s="3252" t="s">
        <v>1417</v>
      </c>
      <c r="AA137" s="3252" t="s">
        <v>1417</v>
      </c>
      <c r="AB137" s="3252" t="s">
        <v>1417</v>
      </c>
      <c r="AC137" s="3252" t="s">
        <v>1417</v>
      </c>
      <c r="AD137" s="3252">
        <v>8</v>
      </c>
      <c r="AE137" s="3150">
        <v>100</v>
      </c>
      <c r="AF137" s="3252">
        <v>0.08</v>
      </c>
      <c r="AG137" s="3252">
        <v>0.2</v>
      </c>
      <c r="AH137" s="3252" t="s">
        <v>1417</v>
      </c>
      <c r="AI137" s="3252" t="s">
        <v>1417</v>
      </c>
      <c r="AJ137" s="3458" t="s">
        <v>1417</v>
      </c>
      <c r="AK137" s="2578"/>
    </row>
    <row r="138" spans="2:37" s="2458" customFormat="1" x14ac:dyDescent="0.2">
      <c r="B138" s="3749" t="s">
        <v>6195</v>
      </c>
      <c r="C138" s="3750"/>
      <c r="D138" s="3183">
        <v>2068</v>
      </c>
      <c r="E138" s="3252">
        <v>4</v>
      </c>
      <c r="F138" s="3252" t="s">
        <v>1417</v>
      </c>
      <c r="G138" s="3252" t="s">
        <v>1417</v>
      </c>
      <c r="H138" s="3252" t="s">
        <v>1417</v>
      </c>
      <c r="I138" s="3252" t="s">
        <v>1417</v>
      </c>
      <c r="J138" s="3252" t="s">
        <v>1417</v>
      </c>
      <c r="K138" s="3252" t="s">
        <v>1417</v>
      </c>
      <c r="L138" s="3252" t="s">
        <v>1417</v>
      </c>
      <c r="M138" s="3252" t="s">
        <v>1417</v>
      </c>
      <c r="N138" s="3252" t="s">
        <v>1417</v>
      </c>
      <c r="O138" s="3252" t="s">
        <v>1417</v>
      </c>
      <c r="P138" s="3252" t="s">
        <v>1417</v>
      </c>
      <c r="Q138" s="3252" t="s">
        <v>1417</v>
      </c>
      <c r="R138" s="3252" t="s">
        <v>1417</v>
      </c>
      <c r="S138" s="3252" t="s">
        <v>1417</v>
      </c>
      <c r="T138" s="3252" t="s">
        <v>1417</v>
      </c>
      <c r="U138" s="3252" t="s">
        <v>1417</v>
      </c>
      <c r="V138" s="3252" t="s">
        <v>1417</v>
      </c>
      <c r="W138" s="3252" t="s">
        <v>1417</v>
      </c>
      <c r="X138" s="3252" t="s">
        <v>1417</v>
      </c>
      <c r="Y138" s="3252" t="s">
        <v>1417</v>
      </c>
      <c r="Z138" s="3252" t="s">
        <v>1417</v>
      </c>
      <c r="AA138" s="3252" t="s">
        <v>1417</v>
      </c>
      <c r="AB138" s="3252" t="s">
        <v>1417</v>
      </c>
      <c r="AC138" s="3252" t="s">
        <v>1417</v>
      </c>
      <c r="AD138" s="3252">
        <v>4</v>
      </c>
      <c r="AE138" s="3150">
        <v>20</v>
      </c>
      <c r="AF138" s="3252">
        <v>0.2</v>
      </c>
      <c r="AG138" s="3252">
        <v>0.2</v>
      </c>
      <c r="AH138" s="3252" t="s">
        <v>1417</v>
      </c>
      <c r="AI138" s="3252" t="s">
        <v>1417</v>
      </c>
      <c r="AJ138" s="3458" t="s">
        <v>1417</v>
      </c>
      <c r="AK138" s="2578"/>
    </row>
    <row r="139" spans="2:37" s="2458" customFormat="1" x14ac:dyDescent="0.2">
      <c r="B139" s="3749" t="s">
        <v>6196</v>
      </c>
      <c r="C139" s="3750"/>
      <c r="D139" s="3183">
        <v>2069</v>
      </c>
      <c r="E139" s="3252">
        <v>1.5</v>
      </c>
      <c r="F139" s="3252" t="s">
        <v>1417</v>
      </c>
      <c r="G139" s="3252" t="s">
        <v>1417</v>
      </c>
      <c r="H139" s="3252" t="s">
        <v>1417</v>
      </c>
      <c r="I139" s="3252" t="s">
        <v>1417</v>
      </c>
      <c r="J139" s="3252" t="s">
        <v>1417</v>
      </c>
      <c r="K139" s="3252" t="s">
        <v>1417</v>
      </c>
      <c r="L139" s="3252" t="s">
        <v>1417</v>
      </c>
      <c r="M139" s="3252" t="s">
        <v>1417</v>
      </c>
      <c r="N139" s="3252" t="s">
        <v>1417</v>
      </c>
      <c r="O139" s="3252" t="s">
        <v>1417</v>
      </c>
      <c r="P139" s="3252" t="s">
        <v>1417</v>
      </c>
      <c r="Q139" s="3252" t="s">
        <v>1417</v>
      </c>
      <c r="R139" s="3252" t="s">
        <v>1417</v>
      </c>
      <c r="S139" s="3252" t="s">
        <v>1417</v>
      </c>
      <c r="T139" s="3252" t="s">
        <v>1417</v>
      </c>
      <c r="U139" s="3252" t="s">
        <v>1417</v>
      </c>
      <c r="V139" s="3252" t="s">
        <v>1417</v>
      </c>
      <c r="W139" s="3252" t="s">
        <v>1417</v>
      </c>
      <c r="X139" s="3252" t="s">
        <v>1417</v>
      </c>
      <c r="Y139" s="3252" t="s">
        <v>1417</v>
      </c>
      <c r="Z139" s="3252" t="s">
        <v>1417</v>
      </c>
      <c r="AA139" s="3252" t="s">
        <v>1417</v>
      </c>
      <c r="AB139" s="3252" t="s">
        <v>1417</v>
      </c>
      <c r="AC139" s="3252" t="s">
        <v>1417</v>
      </c>
      <c r="AD139" s="3252">
        <v>1.5</v>
      </c>
      <c r="AE139" s="3150">
        <v>5</v>
      </c>
      <c r="AF139" s="3252">
        <v>0.3</v>
      </c>
      <c r="AG139" s="3252">
        <v>0.2</v>
      </c>
      <c r="AH139" s="3252" t="s">
        <v>1417</v>
      </c>
      <c r="AI139" s="3252" t="s">
        <v>1417</v>
      </c>
      <c r="AJ139" s="3458" t="s">
        <v>1417</v>
      </c>
      <c r="AK139" s="2578"/>
    </row>
    <row r="140" spans="2:37" s="2458" customFormat="1" ht="13.5" thickBot="1" x14ac:dyDescent="0.25">
      <c r="B140" s="3753" t="s">
        <v>6197</v>
      </c>
      <c r="C140" s="3754"/>
      <c r="D140" s="3190">
        <v>2070</v>
      </c>
      <c r="E140" s="3170">
        <v>6</v>
      </c>
      <c r="F140" s="3170" t="s">
        <v>1417</v>
      </c>
      <c r="G140" s="3170" t="s">
        <v>1417</v>
      </c>
      <c r="H140" s="3170" t="s">
        <v>1417</v>
      </c>
      <c r="I140" s="3170" t="s">
        <v>1417</v>
      </c>
      <c r="J140" s="3170" t="s">
        <v>1417</v>
      </c>
      <c r="K140" s="3170" t="s">
        <v>1417</v>
      </c>
      <c r="L140" s="3170" t="s">
        <v>1417</v>
      </c>
      <c r="M140" s="3170" t="s">
        <v>1417</v>
      </c>
      <c r="N140" s="3170" t="s">
        <v>1417</v>
      </c>
      <c r="O140" s="3170" t="s">
        <v>1417</v>
      </c>
      <c r="P140" s="3170" t="s">
        <v>1417</v>
      </c>
      <c r="Q140" s="3170" t="s">
        <v>1417</v>
      </c>
      <c r="R140" s="3170" t="s">
        <v>1417</v>
      </c>
      <c r="S140" s="3170" t="s">
        <v>1417</v>
      </c>
      <c r="T140" s="3170" t="s">
        <v>1417</v>
      </c>
      <c r="U140" s="3170" t="s">
        <v>1417</v>
      </c>
      <c r="V140" s="3170" t="s">
        <v>1417</v>
      </c>
      <c r="W140" s="3170" t="s">
        <v>1417</v>
      </c>
      <c r="X140" s="3170" t="s">
        <v>1417</v>
      </c>
      <c r="Y140" s="3170" t="s">
        <v>1417</v>
      </c>
      <c r="Z140" s="3170" t="s">
        <v>1417</v>
      </c>
      <c r="AA140" s="3170" t="s">
        <v>1417</v>
      </c>
      <c r="AB140" s="3170" t="s">
        <v>1417</v>
      </c>
      <c r="AC140" s="3170" t="s">
        <v>1417</v>
      </c>
      <c r="AD140" s="3170">
        <v>6</v>
      </c>
      <c r="AE140" s="3159">
        <v>50</v>
      </c>
      <c r="AF140" s="3170">
        <v>0.12</v>
      </c>
      <c r="AG140" s="3170">
        <v>0.2</v>
      </c>
      <c r="AH140" s="3170" t="s">
        <v>1417</v>
      </c>
      <c r="AI140" s="3170" t="s">
        <v>1417</v>
      </c>
      <c r="AJ140" s="3459" t="s">
        <v>1417</v>
      </c>
      <c r="AK140" s="2578"/>
    </row>
    <row r="141" spans="2:37" s="2458" customFormat="1" x14ac:dyDescent="0.2">
      <c r="B141" s="2579"/>
      <c r="C141" s="2572"/>
      <c r="D141" s="2918"/>
      <c r="E141" s="2918"/>
      <c r="F141" s="2918"/>
      <c r="G141" s="2918"/>
      <c r="H141" s="2572"/>
      <c r="I141" s="2573"/>
      <c r="J141" s="2573"/>
      <c r="K141" s="2573"/>
      <c r="L141" s="2573"/>
      <c r="M141" s="2572"/>
      <c r="N141" s="2573"/>
      <c r="O141" s="2573"/>
      <c r="P141" s="2573"/>
      <c r="Q141" s="2573"/>
      <c r="R141" s="2573"/>
      <c r="S141" s="2572"/>
      <c r="T141" s="2571"/>
      <c r="U141" s="2571"/>
      <c r="V141" s="2571"/>
      <c r="W141" s="2571"/>
      <c r="X141" s="2571"/>
      <c r="Y141" s="2571"/>
      <c r="Z141" s="2571"/>
      <c r="AA141" s="2571"/>
      <c r="AB141" s="2571"/>
      <c r="AC141" s="2571"/>
      <c r="AD141" s="2571"/>
      <c r="AE141" s="2571"/>
      <c r="AF141" s="2571"/>
      <c r="AG141" s="2571"/>
      <c r="AH141" s="2571"/>
      <c r="AI141" s="2571"/>
      <c r="AJ141" s="2571"/>
      <c r="AK141" s="2578"/>
    </row>
    <row r="142" spans="2:37" s="2458" customFormat="1" x14ac:dyDescent="0.2">
      <c r="B142" s="3643" t="s">
        <v>5002</v>
      </c>
      <c r="C142" s="3644"/>
      <c r="D142" s="3675" t="s">
        <v>5186</v>
      </c>
      <c r="E142" s="3675"/>
      <c r="F142" s="3675"/>
      <c r="G142" s="3675"/>
      <c r="H142" s="3675"/>
      <c r="I142" s="3675"/>
      <c r="J142" s="2575"/>
      <c r="K142" s="2575"/>
      <c r="L142" s="2575"/>
      <c r="M142" s="2575"/>
      <c r="N142" s="2575"/>
      <c r="O142" s="2575"/>
      <c r="P142" s="2575"/>
      <c r="Q142" s="2575"/>
      <c r="R142" s="2575"/>
      <c r="S142" s="2575"/>
      <c r="T142" s="2571"/>
      <c r="U142" s="2571"/>
      <c r="V142" s="2571"/>
      <c r="W142" s="2571"/>
      <c r="X142" s="2571"/>
      <c r="Y142" s="2571"/>
      <c r="Z142" s="2571"/>
      <c r="AA142" s="2571"/>
      <c r="AB142" s="2571"/>
      <c r="AC142" s="2571"/>
      <c r="AD142" s="2571"/>
      <c r="AE142" s="2571"/>
      <c r="AF142" s="2571"/>
      <c r="AG142" s="2571"/>
      <c r="AH142" s="2571"/>
      <c r="AI142" s="2571"/>
      <c r="AJ142" s="2571"/>
      <c r="AK142" s="2578"/>
    </row>
    <row r="143" spans="2:37" s="2458" customFormat="1" x14ac:dyDescent="0.2">
      <c r="B143" s="3643" t="s">
        <v>5003</v>
      </c>
      <c r="C143" s="3644"/>
      <c r="D143" s="3733" t="s">
        <v>6198</v>
      </c>
      <c r="E143" s="3733"/>
      <c r="F143" s="3733"/>
      <c r="G143" s="3733"/>
      <c r="H143" s="3733"/>
      <c r="I143" s="3456"/>
      <c r="J143" s="2575"/>
      <c r="K143" s="2575"/>
      <c r="L143" s="2575"/>
      <c r="M143" s="2575"/>
      <c r="N143" s="2575"/>
      <c r="O143" s="2575"/>
      <c r="P143" s="2575"/>
      <c r="Q143" s="2575"/>
      <c r="R143" s="2575"/>
      <c r="S143" s="2575"/>
      <c r="T143" s="2571"/>
      <c r="U143" s="2571"/>
      <c r="V143" s="2571"/>
      <c r="W143" s="2571"/>
      <c r="X143" s="2571"/>
      <c r="Y143" s="2571"/>
      <c r="Z143" s="2571"/>
      <c r="AA143" s="2571"/>
      <c r="AB143" s="2571"/>
      <c r="AC143" s="2571"/>
      <c r="AD143" s="2571"/>
      <c r="AE143" s="2571"/>
      <c r="AF143" s="2571"/>
      <c r="AG143" s="2571"/>
      <c r="AH143" s="2571"/>
      <c r="AI143" s="2571"/>
      <c r="AJ143" s="2571"/>
      <c r="AK143" s="2578"/>
    </row>
    <row r="144" spans="2:37" s="2458" customFormat="1" ht="15.75" thickBot="1" x14ac:dyDescent="0.25">
      <c r="B144" s="3646"/>
      <c r="C144" s="3647"/>
      <c r="D144" s="3648"/>
      <c r="E144" s="3648"/>
      <c r="F144" s="3648"/>
      <c r="G144" s="3648"/>
      <c r="H144" s="2580"/>
      <c r="I144" s="2580"/>
      <c r="J144" s="2580"/>
      <c r="K144" s="2580"/>
      <c r="L144" s="2580"/>
      <c r="M144" s="2580"/>
      <c r="N144" s="2580"/>
      <c r="O144" s="2580"/>
      <c r="P144" s="2580"/>
      <c r="Q144" s="2580"/>
      <c r="R144" s="2580"/>
      <c r="S144" s="2580"/>
      <c r="T144" s="2581"/>
      <c r="U144" s="2581"/>
      <c r="V144" s="2581"/>
      <c r="W144" s="2581"/>
      <c r="X144" s="2581"/>
      <c r="Y144" s="2581"/>
      <c r="Z144" s="2581"/>
      <c r="AA144" s="2581"/>
      <c r="AB144" s="2581"/>
      <c r="AC144" s="2581"/>
      <c r="AD144" s="2581"/>
      <c r="AE144" s="2581"/>
      <c r="AF144" s="2581"/>
      <c r="AG144" s="2581"/>
      <c r="AH144" s="2581"/>
      <c r="AI144" s="2581"/>
      <c r="AJ144" s="2581"/>
      <c r="AK144" s="2583"/>
    </row>
    <row r="145" spans="2:37" s="2458" customFormat="1" x14ac:dyDescent="0.2">
      <c r="B145" s="3250" t="str">
        <f>+B118</f>
        <v>.</v>
      </c>
      <c r="C145" s="3250"/>
      <c r="D145" s="2886"/>
      <c r="E145" s="2886"/>
      <c r="F145" s="2886"/>
      <c r="G145" s="2887"/>
      <c r="H145" s="2888"/>
      <c r="I145" s="2886"/>
      <c r="J145" s="2886"/>
    </row>
    <row r="146" spans="2:37" s="2458" customFormat="1" ht="13.5" thickBot="1" x14ac:dyDescent="0.25">
      <c r="B146" s="3250"/>
      <c r="C146" s="3250"/>
      <c r="D146" s="2886"/>
      <c r="E146" s="2886"/>
      <c r="F146" s="2886"/>
      <c r="G146" s="2887"/>
      <c r="H146" s="2888"/>
      <c r="I146" s="2886"/>
      <c r="J146" s="2886"/>
    </row>
    <row r="147" spans="2:37" s="2458" customFormat="1" ht="20.25" x14ac:dyDescent="0.2">
      <c r="B147" s="3623" t="s">
        <v>5011</v>
      </c>
      <c r="C147" s="3624"/>
      <c r="D147" s="3624"/>
      <c r="E147" s="3624"/>
      <c r="F147" s="3624"/>
      <c r="G147" s="3624"/>
      <c r="H147" s="3624"/>
      <c r="I147" s="3624"/>
      <c r="J147" s="3624"/>
      <c r="K147" s="3624"/>
      <c r="L147" s="3624"/>
      <c r="M147" s="3624"/>
      <c r="N147" s="3624"/>
      <c r="O147" s="3624"/>
      <c r="P147" s="3624"/>
      <c r="Q147" s="3624"/>
      <c r="R147" s="3624"/>
      <c r="S147" s="3624"/>
      <c r="T147" s="3624"/>
      <c r="U147" s="3624"/>
      <c r="V147" s="3624"/>
      <c r="W147" s="3624"/>
      <c r="X147" s="3624"/>
      <c r="Y147" s="3624"/>
      <c r="Z147" s="3624"/>
      <c r="AA147" s="3624"/>
      <c r="AB147" s="3624"/>
      <c r="AC147" s="3624"/>
      <c r="AD147" s="3624"/>
      <c r="AE147" s="3624"/>
      <c r="AF147" s="3624"/>
      <c r="AG147" s="3624"/>
      <c r="AH147" s="3624"/>
      <c r="AI147" s="3624"/>
      <c r="AJ147" s="3624"/>
      <c r="AK147" s="3625"/>
    </row>
    <row r="148" spans="2:37" s="2458" customFormat="1" ht="13.5" customHeight="1" x14ac:dyDescent="0.2">
      <c r="B148" s="2576"/>
      <c r="C148" s="3410"/>
      <c r="D148" s="3410"/>
      <c r="E148" s="3410"/>
      <c r="F148" s="3410"/>
      <c r="G148" s="2577"/>
      <c r="H148" s="2577"/>
      <c r="I148" s="2577"/>
      <c r="J148" s="2577"/>
      <c r="K148" s="2577"/>
      <c r="L148" s="2577"/>
      <c r="M148" s="2577"/>
      <c r="N148" s="2577"/>
      <c r="O148" s="2577"/>
      <c r="P148" s="2577"/>
      <c r="Q148" s="2577"/>
      <c r="R148" s="2577"/>
      <c r="S148" s="2577"/>
      <c r="T148" s="2577"/>
      <c r="U148" s="2577"/>
      <c r="V148" s="2577"/>
      <c r="W148" s="2577"/>
      <c r="X148" s="2577"/>
      <c r="Y148" s="2577"/>
      <c r="Z148" s="2577"/>
      <c r="AA148" s="2577"/>
      <c r="AB148" s="2577"/>
      <c r="AC148" s="2577"/>
      <c r="AD148" s="2577"/>
      <c r="AE148" s="2577"/>
      <c r="AF148" s="2577"/>
      <c r="AG148" s="2577"/>
      <c r="AH148" s="2577"/>
      <c r="AI148" s="2577"/>
      <c r="AJ148" s="2577"/>
      <c r="AK148" s="2578"/>
    </row>
    <row r="149" spans="2:37" s="2458" customFormat="1" ht="13.5" customHeight="1" x14ac:dyDescent="0.2">
      <c r="B149" s="2576" t="s">
        <v>4998</v>
      </c>
      <c r="C149" s="3410"/>
      <c r="D149" s="3656" t="s">
        <v>6171</v>
      </c>
      <c r="E149" s="3656"/>
      <c r="F149" s="3656"/>
      <c r="G149" s="2577"/>
      <c r="H149" s="2577"/>
      <c r="I149" s="2577"/>
      <c r="J149" s="2577"/>
      <c r="K149" s="2577"/>
      <c r="L149" s="2577"/>
      <c r="M149" s="2577"/>
      <c r="N149" s="2577"/>
      <c r="O149" s="2577"/>
      <c r="P149" s="2577"/>
      <c r="Q149" s="2577"/>
      <c r="R149" s="2577"/>
      <c r="S149" s="2577"/>
      <c r="T149" s="2577"/>
      <c r="U149" s="2577"/>
      <c r="V149" s="2577"/>
      <c r="W149" s="2577"/>
      <c r="X149" s="2577"/>
      <c r="Y149" s="2577"/>
      <c r="Z149" s="2577"/>
      <c r="AA149" s="2577"/>
      <c r="AB149" s="2577"/>
      <c r="AC149" s="2577"/>
      <c r="AD149" s="2577"/>
      <c r="AE149" s="2577"/>
      <c r="AF149" s="2577"/>
      <c r="AG149" s="2577"/>
      <c r="AH149" s="2577"/>
      <c r="AI149" s="2577"/>
      <c r="AJ149" s="2577"/>
      <c r="AK149" s="2578"/>
    </row>
    <row r="150" spans="2:37" s="2458" customFormat="1" ht="13.5" thickBot="1" x14ac:dyDescent="0.25">
      <c r="B150" s="3657" t="s">
        <v>5012</v>
      </c>
      <c r="C150" s="3658"/>
      <c r="D150" s="3629">
        <v>41594</v>
      </c>
      <c r="E150" s="3629"/>
      <c r="F150" s="3410"/>
      <c r="G150" s="2577"/>
      <c r="H150" s="2577"/>
      <c r="I150" s="2577"/>
      <c r="J150" s="2577"/>
      <c r="K150" s="2577"/>
      <c r="L150" s="2577"/>
      <c r="M150" s="2577"/>
      <c r="N150" s="2577"/>
      <c r="O150" s="2577"/>
      <c r="P150" s="2577"/>
      <c r="Q150" s="2577"/>
      <c r="R150" s="2577"/>
      <c r="S150" s="2577"/>
      <c r="T150" s="2577"/>
      <c r="U150" s="2577"/>
      <c r="V150" s="2577"/>
      <c r="W150" s="2577"/>
      <c r="X150" s="2577"/>
      <c r="Y150" s="2577"/>
      <c r="Z150" s="2577"/>
      <c r="AA150" s="2577"/>
      <c r="AB150" s="2577"/>
      <c r="AC150" s="2577"/>
      <c r="AD150" s="2577"/>
      <c r="AE150" s="2577"/>
      <c r="AF150" s="2577"/>
      <c r="AG150" s="2577"/>
      <c r="AH150" s="2577"/>
      <c r="AI150" s="2577"/>
      <c r="AJ150" s="2577"/>
      <c r="AK150" s="2578"/>
    </row>
    <row r="151" spans="2:37" s="2458" customFormat="1" ht="77.25" customHeight="1" thickBot="1" x14ac:dyDescent="0.25">
      <c r="B151" s="3659" t="s">
        <v>5013</v>
      </c>
      <c r="C151" s="3710"/>
      <c r="D151" s="3661" t="s">
        <v>6172</v>
      </c>
      <c r="E151" s="3662"/>
      <c r="F151" s="3662"/>
      <c r="G151" s="3662"/>
      <c r="H151" s="3662"/>
      <c r="I151" s="3662"/>
      <c r="J151" s="3662"/>
      <c r="K151" s="3662"/>
      <c r="L151" s="3662"/>
      <c r="M151" s="3662"/>
      <c r="N151" s="3662"/>
      <c r="O151" s="3662"/>
      <c r="P151" s="3662"/>
      <c r="Q151" s="3663"/>
      <c r="R151" s="2577"/>
      <c r="S151" s="2577"/>
      <c r="T151" s="2577"/>
      <c r="U151" s="2577"/>
      <c r="V151" s="2577"/>
      <c r="W151" s="2577"/>
      <c r="X151" s="2577"/>
      <c r="Y151" s="2577"/>
      <c r="Z151" s="2577"/>
      <c r="AA151" s="2577"/>
      <c r="AB151" s="2577"/>
      <c r="AC151" s="2577"/>
      <c r="AD151" s="2577"/>
      <c r="AE151" s="2577"/>
      <c r="AF151" s="2577"/>
      <c r="AG151" s="2577"/>
      <c r="AH151" s="2577"/>
      <c r="AI151" s="2577"/>
      <c r="AJ151" s="2577"/>
      <c r="AK151" s="2578"/>
    </row>
    <row r="152" spans="2:37" s="2458" customFormat="1" ht="13.5" customHeight="1" thickBot="1" x14ac:dyDescent="0.25">
      <c r="B152" s="3664"/>
      <c r="C152" s="3653"/>
      <c r="D152" s="3653"/>
      <c r="E152" s="3653"/>
      <c r="F152" s="3653"/>
      <c r="G152" s="3653"/>
      <c r="H152" s="3653"/>
      <c r="I152" s="3653"/>
      <c r="J152" s="3653"/>
      <c r="K152" s="3653"/>
      <c r="L152" s="3653"/>
      <c r="M152" s="3653"/>
      <c r="N152" s="3653"/>
      <c r="O152" s="3653"/>
      <c r="P152" s="3653"/>
      <c r="Q152" s="3653"/>
      <c r="R152" s="2577"/>
      <c r="S152" s="2577"/>
      <c r="T152" s="2577"/>
      <c r="U152" s="2577"/>
      <c r="V152" s="2577"/>
      <c r="W152" s="2577"/>
      <c r="X152" s="2577"/>
      <c r="Y152" s="2577"/>
      <c r="Z152" s="2577"/>
      <c r="AA152" s="2577"/>
      <c r="AB152" s="2577"/>
      <c r="AC152" s="2577"/>
      <c r="AD152" s="2577"/>
      <c r="AE152" s="2577"/>
      <c r="AF152" s="2577"/>
      <c r="AG152" s="2577"/>
      <c r="AH152" s="2577"/>
      <c r="AI152" s="2577"/>
      <c r="AJ152" s="2577"/>
      <c r="AK152" s="2578"/>
    </row>
    <row r="153" spans="2:37" s="2458" customFormat="1" ht="13.5" thickBot="1" x14ac:dyDescent="0.25">
      <c r="B153" s="3638" t="s">
        <v>5014</v>
      </c>
      <c r="C153" s="3638"/>
      <c r="D153" s="3638" t="s">
        <v>5004</v>
      </c>
      <c r="E153" s="3638" t="s">
        <v>5015</v>
      </c>
      <c r="F153" s="3654" t="s">
        <v>224</v>
      </c>
      <c r="G153" s="3654"/>
      <c r="H153" s="3654"/>
      <c r="I153" s="3654"/>
      <c r="J153" s="3654"/>
      <c r="K153" s="3654"/>
      <c r="L153" s="3654"/>
      <c r="M153" s="3654"/>
      <c r="N153" s="3654"/>
      <c r="O153" s="3654"/>
      <c r="P153" s="3654"/>
      <c r="Q153" s="3654"/>
      <c r="R153" s="3654"/>
      <c r="S153" s="3654" t="s">
        <v>340</v>
      </c>
      <c r="T153" s="3654"/>
      <c r="U153" s="3654"/>
      <c r="V153" s="3654"/>
      <c r="W153" s="3654"/>
      <c r="X153" s="3654"/>
      <c r="Y153" s="3654"/>
      <c r="Z153" s="3654"/>
      <c r="AA153" s="3654"/>
      <c r="AB153" s="3654"/>
      <c r="AC153" s="3654"/>
      <c r="AD153" s="3654" t="s">
        <v>225</v>
      </c>
      <c r="AE153" s="3654"/>
      <c r="AF153" s="3654"/>
      <c r="AG153" s="3654"/>
      <c r="AH153" s="3655" t="s">
        <v>4999</v>
      </c>
      <c r="AI153" s="3655"/>
      <c r="AJ153" s="3655"/>
      <c r="AK153" s="2578"/>
    </row>
    <row r="154" spans="2:37" s="2458" customFormat="1" ht="13.5" thickBot="1" x14ac:dyDescent="0.25">
      <c r="B154" s="3639"/>
      <c r="C154" s="3639"/>
      <c r="D154" s="3639"/>
      <c r="E154" s="3639"/>
      <c r="F154" s="3639" t="s">
        <v>5016</v>
      </c>
      <c r="G154" s="3639" t="s">
        <v>5017</v>
      </c>
      <c r="H154" s="3638" t="s">
        <v>5018</v>
      </c>
      <c r="I154" s="3640" t="s">
        <v>5019</v>
      </c>
      <c r="J154" s="3640" t="s">
        <v>5020</v>
      </c>
      <c r="K154" s="3637" t="s">
        <v>5021</v>
      </c>
      <c r="L154" s="3637" t="s">
        <v>5022</v>
      </c>
      <c r="M154" s="3640" t="s">
        <v>5023</v>
      </c>
      <c r="N154" s="3640"/>
      <c r="O154" s="3637" t="s">
        <v>5024</v>
      </c>
      <c r="P154" s="3637" t="s">
        <v>5025</v>
      </c>
      <c r="Q154" s="3637" t="s">
        <v>5026</v>
      </c>
      <c r="R154" s="3637" t="s">
        <v>5027</v>
      </c>
      <c r="S154" s="3638" t="s">
        <v>5028</v>
      </c>
      <c r="T154" s="3638" t="s">
        <v>5029</v>
      </c>
      <c r="U154" s="3638" t="s">
        <v>5030</v>
      </c>
      <c r="V154" s="3638" t="s">
        <v>5031</v>
      </c>
      <c r="W154" s="3638" t="s">
        <v>5032</v>
      </c>
      <c r="X154" s="3638" t="s">
        <v>5033</v>
      </c>
      <c r="Y154" s="3638" t="s">
        <v>5034</v>
      </c>
      <c r="Z154" s="3638" t="s">
        <v>5035</v>
      </c>
      <c r="AA154" s="3638" t="s">
        <v>5036</v>
      </c>
      <c r="AB154" s="3640" t="s">
        <v>5037</v>
      </c>
      <c r="AC154" s="3640" t="s">
        <v>5038</v>
      </c>
      <c r="AD154" s="3638" t="s">
        <v>5039</v>
      </c>
      <c r="AE154" s="3638" t="s">
        <v>5040</v>
      </c>
      <c r="AF154" s="3638" t="s">
        <v>5041</v>
      </c>
      <c r="AG154" s="3638" t="s">
        <v>5042</v>
      </c>
      <c r="AH154" s="3638" t="s">
        <v>1154</v>
      </c>
      <c r="AI154" s="3638" t="s">
        <v>5000</v>
      </c>
      <c r="AJ154" s="3638" t="s">
        <v>5001</v>
      </c>
      <c r="AK154" s="2578"/>
    </row>
    <row r="155" spans="2:37" s="2458" customFormat="1" ht="13.5" thickBot="1" x14ac:dyDescent="0.25">
      <c r="B155" s="3639"/>
      <c r="C155" s="3639"/>
      <c r="D155" s="3639"/>
      <c r="E155" s="3639"/>
      <c r="F155" s="3639"/>
      <c r="G155" s="3639"/>
      <c r="H155" s="3639"/>
      <c r="I155" s="3637"/>
      <c r="J155" s="3637"/>
      <c r="K155" s="3637"/>
      <c r="L155" s="3637"/>
      <c r="M155" s="3412" t="s">
        <v>5043</v>
      </c>
      <c r="N155" s="3413" t="s">
        <v>2798</v>
      </c>
      <c r="O155" s="3637"/>
      <c r="P155" s="3637"/>
      <c r="Q155" s="3637"/>
      <c r="R155" s="3637"/>
      <c r="S155" s="3639"/>
      <c r="T155" s="3639"/>
      <c r="U155" s="3639"/>
      <c r="V155" s="3639"/>
      <c r="W155" s="3639"/>
      <c r="X155" s="3639"/>
      <c r="Y155" s="3639"/>
      <c r="Z155" s="3639"/>
      <c r="AA155" s="3639"/>
      <c r="AB155" s="3637"/>
      <c r="AC155" s="3637"/>
      <c r="AD155" s="3639"/>
      <c r="AE155" s="3639"/>
      <c r="AF155" s="3639"/>
      <c r="AG155" s="3639"/>
      <c r="AH155" s="3639"/>
      <c r="AI155" s="3639"/>
      <c r="AJ155" s="3639"/>
      <c r="AK155" s="2578"/>
    </row>
    <row r="156" spans="2:37" s="2458" customFormat="1" x14ac:dyDescent="0.2">
      <c r="B156" s="3743" t="s">
        <v>6173</v>
      </c>
      <c r="C156" s="3744"/>
      <c r="D156" s="3443">
        <v>300335</v>
      </c>
      <c r="E156" s="3337">
        <v>29</v>
      </c>
      <c r="F156" s="3169" t="s">
        <v>1534</v>
      </c>
      <c r="G156" s="3156" t="s">
        <v>1534</v>
      </c>
      <c r="H156" s="3156" t="s">
        <v>1534</v>
      </c>
      <c r="I156" s="3156" t="s">
        <v>1534</v>
      </c>
      <c r="J156" s="3156" t="s">
        <v>1534</v>
      </c>
      <c r="K156" s="3156" t="s">
        <v>1534</v>
      </c>
      <c r="L156" s="3338" t="s">
        <v>1534</v>
      </c>
      <c r="M156" s="3197" t="s">
        <v>1534</v>
      </c>
      <c r="N156" s="3197" t="s">
        <v>1534</v>
      </c>
      <c r="O156" s="3156" t="s">
        <v>1534</v>
      </c>
      <c r="P156" s="3156" t="s">
        <v>1534</v>
      </c>
      <c r="Q156" s="3156" t="s">
        <v>1534</v>
      </c>
      <c r="R156" s="3156" t="s">
        <v>1534</v>
      </c>
      <c r="S156" s="2706" t="s">
        <v>1534</v>
      </c>
      <c r="T156" s="2706" t="s">
        <v>1534</v>
      </c>
      <c r="U156" s="2706" t="s">
        <v>1534</v>
      </c>
      <c r="V156" s="2706" t="s">
        <v>1534</v>
      </c>
      <c r="W156" s="2706" t="s">
        <v>1534</v>
      </c>
      <c r="X156" s="2706" t="s">
        <v>1534</v>
      </c>
      <c r="Y156" s="2706" t="s">
        <v>1534</v>
      </c>
      <c r="Z156" s="2706" t="s">
        <v>1534</v>
      </c>
      <c r="AA156" s="2706" t="s">
        <v>1534</v>
      </c>
      <c r="AB156" s="2706" t="s">
        <v>1534</v>
      </c>
      <c r="AC156" s="2706" t="s">
        <v>1534</v>
      </c>
      <c r="AD156" s="3337">
        <v>29</v>
      </c>
      <c r="AE156" s="3444" t="s">
        <v>6174</v>
      </c>
      <c r="AF156" s="2714" t="s">
        <v>1534</v>
      </c>
      <c r="AG156" s="2714">
        <v>0.1</v>
      </c>
      <c r="AH156" s="2707"/>
      <c r="AI156" s="2707"/>
      <c r="AJ156" s="3421"/>
      <c r="AK156" s="2578"/>
    </row>
    <row r="157" spans="2:37" s="2458" customFormat="1" x14ac:dyDescent="0.2">
      <c r="B157" s="3749" t="s">
        <v>6175</v>
      </c>
      <c r="C157" s="3750"/>
      <c r="D157" s="3445">
        <v>300335</v>
      </c>
      <c r="E157" s="3346">
        <v>39</v>
      </c>
      <c r="F157" s="3252" t="s">
        <v>1534</v>
      </c>
      <c r="G157" s="3058" t="s">
        <v>1534</v>
      </c>
      <c r="H157" s="3058" t="s">
        <v>1534</v>
      </c>
      <c r="I157" s="3058" t="s">
        <v>1534</v>
      </c>
      <c r="J157" s="3058" t="s">
        <v>1534</v>
      </c>
      <c r="K157" s="3058" t="s">
        <v>1534</v>
      </c>
      <c r="L157" s="3347" t="s">
        <v>1534</v>
      </c>
      <c r="M157" s="3202" t="s">
        <v>1534</v>
      </c>
      <c r="N157" s="3202" t="s">
        <v>1534</v>
      </c>
      <c r="O157" s="3058" t="s">
        <v>1534</v>
      </c>
      <c r="P157" s="3058" t="s">
        <v>1534</v>
      </c>
      <c r="Q157" s="3058" t="s">
        <v>1534</v>
      </c>
      <c r="R157" s="3058" t="s">
        <v>1534</v>
      </c>
      <c r="S157" s="2618" t="s">
        <v>1534</v>
      </c>
      <c r="T157" s="2618" t="s">
        <v>1534</v>
      </c>
      <c r="U157" s="2618" t="s">
        <v>1534</v>
      </c>
      <c r="V157" s="2618" t="s">
        <v>1534</v>
      </c>
      <c r="W157" s="2618" t="s">
        <v>1534</v>
      </c>
      <c r="X157" s="2618" t="s">
        <v>1534</v>
      </c>
      <c r="Y157" s="2618" t="s">
        <v>1534</v>
      </c>
      <c r="Z157" s="2618" t="s">
        <v>1534</v>
      </c>
      <c r="AA157" s="2618" t="s">
        <v>1534</v>
      </c>
      <c r="AB157" s="2618" t="s">
        <v>1534</v>
      </c>
      <c r="AC157" s="2618" t="s">
        <v>1534</v>
      </c>
      <c r="AD157" s="3346">
        <v>39</v>
      </c>
      <c r="AE157" s="3446" t="s">
        <v>6176</v>
      </c>
      <c r="AF157" s="2719" t="s">
        <v>1534</v>
      </c>
      <c r="AG157" s="2719">
        <v>0.1</v>
      </c>
      <c r="AH157" s="2712"/>
      <c r="AI157" s="2712"/>
      <c r="AJ157" s="3435"/>
      <c r="AK157" s="2578"/>
    </row>
    <row r="158" spans="2:37" s="2458" customFormat="1" x14ac:dyDescent="0.2">
      <c r="B158" s="3749" t="s">
        <v>6177</v>
      </c>
      <c r="C158" s="3750"/>
      <c r="D158" s="3445">
        <v>300335</v>
      </c>
      <c r="E158" s="3346">
        <v>49</v>
      </c>
      <c r="F158" s="3252" t="s">
        <v>1534</v>
      </c>
      <c r="G158" s="3058" t="s">
        <v>1534</v>
      </c>
      <c r="H158" s="3058" t="s">
        <v>1534</v>
      </c>
      <c r="I158" s="3058" t="s">
        <v>1534</v>
      </c>
      <c r="J158" s="3058" t="s">
        <v>1534</v>
      </c>
      <c r="K158" s="3058" t="s">
        <v>1534</v>
      </c>
      <c r="L158" s="3347" t="s">
        <v>1534</v>
      </c>
      <c r="M158" s="3202" t="s">
        <v>1534</v>
      </c>
      <c r="N158" s="3202" t="s">
        <v>1534</v>
      </c>
      <c r="O158" s="3058" t="s">
        <v>1534</v>
      </c>
      <c r="P158" s="3058" t="s">
        <v>1534</v>
      </c>
      <c r="Q158" s="3058" t="s">
        <v>1534</v>
      </c>
      <c r="R158" s="3058" t="s">
        <v>1534</v>
      </c>
      <c r="S158" s="2618" t="s">
        <v>1534</v>
      </c>
      <c r="T158" s="2618" t="s">
        <v>1534</v>
      </c>
      <c r="U158" s="2618" t="s">
        <v>1534</v>
      </c>
      <c r="V158" s="2618" t="s">
        <v>1534</v>
      </c>
      <c r="W158" s="2618" t="s">
        <v>1534</v>
      </c>
      <c r="X158" s="2618" t="s">
        <v>1534</v>
      </c>
      <c r="Y158" s="2618" t="s">
        <v>1534</v>
      </c>
      <c r="Z158" s="2618" t="s">
        <v>1534</v>
      </c>
      <c r="AA158" s="2618" t="s">
        <v>1534</v>
      </c>
      <c r="AB158" s="2618" t="s">
        <v>1534</v>
      </c>
      <c r="AC158" s="2618" t="s">
        <v>1534</v>
      </c>
      <c r="AD158" s="3346">
        <v>49</v>
      </c>
      <c r="AE158" s="3446" t="s">
        <v>6178</v>
      </c>
      <c r="AF158" s="2719" t="s">
        <v>1534</v>
      </c>
      <c r="AG158" s="2719">
        <v>0.1</v>
      </c>
      <c r="AH158" s="2712"/>
      <c r="AI158" s="2712"/>
      <c r="AJ158" s="3435"/>
      <c r="AK158" s="2578"/>
    </row>
    <row r="159" spans="2:37" s="2458" customFormat="1" x14ac:dyDescent="0.2">
      <c r="B159" s="3749" t="s">
        <v>6179</v>
      </c>
      <c r="C159" s="3750"/>
      <c r="D159" s="3445">
        <v>300335</v>
      </c>
      <c r="E159" s="3346">
        <v>95</v>
      </c>
      <c r="F159" s="3252" t="s">
        <v>1534</v>
      </c>
      <c r="G159" s="3058" t="s">
        <v>1534</v>
      </c>
      <c r="H159" s="3058" t="s">
        <v>1534</v>
      </c>
      <c r="I159" s="3058" t="s">
        <v>1534</v>
      </c>
      <c r="J159" s="3058" t="s">
        <v>1534</v>
      </c>
      <c r="K159" s="3058" t="s">
        <v>1534</v>
      </c>
      <c r="L159" s="3347" t="s">
        <v>1534</v>
      </c>
      <c r="M159" s="3202" t="s">
        <v>1534</v>
      </c>
      <c r="N159" s="3202" t="s">
        <v>1534</v>
      </c>
      <c r="O159" s="3058" t="s">
        <v>1534</v>
      </c>
      <c r="P159" s="3058" t="s">
        <v>1534</v>
      </c>
      <c r="Q159" s="3058" t="s">
        <v>1534</v>
      </c>
      <c r="R159" s="3058" t="s">
        <v>1534</v>
      </c>
      <c r="S159" s="2618" t="s">
        <v>1534</v>
      </c>
      <c r="T159" s="2618" t="s">
        <v>1534</v>
      </c>
      <c r="U159" s="2618" t="s">
        <v>1534</v>
      </c>
      <c r="V159" s="2618" t="s">
        <v>1534</v>
      </c>
      <c r="W159" s="2618" t="s">
        <v>1534</v>
      </c>
      <c r="X159" s="2618" t="s">
        <v>1534</v>
      </c>
      <c r="Y159" s="2618" t="s">
        <v>1534</v>
      </c>
      <c r="Z159" s="2618" t="s">
        <v>1534</v>
      </c>
      <c r="AA159" s="2618" t="s">
        <v>1534</v>
      </c>
      <c r="AB159" s="2618" t="s">
        <v>1534</v>
      </c>
      <c r="AC159" s="2618" t="s">
        <v>1534</v>
      </c>
      <c r="AD159" s="3346">
        <v>95</v>
      </c>
      <c r="AE159" s="3446" t="s">
        <v>6180</v>
      </c>
      <c r="AF159" s="2719" t="s">
        <v>1534</v>
      </c>
      <c r="AG159" s="2719">
        <v>0.1</v>
      </c>
      <c r="AH159" s="2712"/>
      <c r="AI159" s="2712"/>
      <c r="AJ159" s="3435"/>
      <c r="AK159" s="2578"/>
    </row>
    <row r="160" spans="2:37" s="2458" customFormat="1" ht="13.5" thickBot="1" x14ac:dyDescent="0.25">
      <c r="B160" s="3753" t="s">
        <v>6181</v>
      </c>
      <c r="C160" s="3754"/>
      <c r="D160" s="3447">
        <v>300335</v>
      </c>
      <c r="E160" s="3071">
        <v>140</v>
      </c>
      <c r="F160" s="3170" t="s">
        <v>1534</v>
      </c>
      <c r="G160" s="3160" t="s">
        <v>1534</v>
      </c>
      <c r="H160" s="3160" t="s">
        <v>1534</v>
      </c>
      <c r="I160" s="3160" t="s">
        <v>1534</v>
      </c>
      <c r="J160" s="3160" t="s">
        <v>1534</v>
      </c>
      <c r="K160" s="3160" t="s">
        <v>1534</v>
      </c>
      <c r="L160" s="3073" t="s">
        <v>1534</v>
      </c>
      <c r="M160" s="3364" t="s">
        <v>1534</v>
      </c>
      <c r="N160" s="3364" t="s">
        <v>1534</v>
      </c>
      <c r="O160" s="3160" t="s">
        <v>1534</v>
      </c>
      <c r="P160" s="3160" t="s">
        <v>1534</v>
      </c>
      <c r="Q160" s="3160" t="s">
        <v>1534</v>
      </c>
      <c r="R160" s="3160" t="s">
        <v>1534</v>
      </c>
      <c r="S160" s="2810" t="s">
        <v>1534</v>
      </c>
      <c r="T160" s="2810" t="s">
        <v>1534</v>
      </c>
      <c r="U160" s="2810" t="s">
        <v>1534</v>
      </c>
      <c r="V160" s="2810" t="s">
        <v>1534</v>
      </c>
      <c r="W160" s="2810" t="s">
        <v>1534</v>
      </c>
      <c r="X160" s="2810" t="s">
        <v>1534</v>
      </c>
      <c r="Y160" s="2810" t="s">
        <v>1534</v>
      </c>
      <c r="Z160" s="2810" t="s">
        <v>1534</v>
      </c>
      <c r="AA160" s="2810" t="s">
        <v>1534</v>
      </c>
      <c r="AB160" s="2810" t="s">
        <v>1534</v>
      </c>
      <c r="AC160" s="2810" t="s">
        <v>1534</v>
      </c>
      <c r="AD160" s="3071">
        <v>140</v>
      </c>
      <c r="AE160" s="3448" t="s">
        <v>6182</v>
      </c>
      <c r="AF160" s="3366" t="s">
        <v>1534</v>
      </c>
      <c r="AG160" s="3366">
        <v>0.1</v>
      </c>
      <c r="AH160" s="2632"/>
      <c r="AI160" s="2632"/>
      <c r="AJ160" s="3429"/>
      <c r="AK160" s="2578"/>
    </row>
    <row r="161" spans="2:37" s="2458" customFormat="1" x14ac:dyDescent="0.2">
      <c r="B161" s="2579"/>
      <c r="C161" s="2572"/>
      <c r="D161" s="2918"/>
      <c r="E161" s="2918"/>
      <c r="F161" s="2918"/>
      <c r="G161" s="2918"/>
      <c r="H161" s="2572"/>
      <c r="I161" s="2573"/>
      <c r="J161" s="2573"/>
      <c r="K161" s="2573"/>
      <c r="L161" s="2573"/>
      <c r="M161" s="2572"/>
      <c r="N161" s="2573"/>
      <c r="O161" s="2573"/>
      <c r="P161" s="2573"/>
      <c r="Q161" s="2573"/>
      <c r="R161" s="2573"/>
      <c r="S161" s="2572"/>
      <c r="T161" s="2571"/>
      <c r="U161" s="2571"/>
      <c r="V161" s="2571"/>
      <c r="W161" s="2571"/>
      <c r="X161" s="2571"/>
      <c r="Y161" s="2571"/>
      <c r="Z161" s="2571"/>
      <c r="AA161" s="2571"/>
      <c r="AB161" s="2571"/>
      <c r="AC161" s="2571"/>
      <c r="AD161" s="2571"/>
      <c r="AE161" s="2571"/>
      <c r="AF161" s="2571"/>
      <c r="AG161" s="2571"/>
      <c r="AH161" s="2571"/>
      <c r="AI161" s="2571"/>
      <c r="AJ161" s="2571"/>
      <c r="AK161" s="2578"/>
    </row>
    <row r="162" spans="2:37" s="2458" customFormat="1" x14ac:dyDescent="0.2">
      <c r="B162" s="3643" t="s">
        <v>5002</v>
      </c>
      <c r="C162" s="3644"/>
      <c r="D162" s="3675" t="s">
        <v>1871</v>
      </c>
      <c r="E162" s="3675"/>
      <c r="F162" s="3675"/>
      <c r="G162" s="3675"/>
      <c r="H162" s="3675"/>
      <c r="I162" s="3675"/>
      <c r="J162" s="2575"/>
      <c r="K162" s="2575"/>
      <c r="L162" s="2575"/>
      <c r="M162" s="2575"/>
      <c r="N162" s="2575"/>
      <c r="O162" s="2575"/>
      <c r="P162" s="2575"/>
      <c r="Q162" s="2575"/>
      <c r="R162" s="2575"/>
      <c r="S162" s="2575"/>
      <c r="T162" s="2571"/>
      <c r="U162" s="2571"/>
      <c r="V162" s="2571"/>
      <c r="W162" s="2571"/>
      <c r="X162" s="2571"/>
      <c r="Y162" s="2571"/>
      <c r="Z162" s="2571"/>
      <c r="AA162" s="2571"/>
      <c r="AB162" s="2571"/>
      <c r="AC162" s="2571"/>
      <c r="AD162" s="2571"/>
      <c r="AE162" s="2571"/>
      <c r="AF162" s="2571"/>
      <c r="AG162" s="2571"/>
      <c r="AH162" s="2571"/>
      <c r="AI162" s="2571"/>
      <c r="AJ162" s="2571"/>
      <c r="AK162" s="2578"/>
    </row>
    <row r="163" spans="2:37" s="2458" customFormat="1" x14ac:dyDescent="0.2">
      <c r="B163" s="3643" t="s">
        <v>5003</v>
      </c>
      <c r="C163" s="3644"/>
      <c r="D163" s="3733" t="s">
        <v>6183</v>
      </c>
      <c r="E163" s="3733"/>
      <c r="F163" s="3733"/>
      <c r="G163" s="3733"/>
      <c r="H163" s="3733"/>
      <c r="I163" s="3415"/>
      <c r="J163" s="2575"/>
      <c r="K163" s="2575"/>
      <c r="L163" s="2575"/>
      <c r="M163" s="2575"/>
      <c r="N163" s="2575"/>
      <c r="O163" s="2575"/>
      <c r="P163" s="2575"/>
      <c r="Q163" s="2575"/>
      <c r="R163" s="2575"/>
      <c r="S163" s="2575"/>
      <c r="T163" s="2571"/>
      <c r="U163" s="2571"/>
      <c r="V163" s="2571"/>
      <c r="W163" s="2571"/>
      <c r="X163" s="2571"/>
      <c r="Y163" s="2571"/>
      <c r="Z163" s="2571"/>
      <c r="AA163" s="2571"/>
      <c r="AB163" s="2571"/>
      <c r="AC163" s="2571"/>
      <c r="AD163" s="2571"/>
      <c r="AE163" s="2571"/>
      <c r="AF163" s="2571"/>
      <c r="AG163" s="2571"/>
      <c r="AH163" s="2571"/>
      <c r="AI163" s="2571"/>
      <c r="AJ163" s="2571"/>
      <c r="AK163" s="2578"/>
    </row>
    <row r="164" spans="2:37" s="2458" customFormat="1" ht="15.75" thickBot="1" x14ac:dyDescent="0.25">
      <c r="B164" s="3646"/>
      <c r="C164" s="3647"/>
      <c r="D164" s="3648"/>
      <c r="E164" s="3648"/>
      <c r="F164" s="3648"/>
      <c r="G164" s="3648"/>
      <c r="H164" s="2580"/>
      <c r="I164" s="2580"/>
      <c r="J164" s="2580"/>
      <c r="K164" s="2580"/>
      <c r="L164" s="2580"/>
      <c r="M164" s="2580"/>
      <c r="N164" s="2580"/>
      <c r="O164" s="2580"/>
      <c r="P164" s="2580"/>
      <c r="Q164" s="2580"/>
      <c r="R164" s="2580"/>
      <c r="S164" s="2580"/>
      <c r="T164" s="2581"/>
      <c r="U164" s="2581"/>
      <c r="V164" s="2581"/>
      <c r="W164" s="2581"/>
      <c r="X164" s="2581"/>
      <c r="Y164" s="2581"/>
      <c r="Z164" s="2581"/>
      <c r="AA164" s="2581"/>
      <c r="AB164" s="2581"/>
      <c r="AC164" s="2581"/>
      <c r="AD164" s="2581"/>
      <c r="AE164" s="2581"/>
      <c r="AF164" s="2581"/>
      <c r="AG164" s="2581"/>
      <c r="AH164" s="2581"/>
      <c r="AI164" s="2581"/>
      <c r="AJ164" s="2581"/>
      <c r="AK164" s="2583"/>
    </row>
    <row r="165" spans="2:37" s="2458" customFormat="1" x14ac:dyDescent="0.2">
      <c r="B165" s="3250" t="str">
        <f>+B145</f>
        <v>.</v>
      </c>
      <c r="C165" s="3250"/>
      <c r="D165" s="2886"/>
      <c r="E165" s="2886"/>
      <c r="F165" s="2886"/>
      <c r="G165" s="2887"/>
      <c r="H165" s="2888"/>
      <c r="I165" s="2886"/>
      <c r="J165" s="2886"/>
    </row>
    <row r="166" spans="2:37" s="2458" customFormat="1" ht="13.5" thickBot="1" x14ac:dyDescent="0.25">
      <c r="B166" s="3250"/>
      <c r="C166" s="3250"/>
      <c r="D166" s="2886"/>
      <c r="E166" s="2886"/>
      <c r="F166" s="2886"/>
      <c r="G166" s="2887"/>
      <c r="H166" s="2888"/>
      <c r="I166" s="2886"/>
      <c r="J166" s="2886"/>
    </row>
    <row r="167" spans="2:37" s="2458" customFormat="1" ht="20.25" x14ac:dyDescent="0.2">
      <c r="B167" s="3623" t="s">
        <v>5011</v>
      </c>
      <c r="C167" s="3624"/>
      <c r="D167" s="3624"/>
      <c r="E167" s="3624"/>
      <c r="F167" s="3624"/>
      <c r="G167" s="3624"/>
      <c r="H167" s="3624"/>
      <c r="I167" s="3624"/>
      <c r="J167" s="3624"/>
      <c r="K167" s="3624"/>
      <c r="L167" s="3624"/>
      <c r="M167" s="3624"/>
      <c r="N167" s="3624"/>
      <c r="O167" s="3624"/>
      <c r="P167" s="3624"/>
      <c r="Q167" s="3624"/>
      <c r="R167" s="3624"/>
      <c r="S167" s="3624"/>
      <c r="T167" s="3624"/>
      <c r="U167" s="3624"/>
      <c r="V167" s="3624"/>
      <c r="W167" s="3624"/>
      <c r="X167" s="3624"/>
      <c r="Y167" s="3624"/>
      <c r="Z167" s="3624"/>
      <c r="AA167" s="3624"/>
      <c r="AB167" s="3624"/>
      <c r="AC167" s="3624"/>
      <c r="AD167" s="3624"/>
      <c r="AE167" s="3624"/>
      <c r="AF167" s="3624"/>
      <c r="AG167" s="3624"/>
      <c r="AH167" s="3624"/>
      <c r="AI167" s="3624"/>
      <c r="AJ167" s="3624"/>
      <c r="AK167" s="3625"/>
    </row>
    <row r="168" spans="2:37" s="2458" customFormat="1" x14ac:dyDescent="0.2">
      <c r="B168" s="2576"/>
      <c r="C168" s="3410"/>
      <c r="D168" s="3410"/>
      <c r="E168" s="3410"/>
      <c r="F168" s="3410"/>
      <c r="G168" s="2577"/>
      <c r="H168" s="2577"/>
      <c r="I168" s="2577"/>
      <c r="J168" s="2577"/>
      <c r="K168" s="2577"/>
      <c r="L168" s="2577"/>
      <c r="M168" s="2577"/>
      <c r="N168" s="2577"/>
      <c r="O168" s="2577"/>
      <c r="P168" s="2577"/>
      <c r="Q168" s="2577"/>
      <c r="R168" s="2577"/>
      <c r="S168" s="2577"/>
      <c r="T168" s="2577"/>
      <c r="U168" s="2577"/>
      <c r="V168" s="2577"/>
      <c r="W168" s="2577"/>
      <c r="X168" s="2577"/>
      <c r="Y168" s="2577"/>
      <c r="Z168" s="2577"/>
      <c r="AA168" s="2577"/>
      <c r="AB168" s="2577"/>
      <c r="AC168" s="2577"/>
      <c r="AD168" s="2577"/>
      <c r="AE168" s="2577"/>
      <c r="AF168" s="2577"/>
      <c r="AG168" s="2577"/>
      <c r="AH168" s="2577"/>
      <c r="AI168" s="2577"/>
      <c r="AJ168" s="2577"/>
      <c r="AK168" s="2578"/>
    </row>
    <row r="169" spans="2:37" s="2458" customFormat="1" x14ac:dyDescent="0.2">
      <c r="B169" s="2576" t="s">
        <v>4998</v>
      </c>
      <c r="C169" s="3410"/>
      <c r="D169" s="3656" t="s">
        <v>6167</v>
      </c>
      <c r="E169" s="3656"/>
      <c r="F169" s="3656"/>
      <c r="G169" s="2577"/>
      <c r="H169" s="2577"/>
      <c r="I169" s="2577"/>
      <c r="J169" s="2577"/>
      <c r="K169" s="2577"/>
      <c r="L169" s="2577"/>
      <c r="M169" s="2577"/>
      <c r="N169" s="2577"/>
      <c r="O169" s="2577"/>
      <c r="P169" s="2577"/>
      <c r="Q169" s="2577"/>
      <c r="R169" s="2577"/>
      <c r="S169" s="2577"/>
      <c r="T169" s="2577"/>
      <c r="U169" s="2577"/>
      <c r="V169" s="2577"/>
      <c r="W169" s="2577"/>
      <c r="X169" s="2577"/>
      <c r="Y169" s="2577"/>
      <c r="Z169" s="2577"/>
      <c r="AA169" s="2577"/>
      <c r="AB169" s="2577"/>
      <c r="AC169" s="2577"/>
      <c r="AD169" s="2577"/>
      <c r="AE169" s="2577"/>
      <c r="AF169" s="2577"/>
      <c r="AG169" s="2577"/>
      <c r="AH169" s="2577"/>
      <c r="AI169" s="2577"/>
      <c r="AJ169" s="2577"/>
      <c r="AK169" s="2578"/>
    </row>
    <row r="170" spans="2:37" s="2458" customFormat="1" ht="13.5" thickBot="1" x14ac:dyDescent="0.25">
      <c r="B170" s="3657" t="s">
        <v>5012</v>
      </c>
      <c r="C170" s="3658"/>
      <c r="D170" s="3629">
        <v>41603</v>
      </c>
      <c r="E170" s="3629"/>
      <c r="F170" s="3410"/>
      <c r="G170" s="2577"/>
      <c r="H170" s="2577"/>
      <c r="I170" s="2577"/>
      <c r="J170" s="2577"/>
      <c r="K170" s="2577"/>
      <c r="L170" s="2577"/>
      <c r="M170" s="2577"/>
      <c r="N170" s="2577"/>
      <c r="O170" s="2577"/>
      <c r="P170" s="2577"/>
      <c r="Q170" s="2577"/>
      <c r="R170" s="2577"/>
      <c r="S170" s="2577"/>
      <c r="T170" s="2577"/>
      <c r="U170" s="2577"/>
      <c r="V170" s="2577"/>
      <c r="W170" s="2577"/>
      <c r="X170" s="2577"/>
      <c r="Y170" s="2577"/>
      <c r="Z170" s="2577"/>
      <c r="AA170" s="2577"/>
      <c r="AB170" s="2577"/>
      <c r="AC170" s="2577"/>
      <c r="AD170" s="2577"/>
      <c r="AE170" s="2577"/>
      <c r="AF170" s="2577"/>
      <c r="AG170" s="2577"/>
      <c r="AH170" s="2577"/>
      <c r="AI170" s="2577"/>
      <c r="AJ170" s="2577"/>
      <c r="AK170" s="2578"/>
    </row>
    <row r="171" spans="2:37" s="2458" customFormat="1" ht="127.5" customHeight="1" thickBot="1" x14ac:dyDescent="0.25">
      <c r="B171" s="3659" t="s">
        <v>5013</v>
      </c>
      <c r="C171" s="3710"/>
      <c r="D171" s="3661" t="s">
        <v>6168</v>
      </c>
      <c r="E171" s="3662"/>
      <c r="F171" s="3662"/>
      <c r="G171" s="3662"/>
      <c r="H171" s="3662"/>
      <c r="I171" s="3662"/>
      <c r="J171" s="3662"/>
      <c r="K171" s="3662"/>
      <c r="L171" s="3662"/>
      <c r="M171" s="3662"/>
      <c r="N171" s="3662"/>
      <c r="O171" s="3662"/>
      <c r="P171" s="3662"/>
      <c r="Q171" s="3663"/>
      <c r="R171" s="2577"/>
      <c r="S171" s="2577"/>
      <c r="T171" s="2577"/>
      <c r="U171" s="2577"/>
      <c r="V171" s="2577"/>
      <c r="W171" s="2577"/>
      <c r="X171" s="2577"/>
      <c r="Y171" s="2577"/>
      <c r="Z171" s="2577"/>
      <c r="AA171" s="2577"/>
      <c r="AB171" s="2577"/>
      <c r="AC171" s="2577"/>
      <c r="AD171" s="2577"/>
      <c r="AE171" s="2577"/>
      <c r="AF171" s="2577"/>
      <c r="AG171" s="2577"/>
      <c r="AH171" s="2577"/>
      <c r="AI171" s="2577"/>
      <c r="AJ171" s="2577"/>
      <c r="AK171" s="2578"/>
    </row>
    <row r="172" spans="2:37" s="2458" customFormat="1" ht="13.5" thickBot="1" x14ac:dyDescent="0.25">
      <c r="B172" s="3664"/>
      <c r="C172" s="3653"/>
      <c r="D172" s="3653"/>
      <c r="E172" s="3653"/>
      <c r="F172" s="3653"/>
      <c r="G172" s="3653"/>
      <c r="H172" s="3653"/>
      <c r="I172" s="3653"/>
      <c r="J172" s="3653"/>
      <c r="K172" s="3653"/>
      <c r="L172" s="3653"/>
      <c r="M172" s="3653"/>
      <c r="N172" s="3653"/>
      <c r="O172" s="3653"/>
      <c r="P172" s="3653"/>
      <c r="Q172" s="3653"/>
      <c r="R172" s="2577"/>
      <c r="S172" s="2577"/>
      <c r="T172" s="2577"/>
      <c r="U172" s="2577"/>
      <c r="V172" s="2577"/>
      <c r="W172" s="2577"/>
      <c r="X172" s="2577"/>
      <c r="Y172" s="2577"/>
      <c r="Z172" s="2577"/>
      <c r="AA172" s="2577"/>
      <c r="AB172" s="2577"/>
      <c r="AC172" s="2577"/>
      <c r="AD172" s="2577"/>
      <c r="AE172" s="2577"/>
      <c r="AF172" s="2577"/>
      <c r="AG172" s="2577"/>
      <c r="AH172" s="2577"/>
      <c r="AI172" s="2577"/>
      <c r="AJ172" s="2577"/>
      <c r="AK172" s="2578"/>
    </row>
    <row r="173" spans="2:37" s="2458" customFormat="1" ht="13.5" thickBot="1" x14ac:dyDescent="0.25">
      <c r="B173" s="3638" t="s">
        <v>5014</v>
      </c>
      <c r="C173" s="3638"/>
      <c r="D173" s="3638" t="s">
        <v>5004</v>
      </c>
      <c r="E173" s="3638" t="s">
        <v>5015</v>
      </c>
      <c r="F173" s="3654" t="s">
        <v>224</v>
      </c>
      <c r="G173" s="3654"/>
      <c r="H173" s="3654"/>
      <c r="I173" s="3654"/>
      <c r="J173" s="3654"/>
      <c r="K173" s="3654"/>
      <c r="L173" s="3654"/>
      <c r="M173" s="3654"/>
      <c r="N173" s="3654"/>
      <c r="O173" s="3654"/>
      <c r="P173" s="3654"/>
      <c r="Q173" s="3654"/>
      <c r="R173" s="3654"/>
      <c r="S173" s="3654" t="s">
        <v>340</v>
      </c>
      <c r="T173" s="3654"/>
      <c r="U173" s="3654"/>
      <c r="V173" s="3654"/>
      <c r="W173" s="3654"/>
      <c r="X173" s="3654"/>
      <c r="Y173" s="3654"/>
      <c r="Z173" s="3654"/>
      <c r="AA173" s="3654"/>
      <c r="AB173" s="3654"/>
      <c r="AC173" s="3654"/>
      <c r="AD173" s="3654" t="s">
        <v>225</v>
      </c>
      <c r="AE173" s="3654"/>
      <c r="AF173" s="3654"/>
      <c r="AG173" s="3654"/>
      <c r="AH173" s="3655" t="s">
        <v>4999</v>
      </c>
      <c r="AI173" s="3655"/>
      <c r="AJ173" s="3655"/>
      <c r="AK173" s="2578"/>
    </row>
    <row r="174" spans="2:37" s="2458" customFormat="1" ht="13.5" thickBot="1" x14ac:dyDescent="0.25">
      <c r="B174" s="3639"/>
      <c r="C174" s="3639"/>
      <c r="D174" s="3639"/>
      <c r="E174" s="3639"/>
      <c r="F174" s="3639" t="s">
        <v>5016</v>
      </c>
      <c r="G174" s="3639" t="s">
        <v>5017</v>
      </c>
      <c r="H174" s="3638" t="s">
        <v>5018</v>
      </c>
      <c r="I174" s="3640" t="s">
        <v>5019</v>
      </c>
      <c r="J174" s="3640" t="s">
        <v>5020</v>
      </c>
      <c r="K174" s="3637" t="s">
        <v>5021</v>
      </c>
      <c r="L174" s="3637" t="s">
        <v>5022</v>
      </c>
      <c r="M174" s="3640" t="s">
        <v>5023</v>
      </c>
      <c r="N174" s="3640"/>
      <c r="O174" s="3637" t="s">
        <v>5024</v>
      </c>
      <c r="P174" s="3637" t="s">
        <v>5025</v>
      </c>
      <c r="Q174" s="3637" t="s">
        <v>5026</v>
      </c>
      <c r="R174" s="3637" t="s">
        <v>5027</v>
      </c>
      <c r="S174" s="3638" t="s">
        <v>5028</v>
      </c>
      <c r="T174" s="3638" t="s">
        <v>5029</v>
      </c>
      <c r="U174" s="3638" t="s">
        <v>5030</v>
      </c>
      <c r="V174" s="3638" t="s">
        <v>5031</v>
      </c>
      <c r="W174" s="3638" t="s">
        <v>5032</v>
      </c>
      <c r="X174" s="3638" t="s">
        <v>5033</v>
      </c>
      <c r="Y174" s="3638" t="s">
        <v>5034</v>
      </c>
      <c r="Z174" s="3638" t="s">
        <v>5035</v>
      </c>
      <c r="AA174" s="3638" t="s">
        <v>5036</v>
      </c>
      <c r="AB174" s="3640" t="s">
        <v>5037</v>
      </c>
      <c r="AC174" s="3640" t="s">
        <v>5038</v>
      </c>
      <c r="AD174" s="3638" t="s">
        <v>5039</v>
      </c>
      <c r="AE174" s="3638" t="s">
        <v>5040</v>
      </c>
      <c r="AF174" s="3638" t="s">
        <v>5041</v>
      </c>
      <c r="AG174" s="3638" t="s">
        <v>5042</v>
      </c>
      <c r="AH174" s="3638" t="s">
        <v>1154</v>
      </c>
      <c r="AI174" s="3638" t="s">
        <v>5000</v>
      </c>
      <c r="AJ174" s="3638" t="s">
        <v>5001</v>
      </c>
      <c r="AK174" s="2578"/>
    </row>
    <row r="175" spans="2:37" s="2458" customFormat="1" ht="13.5" thickBot="1" x14ac:dyDescent="0.25">
      <c r="B175" s="3639"/>
      <c r="C175" s="3639"/>
      <c r="D175" s="3639"/>
      <c r="E175" s="3639"/>
      <c r="F175" s="3639"/>
      <c r="G175" s="3639"/>
      <c r="H175" s="3639"/>
      <c r="I175" s="3637"/>
      <c r="J175" s="3637"/>
      <c r="K175" s="3637"/>
      <c r="L175" s="3637"/>
      <c r="M175" s="3412" t="s">
        <v>5043</v>
      </c>
      <c r="N175" s="3413" t="s">
        <v>2798</v>
      </c>
      <c r="O175" s="3637"/>
      <c r="P175" s="3637"/>
      <c r="Q175" s="3637"/>
      <c r="R175" s="3637"/>
      <c r="S175" s="3639"/>
      <c r="T175" s="3639"/>
      <c r="U175" s="3639"/>
      <c r="V175" s="3639"/>
      <c r="W175" s="3639"/>
      <c r="X175" s="3639"/>
      <c r="Y175" s="3639"/>
      <c r="Z175" s="3639"/>
      <c r="AA175" s="3639"/>
      <c r="AB175" s="3637"/>
      <c r="AC175" s="3637"/>
      <c r="AD175" s="3639"/>
      <c r="AE175" s="3639"/>
      <c r="AF175" s="3639"/>
      <c r="AG175" s="3639"/>
      <c r="AH175" s="3639"/>
      <c r="AI175" s="3639"/>
      <c r="AJ175" s="3639"/>
      <c r="AK175" s="2578"/>
    </row>
    <row r="176" spans="2:37" s="2458" customFormat="1" ht="39" thickBot="1" x14ac:dyDescent="0.25">
      <c r="B176" s="3649" t="s">
        <v>6169</v>
      </c>
      <c r="C176" s="3650"/>
      <c r="D176" s="3017">
        <v>300328</v>
      </c>
      <c r="E176" s="3264">
        <v>10</v>
      </c>
      <c r="F176" s="3264" t="s">
        <v>1534</v>
      </c>
      <c r="G176" s="3264" t="s">
        <v>1534</v>
      </c>
      <c r="H176" s="3264" t="s">
        <v>1534</v>
      </c>
      <c r="I176" s="3264" t="s">
        <v>1534</v>
      </c>
      <c r="J176" s="3264" t="s">
        <v>1534</v>
      </c>
      <c r="K176" s="3264" t="s">
        <v>1534</v>
      </c>
      <c r="L176" s="3264" t="s">
        <v>1534</v>
      </c>
      <c r="M176" s="3264" t="s">
        <v>1534</v>
      </c>
      <c r="N176" s="3264" t="s">
        <v>1534</v>
      </c>
      <c r="O176" s="3264" t="s">
        <v>1534</v>
      </c>
      <c r="P176" s="3264" t="s">
        <v>1534</v>
      </c>
      <c r="Q176" s="3264" t="s">
        <v>1534</v>
      </c>
      <c r="R176" s="3264" t="s">
        <v>1534</v>
      </c>
      <c r="S176" s="3264" t="s">
        <v>1534</v>
      </c>
      <c r="T176" s="3264" t="s">
        <v>1534</v>
      </c>
      <c r="U176" s="3264" t="s">
        <v>1534</v>
      </c>
      <c r="V176" s="3264" t="s">
        <v>1534</v>
      </c>
      <c r="W176" s="3264" t="s">
        <v>1534</v>
      </c>
      <c r="X176" s="3264">
        <v>0.05</v>
      </c>
      <c r="Y176" s="3264" t="s">
        <v>1534</v>
      </c>
      <c r="Z176" s="3264" t="s">
        <v>1534</v>
      </c>
      <c r="AA176" s="3264" t="s">
        <v>1534</v>
      </c>
      <c r="AB176" s="3264" t="s">
        <v>1534</v>
      </c>
      <c r="AC176" s="3264">
        <v>0.06</v>
      </c>
      <c r="AD176" s="3264" t="s">
        <v>1534</v>
      </c>
      <c r="AE176" s="2963" t="s">
        <v>6170</v>
      </c>
      <c r="AF176" s="3227" t="s">
        <v>6158</v>
      </c>
      <c r="AG176" s="3228">
        <v>0.2</v>
      </c>
      <c r="AH176" s="3134"/>
      <c r="AI176" s="3134"/>
      <c r="AJ176" s="3424"/>
      <c r="AK176" s="2578"/>
    </row>
    <row r="177" spans="2:37" s="2458" customFormat="1" x14ac:dyDescent="0.2">
      <c r="B177" s="2579"/>
      <c r="C177" s="2572"/>
      <c r="D177" s="2918"/>
      <c r="E177" s="2918"/>
      <c r="F177" s="2918"/>
      <c r="G177" s="2918"/>
      <c r="H177" s="2572"/>
      <c r="I177" s="2573"/>
      <c r="J177" s="2573"/>
      <c r="K177" s="2573"/>
      <c r="L177" s="2573"/>
      <c r="M177" s="2572"/>
      <c r="N177" s="2573"/>
      <c r="O177" s="2573"/>
      <c r="P177" s="2573"/>
      <c r="Q177" s="2573"/>
      <c r="R177" s="2573"/>
      <c r="S177" s="2572"/>
      <c r="T177" s="2571"/>
      <c r="U177" s="2571"/>
      <c r="V177" s="2571"/>
      <c r="W177" s="2571"/>
      <c r="X177" s="2571"/>
      <c r="Y177" s="2571"/>
      <c r="Z177" s="2571"/>
      <c r="AA177" s="2571"/>
      <c r="AB177" s="2571"/>
      <c r="AC177" s="2571"/>
      <c r="AD177" s="2571"/>
      <c r="AE177" s="2571"/>
      <c r="AF177" s="2571"/>
      <c r="AG177" s="2571"/>
      <c r="AH177" s="2571"/>
      <c r="AI177" s="2571"/>
      <c r="AJ177" s="2571"/>
      <c r="AK177" s="2578"/>
    </row>
    <row r="178" spans="2:37" s="2458" customFormat="1" x14ac:dyDescent="0.2">
      <c r="B178" s="3643" t="s">
        <v>5002</v>
      </c>
      <c r="C178" s="3644"/>
      <c r="D178" s="3675" t="s">
        <v>1871</v>
      </c>
      <c r="E178" s="3675"/>
      <c r="F178" s="3675"/>
      <c r="G178" s="3675"/>
      <c r="H178" s="3675"/>
      <c r="I178" s="3675"/>
      <c r="J178" s="2575"/>
      <c r="K178" s="2575"/>
      <c r="L178" s="2575"/>
      <c r="M178" s="2575"/>
      <c r="N178" s="2575"/>
      <c r="O178" s="2575"/>
      <c r="P178" s="2575"/>
      <c r="Q178" s="2575"/>
      <c r="R178" s="2575"/>
      <c r="S178" s="2575"/>
      <c r="T178" s="2571"/>
      <c r="U178" s="2571"/>
      <c r="V178" s="2571"/>
      <c r="W178" s="2571"/>
      <c r="X178" s="2571"/>
      <c r="Y178" s="2571"/>
      <c r="Z178" s="2571"/>
      <c r="AA178" s="2571"/>
      <c r="AB178" s="2571"/>
      <c r="AC178" s="2571"/>
      <c r="AD178" s="2571"/>
      <c r="AE178" s="2571"/>
      <c r="AF178" s="2571"/>
      <c r="AG178" s="2571"/>
      <c r="AH178" s="2571"/>
      <c r="AI178" s="2571"/>
      <c r="AJ178" s="2571"/>
      <c r="AK178" s="2578"/>
    </row>
    <row r="179" spans="2:37" s="2458" customFormat="1" x14ac:dyDescent="0.2">
      <c r="B179" s="3643" t="s">
        <v>5003</v>
      </c>
      <c r="C179" s="3644"/>
      <c r="D179" s="3733" t="s">
        <v>6159</v>
      </c>
      <c r="E179" s="3733"/>
      <c r="F179" s="3733"/>
      <c r="G179" s="3733"/>
      <c r="H179" s="3733"/>
      <c r="I179" s="3415"/>
      <c r="J179" s="2575"/>
      <c r="K179" s="2575"/>
      <c r="L179" s="2575"/>
      <c r="M179" s="2575"/>
      <c r="N179" s="2575"/>
      <c r="O179" s="2575"/>
      <c r="P179" s="2575"/>
      <c r="Q179" s="2575"/>
      <c r="R179" s="2575"/>
      <c r="S179" s="2575"/>
      <c r="T179" s="2571"/>
      <c r="U179" s="2571"/>
      <c r="V179" s="2571"/>
      <c r="W179" s="2571"/>
      <c r="X179" s="2571"/>
      <c r="Y179" s="2571"/>
      <c r="Z179" s="2571"/>
      <c r="AA179" s="2571"/>
      <c r="AB179" s="2571"/>
      <c r="AC179" s="2571"/>
      <c r="AD179" s="2571"/>
      <c r="AE179" s="2571"/>
      <c r="AF179" s="2571"/>
      <c r="AG179" s="2571"/>
      <c r="AH179" s="2571"/>
      <c r="AI179" s="2571"/>
      <c r="AJ179" s="2571"/>
      <c r="AK179" s="2578"/>
    </row>
    <row r="180" spans="2:37" s="2458" customFormat="1" ht="15.75" thickBot="1" x14ac:dyDescent="0.25">
      <c r="B180" s="3646"/>
      <c r="C180" s="3647"/>
      <c r="D180" s="3648"/>
      <c r="E180" s="3648"/>
      <c r="F180" s="3648"/>
      <c r="G180" s="3648"/>
      <c r="H180" s="2580"/>
      <c r="I180" s="2580"/>
      <c r="J180" s="2580"/>
      <c r="K180" s="2580"/>
      <c r="L180" s="2580"/>
      <c r="M180" s="2580"/>
      <c r="N180" s="2580"/>
      <c r="O180" s="2580"/>
      <c r="P180" s="2580"/>
      <c r="Q180" s="2580"/>
      <c r="R180" s="2580"/>
      <c r="S180" s="2580"/>
      <c r="T180" s="2581"/>
      <c r="U180" s="2581"/>
      <c r="V180" s="2581"/>
      <c r="W180" s="2581"/>
      <c r="X180" s="2581"/>
      <c r="Y180" s="2581"/>
      <c r="Z180" s="2581"/>
      <c r="AA180" s="2581"/>
      <c r="AB180" s="2581"/>
      <c r="AC180" s="2581"/>
      <c r="AD180" s="2581"/>
      <c r="AE180" s="2581"/>
      <c r="AF180" s="2581"/>
      <c r="AG180" s="2581"/>
      <c r="AH180" s="2581"/>
      <c r="AI180" s="2581"/>
      <c r="AJ180" s="2581"/>
      <c r="AK180" s="2583"/>
    </row>
    <row r="181" spans="2:37" s="2458" customFormat="1" x14ac:dyDescent="0.2">
      <c r="B181" s="3250" t="str">
        <f>+B165</f>
        <v>.</v>
      </c>
      <c r="C181" s="3250"/>
      <c r="D181" s="2886"/>
      <c r="E181" s="2886"/>
      <c r="F181" s="2886"/>
      <c r="G181" s="2887"/>
      <c r="H181" s="2888"/>
      <c r="I181" s="2886"/>
      <c r="J181" s="2886"/>
    </row>
    <row r="182" spans="2:37" s="2458" customFormat="1" ht="13.5" thickBot="1" x14ac:dyDescent="0.25">
      <c r="B182" s="3250"/>
      <c r="C182" s="3250"/>
      <c r="D182" s="2886"/>
      <c r="E182" s="2886"/>
      <c r="F182" s="2886"/>
      <c r="G182" s="2887"/>
      <c r="H182" s="2888"/>
      <c r="I182" s="2886"/>
      <c r="J182" s="2886"/>
    </row>
    <row r="183" spans="2:37" s="2458" customFormat="1" ht="20.25" x14ac:dyDescent="0.2">
      <c r="B183" s="3623" t="s">
        <v>5011</v>
      </c>
      <c r="C183" s="3624"/>
      <c r="D183" s="3624"/>
      <c r="E183" s="3624"/>
      <c r="F183" s="3624"/>
      <c r="G183" s="3624"/>
      <c r="H183" s="3624"/>
      <c r="I183" s="3624"/>
      <c r="J183" s="3624"/>
      <c r="K183" s="3624"/>
      <c r="L183" s="3624"/>
      <c r="M183" s="3624"/>
      <c r="N183" s="3624"/>
      <c r="O183" s="3624"/>
      <c r="P183" s="3624"/>
      <c r="Q183" s="3624"/>
      <c r="R183" s="3624"/>
      <c r="S183" s="3624"/>
      <c r="T183" s="3624"/>
      <c r="U183" s="3624"/>
      <c r="V183" s="3624"/>
      <c r="W183" s="3624"/>
      <c r="X183" s="3624"/>
      <c r="Y183" s="3624"/>
      <c r="Z183" s="3624"/>
      <c r="AA183" s="3624"/>
      <c r="AB183" s="3624"/>
      <c r="AC183" s="3624"/>
      <c r="AD183" s="3624"/>
      <c r="AE183" s="3624"/>
      <c r="AF183" s="3624"/>
      <c r="AG183" s="3624"/>
      <c r="AH183" s="3624"/>
      <c r="AI183" s="3624"/>
      <c r="AJ183" s="3624"/>
      <c r="AK183" s="3625"/>
    </row>
    <row r="184" spans="2:37" s="2458" customFormat="1" x14ac:dyDescent="0.2">
      <c r="B184" s="2576"/>
      <c r="C184" s="3410"/>
      <c r="D184" s="3410"/>
      <c r="E184" s="3410"/>
      <c r="F184" s="3410"/>
      <c r="G184" s="2577"/>
      <c r="H184" s="2577"/>
      <c r="I184" s="2577"/>
      <c r="J184" s="2577"/>
      <c r="K184" s="2577"/>
      <c r="L184" s="2577"/>
      <c r="M184" s="2577"/>
      <c r="N184" s="2577"/>
      <c r="O184" s="2577"/>
      <c r="P184" s="2577"/>
      <c r="Q184" s="2577"/>
      <c r="R184" s="2577"/>
      <c r="S184" s="2577"/>
      <c r="T184" s="2577"/>
      <c r="U184" s="2577"/>
      <c r="V184" s="2577"/>
      <c r="W184" s="2577"/>
      <c r="X184" s="2577"/>
      <c r="Y184" s="2577"/>
      <c r="Z184" s="2577"/>
      <c r="AA184" s="2577"/>
      <c r="AB184" s="2577"/>
      <c r="AC184" s="2577"/>
      <c r="AD184" s="2577"/>
      <c r="AE184" s="2577"/>
      <c r="AF184" s="2577"/>
      <c r="AG184" s="2577"/>
      <c r="AH184" s="2577"/>
      <c r="AI184" s="2577"/>
      <c r="AJ184" s="2577"/>
      <c r="AK184" s="2578"/>
    </row>
    <row r="185" spans="2:37" s="2458" customFormat="1" x14ac:dyDescent="0.2">
      <c r="B185" s="2576" t="s">
        <v>4998</v>
      </c>
      <c r="C185" s="3410"/>
      <c r="D185" s="3656" t="s">
        <v>6160</v>
      </c>
      <c r="E185" s="3656"/>
      <c r="F185" s="3656"/>
      <c r="G185" s="2577"/>
      <c r="H185" s="2577"/>
      <c r="I185" s="2577"/>
      <c r="J185" s="2577"/>
      <c r="K185" s="2577"/>
      <c r="L185" s="2577"/>
      <c r="M185" s="2577"/>
      <c r="N185" s="2577"/>
      <c r="O185" s="2577"/>
      <c r="P185" s="2577"/>
      <c r="Q185" s="2577"/>
      <c r="R185" s="2577"/>
      <c r="S185" s="2577"/>
      <c r="T185" s="2577"/>
      <c r="U185" s="2577"/>
      <c r="V185" s="2577"/>
      <c r="W185" s="2577"/>
      <c r="X185" s="2577"/>
      <c r="Y185" s="2577"/>
      <c r="Z185" s="2577"/>
      <c r="AA185" s="2577"/>
      <c r="AB185" s="2577"/>
      <c r="AC185" s="2577"/>
      <c r="AD185" s="2577"/>
      <c r="AE185" s="2577"/>
      <c r="AF185" s="2577"/>
      <c r="AG185" s="2577"/>
      <c r="AH185" s="2577"/>
      <c r="AI185" s="2577"/>
      <c r="AJ185" s="2577"/>
      <c r="AK185" s="2578"/>
    </row>
    <row r="186" spans="2:37" s="2458" customFormat="1" ht="13.5" thickBot="1" x14ac:dyDescent="0.25">
      <c r="B186" s="3657" t="s">
        <v>5012</v>
      </c>
      <c r="C186" s="3658"/>
      <c r="D186" s="3629">
        <v>41582</v>
      </c>
      <c r="E186" s="3629"/>
      <c r="F186" s="3410"/>
      <c r="G186" s="2577"/>
      <c r="H186" s="2577"/>
      <c r="I186" s="2577"/>
      <c r="J186" s="2577"/>
      <c r="K186" s="2577"/>
      <c r="L186" s="2577"/>
      <c r="M186" s="2577"/>
      <c r="N186" s="2577"/>
      <c r="O186" s="2577"/>
      <c r="P186" s="2577"/>
      <c r="Q186" s="2577"/>
      <c r="R186" s="2577"/>
      <c r="S186" s="2577"/>
      <c r="T186" s="2577"/>
      <c r="U186" s="2577"/>
      <c r="V186" s="2577"/>
      <c r="W186" s="2577"/>
      <c r="X186" s="2577"/>
      <c r="Y186" s="2577"/>
      <c r="Z186" s="2577"/>
      <c r="AA186" s="2577"/>
      <c r="AB186" s="2577"/>
      <c r="AC186" s="2577"/>
      <c r="AD186" s="2577"/>
      <c r="AE186" s="2577"/>
      <c r="AF186" s="2577"/>
      <c r="AG186" s="2577"/>
      <c r="AH186" s="2577"/>
      <c r="AI186" s="2577"/>
      <c r="AJ186" s="2577"/>
      <c r="AK186" s="2578"/>
    </row>
    <row r="187" spans="2:37" s="2458" customFormat="1" ht="122.25" customHeight="1" thickBot="1" x14ac:dyDescent="0.25">
      <c r="B187" s="3659" t="s">
        <v>5013</v>
      </c>
      <c r="C187" s="3710"/>
      <c r="D187" s="3661" t="s">
        <v>6246</v>
      </c>
      <c r="E187" s="3662"/>
      <c r="F187" s="3662"/>
      <c r="G187" s="3662"/>
      <c r="H187" s="3662"/>
      <c r="I187" s="3662"/>
      <c r="J187" s="3662"/>
      <c r="K187" s="3662"/>
      <c r="L187" s="3662"/>
      <c r="M187" s="3662"/>
      <c r="N187" s="3662"/>
      <c r="O187" s="3662"/>
      <c r="P187" s="3662"/>
      <c r="Q187" s="3663"/>
      <c r="R187" s="2577"/>
      <c r="S187" s="2577"/>
      <c r="T187" s="2577"/>
      <c r="U187" s="2577"/>
      <c r="V187" s="2577"/>
      <c r="W187" s="2577"/>
      <c r="X187" s="2577"/>
      <c r="Y187" s="2577"/>
      <c r="Z187" s="2577"/>
      <c r="AA187" s="2577"/>
      <c r="AB187" s="2577"/>
      <c r="AC187" s="2577"/>
      <c r="AD187" s="2577"/>
      <c r="AE187" s="2577"/>
      <c r="AF187" s="2577"/>
      <c r="AG187" s="2577"/>
      <c r="AH187" s="2577"/>
      <c r="AI187" s="2577"/>
      <c r="AJ187" s="2577"/>
      <c r="AK187" s="2578"/>
    </row>
    <row r="188" spans="2:37" s="2458" customFormat="1" ht="13.5" thickBot="1" x14ac:dyDescent="0.25">
      <c r="B188" s="3664"/>
      <c r="C188" s="3653"/>
      <c r="D188" s="3653"/>
      <c r="E188" s="3653"/>
      <c r="F188" s="3653"/>
      <c r="G188" s="3653"/>
      <c r="H188" s="3653"/>
      <c r="I188" s="3653"/>
      <c r="J188" s="3653"/>
      <c r="K188" s="3653"/>
      <c r="L188" s="3653"/>
      <c r="M188" s="3653"/>
      <c r="N188" s="3653"/>
      <c r="O188" s="3653"/>
      <c r="P188" s="3653"/>
      <c r="Q188" s="3653"/>
      <c r="R188" s="2577"/>
      <c r="S188" s="2577"/>
      <c r="T188" s="2577"/>
      <c r="U188" s="2577"/>
      <c r="V188" s="2577"/>
      <c r="W188" s="2577"/>
      <c r="X188" s="2577"/>
      <c r="Y188" s="2577"/>
      <c r="Z188" s="2577"/>
      <c r="AA188" s="2577"/>
      <c r="AB188" s="2577"/>
      <c r="AC188" s="2577"/>
      <c r="AD188" s="2577"/>
      <c r="AE188" s="2577"/>
      <c r="AF188" s="2577"/>
      <c r="AG188" s="2577"/>
      <c r="AH188" s="2577"/>
      <c r="AI188" s="2577"/>
      <c r="AJ188" s="2577"/>
      <c r="AK188" s="2578"/>
    </row>
    <row r="189" spans="2:37" s="2458" customFormat="1" ht="13.5" thickBot="1" x14ac:dyDescent="0.25">
      <c r="B189" s="3638" t="s">
        <v>5014</v>
      </c>
      <c r="C189" s="3638"/>
      <c r="D189" s="3638" t="s">
        <v>5004</v>
      </c>
      <c r="E189" s="3638" t="s">
        <v>5015</v>
      </c>
      <c r="F189" s="3654" t="s">
        <v>224</v>
      </c>
      <c r="G189" s="3654"/>
      <c r="H189" s="3654"/>
      <c r="I189" s="3654"/>
      <c r="J189" s="3654"/>
      <c r="K189" s="3654"/>
      <c r="L189" s="3654"/>
      <c r="M189" s="3654"/>
      <c r="N189" s="3654"/>
      <c r="O189" s="3654"/>
      <c r="P189" s="3654"/>
      <c r="Q189" s="3654"/>
      <c r="R189" s="3654"/>
      <c r="S189" s="3654" t="s">
        <v>340</v>
      </c>
      <c r="T189" s="3654"/>
      <c r="U189" s="3654"/>
      <c r="V189" s="3654"/>
      <c r="W189" s="3654"/>
      <c r="X189" s="3654"/>
      <c r="Y189" s="3654"/>
      <c r="Z189" s="3654"/>
      <c r="AA189" s="3654"/>
      <c r="AB189" s="3654"/>
      <c r="AC189" s="3654"/>
      <c r="AD189" s="3654" t="s">
        <v>225</v>
      </c>
      <c r="AE189" s="3654"/>
      <c r="AF189" s="3654"/>
      <c r="AG189" s="3654"/>
      <c r="AH189" s="3655" t="s">
        <v>4999</v>
      </c>
      <c r="AI189" s="3655"/>
      <c r="AJ189" s="3655"/>
      <c r="AK189" s="2578"/>
    </row>
    <row r="190" spans="2:37" s="2458" customFormat="1" ht="13.5" thickBot="1" x14ac:dyDescent="0.25">
      <c r="B190" s="3639"/>
      <c r="C190" s="3639"/>
      <c r="D190" s="3639"/>
      <c r="E190" s="3639"/>
      <c r="F190" s="3639" t="s">
        <v>5016</v>
      </c>
      <c r="G190" s="3639" t="s">
        <v>5017</v>
      </c>
      <c r="H190" s="3638" t="s">
        <v>5018</v>
      </c>
      <c r="I190" s="3640" t="s">
        <v>5019</v>
      </c>
      <c r="J190" s="3640" t="s">
        <v>5020</v>
      </c>
      <c r="K190" s="3637" t="s">
        <v>5021</v>
      </c>
      <c r="L190" s="3637" t="s">
        <v>5022</v>
      </c>
      <c r="M190" s="3640" t="s">
        <v>5023</v>
      </c>
      <c r="N190" s="3640"/>
      <c r="O190" s="3637" t="s">
        <v>5024</v>
      </c>
      <c r="P190" s="3637" t="s">
        <v>5025</v>
      </c>
      <c r="Q190" s="3637" t="s">
        <v>5026</v>
      </c>
      <c r="R190" s="3637" t="s">
        <v>5027</v>
      </c>
      <c r="S190" s="3638" t="s">
        <v>5028</v>
      </c>
      <c r="T190" s="3638" t="s">
        <v>5029</v>
      </c>
      <c r="U190" s="3638" t="s">
        <v>5030</v>
      </c>
      <c r="V190" s="3638" t="s">
        <v>5031</v>
      </c>
      <c r="W190" s="3638" t="s">
        <v>5032</v>
      </c>
      <c r="X190" s="3638" t="s">
        <v>5033</v>
      </c>
      <c r="Y190" s="3638" t="s">
        <v>5034</v>
      </c>
      <c r="Z190" s="3638" t="s">
        <v>5035</v>
      </c>
      <c r="AA190" s="3638" t="s">
        <v>5036</v>
      </c>
      <c r="AB190" s="3640" t="s">
        <v>5037</v>
      </c>
      <c r="AC190" s="3640" t="s">
        <v>5038</v>
      </c>
      <c r="AD190" s="3638" t="s">
        <v>5039</v>
      </c>
      <c r="AE190" s="3638" t="s">
        <v>5040</v>
      </c>
      <c r="AF190" s="3638" t="s">
        <v>5041</v>
      </c>
      <c r="AG190" s="3638" t="s">
        <v>5042</v>
      </c>
      <c r="AH190" s="3638" t="s">
        <v>1154</v>
      </c>
      <c r="AI190" s="3638" t="s">
        <v>5000</v>
      </c>
      <c r="AJ190" s="3638" t="s">
        <v>5001</v>
      </c>
      <c r="AK190" s="2578"/>
    </row>
    <row r="191" spans="2:37" s="2458" customFormat="1" ht="13.5" thickBot="1" x14ac:dyDescent="0.25">
      <c r="B191" s="3639"/>
      <c r="C191" s="3639"/>
      <c r="D191" s="3639"/>
      <c r="E191" s="3639"/>
      <c r="F191" s="3639"/>
      <c r="G191" s="3639"/>
      <c r="H191" s="3639"/>
      <c r="I191" s="3637"/>
      <c r="J191" s="3637"/>
      <c r="K191" s="3637"/>
      <c r="L191" s="3637"/>
      <c r="M191" s="3412" t="s">
        <v>5043</v>
      </c>
      <c r="N191" s="3413" t="s">
        <v>2798</v>
      </c>
      <c r="O191" s="3637"/>
      <c r="P191" s="3637"/>
      <c r="Q191" s="3637"/>
      <c r="R191" s="3637"/>
      <c r="S191" s="3639"/>
      <c r="T191" s="3639"/>
      <c r="U191" s="3639"/>
      <c r="V191" s="3639"/>
      <c r="W191" s="3639"/>
      <c r="X191" s="3639"/>
      <c r="Y191" s="3639"/>
      <c r="Z191" s="3639"/>
      <c r="AA191" s="3639"/>
      <c r="AB191" s="3637"/>
      <c r="AC191" s="3637"/>
      <c r="AD191" s="3639"/>
      <c r="AE191" s="3639"/>
      <c r="AF191" s="3639"/>
      <c r="AG191" s="3639"/>
      <c r="AH191" s="3639"/>
      <c r="AI191" s="3639"/>
      <c r="AJ191" s="3639"/>
      <c r="AK191" s="2578"/>
    </row>
    <row r="192" spans="2:37" s="2458" customFormat="1" x14ac:dyDescent="0.2">
      <c r="B192" s="3743" t="s">
        <v>6161</v>
      </c>
      <c r="C192" s="3744"/>
      <c r="D192" s="3336">
        <v>300324</v>
      </c>
      <c r="E192" s="3337">
        <v>10</v>
      </c>
      <c r="F192" s="3337" t="s">
        <v>1534</v>
      </c>
      <c r="G192" s="3337" t="s">
        <v>1534</v>
      </c>
      <c r="H192" s="3337" t="s">
        <v>1534</v>
      </c>
      <c r="I192" s="3337" t="s">
        <v>1534</v>
      </c>
      <c r="J192" s="3337" t="s">
        <v>1534</v>
      </c>
      <c r="K192" s="3337" t="s">
        <v>1534</v>
      </c>
      <c r="L192" s="3337" t="s">
        <v>1534</v>
      </c>
      <c r="M192" s="3337" t="s">
        <v>1534</v>
      </c>
      <c r="N192" s="3337" t="s">
        <v>1534</v>
      </c>
      <c r="O192" s="3337" t="s">
        <v>1534</v>
      </c>
      <c r="P192" s="3337" t="s">
        <v>1534</v>
      </c>
      <c r="Q192" s="3337" t="s">
        <v>1534</v>
      </c>
      <c r="R192" s="3337" t="s">
        <v>1534</v>
      </c>
      <c r="S192" s="3337" t="s">
        <v>1534</v>
      </c>
      <c r="T192" s="3337" t="s">
        <v>1534</v>
      </c>
      <c r="U192" s="3337" t="s">
        <v>1534</v>
      </c>
      <c r="V192" s="3337" t="s">
        <v>1534</v>
      </c>
      <c r="W192" s="3337" t="s">
        <v>1534</v>
      </c>
      <c r="X192" s="3337" t="s">
        <v>1534</v>
      </c>
      <c r="Y192" s="3337" t="s">
        <v>1534</v>
      </c>
      <c r="Z192" s="3337" t="s">
        <v>1534</v>
      </c>
      <c r="AA192" s="3337" t="s">
        <v>1534</v>
      </c>
      <c r="AB192" s="3337" t="s">
        <v>1534</v>
      </c>
      <c r="AC192" s="3337" t="s">
        <v>1534</v>
      </c>
      <c r="AD192" s="3337">
        <v>10</v>
      </c>
      <c r="AE192" s="2599">
        <v>700</v>
      </c>
      <c r="AF192" s="3440">
        <f>AD192/1000</f>
        <v>0.01</v>
      </c>
      <c r="AG192" s="2657" t="s">
        <v>1534</v>
      </c>
      <c r="AH192" s="2707"/>
      <c r="AI192" s="2707"/>
      <c r="AJ192" s="3421"/>
      <c r="AK192" s="2578"/>
    </row>
    <row r="193" spans="2:37" s="2458" customFormat="1" x14ac:dyDescent="0.2">
      <c r="B193" s="3749" t="s">
        <v>6162</v>
      </c>
      <c r="C193" s="3750"/>
      <c r="D193" s="3345">
        <v>300324</v>
      </c>
      <c r="E193" s="3346">
        <v>15</v>
      </c>
      <c r="F193" s="3346" t="s">
        <v>1534</v>
      </c>
      <c r="G193" s="3346" t="s">
        <v>1534</v>
      </c>
      <c r="H193" s="3346" t="s">
        <v>1534</v>
      </c>
      <c r="I193" s="3346" t="s">
        <v>1534</v>
      </c>
      <c r="J193" s="3346" t="s">
        <v>1534</v>
      </c>
      <c r="K193" s="3346" t="s">
        <v>1534</v>
      </c>
      <c r="L193" s="3346" t="s">
        <v>1534</v>
      </c>
      <c r="M193" s="3346" t="s">
        <v>1534</v>
      </c>
      <c r="N193" s="3346" t="s">
        <v>1534</v>
      </c>
      <c r="O193" s="3346" t="s">
        <v>1534</v>
      </c>
      <c r="P193" s="3346" t="s">
        <v>1534</v>
      </c>
      <c r="Q193" s="3346" t="s">
        <v>1534</v>
      </c>
      <c r="R193" s="3346" t="s">
        <v>1534</v>
      </c>
      <c r="S193" s="3346" t="s">
        <v>1534</v>
      </c>
      <c r="T193" s="3346" t="s">
        <v>1534</v>
      </c>
      <c r="U193" s="3346" t="s">
        <v>1534</v>
      </c>
      <c r="V193" s="3346" t="s">
        <v>1534</v>
      </c>
      <c r="W193" s="3346" t="s">
        <v>1534</v>
      </c>
      <c r="X193" s="3346" t="s">
        <v>1534</v>
      </c>
      <c r="Y193" s="3346" t="s">
        <v>1534</v>
      </c>
      <c r="Z193" s="3346" t="s">
        <v>1534</v>
      </c>
      <c r="AA193" s="3346" t="s">
        <v>1534</v>
      </c>
      <c r="AB193" s="3346" t="s">
        <v>1534</v>
      </c>
      <c r="AC193" s="3346" t="s">
        <v>1534</v>
      </c>
      <c r="AD193" s="3346">
        <v>15</v>
      </c>
      <c r="AE193" s="2588">
        <v>900</v>
      </c>
      <c r="AF193" s="3441">
        <f>AD193/1000</f>
        <v>1.4999999999999999E-2</v>
      </c>
      <c r="AG193" s="2647" t="s">
        <v>1534</v>
      </c>
      <c r="AH193" s="2712"/>
      <c r="AI193" s="2712"/>
      <c r="AJ193" s="3435"/>
      <c r="AK193" s="2578"/>
    </row>
    <row r="194" spans="2:37" s="2458" customFormat="1" x14ac:dyDescent="0.2">
      <c r="B194" s="3749" t="s">
        <v>6163</v>
      </c>
      <c r="C194" s="3750"/>
      <c r="D194" s="3345">
        <v>300324</v>
      </c>
      <c r="E194" s="3346">
        <v>19</v>
      </c>
      <c r="F194" s="3346" t="s">
        <v>1534</v>
      </c>
      <c r="G194" s="3346" t="s">
        <v>1534</v>
      </c>
      <c r="H194" s="3346" t="s">
        <v>1534</v>
      </c>
      <c r="I194" s="3346" t="s">
        <v>1534</v>
      </c>
      <c r="J194" s="3346" t="s">
        <v>1534</v>
      </c>
      <c r="K194" s="3346" t="s">
        <v>1534</v>
      </c>
      <c r="L194" s="3346" t="s">
        <v>1534</v>
      </c>
      <c r="M194" s="3346" t="s">
        <v>1534</v>
      </c>
      <c r="N194" s="3346" t="s">
        <v>1534</v>
      </c>
      <c r="O194" s="3346" t="s">
        <v>1534</v>
      </c>
      <c r="P194" s="3346" t="s">
        <v>1534</v>
      </c>
      <c r="Q194" s="3346" t="s">
        <v>1534</v>
      </c>
      <c r="R194" s="3346" t="s">
        <v>1534</v>
      </c>
      <c r="S194" s="3346" t="s">
        <v>1534</v>
      </c>
      <c r="T194" s="3346" t="s">
        <v>1534</v>
      </c>
      <c r="U194" s="3346" t="s">
        <v>1534</v>
      </c>
      <c r="V194" s="3346" t="s">
        <v>1534</v>
      </c>
      <c r="W194" s="3346" t="s">
        <v>1534</v>
      </c>
      <c r="X194" s="3346" t="s">
        <v>1534</v>
      </c>
      <c r="Y194" s="3346" t="s">
        <v>1534</v>
      </c>
      <c r="Z194" s="3346" t="s">
        <v>1534</v>
      </c>
      <c r="AA194" s="3346" t="s">
        <v>1534</v>
      </c>
      <c r="AB194" s="3346" t="s">
        <v>1534</v>
      </c>
      <c r="AC194" s="3346" t="s">
        <v>1534</v>
      </c>
      <c r="AD194" s="3346">
        <v>19</v>
      </c>
      <c r="AE194" s="3408">
        <v>1200</v>
      </c>
      <c r="AF194" s="3441">
        <f t="shared" ref="AF194:AF197" si="0">AD194/1000</f>
        <v>1.9E-2</v>
      </c>
      <c r="AG194" s="2647" t="s">
        <v>1534</v>
      </c>
      <c r="AH194" s="2712"/>
      <c r="AI194" s="2712"/>
      <c r="AJ194" s="3435"/>
      <c r="AK194" s="2578"/>
    </row>
    <row r="195" spans="2:37" s="2458" customFormat="1" x14ac:dyDescent="0.2">
      <c r="B195" s="3749" t="s">
        <v>6164</v>
      </c>
      <c r="C195" s="3750"/>
      <c r="D195" s="3345">
        <v>300324</v>
      </c>
      <c r="E195" s="3346">
        <v>29</v>
      </c>
      <c r="F195" s="3346" t="s">
        <v>1534</v>
      </c>
      <c r="G195" s="3346" t="s">
        <v>1534</v>
      </c>
      <c r="H195" s="3346" t="s">
        <v>1534</v>
      </c>
      <c r="I195" s="3346" t="s">
        <v>1534</v>
      </c>
      <c r="J195" s="3346" t="s">
        <v>1534</v>
      </c>
      <c r="K195" s="3346" t="s">
        <v>1534</v>
      </c>
      <c r="L195" s="3346" t="s">
        <v>1534</v>
      </c>
      <c r="M195" s="3346" t="s">
        <v>1534</v>
      </c>
      <c r="N195" s="3346" t="s">
        <v>1534</v>
      </c>
      <c r="O195" s="3346" t="s">
        <v>1534</v>
      </c>
      <c r="P195" s="3346" t="s">
        <v>1534</v>
      </c>
      <c r="Q195" s="3346" t="s">
        <v>1534</v>
      </c>
      <c r="R195" s="3346" t="s">
        <v>1534</v>
      </c>
      <c r="S195" s="3346" t="s">
        <v>1534</v>
      </c>
      <c r="T195" s="3346" t="s">
        <v>1534</v>
      </c>
      <c r="U195" s="3346" t="s">
        <v>1534</v>
      </c>
      <c r="V195" s="3346" t="s">
        <v>1534</v>
      </c>
      <c r="W195" s="3346" t="s">
        <v>1534</v>
      </c>
      <c r="X195" s="3346" t="s">
        <v>1534</v>
      </c>
      <c r="Y195" s="3346" t="s">
        <v>1534</v>
      </c>
      <c r="Z195" s="3346" t="s">
        <v>1534</v>
      </c>
      <c r="AA195" s="3346" t="s">
        <v>1534</v>
      </c>
      <c r="AB195" s="3346" t="s">
        <v>1534</v>
      </c>
      <c r="AC195" s="3346" t="s">
        <v>1534</v>
      </c>
      <c r="AD195" s="3346">
        <v>29</v>
      </c>
      <c r="AE195" s="2588">
        <v>2500</v>
      </c>
      <c r="AF195" s="3441">
        <f t="shared" si="0"/>
        <v>2.9000000000000001E-2</v>
      </c>
      <c r="AG195" s="2647" t="s">
        <v>1534</v>
      </c>
      <c r="AH195" s="2712"/>
      <c r="AI195" s="2712"/>
      <c r="AJ195" s="3435"/>
      <c r="AK195" s="2578"/>
    </row>
    <row r="196" spans="2:37" s="2458" customFormat="1" x14ac:dyDescent="0.2">
      <c r="B196" s="3749" t="s">
        <v>6165</v>
      </c>
      <c r="C196" s="3750"/>
      <c r="D196" s="3345">
        <v>300324</v>
      </c>
      <c r="E196" s="3346">
        <v>39</v>
      </c>
      <c r="F196" s="3346" t="s">
        <v>1534</v>
      </c>
      <c r="G196" s="3346" t="s">
        <v>1534</v>
      </c>
      <c r="H196" s="3346" t="s">
        <v>1534</v>
      </c>
      <c r="I196" s="3346" t="s">
        <v>1534</v>
      </c>
      <c r="J196" s="3346" t="s">
        <v>1534</v>
      </c>
      <c r="K196" s="3346" t="s">
        <v>1534</v>
      </c>
      <c r="L196" s="3346" t="s">
        <v>1534</v>
      </c>
      <c r="M196" s="3346" t="s">
        <v>1534</v>
      </c>
      <c r="N196" s="3346" t="s">
        <v>1534</v>
      </c>
      <c r="O196" s="3346" t="s">
        <v>1534</v>
      </c>
      <c r="P196" s="3346" t="s">
        <v>1534</v>
      </c>
      <c r="Q196" s="3346" t="s">
        <v>1534</v>
      </c>
      <c r="R196" s="3346" t="s">
        <v>1534</v>
      </c>
      <c r="S196" s="3346" t="s">
        <v>1534</v>
      </c>
      <c r="T196" s="3346" t="s">
        <v>1534</v>
      </c>
      <c r="U196" s="3346" t="s">
        <v>1534</v>
      </c>
      <c r="V196" s="3346" t="s">
        <v>1534</v>
      </c>
      <c r="W196" s="3346" t="s">
        <v>1534</v>
      </c>
      <c r="X196" s="3346" t="s">
        <v>1534</v>
      </c>
      <c r="Y196" s="3346" t="s">
        <v>1534</v>
      </c>
      <c r="Z196" s="3346" t="s">
        <v>1534</v>
      </c>
      <c r="AA196" s="3346" t="s">
        <v>1534</v>
      </c>
      <c r="AB196" s="3346" t="s">
        <v>1534</v>
      </c>
      <c r="AC196" s="3346" t="s">
        <v>1534</v>
      </c>
      <c r="AD196" s="3346">
        <v>39</v>
      </c>
      <c r="AE196" s="2588">
        <v>4000</v>
      </c>
      <c r="AF196" s="3441">
        <f t="shared" si="0"/>
        <v>3.9E-2</v>
      </c>
      <c r="AG196" s="2647" t="s">
        <v>1534</v>
      </c>
      <c r="AH196" s="2712"/>
      <c r="AI196" s="2712"/>
      <c r="AJ196" s="3435"/>
      <c r="AK196" s="2578"/>
    </row>
    <row r="197" spans="2:37" s="2458" customFormat="1" ht="13.5" thickBot="1" x14ac:dyDescent="0.25">
      <c r="B197" s="3753" t="s">
        <v>6166</v>
      </c>
      <c r="C197" s="3754"/>
      <c r="D197" s="3070">
        <v>300324</v>
      </c>
      <c r="E197" s="3071">
        <v>49</v>
      </c>
      <c r="F197" s="3071" t="s">
        <v>1534</v>
      </c>
      <c r="G197" s="3071" t="s">
        <v>1534</v>
      </c>
      <c r="H197" s="3071" t="s">
        <v>1534</v>
      </c>
      <c r="I197" s="3071" t="s">
        <v>1534</v>
      </c>
      <c r="J197" s="3071" t="s">
        <v>1534</v>
      </c>
      <c r="K197" s="3071" t="s">
        <v>1534</v>
      </c>
      <c r="L197" s="3071" t="s">
        <v>1534</v>
      </c>
      <c r="M197" s="3071" t="s">
        <v>1534</v>
      </c>
      <c r="N197" s="3071" t="s">
        <v>1534</v>
      </c>
      <c r="O197" s="3071" t="s">
        <v>1534</v>
      </c>
      <c r="P197" s="3071" t="s">
        <v>1534</v>
      </c>
      <c r="Q197" s="3071" t="s">
        <v>1534</v>
      </c>
      <c r="R197" s="3071" t="s">
        <v>1534</v>
      </c>
      <c r="S197" s="3071" t="s">
        <v>1534</v>
      </c>
      <c r="T197" s="3071" t="s">
        <v>1534</v>
      </c>
      <c r="U197" s="3071" t="s">
        <v>1534</v>
      </c>
      <c r="V197" s="3071" t="s">
        <v>1534</v>
      </c>
      <c r="W197" s="3071" t="s">
        <v>1534</v>
      </c>
      <c r="X197" s="3071" t="s">
        <v>1534</v>
      </c>
      <c r="Y197" s="3071" t="s">
        <v>1534</v>
      </c>
      <c r="Z197" s="3071" t="s">
        <v>1534</v>
      </c>
      <c r="AA197" s="3071" t="s">
        <v>1534</v>
      </c>
      <c r="AB197" s="3071" t="s">
        <v>1534</v>
      </c>
      <c r="AC197" s="3071" t="s">
        <v>1534</v>
      </c>
      <c r="AD197" s="3071">
        <v>49</v>
      </c>
      <c r="AE197" s="2630">
        <v>5000</v>
      </c>
      <c r="AF197" s="3442">
        <f t="shared" si="0"/>
        <v>4.9000000000000002E-2</v>
      </c>
      <c r="AG197" s="2650" t="s">
        <v>1534</v>
      </c>
      <c r="AH197" s="2632"/>
      <c r="AI197" s="2632"/>
      <c r="AJ197" s="3429"/>
      <c r="AK197" s="2578"/>
    </row>
    <row r="198" spans="2:37" s="2458" customFormat="1" x14ac:dyDescent="0.2">
      <c r="B198" s="2579"/>
      <c r="C198" s="2572"/>
      <c r="D198" s="2918"/>
      <c r="E198" s="2918"/>
      <c r="F198" s="2918"/>
      <c r="G198" s="2918"/>
      <c r="H198" s="2572"/>
      <c r="I198" s="2573"/>
      <c r="J198" s="2573"/>
      <c r="K198" s="2573"/>
      <c r="L198" s="2573"/>
      <c r="M198" s="2572"/>
      <c r="N198" s="2573"/>
      <c r="O198" s="2573"/>
      <c r="P198" s="2573"/>
      <c r="Q198" s="2573"/>
      <c r="R198" s="2573"/>
      <c r="S198" s="2572"/>
      <c r="T198" s="2571"/>
      <c r="U198" s="2571"/>
      <c r="V198" s="2571"/>
      <c r="W198" s="2571"/>
      <c r="X198" s="2571"/>
      <c r="Y198" s="2571"/>
      <c r="Z198" s="2571"/>
      <c r="AA198" s="2571"/>
      <c r="AB198" s="2571"/>
      <c r="AC198" s="2571"/>
      <c r="AD198" s="2571"/>
      <c r="AE198" s="2571"/>
      <c r="AF198" s="2571"/>
      <c r="AG198" s="2571"/>
      <c r="AH198" s="2571"/>
      <c r="AI198" s="2571"/>
      <c r="AJ198" s="2571"/>
      <c r="AK198" s="2578"/>
    </row>
    <row r="199" spans="2:37" s="2458" customFormat="1" x14ac:dyDescent="0.2">
      <c r="B199" s="3643" t="s">
        <v>5002</v>
      </c>
      <c r="C199" s="3644"/>
      <c r="D199" s="3675" t="s">
        <v>1871</v>
      </c>
      <c r="E199" s="3675"/>
      <c r="F199" s="3675"/>
      <c r="G199" s="3675"/>
      <c r="H199" s="3675"/>
      <c r="I199" s="3675"/>
      <c r="J199" s="2575"/>
      <c r="K199" s="2575"/>
      <c r="L199" s="2575"/>
      <c r="M199" s="2575"/>
      <c r="N199" s="2575"/>
      <c r="O199" s="2575"/>
      <c r="P199" s="2575"/>
      <c r="Q199" s="2575"/>
      <c r="R199" s="2575"/>
      <c r="S199" s="2575"/>
      <c r="T199" s="2571"/>
      <c r="U199" s="2571"/>
      <c r="V199" s="2571"/>
      <c r="W199" s="2571"/>
      <c r="X199" s="2571"/>
      <c r="Y199" s="2571"/>
      <c r="Z199" s="2571"/>
      <c r="AA199" s="2571"/>
      <c r="AB199" s="2571"/>
      <c r="AC199" s="2571"/>
      <c r="AD199" s="2571"/>
      <c r="AE199" s="2571"/>
      <c r="AF199" s="2571"/>
      <c r="AG199" s="2571"/>
      <c r="AH199" s="2571"/>
      <c r="AI199" s="2571"/>
      <c r="AJ199" s="2571"/>
      <c r="AK199" s="2578"/>
    </row>
    <row r="200" spans="2:37" s="2458" customFormat="1" x14ac:dyDescent="0.2">
      <c r="B200" s="3643" t="s">
        <v>5003</v>
      </c>
      <c r="C200" s="3644"/>
      <c r="D200" s="3733" t="s">
        <v>6159</v>
      </c>
      <c r="E200" s="3733"/>
      <c r="F200" s="3733"/>
      <c r="G200" s="3733"/>
      <c r="H200" s="3733"/>
      <c r="I200" s="3415"/>
      <c r="J200" s="2575"/>
      <c r="K200" s="2575"/>
      <c r="L200" s="2575"/>
      <c r="M200" s="2575"/>
      <c r="N200" s="2575"/>
      <c r="O200" s="2575"/>
      <c r="P200" s="2575"/>
      <c r="Q200" s="2575"/>
      <c r="R200" s="2575"/>
      <c r="S200" s="2575"/>
      <c r="T200" s="2571"/>
      <c r="U200" s="2571"/>
      <c r="V200" s="2571"/>
      <c r="W200" s="2571"/>
      <c r="X200" s="2571"/>
      <c r="Y200" s="2571"/>
      <c r="Z200" s="2571"/>
      <c r="AA200" s="2571"/>
      <c r="AB200" s="2571"/>
      <c r="AC200" s="2571"/>
      <c r="AD200" s="2571"/>
      <c r="AE200" s="2571"/>
      <c r="AF200" s="2571"/>
      <c r="AG200" s="2571"/>
      <c r="AH200" s="2571"/>
      <c r="AI200" s="2571"/>
      <c r="AJ200" s="2571"/>
      <c r="AK200" s="2578"/>
    </row>
    <row r="201" spans="2:37" s="2458" customFormat="1" ht="15.75" thickBot="1" x14ac:dyDescent="0.25">
      <c r="B201" s="3646"/>
      <c r="C201" s="3647"/>
      <c r="D201" s="3648"/>
      <c r="E201" s="3648"/>
      <c r="F201" s="3648"/>
      <c r="G201" s="3648"/>
      <c r="H201" s="2580"/>
      <c r="I201" s="2580"/>
      <c r="J201" s="2580"/>
      <c r="K201" s="2580"/>
      <c r="L201" s="2580"/>
      <c r="M201" s="2580"/>
      <c r="N201" s="2580"/>
      <c r="O201" s="2580"/>
      <c r="P201" s="2580"/>
      <c r="Q201" s="2580"/>
      <c r="R201" s="2580"/>
      <c r="S201" s="2580"/>
      <c r="T201" s="2581"/>
      <c r="U201" s="2581"/>
      <c r="V201" s="2581"/>
      <c r="W201" s="2581"/>
      <c r="X201" s="2581"/>
      <c r="Y201" s="2581"/>
      <c r="Z201" s="2581"/>
      <c r="AA201" s="2581"/>
      <c r="AB201" s="2581"/>
      <c r="AC201" s="2581"/>
      <c r="AD201" s="2581"/>
      <c r="AE201" s="2581"/>
      <c r="AF201" s="2581"/>
      <c r="AG201" s="2581"/>
      <c r="AH201" s="2581"/>
      <c r="AI201" s="2581"/>
      <c r="AJ201" s="2581"/>
      <c r="AK201" s="2583"/>
    </row>
    <row r="202" spans="2:37" s="2458" customFormat="1" x14ac:dyDescent="0.2">
      <c r="B202" s="3250" t="str">
        <f>+B181</f>
        <v>.</v>
      </c>
      <c r="C202" s="3250"/>
      <c r="D202" s="2886"/>
      <c r="E202" s="2886"/>
      <c r="F202" s="2886"/>
      <c r="G202" s="2887"/>
      <c r="H202" s="2888"/>
      <c r="I202" s="2886"/>
      <c r="J202" s="2886"/>
    </row>
    <row r="203" spans="2:37" s="2458" customFormat="1" ht="13.5" thickBot="1" x14ac:dyDescent="0.25">
      <c r="B203" s="3250"/>
      <c r="C203" s="3250"/>
      <c r="D203" s="2886"/>
      <c r="E203" s="2886"/>
      <c r="F203" s="2886"/>
      <c r="G203" s="2887"/>
      <c r="H203" s="2888"/>
      <c r="I203" s="2886"/>
      <c r="J203" s="2886"/>
    </row>
    <row r="204" spans="2:37" s="2458" customFormat="1" ht="20.25" x14ac:dyDescent="0.2">
      <c r="B204" s="3623" t="s">
        <v>5011</v>
      </c>
      <c r="C204" s="3624"/>
      <c r="D204" s="3624"/>
      <c r="E204" s="3624"/>
      <c r="F204" s="3624"/>
      <c r="G204" s="3624"/>
      <c r="H204" s="3624"/>
      <c r="I204" s="3624"/>
      <c r="J204" s="3624"/>
      <c r="K204" s="3624"/>
      <c r="L204" s="3624"/>
      <c r="M204" s="3624"/>
      <c r="N204" s="3624"/>
      <c r="O204" s="3624"/>
      <c r="P204" s="3624"/>
      <c r="Q204" s="3624"/>
      <c r="R204" s="3624"/>
      <c r="S204" s="3624"/>
      <c r="T204" s="3624"/>
      <c r="U204" s="3624"/>
      <c r="V204" s="3624"/>
      <c r="W204" s="3624"/>
      <c r="X204" s="3624"/>
      <c r="Y204" s="3624"/>
      <c r="Z204" s="3624"/>
      <c r="AA204" s="3624"/>
      <c r="AB204" s="3624"/>
      <c r="AC204" s="3624"/>
      <c r="AD204" s="3624"/>
      <c r="AE204" s="3624"/>
      <c r="AF204" s="3624"/>
      <c r="AG204" s="3624"/>
      <c r="AH204" s="3624"/>
      <c r="AI204" s="3624"/>
      <c r="AJ204" s="3624"/>
      <c r="AK204" s="3625"/>
    </row>
    <row r="205" spans="2:37" s="2458" customFormat="1" x14ac:dyDescent="0.2">
      <c r="B205" s="2576"/>
      <c r="C205" s="3410"/>
      <c r="D205" s="3410"/>
      <c r="E205" s="3410"/>
      <c r="F205" s="3410"/>
      <c r="G205" s="2577"/>
      <c r="H205" s="2577"/>
      <c r="I205" s="2577"/>
      <c r="J205" s="2577"/>
      <c r="K205" s="2577"/>
      <c r="L205" s="2577"/>
      <c r="M205" s="2577"/>
      <c r="N205" s="2577"/>
      <c r="O205" s="2577"/>
      <c r="P205" s="2577"/>
      <c r="Q205" s="2577"/>
      <c r="R205" s="2577"/>
      <c r="S205" s="2577"/>
      <c r="T205" s="2577"/>
      <c r="U205" s="2577"/>
      <c r="V205" s="2577"/>
      <c r="W205" s="2577"/>
      <c r="X205" s="2577"/>
      <c r="Y205" s="2577"/>
      <c r="Z205" s="2577"/>
      <c r="AA205" s="2577"/>
      <c r="AB205" s="2577"/>
      <c r="AC205" s="2577"/>
      <c r="AD205" s="2577"/>
      <c r="AE205" s="2577"/>
      <c r="AF205" s="2577"/>
      <c r="AG205" s="2577"/>
      <c r="AH205" s="2577"/>
      <c r="AI205" s="2577"/>
      <c r="AJ205" s="2577"/>
      <c r="AK205" s="2578"/>
    </row>
    <row r="206" spans="2:37" s="2458" customFormat="1" ht="17.25" customHeight="1" x14ac:dyDescent="0.2">
      <c r="B206" s="2576" t="s">
        <v>4998</v>
      </c>
      <c r="C206" s="3410"/>
      <c r="D206" s="3656" t="s">
        <v>6155</v>
      </c>
      <c r="E206" s="3656"/>
      <c r="F206" s="3656"/>
      <c r="G206" s="3250"/>
      <c r="H206" s="3250"/>
      <c r="I206" s="3250"/>
      <c r="J206" s="3250"/>
      <c r="K206" s="3250"/>
      <c r="L206" s="2577"/>
      <c r="M206" s="2577"/>
      <c r="N206" s="2577"/>
      <c r="O206" s="2577"/>
      <c r="P206" s="2577"/>
      <c r="Q206" s="2577"/>
      <c r="R206" s="2577"/>
      <c r="S206" s="2577"/>
      <c r="T206" s="2577"/>
      <c r="U206" s="2577"/>
      <c r="V206" s="2577"/>
      <c r="W206" s="2577"/>
      <c r="X206" s="2577"/>
      <c r="Y206" s="2577"/>
      <c r="Z206" s="2577"/>
      <c r="AA206" s="2577"/>
      <c r="AB206" s="2577"/>
      <c r="AC206" s="2577"/>
      <c r="AD206" s="2577"/>
      <c r="AE206" s="2577"/>
      <c r="AF206" s="2577"/>
      <c r="AG206" s="2577"/>
      <c r="AH206" s="2577"/>
      <c r="AI206" s="2577"/>
      <c r="AJ206" s="2577"/>
      <c r="AK206" s="2578"/>
    </row>
    <row r="207" spans="2:37" s="2458" customFormat="1" ht="13.5" thickBot="1" x14ac:dyDescent="0.25">
      <c r="B207" s="3657" t="s">
        <v>5012</v>
      </c>
      <c r="C207" s="3658"/>
      <c r="D207" s="3629">
        <v>41603</v>
      </c>
      <c r="E207" s="3629"/>
      <c r="F207" s="3410"/>
      <c r="G207" s="2577"/>
      <c r="H207" s="2577"/>
      <c r="I207" s="2577"/>
      <c r="J207" s="2577"/>
      <c r="K207" s="2577"/>
      <c r="L207" s="2577"/>
      <c r="M207" s="2577"/>
      <c r="N207" s="2577"/>
      <c r="O207" s="2577"/>
      <c r="P207" s="2577"/>
      <c r="Q207" s="2577"/>
      <c r="R207" s="2577"/>
      <c r="S207" s="2577"/>
      <c r="T207" s="2577"/>
      <c r="U207" s="2577"/>
      <c r="V207" s="2577"/>
      <c r="W207" s="2577"/>
      <c r="X207" s="2577"/>
      <c r="Y207" s="2577"/>
      <c r="Z207" s="2577"/>
      <c r="AA207" s="2577"/>
      <c r="AB207" s="2577"/>
      <c r="AC207" s="2577"/>
      <c r="AD207" s="2577"/>
      <c r="AE207" s="2577"/>
      <c r="AF207" s="2577"/>
      <c r="AG207" s="2577"/>
      <c r="AH207" s="2577"/>
      <c r="AI207" s="2577"/>
      <c r="AJ207" s="2577"/>
      <c r="AK207" s="2578"/>
    </row>
    <row r="208" spans="2:37" s="2458" customFormat="1" ht="157.5" customHeight="1" thickBot="1" x14ac:dyDescent="0.25">
      <c r="B208" s="3659" t="s">
        <v>5013</v>
      </c>
      <c r="C208" s="3710"/>
      <c r="D208" s="3661" t="s">
        <v>6156</v>
      </c>
      <c r="E208" s="3662"/>
      <c r="F208" s="3662"/>
      <c r="G208" s="3662"/>
      <c r="H208" s="3662"/>
      <c r="I208" s="3662"/>
      <c r="J208" s="3662"/>
      <c r="K208" s="3662"/>
      <c r="L208" s="3662"/>
      <c r="M208" s="3662"/>
      <c r="N208" s="3662"/>
      <c r="O208" s="3662"/>
      <c r="P208" s="3662"/>
      <c r="Q208" s="3663"/>
      <c r="R208" s="2577"/>
      <c r="S208" s="2577"/>
      <c r="T208" s="2577"/>
      <c r="U208" s="2577"/>
      <c r="V208" s="2577"/>
      <c r="W208" s="2577"/>
      <c r="X208" s="2577"/>
      <c r="Y208" s="2577"/>
      <c r="Z208" s="2577"/>
      <c r="AA208" s="2577"/>
      <c r="AB208" s="2577"/>
      <c r="AC208" s="2577"/>
      <c r="AD208" s="2577"/>
      <c r="AE208" s="2577"/>
      <c r="AF208" s="2577"/>
      <c r="AG208" s="2577"/>
      <c r="AH208" s="2577"/>
      <c r="AI208" s="2577"/>
      <c r="AJ208" s="2577"/>
      <c r="AK208" s="2578"/>
    </row>
    <row r="209" spans="2:37" s="2458" customFormat="1" ht="13.5" thickBot="1" x14ac:dyDescent="0.25">
      <c r="B209" s="3664"/>
      <c r="C209" s="3653"/>
      <c r="D209" s="3653"/>
      <c r="E209" s="3653"/>
      <c r="F209" s="3653"/>
      <c r="G209" s="3653"/>
      <c r="H209" s="3653"/>
      <c r="I209" s="3653"/>
      <c r="J209" s="3653"/>
      <c r="K209" s="3653"/>
      <c r="L209" s="3653"/>
      <c r="M209" s="3653"/>
      <c r="N209" s="3653"/>
      <c r="O209" s="3653"/>
      <c r="P209" s="3653"/>
      <c r="Q209" s="3653"/>
      <c r="R209" s="2577"/>
      <c r="S209" s="2577"/>
      <c r="T209" s="2577"/>
      <c r="U209" s="2577"/>
      <c r="V209" s="2577"/>
      <c r="W209" s="2577"/>
      <c r="X209" s="2577"/>
      <c r="Y209" s="2577"/>
      <c r="Z209" s="2577"/>
      <c r="AA209" s="2577"/>
      <c r="AB209" s="2577"/>
      <c r="AC209" s="2577"/>
      <c r="AD209" s="2577"/>
      <c r="AE209" s="2577"/>
      <c r="AF209" s="2577"/>
      <c r="AG209" s="2577"/>
      <c r="AH209" s="2577"/>
      <c r="AI209" s="2577"/>
      <c r="AJ209" s="2577"/>
      <c r="AK209" s="2578"/>
    </row>
    <row r="210" spans="2:37" s="2458" customFormat="1" ht="13.5" thickBot="1" x14ac:dyDescent="0.25">
      <c r="B210" s="3638" t="s">
        <v>5014</v>
      </c>
      <c r="C210" s="3638"/>
      <c r="D210" s="3638" t="s">
        <v>5004</v>
      </c>
      <c r="E210" s="3638" t="s">
        <v>5015</v>
      </c>
      <c r="F210" s="3654" t="s">
        <v>224</v>
      </c>
      <c r="G210" s="3654"/>
      <c r="H210" s="3654"/>
      <c r="I210" s="3654"/>
      <c r="J210" s="3654"/>
      <c r="K210" s="3654"/>
      <c r="L210" s="3654"/>
      <c r="M210" s="3654"/>
      <c r="N210" s="3654"/>
      <c r="O210" s="3654"/>
      <c r="P210" s="3654"/>
      <c r="Q210" s="3654"/>
      <c r="R210" s="3654"/>
      <c r="S210" s="3654" t="s">
        <v>340</v>
      </c>
      <c r="T210" s="3654"/>
      <c r="U210" s="3654"/>
      <c r="V210" s="3654"/>
      <c r="W210" s="3654"/>
      <c r="X210" s="3654"/>
      <c r="Y210" s="3654"/>
      <c r="Z210" s="3654"/>
      <c r="AA210" s="3654"/>
      <c r="AB210" s="3654"/>
      <c r="AC210" s="3654"/>
      <c r="AD210" s="3654" t="s">
        <v>225</v>
      </c>
      <c r="AE210" s="3654"/>
      <c r="AF210" s="3654"/>
      <c r="AG210" s="3654"/>
      <c r="AH210" s="3655" t="s">
        <v>4999</v>
      </c>
      <c r="AI210" s="3655"/>
      <c r="AJ210" s="3655"/>
      <c r="AK210" s="2578"/>
    </row>
    <row r="211" spans="2:37" s="2458" customFormat="1" ht="13.5" thickBot="1" x14ac:dyDescent="0.25">
      <c r="B211" s="3639"/>
      <c r="C211" s="3639"/>
      <c r="D211" s="3639"/>
      <c r="E211" s="3639"/>
      <c r="F211" s="3639" t="s">
        <v>5016</v>
      </c>
      <c r="G211" s="3639" t="s">
        <v>5017</v>
      </c>
      <c r="H211" s="3638" t="s">
        <v>5018</v>
      </c>
      <c r="I211" s="3640" t="s">
        <v>5019</v>
      </c>
      <c r="J211" s="3640" t="s">
        <v>5020</v>
      </c>
      <c r="K211" s="3637" t="s">
        <v>5021</v>
      </c>
      <c r="L211" s="3637" t="s">
        <v>5022</v>
      </c>
      <c r="M211" s="3640" t="s">
        <v>5023</v>
      </c>
      <c r="N211" s="3640"/>
      <c r="O211" s="3637" t="s">
        <v>5024</v>
      </c>
      <c r="P211" s="3637" t="s">
        <v>5025</v>
      </c>
      <c r="Q211" s="3637" t="s">
        <v>5026</v>
      </c>
      <c r="R211" s="3637" t="s">
        <v>5027</v>
      </c>
      <c r="S211" s="3638" t="s">
        <v>5028</v>
      </c>
      <c r="T211" s="3638" t="s">
        <v>5029</v>
      </c>
      <c r="U211" s="3638" t="s">
        <v>5030</v>
      </c>
      <c r="V211" s="3638" t="s">
        <v>5031</v>
      </c>
      <c r="W211" s="3638" t="s">
        <v>5032</v>
      </c>
      <c r="X211" s="3638" t="s">
        <v>5033</v>
      </c>
      <c r="Y211" s="3638" t="s">
        <v>5034</v>
      </c>
      <c r="Z211" s="3638" t="s">
        <v>5035</v>
      </c>
      <c r="AA211" s="3638" t="s">
        <v>5036</v>
      </c>
      <c r="AB211" s="3640" t="s">
        <v>5037</v>
      </c>
      <c r="AC211" s="3640" t="s">
        <v>5038</v>
      </c>
      <c r="AD211" s="3638" t="s">
        <v>5039</v>
      </c>
      <c r="AE211" s="3638" t="s">
        <v>5040</v>
      </c>
      <c r="AF211" s="3638" t="s">
        <v>5041</v>
      </c>
      <c r="AG211" s="3638" t="s">
        <v>5042</v>
      </c>
      <c r="AH211" s="3638" t="s">
        <v>1154</v>
      </c>
      <c r="AI211" s="3638" t="s">
        <v>5000</v>
      </c>
      <c r="AJ211" s="3638" t="s">
        <v>5001</v>
      </c>
      <c r="AK211" s="2578"/>
    </row>
    <row r="212" spans="2:37" s="2458" customFormat="1" ht="13.5" thickBot="1" x14ac:dyDescent="0.25">
      <c r="B212" s="3639"/>
      <c r="C212" s="3639"/>
      <c r="D212" s="3639"/>
      <c r="E212" s="3639"/>
      <c r="F212" s="3639"/>
      <c r="G212" s="3639"/>
      <c r="H212" s="3639"/>
      <c r="I212" s="3637"/>
      <c r="J212" s="3637"/>
      <c r="K212" s="3637"/>
      <c r="L212" s="3637"/>
      <c r="M212" s="3412" t="s">
        <v>5043</v>
      </c>
      <c r="N212" s="3413" t="s">
        <v>2798</v>
      </c>
      <c r="O212" s="3637"/>
      <c r="P212" s="3637"/>
      <c r="Q212" s="3637"/>
      <c r="R212" s="3637"/>
      <c r="S212" s="3639"/>
      <c r="T212" s="3639"/>
      <c r="U212" s="3639"/>
      <c r="V212" s="3639"/>
      <c r="W212" s="3639"/>
      <c r="X212" s="3639"/>
      <c r="Y212" s="3639"/>
      <c r="Z212" s="3639"/>
      <c r="AA212" s="3639"/>
      <c r="AB212" s="3637"/>
      <c r="AC212" s="3637"/>
      <c r="AD212" s="3639"/>
      <c r="AE212" s="3639"/>
      <c r="AF212" s="3639"/>
      <c r="AG212" s="3639"/>
      <c r="AH212" s="3639"/>
      <c r="AI212" s="3639"/>
      <c r="AJ212" s="3639"/>
      <c r="AK212" s="2578"/>
    </row>
    <row r="213" spans="2:37" s="2458" customFormat="1" ht="13.5" thickBot="1" x14ac:dyDescent="0.25">
      <c r="B213" s="3649" t="s">
        <v>6157</v>
      </c>
      <c r="C213" s="3650"/>
      <c r="D213" s="3017">
        <v>300330</v>
      </c>
      <c r="E213" s="3264">
        <v>90</v>
      </c>
      <c r="F213" s="3264" t="s">
        <v>1534</v>
      </c>
      <c r="G213" s="3264" t="s">
        <v>1534</v>
      </c>
      <c r="H213" s="3264" t="s">
        <v>1534</v>
      </c>
      <c r="I213" s="3264" t="s">
        <v>1534</v>
      </c>
      <c r="J213" s="3264" t="s">
        <v>1534</v>
      </c>
      <c r="K213" s="3264" t="s">
        <v>1534</v>
      </c>
      <c r="L213" s="3264" t="s">
        <v>1534</v>
      </c>
      <c r="M213" s="3264" t="s">
        <v>1534</v>
      </c>
      <c r="N213" s="3264" t="s">
        <v>1534</v>
      </c>
      <c r="O213" s="3264" t="s">
        <v>1534</v>
      </c>
      <c r="P213" s="3264" t="s">
        <v>1534</v>
      </c>
      <c r="Q213" s="3264" t="s">
        <v>1534</v>
      </c>
      <c r="R213" s="3264" t="s">
        <v>1534</v>
      </c>
      <c r="S213" s="3264" t="s">
        <v>1534</v>
      </c>
      <c r="T213" s="3264" t="s">
        <v>1534</v>
      </c>
      <c r="U213" s="3264" t="s">
        <v>1534</v>
      </c>
      <c r="V213" s="3264" t="s">
        <v>1534</v>
      </c>
      <c r="W213" s="3264" t="s">
        <v>1534</v>
      </c>
      <c r="X213" s="3264">
        <v>0.05</v>
      </c>
      <c r="Y213" s="3264" t="s">
        <v>1534</v>
      </c>
      <c r="Z213" s="3264" t="s">
        <v>1534</v>
      </c>
      <c r="AA213" s="3264" t="s">
        <v>1534</v>
      </c>
      <c r="AB213" s="3264" t="s">
        <v>1534</v>
      </c>
      <c r="AC213" s="3264">
        <v>0.06</v>
      </c>
      <c r="AD213" s="3264" t="s">
        <v>1534</v>
      </c>
      <c r="AE213" s="2963">
        <v>6000</v>
      </c>
      <c r="AF213" s="3227" t="s">
        <v>6158</v>
      </c>
      <c r="AG213" s="3228">
        <v>0.2</v>
      </c>
      <c r="AH213" s="3134"/>
      <c r="AI213" s="3134"/>
      <c r="AJ213" s="3424"/>
      <c r="AK213" s="2578"/>
    </row>
    <row r="214" spans="2:37" s="2458" customFormat="1" x14ac:dyDescent="0.2">
      <c r="B214" s="2579"/>
      <c r="C214" s="2572"/>
      <c r="D214" s="2918"/>
      <c r="E214" s="2918"/>
      <c r="F214" s="2918"/>
      <c r="G214" s="2918"/>
      <c r="H214" s="2572"/>
      <c r="I214" s="2573"/>
      <c r="J214" s="2573"/>
      <c r="K214" s="2573"/>
      <c r="L214" s="2573"/>
      <c r="M214" s="2572"/>
      <c r="N214" s="2573"/>
      <c r="O214" s="2573"/>
      <c r="P214" s="2573"/>
      <c r="Q214" s="2573"/>
      <c r="R214" s="2573"/>
      <c r="S214" s="2572"/>
      <c r="T214" s="2571"/>
      <c r="U214" s="2571"/>
      <c r="V214" s="2571"/>
      <c r="W214" s="2571"/>
      <c r="X214" s="2571"/>
      <c r="Y214" s="2571"/>
      <c r="Z214" s="2571"/>
      <c r="AA214" s="2571"/>
      <c r="AB214" s="2571"/>
      <c r="AC214" s="2571"/>
      <c r="AD214" s="2571"/>
      <c r="AE214" s="2571"/>
      <c r="AF214" s="2571"/>
      <c r="AG214" s="2571"/>
      <c r="AH214" s="2571"/>
      <c r="AI214" s="2571"/>
      <c r="AJ214" s="2571"/>
      <c r="AK214" s="2578"/>
    </row>
    <row r="215" spans="2:37" s="2458" customFormat="1" x14ac:dyDescent="0.2">
      <c r="B215" s="3643" t="s">
        <v>5002</v>
      </c>
      <c r="C215" s="3644"/>
      <c r="D215" s="3675" t="s">
        <v>1871</v>
      </c>
      <c r="E215" s="3675"/>
      <c r="F215" s="3675"/>
      <c r="G215" s="3675"/>
      <c r="H215" s="3675"/>
      <c r="I215" s="3675"/>
      <c r="J215" s="2575"/>
      <c r="K215" s="2575"/>
      <c r="L215" s="2575"/>
      <c r="M215" s="2575"/>
      <c r="N215" s="2575"/>
      <c r="O215" s="2575"/>
      <c r="P215" s="2575"/>
      <c r="Q215" s="2575"/>
      <c r="R215" s="2575"/>
      <c r="S215" s="2575"/>
      <c r="T215" s="2571"/>
      <c r="U215" s="2571"/>
      <c r="V215" s="2571"/>
      <c r="W215" s="2571"/>
      <c r="X215" s="2571"/>
      <c r="Y215" s="2571"/>
      <c r="Z215" s="2571"/>
      <c r="AA215" s="2571"/>
      <c r="AB215" s="2571"/>
      <c r="AC215" s="2571"/>
      <c r="AD215" s="2571"/>
      <c r="AE215" s="2571"/>
      <c r="AF215" s="2571"/>
      <c r="AG215" s="2571"/>
      <c r="AH215" s="2571"/>
      <c r="AI215" s="2571"/>
      <c r="AJ215" s="2571"/>
      <c r="AK215" s="2578"/>
    </row>
    <row r="216" spans="2:37" s="2458" customFormat="1" x14ac:dyDescent="0.2">
      <c r="B216" s="3643" t="s">
        <v>5003</v>
      </c>
      <c r="C216" s="3644"/>
      <c r="D216" s="3733" t="s">
        <v>6159</v>
      </c>
      <c r="E216" s="3733"/>
      <c r="F216" s="3733"/>
      <c r="G216" s="3733"/>
      <c r="H216" s="3733"/>
      <c r="I216" s="3415"/>
      <c r="J216" s="2575"/>
      <c r="K216" s="2575"/>
      <c r="L216" s="2575"/>
      <c r="M216" s="2575"/>
      <c r="N216" s="2575"/>
      <c r="O216" s="2575"/>
      <c r="P216" s="2575"/>
      <c r="Q216" s="2575"/>
      <c r="R216" s="2575"/>
      <c r="S216" s="2575"/>
      <c r="T216" s="2571"/>
      <c r="U216" s="2571"/>
      <c r="V216" s="2571"/>
      <c r="W216" s="2571"/>
      <c r="X216" s="2571"/>
      <c r="Y216" s="2571"/>
      <c r="Z216" s="2571"/>
      <c r="AA216" s="2571"/>
      <c r="AB216" s="2571"/>
      <c r="AC216" s="2571"/>
      <c r="AD216" s="2571"/>
      <c r="AE216" s="2571"/>
      <c r="AF216" s="2571"/>
      <c r="AG216" s="2571"/>
      <c r="AH216" s="2571"/>
      <c r="AI216" s="2571"/>
      <c r="AJ216" s="2571"/>
      <c r="AK216" s="2578"/>
    </row>
    <row r="217" spans="2:37" s="2458" customFormat="1" ht="15.75" thickBot="1" x14ac:dyDescent="0.25">
      <c r="B217" s="3646"/>
      <c r="C217" s="3647"/>
      <c r="D217" s="3648"/>
      <c r="E217" s="3648"/>
      <c r="F217" s="3648"/>
      <c r="G217" s="3648"/>
      <c r="H217" s="2580"/>
      <c r="I217" s="2580"/>
      <c r="J217" s="2580"/>
      <c r="K217" s="2580"/>
      <c r="L217" s="2580"/>
      <c r="M217" s="2580"/>
      <c r="N217" s="2580"/>
      <c r="O217" s="2580"/>
      <c r="P217" s="2580"/>
      <c r="Q217" s="2580"/>
      <c r="R217" s="2580"/>
      <c r="S217" s="2580"/>
      <c r="T217" s="2581"/>
      <c r="U217" s="2581"/>
      <c r="V217" s="2581"/>
      <c r="W217" s="2581"/>
      <c r="X217" s="2581"/>
      <c r="Y217" s="2581"/>
      <c r="Z217" s="2581"/>
      <c r="AA217" s="2581"/>
      <c r="AB217" s="2581"/>
      <c r="AC217" s="2581"/>
      <c r="AD217" s="2581"/>
      <c r="AE217" s="2581"/>
      <c r="AF217" s="2581"/>
      <c r="AG217" s="2581"/>
      <c r="AH217" s="2581"/>
      <c r="AI217" s="2581"/>
      <c r="AJ217" s="2581"/>
      <c r="AK217" s="2583"/>
    </row>
    <row r="218" spans="2:37" s="2458" customFormat="1" x14ac:dyDescent="0.2">
      <c r="B218" s="3250" t="str">
        <f>+B202</f>
        <v>.</v>
      </c>
      <c r="C218" s="3250"/>
      <c r="D218" s="2886"/>
      <c r="E218" s="2886"/>
      <c r="F218" s="2886"/>
      <c r="G218" s="2887"/>
      <c r="H218" s="2888"/>
      <c r="I218" s="2886"/>
      <c r="J218" s="2886"/>
    </row>
    <row r="219" spans="2:37" s="2458" customFormat="1" ht="13.5" thickBot="1" x14ac:dyDescent="0.25">
      <c r="B219" s="3250"/>
      <c r="C219" s="3250"/>
      <c r="D219" s="2886"/>
      <c r="E219" s="2886"/>
      <c r="F219" s="2886"/>
      <c r="G219" s="2887"/>
      <c r="H219" s="2888"/>
      <c r="I219" s="2886"/>
      <c r="J219" s="2886"/>
    </row>
    <row r="220" spans="2:37" s="2458" customFormat="1" ht="20.25" x14ac:dyDescent="0.2">
      <c r="B220" s="3623" t="s">
        <v>5011</v>
      </c>
      <c r="C220" s="3624"/>
      <c r="D220" s="3624"/>
      <c r="E220" s="3624"/>
      <c r="F220" s="3624"/>
      <c r="G220" s="3624"/>
      <c r="H220" s="3624"/>
      <c r="I220" s="3624"/>
      <c r="J220" s="3624"/>
      <c r="K220" s="3624"/>
      <c r="L220" s="3624"/>
      <c r="M220" s="3624"/>
      <c r="N220" s="3624"/>
      <c r="O220" s="3624"/>
      <c r="P220" s="3624"/>
      <c r="Q220" s="3624"/>
      <c r="R220" s="3624"/>
      <c r="S220" s="3624"/>
      <c r="T220" s="3624"/>
      <c r="U220" s="3624"/>
      <c r="V220" s="3624"/>
      <c r="W220" s="3624"/>
      <c r="X220" s="3624"/>
      <c r="Y220" s="3624"/>
      <c r="Z220" s="3624"/>
      <c r="AA220" s="3624"/>
      <c r="AB220" s="3624"/>
      <c r="AC220" s="3624"/>
      <c r="AD220" s="3624"/>
      <c r="AE220" s="3624"/>
      <c r="AF220" s="3624"/>
      <c r="AG220" s="3624"/>
      <c r="AH220" s="3624"/>
      <c r="AI220" s="3624"/>
      <c r="AJ220" s="3624"/>
      <c r="AK220" s="3625"/>
    </row>
    <row r="221" spans="2:37" s="2458" customFormat="1" x14ac:dyDescent="0.2">
      <c r="B221" s="2576"/>
      <c r="C221" s="3410"/>
      <c r="D221" s="3410"/>
      <c r="E221" s="3410"/>
      <c r="F221" s="3410"/>
      <c r="G221" s="2577"/>
      <c r="H221" s="2577"/>
      <c r="I221" s="2577"/>
      <c r="J221" s="2577"/>
      <c r="K221" s="2577"/>
      <c r="L221" s="2577"/>
      <c r="M221" s="2577"/>
      <c r="N221" s="2577"/>
      <c r="O221" s="2577"/>
      <c r="P221" s="2577"/>
      <c r="Q221" s="2577"/>
      <c r="R221" s="2577"/>
      <c r="S221" s="2577"/>
      <c r="T221" s="2577"/>
      <c r="U221" s="2577"/>
      <c r="V221" s="2577"/>
      <c r="W221" s="2577"/>
      <c r="X221" s="2577"/>
      <c r="Y221" s="2577"/>
      <c r="Z221" s="2577"/>
      <c r="AA221" s="2577"/>
      <c r="AB221" s="2577"/>
      <c r="AC221" s="2577"/>
      <c r="AD221" s="2577"/>
      <c r="AE221" s="2577"/>
      <c r="AF221" s="2577"/>
      <c r="AG221" s="2577"/>
      <c r="AH221" s="2577"/>
      <c r="AI221" s="2577"/>
      <c r="AJ221" s="2577"/>
      <c r="AK221" s="2578"/>
    </row>
    <row r="222" spans="2:37" s="2458" customFormat="1" ht="13.5" customHeight="1" x14ac:dyDescent="0.2">
      <c r="B222" s="2576" t="s">
        <v>4998</v>
      </c>
      <c r="C222" s="3410"/>
      <c r="D222" s="3656" t="s">
        <v>6145</v>
      </c>
      <c r="E222" s="3656"/>
      <c r="F222" s="3656"/>
      <c r="G222" s="2577"/>
      <c r="H222" s="2577"/>
      <c r="I222" s="2577"/>
      <c r="J222" s="2577"/>
      <c r="K222" s="2577"/>
      <c r="L222" s="2577"/>
      <c r="M222" s="2577"/>
      <c r="N222" s="2577"/>
      <c r="O222" s="2577"/>
      <c r="P222" s="2577"/>
      <c r="Q222" s="2577"/>
      <c r="R222" s="2577"/>
      <c r="S222" s="2577"/>
      <c r="T222" s="2577"/>
      <c r="U222" s="2577"/>
      <c r="V222" s="2577"/>
      <c r="W222" s="2577"/>
      <c r="X222" s="2577"/>
      <c r="Y222" s="2577"/>
      <c r="Z222" s="2577"/>
      <c r="AA222" s="2577"/>
      <c r="AB222" s="2577"/>
      <c r="AC222" s="2577"/>
      <c r="AD222" s="2577"/>
      <c r="AE222" s="2577"/>
      <c r="AF222" s="2577"/>
      <c r="AG222" s="2577"/>
      <c r="AH222" s="2577"/>
      <c r="AI222" s="2577"/>
      <c r="AJ222" s="2577"/>
      <c r="AK222" s="2578"/>
    </row>
    <row r="223" spans="2:37" s="2458" customFormat="1" ht="13.5" customHeight="1" thickBot="1" x14ac:dyDescent="0.25">
      <c r="B223" s="3657" t="s">
        <v>5012</v>
      </c>
      <c r="C223" s="3658"/>
      <c r="D223" s="3629">
        <v>41607</v>
      </c>
      <c r="E223" s="3629"/>
      <c r="F223" s="3410"/>
      <c r="G223" s="2577"/>
      <c r="H223" s="2577"/>
      <c r="I223" s="2577"/>
      <c r="J223" s="2577"/>
      <c r="K223" s="2577"/>
      <c r="L223" s="2577"/>
      <c r="M223" s="2577"/>
      <c r="N223" s="2577"/>
      <c r="O223" s="2577"/>
      <c r="P223" s="2577"/>
      <c r="Q223" s="2577"/>
      <c r="R223" s="2577"/>
      <c r="S223" s="2577"/>
      <c r="T223" s="2577"/>
      <c r="U223" s="2577"/>
      <c r="V223" s="2577"/>
      <c r="W223" s="2577"/>
      <c r="X223" s="2577"/>
      <c r="Y223" s="2577"/>
      <c r="Z223" s="2577"/>
      <c r="AA223" s="2577"/>
      <c r="AB223" s="2577"/>
      <c r="AC223" s="2577"/>
      <c r="AD223" s="2577"/>
      <c r="AE223" s="2577"/>
      <c r="AF223" s="2577"/>
      <c r="AG223" s="2577"/>
      <c r="AH223" s="2577"/>
      <c r="AI223" s="2577"/>
      <c r="AJ223" s="2577"/>
      <c r="AK223" s="2578"/>
    </row>
    <row r="224" spans="2:37" s="2458" customFormat="1" ht="87" customHeight="1" thickBot="1" x14ac:dyDescent="0.25">
      <c r="B224" s="3659" t="s">
        <v>5013</v>
      </c>
      <c r="C224" s="3710"/>
      <c r="D224" s="3661" t="s">
        <v>6146</v>
      </c>
      <c r="E224" s="3662"/>
      <c r="F224" s="3662"/>
      <c r="G224" s="3662"/>
      <c r="H224" s="3662"/>
      <c r="I224" s="3662"/>
      <c r="J224" s="3662"/>
      <c r="K224" s="3662"/>
      <c r="L224" s="3662"/>
      <c r="M224" s="3662"/>
      <c r="N224" s="3662"/>
      <c r="O224" s="3662"/>
      <c r="P224" s="3662"/>
      <c r="Q224" s="3663"/>
      <c r="R224" s="2577"/>
      <c r="S224" s="2577"/>
      <c r="T224" s="2577"/>
      <c r="U224" s="2577"/>
      <c r="V224" s="2577"/>
      <c r="W224" s="2577"/>
      <c r="X224" s="2577"/>
      <c r="Y224" s="2577"/>
      <c r="Z224" s="2577"/>
      <c r="AA224" s="2577"/>
      <c r="AB224" s="2577"/>
      <c r="AC224" s="2577"/>
      <c r="AD224" s="2577"/>
      <c r="AE224" s="2577"/>
      <c r="AF224" s="2577"/>
      <c r="AG224" s="2577"/>
      <c r="AH224" s="2577"/>
      <c r="AI224" s="2577"/>
      <c r="AJ224" s="2577"/>
      <c r="AK224" s="2578"/>
    </row>
    <row r="225" spans="2:37" s="2458" customFormat="1" ht="13.5" customHeight="1" thickBot="1" x14ac:dyDescent="0.25">
      <c r="B225" s="3664"/>
      <c r="C225" s="3653"/>
      <c r="D225" s="3653"/>
      <c r="E225" s="3653"/>
      <c r="F225" s="3653"/>
      <c r="G225" s="3653"/>
      <c r="H225" s="3653"/>
      <c r="I225" s="3653"/>
      <c r="J225" s="3653"/>
      <c r="K225" s="3653"/>
      <c r="L225" s="3653"/>
      <c r="M225" s="3653"/>
      <c r="N225" s="3653"/>
      <c r="O225" s="3653"/>
      <c r="P225" s="3653"/>
      <c r="Q225" s="3653"/>
      <c r="R225" s="2577"/>
      <c r="S225" s="2577"/>
      <c r="T225" s="2577"/>
      <c r="U225" s="2577"/>
      <c r="V225" s="2577"/>
      <c r="W225" s="2577"/>
      <c r="X225" s="2577"/>
      <c r="Y225" s="2577"/>
      <c r="Z225" s="2577"/>
      <c r="AA225" s="2577"/>
      <c r="AB225" s="2577"/>
      <c r="AC225" s="2577"/>
      <c r="AD225" s="2577"/>
      <c r="AE225" s="2577"/>
      <c r="AF225" s="2577"/>
      <c r="AG225" s="2577"/>
      <c r="AH225" s="2577"/>
      <c r="AI225" s="2577"/>
      <c r="AJ225" s="2577"/>
      <c r="AK225" s="2578"/>
    </row>
    <row r="226" spans="2:37" s="2458" customFormat="1" ht="13.5" customHeight="1" thickBot="1" x14ac:dyDescent="0.25">
      <c r="B226" s="3638" t="s">
        <v>5014</v>
      </c>
      <c r="C226" s="3638"/>
      <c r="D226" s="3638" t="s">
        <v>5004</v>
      </c>
      <c r="E226" s="3638" t="s">
        <v>5015</v>
      </c>
      <c r="F226" s="3654" t="s">
        <v>224</v>
      </c>
      <c r="G226" s="3654"/>
      <c r="H226" s="3654"/>
      <c r="I226" s="3654"/>
      <c r="J226" s="3654"/>
      <c r="K226" s="3654"/>
      <c r="L226" s="3654"/>
      <c r="M226" s="3654"/>
      <c r="N226" s="3654"/>
      <c r="O226" s="3654"/>
      <c r="P226" s="3654"/>
      <c r="Q226" s="3654"/>
      <c r="R226" s="3654"/>
      <c r="S226" s="3654" t="s">
        <v>340</v>
      </c>
      <c r="T226" s="3654"/>
      <c r="U226" s="3654"/>
      <c r="V226" s="3654"/>
      <c r="W226" s="3654"/>
      <c r="X226" s="3654"/>
      <c r="Y226" s="3654"/>
      <c r="Z226" s="3654"/>
      <c r="AA226" s="3654"/>
      <c r="AB226" s="3654"/>
      <c r="AC226" s="3654"/>
      <c r="AD226" s="3654" t="s">
        <v>225</v>
      </c>
      <c r="AE226" s="3654"/>
      <c r="AF226" s="3654"/>
      <c r="AG226" s="3654"/>
      <c r="AH226" s="3655" t="s">
        <v>4999</v>
      </c>
      <c r="AI226" s="3655"/>
      <c r="AJ226" s="3655"/>
      <c r="AK226" s="2578"/>
    </row>
    <row r="227" spans="2:37" s="2458" customFormat="1" ht="13.5" customHeight="1" thickBot="1" x14ac:dyDescent="0.25">
      <c r="B227" s="3639"/>
      <c r="C227" s="3639"/>
      <c r="D227" s="3639"/>
      <c r="E227" s="3639"/>
      <c r="F227" s="3639" t="s">
        <v>5016</v>
      </c>
      <c r="G227" s="3639" t="s">
        <v>5017</v>
      </c>
      <c r="H227" s="3638" t="s">
        <v>5018</v>
      </c>
      <c r="I227" s="3640" t="s">
        <v>5019</v>
      </c>
      <c r="J227" s="3640" t="s">
        <v>5020</v>
      </c>
      <c r="K227" s="3637" t="s">
        <v>5021</v>
      </c>
      <c r="L227" s="3637" t="s">
        <v>5022</v>
      </c>
      <c r="M227" s="3640" t="s">
        <v>5023</v>
      </c>
      <c r="N227" s="3640"/>
      <c r="O227" s="3637" t="s">
        <v>5024</v>
      </c>
      <c r="P227" s="3637" t="s">
        <v>5025</v>
      </c>
      <c r="Q227" s="3637" t="s">
        <v>5026</v>
      </c>
      <c r="R227" s="3637" t="s">
        <v>5027</v>
      </c>
      <c r="S227" s="3638" t="s">
        <v>5028</v>
      </c>
      <c r="T227" s="3638" t="s">
        <v>5029</v>
      </c>
      <c r="U227" s="3638" t="s">
        <v>5030</v>
      </c>
      <c r="V227" s="3638" t="s">
        <v>5031</v>
      </c>
      <c r="W227" s="3638" t="s">
        <v>5032</v>
      </c>
      <c r="X227" s="3638" t="s">
        <v>5033</v>
      </c>
      <c r="Y227" s="3638" t="s">
        <v>5034</v>
      </c>
      <c r="Z227" s="3638" t="s">
        <v>5035</v>
      </c>
      <c r="AA227" s="3638" t="s">
        <v>5036</v>
      </c>
      <c r="AB227" s="3640" t="s">
        <v>5037</v>
      </c>
      <c r="AC227" s="3640" t="s">
        <v>5038</v>
      </c>
      <c r="AD227" s="3638" t="s">
        <v>5039</v>
      </c>
      <c r="AE227" s="3638" t="s">
        <v>5040</v>
      </c>
      <c r="AF227" s="3638" t="s">
        <v>5041</v>
      </c>
      <c r="AG227" s="3638" t="s">
        <v>5042</v>
      </c>
      <c r="AH227" s="3638" t="s">
        <v>1154</v>
      </c>
      <c r="AI227" s="3638" t="s">
        <v>5000</v>
      </c>
      <c r="AJ227" s="3638" t="s">
        <v>5001</v>
      </c>
      <c r="AK227" s="2578"/>
    </row>
    <row r="228" spans="2:37" s="2458" customFormat="1" ht="13.5" customHeight="1" thickBot="1" x14ac:dyDescent="0.25">
      <c r="B228" s="3639"/>
      <c r="C228" s="3639"/>
      <c r="D228" s="3639"/>
      <c r="E228" s="3639"/>
      <c r="F228" s="3639"/>
      <c r="G228" s="3639"/>
      <c r="H228" s="3639"/>
      <c r="I228" s="3637"/>
      <c r="J228" s="3637"/>
      <c r="K228" s="3637"/>
      <c r="L228" s="3637"/>
      <c r="M228" s="3412" t="s">
        <v>5043</v>
      </c>
      <c r="N228" s="3413" t="s">
        <v>2798</v>
      </c>
      <c r="O228" s="3637"/>
      <c r="P228" s="3637"/>
      <c r="Q228" s="3637"/>
      <c r="R228" s="3637"/>
      <c r="S228" s="3639"/>
      <c r="T228" s="3639"/>
      <c r="U228" s="3639"/>
      <c r="V228" s="3639"/>
      <c r="W228" s="3639"/>
      <c r="X228" s="3639"/>
      <c r="Y228" s="3639"/>
      <c r="Z228" s="3639"/>
      <c r="AA228" s="3639"/>
      <c r="AB228" s="3637"/>
      <c r="AC228" s="3637"/>
      <c r="AD228" s="3639"/>
      <c r="AE228" s="3639"/>
      <c r="AF228" s="3639"/>
      <c r="AG228" s="3639"/>
      <c r="AH228" s="3639"/>
      <c r="AI228" s="3639"/>
      <c r="AJ228" s="3639"/>
      <c r="AK228" s="2578"/>
    </row>
    <row r="229" spans="2:37" s="2458" customFormat="1" x14ac:dyDescent="0.2">
      <c r="B229" s="3743" t="s">
        <v>6147</v>
      </c>
      <c r="C229" s="3744"/>
      <c r="D229" s="3175">
        <v>9050</v>
      </c>
      <c r="E229" s="3337">
        <v>1.5</v>
      </c>
      <c r="F229" s="3337" t="s">
        <v>1417</v>
      </c>
      <c r="G229" s="3337" t="s">
        <v>1417</v>
      </c>
      <c r="H229" s="3337" t="s">
        <v>1417</v>
      </c>
      <c r="I229" s="3337" t="s">
        <v>1417</v>
      </c>
      <c r="J229" s="3337" t="s">
        <v>1417</v>
      </c>
      <c r="K229" s="3337" t="s">
        <v>1417</v>
      </c>
      <c r="L229" s="3337" t="s">
        <v>1417</v>
      </c>
      <c r="M229" s="3337" t="s">
        <v>1417</v>
      </c>
      <c r="N229" s="3337" t="s">
        <v>1417</v>
      </c>
      <c r="O229" s="3337" t="s">
        <v>1417</v>
      </c>
      <c r="P229" s="3337" t="s">
        <v>1417</v>
      </c>
      <c r="Q229" s="3337" t="s">
        <v>1417</v>
      </c>
      <c r="R229" s="3337" t="s">
        <v>1417</v>
      </c>
      <c r="S229" s="3337" t="s">
        <v>1417</v>
      </c>
      <c r="T229" s="3337" t="s">
        <v>1417</v>
      </c>
      <c r="U229" s="3337" t="s">
        <v>1417</v>
      </c>
      <c r="V229" s="3337" t="s">
        <v>1417</v>
      </c>
      <c r="W229" s="3337" t="s">
        <v>1417</v>
      </c>
      <c r="X229" s="3337" t="s">
        <v>1417</v>
      </c>
      <c r="Y229" s="3337" t="s">
        <v>1417</v>
      </c>
      <c r="Z229" s="3337" t="s">
        <v>1417</v>
      </c>
      <c r="AA229" s="3337" t="s">
        <v>1417</v>
      </c>
      <c r="AB229" s="3337" t="s">
        <v>1417</v>
      </c>
      <c r="AC229" s="3337" t="s">
        <v>1417</v>
      </c>
      <c r="AD229" s="3337" t="s">
        <v>1417</v>
      </c>
      <c r="AE229" s="3337" t="s">
        <v>1417</v>
      </c>
      <c r="AF229" s="3337" t="s">
        <v>1417</v>
      </c>
      <c r="AG229" s="3337" t="s">
        <v>1417</v>
      </c>
      <c r="AH229" s="3337" t="s">
        <v>1417</v>
      </c>
      <c r="AI229" s="3337" t="s">
        <v>1417</v>
      </c>
      <c r="AJ229" s="3198" t="s">
        <v>1417</v>
      </c>
      <c r="AK229" s="2578"/>
    </row>
    <row r="230" spans="2:37" s="2458" customFormat="1" x14ac:dyDescent="0.2">
      <c r="B230" s="3749" t="s">
        <v>6148</v>
      </c>
      <c r="C230" s="3750"/>
      <c r="D230" s="3183">
        <v>9050</v>
      </c>
      <c r="E230" s="3346">
        <v>1.5</v>
      </c>
      <c r="F230" s="3346" t="s">
        <v>1417</v>
      </c>
      <c r="G230" s="3346" t="s">
        <v>1417</v>
      </c>
      <c r="H230" s="3346" t="s">
        <v>1417</v>
      </c>
      <c r="I230" s="3346" t="s">
        <v>1417</v>
      </c>
      <c r="J230" s="3346" t="s">
        <v>1417</v>
      </c>
      <c r="K230" s="3346" t="s">
        <v>1417</v>
      </c>
      <c r="L230" s="3346" t="s">
        <v>1417</v>
      </c>
      <c r="M230" s="3346" t="s">
        <v>1417</v>
      </c>
      <c r="N230" s="3346" t="s">
        <v>1417</v>
      </c>
      <c r="O230" s="3346" t="s">
        <v>1417</v>
      </c>
      <c r="P230" s="3346" t="s">
        <v>1417</v>
      </c>
      <c r="Q230" s="3346" t="s">
        <v>1417</v>
      </c>
      <c r="R230" s="3346" t="s">
        <v>1417</v>
      </c>
      <c r="S230" s="3346" t="s">
        <v>1417</v>
      </c>
      <c r="T230" s="3346" t="s">
        <v>1417</v>
      </c>
      <c r="U230" s="3346" t="s">
        <v>1417</v>
      </c>
      <c r="V230" s="3346" t="s">
        <v>1417</v>
      </c>
      <c r="W230" s="3346" t="s">
        <v>1417</v>
      </c>
      <c r="X230" s="3346" t="s">
        <v>1417</v>
      </c>
      <c r="Y230" s="3346" t="s">
        <v>1417</v>
      </c>
      <c r="Z230" s="3346" t="s">
        <v>1417</v>
      </c>
      <c r="AA230" s="3346" t="s">
        <v>1417</v>
      </c>
      <c r="AB230" s="3346" t="s">
        <v>1417</v>
      </c>
      <c r="AC230" s="3346" t="s">
        <v>1417</v>
      </c>
      <c r="AD230" s="3346" t="s">
        <v>1417</v>
      </c>
      <c r="AE230" s="3346" t="s">
        <v>1417</v>
      </c>
      <c r="AF230" s="3346" t="s">
        <v>1417</v>
      </c>
      <c r="AG230" s="3346" t="s">
        <v>1417</v>
      </c>
      <c r="AH230" s="3346" t="s">
        <v>1417</v>
      </c>
      <c r="AI230" s="3346" t="s">
        <v>1417</v>
      </c>
      <c r="AJ230" s="3438" t="s">
        <v>1417</v>
      </c>
      <c r="AK230" s="2578"/>
    </row>
    <row r="231" spans="2:37" s="2458" customFormat="1" x14ac:dyDescent="0.2">
      <c r="B231" s="3749" t="s">
        <v>6149</v>
      </c>
      <c r="C231" s="3750"/>
      <c r="D231" s="3183">
        <v>9050</v>
      </c>
      <c r="E231" s="3346">
        <v>2.5</v>
      </c>
      <c r="F231" s="3346" t="s">
        <v>1417</v>
      </c>
      <c r="G231" s="3346" t="s">
        <v>1417</v>
      </c>
      <c r="H231" s="3346" t="s">
        <v>1417</v>
      </c>
      <c r="I231" s="3346" t="s">
        <v>1417</v>
      </c>
      <c r="J231" s="3346" t="s">
        <v>1417</v>
      </c>
      <c r="K231" s="3346" t="s">
        <v>1417</v>
      </c>
      <c r="L231" s="3346" t="s">
        <v>1417</v>
      </c>
      <c r="M231" s="3346" t="s">
        <v>1417</v>
      </c>
      <c r="N231" s="3346" t="s">
        <v>1417</v>
      </c>
      <c r="O231" s="3346" t="s">
        <v>1417</v>
      </c>
      <c r="P231" s="3346" t="s">
        <v>1417</v>
      </c>
      <c r="Q231" s="3346" t="s">
        <v>1417</v>
      </c>
      <c r="R231" s="3346" t="s">
        <v>1417</v>
      </c>
      <c r="S231" s="3346" t="s">
        <v>1417</v>
      </c>
      <c r="T231" s="3346" t="s">
        <v>1417</v>
      </c>
      <c r="U231" s="3346" t="s">
        <v>1417</v>
      </c>
      <c r="V231" s="3346" t="s">
        <v>1417</v>
      </c>
      <c r="W231" s="3346" t="s">
        <v>1417</v>
      </c>
      <c r="X231" s="3346" t="s">
        <v>1417</v>
      </c>
      <c r="Y231" s="3346" t="s">
        <v>1417</v>
      </c>
      <c r="Z231" s="3346" t="s">
        <v>1417</v>
      </c>
      <c r="AA231" s="3346" t="s">
        <v>1417</v>
      </c>
      <c r="AB231" s="3346" t="s">
        <v>1417</v>
      </c>
      <c r="AC231" s="3346" t="s">
        <v>1417</v>
      </c>
      <c r="AD231" s="3346" t="s">
        <v>1417</v>
      </c>
      <c r="AE231" s="3346" t="s">
        <v>1417</v>
      </c>
      <c r="AF231" s="3346" t="s">
        <v>1417</v>
      </c>
      <c r="AG231" s="3346" t="s">
        <v>1417</v>
      </c>
      <c r="AH231" s="3346" t="s">
        <v>1417</v>
      </c>
      <c r="AI231" s="3346" t="s">
        <v>1417</v>
      </c>
      <c r="AJ231" s="3438" t="s">
        <v>1417</v>
      </c>
      <c r="AK231" s="2578"/>
    </row>
    <row r="232" spans="2:37" s="2458" customFormat="1" x14ac:dyDescent="0.2">
      <c r="B232" s="3749" t="s">
        <v>6150</v>
      </c>
      <c r="C232" s="3750"/>
      <c r="D232" s="3183">
        <v>9050</v>
      </c>
      <c r="E232" s="3437" t="s">
        <v>6151</v>
      </c>
      <c r="F232" s="3346" t="s">
        <v>1417</v>
      </c>
      <c r="G232" s="3346" t="s">
        <v>1417</v>
      </c>
      <c r="H232" s="3346" t="s">
        <v>1417</v>
      </c>
      <c r="I232" s="3346" t="s">
        <v>1417</v>
      </c>
      <c r="J232" s="3346" t="s">
        <v>1417</v>
      </c>
      <c r="K232" s="3346" t="s">
        <v>1417</v>
      </c>
      <c r="L232" s="3346" t="s">
        <v>1417</v>
      </c>
      <c r="M232" s="3346" t="s">
        <v>1417</v>
      </c>
      <c r="N232" s="3346" t="s">
        <v>1417</v>
      </c>
      <c r="O232" s="3346" t="s">
        <v>1417</v>
      </c>
      <c r="P232" s="3346" t="s">
        <v>1417</v>
      </c>
      <c r="Q232" s="3346" t="s">
        <v>1417</v>
      </c>
      <c r="R232" s="3346" t="s">
        <v>1417</v>
      </c>
      <c r="S232" s="3346" t="s">
        <v>1417</v>
      </c>
      <c r="T232" s="3346" t="s">
        <v>1417</v>
      </c>
      <c r="U232" s="3346" t="s">
        <v>1417</v>
      </c>
      <c r="V232" s="3346" t="s">
        <v>1417</v>
      </c>
      <c r="W232" s="3346" t="s">
        <v>1417</v>
      </c>
      <c r="X232" s="3346" t="s">
        <v>1417</v>
      </c>
      <c r="Y232" s="3346" t="s">
        <v>1417</v>
      </c>
      <c r="Z232" s="3346" t="s">
        <v>1417</v>
      </c>
      <c r="AA232" s="3346" t="s">
        <v>1417</v>
      </c>
      <c r="AB232" s="3346" t="s">
        <v>1417</v>
      </c>
      <c r="AC232" s="3346" t="s">
        <v>1417</v>
      </c>
      <c r="AD232" s="3346" t="s">
        <v>1417</v>
      </c>
      <c r="AE232" s="3346" t="s">
        <v>1417</v>
      </c>
      <c r="AF232" s="3346" t="s">
        <v>1417</v>
      </c>
      <c r="AG232" s="3346" t="s">
        <v>1417</v>
      </c>
      <c r="AH232" s="3346" t="s">
        <v>1417</v>
      </c>
      <c r="AI232" s="3346" t="s">
        <v>1417</v>
      </c>
      <c r="AJ232" s="3438" t="s">
        <v>1417</v>
      </c>
      <c r="AK232" s="2578"/>
    </row>
    <row r="233" spans="2:37" s="2458" customFormat="1" x14ac:dyDescent="0.2">
      <c r="B233" s="3749" t="s">
        <v>6152</v>
      </c>
      <c r="C233" s="3750"/>
      <c r="D233" s="3183">
        <v>9050</v>
      </c>
      <c r="E233" s="3346">
        <v>0.4</v>
      </c>
      <c r="F233" s="3346" t="s">
        <v>1417</v>
      </c>
      <c r="G233" s="3346" t="s">
        <v>1417</v>
      </c>
      <c r="H233" s="3346" t="s">
        <v>1417</v>
      </c>
      <c r="I233" s="3346" t="s">
        <v>1417</v>
      </c>
      <c r="J233" s="3346" t="s">
        <v>1417</v>
      </c>
      <c r="K233" s="3346" t="s">
        <v>1417</v>
      </c>
      <c r="L233" s="3346" t="s">
        <v>1417</v>
      </c>
      <c r="M233" s="3346" t="s">
        <v>1417</v>
      </c>
      <c r="N233" s="3346" t="s">
        <v>1417</v>
      </c>
      <c r="O233" s="3346" t="s">
        <v>1417</v>
      </c>
      <c r="P233" s="3346" t="s">
        <v>1417</v>
      </c>
      <c r="Q233" s="3346" t="s">
        <v>1417</v>
      </c>
      <c r="R233" s="3346" t="s">
        <v>1417</v>
      </c>
      <c r="S233" s="3346" t="s">
        <v>1417</v>
      </c>
      <c r="T233" s="3346" t="s">
        <v>1417</v>
      </c>
      <c r="U233" s="3346" t="s">
        <v>1417</v>
      </c>
      <c r="V233" s="3346" t="s">
        <v>1417</v>
      </c>
      <c r="W233" s="3346" t="s">
        <v>1417</v>
      </c>
      <c r="X233" s="3346" t="s">
        <v>1417</v>
      </c>
      <c r="Y233" s="3346" t="s">
        <v>1417</v>
      </c>
      <c r="Z233" s="3346" t="s">
        <v>1417</v>
      </c>
      <c r="AA233" s="3346" t="s">
        <v>1417</v>
      </c>
      <c r="AB233" s="3346" t="s">
        <v>1417</v>
      </c>
      <c r="AC233" s="3346" t="s">
        <v>1417</v>
      </c>
      <c r="AD233" s="3346" t="s">
        <v>1417</v>
      </c>
      <c r="AE233" s="3346" t="s">
        <v>1417</v>
      </c>
      <c r="AF233" s="3346" t="s">
        <v>1417</v>
      </c>
      <c r="AG233" s="3346" t="s">
        <v>1417</v>
      </c>
      <c r="AH233" s="3346" t="s">
        <v>1417</v>
      </c>
      <c r="AI233" s="3346" t="s">
        <v>1417</v>
      </c>
      <c r="AJ233" s="3438" t="s">
        <v>1417</v>
      </c>
      <c r="AK233" s="2578"/>
    </row>
    <row r="234" spans="2:37" s="2458" customFormat="1" ht="13.5" thickBot="1" x14ac:dyDescent="0.25">
      <c r="B234" s="3753" t="s">
        <v>6153</v>
      </c>
      <c r="C234" s="3754"/>
      <c r="D234" s="3190">
        <v>9050</v>
      </c>
      <c r="E234" s="3071">
        <v>0</v>
      </c>
      <c r="F234" s="3071" t="s">
        <v>1417</v>
      </c>
      <c r="G234" s="3071" t="s">
        <v>1417</v>
      </c>
      <c r="H234" s="3071" t="s">
        <v>1417</v>
      </c>
      <c r="I234" s="3071" t="s">
        <v>1417</v>
      </c>
      <c r="J234" s="3071" t="s">
        <v>1417</v>
      </c>
      <c r="K234" s="3071" t="s">
        <v>1417</v>
      </c>
      <c r="L234" s="3071" t="s">
        <v>1417</v>
      </c>
      <c r="M234" s="3071" t="s">
        <v>1417</v>
      </c>
      <c r="N234" s="3071" t="s">
        <v>1417</v>
      </c>
      <c r="O234" s="3071" t="s">
        <v>1417</v>
      </c>
      <c r="P234" s="3071" t="s">
        <v>1417</v>
      </c>
      <c r="Q234" s="3071" t="s">
        <v>1417</v>
      </c>
      <c r="R234" s="3071" t="s">
        <v>1417</v>
      </c>
      <c r="S234" s="3071" t="s">
        <v>1417</v>
      </c>
      <c r="T234" s="3071" t="s">
        <v>1417</v>
      </c>
      <c r="U234" s="3071" t="s">
        <v>1417</v>
      </c>
      <c r="V234" s="3071" t="s">
        <v>1417</v>
      </c>
      <c r="W234" s="3071" t="s">
        <v>1417</v>
      </c>
      <c r="X234" s="3071" t="s">
        <v>1417</v>
      </c>
      <c r="Y234" s="3071" t="s">
        <v>1417</v>
      </c>
      <c r="Z234" s="3071" t="s">
        <v>1417</v>
      </c>
      <c r="AA234" s="3071" t="s">
        <v>1417</v>
      </c>
      <c r="AB234" s="3071" t="s">
        <v>1417</v>
      </c>
      <c r="AC234" s="3071" t="s">
        <v>1417</v>
      </c>
      <c r="AD234" s="3071" t="s">
        <v>1417</v>
      </c>
      <c r="AE234" s="3071" t="s">
        <v>1417</v>
      </c>
      <c r="AF234" s="3071" t="s">
        <v>1417</v>
      </c>
      <c r="AG234" s="3071" t="s">
        <v>1417</v>
      </c>
      <c r="AH234" s="3071" t="s">
        <v>1417</v>
      </c>
      <c r="AI234" s="3071" t="s">
        <v>1417</v>
      </c>
      <c r="AJ234" s="3439" t="s">
        <v>1417</v>
      </c>
      <c r="AK234" s="2578"/>
    </row>
    <row r="235" spans="2:37" s="2458" customFormat="1" x14ac:dyDescent="0.2">
      <c r="B235" s="2579"/>
      <c r="C235" s="2572"/>
      <c r="D235" s="2918"/>
      <c r="E235" s="2918"/>
      <c r="F235" s="2918"/>
      <c r="G235" s="2918"/>
      <c r="H235" s="2572"/>
      <c r="I235" s="2573"/>
      <c r="J235" s="2573"/>
      <c r="K235" s="2573"/>
      <c r="L235" s="2573"/>
      <c r="M235" s="2572"/>
      <c r="N235" s="2573"/>
      <c r="O235" s="2573"/>
      <c r="P235" s="2573"/>
      <c r="Q235" s="2573"/>
      <c r="R235" s="2573"/>
      <c r="S235" s="2572"/>
      <c r="T235" s="2571"/>
      <c r="U235" s="2571"/>
      <c r="V235" s="2571"/>
      <c r="W235" s="2571"/>
      <c r="X235" s="2571"/>
      <c r="Y235" s="2571"/>
      <c r="Z235" s="2571"/>
      <c r="AA235" s="2571"/>
      <c r="AB235" s="2571"/>
      <c r="AC235" s="2571"/>
      <c r="AD235" s="2571"/>
      <c r="AE235" s="2571"/>
      <c r="AF235" s="2571"/>
      <c r="AG235" s="2571"/>
      <c r="AH235" s="2571"/>
      <c r="AI235" s="2571"/>
      <c r="AJ235" s="2571"/>
      <c r="AK235" s="2578"/>
    </row>
    <row r="236" spans="2:37" s="2458" customFormat="1" ht="12.75" customHeight="1" x14ac:dyDescent="0.2">
      <c r="B236" s="3643" t="s">
        <v>5002</v>
      </c>
      <c r="C236" s="3644"/>
      <c r="D236" s="3675" t="s">
        <v>1871</v>
      </c>
      <c r="E236" s="3675"/>
      <c r="F236" s="3675"/>
      <c r="G236" s="3675"/>
      <c r="H236" s="3675"/>
      <c r="I236" s="3675"/>
      <c r="J236" s="2575"/>
      <c r="K236" s="2575"/>
      <c r="L236" s="2575"/>
      <c r="M236" s="2575"/>
      <c r="N236" s="2575"/>
      <c r="O236" s="2575"/>
      <c r="P236" s="2575"/>
      <c r="Q236" s="2575"/>
      <c r="R236" s="2575"/>
      <c r="S236" s="2575"/>
      <c r="T236" s="2571"/>
      <c r="U236" s="2571"/>
      <c r="V236" s="2571"/>
      <c r="W236" s="2571"/>
      <c r="X236" s="2571"/>
      <c r="Y236" s="2571"/>
      <c r="Z236" s="2571"/>
      <c r="AA236" s="2571"/>
      <c r="AB236" s="2571"/>
      <c r="AC236" s="2571"/>
      <c r="AD236" s="2571"/>
      <c r="AE236" s="2571"/>
      <c r="AF236" s="2571"/>
      <c r="AG236" s="2571"/>
      <c r="AH236" s="2571"/>
      <c r="AI236" s="2571"/>
      <c r="AJ236" s="2571"/>
      <c r="AK236" s="2578"/>
    </row>
    <row r="237" spans="2:37" s="2458" customFormat="1" ht="13.5" customHeight="1" x14ac:dyDescent="0.2">
      <c r="B237" s="3643" t="s">
        <v>5003</v>
      </c>
      <c r="C237" s="3644"/>
      <c r="D237" s="3733" t="s">
        <v>6154</v>
      </c>
      <c r="E237" s="3733"/>
      <c r="F237" s="3733"/>
      <c r="G237" s="3733"/>
      <c r="H237" s="3733"/>
      <c r="I237" s="3415"/>
      <c r="J237" s="2575"/>
      <c r="K237" s="2575"/>
      <c r="L237" s="2575"/>
      <c r="M237" s="2575"/>
      <c r="N237" s="2575"/>
      <c r="O237" s="2575"/>
      <c r="P237" s="2575"/>
      <c r="Q237" s="2575"/>
      <c r="R237" s="2575"/>
      <c r="S237" s="2575"/>
      <c r="T237" s="2571"/>
      <c r="U237" s="2571"/>
      <c r="V237" s="2571"/>
      <c r="W237" s="2571"/>
      <c r="X237" s="2571"/>
      <c r="Y237" s="2571"/>
      <c r="Z237" s="2571"/>
      <c r="AA237" s="2571"/>
      <c r="AB237" s="2571"/>
      <c r="AC237" s="2571"/>
      <c r="AD237" s="2571"/>
      <c r="AE237" s="2571"/>
      <c r="AF237" s="2571"/>
      <c r="AG237" s="2571"/>
      <c r="AH237" s="2571"/>
      <c r="AI237" s="2571"/>
      <c r="AJ237" s="2571"/>
      <c r="AK237" s="2578"/>
    </row>
    <row r="238" spans="2:37" s="2458" customFormat="1" ht="13.5" customHeight="1" thickBot="1" x14ac:dyDescent="0.25">
      <c r="B238" s="3646"/>
      <c r="C238" s="3647"/>
      <c r="D238" s="3648"/>
      <c r="E238" s="3648"/>
      <c r="F238" s="3648"/>
      <c r="G238" s="3648"/>
      <c r="H238" s="2580"/>
      <c r="I238" s="2580"/>
      <c r="J238" s="2580"/>
      <c r="K238" s="2580"/>
      <c r="L238" s="2580"/>
      <c r="M238" s="2580"/>
      <c r="N238" s="2580"/>
      <c r="O238" s="2580"/>
      <c r="P238" s="2580"/>
      <c r="Q238" s="2580"/>
      <c r="R238" s="2580"/>
      <c r="S238" s="2580"/>
      <c r="T238" s="2581"/>
      <c r="U238" s="2581"/>
      <c r="V238" s="2581"/>
      <c r="W238" s="2581"/>
      <c r="X238" s="2581"/>
      <c r="Y238" s="2581"/>
      <c r="Z238" s="2581"/>
      <c r="AA238" s="2581"/>
      <c r="AB238" s="2581"/>
      <c r="AC238" s="2581"/>
      <c r="AD238" s="2581"/>
      <c r="AE238" s="2581"/>
      <c r="AF238" s="2581"/>
      <c r="AG238" s="2581"/>
      <c r="AH238" s="2581"/>
      <c r="AI238" s="2581"/>
      <c r="AJ238" s="2581"/>
      <c r="AK238" s="2583"/>
    </row>
    <row r="239" spans="2:37" s="2458" customFormat="1" x14ac:dyDescent="0.2">
      <c r="B239" s="3250" t="str">
        <f>+B218</f>
        <v>.</v>
      </c>
      <c r="C239" s="3250"/>
      <c r="D239" s="2886"/>
      <c r="E239" s="2886"/>
      <c r="F239" s="2886"/>
      <c r="G239" s="2887"/>
      <c r="H239" s="2888"/>
      <c r="I239" s="2886"/>
      <c r="J239" s="2886"/>
    </row>
    <row r="240" spans="2:37" s="2458" customFormat="1" ht="13.5" customHeight="1" thickBot="1" x14ac:dyDescent="0.25">
      <c r="B240" s="3250"/>
      <c r="C240" s="3250"/>
      <c r="D240" s="2886"/>
      <c r="E240" s="2886"/>
      <c r="F240" s="2886"/>
      <c r="G240" s="2887"/>
      <c r="H240" s="2888"/>
      <c r="I240" s="2886"/>
      <c r="J240" s="2886"/>
    </row>
    <row r="241" spans="2:37" s="2458" customFormat="1" ht="13.5" customHeight="1" x14ac:dyDescent="0.2">
      <c r="B241" s="3623" t="s">
        <v>5011</v>
      </c>
      <c r="C241" s="3624"/>
      <c r="D241" s="3624"/>
      <c r="E241" s="3624"/>
      <c r="F241" s="3624"/>
      <c r="G241" s="3624"/>
      <c r="H241" s="3624"/>
      <c r="I241" s="3624"/>
      <c r="J241" s="3624"/>
      <c r="K241" s="3624"/>
      <c r="L241" s="3624"/>
      <c r="M241" s="3624"/>
      <c r="N241" s="3624"/>
      <c r="O241" s="3624"/>
      <c r="P241" s="3624"/>
      <c r="Q241" s="3624"/>
      <c r="R241" s="3624"/>
      <c r="S241" s="3624"/>
      <c r="T241" s="3624"/>
      <c r="U241" s="3624"/>
      <c r="V241" s="3624"/>
      <c r="W241" s="3624"/>
      <c r="X241" s="3624"/>
      <c r="Y241" s="3624"/>
      <c r="Z241" s="3624"/>
      <c r="AA241" s="3624"/>
      <c r="AB241" s="3624"/>
      <c r="AC241" s="3624"/>
      <c r="AD241" s="3624"/>
      <c r="AE241" s="3624"/>
      <c r="AF241" s="3624"/>
      <c r="AG241" s="3624"/>
      <c r="AH241" s="3624"/>
      <c r="AI241" s="3624"/>
      <c r="AJ241" s="3624"/>
      <c r="AK241" s="3625"/>
    </row>
    <row r="242" spans="2:37" s="2458" customFormat="1" x14ac:dyDescent="0.2">
      <c r="B242" s="2576"/>
      <c r="C242" s="3410"/>
      <c r="D242" s="3410"/>
      <c r="E242" s="3410"/>
      <c r="F242" s="3410"/>
      <c r="G242" s="2577"/>
      <c r="H242" s="2577"/>
      <c r="I242" s="2577"/>
      <c r="J242" s="2577"/>
      <c r="K242" s="2577"/>
      <c r="L242" s="2577"/>
      <c r="M242" s="2577"/>
      <c r="N242" s="2577"/>
      <c r="O242" s="2577"/>
      <c r="P242" s="2577"/>
      <c r="Q242" s="2577"/>
      <c r="R242" s="2577"/>
      <c r="S242" s="2577"/>
      <c r="T242" s="2577"/>
      <c r="U242" s="2577"/>
      <c r="V242" s="2577"/>
      <c r="W242" s="2577"/>
      <c r="X242" s="2577"/>
      <c r="Y242" s="2577"/>
      <c r="Z242" s="2577"/>
      <c r="AA242" s="2577"/>
      <c r="AB242" s="2577"/>
      <c r="AC242" s="2577"/>
      <c r="AD242" s="2577"/>
      <c r="AE242" s="2577"/>
      <c r="AF242" s="2577"/>
      <c r="AG242" s="2577"/>
      <c r="AH242" s="2577"/>
      <c r="AI242" s="2577"/>
      <c r="AJ242" s="2577"/>
      <c r="AK242" s="2578"/>
    </row>
    <row r="243" spans="2:37" s="2458" customFormat="1" x14ac:dyDescent="0.2">
      <c r="B243" s="2576" t="s">
        <v>4998</v>
      </c>
      <c r="C243" s="3410"/>
      <c r="D243" s="3656" t="s">
        <v>6141</v>
      </c>
      <c r="E243" s="3656"/>
      <c r="F243" s="3656"/>
      <c r="G243" s="2577"/>
      <c r="H243" s="2577"/>
      <c r="I243" s="2577"/>
      <c r="J243" s="2577"/>
      <c r="K243" s="2577"/>
      <c r="L243" s="2577"/>
      <c r="M243" s="2577"/>
      <c r="N243" s="2577"/>
      <c r="O243" s="2577"/>
      <c r="P243" s="2577"/>
      <c r="Q243" s="2577"/>
      <c r="R243" s="2577"/>
      <c r="S243" s="2577"/>
      <c r="T243" s="2577"/>
      <c r="U243" s="2577"/>
      <c r="V243" s="2577"/>
      <c r="W243" s="2577"/>
      <c r="X243" s="2577"/>
      <c r="Y243" s="2577"/>
      <c r="Z243" s="2577"/>
      <c r="AA243" s="2577"/>
      <c r="AB243" s="2577"/>
      <c r="AC243" s="2577"/>
      <c r="AD243" s="2577"/>
      <c r="AE243" s="2577"/>
      <c r="AF243" s="2577"/>
      <c r="AG243" s="2577"/>
      <c r="AH243" s="2577"/>
      <c r="AI243" s="2577"/>
      <c r="AJ243" s="2577"/>
      <c r="AK243" s="2578"/>
    </row>
    <row r="244" spans="2:37" s="2458" customFormat="1" ht="13.5" thickBot="1" x14ac:dyDescent="0.25">
      <c r="B244" s="3657" t="s">
        <v>5012</v>
      </c>
      <c r="C244" s="3658"/>
      <c r="D244" s="3629">
        <v>41594</v>
      </c>
      <c r="E244" s="3629"/>
      <c r="F244" s="3410"/>
      <c r="G244" s="2577"/>
      <c r="H244" s="2577"/>
      <c r="I244" s="2577"/>
      <c r="J244" s="2577"/>
      <c r="K244" s="2577"/>
      <c r="L244" s="2577"/>
      <c r="M244" s="2577"/>
      <c r="N244" s="2577"/>
      <c r="O244" s="2577"/>
      <c r="P244" s="2577"/>
      <c r="Q244" s="2577"/>
      <c r="R244" s="2577"/>
      <c r="S244" s="2577"/>
      <c r="T244" s="2577"/>
      <c r="U244" s="2577"/>
      <c r="V244" s="2577"/>
      <c r="W244" s="2577"/>
      <c r="X244" s="2577"/>
      <c r="Y244" s="2577"/>
      <c r="Z244" s="2577"/>
      <c r="AA244" s="2577"/>
      <c r="AB244" s="2577"/>
      <c r="AC244" s="2577"/>
      <c r="AD244" s="2577"/>
      <c r="AE244" s="2577"/>
      <c r="AF244" s="2577"/>
      <c r="AG244" s="2577"/>
      <c r="AH244" s="2577"/>
      <c r="AI244" s="2577"/>
      <c r="AJ244" s="2577"/>
      <c r="AK244" s="2578"/>
    </row>
    <row r="245" spans="2:37" s="2458" customFormat="1" ht="64.5" customHeight="1" thickBot="1" x14ac:dyDescent="0.25">
      <c r="B245" s="3659" t="s">
        <v>5013</v>
      </c>
      <c r="C245" s="3710"/>
      <c r="D245" s="3661" t="s">
        <v>6142</v>
      </c>
      <c r="E245" s="3662"/>
      <c r="F245" s="3662"/>
      <c r="G245" s="3662"/>
      <c r="H245" s="3662"/>
      <c r="I245" s="3662"/>
      <c r="J245" s="3662"/>
      <c r="K245" s="3662"/>
      <c r="L245" s="3662"/>
      <c r="M245" s="3662"/>
      <c r="N245" s="3662"/>
      <c r="O245" s="3662"/>
      <c r="P245" s="3662"/>
      <c r="Q245" s="3663"/>
      <c r="R245" s="2577"/>
      <c r="S245" s="2577"/>
      <c r="T245" s="2577"/>
      <c r="U245" s="2577"/>
      <c r="V245" s="2577"/>
      <c r="W245" s="2577"/>
      <c r="X245" s="2577"/>
      <c r="Y245" s="2577"/>
      <c r="Z245" s="2577"/>
      <c r="AA245" s="2577"/>
      <c r="AB245" s="2577"/>
      <c r="AC245" s="2577"/>
      <c r="AD245" s="2577"/>
      <c r="AE245" s="2577"/>
      <c r="AF245" s="2577"/>
      <c r="AG245" s="2577"/>
      <c r="AH245" s="2577"/>
      <c r="AI245" s="2577"/>
      <c r="AJ245" s="2577"/>
      <c r="AK245" s="2578"/>
    </row>
    <row r="246" spans="2:37" s="2458" customFormat="1" ht="13.5" thickBot="1" x14ac:dyDescent="0.25">
      <c r="B246" s="3664"/>
      <c r="C246" s="3653"/>
      <c r="D246" s="3653"/>
      <c r="E246" s="3653"/>
      <c r="F246" s="3653"/>
      <c r="G246" s="3653"/>
      <c r="H246" s="3653"/>
      <c r="I246" s="3653"/>
      <c r="J246" s="3653"/>
      <c r="K246" s="3653"/>
      <c r="L246" s="3653"/>
      <c r="M246" s="3653"/>
      <c r="N246" s="3653"/>
      <c r="O246" s="3653"/>
      <c r="P246" s="3653"/>
      <c r="Q246" s="3653"/>
      <c r="R246" s="2577"/>
      <c r="S246" s="2577"/>
      <c r="T246" s="2577"/>
      <c r="U246" s="2577"/>
      <c r="V246" s="2577"/>
      <c r="W246" s="2577"/>
      <c r="X246" s="2577"/>
      <c r="Y246" s="2577"/>
      <c r="Z246" s="2577"/>
      <c r="AA246" s="2577"/>
      <c r="AB246" s="2577"/>
      <c r="AC246" s="2577"/>
      <c r="AD246" s="2577"/>
      <c r="AE246" s="2577"/>
      <c r="AF246" s="2577"/>
      <c r="AG246" s="2577"/>
      <c r="AH246" s="2577"/>
      <c r="AI246" s="2577"/>
      <c r="AJ246" s="2577"/>
      <c r="AK246" s="2578"/>
    </row>
    <row r="247" spans="2:37" s="2458" customFormat="1" ht="12.75" customHeight="1" thickBot="1" x14ac:dyDescent="0.25">
      <c r="B247" s="3638" t="s">
        <v>5014</v>
      </c>
      <c r="C247" s="3638"/>
      <c r="D247" s="3638" t="s">
        <v>5004</v>
      </c>
      <c r="E247" s="3638" t="s">
        <v>5015</v>
      </c>
      <c r="F247" s="3654" t="s">
        <v>224</v>
      </c>
      <c r="G247" s="3654"/>
      <c r="H247" s="3654"/>
      <c r="I247" s="3654"/>
      <c r="J247" s="3654"/>
      <c r="K247" s="3654"/>
      <c r="L247" s="3654"/>
      <c r="M247" s="3654"/>
      <c r="N247" s="3654"/>
      <c r="O247" s="3654"/>
      <c r="P247" s="3654"/>
      <c r="Q247" s="3654"/>
      <c r="R247" s="3654"/>
      <c r="S247" s="3654" t="s">
        <v>340</v>
      </c>
      <c r="T247" s="3654"/>
      <c r="U247" s="3654"/>
      <c r="V247" s="3654"/>
      <c r="W247" s="3654"/>
      <c r="X247" s="3654"/>
      <c r="Y247" s="3654"/>
      <c r="Z247" s="3654"/>
      <c r="AA247" s="3654"/>
      <c r="AB247" s="3654"/>
      <c r="AC247" s="3654"/>
      <c r="AD247" s="3654" t="s">
        <v>225</v>
      </c>
      <c r="AE247" s="3654"/>
      <c r="AF247" s="3654"/>
      <c r="AG247" s="3654"/>
      <c r="AH247" s="3655" t="s">
        <v>4999</v>
      </c>
      <c r="AI247" s="3655"/>
      <c r="AJ247" s="3655"/>
      <c r="AK247" s="2578"/>
    </row>
    <row r="248" spans="2:37" s="2458" customFormat="1" ht="13.5" thickBot="1" x14ac:dyDescent="0.25">
      <c r="B248" s="3639"/>
      <c r="C248" s="3639"/>
      <c r="D248" s="3639"/>
      <c r="E248" s="3639"/>
      <c r="F248" s="3639" t="s">
        <v>5016</v>
      </c>
      <c r="G248" s="3639" t="s">
        <v>5017</v>
      </c>
      <c r="H248" s="3638" t="s">
        <v>5018</v>
      </c>
      <c r="I248" s="3640" t="s">
        <v>5019</v>
      </c>
      <c r="J248" s="3640" t="s">
        <v>5020</v>
      </c>
      <c r="K248" s="3637" t="s">
        <v>5021</v>
      </c>
      <c r="L248" s="3637" t="s">
        <v>5022</v>
      </c>
      <c r="M248" s="3640" t="s">
        <v>5023</v>
      </c>
      <c r="N248" s="3640"/>
      <c r="O248" s="3637" t="s">
        <v>5024</v>
      </c>
      <c r="P248" s="3637" t="s">
        <v>5025</v>
      </c>
      <c r="Q248" s="3637" t="s">
        <v>5026</v>
      </c>
      <c r="R248" s="3637" t="s">
        <v>5027</v>
      </c>
      <c r="S248" s="3638" t="s">
        <v>5028</v>
      </c>
      <c r="T248" s="3638" t="s">
        <v>5029</v>
      </c>
      <c r="U248" s="3638" t="s">
        <v>5030</v>
      </c>
      <c r="V248" s="3638" t="s">
        <v>5031</v>
      </c>
      <c r="W248" s="3638" t="s">
        <v>5032</v>
      </c>
      <c r="X248" s="3638" t="s">
        <v>5033</v>
      </c>
      <c r="Y248" s="3638" t="s">
        <v>5034</v>
      </c>
      <c r="Z248" s="3638" t="s">
        <v>5035</v>
      </c>
      <c r="AA248" s="3638" t="s">
        <v>5036</v>
      </c>
      <c r="AB248" s="3640" t="s">
        <v>5037</v>
      </c>
      <c r="AC248" s="3640" t="s">
        <v>5038</v>
      </c>
      <c r="AD248" s="3638" t="s">
        <v>5039</v>
      </c>
      <c r="AE248" s="3638" t="s">
        <v>5040</v>
      </c>
      <c r="AF248" s="3638" t="s">
        <v>5041</v>
      </c>
      <c r="AG248" s="3638" t="s">
        <v>5042</v>
      </c>
      <c r="AH248" s="3638" t="s">
        <v>1154</v>
      </c>
      <c r="AI248" s="3638" t="s">
        <v>5000</v>
      </c>
      <c r="AJ248" s="3638" t="s">
        <v>5001</v>
      </c>
      <c r="AK248" s="2578"/>
    </row>
    <row r="249" spans="2:37" s="2458" customFormat="1" ht="13.5" thickBot="1" x14ac:dyDescent="0.25">
      <c r="B249" s="3639"/>
      <c r="C249" s="3639"/>
      <c r="D249" s="3639"/>
      <c r="E249" s="3639"/>
      <c r="F249" s="3639"/>
      <c r="G249" s="3639"/>
      <c r="H249" s="3639"/>
      <c r="I249" s="3637"/>
      <c r="J249" s="3637"/>
      <c r="K249" s="3637"/>
      <c r="L249" s="3637"/>
      <c r="M249" s="3412" t="s">
        <v>5043</v>
      </c>
      <c r="N249" s="3413" t="s">
        <v>2798</v>
      </c>
      <c r="O249" s="3637"/>
      <c r="P249" s="3637"/>
      <c r="Q249" s="3637"/>
      <c r="R249" s="3637"/>
      <c r="S249" s="3639"/>
      <c r="T249" s="3639"/>
      <c r="U249" s="3639"/>
      <c r="V249" s="3639"/>
      <c r="W249" s="3639"/>
      <c r="X249" s="3639"/>
      <c r="Y249" s="3639"/>
      <c r="Z249" s="3639"/>
      <c r="AA249" s="3639"/>
      <c r="AB249" s="3637"/>
      <c r="AC249" s="3637"/>
      <c r="AD249" s="3639"/>
      <c r="AE249" s="3639"/>
      <c r="AF249" s="3639"/>
      <c r="AG249" s="3639"/>
      <c r="AH249" s="3639"/>
      <c r="AI249" s="3639"/>
      <c r="AJ249" s="3639"/>
      <c r="AK249" s="2578"/>
    </row>
    <row r="250" spans="2:37" s="2458" customFormat="1" ht="13.5" thickBot="1" x14ac:dyDescent="0.25">
      <c r="B250" s="3649" t="s">
        <v>6143</v>
      </c>
      <c r="C250" s="3650"/>
      <c r="D250" s="3436">
        <v>300337</v>
      </c>
      <c r="E250" s="3264"/>
      <c r="F250" s="3272" t="s">
        <v>1534</v>
      </c>
      <c r="G250" s="3272" t="s">
        <v>1534</v>
      </c>
      <c r="H250" s="3272" t="s">
        <v>1534</v>
      </c>
      <c r="I250" s="3272" t="s">
        <v>1534</v>
      </c>
      <c r="J250" s="3272" t="s">
        <v>1534</v>
      </c>
      <c r="K250" s="3272" t="s">
        <v>1534</v>
      </c>
      <c r="L250" s="3272" t="s">
        <v>1534</v>
      </c>
      <c r="M250" s="3272" t="s">
        <v>1534</v>
      </c>
      <c r="N250" s="3272" t="s">
        <v>1534</v>
      </c>
      <c r="O250" s="3272" t="s">
        <v>1534</v>
      </c>
      <c r="P250" s="3272" t="s">
        <v>1534</v>
      </c>
      <c r="Q250" s="3272" t="s">
        <v>1534</v>
      </c>
      <c r="R250" s="3272" t="s">
        <v>1534</v>
      </c>
      <c r="S250" s="3272" t="s">
        <v>1534</v>
      </c>
      <c r="T250" s="3272" t="s">
        <v>1534</v>
      </c>
      <c r="U250" s="3272" t="s">
        <v>1534</v>
      </c>
      <c r="V250" s="3272" t="s">
        <v>1534</v>
      </c>
      <c r="W250" s="3272" t="s">
        <v>1534</v>
      </c>
      <c r="X250" s="3272" t="s">
        <v>1534</v>
      </c>
      <c r="Y250" s="3272" t="s">
        <v>1534</v>
      </c>
      <c r="Z250" s="3272" t="s">
        <v>1534</v>
      </c>
      <c r="AA250" s="3272" t="s">
        <v>1534</v>
      </c>
      <c r="AB250" s="3272" t="s">
        <v>1534</v>
      </c>
      <c r="AC250" s="3272" t="s">
        <v>1534</v>
      </c>
      <c r="AD250" s="3272" t="s">
        <v>1534</v>
      </c>
      <c r="AE250" s="3272" t="s">
        <v>624</v>
      </c>
      <c r="AF250" s="3272" t="s">
        <v>1534</v>
      </c>
      <c r="AG250" s="3272">
        <v>0.1</v>
      </c>
      <c r="AH250" s="3272" t="s">
        <v>1534</v>
      </c>
      <c r="AI250" s="3272" t="s">
        <v>1534</v>
      </c>
      <c r="AJ250" s="3241" t="s">
        <v>1534</v>
      </c>
      <c r="AK250" s="2578"/>
    </row>
    <row r="251" spans="2:37" s="2458" customFormat="1" x14ac:dyDescent="0.2">
      <c r="B251" s="2579"/>
      <c r="C251" s="2572"/>
      <c r="D251" s="2918"/>
      <c r="E251" s="2918"/>
      <c r="F251" s="2918"/>
      <c r="G251" s="2918"/>
      <c r="H251" s="2572"/>
      <c r="I251" s="2573"/>
      <c r="J251" s="2573"/>
      <c r="K251" s="2573"/>
      <c r="L251" s="2573"/>
      <c r="M251" s="2572"/>
      <c r="N251" s="2573"/>
      <c r="O251" s="2573"/>
      <c r="P251" s="2573"/>
      <c r="Q251" s="2573"/>
      <c r="R251" s="2573"/>
      <c r="S251" s="2572"/>
      <c r="T251" s="2571"/>
      <c r="U251" s="2571"/>
      <c r="V251" s="2571"/>
      <c r="W251" s="2571"/>
      <c r="X251" s="2571"/>
      <c r="Y251" s="2571"/>
      <c r="Z251" s="2571"/>
      <c r="AA251" s="2571"/>
      <c r="AB251" s="2571"/>
      <c r="AC251" s="2571"/>
      <c r="AD251" s="2571"/>
      <c r="AE251" s="2571"/>
      <c r="AF251" s="2571"/>
      <c r="AG251" s="2571"/>
      <c r="AH251" s="2571"/>
      <c r="AI251" s="2571"/>
      <c r="AJ251" s="2571"/>
      <c r="AK251" s="2578"/>
    </row>
    <row r="252" spans="2:37" s="2458" customFormat="1" x14ac:dyDescent="0.2">
      <c r="B252" s="3643" t="s">
        <v>5002</v>
      </c>
      <c r="C252" s="3644"/>
      <c r="D252" s="3675" t="s">
        <v>1871</v>
      </c>
      <c r="E252" s="3675"/>
      <c r="F252" s="3675"/>
      <c r="G252" s="3675"/>
      <c r="H252" s="3675"/>
      <c r="I252" s="3675"/>
      <c r="J252" s="2575"/>
      <c r="K252" s="2575"/>
      <c r="L252" s="2575"/>
      <c r="M252" s="2575"/>
      <c r="N252" s="2575"/>
      <c r="O252" s="2575"/>
      <c r="P252" s="2575"/>
      <c r="Q252" s="2575"/>
      <c r="R252" s="2575"/>
      <c r="S252" s="2575"/>
      <c r="T252" s="2571"/>
      <c r="U252" s="2571"/>
      <c r="V252" s="2571"/>
      <c r="W252" s="2571"/>
      <c r="X252" s="2571"/>
      <c r="Y252" s="2571"/>
      <c r="Z252" s="2571"/>
      <c r="AA252" s="2571"/>
      <c r="AB252" s="2571"/>
      <c r="AC252" s="2571"/>
      <c r="AD252" s="2571"/>
      <c r="AE252" s="2571"/>
      <c r="AF252" s="2571"/>
      <c r="AG252" s="2571"/>
      <c r="AH252" s="2571"/>
      <c r="AI252" s="2571"/>
      <c r="AJ252" s="2571"/>
      <c r="AK252" s="2578"/>
    </row>
    <row r="253" spans="2:37" s="2458" customFormat="1" x14ac:dyDescent="0.2">
      <c r="B253" s="3643" t="s">
        <v>5003</v>
      </c>
      <c r="C253" s="3644"/>
      <c r="D253" s="3733" t="s">
        <v>6144</v>
      </c>
      <c r="E253" s="3733"/>
      <c r="F253" s="3733"/>
      <c r="G253" s="3733"/>
      <c r="H253" s="3733"/>
      <c r="I253" s="3415"/>
      <c r="J253" s="2575"/>
      <c r="K253" s="2575"/>
      <c r="L253" s="2575"/>
      <c r="M253" s="2575"/>
      <c r="N253" s="2575"/>
      <c r="O253" s="2575"/>
      <c r="P253" s="2575"/>
      <c r="Q253" s="2575"/>
      <c r="R253" s="2575"/>
      <c r="S253" s="2575"/>
      <c r="T253" s="2571"/>
      <c r="U253" s="2571"/>
      <c r="V253" s="2571"/>
      <c r="W253" s="2571"/>
      <c r="X253" s="2571"/>
      <c r="Y253" s="2571"/>
      <c r="Z253" s="2571"/>
      <c r="AA253" s="2571"/>
      <c r="AB253" s="2571"/>
      <c r="AC253" s="2571"/>
      <c r="AD253" s="2571"/>
      <c r="AE253" s="2571"/>
      <c r="AF253" s="2571"/>
      <c r="AG253" s="2571"/>
      <c r="AH253" s="2571"/>
      <c r="AI253" s="2571"/>
      <c r="AJ253" s="2571"/>
      <c r="AK253" s="2578"/>
    </row>
    <row r="254" spans="2:37" s="2458" customFormat="1" ht="15.75" thickBot="1" x14ac:dyDescent="0.25">
      <c r="B254" s="3646"/>
      <c r="C254" s="3647"/>
      <c r="D254" s="3648"/>
      <c r="E254" s="3648"/>
      <c r="F254" s="3648"/>
      <c r="G254" s="3648"/>
      <c r="H254" s="2580"/>
      <c r="I254" s="2580"/>
      <c r="J254" s="2580"/>
      <c r="K254" s="2580"/>
      <c r="L254" s="2580"/>
      <c r="M254" s="2580"/>
      <c r="N254" s="2580"/>
      <c r="O254" s="2580"/>
      <c r="P254" s="2580"/>
      <c r="Q254" s="2580"/>
      <c r="R254" s="2580"/>
      <c r="S254" s="2580"/>
      <c r="T254" s="2581"/>
      <c r="U254" s="2581"/>
      <c r="V254" s="2581"/>
      <c r="W254" s="2581"/>
      <c r="X254" s="2581"/>
      <c r="Y254" s="2581"/>
      <c r="Z254" s="2581"/>
      <c r="AA254" s="2581"/>
      <c r="AB254" s="2581"/>
      <c r="AC254" s="2581"/>
      <c r="AD254" s="2581"/>
      <c r="AE254" s="2581"/>
      <c r="AF254" s="2581"/>
      <c r="AG254" s="2581"/>
      <c r="AH254" s="2581"/>
      <c r="AI254" s="2581"/>
      <c r="AJ254" s="2581"/>
      <c r="AK254" s="2583"/>
    </row>
    <row r="255" spans="2:37" s="2458" customFormat="1" x14ac:dyDescent="0.2">
      <c r="B255" s="3250" t="str">
        <f>+B239</f>
        <v>.</v>
      </c>
      <c r="C255" s="3250"/>
      <c r="D255" s="2886"/>
      <c r="E255" s="2886"/>
      <c r="F255" s="2886"/>
      <c r="G255" s="2887"/>
      <c r="H255" s="2888"/>
      <c r="I255" s="2886"/>
      <c r="J255" s="2886"/>
    </row>
    <row r="256" spans="2:37" s="2458" customFormat="1" ht="13.5" thickBot="1" x14ac:dyDescent="0.25">
      <c r="B256" s="3250"/>
      <c r="C256" s="3250"/>
      <c r="D256" s="2886"/>
      <c r="E256" s="2886"/>
      <c r="F256" s="2886"/>
      <c r="G256" s="2887"/>
      <c r="H256" s="2888"/>
      <c r="I256" s="2886"/>
      <c r="J256" s="2886"/>
    </row>
    <row r="257" spans="2:37" s="2458" customFormat="1" ht="20.25" x14ac:dyDescent="0.2">
      <c r="B257" s="3623" t="s">
        <v>5011</v>
      </c>
      <c r="C257" s="3624"/>
      <c r="D257" s="3624"/>
      <c r="E257" s="3624"/>
      <c r="F257" s="3624"/>
      <c r="G257" s="3624"/>
      <c r="H257" s="3624"/>
      <c r="I257" s="3624"/>
      <c r="J257" s="3624"/>
      <c r="K257" s="3624"/>
      <c r="L257" s="3624"/>
      <c r="M257" s="3624"/>
      <c r="N257" s="3624"/>
      <c r="O257" s="3624"/>
      <c r="P257" s="3624"/>
      <c r="Q257" s="3624"/>
      <c r="R257" s="3624"/>
      <c r="S257" s="3624"/>
      <c r="T257" s="3624"/>
      <c r="U257" s="3624"/>
      <c r="V257" s="3624"/>
      <c r="W257" s="3624"/>
      <c r="X257" s="3624"/>
      <c r="Y257" s="3624"/>
      <c r="Z257" s="3624"/>
      <c r="AA257" s="3624"/>
      <c r="AB257" s="3624"/>
      <c r="AC257" s="3624"/>
      <c r="AD257" s="3624"/>
      <c r="AE257" s="3624"/>
      <c r="AF257" s="3624"/>
      <c r="AG257" s="3624"/>
      <c r="AH257" s="3624"/>
      <c r="AI257" s="3624"/>
      <c r="AJ257" s="3624"/>
      <c r="AK257" s="3625"/>
    </row>
    <row r="258" spans="2:37" s="2458" customFormat="1" x14ac:dyDescent="0.2">
      <c r="B258" s="2576"/>
      <c r="C258" s="3011"/>
      <c r="D258" s="3011"/>
      <c r="E258" s="3011"/>
      <c r="F258" s="3011"/>
      <c r="G258" s="2577"/>
      <c r="H258" s="2577"/>
      <c r="I258" s="2577"/>
      <c r="J258" s="2577"/>
      <c r="K258" s="2577"/>
      <c r="L258" s="2577"/>
      <c r="M258" s="2577"/>
      <c r="N258" s="2577"/>
      <c r="O258" s="2577"/>
      <c r="P258" s="2577"/>
      <c r="Q258" s="2577"/>
      <c r="R258" s="2577"/>
      <c r="S258" s="2577"/>
      <c r="T258" s="2577"/>
      <c r="U258" s="2577"/>
      <c r="V258" s="2577"/>
      <c r="W258" s="2577"/>
      <c r="X258" s="2577"/>
      <c r="Y258" s="2577"/>
      <c r="Z258" s="2577"/>
      <c r="AA258" s="2577"/>
      <c r="AB258" s="2577"/>
      <c r="AC258" s="2577"/>
      <c r="AD258" s="2577"/>
      <c r="AE258" s="2577"/>
      <c r="AF258" s="2577"/>
      <c r="AG258" s="2577"/>
      <c r="AH258" s="2577"/>
      <c r="AI258" s="2577"/>
      <c r="AJ258" s="2577"/>
      <c r="AK258" s="2578"/>
    </row>
    <row r="259" spans="2:37" s="2458" customFormat="1" x14ac:dyDescent="0.2">
      <c r="B259" s="2576" t="s">
        <v>4998</v>
      </c>
      <c r="C259" s="3011"/>
      <c r="D259" s="3656" t="s">
        <v>5205</v>
      </c>
      <c r="E259" s="3656"/>
      <c r="F259" s="3656"/>
      <c r="G259" s="2577"/>
      <c r="H259" s="2577"/>
      <c r="I259" s="2577"/>
      <c r="J259" s="2577"/>
      <c r="K259" s="2577"/>
      <c r="L259" s="2577"/>
      <c r="M259" s="2577"/>
      <c r="N259" s="2577"/>
      <c r="O259" s="2577"/>
      <c r="P259" s="2577"/>
      <c r="Q259" s="2577"/>
      <c r="R259" s="2577"/>
      <c r="S259" s="2577"/>
      <c r="T259" s="2577"/>
      <c r="U259" s="2577"/>
      <c r="V259" s="2577"/>
      <c r="W259" s="2577"/>
      <c r="X259" s="2577"/>
      <c r="Y259" s="2577"/>
      <c r="Z259" s="2577"/>
      <c r="AA259" s="2577"/>
      <c r="AB259" s="2577"/>
      <c r="AC259" s="2577"/>
      <c r="AD259" s="2577"/>
      <c r="AE259" s="2577"/>
      <c r="AF259" s="2577"/>
      <c r="AG259" s="2577"/>
      <c r="AH259" s="2577"/>
      <c r="AI259" s="2577"/>
      <c r="AJ259" s="2577"/>
      <c r="AK259" s="2578"/>
    </row>
    <row r="260" spans="2:37" s="2458" customFormat="1" ht="13.5" thickBot="1" x14ac:dyDescent="0.25">
      <c r="B260" s="3657" t="s">
        <v>5012</v>
      </c>
      <c r="C260" s="3658"/>
      <c r="D260" s="3629">
        <v>41547</v>
      </c>
      <c r="E260" s="3629"/>
      <c r="F260" s="3011"/>
      <c r="G260" s="2577"/>
      <c r="H260" s="2577"/>
      <c r="I260" s="2577"/>
      <c r="J260" s="2577"/>
      <c r="K260" s="2577"/>
      <c r="L260" s="2577"/>
      <c r="M260" s="2577"/>
      <c r="N260" s="2577"/>
      <c r="O260" s="2577"/>
      <c r="P260" s="2577"/>
      <c r="Q260" s="2577"/>
      <c r="R260" s="2577"/>
      <c r="S260" s="2577"/>
      <c r="T260" s="2577"/>
      <c r="U260" s="2577"/>
      <c r="V260" s="2577"/>
      <c r="W260" s="2577"/>
      <c r="X260" s="2577"/>
      <c r="Y260" s="2577"/>
      <c r="Z260" s="2577"/>
      <c r="AA260" s="2577"/>
      <c r="AB260" s="2577"/>
      <c r="AC260" s="2577"/>
      <c r="AD260" s="2577"/>
      <c r="AE260" s="2577"/>
      <c r="AF260" s="2577"/>
      <c r="AG260" s="2577"/>
      <c r="AH260" s="2577"/>
      <c r="AI260" s="2577"/>
      <c r="AJ260" s="2577"/>
      <c r="AK260" s="2578"/>
    </row>
    <row r="261" spans="2:37" s="2458" customFormat="1" ht="78.75" customHeight="1" thickBot="1" x14ac:dyDescent="0.25">
      <c r="B261" s="3659" t="s">
        <v>5013</v>
      </c>
      <c r="C261" s="3710"/>
      <c r="D261" s="3730" t="s">
        <v>5901</v>
      </c>
      <c r="E261" s="3731"/>
      <c r="F261" s="3731"/>
      <c r="G261" s="3731"/>
      <c r="H261" s="3731"/>
      <c r="I261" s="3731"/>
      <c r="J261" s="3731"/>
      <c r="K261" s="3731"/>
      <c r="L261" s="3731"/>
      <c r="M261" s="3731"/>
      <c r="N261" s="3731"/>
      <c r="O261" s="3731"/>
      <c r="P261" s="3731"/>
      <c r="Q261" s="3732"/>
      <c r="R261" s="2577"/>
      <c r="S261" s="2577"/>
      <c r="T261" s="2577"/>
      <c r="U261" s="2577"/>
      <c r="V261" s="2577"/>
      <c r="W261" s="2577"/>
      <c r="X261" s="2577"/>
      <c r="Y261" s="2577"/>
      <c r="Z261" s="2577"/>
      <c r="AA261" s="2577"/>
      <c r="AB261" s="2577"/>
      <c r="AC261" s="2577"/>
      <c r="AD261" s="2577"/>
      <c r="AE261" s="2577"/>
      <c r="AF261" s="2577"/>
      <c r="AG261" s="2577"/>
      <c r="AH261" s="2577"/>
      <c r="AI261" s="2577"/>
      <c r="AJ261" s="2577"/>
      <c r="AK261" s="2578"/>
    </row>
    <row r="262" spans="2:37" s="2458" customFormat="1" ht="13.5" thickBot="1" x14ac:dyDescent="0.25">
      <c r="B262" s="3664"/>
      <c r="C262" s="3653"/>
      <c r="D262" s="3653"/>
      <c r="E262" s="3653"/>
      <c r="F262" s="3653"/>
      <c r="G262" s="3653"/>
      <c r="H262" s="3653"/>
      <c r="I262" s="3653"/>
      <c r="J262" s="3653"/>
      <c r="K262" s="3653"/>
      <c r="L262" s="3653"/>
      <c r="M262" s="3653"/>
      <c r="N262" s="3653"/>
      <c r="O262" s="3653"/>
      <c r="P262" s="3653"/>
      <c r="Q262" s="3653"/>
      <c r="R262" s="2577"/>
      <c r="S262" s="2577"/>
      <c r="T262" s="2577"/>
      <c r="U262" s="2577"/>
      <c r="V262" s="2577"/>
      <c r="W262" s="2577"/>
      <c r="X262" s="2577"/>
      <c r="Y262" s="2577"/>
      <c r="Z262" s="2577"/>
      <c r="AA262" s="2577"/>
      <c r="AB262" s="2577"/>
      <c r="AC262" s="2577"/>
      <c r="AD262" s="2577"/>
      <c r="AE262" s="2577"/>
      <c r="AF262" s="2577"/>
      <c r="AG262" s="2577"/>
      <c r="AH262" s="2577"/>
      <c r="AI262" s="2577"/>
      <c r="AJ262" s="2577"/>
      <c r="AK262" s="2578"/>
    </row>
    <row r="263" spans="2:37" s="2458" customFormat="1" ht="19.5" customHeight="1" thickBot="1" x14ac:dyDescent="0.25">
      <c r="B263" s="3638" t="s">
        <v>5014</v>
      </c>
      <c r="C263" s="3638"/>
      <c r="D263" s="3638" t="s">
        <v>5004</v>
      </c>
      <c r="E263" s="3638" t="s">
        <v>5015</v>
      </c>
      <c r="F263" s="3654" t="s">
        <v>224</v>
      </c>
      <c r="G263" s="3654"/>
      <c r="H263" s="3654"/>
      <c r="I263" s="3654"/>
      <c r="J263" s="3654"/>
      <c r="K263" s="3654"/>
      <c r="L263" s="3654"/>
      <c r="M263" s="3654"/>
      <c r="N263" s="3654"/>
      <c r="O263" s="3654"/>
      <c r="P263" s="3654"/>
      <c r="Q263" s="3654"/>
      <c r="R263" s="3654"/>
      <c r="S263" s="3654" t="s">
        <v>340</v>
      </c>
      <c r="T263" s="3654"/>
      <c r="U263" s="3654"/>
      <c r="V263" s="3654"/>
      <c r="W263" s="3654"/>
      <c r="X263" s="3654"/>
      <c r="Y263" s="3654"/>
      <c r="Z263" s="3654"/>
      <c r="AA263" s="3654"/>
      <c r="AB263" s="3654"/>
      <c r="AC263" s="3654"/>
      <c r="AD263" s="3654" t="s">
        <v>225</v>
      </c>
      <c r="AE263" s="3654"/>
      <c r="AF263" s="3654"/>
      <c r="AG263" s="3654"/>
      <c r="AH263" s="3655" t="s">
        <v>4999</v>
      </c>
      <c r="AI263" s="3655"/>
      <c r="AJ263" s="3655"/>
      <c r="AK263" s="2578"/>
    </row>
    <row r="264" spans="2:37" s="2458" customFormat="1" ht="19.5" customHeight="1" thickBot="1" x14ac:dyDescent="0.25">
      <c r="B264" s="3639"/>
      <c r="C264" s="3639"/>
      <c r="D264" s="3639"/>
      <c r="E264" s="3639"/>
      <c r="F264" s="3639" t="s">
        <v>5016</v>
      </c>
      <c r="G264" s="3639" t="s">
        <v>5017</v>
      </c>
      <c r="H264" s="3638" t="s">
        <v>5018</v>
      </c>
      <c r="I264" s="3640" t="s">
        <v>5019</v>
      </c>
      <c r="J264" s="3640" t="s">
        <v>5020</v>
      </c>
      <c r="K264" s="3637" t="s">
        <v>5021</v>
      </c>
      <c r="L264" s="3637" t="s">
        <v>5022</v>
      </c>
      <c r="M264" s="3640" t="s">
        <v>5023</v>
      </c>
      <c r="N264" s="3640"/>
      <c r="O264" s="3637" t="s">
        <v>5024</v>
      </c>
      <c r="P264" s="3637" t="s">
        <v>5025</v>
      </c>
      <c r="Q264" s="3637" t="s">
        <v>5026</v>
      </c>
      <c r="R264" s="3637" t="s">
        <v>5027</v>
      </c>
      <c r="S264" s="3638" t="s">
        <v>5028</v>
      </c>
      <c r="T264" s="3638" t="s">
        <v>5029</v>
      </c>
      <c r="U264" s="3638" t="s">
        <v>5030</v>
      </c>
      <c r="V264" s="3638" t="s">
        <v>5031</v>
      </c>
      <c r="W264" s="3638" t="s">
        <v>5032</v>
      </c>
      <c r="X264" s="3638" t="s">
        <v>5033</v>
      </c>
      <c r="Y264" s="3638" t="s">
        <v>5034</v>
      </c>
      <c r="Z264" s="3638" t="s">
        <v>5035</v>
      </c>
      <c r="AA264" s="3638" t="s">
        <v>5036</v>
      </c>
      <c r="AB264" s="3640" t="s">
        <v>5037</v>
      </c>
      <c r="AC264" s="3640" t="s">
        <v>5038</v>
      </c>
      <c r="AD264" s="3638" t="s">
        <v>5039</v>
      </c>
      <c r="AE264" s="3638" t="s">
        <v>5040</v>
      </c>
      <c r="AF264" s="3638" t="s">
        <v>5041</v>
      </c>
      <c r="AG264" s="3638" t="s">
        <v>5042</v>
      </c>
      <c r="AH264" s="3638" t="s">
        <v>1154</v>
      </c>
      <c r="AI264" s="3638" t="s">
        <v>5000</v>
      </c>
      <c r="AJ264" s="3638" t="s">
        <v>5001</v>
      </c>
      <c r="AK264" s="2578"/>
    </row>
    <row r="265" spans="2:37" s="2458" customFormat="1" ht="19.5" customHeight="1" thickBot="1" x14ac:dyDescent="0.25">
      <c r="B265" s="3639"/>
      <c r="C265" s="3639"/>
      <c r="D265" s="3639"/>
      <c r="E265" s="3639"/>
      <c r="F265" s="3639"/>
      <c r="G265" s="3639"/>
      <c r="H265" s="3639"/>
      <c r="I265" s="3637"/>
      <c r="J265" s="3637"/>
      <c r="K265" s="3637"/>
      <c r="L265" s="3637"/>
      <c r="M265" s="3009" t="s">
        <v>5043</v>
      </c>
      <c r="N265" s="3008" t="s">
        <v>2798</v>
      </c>
      <c r="O265" s="3637"/>
      <c r="P265" s="3637"/>
      <c r="Q265" s="3637"/>
      <c r="R265" s="3637"/>
      <c r="S265" s="3639"/>
      <c r="T265" s="3639"/>
      <c r="U265" s="3639"/>
      <c r="V265" s="3639"/>
      <c r="W265" s="3639"/>
      <c r="X265" s="3639"/>
      <c r="Y265" s="3639"/>
      <c r="Z265" s="3639"/>
      <c r="AA265" s="3639"/>
      <c r="AB265" s="3637"/>
      <c r="AC265" s="3637"/>
      <c r="AD265" s="3639"/>
      <c r="AE265" s="3639"/>
      <c r="AF265" s="3639"/>
      <c r="AG265" s="3639"/>
      <c r="AH265" s="3639"/>
      <c r="AI265" s="3639"/>
      <c r="AJ265" s="3639"/>
      <c r="AK265" s="2578"/>
    </row>
    <row r="266" spans="2:37" s="2458" customFormat="1" ht="64.5" thickBot="1" x14ac:dyDescent="0.25">
      <c r="B266" s="5089" t="s">
        <v>5902</v>
      </c>
      <c r="C266" s="5090"/>
      <c r="D266" s="2773" t="s">
        <v>5903</v>
      </c>
      <c r="E266" s="3231">
        <v>12</v>
      </c>
      <c r="F266" s="3169" t="s">
        <v>1417</v>
      </c>
      <c r="G266" s="3169" t="s">
        <v>1417</v>
      </c>
      <c r="H266" s="3169" t="s">
        <v>1417</v>
      </c>
      <c r="I266" s="3169" t="s">
        <v>1417</v>
      </c>
      <c r="J266" s="3169" t="s">
        <v>1417</v>
      </c>
      <c r="K266" s="3232" t="s">
        <v>5904</v>
      </c>
      <c r="L266" s="3169" t="s">
        <v>1417</v>
      </c>
      <c r="M266" s="3169" t="s">
        <v>1417</v>
      </c>
      <c r="N266" s="3169" t="s">
        <v>1417</v>
      </c>
      <c r="O266" s="3233">
        <v>0.15</v>
      </c>
      <c r="P266" s="3233">
        <v>0.15</v>
      </c>
      <c r="Q266" s="3169" t="s">
        <v>1417</v>
      </c>
      <c r="R266" s="3169" t="s">
        <v>1417</v>
      </c>
      <c r="S266" s="3169" t="s">
        <v>1417</v>
      </c>
      <c r="T266" s="3169" t="s">
        <v>1417</v>
      </c>
      <c r="U266" s="3169" t="s">
        <v>1417</v>
      </c>
      <c r="V266" s="3169" t="s">
        <v>1417</v>
      </c>
      <c r="W266" s="3234">
        <v>0.05</v>
      </c>
      <c r="X266" s="3169" t="s">
        <v>1417</v>
      </c>
      <c r="Y266" s="3169" t="s">
        <v>1417</v>
      </c>
      <c r="Z266" s="3169" t="s">
        <v>1417</v>
      </c>
      <c r="AA266" s="3169" t="s">
        <v>1417</v>
      </c>
      <c r="AB266" s="2684">
        <v>0.06</v>
      </c>
      <c r="AC266" s="3169" t="s">
        <v>1417</v>
      </c>
      <c r="AD266" s="3169" t="s">
        <v>1417</v>
      </c>
      <c r="AE266" s="3169" t="s">
        <v>1417</v>
      </c>
      <c r="AF266" s="3169" t="s">
        <v>1417</v>
      </c>
      <c r="AG266" s="3169" t="s">
        <v>1417</v>
      </c>
      <c r="AH266" s="3169" t="s">
        <v>1417</v>
      </c>
      <c r="AI266" s="3169" t="s">
        <v>1417</v>
      </c>
      <c r="AJ266" s="3235" t="s">
        <v>1417</v>
      </c>
      <c r="AK266" s="2578"/>
    </row>
    <row r="267" spans="2:37" s="2458" customFormat="1" ht="64.5" thickBot="1" x14ac:dyDescent="0.25">
      <c r="B267" s="3749"/>
      <c r="C267" s="3750"/>
      <c r="D267" s="2773" t="s">
        <v>5905</v>
      </c>
      <c r="E267" s="3231">
        <v>12</v>
      </c>
      <c r="F267" s="3169" t="s">
        <v>1417</v>
      </c>
      <c r="G267" s="3169" t="s">
        <v>1417</v>
      </c>
      <c r="H267" s="3169" t="s">
        <v>1417</v>
      </c>
      <c r="I267" s="3169" t="s">
        <v>1417</v>
      </c>
      <c r="J267" s="3169" t="s">
        <v>1417</v>
      </c>
      <c r="K267" s="3232" t="s">
        <v>5904</v>
      </c>
      <c r="L267" s="3169" t="s">
        <v>1417</v>
      </c>
      <c r="M267" s="3169" t="s">
        <v>1417</v>
      </c>
      <c r="N267" s="3169" t="s">
        <v>1417</v>
      </c>
      <c r="O267" s="3233">
        <v>0.15</v>
      </c>
      <c r="P267" s="3233">
        <v>0.15</v>
      </c>
      <c r="Q267" s="3169" t="s">
        <v>1417</v>
      </c>
      <c r="R267" s="3169" t="s">
        <v>1417</v>
      </c>
      <c r="S267" s="3169" t="s">
        <v>1417</v>
      </c>
      <c r="T267" s="3169" t="s">
        <v>1417</v>
      </c>
      <c r="U267" s="3169" t="s">
        <v>1417</v>
      </c>
      <c r="V267" s="3169" t="s">
        <v>1417</v>
      </c>
      <c r="W267" s="3234">
        <v>0.05</v>
      </c>
      <c r="X267" s="3169" t="s">
        <v>1417</v>
      </c>
      <c r="Y267" s="3169" t="s">
        <v>1417</v>
      </c>
      <c r="Z267" s="3169" t="s">
        <v>1417</v>
      </c>
      <c r="AA267" s="3169" t="s">
        <v>1417</v>
      </c>
      <c r="AB267" s="2684">
        <v>0.06</v>
      </c>
      <c r="AC267" s="3169" t="s">
        <v>1417</v>
      </c>
      <c r="AD267" s="3169" t="s">
        <v>1417</v>
      </c>
      <c r="AE267" s="3169" t="s">
        <v>1417</v>
      </c>
      <c r="AF267" s="3169" t="s">
        <v>1417</v>
      </c>
      <c r="AG267" s="3169" t="s">
        <v>1417</v>
      </c>
      <c r="AH267" s="3169" t="s">
        <v>1417</v>
      </c>
      <c r="AI267" s="3169" t="s">
        <v>1417</v>
      </c>
      <c r="AJ267" s="3235" t="s">
        <v>1417</v>
      </c>
      <c r="AK267" s="2578"/>
    </row>
    <row r="268" spans="2:37" s="2458" customFormat="1" ht="64.5" thickBot="1" x14ac:dyDescent="0.25">
      <c r="B268" s="3753"/>
      <c r="C268" s="3754"/>
      <c r="D268" s="3209" t="s">
        <v>5906</v>
      </c>
      <c r="E268" s="3236">
        <v>12</v>
      </c>
      <c r="F268" s="3237" t="s">
        <v>1417</v>
      </c>
      <c r="G268" s="3237" t="s">
        <v>1417</v>
      </c>
      <c r="H268" s="3237" t="s">
        <v>1417</v>
      </c>
      <c r="I268" s="3237" t="s">
        <v>1417</v>
      </c>
      <c r="J268" s="3237" t="s">
        <v>1417</v>
      </c>
      <c r="K268" s="3238" t="s">
        <v>5904</v>
      </c>
      <c r="L268" s="3237" t="s">
        <v>1417</v>
      </c>
      <c r="M268" s="3237" t="s">
        <v>1417</v>
      </c>
      <c r="N268" s="3237" t="s">
        <v>1417</v>
      </c>
      <c r="O268" s="3239">
        <v>0.15</v>
      </c>
      <c r="P268" s="3239">
        <v>0.15</v>
      </c>
      <c r="Q268" s="3237" t="s">
        <v>1417</v>
      </c>
      <c r="R268" s="3237" t="s">
        <v>1417</v>
      </c>
      <c r="S268" s="3237" t="s">
        <v>1417</v>
      </c>
      <c r="T268" s="3237" t="s">
        <v>1417</v>
      </c>
      <c r="U268" s="3237" t="s">
        <v>1417</v>
      </c>
      <c r="V268" s="3237" t="s">
        <v>1417</v>
      </c>
      <c r="W268" s="3240">
        <v>0.05</v>
      </c>
      <c r="X268" s="3237" t="s">
        <v>1417</v>
      </c>
      <c r="Y268" s="3237" t="s">
        <v>1417</v>
      </c>
      <c r="Z268" s="3237" t="s">
        <v>1417</v>
      </c>
      <c r="AA268" s="3237" t="s">
        <v>1417</v>
      </c>
      <c r="AB268" s="3173">
        <v>0.06</v>
      </c>
      <c r="AC268" s="3237" t="s">
        <v>1417</v>
      </c>
      <c r="AD268" s="3237" t="s">
        <v>1417</v>
      </c>
      <c r="AE268" s="3237" t="s">
        <v>1417</v>
      </c>
      <c r="AF268" s="3237" t="s">
        <v>1417</v>
      </c>
      <c r="AG268" s="3237" t="s">
        <v>1417</v>
      </c>
      <c r="AH268" s="3237" t="s">
        <v>1417</v>
      </c>
      <c r="AI268" s="3237" t="s">
        <v>1417</v>
      </c>
      <c r="AJ268" s="3241" t="s">
        <v>1417</v>
      </c>
      <c r="AK268" s="2578"/>
    </row>
    <row r="269" spans="2:37" s="2458" customFormat="1" x14ac:dyDescent="0.2">
      <c r="B269" s="2579"/>
      <c r="C269" s="2572"/>
      <c r="D269" s="2918"/>
      <c r="E269" s="2918"/>
      <c r="F269" s="2918"/>
      <c r="G269" s="2918"/>
      <c r="H269" s="2572"/>
      <c r="I269" s="2573"/>
      <c r="J269" s="2573"/>
      <c r="K269" s="2573"/>
      <c r="L269" s="2573"/>
      <c r="M269" s="2572"/>
      <c r="N269" s="2573"/>
      <c r="O269" s="2573"/>
      <c r="P269" s="2573"/>
      <c r="Q269" s="2573"/>
      <c r="R269" s="2573"/>
      <c r="S269" s="2572"/>
      <c r="T269" s="2571"/>
      <c r="U269" s="2571"/>
      <c r="V269" s="2571"/>
      <c r="W269" s="2571"/>
      <c r="X269" s="2571"/>
      <c r="Y269" s="2571"/>
      <c r="Z269" s="2571"/>
      <c r="AA269" s="2571"/>
      <c r="AB269" s="2571"/>
      <c r="AC269" s="2571"/>
      <c r="AD269" s="2571"/>
      <c r="AE269" s="2571"/>
      <c r="AF269" s="2571"/>
      <c r="AG269" s="2571"/>
      <c r="AH269" s="2571"/>
      <c r="AI269" s="2571"/>
      <c r="AJ269" s="2571"/>
      <c r="AK269" s="2578"/>
    </row>
    <row r="270" spans="2:37" s="2458" customFormat="1" x14ac:dyDescent="0.2">
      <c r="B270" s="3643" t="s">
        <v>5002</v>
      </c>
      <c r="C270" s="3644"/>
      <c r="D270" s="3675" t="s">
        <v>5208</v>
      </c>
      <c r="E270" s="3675"/>
      <c r="F270" s="3675"/>
      <c r="G270" s="3675"/>
      <c r="H270" s="3675"/>
      <c r="I270" s="3675"/>
      <c r="J270" s="2575"/>
      <c r="K270" s="2575"/>
      <c r="L270" s="2575"/>
      <c r="M270" s="2575"/>
      <c r="N270" s="2575"/>
      <c r="O270" s="2575"/>
      <c r="P270" s="2575"/>
      <c r="Q270" s="2575"/>
      <c r="R270" s="2575"/>
      <c r="S270" s="2575"/>
      <c r="T270" s="2571"/>
      <c r="U270" s="2571"/>
      <c r="V270" s="2571"/>
      <c r="W270" s="2571"/>
      <c r="X270" s="2571"/>
      <c r="Y270" s="2571"/>
      <c r="Z270" s="2571"/>
      <c r="AA270" s="2571"/>
      <c r="AB270" s="2571"/>
      <c r="AC270" s="2571"/>
      <c r="AD270" s="2571"/>
      <c r="AE270" s="2571"/>
      <c r="AF270" s="2571"/>
      <c r="AG270" s="2571"/>
      <c r="AH270" s="2571"/>
      <c r="AI270" s="2571"/>
      <c r="AJ270" s="2571"/>
      <c r="AK270" s="2578"/>
    </row>
    <row r="271" spans="2:37" s="2458" customFormat="1" x14ac:dyDescent="0.2">
      <c r="B271" s="3643" t="s">
        <v>5003</v>
      </c>
      <c r="C271" s="3644"/>
      <c r="D271" s="3733" t="s">
        <v>5196</v>
      </c>
      <c r="E271" s="3733"/>
      <c r="F271" s="3733"/>
      <c r="G271" s="3733"/>
      <c r="H271" s="3733"/>
      <c r="I271" s="3140"/>
      <c r="J271" s="2575"/>
      <c r="K271" s="2575"/>
      <c r="L271" s="2575"/>
      <c r="M271" s="2575"/>
      <c r="N271" s="2575"/>
      <c r="O271" s="2575"/>
      <c r="P271" s="2575"/>
      <c r="Q271" s="2575"/>
      <c r="R271" s="2575"/>
      <c r="S271" s="2575"/>
      <c r="T271" s="2571"/>
      <c r="U271" s="2571"/>
      <c r="V271" s="2571"/>
      <c r="W271" s="2571"/>
      <c r="X271" s="2571"/>
      <c r="Y271" s="2571"/>
      <c r="Z271" s="2571"/>
      <c r="AA271" s="2571"/>
      <c r="AB271" s="2571"/>
      <c r="AC271" s="2571"/>
      <c r="AD271" s="2571"/>
      <c r="AE271" s="2571"/>
      <c r="AF271" s="2571"/>
      <c r="AG271" s="2571"/>
      <c r="AH271" s="2571"/>
      <c r="AI271" s="2571"/>
      <c r="AJ271" s="2571"/>
      <c r="AK271" s="2578"/>
    </row>
    <row r="272" spans="2:37" s="2458" customFormat="1" ht="15.75" thickBot="1" x14ac:dyDescent="0.25">
      <c r="B272" s="3646"/>
      <c r="C272" s="3647"/>
      <c r="D272" s="3648"/>
      <c r="E272" s="3648"/>
      <c r="F272" s="3648"/>
      <c r="G272" s="3648"/>
      <c r="H272" s="2580"/>
      <c r="I272" s="2580"/>
      <c r="J272" s="2580"/>
      <c r="K272" s="2580"/>
      <c r="L272" s="2580"/>
      <c r="M272" s="2580"/>
      <c r="N272" s="2580"/>
      <c r="O272" s="2580"/>
      <c r="P272" s="2580"/>
      <c r="Q272" s="2580"/>
      <c r="R272" s="2580"/>
      <c r="S272" s="2580"/>
      <c r="T272" s="2581"/>
      <c r="U272" s="2581"/>
      <c r="V272" s="2581"/>
      <c r="W272" s="2581"/>
      <c r="X272" s="2581"/>
      <c r="Y272" s="2581"/>
      <c r="Z272" s="2581"/>
      <c r="AA272" s="2581"/>
      <c r="AB272" s="2581"/>
      <c r="AC272" s="2581"/>
      <c r="AD272" s="2581"/>
      <c r="AE272" s="2581"/>
      <c r="AF272" s="2581"/>
      <c r="AG272" s="2581"/>
      <c r="AH272" s="2581"/>
      <c r="AI272" s="2581"/>
      <c r="AJ272" s="2581"/>
      <c r="AK272" s="2583"/>
    </row>
    <row r="273" spans="2:37" s="2458" customFormat="1" x14ac:dyDescent="0.2">
      <c r="B273" s="2783" t="str">
        <f>+B255</f>
        <v>.</v>
      </c>
      <c r="C273" s="2886"/>
      <c r="D273" s="2886"/>
      <c r="E273" s="2886"/>
      <c r="F273" s="2886"/>
      <c r="G273" s="2887"/>
      <c r="H273" s="2888"/>
      <c r="I273" s="2886"/>
      <c r="J273" s="2886"/>
    </row>
    <row r="274" spans="2:37" s="2458" customFormat="1" ht="13.5" thickBot="1" x14ac:dyDescent="0.25">
      <c r="B274" s="2886"/>
      <c r="C274" s="2886"/>
      <c r="D274" s="2886"/>
      <c r="E274" s="2886"/>
      <c r="F274" s="2886"/>
      <c r="G274" s="2887"/>
      <c r="H274" s="2888"/>
      <c r="I274" s="2886"/>
      <c r="J274" s="2886"/>
    </row>
    <row r="275" spans="2:37" s="2409" customFormat="1" ht="20.25" x14ac:dyDescent="0.2">
      <c r="B275" s="3623" t="s">
        <v>5011</v>
      </c>
      <c r="C275" s="3624"/>
      <c r="D275" s="3624"/>
      <c r="E275" s="3624"/>
      <c r="F275" s="3624"/>
      <c r="G275" s="3624"/>
      <c r="H275" s="3624"/>
      <c r="I275" s="3624"/>
      <c r="J275" s="3624"/>
      <c r="K275" s="3624"/>
      <c r="L275" s="3624"/>
      <c r="M275" s="3624"/>
      <c r="N275" s="3624"/>
      <c r="O275" s="3624"/>
      <c r="P275" s="3624"/>
      <c r="Q275" s="3624"/>
      <c r="R275" s="3624"/>
      <c r="S275" s="3624"/>
      <c r="T275" s="3624"/>
      <c r="U275" s="3624"/>
      <c r="V275" s="3624"/>
      <c r="W275" s="3624"/>
      <c r="X275" s="3624"/>
      <c r="Y275" s="3624"/>
      <c r="Z275" s="3624"/>
      <c r="AA275" s="3624"/>
      <c r="AB275" s="3624"/>
      <c r="AC275" s="3624"/>
      <c r="AD275" s="3624"/>
      <c r="AE275" s="3624"/>
      <c r="AF275" s="3624"/>
      <c r="AG275" s="3624"/>
      <c r="AH275" s="3624"/>
      <c r="AI275" s="3624"/>
      <c r="AJ275" s="3624"/>
      <c r="AK275" s="3625"/>
    </row>
    <row r="276" spans="2:37" s="2409" customFormat="1" x14ac:dyDescent="0.2">
      <c r="B276" s="2576"/>
      <c r="C276" s="2802"/>
      <c r="D276" s="2802"/>
      <c r="E276" s="2802"/>
      <c r="F276" s="2802"/>
      <c r="G276" s="2577"/>
      <c r="H276" s="2577"/>
      <c r="I276" s="2577"/>
      <c r="J276" s="2577"/>
      <c r="K276" s="2577"/>
      <c r="L276" s="2577"/>
      <c r="M276" s="2577"/>
      <c r="N276" s="2577"/>
      <c r="O276" s="2577"/>
      <c r="P276" s="2577"/>
      <c r="Q276" s="2577"/>
      <c r="R276" s="2577"/>
      <c r="S276" s="2577"/>
      <c r="T276" s="2577"/>
      <c r="U276" s="2577"/>
      <c r="V276" s="2577"/>
      <c r="W276" s="2577"/>
      <c r="X276" s="2577"/>
      <c r="Y276" s="2577"/>
      <c r="Z276" s="2577"/>
      <c r="AA276" s="2577"/>
      <c r="AB276" s="2577"/>
      <c r="AC276" s="2577"/>
      <c r="AD276" s="2577"/>
      <c r="AE276" s="2577"/>
      <c r="AF276" s="2577"/>
      <c r="AG276" s="2577"/>
      <c r="AH276" s="2577"/>
      <c r="AI276" s="2577"/>
      <c r="AJ276" s="2577"/>
      <c r="AK276" s="2578"/>
    </row>
    <row r="277" spans="2:37" s="2409" customFormat="1" x14ac:dyDescent="0.2">
      <c r="B277" s="2576" t="s">
        <v>4998</v>
      </c>
      <c r="C277" s="2802"/>
      <c r="D277" s="3740" t="s">
        <v>5492</v>
      </c>
      <c r="E277" s="3740"/>
      <c r="F277" s="3740"/>
      <c r="G277" s="2577"/>
      <c r="H277" s="2577"/>
      <c r="I277" s="2577"/>
      <c r="J277" s="2577"/>
      <c r="K277" s="2577"/>
      <c r="L277" s="2577"/>
      <c r="M277" s="2577"/>
      <c r="N277" s="2577"/>
      <c r="O277" s="2577"/>
      <c r="P277" s="2577"/>
      <c r="Q277" s="2577"/>
      <c r="R277" s="2577"/>
      <c r="S277" s="2577"/>
      <c r="T277" s="2577"/>
      <c r="U277" s="2577"/>
      <c r="V277" s="2577"/>
      <c r="W277" s="2577"/>
      <c r="X277" s="2577"/>
      <c r="Y277" s="2577"/>
      <c r="Z277" s="2577"/>
      <c r="AA277" s="2577"/>
      <c r="AB277" s="2577"/>
      <c r="AC277" s="2577"/>
      <c r="AD277" s="2577"/>
      <c r="AE277" s="2577"/>
      <c r="AF277" s="2577"/>
      <c r="AG277" s="2577"/>
      <c r="AH277" s="2577"/>
      <c r="AI277" s="2577"/>
      <c r="AJ277" s="2577"/>
      <c r="AK277" s="2578"/>
    </row>
    <row r="278" spans="2:37" s="2409" customFormat="1" ht="13.5" thickBot="1" x14ac:dyDescent="0.25">
      <c r="B278" s="3657" t="s">
        <v>5012</v>
      </c>
      <c r="C278" s="3658"/>
      <c r="D278" s="3747">
        <v>41480</v>
      </c>
      <c r="E278" s="3748"/>
      <c r="F278" s="2802"/>
      <c r="G278" s="2577"/>
      <c r="H278" s="2577"/>
      <c r="I278" s="2577"/>
      <c r="J278" s="2577"/>
      <c r="K278" s="2577"/>
      <c r="L278" s="2577"/>
      <c r="M278" s="2577"/>
      <c r="N278" s="2577"/>
      <c r="O278" s="2577"/>
      <c r="P278" s="2577"/>
      <c r="Q278" s="2577"/>
      <c r="R278" s="2577"/>
      <c r="S278" s="2577"/>
      <c r="T278" s="2577"/>
      <c r="U278" s="2577"/>
      <c r="V278" s="2577"/>
      <c r="W278" s="2577"/>
      <c r="X278" s="2577"/>
      <c r="Y278" s="2577"/>
      <c r="Z278" s="2577"/>
      <c r="AA278" s="2577"/>
      <c r="AB278" s="2577"/>
      <c r="AC278" s="2577"/>
      <c r="AD278" s="2577"/>
      <c r="AE278" s="2577"/>
      <c r="AF278" s="2577"/>
      <c r="AG278" s="2577"/>
      <c r="AH278" s="2577"/>
      <c r="AI278" s="2577"/>
      <c r="AJ278" s="2577"/>
      <c r="AK278" s="2578"/>
    </row>
    <row r="279" spans="2:37" s="2409" customFormat="1" ht="93.75" customHeight="1" thickBot="1" x14ac:dyDescent="0.25">
      <c r="B279" s="3659" t="s">
        <v>5013</v>
      </c>
      <c r="C279" s="3710"/>
      <c r="D279" s="3730" t="s">
        <v>5493</v>
      </c>
      <c r="E279" s="3731"/>
      <c r="F279" s="3731"/>
      <c r="G279" s="3731"/>
      <c r="H279" s="3731"/>
      <c r="I279" s="3731"/>
      <c r="J279" s="3731"/>
      <c r="K279" s="3731"/>
      <c r="L279" s="3731"/>
      <c r="M279" s="3731"/>
      <c r="N279" s="3731"/>
      <c r="O279" s="3731"/>
      <c r="P279" s="3731"/>
      <c r="Q279" s="3732"/>
      <c r="R279" s="2577"/>
      <c r="S279" s="2577"/>
      <c r="T279" s="2577"/>
      <c r="U279" s="2577"/>
      <c r="V279" s="2577"/>
      <c r="W279" s="2577"/>
      <c r="X279" s="2577"/>
      <c r="Y279" s="2577"/>
      <c r="Z279" s="2577"/>
      <c r="AA279" s="2577"/>
      <c r="AB279" s="2577"/>
      <c r="AC279" s="2577"/>
      <c r="AD279" s="2577"/>
      <c r="AE279" s="2577"/>
      <c r="AF279" s="2577"/>
      <c r="AG279" s="2577"/>
      <c r="AH279" s="2577"/>
      <c r="AI279" s="2577"/>
      <c r="AJ279" s="2577"/>
      <c r="AK279" s="2578"/>
    </row>
    <row r="280" spans="2:37" s="2409" customFormat="1" ht="13.5" thickBot="1" x14ac:dyDescent="0.25">
      <c r="B280" s="3664"/>
      <c r="C280" s="3653"/>
      <c r="D280" s="3653"/>
      <c r="E280" s="3653"/>
      <c r="F280" s="3653"/>
      <c r="G280" s="3653"/>
      <c r="H280" s="3653"/>
      <c r="I280" s="3653"/>
      <c r="J280" s="3653"/>
      <c r="K280" s="3653"/>
      <c r="L280" s="3653"/>
      <c r="M280" s="3653"/>
      <c r="N280" s="3653"/>
      <c r="O280" s="3653"/>
      <c r="P280" s="3653"/>
      <c r="Q280" s="3653"/>
      <c r="R280" s="2577"/>
      <c r="S280" s="2577"/>
      <c r="T280" s="2577"/>
      <c r="U280" s="2577"/>
      <c r="V280" s="2577"/>
      <c r="W280" s="2577"/>
      <c r="X280" s="2577"/>
      <c r="Y280" s="2577"/>
      <c r="Z280" s="2577"/>
      <c r="AA280" s="2577"/>
      <c r="AB280" s="2577"/>
      <c r="AC280" s="2577"/>
      <c r="AD280" s="2577"/>
      <c r="AE280" s="2577"/>
      <c r="AF280" s="2577"/>
      <c r="AG280" s="2577"/>
      <c r="AH280" s="2577"/>
      <c r="AI280" s="2577"/>
      <c r="AJ280" s="2577"/>
      <c r="AK280" s="2578"/>
    </row>
    <row r="281" spans="2:37" s="2409" customFormat="1" ht="24" customHeight="1" thickBot="1" x14ac:dyDescent="0.25">
      <c r="B281" s="3638" t="s">
        <v>5014</v>
      </c>
      <c r="C281" s="3638"/>
      <c r="D281" s="3638" t="s">
        <v>5004</v>
      </c>
      <c r="E281" s="3638" t="s">
        <v>5015</v>
      </c>
      <c r="F281" s="3654" t="s">
        <v>224</v>
      </c>
      <c r="G281" s="3654"/>
      <c r="H281" s="3654"/>
      <c r="I281" s="3654"/>
      <c r="J281" s="3654"/>
      <c r="K281" s="3654"/>
      <c r="L281" s="3654"/>
      <c r="M281" s="3654"/>
      <c r="N281" s="3654"/>
      <c r="O281" s="3654"/>
      <c r="P281" s="3654"/>
      <c r="Q281" s="3654"/>
      <c r="R281" s="3654"/>
      <c r="S281" s="3654" t="s">
        <v>340</v>
      </c>
      <c r="T281" s="3654"/>
      <c r="U281" s="3654"/>
      <c r="V281" s="3654"/>
      <c r="W281" s="3654"/>
      <c r="X281" s="3654"/>
      <c r="Y281" s="3654"/>
      <c r="Z281" s="3654"/>
      <c r="AA281" s="3654"/>
      <c r="AB281" s="3654"/>
      <c r="AC281" s="3654"/>
      <c r="AD281" s="3654" t="s">
        <v>225</v>
      </c>
      <c r="AE281" s="3654"/>
      <c r="AF281" s="3654"/>
      <c r="AG281" s="3654"/>
      <c r="AH281" s="3655" t="s">
        <v>4999</v>
      </c>
      <c r="AI281" s="3655"/>
      <c r="AJ281" s="3655"/>
      <c r="AK281" s="2578"/>
    </row>
    <row r="282" spans="2:37" s="2409" customFormat="1" ht="36" customHeight="1" thickBot="1" x14ac:dyDescent="0.25">
      <c r="B282" s="3639"/>
      <c r="C282" s="3639"/>
      <c r="D282" s="3639"/>
      <c r="E282" s="3639"/>
      <c r="F282" s="3639" t="s">
        <v>5016</v>
      </c>
      <c r="G282" s="3639" t="s">
        <v>5017</v>
      </c>
      <c r="H282" s="3638" t="s">
        <v>5018</v>
      </c>
      <c r="I282" s="3640" t="s">
        <v>5019</v>
      </c>
      <c r="J282" s="3640" t="s">
        <v>5020</v>
      </c>
      <c r="K282" s="3637" t="s">
        <v>5021</v>
      </c>
      <c r="L282" s="3637" t="s">
        <v>5022</v>
      </c>
      <c r="M282" s="3640" t="s">
        <v>5023</v>
      </c>
      <c r="N282" s="3640"/>
      <c r="O282" s="3637" t="s">
        <v>5024</v>
      </c>
      <c r="P282" s="3637" t="s">
        <v>5025</v>
      </c>
      <c r="Q282" s="3637" t="s">
        <v>5026</v>
      </c>
      <c r="R282" s="3637" t="s">
        <v>5027</v>
      </c>
      <c r="S282" s="3638" t="s">
        <v>5028</v>
      </c>
      <c r="T282" s="3638" t="s">
        <v>5029</v>
      </c>
      <c r="U282" s="3638" t="s">
        <v>5030</v>
      </c>
      <c r="V282" s="3638" t="s">
        <v>5031</v>
      </c>
      <c r="W282" s="3638" t="s">
        <v>5032</v>
      </c>
      <c r="X282" s="3638" t="s">
        <v>5033</v>
      </c>
      <c r="Y282" s="3638" t="s">
        <v>5034</v>
      </c>
      <c r="Z282" s="3638" t="s">
        <v>5035</v>
      </c>
      <c r="AA282" s="3638" t="s">
        <v>5036</v>
      </c>
      <c r="AB282" s="3640" t="s">
        <v>5037</v>
      </c>
      <c r="AC282" s="3640" t="s">
        <v>5038</v>
      </c>
      <c r="AD282" s="3638" t="s">
        <v>5039</v>
      </c>
      <c r="AE282" s="3638" t="s">
        <v>5040</v>
      </c>
      <c r="AF282" s="3638" t="s">
        <v>5041</v>
      </c>
      <c r="AG282" s="3638" t="s">
        <v>5042</v>
      </c>
      <c r="AH282" s="3638" t="s">
        <v>1154</v>
      </c>
      <c r="AI282" s="3638" t="s">
        <v>5000</v>
      </c>
      <c r="AJ282" s="3638" t="s">
        <v>5001</v>
      </c>
      <c r="AK282" s="2578"/>
    </row>
    <row r="283" spans="2:37" s="2409" customFormat="1" ht="25.5" customHeight="1" thickBot="1" x14ac:dyDescent="0.25">
      <c r="B283" s="3639"/>
      <c r="C283" s="3639"/>
      <c r="D283" s="3639"/>
      <c r="E283" s="3639"/>
      <c r="F283" s="3639"/>
      <c r="G283" s="3639"/>
      <c r="H283" s="3639"/>
      <c r="I283" s="3637"/>
      <c r="J283" s="3637"/>
      <c r="K283" s="3637"/>
      <c r="L283" s="3637"/>
      <c r="M283" s="2799" t="s">
        <v>5043</v>
      </c>
      <c r="N283" s="2800" t="s">
        <v>2798</v>
      </c>
      <c r="O283" s="3637"/>
      <c r="P283" s="3637"/>
      <c r="Q283" s="3637"/>
      <c r="R283" s="3637"/>
      <c r="S283" s="3639"/>
      <c r="T283" s="3639"/>
      <c r="U283" s="3639"/>
      <c r="V283" s="3639"/>
      <c r="W283" s="3639"/>
      <c r="X283" s="3639"/>
      <c r="Y283" s="3639"/>
      <c r="Z283" s="3639"/>
      <c r="AA283" s="3639"/>
      <c r="AB283" s="3637"/>
      <c r="AC283" s="3637"/>
      <c r="AD283" s="3639"/>
      <c r="AE283" s="3639"/>
      <c r="AF283" s="3639"/>
      <c r="AG283" s="3639"/>
      <c r="AH283" s="3639"/>
      <c r="AI283" s="3639"/>
      <c r="AJ283" s="3639"/>
      <c r="AK283" s="2578"/>
    </row>
    <row r="284" spans="2:37" s="2409" customFormat="1" ht="122.25" customHeight="1" x14ac:dyDescent="0.2">
      <c r="B284" s="5091" t="s">
        <v>5494</v>
      </c>
      <c r="C284" s="5092"/>
      <c r="D284" s="2584" t="s">
        <v>5495</v>
      </c>
      <c r="E284" s="2651" t="s">
        <v>1534</v>
      </c>
      <c r="F284" s="2651" t="s">
        <v>1534</v>
      </c>
      <c r="G284" s="2606" t="s">
        <v>1534</v>
      </c>
      <c r="H284" s="2648" t="s">
        <v>1534</v>
      </c>
      <c r="I284" s="2648" t="s">
        <v>1534</v>
      </c>
      <c r="J284" s="2648" t="s">
        <v>1534</v>
      </c>
      <c r="K284" s="2606">
        <v>0.04</v>
      </c>
      <c r="L284" s="2606" t="s">
        <v>1534</v>
      </c>
      <c r="M284" s="2648" t="s">
        <v>1534</v>
      </c>
      <c r="N284" s="2648" t="s">
        <v>1534</v>
      </c>
      <c r="O284" s="2606">
        <v>0.15</v>
      </c>
      <c r="P284" s="2606">
        <v>0.15</v>
      </c>
      <c r="Q284" s="2606" t="s">
        <v>1534</v>
      </c>
      <c r="R284" s="2606" t="s">
        <v>1534</v>
      </c>
      <c r="S284" s="2714" t="s">
        <v>1534</v>
      </c>
      <c r="T284" s="2606" t="s">
        <v>1534</v>
      </c>
      <c r="U284" s="2607" t="s">
        <v>1534</v>
      </c>
      <c r="V284" s="2607" t="s">
        <v>1534</v>
      </c>
      <c r="W284" s="2606">
        <v>0.03</v>
      </c>
      <c r="X284" s="2606" t="s">
        <v>1534</v>
      </c>
      <c r="Y284" s="2648" t="s">
        <v>1534</v>
      </c>
      <c r="Z284" s="2607" t="s">
        <v>1534</v>
      </c>
      <c r="AA284" s="2648" t="s">
        <v>1534</v>
      </c>
      <c r="AB284" s="2606">
        <v>0.06</v>
      </c>
      <c r="AC284" s="2606" t="s">
        <v>1534</v>
      </c>
      <c r="AD284" s="2651" t="s">
        <v>1534</v>
      </c>
      <c r="AE284" s="2648" t="s">
        <v>1534</v>
      </c>
      <c r="AF284" s="2606">
        <v>0.2</v>
      </c>
      <c r="AG284" s="2715" t="s">
        <v>1534</v>
      </c>
      <c r="AH284" s="2648" t="s">
        <v>1534</v>
      </c>
      <c r="AI284" s="2648" t="s">
        <v>1534</v>
      </c>
      <c r="AJ284" s="2716" t="s">
        <v>1534</v>
      </c>
      <c r="AK284" s="2578"/>
    </row>
    <row r="285" spans="2:37" s="2409" customFormat="1" ht="13.5" thickBot="1" x14ac:dyDescent="0.25">
      <c r="B285" s="3753"/>
      <c r="C285" s="3754"/>
      <c r="D285" s="2608"/>
      <c r="E285" s="2609"/>
      <c r="F285" s="2609"/>
      <c r="G285" s="2610"/>
      <c r="H285" s="2610"/>
      <c r="I285" s="2610"/>
      <c r="J285" s="2611"/>
      <c r="K285" s="2610"/>
      <c r="L285" s="2610"/>
      <c r="M285" s="2611"/>
      <c r="N285" s="2611"/>
      <c r="O285" s="2610"/>
      <c r="P285" s="2610"/>
      <c r="Q285" s="2610"/>
      <c r="R285" s="2610"/>
      <c r="S285" s="2612"/>
      <c r="T285" s="2612"/>
      <c r="U285" s="2612"/>
      <c r="V285" s="2612"/>
      <c r="W285" s="2612"/>
      <c r="X285" s="2610"/>
      <c r="Y285" s="2613"/>
      <c r="Z285" s="2613"/>
      <c r="AA285" s="2613"/>
      <c r="AB285" s="2613"/>
      <c r="AC285" s="2610"/>
      <c r="AD285" s="2613"/>
      <c r="AE285" s="2613"/>
      <c r="AF285" s="2613"/>
      <c r="AG285" s="2614"/>
      <c r="AH285" s="2613"/>
      <c r="AI285" s="2613"/>
      <c r="AJ285" s="2615"/>
      <c r="AK285" s="2578"/>
    </row>
    <row r="286" spans="2:37" s="2409" customFormat="1" x14ac:dyDescent="0.2">
      <c r="B286" s="2579"/>
      <c r="C286" s="2572"/>
      <c r="D286" s="2918"/>
      <c r="E286" s="2918"/>
      <c r="F286" s="2918"/>
      <c r="G286" s="2918"/>
      <c r="H286" s="2572"/>
      <c r="I286" s="2573"/>
      <c r="J286" s="2573"/>
      <c r="K286" s="2573"/>
      <c r="L286" s="2573"/>
      <c r="M286" s="2572"/>
      <c r="N286" s="2573"/>
      <c r="O286" s="2573"/>
      <c r="P286" s="2573"/>
      <c r="Q286" s="2573"/>
      <c r="R286" s="2573"/>
      <c r="S286" s="2572"/>
      <c r="T286" s="2571"/>
      <c r="U286" s="2571"/>
      <c r="V286" s="2571"/>
      <c r="W286" s="2571"/>
      <c r="X286" s="2571"/>
      <c r="Y286" s="2571"/>
      <c r="Z286" s="2571"/>
      <c r="AA286" s="2571"/>
      <c r="AB286" s="2571"/>
      <c r="AC286" s="2571"/>
      <c r="AD286" s="2571"/>
      <c r="AE286" s="2571"/>
      <c r="AF286" s="2571"/>
      <c r="AG286" s="2571"/>
      <c r="AH286" s="2571"/>
      <c r="AI286" s="2571"/>
      <c r="AJ286" s="2571"/>
      <c r="AK286" s="2578"/>
    </row>
    <row r="287" spans="2:37" s="2409" customFormat="1" x14ac:dyDescent="0.2">
      <c r="B287" s="3643" t="s">
        <v>5002</v>
      </c>
      <c r="C287" s="3644"/>
      <c r="D287" s="3652" t="s">
        <v>5179</v>
      </c>
      <c r="E287" s="3652"/>
      <c r="F287" s="3652"/>
      <c r="G287" s="3652"/>
      <c r="H287" s="2575"/>
      <c r="I287" s="2575"/>
      <c r="J287" s="2575"/>
      <c r="K287" s="2575"/>
      <c r="L287" s="2575"/>
      <c r="M287" s="2575"/>
      <c r="N287" s="2575"/>
      <c r="O287" s="2575"/>
      <c r="P287" s="2575"/>
      <c r="Q287" s="2575"/>
      <c r="R287" s="2575"/>
      <c r="S287" s="2575"/>
      <c r="T287" s="2571"/>
      <c r="U287" s="2571"/>
      <c r="V287" s="2571"/>
      <c r="W287" s="2571"/>
      <c r="X287" s="2571"/>
      <c r="Y287" s="2571"/>
      <c r="Z287" s="2571"/>
      <c r="AA287" s="2571"/>
      <c r="AB287" s="2571"/>
      <c r="AC287" s="2571"/>
      <c r="AD287" s="2571"/>
      <c r="AE287" s="2571"/>
      <c r="AF287" s="2571"/>
      <c r="AG287" s="2571"/>
      <c r="AH287" s="2571"/>
      <c r="AI287" s="2571"/>
      <c r="AJ287" s="2571"/>
      <c r="AK287" s="2578"/>
    </row>
    <row r="288" spans="2:37" s="2409" customFormat="1" x14ac:dyDescent="0.2">
      <c r="B288" s="3643" t="s">
        <v>5003</v>
      </c>
      <c r="C288" s="3644"/>
      <c r="D288" s="3652" t="s">
        <v>5180</v>
      </c>
      <c r="E288" s="3652"/>
      <c r="F288" s="3652"/>
      <c r="G288" s="3652"/>
      <c r="H288" s="2575"/>
      <c r="I288" s="2575"/>
      <c r="J288" s="2575"/>
      <c r="K288" s="2575"/>
      <c r="L288" s="2575"/>
      <c r="M288" s="2575"/>
      <c r="N288" s="2575"/>
      <c r="O288" s="2575"/>
      <c r="P288" s="2575"/>
      <c r="Q288" s="2575"/>
      <c r="R288" s="2575"/>
      <c r="S288" s="2575"/>
      <c r="T288" s="2571"/>
      <c r="U288" s="2571"/>
      <c r="V288" s="2571"/>
      <c r="W288" s="2571"/>
      <c r="X288" s="2571"/>
      <c r="Y288" s="2571"/>
      <c r="Z288" s="2571"/>
      <c r="AA288" s="2571"/>
      <c r="AB288" s="2571"/>
      <c r="AC288" s="2571"/>
      <c r="AD288" s="2571"/>
      <c r="AE288" s="2571"/>
      <c r="AF288" s="2571"/>
      <c r="AG288" s="2571"/>
      <c r="AH288" s="2571"/>
      <c r="AI288" s="2571"/>
      <c r="AJ288" s="2571"/>
      <c r="AK288" s="2578"/>
    </row>
    <row r="289" spans="2:37" s="2409" customFormat="1" ht="15.75" thickBot="1" x14ac:dyDescent="0.25">
      <c r="B289" s="3646"/>
      <c r="C289" s="3647"/>
      <c r="D289" s="3648"/>
      <c r="E289" s="3648"/>
      <c r="F289" s="3648"/>
      <c r="G289" s="3648"/>
      <c r="H289" s="2580"/>
      <c r="I289" s="2580"/>
      <c r="J289" s="2580"/>
      <c r="K289" s="2580"/>
      <c r="L289" s="2580"/>
      <c r="M289" s="2580"/>
      <c r="N289" s="2580"/>
      <c r="O289" s="2580"/>
      <c r="P289" s="2580"/>
      <c r="Q289" s="2580"/>
      <c r="R289" s="2580"/>
      <c r="S289" s="2580"/>
      <c r="T289" s="2581"/>
      <c r="U289" s="2581"/>
      <c r="V289" s="2581"/>
      <c r="W289" s="2581"/>
      <c r="X289" s="2581"/>
      <c r="Y289" s="2581"/>
      <c r="Z289" s="2581"/>
      <c r="AA289" s="2581"/>
      <c r="AB289" s="2581"/>
      <c r="AC289" s="2581"/>
      <c r="AD289" s="2581"/>
      <c r="AE289" s="2581"/>
      <c r="AF289" s="2581"/>
      <c r="AG289" s="2581"/>
      <c r="AH289" s="2581"/>
      <c r="AI289" s="2581"/>
      <c r="AJ289" s="2581"/>
      <c r="AK289" s="2583"/>
    </row>
    <row r="290" spans="2:37" s="2458" customFormat="1" x14ac:dyDescent="0.2">
      <c r="B290" s="4566" t="str">
        <f>+B273</f>
        <v>.</v>
      </c>
      <c r="C290" s="4566"/>
      <c r="D290" s="2886"/>
      <c r="E290" s="2886"/>
      <c r="F290" s="2886"/>
      <c r="G290" s="2887"/>
      <c r="H290" s="2888"/>
      <c r="I290" s="2886"/>
      <c r="J290" s="2886"/>
    </row>
    <row r="291" spans="2:37" s="2458" customFormat="1" ht="15.75" customHeight="1" thickBot="1" x14ac:dyDescent="0.25">
      <c r="B291" s="2886"/>
      <c r="C291" s="2886"/>
      <c r="D291" s="2886"/>
      <c r="E291" s="2886"/>
      <c r="F291" s="2886"/>
      <c r="G291" s="2887"/>
      <c r="H291" s="2888"/>
      <c r="I291" s="2886"/>
      <c r="J291" s="2886"/>
    </row>
    <row r="292" spans="2:37" s="2409" customFormat="1" ht="20.25" x14ac:dyDescent="0.2">
      <c r="B292" s="3623" t="s">
        <v>5011</v>
      </c>
      <c r="C292" s="3624"/>
      <c r="D292" s="3624"/>
      <c r="E292" s="3624"/>
      <c r="F292" s="3624"/>
      <c r="G292" s="3624"/>
      <c r="H292" s="3624"/>
      <c r="I292" s="3624"/>
      <c r="J292" s="3624"/>
      <c r="K292" s="3624"/>
      <c r="L292" s="3624"/>
      <c r="M292" s="3624"/>
      <c r="N292" s="3624"/>
      <c r="O292" s="3624"/>
      <c r="P292" s="3624"/>
      <c r="Q292" s="3624"/>
      <c r="R292" s="3624"/>
      <c r="S292" s="3624"/>
      <c r="T292" s="3624"/>
      <c r="U292" s="3624"/>
      <c r="V292" s="3624"/>
      <c r="W292" s="3624"/>
      <c r="X292" s="3624"/>
      <c r="Y292" s="3624"/>
      <c r="Z292" s="3624"/>
      <c r="AA292" s="3624"/>
      <c r="AB292" s="3624"/>
      <c r="AC292" s="3624"/>
      <c r="AD292" s="3624"/>
      <c r="AE292" s="3624"/>
      <c r="AF292" s="3624"/>
      <c r="AG292" s="3624"/>
      <c r="AH292" s="3624"/>
      <c r="AI292" s="3624"/>
      <c r="AJ292" s="3624"/>
      <c r="AK292" s="3625"/>
    </row>
    <row r="293" spans="2:37" s="2409" customFormat="1" x14ac:dyDescent="0.2">
      <c r="B293" s="2576"/>
      <c r="C293" s="2802"/>
      <c r="D293" s="2802"/>
      <c r="E293" s="2802"/>
      <c r="F293" s="2802"/>
      <c r="G293" s="2577"/>
      <c r="H293" s="2577"/>
      <c r="I293" s="2577"/>
      <c r="J293" s="2577"/>
      <c r="K293" s="2577"/>
      <c r="L293" s="2577"/>
      <c r="M293" s="2577"/>
      <c r="N293" s="2577"/>
      <c r="O293" s="2577"/>
      <c r="P293" s="2577"/>
      <c r="Q293" s="2577"/>
      <c r="R293" s="2577"/>
      <c r="S293" s="2577"/>
      <c r="T293" s="2577"/>
      <c r="U293" s="2577"/>
      <c r="V293" s="2577"/>
      <c r="W293" s="2577"/>
      <c r="X293" s="2577"/>
      <c r="Y293" s="2577"/>
      <c r="Z293" s="2577"/>
      <c r="AA293" s="2577"/>
      <c r="AB293" s="2577"/>
      <c r="AC293" s="2577"/>
      <c r="AD293" s="2577"/>
      <c r="AE293" s="2577"/>
      <c r="AF293" s="2577"/>
      <c r="AG293" s="2577"/>
      <c r="AH293" s="2577"/>
      <c r="AI293" s="2577"/>
      <c r="AJ293" s="2577"/>
      <c r="AK293" s="2578"/>
    </row>
    <row r="294" spans="2:37" s="2409" customFormat="1" x14ac:dyDescent="0.2">
      <c r="B294" s="2576" t="s">
        <v>4998</v>
      </c>
      <c r="C294" s="2802"/>
      <c r="D294" s="3740" t="s">
        <v>5472</v>
      </c>
      <c r="E294" s="3740"/>
      <c r="F294" s="3740"/>
      <c r="G294" s="2577"/>
      <c r="H294" s="2577"/>
      <c r="I294" s="2577"/>
      <c r="J294" s="2577"/>
      <c r="K294" s="2577"/>
      <c r="L294" s="2577"/>
      <c r="M294" s="2577"/>
      <c r="N294" s="2577"/>
      <c r="O294" s="2577"/>
      <c r="P294" s="2577"/>
      <c r="Q294" s="2577"/>
      <c r="R294" s="2577"/>
      <c r="S294" s="2577"/>
      <c r="T294" s="2577"/>
      <c r="U294" s="2577"/>
      <c r="V294" s="2577"/>
      <c r="W294" s="2577"/>
      <c r="X294" s="2577"/>
      <c r="Y294" s="2577"/>
      <c r="Z294" s="2577"/>
      <c r="AA294" s="2577"/>
      <c r="AB294" s="2577"/>
      <c r="AC294" s="2577"/>
      <c r="AD294" s="2577"/>
      <c r="AE294" s="2577"/>
      <c r="AF294" s="2577"/>
      <c r="AG294" s="2577"/>
      <c r="AH294" s="2577"/>
      <c r="AI294" s="2577"/>
      <c r="AJ294" s="2577"/>
      <c r="AK294" s="2578"/>
    </row>
    <row r="295" spans="2:37" s="2409" customFormat="1" ht="13.5" thickBot="1" x14ac:dyDescent="0.25">
      <c r="B295" s="3657" t="s">
        <v>5012</v>
      </c>
      <c r="C295" s="3658"/>
      <c r="D295" s="3747">
        <v>41463</v>
      </c>
      <c r="E295" s="3748"/>
      <c r="F295" s="2802"/>
      <c r="G295" s="2577"/>
      <c r="H295" s="2577"/>
      <c r="I295" s="2577"/>
      <c r="J295" s="2577"/>
      <c r="K295" s="2577"/>
      <c r="L295" s="2577"/>
      <c r="M295" s="2577"/>
      <c r="N295" s="2577"/>
      <c r="O295" s="2577"/>
      <c r="P295" s="2577"/>
      <c r="Q295" s="2577"/>
      <c r="R295" s="2577"/>
      <c r="S295" s="2577"/>
      <c r="T295" s="2577"/>
      <c r="U295" s="2577"/>
      <c r="V295" s="2577"/>
      <c r="W295" s="2577"/>
      <c r="X295" s="2577"/>
      <c r="Y295" s="2577"/>
      <c r="Z295" s="2577"/>
      <c r="AA295" s="2577"/>
      <c r="AB295" s="2577"/>
      <c r="AC295" s="2577"/>
      <c r="AD295" s="2577"/>
      <c r="AE295" s="2577"/>
      <c r="AF295" s="2577"/>
      <c r="AG295" s="2577"/>
      <c r="AH295" s="2577"/>
      <c r="AI295" s="2577"/>
      <c r="AJ295" s="2577"/>
      <c r="AK295" s="2578"/>
    </row>
    <row r="296" spans="2:37" s="2409" customFormat="1" ht="123" customHeight="1" thickBot="1" x14ac:dyDescent="0.25">
      <c r="B296" s="3659" t="s">
        <v>5013</v>
      </c>
      <c r="C296" s="3710"/>
      <c r="D296" s="3730" t="s">
        <v>5473</v>
      </c>
      <c r="E296" s="3731"/>
      <c r="F296" s="3731"/>
      <c r="G296" s="3731"/>
      <c r="H296" s="3731"/>
      <c r="I296" s="3731"/>
      <c r="J296" s="3731"/>
      <c r="K296" s="3731"/>
      <c r="L296" s="3731"/>
      <c r="M296" s="3731"/>
      <c r="N296" s="3731"/>
      <c r="O296" s="3731"/>
      <c r="P296" s="3731"/>
      <c r="Q296" s="3732"/>
      <c r="R296" s="2577"/>
      <c r="S296" s="2577"/>
      <c r="T296" s="2577"/>
      <c r="U296" s="2577"/>
      <c r="V296" s="2577"/>
      <c r="W296" s="2577"/>
      <c r="X296" s="2577"/>
      <c r="Y296" s="2577"/>
      <c r="Z296" s="2577"/>
      <c r="AA296" s="2577"/>
      <c r="AB296" s="2577"/>
      <c r="AC296" s="2577"/>
      <c r="AD296" s="2577"/>
      <c r="AE296" s="2577"/>
      <c r="AF296" s="2577"/>
      <c r="AG296" s="2577"/>
      <c r="AH296" s="2577"/>
      <c r="AI296" s="2577"/>
      <c r="AJ296" s="2577"/>
      <c r="AK296" s="2578"/>
    </row>
    <row r="297" spans="2:37" s="2409" customFormat="1" ht="13.5" thickBot="1" x14ac:dyDescent="0.25">
      <c r="B297" s="3664"/>
      <c r="C297" s="3653"/>
      <c r="D297" s="3653"/>
      <c r="E297" s="3653"/>
      <c r="F297" s="3653"/>
      <c r="G297" s="3653"/>
      <c r="H297" s="3653"/>
      <c r="I297" s="3653"/>
      <c r="J297" s="3653"/>
      <c r="K297" s="3653"/>
      <c r="L297" s="3653"/>
      <c r="M297" s="3653"/>
      <c r="N297" s="3653"/>
      <c r="O297" s="3653"/>
      <c r="P297" s="3653"/>
      <c r="Q297" s="3653"/>
      <c r="R297" s="2577"/>
      <c r="S297" s="2577"/>
      <c r="T297" s="2577"/>
      <c r="U297" s="2577"/>
      <c r="V297" s="2577"/>
      <c r="W297" s="2577"/>
      <c r="X297" s="2577"/>
      <c r="Y297" s="2577"/>
      <c r="Z297" s="2577"/>
      <c r="AA297" s="2577"/>
      <c r="AB297" s="2577"/>
      <c r="AC297" s="2577"/>
      <c r="AD297" s="2577"/>
      <c r="AE297" s="2577"/>
      <c r="AF297" s="2577"/>
      <c r="AG297" s="2577"/>
      <c r="AH297" s="2577"/>
      <c r="AI297" s="2577"/>
      <c r="AJ297" s="2577"/>
      <c r="AK297" s="2578"/>
    </row>
    <row r="298" spans="2:37" s="2409" customFormat="1" ht="24" customHeight="1" thickBot="1" x14ac:dyDescent="0.25">
      <c r="B298" s="3638" t="s">
        <v>5014</v>
      </c>
      <c r="C298" s="3638"/>
      <c r="D298" s="3638" t="s">
        <v>5004</v>
      </c>
      <c r="E298" s="3638" t="s">
        <v>5015</v>
      </c>
      <c r="F298" s="3654" t="s">
        <v>224</v>
      </c>
      <c r="G298" s="3654"/>
      <c r="H298" s="3654"/>
      <c r="I298" s="3654"/>
      <c r="J298" s="3654"/>
      <c r="K298" s="3654"/>
      <c r="L298" s="3654"/>
      <c r="M298" s="3654"/>
      <c r="N298" s="3654"/>
      <c r="O298" s="3654"/>
      <c r="P298" s="3654"/>
      <c r="Q298" s="3654"/>
      <c r="R298" s="3654"/>
      <c r="S298" s="3654" t="s">
        <v>340</v>
      </c>
      <c r="T298" s="3654"/>
      <c r="U298" s="3654"/>
      <c r="V298" s="3654"/>
      <c r="W298" s="3654"/>
      <c r="X298" s="3654"/>
      <c r="Y298" s="3654"/>
      <c r="Z298" s="3654"/>
      <c r="AA298" s="3654"/>
      <c r="AB298" s="3654"/>
      <c r="AC298" s="3654"/>
      <c r="AD298" s="3654" t="s">
        <v>225</v>
      </c>
      <c r="AE298" s="3654"/>
      <c r="AF298" s="3654"/>
      <c r="AG298" s="3654"/>
      <c r="AH298" s="3655" t="s">
        <v>4999</v>
      </c>
      <c r="AI298" s="3655"/>
      <c r="AJ298" s="3655"/>
      <c r="AK298" s="2578"/>
    </row>
    <row r="299" spans="2:37" s="2409" customFormat="1" ht="36" customHeight="1" thickBot="1" x14ac:dyDescent="0.25">
      <c r="B299" s="3639"/>
      <c r="C299" s="3639"/>
      <c r="D299" s="3639"/>
      <c r="E299" s="3639"/>
      <c r="F299" s="3639" t="s">
        <v>5016</v>
      </c>
      <c r="G299" s="3639" t="s">
        <v>5017</v>
      </c>
      <c r="H299" s="3638" t="s">
        <v>5018</v>
      </c>
      <c r="I299" s="3640" t="s">
        <v>5019</v>
      </c>
      <c r="J299" s="3640" t="s">
        <v>5020</v>
      </c>
      <c r="K299" s="3637" t="s">
        <v>5021</v>
      </c>
      <c r="L299" s="3637" t="s">
        <v>5022</v>
      </c>
      <c r="M299" s="3640" t="s">
        <v>5023</v>
      </c>
      <c r="N299" s="3640"/>
      <c r="O299" s="3637" t="s">
        <v>5024</v>
      </c>
      <c r="P299" s="3637" t="s">
        <v>5025</v>
      </c>
      <c r="Q299" s="3637" t="s">
        <v>5026</v>
      </c>
      <c r="R299" s="3637" t="s">
        <v>5027</v>
      </c>
      <c r="S299" s="3638" t="s">
        <v>5028</v>
      </c>
      <c r="T299" s="3638" t="s">
        <v>5029</v>
      </c>
      <c r="U299" s="3638" t="s">
        <v>5030</v>
      </c>
      <c r="V299" s="3638" t="s">
        <v>5031</v>
      </c>
      <c r="W299" s="3638" t="s">
        <v>5032</v>
      </c>
      <c r="X299" s="3638" t="s">
        <v>5033</v>
      </c>
      <c r="Y299" s="3638" t="s">
        <v>5034</v>
      </c>
      <c r="Z299" s="3638" t="s">
        <v>5035</v>
      </c>
      <c r="AA299" s="3638" t="s">
        <v>5036</v>
      </c>
      <c r="AB299" s="3640" t="s">
        <v>5037</v>
      </c>
      <c r="AC299" s="3640" t="s">
        <v>5038</v>
      </c>
      <c r="AD299" s="3638" t="s">
        <v>5039</v>
      </c>
      <c r="AE299" s="3638" t="s">
        <v>5040</v>
      </c>
      <c r="AF299" s="3638" t="s">
        <v>5041</v>
      </c>
      <c r="AG299" s="3638" t="s">
        <v>5042</v>
      </c>
      <c r="AH299" s="3638" t="s">
        <v>1154</v>
      </c>
      <c r="AI299" s="3638" t="s">
        <v>5000</v>
      </c>
      <c r="AJ299" s="3638" t="s">
        <v>5001</v>
      </c>
      <c r="AK299" s="2578"/>
    </row>
    <row r="300" spans="2:37" s="2409" customFormat="1" ht="25.5" customHeight="1" thickBot="1" x14ac:dyDescent="0.25">
      <c r="B300" s="3639"/>
      <c r="C300" s="3639"/>
      <c r="D300" s="3639"/>
      <c r="E300" s="3639"/>
      <c r="F300" s="3639"/>
      <c r="G300" s="3639"/>
      <c r="H300" s="3639"/>
      <c r="I300" s="3637"/>
      <c r="J300" s="3637"/>
      <c r="K300" s="3637"/>
      <c r="L300" s="3637"/>
      <c r="M300" s="2799" t="s">
        <v>5043</v>
      </c>
      <c r="N300" s="2800" t="s">
        <v>2798</v>
      </c>
      <c r="O300" s="3637"/>
      <c r="P300" s="3637"/>
      <c r="Q300" s="3637"/>
      <c r="R300" s="3637"/>
      <c r="S300" s="3639"/>
      <c r="T300" s="3639"/>
      <c r="U300" s="3639"/>
      <c r="V300" s="3639"/>
      <c r="W300" s="3639"/>
      <c r="X300" s="3639"/>
      <c r="Y300" s="3639"/>
      <c r="Z300" s="3639"/>
      <c r="AA300" s="3639"/>
      <c r="AB300" s="3637"/>
      <c r="AC300" s="3637"/>
      <c r="AD300" s="3639"/>
      <c r="AE300" s="3639"/>
      <c r="AF300" s="3639"/>
      <c r="AG300" s="3639"/>
      <c r="AH300" s="3639"/>
      <c r="AI300" s="3639"/>
      <c r="AJ300" s="3639"/>
      <c r="AK300" s="2578"/>
    </row>
    <row r="301" spans="2:37" s="2409" customFormat="1" ht="48" x14ac:dyDescent="0.2">
      <c r="B301" s="5095" t="s">
        <v>5474</v>
      </c>
      <c r="C301" s="5096"/>
      <c r="D301" s="2894">
        <v>300279</v>
      </c>
      <c r="E301" s="2889">
        <v>10</v>
      </c>
      <c r="F301" s="2751" t="s">
        <v>1417</v>
      </c>
      <c r="G301" s="2751" t="s">
        <v>1417</v>
      </c>
      <c r="H301" s="2751" t="s">
        <v>1417</v>
      </c>
      <c r="I301" s="2751" t="s">
        <v>1417</v>
      </c>
      <c r="J301" s="2895">
        <v>50</v>
      </c>
      <c r="K301" s="2896">
        <v>0.02</v>
      </c>
      <c r="L301" s="2896">
        <v>0.02</v>
      </c>
      <c r="M301" s="2751" t="s">
        <v>1417</v>
      </c>
      <c r="N301" s="2751" t="s">
        <v>1417</v>
      </c>
      <c r="O301" s="2897">
        <v>0.15</v>
      </c>
      <c r="P301" s="2898" t="s">
        <v>5475</v>
      </c>
      <c r="Q301" s="2897">
        <v>0.15</v>
      </c>
      <c r="R301" s="2898" t="s">
        <v>5475</v>
      </c>
      <c r="S301" s="2751" t="s">
        <v>1417</v>
      </c>
      <c r="T301" s="2751" t="s">
        <v>1417</v>
      </c>
      <c r="U301" s="2751" t="s">
        <v>1417</v>
      </c>
      <c r="V301" s="2751" t="s">
        <v>1417</v>
      </c>
      <c r="W301" s="2899">
        <v>0.05</v>
      </c>
      <c r="X301" s="2898">
        <v>0.06</v>
      </c>
      <c r="Y301" s="2751" t="s">
        <v>1417</v>
      </c>
      <c r="Z301" s="2751" t="s">
        <v>1417</v>
      </c>
      <c r="AA301" s="2751" t="s">
        <v>1417</v>
      </c>
      <c r="AB301" s="2900">
        <v>0.06</v>
      </c>
      <c r="AC301" s="2900">
        <v>0.06</v>
      </c>
      <c r="AD301" s="2751" t="s">
        <v>1417</v>
      </c>
      <c r="AE301" s="2751" t="s">
        <v>1417</v>
      </c>
      <c r="AF301" s="2751" t="s">
        <v>1417</v>
      </c>
      <c r="AG301" s="2901">
        <v>0.1</v>
      </c>
      <c r="AH301" s="2751" t="s">
        <v>1417</v>
      </c>
      <c r="AI301" s="2751" t="s">
        <v>1417</v>
      </c>
      <c r="AJ301" s="2762" t="s">
        <v>1417</v>
      </c>
      <c r="AK301" s="2578"/>
    </row>
    <row r="302" spans="2:37" s="2409" customFormat="1" ht="48" x14ac:dyDescent="0.2">
      <c r="B302" s="5093" t="s">
        <v>5476</v>
      </c>
      <c r="C302" s="5094"/>
      <c r="D302" s="2902">
        <v>300282</v>
      </c>
      <c r="E302" s="2890">
        <v>15</v>
      </c>
      <c r="F302" s="2755" t="s">
        <v>1417</v>
      </c>
      <c r="G302" s="2755" t="s">
        <v>1417</v>
      </c>
      <c r="H302" s="2755" t="s">
        <v>1417</v>
      </c>
      <c r="I302" s="2755" t="s">
        <v>1417</v>
      </c>
      <c r="J302" s="2903">
        <v>50</v>
      </c>
      <c r="K302" s="2904">
        <v>0.02</v>
      </c>
      <c r="L302" s="2904">
        <v>0.02</v>
      </c>
      <c r="M302" s="2755" t="s">
        <v>1417</v>
      </c>
      <c r="N302" s="2755" t="s">
        <v>1417</v>
      </c>
      <c r="O302" s="2905">
        <v>0.15</v>
      </c>
      <c r="P302" s="2906" t="s">
        <v>5475</v>
      </c>
      <c r="Q302" s="2905">
        <v>0.15</v>
      </c>
      <c r="R302" s="2906" t="s">
        <v>5475</v>
      </c>
      <c r="S302" s="2755" t="s">
        <v>1417</v>
      </c>
      <c r="T302" s="2755" t="s">
        <v>1417</v>
      </c>
      <c r="U302" s="2755" t="s">
        <v>1417</v>
      </c>
      <c r="V302" s="2755" t="s">
        <v>1417</v>
      </c>
      <c r="W302" s="2907">
        <v>0.05</v>
      </c>
      <c r="X302" s="2906">
        <v>0.06</v>
      </c>
      <c r="Y302" s="2755" t="s">
        <v>1417</v>
      </c>
      <c r="Z302" s="2755" t="s">
        <v>1417</v>
      </c>
      <c r="AA302" s="2755" t="s">
        <v>1417</v>
      </c>
      <c r="AB302" s="2908">
        <v>0.06</v>
      </c>
      <c r="AC302" s="2908">
        <v>0.06</v>
      </c>
      <c r="AD302" s="2755" t="s">
        <v>1417</v>
      </c>
      <c r="AE302" s="2755" t="s">
        <v>1417</v>
      </c>
      <c r="AF302" s="2755" t="s">
        <v>1417</v>
      </c>
      <c r="AG302" s="2909">
        <v>0.1</v>
      </c>
      <c r="AH302" s="2755" t="s">
        <v>1417</v>
      </c>
      <c r="AI302" s="2755" t="s">
        <v>1417</v>
      </c>
      <c r="AJ302" s="2763" t="s">
        <v>1417</v>
      </c>
      <c r="AK302" s="2578"/>
    </row>
    <row r="303" spans="2:37" s="2409" customFormat="1" ht="48" x14ac:dyDescent="0.2">
      <c r="B303" s="5093" t="s">
        <v>5477</v>
      </c>
      <c r="C303" s="5094"/>
      <c r="D303" s="2902">
        <v>300280</v>
      </c>
      <c r="E303" s="2890">
        <v>20</v>
      </c>
      <c r="F303" s="2755" t="s">
        <v>1417</v>
      </c>
      <c r="G303" s="2755" t="s">
        <v>1417</v>
      </c>
      <c r="H303" s="2755" t="s">
        <v>1417</v>
      </c>
      <c r="I303" s="2755" t="s">
        <v>1417</v>
      </c>
      <c r="J303" s="2903">
        <v>60</v>
      </c>
      <c r="K303" s="2904">
        <v>0.02</v>
      </c>
      <c r="L303" s="2904">
        <v>0.02</v>
      </c>
      <c r="M303" s="2755" t="s">
        <v>1417</v>
      </c>
      <c r="N303" s="2755" t="s">
        <v>1417</v>
      </c>
      <c r="O303" s="2905">
        <v>0.15</v>
      </c>
      <c r="P303" s="2906" t="s">
        <v>5475</v>
      </c>
      <c r="Q303" s="2905">
        <v>0.15</v>
      </c>
      <c r="R303" s="2906" t="s">
        <v>5475</v>
      </c>
      <c r="S303" s="2755" t="s">
        <v>1417</v>
      </c>
      <c r="T303" s="2755" t="s">
        <v>1417</v>
      </c>
      <c r="U303" s="2755" t="s">
        <v>1417</v>
      </c>
      <c r="V303" s="2755" t="s">
        <v>1417</v>
      </c>
      <c r="W303" s="2907">
        <v>0.05</v>
      </c>
      <c r="X303" s="2906">
        <v>0.06</v>
      </c>
      <c r="Y303" s="2755" t="s">
        <v>1417</v>
      </c>
      <c r="Z303" s="2755" t="s">
        <v>1417</v>
      </c>
      <c r="AA303" s="2755" t="s">
        <v>1417</v>
      </c>
      <c r="AB303" s="2908">
        <v>0.06</v>
      </c>
      <c r="AC303" s="2908">
        <v>0.06</v>
      </c>
      <c r="AD303" s="2755" t="s">
        <v>1417</v>
      </c>
      <c r="AE303" s="2755" t="s">
        <v>1417</v>
      </c>
      <c r="AF303" s="2755" t="s">
        <v>1417</v>
      </c>
      <c r="AG303" s="2909">
        <v>0.1</v>
      </c>
      <c r="AH303" s="2755" t="s">
        <v>1417</v>
      </c>
      <c r="AI303" s="2755" t="s">
        <v>1417</v>
      </c>
      <c r="AJ303" s="2763" t="s">
        <v>1417</v>
      </c>
      <c r="AK303" s="2578"/>
    </row>
    <row r="304" spans="2:37" s="2409" customFormat="1" ht="48" x14ac:dyDescent="0.2">
      <c r="B304" s="5093" t="s">
        <v>5478</v>
      </c>
      <c r="C304" s="5094"/>
      <c r="D304" s="2902">
        <v>300278</v>
      </c>
      <c r="E304" s="2890">
        <v>25</v>
      </c>
      <c r="F304" s="2755" t="s">
        <v>1417</v>
      </c>
      <c r="G304" s="2755" t="s">
        <v>1417</v>
      </c>
      <c r="H304" s="2755" t="s">
        <v>1417</v>
      </c>
      <c r="I304" s="2755" t="s">
        <v>1417</v>
      </c>
      <c r="J304" s="2903">
        <v>60</v>
      </c>
      <c r="K304" s="2904">
        <v>0.02</v>
      </c>
      <c r="L304" s="2904">
        <v>0.02</v>
      </c>
      <c r="M304" s="2755" t="s">
        <v>1417</v>
      </c>
      <c r="N304" s="2755" t="s">
        <v>1417</v>
      </c>
      <c r="O304" s="2905">
        <v>0.15</v>
      </c>
      <c r="P304" s="2906" t="s">
        <v>5475</v>
      </c>
      <c r="Q304" s="2905">
        <v>0.15</v>
      </c>
      <c r="R304" s="2906" t="s">
        <v>5475</v>
      </c>
      <c r="S304" s="2755" t="s">
        <v>1417</v>
      </c>
      <c r="T304" s="2755" t="s">
        <v>1417</v>
      </c>
      <c r="U304" s="2755" t="s">
        <v>1417</v>
      </c>
      <c r="V304" s="2755" t="s">
        <v>1417</v>
      </c>
      <c r="W304" s="2907">
        <v>0.05</v>
      </c>
      <c r="X304" s="2906">
        <v>0.06</v>
      </c>
      <c r="Y304" s="2755" t="s">
        <v>1417</v>
      </c>
      <c r="Z304" s="2755" t="s">
        <v>1417</v>
      </c>
      <c r="AA304" s="2755" t="s">
        <v>1417</v>
      </c>
      <c r="AB304" s="2908">
        <v>0.06</v>
      </c>
      <c r="AC304" s="2908">
        <v>0.06</v>
      </c>
      <c r="AD304" s="2755" t="s">
        <v>1417</v>
      </c>
      <c r="AE304" s="2755" t="s">
        <v>1417</v>
      </c>
      <c r="AF304" s="2755" t="s">
        <v>1417</v>
      </c>
      <c r="AG304" s="2909">
        <v>0.1</v>
      </c>
      <c r="AH304" s="2755" t="s">
        <v>1417</v>
      </c>
      <c r="AI304" s="2755" t="s">
        <v>1417</v>
      </c>
      <c r="AJ304" s="2763" t="s">
        <v>1417</v>
      </c>
      <c r="AK304" s="2578"/>
    </row>
    <row r="305" spans="2:45" s="2409" customFormat="1" ht="48" x14ac:dyDescent="0.2">
      <c r="B305" s="5093" t="s">
        <v>5479</v>
      </c>
      <c r="C305" s="5094"/>
      <c r="D305" s="2902">
        <v>300276</v>
      </c>
      <c r="E305" s="2890">
        <v>30</v>
      </c>
      <c r="F305" s="2755" t="s">
        <v>1417</v>
      </c>
      <c r="G305" s="2755" t="s">
        <v>1417</v>
      </c>
      <c r="H305" s="2755" t="s">
        <v>1417</v>
      </c>
      <c r="I305" s="2755" t="s">
        <v>1417</v>
      </c>
      <c r="J305" s="2903">
        <v>60</v>
      </c>
      <c r="K305" s="2904">
        <v>0.02</v>
      </c>
      <c r="L305" s="2904">
        <v>0.02</v>
      </c>
      <c r="M305" s="2755" t="s">
        <v>1417</v>
      </c>
      <c r="N305" s="2755" t="s">
        <v>1417</v>
      </c>
      <c r="O305" s="2905">
        <v>0.15</v>
      </c>
      <c r="P305" s="2906" t="s">
        <v>5475</v>
      </c>
      <c r="Q305" s="2905">
        <v>0.15</v>
      </c>
      <c r="R305" s="2906" t="s">
        <v>5475</v>
      </c>
      <c r="S305" s="2755" t="s">
        <v>1417</v>
      </c>
      <c r="T305" s="2755" t="s">
        <v>1417</v>
      </c>
      <c r="U305" s="2755" t="s">
        <v>1417</v>
      </c>
      <c r="V305" s="2755" t="s">
        <v>1417</v>
      </c>
      <c r="W305" s="2907">
        <v>0.05</v>
      </c>
      <c r="X305" s="2906">
        <v>0.06</v>
      </c>
      <c r="Y305" s="2755" t="s">
        <v>1417</v>
      </c>
      <c r="Z305" s="2755" t="s">
        <v>1417</v>
      </c>
      <c r="AA305" s="2755" t="s">
        <v>1417</v>
      </c>
      <c r="AB305" s="2908">
        <v>0.06</v>
      </c>
      <c r="AC305" s="2908">
        <v>0.06</v>
      </c>
      <c r="AD305" s="2755" t="s">
        <v>1417</v>
      </c>
      <c r="AE305" s="2755" t="s">
        <v>1417</v>
      </c>
      <c r="AF305" s="2755" t="s">
        <v>1417</v>
      </c>
      <c r="AG305" s="2909">
        <v>0.1</v>
      </c>
      <c r="AH305" s="2755" t="s">
        <v>1417</v>
      </c>
      <c r="AI305" s="2755" t="s">
        <v>1417</v>
      </c>
      <c r="AJ305" s="2763" t="s">
        <v>1417</v>
      </c>
      <c r="AK305" s="2578"/>
    </row>
    <row r="306" spans="2:45" s="2409" customFormat="1" ht="48" x14ac:dyDescent="0.2">
      <c r="B306" s="5093" t="s">
        <v>5480</v>
      </c>
      <c r="C306" s="5094"/>
      <c r="D306" s="2902">
        <v>300274</v>
      </c>
      <c r="E306" s="2890">
        <v>40</v>
      </c>
      <c r="F306" s="2755" t="s">
        <v>1417</v>
      </c>
      <c r="G306" s="2755" t="s">
        <v>1417</v>
      </c>
      <c r="H306" s="2755" t="s">
        <v>1417</v>
      </c>
      <c r="I306" s="2755" t="s">
        <v>1417</v>
      </c>
      <c r="J306" s="2903">
        <v>80</v>
      </c>
      <c r="K306" s="2904">
        <v>0.02</v>
      </c>
      <c r="L306" s="2904">
        <v>0.02</v>
      </c>
      <c r="M306" s="2755" t="s">
        <v>1417</v>
      </c>
      <c r="N306" s="2755" t="s">
        <v>1417</v>
      </c>
      <c r="O306" s="2905">
        <v>0.15</v>
      </c>
      <c r="P306" s="2906" t="s">
        <v>5475</v>
      </c>
      <c r="Q306" s="2905">
        <v>0.15</v>
      </c>
      <c r="R306" s="2906" t="s">
        <v>5475</v>
      </c>
      <c r="S306" s="2755" t="s">
        <v>1417</v>
      </c>
      <c r="T306" s="2755" t="s">
        <v>1417</v>
      </c>
      <c r="U306" s="2755" t="s">
        <v>1417</v>
      </c>
      <c r="V306" s="2755" t="s">
        <v>1417</v>
      </c>
      <c r="W306" s="2907">
        <v>0.05</v>
      </c>
      <c r="X306" s="2906">
        <v>0.06</v>
      </c>
      <c r="Y306" s="2755" t="s">
        <v>1417</v>
      </c>
      <c r="Z306" s="2755" t="s">
        <v>1417</v>
      </c>
      <c r="AA306" s="2755" t="s">
        <v>1417</v>
      </c>
      <c r="AB306" s="2908">
        <v>0.06</v>
      </c>
      <c r="AC306" s="2908">
        <v>0.06</v>
      </c>
      <c r="AD306" s="2755" t="s">
        <v>1417</v>
      </c>
      <c r="AE306" s="2755" t="s">
        <v>1417</v>
      </c>
      <c r="AF306" s="2755" t="s">
        <v>1417</v>
      </c>
      <c r="AG306" s="2909">
        <v>0.1</v>
      </c>
      <c r="AH306" s="2755" t="s">
        <v>1417</v>
      </c>
      <c r="AI306" s="2755" t="s">
        <v>1417</v>
      </c>
      <c r="AJ306" s="2763" t="s">
        <v>1417</v>
      </c>
      <c r="AK306" s="2578"/>
    </row>
    <row r="307" spans="2:45" s="2409" customFormat="1" ht="48" x14ac:dyDescent="0.2">
      <c r="B307" s="5093" t="s">
        <v>5481</v>
      </c>
      <c r="C307" s="5094"/>
      <c r="D307" s="2902">
        <v>300272</v>
      </c>
      <c r="E307" s="2890">
        <v>50</v>
      </c>
      <c r="F307" s="2755" t="s">
        <v>1417</v>
      </c>
      <c r="G307" s="2755" t="s">
        <v>1417</v>
      </c>
      <c r="H307" s="2755" t="s">
        <v>1417</v>
      </c>
      <c r="I307" s="2755" t="s">
        <v>1417</v>
      </c>
      <c r="J307" s="2903">
        <v>80</v>
      </c>
      <c r="K307" s="2904">
        <v>0.02</v>
      </c>
      <c r="L307" s="2904">
        <v>0.02</v>
      </c>
      <c r="M307" s="2755" t="s">
        <v>1417</v>
      </c>
      <c r="N307" s="2755" t="s">
        <v>1417</v>
      </c>
      <c r="O307" s="2905">
        <v>0.15</v>
      </c>
      <c r="P307" s="2906" t="s">
        <v>5475</v>
      </c>
      <c r="Q307" s="2905">
        <v>0.15</v>
      </c>
      <c r="R307" s="2906" t="s">
        <v>5475</v>
      </c>
      <c r="S307" s="2755" t="s">
        <v>1417</v>
      </c>
      <c r="T307" s="2755" t="s">
        <v>1417</v>
      </c>
      <c r="U307" s="2755" t="s">
        <v>1417</v>
      </c>
      <c r="V307" s="2755" t="s">
        <v>1417</v>
      </c>
      <c r="W307" s="2907">
        <v>0.05</v>
      </c>
      <c r="X307" s="2906">
        <v>0.06</v>
      </c>
      <c r="Y307" s="2755" t="s">
        <v>1417</v>
      </c>
      <c r="Z307" s="2755" t="s">
        <v>1417</v>
      </c>
      <c r="AA307" s="2755" t="s">
        <v>1417</v>
      </c>
      <c r="AB307" s="2908">
        <v>0.06</v>
      </c>
      <c r="AC307" s="2908">
        <v>0.06</v>
      </c>
      <c r="AD307" s="2755" t="s">
        <v>1417</v>
      </c>
      <c r="AE307" s="2755" t="s">
        <v>1417</v>
      </c>
      <c r="AF307" s="2755" t="s">
        <v>1417</v>
      </c>
      <c r="AG307" s="2909">
        <v>0.1</v>
      </c>
      <c r="AH307" s="2755" t="s">
        <v>1417</v>
      </c>
      <c r="AI307" s="2755" t="s">
        <v>1417</v>
      </c>
      <c r="AJ307" s="2763" t="s">
        <v>1417</v>
      </c>
      <c r="AK307" s="2578"/>
    </row>
    <row r="308" spans="2:45" s="2409" customFormat="1" ht="48" x14ac:dyDescent="0.2">
      <c r="B308" s="5093" t="s">
        <v>5482</v>
      </c>
      <c r="C308" s="5094"/>
      <c r="D308" s="2902">
        <v>300270</v>
      </c>
      <c r="E308" s="2890">
        <v>60</v>
      </c>
      <c r="F308" s="2755" t="s">
        <v>1417</v>
      </c>
      <c r="G308" s="2755" t="s">
        <v>1417</v>
      </c>
      <c r="H308" s="2755" t="s">
        <v>1417</v>
      </c>
      <c r="I308" s="2755" t="s">
        <v>1417</v>
      </c>
      <c r="J308" s="2903">
        <v>80</v>
      </c>
      <c r="K308" s="2904">
        <v>0.02</v>
      </c>
      <c r="L308" s="2904">
        <v>0.02</v>
      </c>
      <c r="M308" s="2755" t="s">
        <v>1417</v>
      </c>
      <c r="N308" s="2755" t="s">
        <v>1417</v>
      </c>
      <c r="O308" s="2905">
        <v>0.15</v>
      </c>
      <c r="P308" s="2906" t="s">
        <v>5475</v>
      </c>
      <c r="Q308" s="2905">
        <v>0.15</v>
      </c>
      <c r="R308" s="2906" t="s">
        <v>5475</v>
      </c>
      <c r="S308" s="2755" t="s">
        <v>1417</v>
      </c>
      <c r="T308" s="2755" t="s">
        <v>1417</v>
      </c>
      <c r="U308" s="2755" t="s">
        <v>1417</v>
      </c>
      <c r="V308" s="2755" t="s">
        <v>1417</v>
      </c>
      <c r="W308" s="2907">
        <v>0.05</v>
      </c>
      <c r="X308" s="2906">
        <v>0.06</v>
      </c>
      <c r="Y308" s="2755" t="s">
        <v>1417</v>
      </c>
      <c r="Z308" s="2755" t="s">
        <v>1417</v>
      </c>
      <c r="AA308" s="2755" t="s">
        <v>1417</v>
      </c>
      <c r="AB308" s="2908">
        <v>0.06</v>
      </c>
      <c r="AC308" s="2908">
        <v>0.06</v>
      </c>
      <c r="AD308" s="2755" t="s">
        <v>1417</v>
      </c>
      <c r="AE308" s="2755" t="s">
        <v>1417</v>
      </c>
      <c r="AF308" s="2755" t="s">
        <v>1417</v>
      </c>
      <c r="AG308" s="2909">
        <v>0.1</v>
      </c>
      <c r="AH308" s="2755" t="s">
        <v>1417</v>
      </c>
      <c r="AI308" s="2755" t="s">
        <v>1417</v>
      </c>
      <c r="AJ308" s="2763" t="s">
        <v>1417</v>
      </c>
      <c r="AK308" s="2578"/>
    </row>
    <row r="309" spans="2:45" s="2409" customFormat="1" ht="48" x14ac:dyDescent="0.2">
      <c r="B309" s="5093" t="s">
        <v>5483</v>
      </c>
      <c r="C309" s="5094"/>
      <c r="D309" s="2902">
        <v>300268</v>
      </c>
      <c r="E309" s="2890">
        <v>75</v>
      </c>
      <c r="F309" s="2755" t="s">
        <v>1417</v>
      </c>
      <c r="G309" s="2755" t="s">
        <v>1417</v>
      </c>
      <c r="H309" s="2755" t="s">
        <v>1417</v>
      </c>
      <c r="I309" s="2755" t="s">
        <v>1417</v>
      </c>
      <c r="J309" s="2903">
        <v>100</v>
      </c>
      <c r="K309" s="2904">
        <v>0.02</v>
      </c>
      <c r="L309" s="2904">
        <v>0.02</v>
      </c>
      <c r="M309" s="2755" t="s">
        <v>1417</v>
      </c>
      <c r="N309" s="2755" t="s">
        <v>1417</v>
      </c>
      <c r="O309" s="2905">
        <v>0.15</v>
      </c>
      <c r="P309" s="2906" t="s">
        <v>5475</v>
      </c>
      <c r="Q309" s="2905">
        <v>0.15</v>
      </c>
      <c r="R309" s="2906" t="s">
        <v>5475</v>
      </c>
      <c r="S309" s="2755" t="s">
        <v>1417</v>
      </c>
      <c r="T309" s="2755" t="s">
        <v>1417</v>
      </c>
      <c r="U309" s="2755" t="s">
        <v>1417</v>
      </c>
      <c r="V309" s="2755" t="s">
        <v>1417</v>
      </c>
      <c r="W309" s="2907">
        <v>0.05</v>
      </c>
      <c r="X309" s="2906">
        <v>0.06</v>
      </c>
      <c r="Y309" s="2755" t="s">
        <v>1417</v>
      </c>
      <c r="Z309" s="2755" t="s">
        <v>1417</v>
      </c>
      <c r="AA309" s="2755" t="s">
        <v>1417</v>
      </c>
      <c r="AB309" s="2908">
        <v>0.06</v>
      </c>
      <c r="AC309" s="2908">
        <v>0.06</v>
      </c>
      <c r="AD309" s="2755" t="s">
        <v>1417</v>
      </c>
      <c r="AE309" s="2755" t="s">
        <v>1417</v>
      </c>
      <c r="AF309" s="2755" t="s">
        <v>1417</v>
      </c>
      <c r="AG309" s="2909">
        <v>0.1</v>
      </c>
      <c r="AH309" s="2755" t="s">
        <v>1417</v>
      </c>
      <c r="AI309" s="2755" t="s">
        <v>1417</v>
      </c>
      <c r="AJ309" s="2763" t="s">
        <v>1417</v>
      </c>
      <c r="AK309" s="2578"/>
    </row>
    <row r="310" spans="2:45" s="2409" customFormat="1" ht="48" x14ac:dyDescent="0.2">
      <c r="B310" s="5093" t="s">
        <v>5484</v>
      </c>
      <c r="C310" s="5094"/>
      <c r="D310" s="2902">
        <v>300266</v>
      </c>
      <c r="E310" s="2890">
        <v>100</v>
      </c>
      <c r="F310" s="2755" t="s">
        <v>1417</v>
      </c>
      <c r="G310" s="2755" t="s">
        <v>1417</v>
      </c>
      <c r="H310" s="2755" t="s">
        <v>1417</v>
      </c>
      <c r="I310" s="2755" t="s">
        <v>1417</v>
      </c>
      <c r="J310" s="2903">
        <v>100</v>
      </c>
      <c r="K310" s="2904">
        <v>0.02</v>
      </c>
      <c r="L310" s="2904">
        <v>0.02</v>
      </c>
      <c r="M310" s="2755" t="s">
        <v>1417</v>
      </c>
      <c r="N310" s="2755" t="s">
        <v>1417</v>
      </c>
      <c r="O310" s="2905">
        <v>0.15</v>
      </c>
      <c r="P310" s="2906" t="s">
        <v>5475</v>
      </c>
      <c r="Q310" s="2905">
        <v>0.15</v>
      </c>
      <c r="R310" s="2906" t="s">
        <v>5475</v>
      </c>
      <c r="S310" s="2755" t="s">
        <v>1417</v>
      </c>
      <c r="T310" s="2755" t="s">
        <v>1417</v>
      </c>
      <c r="U310" s="2755" t="s">
        <v>1417</v>
      </c>
      <c r="V310" s="2755" t="s">
        <v>1417</v>
      </c>
      <c r="W310" s="2907">
        <v>0.05</v>
      </c>
      <c r="X310" s="2906">
        <v>0.06</v>
      </c>
      <c r="Y310" s="2755" t="s">
        <v>1417</v>
      </c>
      <c r="Z310" s="2755" t="s">
        <v>1417</v>
      </c>
      <c r="AA310" s="2755" t="s">
        <v>1417</v>
      </c>
      <c r="AB310" s="2908">
        <v>0.06</v>
      </c>
      <c r="AC310" s="2908">
        <v>0.06</v>
      </c>
      <c r="AD310" s="2755" t="s">
        <v>1417</v>
      </c>
      <c r="AE310" s="2755" t="s">
        <v>1417</v>
      </c>
      <c r="AF310" s="2755" t="s">
        <v>1417</v>
      </c>
      <c r="AG310" s="2909">
        <v>0.1</v>
      </c>
      <c r="AH310" s="2755" t="s">
        <v>1417</v>
      </c>
      <c r="AI310" s="2755" t="s">
        <v>1417</v>
      </c>
      <c r="AJ310" s="2763" t="s">
        <v>1417</v>
      </c>
      <c r="AK310" s="2578"/>
    </row>
    <row r="311" spans="2:45" s="2409" customFormat="1" ht="48" x14ac:dyDescent="0.2">
      <c r="B311" s="5093" t="s">
        <v>5485</v>
      </c>
      <c r="C311" s="5094"/>
      <c r="D311" s="2902">
        <v>300264</v>
      </c>
      <c r="E311" s="2891">
        <v>120</v>
      </c>
      <c r="F311" s="2755" t="s">
        <v>1417</v>
      </c>
      <c r="G311" s="2755" t="s">
        <v>1417</v>
      </c>
      <c r="H311" s="2755" t="s">
        <v>1417</v>
      </c>
      <c r="I311" s="2755" t="s">
        <v>1417</v>
      </c>
      <c r="J311" s="2903">
        <v>100</v>
      </c>
      <c r="K311" s="2904">
        <v>0.02</v>
      </c>
      <c r="L311" s="2904">
        <v>0.02</v>
      </c>
      <c r="M311" s="2755" t="s">
        <v>1417</v>
      </c>
      <c r="N311" s="2755" t="s">
        <v>1417</v>
      </c>
      <c r="O311" s="2905">
        <v>0.15</v>
      </c>
      <c r="P311" s="2906" t="s">
        <v>5475</v>
      </c>
      <c r="Q311" s="2905">
        <v>0.15</v>
      </c>
      <c r="R311" s="2906" t="s">
        <v>5475</v>
      </c>
      <c r="S311" s="2755" t="s">
        <v>1417</v>
      </c>
      <c r="T311" s="2755" t="s">
        <v>1417</v>
      </c>
      <c r="U311" s="2755" t="s">
        <v>1417</v>
      </c>
      <c r="V311" s="2755" t="s">
        <v>1417</v>
      </c>
      <c r="W311" s="2907">
        <v>0.05</v>
      </c>
      <c r="X311" s="2906">
        <v>0.06</v>
      </c>
      <c r="Y311" s="2755" t="s">
        <v>1417</v>
      </c>
      <c r="Z311" s="2755" t="s">
        <v>1417</v>
      </c>
      <c r="AA311" s="2755" t="s">
        <v>1417</v>
      </c>
      <c r="AB311" s="2908">
        <v>0.06</v>
      </c>
      <c r="AC311" s="2908">
        <v>0.06</v>
      </c>
      <c r="AD311" s="2755" t="s">
        <v>1417</v>
      </c>
      <c r="AE311" s="2755" t="s">
        <v>1417</v>
      </c>
      <c r="AF311" s="2755" t="s">
        <v>1417</v>
      </c>
      <c r="AG311" s="2909">
        <v>0.1</v>
      </c>
      <c r="AH311" s="2755" t="s">
        <v>1417</v>
      </c>
      <c r="AI311" s="2755" t="s">
        <v>1417</v>
      </c>
      <c r="AJ311" s="2763" t="s">
        <v>1417</v>
      </c>
      <c r="AK311" s="2578"/>
    </row>
    <row r="312" spans="2:45" s="2409" customFormat="1" ht="48" x14ac:dyDescent="0.2">
      <c r="B312" s="5093" t="s">
        <v>5486</v>
      </c>
      <c r="C312" s="5094"/>
      <c r="D312" s="2902">
        <v>300262</v>
      </c>
      <c r="E312" s="2892">
        <v>125</v>
      </c>
      <c r="F312" s="2755" t="s">
        <v>1417</v>
      </c>
      <c r="G312" s="2755" t="s">
        <v>1417</v>
      </c>
      <c r="H312" s="2755" t="s">
        <v>1417</v>
      </c>
      <c r="I312" s="2755" t="s">
        <v>1417</v>
      </c>
      <c r="J312" s="2903">
        <v>120</v>
      </c>
      <c r="K312" s="2904">
        <v>0.02</v>
      </c>
      <c r="L312" s="2904">
        <v>0.02</v>
      </c>
      <c r="M312" s="2755" t="s">
        <v>1417</v>
      </c>
      <c r="N312" s="2755" t="s">
        <v>1417</v>
      </c>
      <c r="O312" s="2905">
        <v>0.15</v>
      </c>
      <c r="P312" s="2906" t="s">
        <v>5475</v>
      </c>
      <c r="Q312" s="2905">
        <v>0.15</v>
      </c>
      <c r="R312" s="2906" t="s">
        <v>5475</v>
      </c>
      <c r="S312" s="2755" t="s">
        <v>1417</v>
      </c>
      <c r="T312" s="2755" t="s">
        <v>1417</v>
      </c>
      <c r="U312" s="2755" t="s">
        <v>1417</v>
      </c>
      <c r="V312" s="2755" t="s">
        <v>1417</v>
      </c>
      <c r="W312" s="2907">
        <v>0.05</v>
      </c>
      <c r="X312" s="2906">
        <v>0.06</v>
      </c>
      <c r="Y312" s="2755" t="s">
        <v>1417</v>
      </c>
      <c r="Z312" s="2755" t="s">
        <v>1417</v>
      </c>
      <c r="AA312" s="2755" t="s">
        <v>1417</v>
      </c>
      <c r="AB312" s="2908">
        <v>0.06</v>
      </c>
      <c r="AC312" s="2908">
        <v>0.06</v>
      </c>
      <c r="AD312" s="2755" t="s">
        <v>1417</v>
      </c>
      <c r="AE312" s="2755" t="s">
        <v>1417</v>
      </c>
      <c r="AF312" s="2755" t="s">
        <v>1417</v>
      </c>
      <c r="AG312" s="2909">
        <v>0.1</v>
      </c>
      <c r="AH312" s="2755" t="s">
        <v>1417</v>
      </c>
      <c r="AI312" s="2755" t="s">
        <v>1417</v>
      </c>
      <c r="AJ312" s="2763" t="s">
        <v>1417</v>
      </c>
      <c r="AK312" s="2578"/>
    </row>
    <row r="313" spans="2:45" s="2409" customFormat="1" ht="48" x14ac:dyDescent="0.2">
      <c r="B313" s="5093" t="s">
        <v>5487</v>
      </c>
      <c r="C313" s="5094"/>
      <c r="D313" s="2902">
        <v>300260</v>
      </c>
      <c r="E313" s="2891">
        <v>150</v>
      </c>
      <c r="F313" s="2755" t="s">
        <v>1417</v>
      </c>
      <c r="G313" s="2755" t="s">
        <v>1417</v>
      </c>
      <c r="H313" s="2755" t="s">
        <v>1417</v>
      </c>
      <c r="I313" s="2755" t="s">
        <v>1417</v>
      </c>
      <c r="J313" s="2903">
        <v>120</v>
      </c>
      <c r="K313" s="2904">
        <v>0.02</v>
      </c>
      <c r="L313" s="2904">
        <v>0.02</v>
      </c>
      <c r="M313" s="2755" t="s">
        <v>1417</v>
      </c>
      <c r="N313" s="2755" t="s">
        <v>1417</v>
      </c>
      <c r="O313" s="2905">
        <v>0.15</v>
      </c>
      <c r="P313" s="2906" t="s">
        <v>5475</v>
      </c>
      <c r="Q313" s="2905">
        <v>0.15</v>
      </c>
      <c r="R313" s="2906" t="s">
        <v>5475</v>
      </c>
      <c r="S313" s="2755" t="s">
        <v>1417</v>
      </c>
      <c r="T313" s="2755" t="s">
        <v>1417</v>
      </c>
      <c r="U313" s="2755" t="s">
        <v>1417</v>
      </c>
      <c r="V313" s="2755" t="s">
        <v>1417</v>
      </c>
      <c r="W313" s="2907">
        <v>0.05</v>
      </c>
      <c r="X313" s="2906">
        <v>0.06</v>
      </c>
      <c r="Y313" s="2755" t="s">
        <v>1417</v>
      </c>
      <c r="Z313" s="2755" t="s">
        <v>1417</v>
      </c>
      <c r="AA313" s="2755" t="s">
        <v>1417</v>
      </c>
      <c r="AB313" s="2908">
        <v>0.06</v>
      </c>
      <c r="AC313" s="2908">
        <v>0.06</v>
      </c>
      <c r="AD313" s="2755" t="s">
        <v>1417</v>
      </c>
      <c r="AE313" s="2755" t="s">
        <v>1417</v>
      </c>
      <c r="AF313" s="2755" t="s">
        <v>1417</v>
      </c>
      <c r="AG313" s="2909">
        <v>0.1</v>
      </c>
      <c r="AH313" s="2755" t="s">
        <v>1417</v>
      </c>
      <c r="AI313" s="2755" t="s">
        <v>1417</v>
      </c>
      <c r="AJ313" s="2763" t="s">
        <v>1417</v>
      </c>
      <c r="AK313" s="2578"/>
    </row>
    <row r="314" spans="2:45" s="2409" customFormat="1" ht="48" x14ac:dyDescent="0.2">
      <c r="B314" s="5093" t="s">
        <v>5488</v>
      </c>
      <c r="C314" s="5094"/>
      <c r="D314" s="2902">
        <v>300258</v>
      </c>
      <c r="E314" s="2891">
        <v>175</v>
      </c>
      <c r="F314" s="2755" t="s">
        <v>1417</v>
      </c>
      <c r="G314" s="2755" t="s">
        <v>1417</v>
      </c>
      <c r="H314" s="2755" t="s">
        <v>1417</v>
      </c>
      <c r="I314" s="2755" t="s">
        <v>1417</v>
      </c>
      <c r="J314" s="2903">
        <v>120</v>
      </c>
      <c r="K314" s="2904">
        <v>0.02</v>
      </c>
      <c r="L314" s="2904">
        <v>0.02</v>
      </c>
      <c r="M314" s="2755" t="s">
        <v>1417</v>
      </c>
      <c r="N314" s="2755" t="s">
        <v>1417</v>
      </c>
      <c r="O314" s="2905">
        <v>0.15</v>
      </c>
      <c r="P314" s="2906" t="s">
        <v>5475</v>
      </c>
      <c r="Q314" s="2905">
        <v>0.15</v>
      </c>
      <c r="R314" s="2906" t="s">
        <v>5475</v>
      </c>
      <c r="S314" s="2755" t="s">
        <v>1417</v>
      </c>
      <c r="T314" s="2755" t="s">
        <v>1417</v>
      </c>
      <c r="U314" s="2755" t="s">
        <v>1417</v>
      </c>
      <c r="V314" s="2755" t="s">
        <v>1417</v>
      </c>
      <c r="W314" s="2907">
        <v>0.05</v>
      </c>
      <c r="X314" s="2906">
        <v>0.06</v>
      </c>
      <c r="Y314" s="2755" t="s">
        <v>1417</v>
      </c>
      <c r="Z314" s="2755" t="s">
        <v>1417</v>
      </c>
      <c r="AA314" s="2755" t="s">
        <v>1417</v>
      </c>
      <c r="AB314" s="2908">
        <v>0.06</v>
      </c>
      <c r="AC314" s="2908">
        <v>0.06</v>
      </c>
      <c r="AD314" s="2755" t="s">
        <v>1417</v>
      </c>
      <c r="AE314" s="2755" t="s">
        <v>1417</v>
      </c>
      <c r="AF314" s="2755" t="s">
        <v>1417</v>
      </c>
      <c r="AG314" s="2909">
        <v>0.1</v>
      </c>
      <c r="AH314" s="2755" t="s">
        <v>1417</v>
      </c>
      <c r="AI314" s="2755" t="s">
        <v>1417</v>
      </c>
      <c r="AJ314" s="2763" t="s">
        <v>1417</v>
      </c>
      <c r="AK314" s="2578"/>
    </row>
    <row r="315" spans="2:45" s="2409" customFormat="1" ht="48" x14ac:dyDescent="0.2">
      <c r="B315" s="5093" t="s">
        <v>5489</v>
      </c>
      <c r="C315" s="5094"/>
      <c r="D315" s="2902">
        <v>300256</v>
      </c>
      <c r="E315" s="2891">
        <v>200</v>
      </c>
      <c r="F315" s="2755" t="s">
        <v>1417</v>
      </c>
      <c r="G315" s="2755" t="s">
        <v>1417</v>
      </c>
      <c r="H315" s="2755" t="s">
        <v>1417</v>
      </c>
      <c r="I315" s="2755" t="s">
        <v>1417</v>
      </c>
      <c r="J315" s="2903">
        <v>150</v>
      </c>
      <c r="K315" s="2904">
        <v>0.02</v>
      </c>
      <c r="L315" s="2904">
        <v>0.02</v>
      </c>
      <c r="M315" s="2755" t="s">
        <v>1417</v>
      </c>
      <c r="N315" s="2755" t="s">
        <v>1417</v>
      </c>
      <c r="O315" s="2905">
        <v>0.15</v>
      </c>
      <c r="P315" s="2906" t="s">
        <v>5475</v>
      </c>
      <c r="Q315" s="2905">
        <v>0.15</v>
      </c>
      <c r="R315" s="2906" t="s">
        <v>5475</v>
      </c>
      <c r="S315" s="2755" t="s">
        <v>1417</v>
      </c>
      <c r="T315" s="2755" t="s">
        <v>1417</v>
      </c>
      <c r="U315" s="2755" t="s">
        <v>1417</v>
      </c>
      <c r="V315" s="2755" t="s">
        <v>1417</v>
      </c>
      <c r="W315" s="2907">
        <v>0.05</v>
      </c>
      <c r="X315" s="2906">
        <v>0.06</v>
      </c>
      <c r="Y315" s="2755" t="s">
        <v>1417</v>
      </c>
      <c r="Z315" s="2755" t="s">
        <v>1417</v>
      </c>
      <c r="AA315" s="2755" t="s">
        <v>1417</v>
      </c>
      <c r="AB315" s="2908">
        <v>0.06</v>
      </c>
      <c r="AC315" s="2908">
        <v>0.06</v>
      </c>
      <c r="AD315" s="2755" t="s">
        <v>1417</v>
      </c>
      <c r="AE315" s="2755" t="s">
        <v>1417</v>
      </c>
      <c r="AF315" s="2755" t="s">
        <v>1417</v>
      </c>
      <c r="AG315" s="2909">
        <v>0.1</v>
      </c>
      <c r="AH315" s="2755" t="s">
        <v>1417</v>
      </c>
      <c r="AI315" s="2755" t="s">
        <v>1417</v>
      </c>
      <c r="AJ315" s="2763" t="s">
        <v>1417</v>
      </c>
      <c r="AK315" s="2578"/>
    </row>
    <row r="316" spans="2:45" s="2409" customFormat="1" ht="48" x14ac:dyDescent="0.2">
      <c r="B316" s="5093" t="s">
        <v>5490</v>
      </c>
      <c r="C316" s="5094"/>
      <c r="D316" s="2902">
        <v>300254</v>
      </c>
      <c r="E316" s="2891">
        <v>300</v>
      </c>
      <c r="F316" s="2755" t="s">
        <v>1417</v>
      </c>
      <c r="G316" s="2755" t="s">
        <v>1417</v>
      </c>
      <c r="H316" s="2755" t="s">
        <v>1417</v>
      </c>
      <c r="I316" s="2755" t="s">
        <v>1417</v>
      </c>
      <c r="J316" s="2903">
        <v>150</v>
      </c>
      <c r="K316" s="2904">
        <v>0.02</v>
      </c>
      <c r="L316" s="2904">
        <v>0.02</v>
      </c>
      <c r="M316" s="2755" t="s">
        <v>1417</v>
      </c>
      <c r="N316" s="2755" t="s">
        <v>1417</v>
      </c>
      <c r="O316" s="2905">
        <v>0.15</v>
      </c>
      <c r="P316" s="2906" t="s">
        <v>5475</v>
      </c>
      <c r="Q316" s="2905">
        <v>0.15</v>
      </c>
      <c r="R316" s="2906" t="s">
        <v>5475</v>
      </c>
      <c r="S316" s="2755" t="s">
        <v>1417</v>
      </c>
      <c r="T316" s="2755" t="s">
        <v>1417</v>
      </c>
      <c r="U316" s="2755" t="s">
        <v>1417</v>
      </c>
      <c r="V316" s="2755" t="s">
        <v>1417</v>
      </c>
      <c r="W316" s="2907">
        <v>0.05</v>
      </c>
      <c r="X316" s="2906">
        <v>0.06</v>
      </c>
      <c r="Y316" s="2755" t="s">
        <v>1417</v>
      </c>
      <c r="Z316" s="2755" t="s">
        <v>1417</v>
      </c>
      <c r="AA316" s="2755" t="s">
        <v>1417</v>
      </c>
      <c r="AB316" s="2908">
        <v>0.06</v>
      </c>
      <c r="AC316" s="2908">
        <v>0.06</v>
      </c>
      <c r="AD316" s="2755" t="s">
        <v>1417</v>
      </c>
      <c r="AE316" s="2755" t="s">
        <v>1417</v>
      </c>
      <c r="AF316" s="2755" t="s">
        <v>1417</v>
      </c>
      <c r="AG316" s="2909">
        <v>0.1</v>
      </c>
      <c r="AH316" s="2755" t="s">
        <v>1417</v>
      </c>
      <c r="AI316" s="2755" t="s">
        <v>1417</v>
      </c>
      <c r="AJ316" s="2763" t="s">
        <v>1417</v>
      </c>
      <c r="AK316" s="2578"/>
    </row>
    <row r="317" spans="2:45" s="2409" customFormat="1" ht="48.75" thickBot="1" x14ac:dyDescent="0.25">
      <c r="B317" s="5099" t="s">
        <v>5491</v>
      </c>
      <c r="C317" s="5100"/>
      <c r="D317" s="2910">
        <v>300252</v>
      </c>
      <c r="E317" s="2893">
        <v>400</v>
      </c>
      <c r="F317" s="2765" t="s">
        <v>1417</v>
      </c>
      <c r="G317" s="2765" t="s">
        <v>1417</v>
      </c>
      <c r="H317" s="2765" t="s">
        <v>1417</v>
      </c>
      <c r="I317" s="2765" t="s">
        <v>1417</v>
      </c>
      <c r="J317" s="2911">
        <v>150</v>
      </c>
      <c r="K317" s="2912">
        <v>0.02</v>
      </c>
      <c r="L317" s="2912">
        <v>0.02</v>
      </c>
      <c r="M317" s="2765" t="s">
        <v>1417</v>
      </c>
      <c r="N317" s="2765" t="s">
        <v>1417</v>
      </c>
      <c r="O317" s="2913">
        <v>0.15</v>
      </c>
      <c r="P317" s="2914" t="s">
        <v>5475</v>
      </c>
      <c r="Q317" s="2913">
        <v>0.15</v>
      </c>
      <c r="R317" s="2914" t="s">
        <v>5475</v>
      </c>
      <c r="S317" s="2765" t="s">
        <v>1417</v>
      </c>
      <c r="T317" s="2765" t="s">
        <v>1417</v>
      </c>
      <c r="U317" s="2765" t="s">
        <v>1417</v>
      </c>
      <c r="V317" s="2765" t="s">
        <v>1417</v>
      </c>
      <c r="W317" s="2915">
        <v>0.05</v>
      </c>
      <c r="X317" s="2914">
        <v>0.06</v>
      </c>
      <c r="Y317" s="2765" t="s">
        <v>1417</v>
      </c>
      <c r="Z317" s="2765" t="s">
        <v>1417</v>
      </c>
      <c r="AA317" s="2765" t="s">
        <v>1417</v>
      </c>
      <c r="AB317" s="2916">
        <v>0.06</v>
      </c>
      <c r="AC317" s="2916">
        <v>0.06</v>
      </c>
      <c r="AD317" s="2765" t="s">
        <v>1417</v>
      </c>
      <c r="AE317" s="2765" t="s">
        <v>1417</v>
      </c>
      <c r="AF317" s="2765" t="s">
        <v>1417</v>
      </c>
      <c r="AG317" s="2917">
        <v>0.1</v>
      </c>
      <c r="AH317" s="2765" t="s">
        <v>1417</v>
      </c>
      <c r="AI317" s="2765" t="s">
        <v>1417</v>
      </c>
      <c r="AJ317" s="2769" t="s">
        <v>1417</v>
      </c>
      <c r="AK317" s="2578"/>
    </row>
    <row r="318" spans="2:45" s="2409" customFormat="1" x14ac:dyDescent="0.2">
      <c r="B318" s="2579"/>
      <c r="C318" s="2572"/>
      <c r="D318" s="2572"/>
      <c r="E318" s="2572"/>
      <c r="F318" s="2572"/>
      <c r="G318" s="2572"/>
      <c r="H318" s="2572"/>
      <c r="I318" s="2573"/>
      <c r="J318" s="2573"/>
      <c r="K318" s="2573"/>
      <c r="L318" s="2573"/>
      <c r="M318" s="2572"/>
      <c r="N318" s="2573"/>
      <c r="O318" s="2573"/>
      <c r="P318" s="2573"/>
      <c r="Q318" s="2573"/>
      <c r="R318" s="2573"/>
      <c r="S318" s="2572"/>
      <c r="T318" s="2571"/>
      <c r="U318" s="2571"/>
      <c r="V318" s="2571"/>
      <c r="W318" s="2571"/>
      <c r="X318" s="2571"/>
      <c r="Y318" s="2571"/>
      <c r="Z318" s="2571"/>
      <c r="AA318" s="2571"/>
      <c r="AB318" s="2571"/>
      <c r="AC318" s="2571"/>
      <c r="AD318" s="2571"/>
      <c r="AE318" s="2571"/>
      <c r="AF318" s="2571"/>
      <c r="AG318" s="2571"/>
      <c r="AH318" s="2571"/>
      <c r="AI318" s="2571"/>
      <c r="AJ318" s="2571"/>
      <c r="AK318" s="2578"/>
    </row>
    <row r="319" spans="2:45" s="2409" customFormat="1" x14ac:dyDescent="0.2">
      <c r="B319" s="3643" t="s">
        <v>5002</v>
      </c>
      <c r="C319" s="3644"/>
      <c r="D319" s="3675" t="s">
        <v>5208</v>
      </c>
      <c r="E319" s="3675"/>
      <c r="F319" s="3675"/>
      <c r="G319" s="3675"/>
      <c r="H319" s="3675"/>
      <c r="I319" s="3675"/>
      <c r="J319" s="3675"/>
      <c r="K319" s="3675"/>
      <c r="L319" s="3675"/>
      <c r="M319" s="3675"/>
      <c r="N319" s="3675"/>
      <c r="O319" s="3675"/>
      <c r="P319" s="3675"/>
      <c r="Q319" s="3675"/>
      <c r="R319" s="3675"/>
      <c r="S319" s="3675"/>
      <c r="T319" s="3675"/>
      <c r="U319" s="3675"/>
      <c r="V319" s="3675"/>
      <c r="W319" s="3675"/>
      <c r="X319" s="3675"/>
      <c r="Y319" s="3675"/>
      <c r="Z319" s="3675"/>
      <c r="AA319" s="3675"/>
      <c r="AB319" s="3675"/>
      <c r="AC319" s="3675"/>
      <c r="AD319" s="3675"/>
      <c r="AE319" s="3675"/>
      <c r="AF319" s="3675"/>
      <c r="AG319" s="3675"/>
      <c r="AH319" s="3675"/>
      <c r="AI319" s="3675"/>
      <c r="AJ319" s="3675"/>
      <c r="AK319" s="3675"/>
      <c r="AL319" s="3675"/>
      <c r="AM319" s="3675"/>
      <c r="AN319" s="3675"/>
      <c r="AO319" s="3675"/>
      <c r="AP319" s="3675"/>
      <c r="AQ319" s="3675"/>
      <c r="AR319" s="3675"/>
      <c r="AS319" s="3675"/>
    </row>
    <row r="320" spans="2:45" s="2409" customFormat="1" x14ac:dyDescent="0.2">
      <c r="B320" s="3643" t="s">
        <v>5003</v>
      </c>
      <c r="C320" s="3644"/>
      <c r="D320" s="3675" t="s">
        <v>5196</v>
      </c>
      <c r="E320" s="3675"/>
      <c r="F320" s="3675"/>
      <c r="G320" s="3675"/>
      <c r="H320" s="3675"/>
      <c r="I320" s="3675"/>
      <c r="J320" s="3675"/>
      <c r="K320" s="3675"/>
      <c r="L320" s="3675"/>
      <c r="M320" s="3675"/>
      <c r="N320" s="3675"/>
      <c r="O320" s="3675"/>
      <c r="P320" s="3675"/>
      <c r="Q320" s="3675"/>
      <c r="R320" s="3675"/>
      <c r="S320" s="3675"/>
      <c r="T320" s="3675"/>
      <c r="U320" s="3675"/>
      <c r="V320" s="3675"/>
      <c r="W320" s="3675"/>
      <c r="X320" s="3675"/>
      <c r="Y320" s="3675"/>
      <c r="Z320" s="3675"/>
      <c r="AA320" s="3675"/>
      <c r="AB320" s="3675"/>
      <c r="AC320" s="3675"/>
      <c r="AD320" s="3675"/>
      <c r="AE320" s="3675"/>
      <c r="AF320" s="3675"/>
      <c r="AG320" s="3675"/>
      <c r="AH320" s="3675"/>
      <c r="AI320" s="3675"/>
      <c r="AJ320" s="3675"/>
      <c r="AK320" s="3675"/>
      <c r="AL320" s="3675"/>
      <c r="AM320" s="3675"/>
      <c r="AN320" s="3675"/>
      <c r="AO320" s="3675"/>
      <c r="AP320" s="3675"/>
      <c r="AQ320" s="3675"/>
      <c r="AR320" s="3675"/>
      <c r="AS320" s="3675"/>
    </row>
    <row r="321" spans="2:37" s="2409" customFormat="1" ht="15.75" thickBot="1" x14ac:dyDescent="0.25">
      <c r="B321" s="3646"/>
      <c r="C321" s="3647"/>
      <c r="D321" s="3648"/>
      <c r="E321" s="3648"/>
      <c r="F321" s="3648"/>
      <c r="G321" s="3648"/>
      <c r="H321" s="2580"/>
      <c r="I321" s="2580"/>
      <c r="J321" s="2580"/>
      <c r="K321" s="2580"/>
      <c r="L321" s="2580"/>
      <c r="M321" s="2580"/>
      <c r="N321" s="2580"/>
      <c r="O321" s="2580"/>
      <c r="P321" s="2580"/>
      <c r="Q321" s="2580"/>
      <c r="R321" s="2580"/>
      <c r="S321" s="2580"/>
      <c r="T321" s="2581"/>
      <c r="U321" s="2581"/>
      <c r="V321" s="2581"/>
      <c r="W321" s="2581"/>
      <c r="X321" s="2581"/>
      <c r="Y321" s="2581"/>
      <c r="Z321" s="2581"/>
      <c r="AA321" s="2581"/>
      <c r="AB321" s="2581"/>
      <c r="AC321" s="2581"/>
      <c r="AD321" s="2581"/>
      <c r="AE321" s="2581"/>
      <c r="AF321" s="2581"/>
      <c r="AG321" s="2581"/>
      <c r="AH321" s="2581"/>
      <c r="AI321" s="2581"/>
      <c r="AJ321" s="2581"/>
      <c r="AK321" s="2583"/>
    </row>
    <row r="322" spans="2:37" s="2458" customFormat="1" x14ac:dyDescent="0.2">
      <c r="B322" s="3708" t="str">
        <f>+B290</f>
        <v>.</v>
      </c>
      <c r="C322" s="3708"/>
      <c r="D322" s="2886"/>
      <c r="E322" s="2886"/>
      <c r="F322" s="2886"/>
      <c r="G322" s="2887"/>
      <c r="H322" s="2888"/>
      <c r="I322" s="2886"/>
      <c r="J322" s="2886"/>
    </row>
    <row r="323" spans="2:37" s="2458" customFormat="1" ht="13.5" thickBot="1" x14ac:dyDescent="0.25">
      <c r="B323" s="2886"/>
      <c r="C323" s="2886"/>
      <c r="D323" s="2886"/>
      <c r="E323" s="2886"/>
      <c r="F323" s="2886"/>
      <c r="G323" s="2887"/>
      <c r="H323" s="2888"/>
      <c r="I323" s="2886"/>
      <c r="J323" s="2886"/>
    </row>
    <row r="324" spans="2:37" s="2409" customFormat="1" ht="13.5" customHeight="1" x14ac:dyDescent="0.2">
      <c r="B324" s="3623" t="s">
        <v>5011</v>
      </c>
      <c r="C324" s="3624"/>
      <c r="D324" s="3624"/>
      <c r="E324" s="3624"/>
      <c r="F324" s="3624"/>
      <c r="G324" s="3624"/>
      <c r="H324" s="3624"/>
      <c r="I324" s="3624"/>
      <c r="J324" s="3624"/>
      <c r="K324" s="3624"/>
      <c r="L324" s="3624"/>
      <c r="M324" s="3624"/>
      <c r="N324" s="3624"/>
      <c r="O324" s="3624"/>
      <c r="P324" s="3624"/>
      <c r="Q324" s="3624"/>
      <c r="R324" s="3624"/>
      <c r="S324" s="3624"/>
      <c r="T324" s="3624"/>
      <c r="U324" s="3624"/>
      <c r="V324" s="3624"/>
      <c r="W324" s="3624"/>
      <c r="X324" s="3624"/>
      <c r="Y324" s="3624"/>
      <c r="Z324" s="3624"/>
      <c r="AA324" s="3624"/>
      <c r="AB324" s="3624"/>
      <c r="AC324" s="3624"/>
      <c r="AD324" s="3624"/>
      <c r="AE324" s="3624"/>
      <c r="AF324" s="3624"/>
      <c r="AG324" s="3624"/>
      <c r="AH324" s="3624"/>
      <c r="AI324" s="3624"/>
      <c r="AJ324" s="3624"/>
      <c r="AK324" s="3625"/>
    </row>
    <row r="325" spans="2:37" s="2409" customFormat="1" ht="13.5" customHeight="1" x14ac:dyDescent="0.2">
      <c r="B325" s="2576"/>
      <c r="C325" s="2667"/>
      <c r="D325" s="2667"/>
      <c r="E325" s="2667"/>
      <c r="F325" s="2667"/>
      <c r="G325" s="2577"/>
      <c r="H325" s="2577"/>
      <c r="I325" s="2577"/>
      <c r="J325" s="2577"/>
      <c r="K325" s="2577"/>
      <c r="L325" s="2577"/>
      <c r="M325" s="2577"/>
      <c r="N325" s="2577"/>
      <c r="O325" s="2577"/>
      <c r="P325" s="2577"/>
      <c r="Q325" s="2577"/>
      <c r="R325" s="2577"/>
      <c r="S325" s="2577"/>
      <c r="T325" s="2577"/>
      <c r="U325" s="2577"/>
      <c r="V325" s="2577"/>
      <c r="W325" s="2577"/>
      <c r="X325" s="2577"/>
      <c r="Y325" s="2577"/>
      <c r="Z325" s="2577"/>
      <c r="AA325" s="2577"/>
      <c r="AB325" s="2577"/>
      <c r="AC325" s="2577"/>
      <c r="AD325" s="2577"/>
      <c r="AE325" s="2577"/>
      <c r="AF325" s="2577"/>
      <c r="AG325" s="2577"/>
      <c r="AH325" s="2577"/>
      <c r="AI325" s="2577"/>
      <c r="AJ325" s="2577"/>
      <c r="AK325" s="2578"/>
    </row>
    <row r="326" spans="2:37" s="2409" customFormat="1" ht="13.5" customHeight="1" x14ac:dyDescent="0.2">
      <c r="B326" s="2576" t="s">
        <v>4998</v>
      </c>
      <c r="C326" s="2667"/>
      <c r="D326" s="3740" t="s">
        <v>5174</v>
      </c>
      <c r="E326" s="3740"/>
      <c r="F326" s="3740"/>
      <c r="G326" s="2577"/>
      <c r="H326" s="2577"/>
      <c r="I326" s="2577"/>
      <c r="J326" s="2577"/>
      <c r="K326" s="2577"/>
      <c r="L326" s="2577"/>
      <c r="M326" s="2577"/>
      <c r="N326" s="2577"/>
      <c r="O326" s="2577"/>
      <c r="P326" s="2577"/>
      <c r="Q326" s="2577"/>
      <c r="R326" s="2577"/>
      <c r="S326" s="2577"/>
      <c r="T326" s="2577"/>
      <c r="U326" s="2577"/>
      <c r="V326" s="2577"/>
      <c r="W326" s="2577"/>
      <c r="X326" s="2577"/>
      <c r="Y326" s="2577"/>
      <c r="Z326" s="2577"/>
      <c r="AA326" s="2577"/>
      <c r="AB326" s="2577"/>
      <c r="AC326" s="2577"/>
      <c r="AD326" s="2577"/>
      <c r="AE326" s="2577"/>
      <c r="AF326" s="2577"/>
      <c r="AG326" s="2577"/>
      <c r="AH326" s="2577"/>
      <c r="AI326" s="2577"/>
      <c r="AJ326" s="2577"/>
      <c r="AK326" s="2578"/>
    </row>
    <row r="327" spans="2:37" s="2409" customFormat="1" ht="24" customHeight="1" thickBot="1" x14ac:dyDescent="0.25">
      <c r="B327" s="3657" t="s">
        <v>5012</v>
      </c>
      <c r="C327" s="3658"/>
      <c r="D327" s="3747">
        <v>41388</v>
      </c>
      <c r="E327" s="3748"/>
      <c r="F327" s="2667"/>
      <c r="G327" s="2577"/>
      <c r="H327" s="2577"/>
      <c r="I327" s="2577"/>
      <c r="J327" s="2577"/>
      <c r="K327" s="2577"/>
      <c r="L327" s="2577"/>
      <c r="M327" s="2577"/>
      <c r="N327" s="2577"/>
      <c r="O327" s="2577"/>
      <c r="P327" s="2577"/>
      <c r="Q327" s="2577"/>
      <c r="R327" s="2577"/>
      <c r="S327" s="2577"/>
      <c r="T327" s="2577"/>
      <c r="U327" s="2577"/>
      <c r="V327" s="2577"/>
      <c r="W327" s="2577"/>
      <c r="X327" s="2577"/>
      <c r="Y327" s="2577"/>
      <c r="Z327" s="2577"/>
      <c r="AA327" s="2577"/>
      <c r="AB327" s="2577"/>
      <c r="AC327" s="2577"/>
      <c r="AD327" s="2577"/>
      <c r="AE327" s="2577"/>
      <c r="AF327" s="2577"/>
      <c r="AG327" s="2577"/>
      <c r="AH327" s="2577"/>
      <c r="AI327" s="2577"/>
      <c r="AJ327" s="2577"/>
      <c r="AK327" s="2578"/>
    </row>
    <row r="328" spans="2:37" s="2409" customFormat="1" ht="119.25" customHeight="1" thickBot="1" x14ac:dyDescent="0.25">
      <c r="B328" s="3659" t="s">
        <v>5013</v>
      </c>
      <c r="C328" s="3710"/>
      <c r="D328" s="3730" t="s">
        <v>5188</v>
      </c>
      <c r="E328" s="3731"/>
      <c r="F328" s="3731"/>
      <c r="G328" s="3731"/>
      <c r="H328" s="3731"/>
      <c r="I328" s="3731"/>
      <c r="J328" s="3731"/>
      <c r="K328" s="3731"/>
      <c r="L328" s="3731"/>
      <c r="M328" s="3731"/>
      <c r="N328" s="3731"/>
      <c r="O328" s="3731"/>
      <c r="P328" s="3731"/>
      <c r="Q328" s="3732"/>
      <c r="R328" s="2577"/>
      <c r="S328" s="2577"/>
      <c r="T328" s="2577"/>
      <c r="U328" s="2577"/>
      <c r="V328" s="2577"/>
      <c r="W328" s="2577"/>
      <c r="X328" s="2577"/>
      <c r="Y328" s="2577"/>
      <c r="Z328" s="2577"/>
      <c r="AA328" s="2577"/>
      <c r="AB328" s="2577"/>
      <c r="AC328" s="2577"/>
      <c r="AD328" s="2577"/>
      <c r="AE328" s="2577"/>
      <c r="AF328" s="2577"/>
      <c r="AG328" s="2577"/>
      <c r="AH328" s="2577"/>
      <c r="AI328" s="2577"/>
      <c r="AJ328" s="2577"/>
      <c r="AK328" s="2578"/>
    </row>
    <row r="329" spans="2:37" s="2409" customFormat="1" ht="13.5" customHeight="1" thickBot="1" x14ac:dyDescent="0.25">
      <c r="B329" s="3664"/>
      <c r="C329" s="3653"/>
      <c r="D329" s="3653"/>
      <c r="E329" s="3653"/>
      <c r="F329" s="3653"/>
      <c r="G329" s="3653"/>
      <c r="H329" s="3653"/>
      <c r="I329" s="3653"/>
      <c r="J329" s="3653"/>
      <c r="K329" s="3653"/>
      <c r="L329" s="3653"/>
      <c r="M329" s="3653"/>
      <c r="N329" s="3653"/>
      <c r="O329" s="3653"/>
      <c r="P329" s="3653"/>
      <c r="Q329" s="3653"/>
      <c r="R329" s="2577"/>
      <c r="S329" s="2577"/>
      <c r="T329" s="2577"/>
      <c r="U329" s="2577"/>
      <c r="V329" s="2577"/>
      <c r="W329" s="2577"/>
      <c r="X329" s="2577"/>
      <c r="Y329" s="2577"/>
      <c r="Z329" s="2577"/>
      <c r="AA329" s="2577"/>
      <c r="AB329" s="2577"/>
      <c r="AC329" s="2577"/>
      <c r="AD329" s="2577"/>
      <c r="AE329" s="2577"/>
      <c r="AF329" s="2577"/>
      <c r="AG329" s="2577"/>
      <c r="AH329" s="2577"/>
      <c r="AI329" s="2577"/>
      <c r="AJ329" s="2577"/>
      <c r="AK329" s="2578"/>
    </row>
    <row r="330" spans="2:37" s="2409" customFormat="1" ht="13.5" customHeight="1" thickBot="1" x14ac:dyDescent="0.25">
      <c r="B330" s="3638" t="s">
        <v>5014</v>
      </c>
      <c r="C330" s="3638"/>
      <c r="D330" s="3638" t="s">
        <v>5004</v>
      </c>
      <c r="E330" s="3638" t="s">
        <v>5015</v>
      </c>
      <c r="F330" s="3654" t="s">
        <v>224</v>
      </c>
      <c r="G330" s="3654"/>
      <c r="H330" s="3654"/>
      <c r="I330" s="3654"/>
      <c r="J330" s="3654"/>
      <c r="K330" s="3654"/>
      <c r="L330" s="3654"/>
      <c r="M330" s="3654"/>
      <c r="N330" s="3654"/>
      <c r="O330" s="3654"/>
      <c r="P330" s="3654"/>
      <c r="Q330" s="3654"/>
      <c r="R330" s="3654"/>
      <c r="S330" s="3654" t="s">
        <v>340</v>
      </c>
      <c r="T330" s="3654"/>
      <c r="U330" s="3654"/>
      <c r="V330" s="3654"/>
      <c r="W330" s="3654"/>
      <c r="X330" s="3654"/>
      <c r="Y330" s="3654"/>
      <c r="Z330" s="3654"/>
      <c r="AA330" s="3654"/>
      <c r="AB330" s="3654"/>
      <c r="AC330" s="3654"/>
      <c r="AD330" s="3654" t="s">
        <v>225</v>
      </c>
      <c r="AE330" s="3654"/>
      <c r="AF330" s="3654"/>
      <c r="AG330" s="3654"/>
      <c r="AH330" s="3655" t="s">
        <v>4999</v>
      </c>
      <c r="AI330" s="3655"/>
      <c r="AJ330" s="3655"/>
      <c r="AK330" s="2578"/>
    </row>
    <row r="331" spans="2:37" s="2409" customFormat="1" ht="27.75" customHeight="1" thickBot="1" x14ac:dyDescent="0.25">
      <c r="B331" s="3639"/>
      <c r="C331" s="3639"/>
      <c r="D331" s="3639"/>
      <c r="E331" s="3639"/>
      <c r="F331" s="3639" t="s">
        <v>5016</v>
      </c>
      <c r="G331" s="3639" t="s">
        <v>5017</v>
      </c>
      <c r="H331" s="3638" t="s">
        <v>5018</v>
      </c>
      <c r="I331" s="3640" t="s">
        <v>5019</v>
      </c>
      <c r="J331" s="3640" t="s">
        <v>5020</v>
      </c>
      <c r="K331" s="3637" t="s">
        <v>5021</v>
      </c>
      <c r="L331" s="3637" t="s">
        <v>5022</v>
      </c>
      <c r="M331" s="3640" t="s">
        <v>5023</v>
      </c>
      <c r="N331" s="3640"/>
      <c r="O331" s="3637" t="s">
        <v>5024</v>
      </c>
      <c r="P331" s="3637" t="s">
        <v>5025</v>
      </c>
      <c r="Q331" s="3637" t="s">
        <v>5026</v>
      </c>
      <c r="R331" s="3637" t="s">
        <v>5027</v>
      </c>
      <c r="S331" s="3638" t="s">
        <v>5028</v>
      </c>
      <c r="T331" s="3638" t="s">
        <v>5029</v>
      </c>
      <c r="U331" s="3638" t="s">
        <v>5030</v>
      </c>
      <c r="V331" s="3638" t="s">
        <v>5031</v>
      </c>
      <c r="W331" s="3638" t="s">
        <v>5032</v>
      </c>
      <c r="X331" s="3638" t="s">
        <v>5033</v>
      </c>
      <c r="Y331" s="3638" t="s">
        <v>5034</v>
      </c>
      <c r="Z331" s="3638" t="s">
        <v>5035</v>
      </c>
      <c r="AA331" s="3638" t="s">
        <v>5036</v>
      </c>
      <c r="AB331" s="3640" t="s">
        <v>5037</v>
      </c>
      <c r="AC331" s="3640" t="s">
        <v>5038</v>
      </c>
      <c r="AD331" s="3638" t="s">
        <v>5039</v>
      </c>
      <c r="AE331" s="3638" t="s">
        <v>5040</v>
      </c>
      <c r="AF331" s="3638" t="s">
        <v>5041</v>
      </c>
      <c r="AG331" s="3638" t="s">
        <v>5042</v>
      </c>
      <c r="AH331" s="3638" t="s">
        <v>1154</v>
      </c>
      <c r="AI331" s="3638" t="s">
        <v>5000</v>
      </c>
      <c r="AJ331" s="3638" t="s">
        <v>5001</v>
      </c>
      <c r="AK331" s="2578"/>
    </row>
    <row r="332" spans="2:37" s="2409" customFormat="1" ht="31.5" customHeight="1" thickBot="1" x14ac:dyDescent="0.25">
      <c r="B332" s="3639"/>
      <c r="C332" s="3639"/>
      <c r="D332" s="3639"/>
      <c r="E332" s="3639"/>
      <c r="F332" s="3639"/>
      <c r="G332" s="3639"/>
      <c r="H332" s="3639"/>
      <c r="I332" s="3637"/>
      <c r="J332" s="3637"/>
      <c r="K332" s="3637"/>
      <c r="L332" s="3637"/>
      <c r="M332" s="2664" t="s">
        <v>5043</v>
      </c>
      <c r="N332" s="2663" t="s">
        <v>2798</v>
      </c>
      <c r="O332" s="3637"/>
      <c r="P332" s="3637"/>
      <c r="Q332" s="3637"/>
      <c r="R332" s="3637"/>
      <c r="S332" s="3639"/>
      <c r="T332" s="3639"/>
      <c r="U332" s="3639"/>
      <c r="V332" s="3639"/>
      <c r="W332" s="3639"/>
      <c r="X332" s="3639"/>
      <c r="Y332" s="3639"/>
      <c r="Z332" s="3639"/>
      <c r="AA332" s="3639"/>
      <c r="AB332" s="3637"/>
      <c r="AC332" s="3637"/>
      <c r="AD332" s="3639"/>
      <c r="AE332" s="3639"/>
      <c r="AF332" s="3639"/>
      <c r="AG332" s="3639"/>
      <c r="AH332" s="3639"/>
      <c r="AI332" s="3639"/>
      <c r="AJ332" s="3639"/>
      <c r="AK332" s="2578"/>
    </row>
    <row r="333" spans="2:37" s="2409" customFormat="1" ht="13.5" customHeight="1" x14ac:dyDescent="0.2">
      <c r="B333" s="3743" t="s">
        <v>5189</v>
      </c>
      <c r="C333" s="3744"/>
      <c r="D333" s="2750">
        <v>300305</v>
      </c>
      <c r="E333" s="2585">
        <v>15</v>
      </c>
      <c r="F333" s="2751" t="s">
        <v>1417</v>
      </c>
      <c r="G333" s="2751" t="s">
        <v>1417</v>
      </c>
      <c r="H333" s="2751" t="s">
        <v>1417</v>
      </c>
      <c r="I333" s="2751" t="s">
        <v>1417</v>
      </c>
      <c r="J333" s="2751" t="s">
        <v>1417</v>
      </c>
      <c r="K333" s="2694">
        <v>0.04</v>
      </c>
      <c r="L333" s="2751" t="s">
        <v>1417</v>
      </c>
      <c r="M333" s="2751" t="s">
        <v>1417</v>
      </c>
      <c r="N333" s="2751" t="s">
        <v>1417</v>
      </c>
      <c r="O333" s="2759">
        <v>0.15</v>
      </c>
      <c r="P333" s="2759">
        <v>0.15</v>
      </c>
      <c r="Q333" s="2751" t="s">
        <v>1417</v>
      </c>
      <c r="R333" s="2751" t="s">
        <v>1417</v>
      </c>
      <c r="S333" s="2751" t="s">
        <v>1417</v>
      </c>
      <c r="T333" s="2751" t="s">
        <v>1417</v>
      </c>
      <c r="U333" s="2751" t="s">
        <v>1417</v>
      </c>
      <c r="V333" s="2751" t="s">
        <v>1417</v>
      </c>
      <c r="W333" s="2760">
        <v>0.05</v>
      </c>
      <c r="X333" s="2751" t="s">
        <v>1417</v>
      </c>
      <c r="Y333" s="2751" t="s">
        <v>1417</v>
      </c>
      <c r="Z333" s="2751" t="s">
        <v>1417</v>
      </c>
      <c r="AA333" s="2751" t="s">
        <v>1417</v>
      </c>
      <c r="AB333" s="2761">
        <v>0.06</v>
      </c>
      <c r="AC333" s="2751" t="s">
        <v>1417</v>
      </c>
      <c r="AD333" s="2751" t="s">
        <v>1417</v>
      </c>
      <c r="AE333" s="2751" t="s">
        <v>1417</v>
      </c>
      <c r="AF333" s="2751" t="s">
        <v>1417</v>
      </c>
      <c r="AG333" s="2751">
        <v>0.1</v>
      </c>
      <c r="AH333" s="2751" t="s">
        <v>1417</v>
      </c>
      <c r="AI333" s="2751" t="s">
        <v>1417</v>
      </c>
      <c r="AJ333" s="2762" t="s">
        <v>1417</v>
      </c>
      <c r="AK333" s="2578"/>
    </row>
    <row r="334" spans="2:37" s="2409" customFormat="1" ht="13.5" customHeight="1" x14ac:dyDescent="0.2">
      <c r="B334" s="3749" t="s">
        <v>5190</v>
      </c>
      <c r="C334" s="3750"/>
      <c r="D334" s="2754">
        <v>300305</v>
      </c>
      <c r="E334" s="2562">
        <v>20</v>
      </c>
      <c r="F334" s="2755" t="s">
        <v>1417</v>
      </c>
      <c r="G334" s="2755" t="s">
        <v>1417</v>
      </c>
      <c r="H334" s="2755" t="s">
        <v>1417</v>
      </c>
      <c r="I334" s="2755" t="s">
        <v>1417</v>
      </c>
      <c r="J334" s="2755" t="s">
        <v>1417</v>
      </c>
      <c r="K334" s="2563">
        <v>0.04</v>
      </c>
      <c r="L334" s="2755" t="s">
        <v>1417</v>
      </c>
      <c r="M334" s="2755" t="s">
        <v>1417</v>
      </c>
      <c r="N334" s="2755" t="s">
        <v>1417</v>
      </c>
      <c r="O334" s="2756">
        <v>0.15</v>
      </c>
      <c r="P334" s="2756">
        <v>0.15</v>
      </c>
      <c r="Q334" s="2755" t="s">
        <v>1417</v>
      </c>
      <c r="R334" s="2755" t="s">
        <v>1417</v>
      </c>
      <c r="S334" s="2755" t="s">
        <v>1417</v>
      </c>
      <c r="T334" s="2755" t="s">
        <v>1417</v>
      </c>
      <c r="U334" s="2755" t="s">
        <v>1417</v>
      </c>
      <c r="V334" s="2755" t="s">
        <v>1417</v>
      </c>
      <c r="W334" s="2757">
        <v>0.05</v>
      </c>
      <c r="X334" s="2755" t="s">
        <v>1417</v>
      </c>
      <c r="Y334" s="2755" t="s">
        <v>1417</v>
      </c>
      <c r="Z334" s="2755" t="s">
        <v>1417</v>
      </c>
      <c r="AA334" s="2755" t="s">
        <v>1417</v>
      </c>
      <c r="AB334" s="2758">
        <v>0.06</v>
      </c>
      <c r="AC334" s="2755" t="s">
        <v>1417</v>
      </c>
      <c r="AD334" s="2755" t="s">
        <v>1417</v>
      </c>
      <c r="AE334" s="2755" t="s">
        <v>1417</v>
      </c>
      <c r="AF334" s="2755" t="s">
        <v>1417</v>
      </c>
      <c r="AG334" s="2755">
        <v>0.1</v>
      </c>
      <c r="AH334" s="2755" t="s">
        <v>1417</v>
      </c>
      <c r="AI334" s="2755" t="s">
        <v>1417</v>
      </c>
      <c r="AJ334" s="2763" t="s">
        <v>1417</v>
      </c>
      <c r="AK334" s="2578"/>
    </row>
    <row r="335" spans="2:37" s="2409" customFormat="1" ht="13.5" customHeight="1" x14ac:dyDescent="0.2">
      <c r="B335" s="3749" t="s">
        <v>5191</v>
      </c>
      <c r="C335" s="3750"/>
      <c r="D335" s="2754">
        <v>300305</v>
      </c>
      <c r="E335" s="2562">
        <v>30</v>
      </c>
      <c r="F335" s="2755" t="s">
        <v>1417</v>
      </c>
      <c r="G335" s="2755" t="s">
        <v>1417</v>
      </c>
      <c r="H335" s="2755" t="s">
        <v>1417</v>
      </c>
      <c r="I335" s="2755" t="s">
        <v>1417</v>
      </c>
      <c r="J335" s="2755" t="s">
        <v>1417</v>
      </c>
      <c r="K335" s="2563">
        <v>0.04</v>
      </c>
      <c r="L335" s="2755" t="s">
        <v>1417</v>
      </c>
      <c r="M335" s="2755" t="s">
        <v>1417</v>
      </c>
      <c r="N335" s="2755" t="s">
        <v>1417</v>
      </c>
      <c r="O335" s="2756">
        <v>0.15</v>
      </c>
      <c r="P335" s="2756">
        <v>0.15</v>
      </c>
      <c r="Q335" s="2755" t="s">
        <v>1417</v>
      </c>
      <c r="R335" s="2755" t="s">
        <v>1417</v>
      </c>
      <c r="S335" s="2755" t="s">
        <v>1417</v>
      </c>
      <c r="T335" s="2755" t="s">
        <v>1417</v>
      </c>
      <c r="U335" s="2755" t="s">
        <v>1417</v>
      </c>
      <c r="V335" s="2755" t="s">
        <v>1417</v>
      </c>
      <c r="W335" s="2757">
        <v>0.05</v>
      </c>
      <c r="X335" s="2755" t="s">
        <v>1417</v>
      </c>
      <c r="Y335" s="2755" t="s">
        <v>1417</v>
      </c>
      <c r="Z335" s="2755" t="s">
        <v>1417</v>
      </c>
      <c r="AA335" s="2755" t="s">
        <v>1417</v>
      </c>
      <c r="AB335" s="2758">
        <v>0.06</v>
      </c>
      <c r="AC335" s="2755" t="s">
        <v>1417</v>
      </c>
      <c r="AD335" s="2755" t="s">
        <v>1417</v>
      </c>
      <c r="AE335" s="2755" t="s">
        <v>1417</v>
      </c>
      <c r="AF335" s="2755" t="s">
        <v>1417</v>
      </c>
      <c r="AG335" s="2755">
        <v>0.1</v>
      </c>
      <c r="AH335" s="2755" t="s">
        <v>1417</v>
      </c>
      <c r="AI335" s="2755" t="s">
        <v>1417</v>
      </c>
      <c r="AJ335" s="2763" t="s">
        <v>1417</v>
      </c>
      <c r="AK335" s="2578"/>
    </row>
    <row r="336" spans="2:37" s="2409" customFormat="1" ht="13.5" customHeight="1" x14ac:dyDescent="0.2">
      <c r="B336" s="3749" t="s">
        <v>5192</v>
      </c>
      <c r="C336" s="3750"/>
      <c r="D336" s="2754">
        <v>300306</v>
      </c>
      <c r="E336" s="2562">
        <v>50</v>
      </c>
      <c r="F336" s="2755" t="s">
        <v>1417</v>
      </c>
      <c r="G336" s="2755" t="s">
        <v>1417</v>
      </c>
      <c r="H336" s="2755" t="s">
        <v>1417</v>
      </c>
      <c r="I336" s="2755" t="s">
        <v>1417</v>
      </c>
      <c r="J336" s="2755" t="s">
        <v>1417</v>
      </c>
      <c r="K336" s="2563">
        <v>0.04</v>
      </c>
      <c r="L336" s="2755" t="s">
        <v>1417</v>
      </c>
      <c r="M336" s="2755" t="s">
        <v>1417</v>
      </c>
      <c r="N336" s="2755" t="s">
        <v>1417</v>
      </c>
      <c r="O336" s="2756">
        <v>0.15</v>
      </c>
      <c r="P336" s="2756">
        <v>0.15</v>
      </c>
      <c r="Q336" s="2755" t="s">
        <v>1417</v>
      </c>
      <c r="R336" s="2755" t="s">
        <v>1417</v>
      </c>
      <c r="S336" s="2755" t="s">
        <v>1417</v>
      </c>
      <c r="T336" s="2755" t="s">
        <v>1417</v>
      </c>
      <c r="U336" s="2755" t="s">
        <v>1417</v>
      </c>
      <c r="V336" s="2755" t="s">
        <v>1417</v>
      </c>
      <c r="W336" s="2757">
        <v>0.05</v>
      </c>
      <c r="X336" s="2755" t="s">
        <v>1417</v>
      </c>
      <c r="Y336" s="2755" t="s">
        <v>1417</v>
      </c>
      <c r="Z336" s="2755" t="s">
        <v>1417</v>
      </c>
      <c r="AA336" s="2755" t="s">
        <v>1417</v>
      </c>
      <c r="AB336" s="2758">
        <v>0.06</v>
      </c>
      <c r="AC336" s="2755" t="s">
        <v>1417</v>
      </c>
      <c r="AD336" s="2755" t="s">
        <v>1417</v>
      </c>
      <c r="AE336" s="2755" t="s">
        <v>1417</v>
      </c>
      <c r="AF336" s="2755" t="s">
        <v>1417</v>
      </c>
      <c r="AG336" s="2755">
        <v>0.1</v>
      </c>
      <c r="AH336" s="2755" t="s">
        <v>1417</v>
      </c>
      <c r="AI336" s="2755" t="s">
        <v>1417</v>
      </c>
      <c r="AJ336" s="2763" t="s">
        <v>1417</v>
      </c>
      <c r="AK336" s="2578"/>
    </row>
    <row r="337" spans="2:37" s="2409" customFormat="1" ht="13.5" customHeight="1" x14ac:dyDescent="0.2">
      <c r="B337" s="3749" t="s">
        <v>5193</v>
      </c>
      <c r="C337" s="3750"/>
      <c r="D337" s="2754">
        <v>300307</v>
      </c>
      <c r="E337" s="2562">
        <v>80</v>
      </c>
      <c r="F337" s="2755" t="s">
        <v>1417</v>
      </c>
      <c r="G337" s="2755" t="s">
        <v>1417</v>
      </c>
      <c r="H337" s="2755" t="s">
        <v>1417</v>
      </c>
      <c r="I337" s="2755" t="s">
        <v>1417</v>
      </c>
      <c r="J337" s="2755" t="s">
        <v>1417</v>
      </c>
      <c r="K337" s="2563">
        <v>0.04</v>
      </c>
      <c r="L337" s="2755" t="s">
        <v>1417</v>
      </c>
      <c r="M337" s="2755" t="s">
        <v>1417</v>
      </c>
      <c r="N337" s="2755" t="s">
        <v>1417</v>
      </c>
      <c r="O337" s="2756">
        <v>0.15</v>
      </c>
      <c r="P337" s="2756">
        <v>0.15</v>
      </c>
      <c r="Q337" s="2755" t="s">
        <v>1417</v>
      </c>
      <c r="R337" s="2755" t="s">
        <v>1417</v>
      </c>
      <c r="S337" s="2755" t="s">
        <v>1417</v>
      </c>
      <c r="T337" s="2755" t="s">
        <v>1417</v>
      </c>
      <c r="U337" s="2755" t="s">
        <v>1417</v>
      </c>
      <c r="V337" s="2755" t="s">
        <v>1417</v>
      </c>
      <c r="W337" s="2757">
        <v>0.05</v>
      </c>
      <c r="X337" s="2755" t="s">
        <v>1417</v>
      </c>
      <c r="Y337" s="2755" t="s">
        <v>1417</v>
      </c>
      <c r="Z337" s="2755" t="s">
        <v>1417</v>
      </c>
      <c r="AA337" s="2755" t="s">
        <v>1417</v>
      </c>
      <c r="AB337" s="2758">
        <v>0.06</v>
      </c>
      <c r="AC337" s="2755" t="s">
        <v>1417</v>
      </c>
      <c r="AD337" s="2755" t="s">
        <v>1417</v>
      </c>
      <c r="AE337" s="2755" t="s">
        <v>1417</v>
      </c>
      <c r="AF337" s="2755" t="s">
        <v>1417</v>
      </c>
      <c r="AG337" s="2755">
        <v>0.1</v>
      </c>
      <c r="AH337" s="2755" t="s">
        <v>1417</v>
      </c>
      <c r="AI337" s="2755" t="s">
        <v>1417</v>
      </c>
      <c r="AJ337" s="2763" t="s">
        <v>1417</v>
      </c>
      <c r="AK337" s="2578"/>
    </row>
    <row r="338" spans="2:37" s="2409" customFormat="1" ht="13.5" customHeight="1" thickBot="1" x14ac:dyDescent="0.25">
      <c r="B338" s="3753" t="s">
        <v>5194</v>
      </c>
      <c r="C338" s="3754"/>
      <c r="D338" s="2764">
        <v>30038</v>
      </c>
      <c r="E338" s="2609">
        <v>100</v>
      </c>
      <c r="F338" s="2765" t="s">
        <v>1417</v>
      </c>
      <c r="G338" s="2765" t="s">
        <v>1417</v>
      </c>
      <c r="H338" s="2765" t="s">
        <v>1417</v>
      </c>
      <c r="I338" s="2765" t="s">
        <v>1417</v>
      </c>
      <c r="J338" s="2765" t="s">
        <v>1417</v>
      </c>
      <c r="K338" s="2610">
        <v>0.04</v>
      </c>
      <c r="L338" s="2765" t="s">
        <v>1417</v>
      </c>
      <c r="M338" s="2765" t="s">
        <v>1417</v>
      </c>
      <c r="N338" s="2765" t="s">
        <v>1417</v>
      </c>
      <c r="O338" s="2766">
        <v>0.15</v>
      </c>
      <c r="P338" s="2766">
        <v>0.15</v>
      </c>
      <c r="Q338" s="2765" t="s">
        <v>1417</v>
      </c>
      <c r="R338" s="2765" t="s">
        <v>1417</v>
      </c>
      <c r="S338" s="2765" t="s">
        <v>1417</v>
      </c>
      <c r="T338" s="2765" t="s">
        <v>1417</v>
      </c>
      <c r="U338" s="2765" t="s">
        <v>1417</v>
      </c>
      <c r="V338" s="2765" t="s">
        <v>1417</v>
      </c>
      <c r="W338" s="2767">
        <v>0.05</v>
      </c>
      <c r="X338" s="2765" t="s">
        <v>1417</v>
      </c>
      <c r="Y338" s="2765" t="s">
        <v>1417</v>
      </c>
      <c r="Z338" s="2765" t="s">
        <v>1417</v>
      </c>
      <c r="AA338" s="2765" t="s">
        <v>1417</v>
      </c>
      <c r="AB338" s="2768">
        <v>0.06</v>
      </c>
      <c r="AC338" s="2765" t="s">
        <v>1417</v>
      </c>
      <c r="AD338" s="2765" t="s">
        <v>1417</v>
      </c>
      <c r="AE338" s="2765" t="s">
        <v>1417</v>
      </c>
      <c r="AF338" s="2765" t="s">
        <v>1417</v>
      </c>
      <c r="AG338" s="2765">
        <v>0.1</v>
      </c>
      <c r="AH338" s="2765" t="s">
        <v>1417</v>
      </c>
      <c r="AI338" s="2765" t="s">
        <v>1417</v>
      </c>
      <c r="AJ338" s="2769" t="s">
        <v>1417</v>
      </c>
      <c r="AK338" s="2578"/>
    </row>
    <row r="339" spans="2:37" s="2409" customFormat="1" ht="13.5" customHeight="1" x14ac:dyDescent="0.2">
      <c r="B339" s="2579"/>
      <c r="C339" s="2572"/>
      <c r="D339" s="2572"/>
      <c r="E339" s="2572"/>
      <c r="F339" s="2572"/>
      <c r="G339" s="2572"/>
      <c r="H339" s="2572"/>
      <c r="I339" s="2573"/>
      <c r="J339" s="2573"/>
      <c r="K339" s="2573"/>
      <c r="L339" s="2573"/>
      <c r="M339" s="2572"/>
      <c r="N339" s="2573"/>
      <c r="O339" s="2573"/>
      <c r="P339" s="2573"/>
      <c r="Q339" s="2573"/>
      <c r="R339" s="2573"/>
      <c r="S339" s="2572"/>
      <c r="T339" s="2571"/>
      <c r="U339" s="2571"/>
      <c r="V339" s="2571"/>
      <c r="W339" s="2571"/>
      <c r="X339" s="2571"/>
      <c r="Y339" s="2571"/>
      <c r="Z339" s="2571"/>
      <c r="AA339" s="2571"/>
      <c r="AB339" s="2571"/>
      <c r="AC339" s="2571"/>
      <c r="AD339" s="2571"/>
      <c r="AE339" s="2571"/>
      <c r="AF339" s="2571"/>
      <c r="AG339" s="2571"/>
      <c r="AH339" s="2571"/>
      <c r="AI339" s="2571"/>
      <c r="AJ339" s="2574"/>
      <c r="AK339" s="2578"/>
    </row>
    <row r="340" spans="2:37" s="2409" customFormat="1" ht="13.5" customHeight="1" x14ac:dyDescent="0.2">
      <c r="B340" s="3643" t="s">
        <v>5002</v>
      </c>
      <c r="C340" s="3644"/>
      <c r="D340" s="3652" t="s">
        <v>5195</v>
      </c>
      <c r="E340" s="3652"/>
      <c r="F340" s="3652"/>
      <c r="G340" s="3652"/>
      <c r="H340" s="2575"/>
      <c r="I340" s="2575"/>
      <c r="J340" s="2575"/>
      <c r="K340" s="2575"/>
      <c r="L340" s="2575"/>
      <c r="M340" s="2575"/>
      <c r="N340" s="2575"/>
      <c r="O340" s="2575"/>
      <c r="P340" s="2575"/>
      <c r="Q340" s="2575"/>
      <c r="R340" s="2575"/>
      <c r="S340" s="2575"/>
      <c r="T340" s="2571"/>
      <c r="U340" s="2571"/>
      <c r="V340" s="2571"/>
      <c r="W340" s="2571"/>
      <c r="X340" s="2571"/>
      <c r="Y340" s="2571"/>
      <c r="Z340" s="2571"/>
      <c r="AA340" s="2571"/>
      <c r="AB340" s="2571"/>
      <c r="AC340" s="2571"/>
      <c r="AD340" s="2571"/>
      <c r="AE340" s="2571"/>
      <c r="AF340" s="2571"/>
      <c r="AG340" s="2571"/>
      <c r="AH340" s="2571"/>
      <c r="AI340" s="2571"/>
      <c r="AJ340" s="2574"/>
      <c r="AK340" s="2578"/>
    </row>
    <row r="341" spans="2:37" s="2409" customFormat="1" ht="13.5" customHeight="1" x14ac:dyDescent="0.2">
      <c r="B341" s="3643" t="s">
        <v>5003</v>
      </c>
      <c r="C341" s="3644"/>
      <c r="D341" s="3785" t="s">
        <v>5196</v>
      </c>
      <c r="E341" s="3785"/>
      <c r="F341" s="3785"/>
      <c r="G341" s="3785"/>
      <c r="H341" s="2575"/>
      <c r="I341" s="2575"/>
      <c r="J341" s="2575"/>
      <c r="K341" s="2575"/>
      <c r="L341" s="2575"/>
      <c r="M341" s="2575"/>
      <c r="N341" s="2575"/>
      <c r="O341" s="2575"/>
      <c r="P341" s="2575"/>
      <c r="Q341" s="2575"/>
      <c r="R341" s="2575"/>
      <c r="S341" s="2575"/>
      <c r="T341" s="2571"/>
      <c r="U341" s="2571"/>
      <c r="V341" s="2571"/>
      <c r="W341" s="2571"/>
      <c r="X341" s="2571"/>
      <c r="Y341" s="2571"/>
      <c r="Z341" s="2571"/>
      <c r="AA341" s="2571"/>
      <c r="AB341" s="2571"/>
      <c r="AC341" s="2571"/>
      <c r="AD341" s="2571"/>
      <c r="AE341" s="2571"/>
      <c r="AF341" s="2571"/>
      <c r="AG341" s="2571"/>
      <c r="AH341" s="2571"/>
      <c r="AI341" s="2571"/>
      <c r="AJ341" s="2574"/>
      <c r="AK341" s="2578"/>
    </row>
    <row r="342" spans="2:37" s="2409" customFormat="1" ht="13.5" customHeight="1" thickBot="1" x14ac:dyDescent="0.25">
      <c r="B342" s="3646"/>
      <c r="C342" s="3647"/>
      <c r="D342" s="3648"/>
      <c r="E342" s="3648"/>
      <c r="F342" s="3648"/>
      <c r="G342" s="3648"/>
      <c r="H342" s="2580"/>
      <c r="I342" s="2580"/>
      <c r="J342" s="2580"/>
      <c r="K342" s="2580"/>
      <c r="L342" s="2580"/>
      <c r="M342" s="2580"/>
      <c r="N342" s="2580"/>
      <c r="O342" s="2580"/>
      <c r="P342" s="2580"/>
      <c r="Q342" s="2580"/>
      <c r="R342" s="2580"/>
      <c r="S342" s="2580"/>
      <c r="T342" s="2581"/>
      <c r="U342" s="2581"/>
      <c r="V342" s="2581"/>
      <c r="W342" s="2581"/>
      <c r="X342" s="2581"/>
      <c r="Y342" s="2581"/>
      <c r="Z342" s="2581"/>
      <c r="AA342" s="2581"/>
      <c r="AB342" s="2581"/>
      <c r="AC342" s="2581"/>
      <c r="AD342" s="2581"/>
      <c r="AE342" s="2581"/>
      <c r="AF342" s="2581"/>
      <c r="AG342" s="2581"/>
      <c r="AH342" s="2581"/>
      <c r="AI342" s="2581"/>
      <c r="AJ342" s="2582"/>
      <c r="AK342" s="2583"/>
    </row>
    <row r="343" spans="2:37" s="2409" customFormat="1" ht="13.5" customHeight="1" x14ac:dyDescent="0.2">
      <c r="B343" s="4587" t="str">
        <f>+B322</f>
        <v>.</v>
      </c>
      <c r="C343" s="4587"/>
    </row>
    <row r="344" spans="2:37" s="2409" customFormat="1" ht="13.5" customHeight="1" thickBot="1" x14ac:dyDescent="0.25"/>
    <row r="345" spans="2:37" s="2409" customFormat="1" ht="13.5" customHeight="1" x14ac:dyDescent="0.2">
      <c r="B345" s="3623" t="s">
        <v>5011</v>
      </c>
      <c r="C345" s="3624"/>
      <c r="D345" s="3624"/>
      <c r="E345" s="3624"/>
      <c r="F345" s="3624"/>
      <c r="G345" s="3624"/>
      <c r="H345" s="3624"/>
      <c r="I345" s="3624"/>
      <c r="J345" s="3624"/>
      <c r="K345" s="3624"/>
      <c r="L345" s="3624"/>
      <c r="M345" s="3624"/>
      <c r="N345" s="3624"/>
      <c r="O345" s="3624"/>
      <c r="P345" s="3624"/>
      <c r="Q345" s="3624"/>
      <c r="R345" s="3624"/>
      <c r="S345" s="3624"/>
      <c r="T345" s="3624"/>
      <c r="U345" s="3624"/>
      <c r="V345" s="3624"/>
      <c r="W345" s="3624"/>
      <c r="X345" s="3624"/>
      <c r="Y345" s="3624"/>
      <c r="Z345" s="3624"/>
      <c r="AA345" s="3624"/>
      <c r="AB345" s="3624"/>
      <c r="AC345" s="3624"/>
      <c r="AD345" s="3624"/>
      <c r="AE345" s="3624"/>
      <c r="AF345" s="3624"/>
      <c r="AG345" s="3624"/>
      <c r="AH345" s="3624"/>
      <c r="AI345" s="3624"/>
      <c r="AJ345" s="3624"/>
      <c r="AK345" s="3625"/>
    </row>
    <row r="346" spans="2:37" s="2409" customFormat="1" ht="13.5" customHeight="1" x14ac:dyDescent="0.2">
      <c r="B346" s="2576"/>
      <c r="C346" s="2667"/>
      <c r="D346" s="2667"/>
      <c r="E346" s="2667"/>
      <c r="F346" s="2667"/>
      <c r="G346" s="2577"/>
      <c r="H346" s="2577"/>
      <c r="I346" s="2577"/>
      <c r="J346" s="2577"/>
      <c r="K346" s="2577"/>
      <c r="L346" s="2577"/>
      <c r="M346" s="2577"/>
      <c r="N346" s="2577"/>
      <c r="O346" s="2577"/>
      <c r="P346" s="2577"/>
      <c r="Q346" s="2577"/>
      <c r="R346" s="2577"/>
      <c r="S346" s="2577"/>
      <c r="T346" s="2577"/>
      <c r="U346" s="2577"/>
      <c r="V346" s="2577"/>
      <c r="W346" s="2577"/>
      <c r="X346" s="2577"/>
      <c r="Y346" s="2577"/>
      <c r="Z346" s="2577"/>
      <c r="AA346" s="2577"/>
      <c r="AB346" s="2577"/>
      <c r="AC346" s="2577"/>
      <c r="AD346" s="2577"/>
      <c r="AE346" s="2577"/>
      <c r="AF346" s="2577"/>
      <c r="AG346" s="2577"/>
      <c r="AH346" s="2577"/>
      <c r="AI346" s="2577"/>
      <c r="AJ346" s="2577"/>
      <c r="AK346" s="2578"/>
    </row>
    <row r="347" spans="2:37" s="2409" customFormat="1" ht="13.5" customHeight="1" x14ac:dyDescent="0.2">
      <c r="B347" s="2576" t="s">
        <v>4998</v>
      </c>
      <c r="C347" s="2667"/>
      <c r="D347" s="3740" t="s">
        <v>5181</v>
      </c>
      <c r="E347" s="3740"/>
      <c r="F347" s="3740"/>
      <c r="G347" s="2577"/>
      <c r="H347" s="2577"/>
      <c r="I347" s="2577"/>
      <c r="J347" s="2577"/>
      <c r="K347" s="2577"/>
      <c r="L347" s="2577"/>
      <c r="M347" s="2577"/>
      <c r="N347" s="2577"/>
      <c r="O347" s="2577"/>
      <c r="P347" s="2577"/>
      <c r="Q347" s="2577"/>
      <c r="R347" s="2577"/>
      <c r="S347" s="2577"/>
      <c r="T347" s="2577"/>
      <c r="U347" s="2577"/>
      <c r="V347" s="2577"/>
      <c r="W347" s="2577"/>
      <c r="X347" s="2577"/>
      <c r="Y347" s="2577"/>
      <c r="Z347" s="2577"/>
      <c r="AA347" s="2577"/>
      <c r="AB347" s="2577"/>
      <c r="AC347" s="2577"/>
      <c r="AD347" s="2577"/>
      <c r="AE347" s="2577"/>
      <c r="AF347" s="2577"/>
      <c r="AG347" s="2577"/>
      <c r="AH347" s="2577"/>
      <c r="AI347" s="2577"/>
      <c r="AJ347" s="2577"/>
      <c r="AK347" s="2578"/>
    </row>
    <row r="348" spans="2:37" s="2409" customFormat="1" ht="13.5" customHeight="1" thickBot="1" x14ac:dyDescent="0.25">
      <c r="B348" s="3657" t="s">
        <v>5012</v>
      </c>
      <c r="C348" s="3658"/>
      <c r="D348" s="3747">
        <v>41443</v>
      </c>
      <c r="E348" s="3748"/>
      <c r="F348" s="2667"/>
      <c r="G348" s="2577"/>
      <c r="H348" s="2577"/>
      <c r="I348" s="2577"/>
      <c r="J348" s="2577"/>
      <c r="K348" s="2577"/>
      <c r="L348" s="2577"/>
      <c r="M348" s="2577"/>
      <c r="N348" s="2577"/>
      <c r="O348" s="2577"/>
      <c r="P348" s="2577"/>
      <c r="Q348" s="2577"/>
      <c r="R348" s="2577"/>
      <c r="S348" s="2577"/>
      <c r="T348" s="2577"/>
      <c r="U348" s="2577"/>
      <c r="V348" s="2577"/>
      <c r="W348" s="2577"/>
      <c r="X348" s="2577"/>
      <c r="Y348" s="2577"/>
      <c r="Z348" s="2577"/>
      <c r="AA348" s="2577"/>
      <c r="AB348" s="2577"/>
      <c r="AC348" s="2577"/>
      <c r="AD348" s="2577"/>
      <c r="AE348" s="2577"/>
      <c r="AF348" s="2577"/>
      <c r="AG348" s="2577"/>
      <c r="AH348" s="2577"/>
      <c r="AI348" s="2577"/>
      <c r="AJ348" s="2577"/>
      <c r="AK348" s="2578"/>
    </row>
    <row r="349" spans="2:37" s="2409" customFormat="1" ht="90.75" customHeight="1" thickBot="1" x14ac:dyDescent="0.25">
      <c r="B349" s="3659" t="s">
        <v>5013</v>
      </c>
      <c r="C349" s="3710"/>
      <c r="D349" s="3730" t="s">
        <v>5182</v>
      </c>
      <c r="E349" s="3731"/>
      <c r="F349" s="3731"/>
      <c r="G349" s="3731"/>
      <c r="H349" s="3731"/>
      <c r="I349" s="3731"/>
      <c r="J349" s="3731"/>
      <c r="K349" s="3731"/>
      <c r="L349" s="3731"/>
      <c r="M349" s="3731"/>
      <c r="N349" s="3731"/>
      <c r="O349" s="3731"/>
      <c r="P349" s="3731"/>
      <c r="Q349" s="3732"/>
      <c r="R349" s="2577"/>
      <c r="S349" s="2577"/>
      <c r="T349" s="2577"/>
      <c r="U349" s="2577"/>
      <c r="V349" s="2577"/>
      <c r="W349" s="2577"/>
      <c r="X349" s="2577"/>
      <c r="Y349" s="2577"/>
      <c r="Z349" s="2577"/>
      <c r="AA349" s="2577"/>
      <c r="AB349" s="2577"/>
      <c r="AC349" s="2577"/>
      <c r="AD349" s="2577"/>
      <c r="AE349" s="2577"/>
      <c r="AF349" s="2577"/>
      <c r="AG349" s="2577"/>
      <c r="AH349" s="2577"/>
      <c r="AI349" s="2577"/>
      <c r="AJ349" s="2577"/>
      <c r="AK349" s="2578"/>
    </row>
    <row r="350" spans="2:37" s="2409" customFormat="1" ht="13.5" customHeight="1" thickBot="1" x14ac:dyDescent="0.25">
      <c r="B350" s="3664"/>
      <c r="C350" s="3653"/>
      <c r="D350" s="3653"/>
      <c r="E350" s="3653"/>
      <c r="F350" s="3653"/>
      <c r="G350" s="3653"/>
      <c r="H350" s="3653"/>
      <c r="I350" s="3653"/>
      <c r="J350" s="3653"/>
      <c r="K350" s="3653"/>
      <c r="L350" s="3653"/>
      <c r="M350" s="3653"/>
      <c r="N350" s="3653"/>
      <c r="O350" s="3653"/>
      <c r="P350" s="3653"/>
      <c r="Q350" s="3653"/>
      <c r="R350" s="2577"/>
      <c r="S350" s="2577"/>
      <c r="T350" s="2577"/>
      <c r="U350" s="2577"/>
      <c r="V350" s="2577"/>
      <c r="W350" s="2577"/>
      <c r="X350" s="2577"/>
      <c r="Y350" s="2577"/>
      <c r="Z350" s="2577"/>
      <c r="AA350" s="2577"/>
      <c r="AB350" s="2577"/>
      <c r="AC350" s="2577"/>
      <c r="AD350" s="2577"/>
      <c r="AE350" s="2577"/>
      <c r="AF350" s="2577"/>
      <c r="AG350" s="2577"/>
      <c r="AH350" s="2577"/>
      <c r="AI350" s="2577"/>
      <c r="AJ350" s="2577"/>
      <c r="AK350" s="2578"/>
    </row>
    <row r="351" spans="2:37" s="2409" customFormat="1" ht="13.5" customHeight="1" thickBot="1" x14ac:dyDescent="0.25">
      <c r="B351" s="3638" t="s">
        <v>5014</v>
      </c>
      <c r="C351" s="3638"/>
      <c r="D351" s="3638" t="s">
        <v>5004</v>
      </c>
      <c r="E351" s="3638" t="s">
        <v>5015</v>
      </c>
      <c r="F351" s="3654" t="s">
        <v>224</v>
      </c>
      <c r="G351" s="3654"/>
      <c r="H351" s="3654"/>
      <c r="I351" s="3654"/>
      <c r="J351" s="3654"/>
      <c r="K351" s="3654"/>
      <c r="L351" s="3654"/>
      <c r="M351" s="3654"/>
      <c r="N351" s="3654"/>
      <c r="O351" s="3654"/>
      <c r="P351" s="3654"/>
      <c r="Q351" s="3654"/>
      <c r="R351" s="3654"/>
      <c r="S351" s="3654" t="s">
        <v>340</v>
      </c>
      <c r="T351" s="3654"/>
      <c r="U351" s="3654"/>
      <c r="V351" s="3654"/>
      <c r="W351" s="3654"/>
      <c r="X351" s="3654"/>
      <c r="Y351" s="3654"/>
      <c r="Z351" s="3654"/>
      <c r="AA351" s="3654"/>
      <c r="AB351" s="3654"/>
      <c r="AC351" s="3654"/>
      <c r="AD351" s="3654" t="s">
        <v>225</v>
      </c>
      <c r="AE351" s="3654"/>
      <c r="AF351" s="3654"/>
      <c r="AG351" s="3654"/>
      <c r="AH351" s="3655" t="s">
        <v>4999</v>
      </c>
      <c r="AI351" s="3655"/>
      <c r="AJ351" s="3655"/>
      <c r="AK351" s="2578"/>
    </row>
    <row r="352" spans="2:37" s="2409" customFormat="1" ht="13.5" customHeight="1" thickBot="1" x14ac:dyDescent="0.25">
      <c r="B352" s="3639"/>
      <c r="C352" s="3639"/>
      <c r="D352" s="3639"/>
      <c r="E352" s="3639"/>
      <c r="F352" s="3639" t="s">
        <v>5016</v>
      </c>
      <c r="G352" s="3639" t="s">
        <v>5017</v>
      </c>
      <c r="H352" s="3638" t="s">
        <v>5018</v>
      </c>
      <c r="I352" s="3640" t="s">
        <v>5019</v>
      </c>
      <c r="J352" s="3640" t="s">
        <v>5020</v>
      </c>
      <c r="K352" s="3637" t="s">
        <v>5021</v>
      </c>
      <c r="L352" s="3637" t="s">
        <v>5022</v>
      </c>
      <c r="M352" s="3640" t="s">
        <v>5023</v>
      </c>
      <c r="N352" s="3640"/>
      <c r="O352" s="3637" t="s">
        <v>5024</v>
      </c>
      <c r="P352" s="3637" t="s">
        <v>5025</v>
      </c>
      <c r="Q352" s="3637" t="s">
        <v>5026</v>
      </c>
      <c r="R352" s="3637" t="s">
        <v>5027</v>
      </c>
      <c r="S352" s="3638" t="s">
        <v>5028</v>
      </c>
      <c r="T352" s="3638" t="s">
        <v>5029</v>
      </c>
      <c r="U352" s="3638" t="s">
        <v>5030</v>
      </c>
      <c r="V352" s="3638" t="s">
        <v>5031</v>
      </c>
      <c r="W352" s="3638" t="s">
        <v>5032</v>
      </c>
      <c r="X352" s="3638" t="s">
        <v>5033</v>
      </c>
      <c r="Y352" s="3638" t="s">
        <v>5034</v>
      </c>
      <c r="Z352" s="3638" t="s">
        <v>5035</v>
      </c>
      <c r="AA352" s="3638" t="s">
        <v>5036</v>
      </c>
      <c r="AB352" s="3640" t="s">
        <v>5037</v>
      </c>
      <c r="AC352" s="3640" t="s">
        <v>5038</v>
      </c>
      <c r="AD352" s="3638" t="s">
        <v>5039</v>
      </c>
      <c r="AE352" s="3638" t="s">
        <v>5040</v>
      </c>
      <c r="AF352" s="3638" t="s">
        <v>5041</v>
      </c>
      <c r="AG352" s="3638" t="s">
        <v>5042</v>
      </c>
      <c r="AH352" s="3638" t="s">
        <v>1154</v>
      </c>
      <c r="AI352" s="3638" t="s">
        <v>5000</v>
      </c>
      <c r="AJ352" s="3638" t="s">
        <v>5001</v>
      </c>
      <c r="AK352" s="2578"/>
    </row>
    <row r="353" spans="2:37" s="2409" customFormat="1" ht="24" customHeight="1" thickBot="1" x14ac:dyDescent="0.25">
      <c r="B353" s="3639"/>
      <c r="C353" s="3639"/>
      <c r="D353" s="3639"/>
      <c r="E353" s="3639"/>
      <c r="F353" s="3639"/>
      <c r="G353" s="3639"/>
      <c r="H353" s="3639"/>
      <c r="I353" s="3637"/>
      <c r="J353" s="3637"/>
      <c r="K353" s="3637"/>
      <c r="L353" s="3637"/>
      <c r="M353" s="2664" t="s">
        <v>5043</v>
      </c>
      <c r="N353" s="2663" t="s">
        <v>2798</v>
      </c>
      <c r="O353" s="3637"/>
      <c r="P353" s="3637"/>
      <c r="Q353" s="3637"/>
      <c r="R353" s="3637"/>
      <c r="S353" s="3639"/>
      <c r="T353" s="3639"/>
      <c r="U353" s="3639"/>
      <c r="V353" s="3639"/>
      <c r="W353" s="3639"/>
      <c r="X353" s="3639"/>
      <c r="Y353" s="3639"/>
      <c r="Z353" s="3639"/>
      <c r="AA353" s="3639"/>
      <c r="AB353" s="3637"/>
      <c r="AC353" s="3637"/>
      <c r="AD353" s="3639"/>
      <c r="AE353" s="3639"/>
      <c r="AF353" s="3639"/>
      <c r="AG353" s="3639"/>
      <c r="AH353" s="3639"/>
      <c r="AI353" s="3639"/>
      <c r="AJ353" s="3639"/>
      <c r="AK353" s="2578"/>
    </row>
    <row r="354" spans="2:37" s="2409" customFormat="1" ht="13.5" customHeight="1" x14ac:dyDescent="0.2">
      <c r="B354" s="3743" t="s">
        <v>5183</v>
      </c>
      <c r="C354" s="3744"/>
      <c r="D354" s="2584">
        <v>1826</v>
      </c>
      <c r="E354" s="2585">
        <v>4.99</v>
      </c>
      <c r="F354" s="2585" t="s">
        <v>1417</v>
      </c>
      <c r="G354" s="2585" t="s">
        <v>1417</v>
      </c>
      <c r="H354" s="2585" t="s">
        <v>1417</v>
      </c>
      <c r="I354" s="2585" t="s">
        <v>1417</v>
      </c>
      <c r="J354" s="2585" t="s">
        <v>1417</v>
      </c>
      <c r="K354" s="2585" t="s">
        <v>1417</v>
      </c>
      <c r="L354" s="2585" t="s">
        <v>1417</v>
      </c>
      <c r="M354" s="2585" t="s">
        <v>1417</v>
      </c>
      <c r="N354" s="2585" t="s">
        <v>1417</v>
      </c>
      <c r="O354" s="2585" t="s">
        <v>1417</v>
      </c>
      <c r="P354" s="2585" t="s">
        <v>1417</v>
      </c>
      <c r="Q354" s="2585" t="s">
        <v>1417</v>
      </c>
      <c r="R354" s="2585" t="s">
        <v>1417</v>
      </c>
      <c r="S354" s="2585" t="s">
        <v>1417</v>
      </c>
      <c r="T354" s="2585" t="s">
        <v>1417</v>
      </c>
      <c r="U354" s="2585" t="s">
        <v>1417</v>
      </c>
      <c r="V354" s="2585" t="s">
        <v>1417</v>
      </c>
      <c r="W354" s="2585" t="s">
        <v>1417</v>
      </c>
      <c r="X354" s="2585" t="s">
        <v>1417</v>
      </c>
      <c r="Y354" s="2585" t="s">
        <v>1417</v>
      </c>
      <c r="Z354" s="2585" t="s">
        <v>1417</v>
      </c>
      <c r="AA354" s="2585" t="s">
        <v>1417</v>
      </c>
      <c r="AB354" s="2585" t="s">
        <v>1417</v>
      </c>
      <c r="AC354" s="2585" t="s">
        <v>1417</v>
      </c>
      <c r="AD354" s="2585" t="s">
        <v>1417</v>
      </c>
      <c r="AE354" s="2599">
        <v>500</v>
      </c>
      <c r="AF354" s="2749">
        <f>4.99/500</f>
        <v>9.980000000000001E-3</v>
      </c>
      <c r="AG354" s="2585" t="s">
        <v>1417</v>
      </c>
      <c r="AH354" s="2585" t="s">
        <v>1417</v>
      </c>
      <c r="AI354" s="2585" t="s">
        <v>1417</v>
      </c>
      <c r="AJ354" s="2601" t="s">
        <v>1417</v>
      </c>
      <c r="AK354" s="2578"/>
    </row>
    <row r="355" spans="2:37" s="2409" customFormat="1" ht="13.5" customHeight="1" x14ac:dyDescent="0.2">
      <c r="B355" s="3749" t="s">
        <v>5184</v>
      </c>
      <c r="C355" s="3750"/>
      <c r="D355" s="2561">
        <v>1824</v>
      </c>
      <c r="E355" s="2562">
        <v>9.99</v>
      </c>
      <c r="F355" s="2562" t="s">
        <v>1417</v>
      </c>
      <c r="G355" s="2562" t="s">
        <v>1417</v>
      </c>
      <c r="H355" s="2562" t="s">
        <v>1417</v>
      </c>
      <c r="I355" s="2562" t="s">
        <v>1417</v>
      </c>
      <c r="J355" s="2562" t="s">
        <v>1417</v>
      </c>
      <c r="K355" s="2562" t="s">
        <v>1417</v>
      </c>
      <c r="L355" s="2562" t="s">
        <v>1417</v>
      </c>
      <c r="M355" s="2562" t="s">
        <v>1417</v>
      </c>
      <c r="N355" s="2562" t="s">
        <v>1417</v>
      </c>
      <c r="O355" s="2562" t="s">
        <v>1417</v>
      </c>
      <c r="P355" s="2562" t="s">
        <v>1417</v>
      </c>
      <c r="Q355" s="2562" t="s">
        <v>1417</v>
      </c>
      <c r="R355" s="2562" t="s">
        <v>1417</v>
      </c>
      <c r="S355" s="2562" t="s">
        <v>1417</v>
      </c>
      <c r="T355" s="2562" t="s">
        <v>1417</v>
      </c>
      <c r="U355" s="2562" t="s">
        <v>1417</v>
      </c>
      <c r="V355" s="2562" t="s">
        <v>1417</v>
      </c>
      <c r="W355" s="2562" t="s">
        <v>1417</v>
      </c>
      <c r="X355" s="2562" t="s">
        <v>1417</v>
      </c>
      <c r="Y355" s="2562" t="s">
        <v>1417</v>
      </c>
      <c r="Z355" s="2562" t="s">
        <v>1417</v>
      </c>
      <c r="AA355" s="2562" t="s">
        <v>1417</v>
      </c>
      <c r="AB355" s="2562" t="s">
        <v>1417</v>
      </c>
      <c r="AC355" s="2562" t="s">
        <v>1417</v>
      </c>
      <c r="AD355" s="2562" t="s">
        <v>1417</v>
      </c>
      <c r="AE355" s="2588">
        <v>1000</v>
      </c>
      <c r="AF355" s="3206">
        <f>9.99/1000</f>
        <v>9.9900000000000006E-3</v>
      </c>
      <c r="AG355" s="2562" t="s">
        <v>1417</v>
      </c>
      <c r="AH355" s="2562" t="s">
        <v>1417</v>
      </c>
      <c r="AI355" s="2562" t="s">
        <v>1417</v>
      </c>
      <c r="AJ355" s="2621" t="s">
        <v>1417</v>
      </c>
      <c r="AK355" s="2578"/>
    </row>
    <row r="356" spans="2:37" s="2409" customFormat="1" ht="13.5" customHeight="1" thickBot="1" x14ac:dyDescent="0.25">
      <c r="B356" s="3753" t="s">
        <v>5185</v>
      </c>
      <c r="C356" s="3754"/>
      <c r="D356" s="2608">
        <v>1825</v>
      </c>
      <c r="E356" s="2609">
        <v>15.99</v>
      </c>
      <c r="F356" s="2609" t="s">
        <v>1417</v>
      </c>
      <c r="G356" s="2609" t="s">
        <v>1417</v>
      </c>
      <c r="H356" s="2609" t="s">
        <v>1417</v>
      </c>
      <c r="I356" s="2609" t="s">
        <v>1417</v>
      </c>
      <c r="J356" s="2609" t="s">
        <v>1417</v>
      </c>
      <c r="K356" s="2609" t="s">
        <v>1417</v>
      </c>
      <c r="L356" s="2609" t="s">
        <v>1417</v>
      </c>
      <c r="M356" s="2609" t="s">
        <v>1417</v>
      </c>
      <c r="N356" s="2609" t="s">
        <v>1417</v>
      </c>
      <c r="O356" s="2609" t="s">
        <v>1417</v>
      </c>
      <c r="P356" s="2609" t="s">
        <v>1417</v>
      </c>
      <c r="Q356" s="2609" t="s">
        <v>1417</v>
      </c>
      <c r="R356" s="2609" t="s">
        <v>1417</v>
      </c>
      <c r="S356" s="2609" t="s">
        <v>1417</v>
      </c>
      <c r="T356" s="2609" t="s">
        <v>1417</v>
      </c>
      <c r="U356" s="2609" t="s">
        <v>1417</v>
      </c>
      <c r="V356" s="2609" t="s">
        <v>1417</v>
      </c>
      <c r="W356" s="2609" t="s">
        <v>1417</v>
      </c>
      <c r="X356" s="2609" t="s">
        <v>1417</v>
      </c>
      <c r="Y356" s="2609" t="s">
        <v>1417</v>
      </c>
      <c r="Z356" s="2609" t="s">
        <v>1417</v>
      </c>
      <c r="AA356" s="2609" t="s">
        <v>1417</v>
      </c>
      <c r="AB356" s="2609" t="s">
        <v>1417</v>
      </c>
      <c r="AC356" s="2609" t="s">
        <v>1417</v>
      </c>
      <c r="AD356" s="2609" t="s">
        <v>1417</v>
      </c>
      <c r="AE356" s="2630">
        <v>2000</v>
      </c>
      <c r="AF356" s="3207">
        <f>15.99/2000</f>
        <v>7.9950000000000004E-3</v>
      </c>
      <c r="AG356" s="2609" t="s">
        <v>1417</v>
      </c>
      <c r="AH356" s="2609" t="s">
        <v>1417</v>
      </c>
      <c r="AI356" s="2609" t="s">
        <v>1417</v>
      </c>
      <c r="AJ356" s="2633" t="s">
        <v>1417</v>
      </c>
      <c r="AK356" s="2578"/>
    </row>
    <row r="357" spans="2:37" s="2409" customFormat="1" ht="13.5" customHeight="1" x14ac:dyDescent="0.2">
      <c r="B357" s="2579"/>
      <c r="C357" s="2572"/>
      <c r="D357" s="3652" t="s">
        <v>5186</v>
      </c>
      <c r="E357" s="3652"/>
      <c r="F357" s="3652"/>
      <c r="G357" s="3652"/>
      <c r="H357" s="2572"/>
      <c r="I357" s="2573"/>
      <c r="J357" s="2573"/>
      <c r="K357" s="2573"/>
      <c r="L357" s="2573"/>
      <c r="M357" s="2572"/>
      <c r="N357" s="2573"/>
      <c r="O357" s="2573"/>
      <c r="P357" s="2573"/>
      <c r="Q357" s="2573"/>
      <c r="R357" s="2573"/>
      <c r="S357" s="2572"/>
      <c r="T357" s="2571"/>
      <c r="U357" s="2571"/>
      <c r="V357" s="2571"/>
      <c r="W357" s="2571"/>
      <c r="X357" s="2571"/>
      <c r="Y357" s="2571"/>
      <c r="Z357" s="2571"/>
      <c r="AA357" s="2571"/>
      <c r="AB357" s="2571"/>
      <c r="AC357" s="2571"/>
      <c r="AD357" s="2571"/>
      <c r="AE357" s="2571"/>
      <c r="AF357" s="2571"/>
      <c r="AG357" s="2571"/>
      <c r="AH357" s="2571"/>
      <c r="AI357" s="2571"/>
      <c r="AJ357" s="2574"/>
      <c r="AK357" s="2578"/>
    </row>
    <row r="358" spans="2:37" s="2409" customFormat="1" ht="13.5" customHeight="1" x14ac:dyDescent="0.2">
      <c r="B358" s="3643" t="s">
        <v>5002</v>
      </c>
      <c r="C358" s="3644"/>
      <c r="D358" s="3652" t="s">
        <v>5187</v>
      </c>
      <c r="E358" s="3652"/>
      <c r="F358" s="3652"/>
      <c r="G358" s="3652"/>
      <c r="H358" s="2575"/>
      <c r="I358" s="2575"/>
      <c r="J358" s="2575"/>
      <c r="K358" s="2575"/>
      <c r="L358" s="2575"/>
      <c r="M358" s="2575"/>
      <c r="N358" s="2575"/>
      <c r="O358" s="2575"/>
      <c r="P358" s="2575"/>
      <c r="Q358" s="2575"/>
      <c r="R358" s="2575"/>
      <c r="S358" s="2575"/>
      <c r="T358" s="2571"/>
      <c r="U358" s="2571"/>
      <c r="V358" s="2571"/>
      <c r="W358" s="2571"/>
      <c r="X358" s="2571"/>
      <c r="Y358" s="2571"/>
      <c r="Z358" s="2571"/>
      <c r="AA358" s="2571"/>
      <c r="AB358" s="2571"/>
      <c r="AC358" s="2571"/>
      <c r="AD358" s="2571"/>
      <c r="AE358" s="2571"/>
      <c r="AF358" s="2571"/>
      <c r="AG358" s="2571"/>
      <c r="AH358" s="2571"/>
      <c r="AI358" s="2571"/>
      <c r="AJ358" s="2574"/>
      <c r="AK358" s="2578"/>
    </row>
    <row r="359" spans="2:37" s="2409" customFormat="1" ht="13.5" customHeight="1" x14ac:dyDescent="0.2">
      <c r="B359" s="3643" t="s">
        <v>5003</v>
      </c>
      <c r="C359" s="3644"/>
      <c r="D359" s="2701"/>
      <c r="E359" s="2701"/>
      <c r="F359" s="2701"/>
      <c r="G359" s="2701"/>
      <c r="H359" s="2575"/>
      <c r="I359" s="2575"/>
      <c r="J359" s="2575"/>
      <c r="K359" s="2575"/>
      <c r="L359" s="2575"/>
      <c r="M359" s="2575"/>
      <c r="N359" s="2575"/>
      <c r="O359" s="2575"/>
      <c r="P359" s="2575"/>
      <c r="Q359" s="2575"/>
      <c r="R359" s="2575"/>
      <c r="S359" s="2575"/>
      <c r="T359" s="2571"/>
      <c r="U359" s="2571"/>
      <c r="V359" s="2571"/>
      <c r="W359" s="2571"/>
      <c r="X359" s="2571"/>
      <c r="Y359" s="2571"/>
      <c r="Z359" s="2571"/>
      <c r="AA359" s="2571"/>
      <c r="AB359" s="2571"/>
      <c r="AC359" s="2571"/>
      <c r="AD359" s="2571"/>
      <c r="AE359" s="2571"/>
      <c r="AF359" s="2571"/>
      <c r="AG359" s="2571"/>
      <c r="AH359" s="2571"/>
      <c r="AI359" s="2571"/>
      <c r="AJ359" s="2574"/>
      <c r="AK359" s="2578"/>
    </row>
    <row r="360" spans="2:37" s="2409" customFormat="1" ht="13.5" customHeight="1" thickBot="1" x14ac:dyDescent="0.25">
      <c r="B360" s="3646"/>
      <c r="C360" s="3647"/>
      <c r="D360" s="3648"/>
      <c r="E360" s="3648"/>
      <c r="F360" s="3648"/>
      <c r="G360" s="3648"/>
      <c r="H360" s="2580"/>
      <c r="I360" s="2580"/>
      <c r="J360" s="2580"/>
      <c r="K360" s="2580"/>
      <c r="L360" s="2580"/>
      <c r="M360" s="2580"/>
      <c r="N360" s="2580"/>
      <c r="O360" s="2580"/>
      <c r="P360" s="2580"/>
      <c r="Q360" s="2580"/>
      <c r="R360" s="2580"/>
      <c r="S360" s="2580"/>
      <c r="T360" s="2581"/>
      <c r="U360" s="2581"/>
      <c r="V360" s="2581"/>
      <c r="W360" s="2581"/>
      <c r="X360" s="2581"/>
      <c r="Y360" s="2581"/>
      <c r="Z360" s="2581"/>
      <c r="AA360" s="2581"/>
      <c r="AB360" s="2581"/>
      <c r="AC360" s="2581"/>
      <c r="AD360" s="2581"/>
      <c r="AE360" s="2581"/>
      <c r="AF360" s="2581"/>
      <c r="AG360" s="2581"/>
      <c r="AH360" s="2581"/>
      <c r="AI360" s="2581"/>
      <c r="AJ360" s="2582"/>
      <c r="AK360" s="2583"/>
    </row>
    <row r="361" spans="2:37" s="2409" customFormat="1" ht="13.5" customHeight="1" x14ac:dyDescent="0.2">
      <c r="B361" s="4587" t="str">
        <f>+B343</f>
        <v>.</v>
      </c>
      <c r="C361" s="4587"/>
    </row>
    <row r="362" spans="2:37" s="2409" customFormat="1" ht="13.5" customHeight="1" thickBot="1" x14ac:dyDescent="0.25"/>
    <row r="363" spans="2:37" s="2409" customFormat="1" ht="13.5" customHeight="1" x14ac:dyDescent="0.2">
      <c r="B363" s="3623" t="s">
        <v>5011</v>
      </c>
      <c r="C363" s="3624"/>
      <c r="D363" s="3624"/>
      <c r="E363" s="3624"/>
      <c r="F363" s="3624"/>
      <c r="G363" s="3624"/>
      <c r="H363" s="3624"/>
      <c r="I363" s="3624"/>
      <c r="J363" s="3624"/>
      <c r="K363" s="3624"/>
      <c r="L363" s="3624"/>
      <c r="M363" s="3624"/>
      <c r="N363" s="3624"/>
      <c r="O363" s="3624"/>
      <c r="P363" s="3624"/>
      <c r="Q363" s="3624"/>
      <c r="R363" s="3624"/>
      <c r="S363" s="3624"/>
      <c r="T363" s="3624"/>
      <c r="U363" s="3624"/>
      <c r="V363" s="3624"/>
      <c r="W363" s="3624"/>
      <c r="X363" s="3624"/>
      <c r="Y363" s="3624"/>
      <c r="Z363" s="3624"/>
      <c r="AA363" s="3624"/>
      <c r="AB363" s="3624"/>
      <c r="AC363" s="3624"/>
      <c r="AD363" s="3624"/>
      <c r="AE363" s="3624"/>
      <c r="AF363" s="3624"/>
      <c r="AG363" s="3624"/>
      <c r="AH363" s="3624"/>
      <c r="AI363" s="3624"/>
      <c r="AJ363" s="3624"/>
      <c r="AK363" s="3625"/>
    </row>
    <row r="364" spans="2:37" s="2409" customFormat="1" ht="13.5" customHeight="1" x14ac:dyDescent="0.2">
      <c r="B364" s="2576"/>
      <c r="C364" s="2667"/>
      <c r="D364" s="2667"/>
      <c r="E364" s="2667"/>
      <c r="F364" s="2667"/>
      <c r="G364" s="2577"/>
      <c r="H364" s="2577"/>
      <c r="I364" s="2577"/>
      <c r="J364" s="2577"/>
      <c r="K364" s="2577"/>
      <c r="L364" s="2577"/>
      <c r="M364" s="2577"/>
      <c r="N364" s="2577"/>
      <c r="O364" s="2577"/>
      <c r="P364" s="2577"/>
      <c r="Q364" s="2577"/>
      <c r="R364" s="2577"/>
      <c r="S364" s="2577"/>
      <c r="T364" s="2577"/>
      <c r="U364" s="2577"/>
      <c r="V364" s="2577"/>
      <c r="W364" s="2577"/>
      <c r="X364" s="2577"/>
      <c r="Y364" s="2577"/>
      <c r="Z364" s="2577"/>
      <c r="AA364" s="2577"/>
      <c r="AB364" s="2577"/>
      <c r="AC364" s="2577"/>
      <c r="AD364" s="2577"/>
      <c r="AE364" s="2577"/>
      <c r="AF364" s="2577"/>
      <c r="AG364" s="2577"/>
      <c r="AH364" s="2577"/>
      <c r="AI364" s="2577"/>
      <c r="AJ364" s="2577"/>
      <c r="AK364" s="2578"/>
    </row>
    <row r="365" spans="2:37" s="2409" customFormat="1" ht="13.5" customHeight="1" x14ac:dyDescent="0.2">
      <c r="B365" s="2576" t="s">
        <v>4998</v>
      </c>
      <c r="C365" s="2667"/>
      <c r="D365" s="3740" t="s">
        <v>5174</v>
      </c>
      <c r="E365" s="3740"/>
      <c r="F365" s="3740"/>
      <c r="G365" s="2577"/>
      <c r="H365" s="2577"/>
      <c r="I365" s="2577"/>
      <c r="J365" s="2577"/>
      <c r="K365" s="2577"/>
      <c r="L365" s="2577"/>
      <c r="M365" s="2577"/>
      <c r="N365" s="2577"/>
      <c r="O365" s="2577"/>
      <c r="P365" s="2577"/>
      <c r="Q365" s="2577"/>
      <c r="R365" s="2577"/>
      <c r="S365" s="2577"/>
      <c r="T365" s="2577"/>
      <c r="U365" s="2577"/>
      <c r="V365" s="2577"/>
      <c r="W365" s="2577"/>
      <c r="X365" s="2577"/>
      <c r="Y365" s="2577"/>
      <c r="Z365" s="2577"/>
      <c r="AA365" s="2577"/>
      <c r="AB365" s="2577"/>
      <c r="AC365" s="2577"/>
      <c r="AD365" s="2577"/>
      <c r="AE365" s="2577"/>
      <c r="AF365" s="2577"/>
      <c r="AG365" s="2577"/>
      <c r="AH365" s="2577"/>
      <c r="AI365" s="2577"/>
      <c r="AJ365" s="2577"/>
      <c r="AK365" s="2578"/>
    </row>
    <row r="366" spans="2:37" s="2409" customFormat="1" ht="27.75" customHeight="1" thickBot="1" x14ac:dyDescent="0.25">
      <c r="B366" s="3657" t="s">
        <v>5012</v>
      </c>
      <c r="C366" s="3658"/>
      <c r="D366" s="3747">
        <v>41431</v>
      </c>
      <c r="E366" s="3748"/>
      <c r="F366" s="2667"/>
      <c r="G366" s="2577"/>
      <c r="H366" s="2577"/>
      <c r="I366" s="2577"/>
      <c r="J366" s="2577"/>
      <c r="K366" s="2577"/>
      <c r="L366" s="2577"/>
      <c r="M366" s="2577"/>
      <c r="N366" s="2577"/>
      <c r="O366" s="2577"/>
      <c r="P366" s="2577"/>
      <c r="Q366" s="2577"/>
      <c r="R366" s="2577"/>
      <c r="S366" s="2577"/>
      <c r="T366" s="2577"/>
      <c r="U366" s="2577"/>
      <c r="V366" s="2577"/>
      <c r="W366" s="2577"/>
      <c r="X366" s="2577"/>
      <c r="Y366" s="2577"/>
      <c r="Z366" s="2577"/>
      <c r="AA366" s="2577"/>
      <c r="AB366" s="2577"/>
      <c r="AC366" s="2577"/>
      <c r="AD366" s="2577"/>
      <c r="AE366" s="2577"/>
      <c r="AF366" s="2577"/>
      <c r="AG366" s="2577"/>
      <c r="AH366" s="2577"/>
      <c r="AI366" s="2577"/>
      <c r="AJ366" s="2577"/>
      <c r="AK366" s="2578"/>
    </row>
    <row r="367" spans="2:37" s="2409" customFormat="1" ht="102.75" customHeight="1" thickBot="1" x14ac:dyDescent="0.25">
      <c r="B367" s="3659" t="s">
        <v>5013</v>
      </c>
      <c r="C367" s="3710"/>
      <c r="D367" s="3730" t="s">
        <v>5175</v>
      </c>
      <c r="E367" s="3731"/>
      <c r="F367" s="3731"/>
      <c r="G367" s="3731"/>
      <c r="H367" s="3731"/>
      <c r="I367" s="3731"/>
      <c r="J367" s="3731"/>
      <c r="K367" s="3731"/>
      <c r="L367" s="3731"/>
      <c r="M367" s="3731"/>
      <c r="N367" s="3731"/>
      <c r="O367" s="3731"/>
      <c r="P367" s="3731"/>
      <c r="Q367" s="3732"/>
      <c r="R367" s="2577"/>
      <c r="S367" s="2577"/>
      <c r="T367" s="2577"/>
      <c r="U367" s="2577"/>
      <c r="V367" s="2577"/>
      <c r="W367" s="2577"/>
      <c r="X367" s="2577"/>
      <c r="Y367" s="2577"/>
      <c r="Z367" s="2577"/>
      <c r="AA367" s="2577"/>
      <c r="AB367" s="2577"/>
      <c r="AC367" s="2577"/>
      <c r="AD367" s="2577"/>
      <c r="AE367" s="2577"/>
      <c r="AF367" s="2577"/>
      <c r="AG367" s="2577"/>
      <c r="AH367" s="2577"/>
      <c r="AI367" s="2577"/>
      <c r="AJ367" s="2577"/>
      <c r="AK367" s="2578"/>
    </row>
    <row r="368" spans="2:37" s="2409" customFormat="1" ht="13.5" customHeight="1" thickBot="1" x14ac:dyDescent="0.25">
      <c r="B368" s="3664"/>
      <c r="C368" s="3653"/>
      <c r="D368" s="3653"/>
      <c r="E368" s="3653"/>
      <c r="F368" s="3653"/>
      <c r="G368" s="3653"/>
      <c r="H368" s="3653"/>
      <c r="I368" s="3653"/>
      <c r="J368" s="3653"/>
      <c r="K368" s="3653"/>
      <c r="L368" s="3653"/>
      <c r="M368" s="3653"/>
      <c r="N368" s="3653"/>
      <c r="O368" s="3653"/>
      <c r="P368" s="3653"/>
      <c r="Q368" s="3653"/>
      <c r="R368" s="2577"/>
      <c r="S368" s="2577"/>
      <c r="T368" s="2577"/>
      <c r="U368" s="2577"/>
      <c r="V368" s="2577"/>
      <c r="W368" s="2577"/>
      <c r="X368" s="2577"/>
      <c r="Y368" s="2577"/>
      <c r="Z368" s="2577"/>
      <c r="AA368" s="2577"/>
      <c r="AB368" s="2577"/>
      <c r="AC368" s="2577"/>
      <c r="AD368" s="2577"/>
      <c r="AE368" s="2577"/>
      <c r="AF368" s="2577"/>
      <c r="AG368" s="2577"/>
      <c r="AH368" s="2577"/>
      <c r="AI368" s="2577"/>
      <c r="AJ368" s="2577"/>
      <c r="AK368" s="2578"/>
    </row>
    <row r="369" spans="2:37" s="2409" customFormat="1" ht="13.5" customHeight="1" thickBot="1" x14ac:dyDescent="0.25">
      <c r="B369" s="3638" t="s">
        <v>5014</v>
      </c>
      <c r="C369" s="3638"/>
      <c r="D369" s="3638" t="s">
        <v>5004</v>
      </c>
      <c r="E369" s="3638" t="s">
        <v>5015</v>
      </c>
      <c r="F369" s="3654" t="s">
        <v>224</v>
      </c>
      <c r="G369" s="3654"/>
      <c r="H369" s="3654"/>
      <c r="I369" s="3654"/>
      <c r="J369" s="3654"/>
      <c r="K369" s="3654"/>
      <c r="L369" s="3654"/>
      <c r="M369" s="3654"/>
      <c r="N369" s="3654"/>
      <c r="O369" s="3654"/>
      <c r="P369" s="3654"/>
      <c r="Q369" s="3654"/>
      <c r="R369" s="3654"/>
      <c r="S369" s="3654" t="s">
        <v>340</v>
      </c>
      <c r="T369" s="3654"/>
      <c r="U369" s="3654"/>
      <c r="V369" s="3654"/>
      <c r="W369" s="3654"/>
      <c r="X369" s="3654"/>
      <c r="Y369" s="3654"/>
      <c r="Z369" s="3654"/>
      <c r="AA369" s="3654"/>
      <c r="AB369" s="3654"/>
      <c r="AC369" s="3654"/>
      <c r="AD369" s="3654" t="s">
        <v>225</v>
      </c>
      <c r="AE369" s="3654"/>
      <c r="AF369" s="3654"/>
      <c r="AG369" s="3654"/>
      <c r="AH369" s="3655" t="s">
        <v>4999</v>
      </c>
      <c r="AI369" s="3655"/>
      <c r="AJ369" s="3655"/>
      <c r="AK369" s="2578"/>
    </row>
    <row r="370" spans="2:37" s="2409" customFormat="1" ht="13.5" customHeight="1" thickBot="1" x14ac:dyDescent="0.25">
      <c r="B370" s="3639"/>
      <c r="C370" s="3639"/>
      <c r="D370" s="3639"/>
      <c r="E370" s="3639"/>
      <c r="F370" s="3639" t="s">
        <v>5016</v>
      </c>
      <c r="G370" s="3639" t="s">
        <v>5017</v>
      </c>
      <c r="H370" s="3638" t="s">
        <v>5018</v>
      </c>
      <c r="I370" s="3640" t="s">
        <v>5019</v>
      </c>
      <c r="J370" s="3640" t="s">
        <v>5020</v>
      </c>
      <c r="K370" s="3637" t="s">
        <v>5021</v>
      </c>
      <c r="L370" s="3637" t="s">
        <v>5022</v>
      </c>
      <c r="M370" s="3640" t="s">
        <v>5023</v>
      </c>
      <c r="N370" s="3640"/>
      <c r="O370" s="3637" t="s">
        <v>5024</v>
      </c>
      <c r="P370" s="3637" t="s">
        <v>5025</v>
      </c>
      <c r="Q370" s="3637" t="s">
        <v>5026</v>
      </c>
      <c r="R370" s="3637" t="s">
        <v>5027</v>
      </c>
      <c r="S370" s="3638" t="s">
        <v>5028</v>
      </c>
      <c r="T370" s="3638" t="s">
        <v>5029</v>
      </c>
      <c r="U370" s="3638" t="s">
        <v>5030</v>
      </c>
      <c r="V370" s="3638" t="s">
        <v>5031</v>
      </c>
      <c r="W370" s="3638" t="s">
        <v>5032</v>
      </c>
      <c r="X370" s="3638" t="s">
        <v>5033</v>
      </c>
      <c r="Y370" s="3638" t="s">
        <v>5034</v>
      </c>
      <c r="Z370" s="3638" t="s">
        <v>5035</v>
      </c>
      <c r="AA370" s="3638" t="s">
        <v>5036</v>
      </c>
      <c r="AB370" s="3640" t="s">
        <v>5037</v>
      </c>
      <c r="AC370" s="3640" t="s">
        <v>5038</v>
      </c>
      <c r="AD370" s="3638" t="s">
        <v>5039</v>
      </c>
      <c r="AE370" s="3638" t="s">
        <v>5040</v>
      </c>
      <c r="AF370" s="3638" t="s">
        <v>5041</v>
      </c>
      <c r="AG370" s="3638" t="s">
        <v>5042</v>
      </c>
      <c r="AH370" s="3638" t="s">
        <v>1154</v>
      </c>
      <c r="AI370" s="3638" t="s">
        <v>5000</v>
      </c>
      <c r="AJ370" s="3638" t="s">
        <v>5001</v>
      </c>
      <c r="AK370" s="2578"/>
    </row>
    <row r="371" spans="2:37" s="2409" customFormat="1" ht="13.5" customHeight="1" thickBot="1" x14ac:dyDescent="0.25">
      <c r="B371" s="3639"/>
      <c r="C371" s="3639"/>
      <c r="D371" s="3639"/>
      <c r="E371" s="3639"/>
      <c r="F371" s="3639"/>
      <c r="G371" s="3639"/>
      <c r="H371" s="3639"/>
      <c r="I371" s="3637"/>
      <c r="J371" s="3637"/>
      <c r="K371" s="3637"/>
      <c r="L371" s="3637"/>
      <c r="M371" s="2664" t="s">
        <v>5043</v>
      </c>
      <c r="N371" s="2663" t="s">
        <v>2798</v>
      </c>
      <c r="O371" s="3637"/>
      <c r="P371" s="3637"/>
      <c r="Q371" s="3637"/>
      <c r="R371" s="3637"/>
      <c r="S371" s="3639"/>
      <c r="T371" s="3639"/>
      <c r="U371" s="3639"/>
      <c r="V371" s="3639"/>
      <c r="W371" s="3639"/>
      <c r="X371" s="3639"/>
      <c r="Y371" s="3639"/>
      <c r="Z371" s="3639"/>
      <c r="AA371" s="3639"/>
      <c r="AB371" s="3637"/>
      <c r="AC371" s="3637"/>
      <c r="AD371" s="3639"/>
      <c r="AE371" s="3639"/>
      <c r="AF371" s="3639"/>
      <c r="AG371" s="3639"/>
      <c r="AH371" s="3639"/>
      <c r="AI371" s="3639"/>
      <c r="AJ371" s="3639"/>
      <c r="AK371" s="2578"/>
    </row>
    <row r="372" spans="2:37" s="2409" customFormat="1" ht="171.75" customHeight="1" thickBot="1" x14ac:dyDescent="0.25">
      <c r="B372" s="5097" t="s">
        <v>5176</v>
      </c>
      <c r="C372" s="5098"/>
      <c r="D372" s="2602" t="s">
        <v>5177</v>
      </c>
      <c r="E372" s="2962" t="s">
        <v>1534</v>
      </c>
      <c r="F372" s="2962" t="s">
        <v>1534</v>
      </c>
      <c r="G372" s="2991" t="s">
        <v>1534</v>
      </c>
      <c r="H372" s="2992" t="s">
        <v>1534</v>
      </c>
      <c r="I372" s="2992" t="s">
        <v>1534</v>
      </c>
      <c r="J372" s="2992" t="s">
        <v>1534</v>
      </c>
      <c r="K372" s="2991">
        <v>0.1</v>
      </c>
      <c r="L372" s="2991" t="s">
        <v>1534</v>
      </c>
      <c r="M372" s="2992" t="s">
        <v>1534</v>
      </c>
      <c r="N372" s="2992" t="s">
        <v>1534</v>
      </c>
      <c r="O372" s="2991">
        <v>0.1</v>
      </c>
      <c r="P372" s="2991">
        <v>0.1</v>
      </c>
      <c r="Q372" s="2991" t="s">
        <v>1534</v>
      </c>
      <c r="R372" s="2991" t="s">
        <v>1534</v>
      </c>
      <c r="S372" s="3230" t="s">
        <v>1534</v>
      </c>
      <c r="T372" s="2991" t="s">
        <v>1534</v>
      </c>
      <c r="U372" s="2738" t="s">
        <v>1534</v>
      </c>
      <c r="V372" s="2738" t="s">
        <v>1534</v>
      </c>
      <c r="W372" s="2991">
        <v>0.05</v>
      </c>
      <c r="X372" s="2991" t="s">
        <v>1534</v>
      </c>
      <c r="Y372" s="2992" t="s">
        <v>1534</v>
      </c>
      <c r="Z372" s="2738" t="s">
        <v>1534</v>
      </c>
      <c r="AA372" s="2992" t="s">
        <v>1534</v>
      </c>
      <c r="AB372" s="2991">
        <v>0.06</v>
      </c>
      <c r="AC372" s="2991" t="s">
        <v>1534</v>
      </c>
      <c r="AD372" s="2962" t="s">
        <v>1534</v>
      </c>
      <c r="AE372" s="2992" t="s">
        <v>1534</v>
      </c>
      <c r="AF372" s="2991" t="s">
        <v>5178</v>
      </c>
      <c r="AG372" s="2964" t="s">
        <v>1534</v>
      </c>
      <c r="AH372" s="2992" t="s">
        <v>1534</v>
      </c>
      <c r="AI372" s="2992" t="s">
        <v>1534</v>
      </c>
      <c r="AJ372" s="3139" t="s">
        <v>1534</v>
      </c>
      <c r="AK372" s="2578"/>
    </row>
    <row r="373" spans="2:37" s="2409" customFormat="1" ht="13.5" customHeight="1" x14ac:dyDescent="0.2">
      <c r="B373" s="2579"/>
      <c r="C373" s="2572"/>
      <c r="D373" s="2572"/>
      <c r="E373" s="2572"/>
      <c r="F373" s="2572"/>
      <c r="G373" s="2572"/>
      <c r="H373" s="2572"/>
      <c r="I373" s="2573"/>
      <c r="J373" s="2573"/>
      <c r="K373" s="2573"/>
      <c r="L373" s="2573"/>
      <c r="M373" s="2572"/>
      <c r="N373" s="2573"/>
      <c r="O373" s="2573"/>
      <c r="P373" s="2573"/>
      <c r="Q373" s="2573"/>
      <c r="R373" s="2573"/>
      <c r="S373" s="2572"/>
      <c r="T373" s="2571"/>
      <c r="U373" s="2571"/>
      <c r="V373" s="2571"/>
      <c r="W373" s="2571"/>
      <c r="X373" s="2571"/>
      <c r="Y373" s="2571"/>
      <c r="Z373" s="2571"/>
      <c r="AA373" s="2571"/>
      <c r="AB373" s="2571"/>
      <c r="AC373" s="2571"/>
      <c r="AD373" s="2571"/>
      <c r="AE373" s="2571"/>
      <c r="AF373" s="2571"/>
      <c r="AG373" s="2571"/>
      <c r="AH373" s="2571"/>
      <c r="AI373" s="2571"/>
      <c r="AJ373" s="2574"/>
      <c r="AK373" s="2578"/>
    </row>
    <row r="374" spans="2:37" s="2409" customFormat="1" ht="13.5" customHeight="1" x14ac:dyDescent="0.2">
      <c r="B374" s="3643" t="s">
        <v>5002</v>
      </c>
      <c r="C374" s="3644"/>
      <c r="D374" s="3652" t="s">
        <v>5179</v>
      </c>
      <c r="E374" s="3652"/>
      <c r="F374" s="3652"/>
      <c r="G374" s="3652"/>
      <c r="H374" s="2575"/>
      <c r="I374" s="2575"/>
      <c r="J374" s="2575"/>
      <c r="K374" s="2575"/>
      <c r="L374" s="2575"/>
      <c r="M374" s="2575"/>
      <c r="N374" s="2575"/>
      <c r="O374" s="2575"/>
      <c r="P374" s="2575"/>
      <c r="Q374" s="2575"/>
      <c r="R374" s="2575"/>
      <c r="S374" s="2575"/>
      <c r="T374" s="2571"/>
      <c r="U374" s="2571"/>
      <c r="V374" s="2571"/>
      <c r="W374" s="2571"/>
      <c r="X374" s="2571"/>
      <c r="Y374" s="2571"/>
      <c r="Z374" s="2571"/>
      <c r="AA374" s="2571"/>
      <c r="AB374" s="2571"/>
      <c r="AC374" s="2571"/>
      <c r="AD374" s="2571"/>
      <c r="AE374" s="2571"/>
      <c r="AF374" s="2571"/>
      <c r="AG374" s="2571"/>
      <c r="AH374" s="2571"/>
      <c r="AI374" s="2571"/>
      <c r="AJ374" s="2574"/>
      <c r="AK374" s="2578"/>
    </row>
    <row r="375" spans="2:37" s="2409" customFormat="1" ht="13.5" customHeight="1" x14ac:dyDescent="0.2">
      <c r="B375" s="3643" t="s">
        <v>5003</v>
      </c>
      <c r="C375" s="3644"/>
      <c r="D375" s="3652" t="s">
        <v>5180</v>
      </c>
      <c r="E375" s="3652"/>
      <c r="F375" s="3652"/>
      <c r="G375" s="3652"/>
      <c r="H375" s="2575"/>
      <c r="I375" s="2575"/>
      <c r="J375" s="2575"/>
      <c r="K375" s="2575"/>
      <c r="L375" s="2575"/>
      <c r="M375" s="2575"/>
      <c r="N375" s="2575"/>
      <c r="O375" s="2575"/>
      <c r="P375" s="2575"/>
      <c r="Q375" s="2575"/>
      <c r="R375" s="2575"/>
      <c r="S375" s="2575"/>
      <c r="T375" s="2571"/>
      <c r="U375" s="2571"/>
      <c r="V375" s="2571"/>
      <c r="W375" s="2571"/>
      <c r="X375" s="2571"/>
      <c r="Y375" s="2571"/>
      <c r="Z375" s="2571"/>
      <c r="AA375" s="2571"/>
      <c r="AB375" s="2571"/>
      <c r="AC375" s="2571"/>
      <c r="AD375" s="2571"/>
      <c r="AE375" s="2571"/>
      <c r="AF375" s="2571"/>
      <c r="AG375" s="2571"/>
      <c r="AH375" s="2571"/>
      <c r="AI375" s="2571"/>
      <c r="AJ375" s="2574"/>
      <c r="AK375" s="2578"/>
    </row>
    <row r="376" spans="2:37" s="2409" customFormat="1" ht="13.5" customHeight="1" thickBot="1" x14ac:dyDescent="0.25">
      <c r="B376" s="3646"/>
      <c r="C376" s="3647"/>
      <c r="D376" s="3648"/>
      <c r="E376" s="3648"/>
      <c r="F376" s="3648"/>
      <c r="G376" s="3648"/>
      <c r="H376" s="2580"/>
      <c r="I376" s="2580"/>
      <c r="J376" s="2580"/>
      <c r="K376" s="2580"/>
      <c r="L376" s="2580"/>
      <c r="M376" s="2580"/>
      <c r="N376" s="2580"/>
      <c r="O376" s="2580"/>
      <c r="P376" s="2580"/>
      <c r="Q376" s="2580"/>
      <c r="R376" s="2580"/>
      <c r="S376" s="2580"/>
      <c r="T376" s="2581"/>
      <c r="U376" s="2581"/>
      <c r="V376" s="2581"/>
      <c r="W376" s="2581"/>
      <c r="X376" s="2581"/>
      <c r="Y376" s="2581"/>
      <c r="Z376" s="2581"/>
      <c r="AA376" s="2581"/>
      <c r="AB376" s="2581"/>
      <c r="AC376" s="2581"/>
      <c r="AD376" s="2581"/>
      <c r="AE376" s="2581"/>
      <c r="AF376" s="2581"/>
      <c r="AG376" s="2581"/>
      <c r="AH376" s="2581"/>
      <c r="AI376" s="2581"/>
      <c r="AJ376" s="2582"/>
      <c r="AK376" s="2583"/>
    </row>
    <row r="377" spans="2:37" s="2409" customFormat="1" ht="20.25" customHeight="1" x14ac:dyDescent="0.2">
      <c r="B377" s="4587" t="str">
        <f>+B361</f>
        <v>.</v>
      </c>
      <c r="C377" s="4587"/>
    </row>
    <row r="378" spans="2:37" s="2409" customFormat="1" ht="13.5" customHeight="1" thickBot="1" x14ac:dyDescent="0.25"/>
    <row r="379" spans="2:37" s="2409" customFormat="1" ht="31.5" customHeight="1" x14ac:dyDescent="0.2">
      <c r="B379" s="3623" t="s">
        <v>5011</v>
      </c>
      <c r="C379" s="3624"/>
      <c r="D379" s="3624"/>
      <c r="E379" s="3624"/>
      <c r="F379" s="3624"/>
      <c r="G379" s="3624"/>
      <c r="H379" s="3624"/>
      <c r="I379" s="3624"/>
      <c r="J379" s="3624"/>
      <c r="K379" s="3624"/>
      <c r="L379" s="3624"/>
      <c r="M379" s="3624"/>
      <c r="N379" s="3624"/>
      <c r="O379" s="3624"/>
      <c r="P379" s="3624"/>
      <c r="Q379" s="3624"/>
      <c r="R379" s="3624"/>
      <c r="S379" s="3624"/>
      <c r="T379" s="3624"/>
      <c r="U379" s="3624"/>
      <c r="V379" s="3624"/>
      <c r="W379" s="3624"/>
      <c r="X379" s="3624"/>
      <c r="Y379" s="3624"/>
      <c r="Z379" s="3624"/>
      <c r="AA379" s="3624"/>
      <c r="AB379" s="3624"/>
      <c r="AC379" s="3624"/>
      <c r="AD379" s="3624"/>
      <c r="AE379" s="3624"/>
      <c r="AF379" s="3624"/>
      <c r="AG379" s="3624"/>
      <c r="AH379" s="3624"/>
      <c r="AI379" s="3624"/>
      <c r="AJ379" s="3624"/>
      <c r="AK379" s="3625"/>
    </row>
    <row r="380" spans="2:37" s="2409" customFormat="1" ht="13.5" customHeight="1" x14ac:dyDescent="0.2">
      <c r="B380" s="2576"/>
      <c r="C380" s="2667"/>
      <c r="D380" s="2667"/>
      <c r="E380" s="2667"/>
      <c r="F380" s="2667"/>
      <c r="G380" s="2577"/>
      <c r="H380" s="2577"/>
      <c r="I380" s="2577"/>
      <c r="J380" s="2577"/>
      <c r="K380" s="2577"/>
      <c r="L380" s="2577"/>
      <c r="M380" s="2577"/>
      <c r="N380" s="2577"/>
      <c r="O380" s="2577"/>
      <c r="P380" s="2577"/>
      <c r="Q380" s="2577"/>
      <c r="R380" s="2577"/>
      <c r="S380" s="2577"/>
      <c r="T380" s="2577"/>
      <c r="U380" s="2577"/>
      <c r="V380" s="2577"/>
      <c r="W380" s="2577"/>
      <c r="X380" s="2577"/>
      <c r="Y380" s="2577"/>
      <c r="Z380" s="2577"/>
      <c r="AA380" s="2577"/>
      <c r="AB380" s="2577"/>
      <c r="AC380" s="2577"/>
      <c r="AD380" s="2577"/>
      <c r="AE380" s="2577"/>
      <c r="AF380" s="2577"/>
      <c r="AG380" s="2577"/>
      <c r="AH380" s="2577"/>
      <c r="AI380" s="2577"/>
      <c r="AJ380" s="2577"/>
      <c r="AK380" s="2578"/>
    </row>
    <row r="381" spans="2:37" s="2409" customFormat="1" ht="13.5" customHeight="1" x14ac:dyDescent="0.2">
      <c r="B381" s="2576" t="s">
        <v>4998</v>
      </c>
      <c r="C381" s="2667"/>
      <c r="D381" s="3740" t="s">
        <v>5197</v>
      </c>
      <c r="E381" s="3740"/>
      <c r="F381" s="3740"/>
      <c r="G381" s="2577"/>
      <c r="H381" s="2577"/>
      <c r="I381" s="2577"/>
      <c r="J381" s="2577"/>
      <c r="K381" s="2577"/>
      <c r="L381" s="2577"/>
      <c r="M381" s="2577"/>
      <c r="N381" s="2577"/>
      <c r="O381" s="2577"/>
      <c r="P381" s="2577"/>
      <c r="Q381" s="2577"/>
      <c r="R381" s="2577"/>
      <c r="S381" s="2577"/>
      <c r="T381" s="2577"/>
      <c r="U381" s="2577"/>
      <c r="V381" s="2577"/>
      <c r="W381" s="2577"/>
      <c r="X381" s="2577"/>
      <c r="Y381" s="2577"/>
      <c r="Z381" s="2577"/>
      <c r="AA381" s="2577"/>
      <c r="AB381" s="2577"/>
      <c r="AC381" s="2577"/>
      <c r="AD381" s="2577"/>
      <c r="AE381" s="2577"/>
      <c r="AF381" s="2577"/>
      <c r="AG381" s="2577"/>
      <c r="AH381" s="2577"/>
      <c r="AI381" s="2577"/>
      <c r="AJ381" s="2577"/>
      <c r="AK381" s="2578"/>
    </row>
    <row r="382" spans="2:37" s="2409" customFormat="1" ht="13.5" customHeight="1" thickBot="1" x14ac:dyDescent="0.25">
      <c r="B382" s="3657" t="s">
        <v>5012</v>
      </c>
      <c r="C382" s="3658"/>
      <c r="D382" s="3747">
        <v>41414</v>
      </c>
      <c r="E382" s="3748"/>
      <c r="F382" s="2667"/>
      <c r="G382" s="2577"/>
      <c r="H382" s="2577"/>
      <c r="I382" s="2577"/>
      <c r="J382" s="2577"/>
      <c r="K382" s="2577"/>
      <c r="L382" s="2577"/>
      <c r="M382" s="2577"/>
      <c r="N382" s="2577"/>
      <c r="O382" s="2577"/>
      <c r="P382" s="2577"/>
      <c r="Q382" s="2577"/>
      <c r="R382" s="2577"/>
      <c r="S382" s="2577"/>
      <c r="T382" s="2577"/>
      <c r="U382" s="2577"/>
      <c r="V382" s="2577"/>
      <c r="W382" s="2577"/>
      <c r="X382" s="2577"/>
      <c r="Y382" s="2577"/>
      <c r="Z382" s="2577"/>
      <c r="AA382" s="2577"/>
      <c r="AB382" s="2577"/>
      <c r="AC382" s="2577"/>
      <c r="AD382" s="2577"/>
      <c r="AE382" s="2577"/>
      <c r="AF382" s="2577"/>
      <c r="AG382" s="2577"/>
      <c r="AH382" s="2577"/>
      <c r="AI382" s="2577"/>
      <c r="AJ382" s="2577"/>
      <c r="AK382" s="2578"/>
    </row>
    <row r="383" spans="2:37" s="2409" customFormat="1" ht="147" customHeight="1" thickBot="1" x14ac:dyDescent="0.25">
      <c r="B383" s="3659" t="s">
        <v>5013</v>
      </c>
      <c r="C383" s="3710"/>
      <c r="D383" s="3730" t="s">
        <v>5898</v>
      </c>
      <c r="E383" s="3731"/>
      <c r="F383" s="3731"/>
      <c r="G383" s="3731"/>
      <c r="H383" s="3731"/>
      <c r="I383" s="3731"/>
      <c r="J383" s="3731"/>
      <c r="K383" s="3731"/>
      <c r="L383" s="3731"/>
      <c r="M383" s="3731"/>
      <c r="N383" s="3731"/>
      <c r="O383" s="3731"/>
      <c r="P383" s="3731"/>
      <c r="Q383" s="3732"/>
      <c r="R383" s="2577"/>
      <c r="S383" s="2577"/>
      <c r="T383" s="2577"/>
      <c r="U383" s="2577"/>
      <c r="V383" s="2577"/>
      <c r="W383" s="2577"/>
      <c r="X383" s="2577"/>
      <c r="Y383" s="2577"/>
      <c r="Z383" s="2577"/>
      <c r="AA383" s="2577"/>
      <c r="AB383" s="2577"/>
      <c r="AC383" s="2577"/>
      <c r="AD383" s="2577"/>
      <c r="AE383" s="2577"/>
      <c r="AF383" s="2577"/>
      <c r="AG383" s="2577"/>
      <c r="AH383" s="2577"/>
      <c r="AI383" s="2577"/>
      <c r="AJ383" s="2577"/>
      <c r="AK383" s="2578"/>
    </row>
    <row r="384" spans="2:37" s="2409" customFormat="1" ht="13.5" customHeight="1" thickBot="1" x14ac:dyDescent="0.25">
      <c r="B384" s="3664"/>
      <c r="C384" s="3653"/>
      <c r="D384" s="3653"/>
      <c r="E384" s="3653"/>
      <c r="F384" s="3653"/>
      <c r="G384" s="3653"/>
      <c r="H384" s="3653"/>
      <c r="I384" s="3653"/>
      <c r="J384" s="3653"/>
      <c r="K384" s="3653"/>
      <c r="L384" s="3653"/>
      <c r="M384" s="3653"/>
      <c r="N384" s="3653"/>
      <c r="O384" s="3653"/>
      <c r="P384" s="3653"/>
      <c r="Q384" s="3653"/>
      <c r="R384" s="2577"/>
      <c r="S384" s="2577"/>
      <c r="T384" s="2577"/>
      <c r="U384" s="2577"/>
      <c r="V384" s="2577"/>
      <c r="W384" s="2577"/>
      <c r="X384" s="2577"/>
      <c r="Y384" s="2577"/>
      <c r="Z384" s="2577"/>
      <c r="AA384" s="2577"/>
      <c r="AB384" s="2577"/>
      <c r="AC384" s="2577"/>
      <c r="AD384" s="2577"/>
      <c r="AE384" s="2577"/>
      <c r="AF384" s="2577"/>
      <c r="AG384" s="2577"/>
      <c r="AH384" s="2577"/>
      <c r="AI384" s="2577"/>
      <c r="AJ384" s="2577"/>
      <c r="AK384" s="2578"/>
    </row>
    <row r="385" spans="2:37" s="2409" customFormat="1" ht="13.5" customHeight="1" thickBot="1" x14ac:dyDescent="0.25">
      <c r="B385" s="3638" t="s">
        <v>5014</v>
      </c>
      <c r="C385" s="3638"/>
      <c r="D385" s="3638" t="s">
        <v>5004</v>
      </c>
      <c r="E385" s="3638" t="s">
        <v>5015</v>
      </c>
      <c r="F385" s="3654" t="s">
        <v>224</v>
      </c>
      <c r="G385" s="3654"/>
      <c r="H385" s="3654"/>
      <c r="I385" s="3654"/>
      <c r="J385" s="3654"/>
      <c r="K385" s="3654"/>
      <c r="L385" s="3654"/>
      <c r="M385" s="3654"/>
      <c r="N385" s="3654"/>
      <c r="O385" s="3654"/>
      <c r="P385" s="3654"/>
      <c r="Q385" s="3654"/>
      <c r="R385" s="3654"/>
      <c r="S385" s="3654" t="s">
        <v>340</v>
      </c>
      <c r="T385" s="3654"/>
      <c r="U385" s="3654"/>
      <c r="V385" s="3654"/>
      <c r="W385" s="3654"/>
      <c r="X385" s="3654"/>
      <c r="Y385" s="3654"/>
      <c r="Z385" s="3654"/>
      <c r="AA385" s="3654"/>
      <c r="AB385" s="3654"/>
      <c r="AC385" s="3654"/>
      <c r="AD385" s="3654" t="s">
        <v>225</v>
      </c>
      <c r="AE385" s="3654"/>
      <c r="AF385" s="3654"/>
      <c r="AG385" s="3654"/>
      <c r="AH385" s="3655" t="s">
        <v>4999</v>
      </c>
      <c r="AI385" s="3655"/>
      <c r="AJ385" s="3655"/>
      <c r="AK385" s="2578"/>
    </row>
    <row r="386" spans="2:37" s="2409" customFormat="1" ht="13.5" customHeight="1" thickBot="1" x14ac:dyDescent="0.25">
      <c r="B386" s="3639"/>
      <c r="C386" s="3639"/>
      <c r="D386" s="3639"/>
      <c r="E386" s="3639"/>
      <c r="F386" s="3639" t="s">
        <v>5016</v>
      </c>
      <c r="G386" s="3639" t="s">
        <v>5017</v>
      </c>
      <c r="H386" s="3638" t="s">
        <v>5018</v>
      </c>
      <c r="I386" s="3640" t="s">
        <v>5019</v>
      </c>
      <c r="J386" s="3640" t="s">
        <v>5020</v>
      </c>
      <c r="K386" s="3637" t="s">
        <v>5021</v>
      </c>
      <c r="L386" s="3637" t="s">
        <v>5022</v>
      </c>
      <c r="M386" s="3640" t="s">
        <v>5023</v>
      </c>
      <c r="N386" s="3640"/>
      <c r="O386" s="3637" t="s">
        <v>5024</v>
      </c>
      <c r="P386" s="3637" t="s">
        <v>5025</v>
      </c>
      <c r="Q386" s="3637" t="s">
        <v>5026</v>
      </c>
      <c r="R386" s="3637" t="s">
        <v>5027</v>
      </c>
      <c r="S386" s="3638" t="s">
        <v>5028</v>
      </c>
      <c r="T386" s="3638" t="s">
        <v>5029</v>
      </c>
      <c r="U386" s="3638" t="s">
        <v>5030</v>
      </c>
      <c r="V386" s="3638" t="s">
        <v>5031</v>
      </c>
      <c r="W386" s="3638" t="s">
        <v>5032</v>
      </c>
      <c r="X386" s="3638" t="s">
        <v>5033</v>
      </c>
      <c r="Y386" s="3638" t="s">
        <v>5034</v>
      </c>
      <c r="Z386" s="3638" t="s">
        <v>5035</v>
      </c>
      <c r="AA386" s="3638" t="s">
        <v>5036</v>
      </c>
      <c r="AB386" s="3640" t="s">
        <v>5037</v>
      </c>
      <c r="AC386" s="3640" t="s">
        <v>5038</v>
      </c>
      <c r="AD386" s="3638" t="s">
        <v>5039</v>
      </c>
      <c r="AE386" s="3638" t="s">
        <v>5040</v>
      </c>
      <c r="AF386" s="3638" t="s">
        <v>5041</v>
      </c>
      <c r="AG386" s="3638" t="s">
        <v>5042</v>
      </c>
      <c r="AH386" s="3638" t="s">
        <v>1154</v>
      </c>
      <c r="AI386" s="3638" t="s">
        <v>5000</v>
      </c>
      <c r="AJ386" s="3638" t="s">
        <v>5001</v>
      </c>
      <c r="AK386" s="2578"/>
    </row>
    <row r="387" spans="2:37" s="2409" customFormat="1" ht="13.5" customHeight="1" thickBot="1" x14ac:dyDescent="0.25">
      <c r="B387" s="3639"/>
      <c r="C387" s="3639"/>
      <c r="D387" s="3639"/>
      <c r="E387" s="3639"/>
      <c r="F387" s="3639"/>
      <c r="G387" s="3639"/>
      <c r="H387" s="3639"/>
      <c r="I387" s="3637"/>
      <c r="J387" s="3637"/>
      <c r="K387" s="3637"/>
      <c r="L387" s="3637"/>
      <c r="M387" s="2664" t="s">
        <v>5043</v>
      </c>
      <c r="N387" s="2663" t="s">
        <v>2798</v>
      </c>
      <c r="O387" s="3637"/>
      <c r="P387" s="3637"/>
      <c r="Q387" s="3637"/>
      <c r="R387" s="3637"/>
      <c r="S387" s="3639"/>
      <c r="T387" s="3639"/>
      <c r="U387" s="3639"/>
      <c r="V387" s="3639"/>
      <c r="W387" s="3639"/>
      <c r="X387" s="3639"/>
      <c r="Y387" s="3639"/>
      <c r="Z387" s="3639"/>
      <c r="AA387" s="3639"/>
      <c r="AB387" s="3637"/>
      <c r="AC387" s="3637"/>
      <c r="AD387" s="3639"/>
      <c r="AE387" s="3639"/>
      <c r="AF387" s="3639"/>
      <c r="AG387" s="3639"/>
      <c r="AH387" s="3639"/>
      <c r="AI387" s="3639"/>
      <c r="AJ387" s="3639"/>
      <c r="AK387" s="2578"/>
    </row>
    <row r="388" spans="2:37" s="2409" customFormat="1" ht="13.5" customHeight="1" thickBot="1" x14ac:dyDescent="0.25">
      <c r="B388" s="3649" t="s">
        <v>5198</v>
      </c>
      <c r="C388" s="3650"/>
      <c r="D388" s="2602">
        <v>300304</v>
      </c>
      <c r="E388" s="2603">
        <v>44.99</v>
      </c>
      <c r="F388" s="2603" t="s">
        <v>1534</v>
      </c>
      <c r="G388" s="2603" t="s">
        <v>1534</v>
      </c>
      <c r="H388" s="2603" t="s">
        <v>1534</v>
      </c>
      <c r="I388" s="2603" t="s">
        <v>1534</v>
      </c>
      <c r="J388" s="2603" t="s">
        <v>1534</v>
      </c>
      <c r="K388" s="2603" t="s">
        <v>1534</v>
      </c>
      <c r="L388" s="2603" t="s">
        <v>1534</v>
      </c>
      <c r="M388" s="2603" t="s">
        <v>1534</v>
      </c>
      <c r="N388" s="2603" t="s">
        <v>1534</v>
      </c>
      <c r="O388" s="2603" t="s">
        <v>1534</v>
      </c>
      <c r="P388" s="2603" t="s">
        <v>1534</v>
      </c>
      <c r="Q388" s="2603" t="s">
        <v>1534</v>
      </c>
      <c r="R388" s="2603" t="s">
        <v>1534</v>
      </c>
      <c r="S388" s="2603" t="s">
        <v>1534</v>
      </c>
      <c r="T388" s="2603" t="s">
        <v>1534</v>
      </c>
      <c r="U388" s="2603" t="s">
        <v>1534</v>
      </c>
      <c r="V388" s="2603" t="s">
        <v>1534</v>
      </c>
      <c r="W388" s="2603" t="s">
        <v>1534</v>
      </c>
      <c r="X388" s="2603" t="s">
        <v>1534</v>
      </c>
      <c r="Y388" s="2603" t="s">
        <v>1534</v>
      </c>
      <c r="Z388" s="2603" t="s">
        <v>1534</v>
      </c>
      <c r="AA388" s="2603" t="s">
        <v>1534</v>
      </c>
      <c r="AB388" s="2603" t="s">
        <v>1534</v>
      </c>
      <c r="AC388" s="2603" t="s">
        <v>1534</v>
      </c>
      <c r="AD388" s="2603">
        <v>44.99</v>
      </c>
      <c r="AE388" s="2963">
        <v>5000</v>
      </c>
      <c r="AF388" s="3227">
        <f>AD388/AE388</f>
        <v>8.9980000000000008E-3</v>
      </c>
      <c r="AG388" s="3228">
        <v>0.1</v>
      </c>
      <c r="AH388" s="3134"/>
      <c r="AI388" s="3134"/>
      <c r="AJ388" s="3229"/>
      <c r="AK388" s="2578"/>
    </row>
    <row r="389" spans="2:37" s="2409" customFormat="1" ht="13.5" customHeight="1" x14ac:dyDescent="0.2">
      <c r="B389" s="2579"/>
      <c r="C389" s="2572"/>
      <c r="D389" s="2572"/>
      <c r="E389" s="2572"/>
      <c r="F389" s="2572"/>
      <c r="G389" s="2572"/>
      <c r="H389" s="2572"/>
      <c r="I389" s="2573"/>
      <c r="J389" s="2573"/>
      <c r="K389" s="2573"/>
      <c r="L389" s="2573"/>
      <c r="M389" s="2572"/>
      <c r="N389" s="2573"/>
      <c r="O389" s="2573"/>
      <c r="P389" s="2573"/>
      <c r="Q389" s="2573"/>
      <c r="R389" s="2573"/>
      <c r="S389" s="2572"/>
      <c r="T389" s="2571"/>
      <c r="U389" s="2571"/>
      <c r="V389" s="2571"/>
      <c r="W389" s="2571"/>
      <c r="X389" s="2571"/>
      <c r="Y389" s="2571"/>
      <c r="Z389" s="2571"/>
      <c r="AA389" s="2571"/>
      <c r="AB389" s="2571"/>
      <c r="AC389" s="2571"/>
      <c r="AD389" s="2571"/>
      <c r="AE389" s="2571"/>
      <c r="AF389" s="2571"/>
      <c r="AG389" s="2571"/>
      <c r="AH389" s="2571"/>
      <c r="AI389" s="2571"/>
      <c r="AJ389" s="2574"/>
      <c r="AK389" s="2578"/>
    </row>
    <row r="390" spans="2:37" s="2409" customFormat="1" ht="13.5" customHeight="1" x14ac:dyDescent="0.2">
      <c r="B390" s="3643" t="s">
        <v>5002</v>
      </c>
      <c r="C390" s="3644"/>
      <c r="D390" s="3652" t="s">
        <v>5186</v>
      </c>
      <c r="E390" s="3652"/>
      <c r="F390" s="3652"/>
      <c r="G390" s="3652"/>
      <c r="H390" s="2575"/>
      <c r="I390" s="2575"/>
      <c r="J390" s="2575"/>
      <c r="K390" s="2575"/>
      <c r="L390" s="2575"/>
      <c r="M390" s="2575"/>
      <c r="N390" s="2575"/>
      <c r="O390" s="2575"/>
      <c r="P390" s="2575"/>
      <c r="Q390" s="2575"/>
      <c r="R390" s="2575"/>
      <c r="S390" s="2575"/>
      <c r="T390" s="2571"/>
      <c r="U390" s="2571"/>
      <c r="V390" s="2571"/>
      <c r="W390" s="2571"/>
      <c r="X390" s="2571"/>
      <c r="Y390" s="2571"/>
      <c r="Z390" s="2571"/>
      <c r="AA390" s="2571"/>
      <c r="AB390" s="2571"/>
      <c r="AC390" s="2571"/>
      <c r="AD390" s="2571"/>
      <c r="AE390" s="2571"/>
      <c r="AF390" s="2571"/>
      <c r="AG390" s="2571"/>
      <c r="AH390" s="2571"/>
      <c r="AI390" s="2571"/>
      <c r="AJ390" s="2574"/>
      <c r="AK390" s="2578"/>
    </row>
    <row r="391" spans="2:37" s="2409" customFormat="1" ht="13.5" customHeight="1" x14ac:dyDescent="0.2">
      <c r="B391" s="3643" t="s">
        <v>5003</v>
      </c>
      <c r="C391" s="3644"/>
      <c r="D391" s="3652" t="s">
        <v>5186</v>
      </c>
      <c r="E391" s="3652"/>
      <c r="F391" s="3652"/>
      <c r="G391" s="3652"/>
      <c r="H391" s="2575"/>
      <c r="I391" s="2575"/>
      <c r="J391" s="2575"/>
      <c r="K391" s="2575"/>
      <c r="L391" s="2575"/>
      <c r="M391" s="2575"/>
      <c r="N391" s="2575"/>
      <c r="O391" s="2575"/>
      <c r="P391" s="2575"/>
      <c r="Q391" s="2575"/>
      <c r="R391" s="2575"/>
      <c r="S391" s="2575"/>
      <c r="T391" s="2571"/>
      <c r="U391" s="2571"/>
      <c r="V391" s="2571"/>
      <c r="W391" s="2571"/>
      <c r="X391" s="2571"/>
      <c r="Y391" s="2571"/>
      <c r="Z391" s="2571"/>
      <c r="AA391" s="2571"/>
      <c r="AB391" s="2571"/>
      <c r="AC391" s="2571"/>
      <c r="AD391" s="2571"/>
      <c r="AE391" s="2571"/>
      <c r="AF391" s="2571"/>
      <c r="AG391" s="2571"/>
      <c r="AH391" s="2571"/>
      <c r="AI391" s="2571"/>
      <c r="AJ391" s="2574"/>
      <c r="AK391" s="2578"/>
    </row>
    <row r="392" spans="2:37" s="2409" customFormat="1" ht="13.5" customHeight="1" thickBot="1" x14ac:dyDescent="0.25">
      <c r="B392" s="3646"/>
      <c r="C392" s="3647"/>
      <c r="D392" s="3648"/>
      <c r="E392" s="3648"/>
      <c r="F392" s="3648"/>
      <c r="G392" s="3648"/>
      <c r="H392" s="2580"/>
      <c r="I392" s="2580"/>
      <c r="J392" s="2580"/>
      <c r="K392" s="2580"/>
      <c r="L392" s="2580"/>
      <c r="M392" s="2580"/>
      <c r="N392" s="2580"/>
      <c r="O392" s="2580"/>
      <c r="P392" s="2580"/>
      <c r="Q392" s="2580"/>
      <c r="R392" s="2580"/>
      <c r="S392" s="2580"/>
      <c r="T392" s="2581"/>
      <c r="U392" s="2581"/>
      <c r="V392" s="2581"/>
      <c r="W392" s="2581"/>
      <c r="X392" s="2581"/>
      <c r="Y392" s="2581"/>
      <c r="Z392" s="2581"/>
      <c r="AA392" s="2581"/>
      <c r="AB392" s="2581"/>
      <c r="AC392" s="2581"/>
      <c r="AD392" s="2581"/>
      <c r="AE392" s="2581"/>
      <c r="AF392" s="2581"/>
      <c r="AG392" s="2581"/>
      <c r="AH392" s="2581"/>
      <c r="AI392" s="2581"/>
      <c r="AJ392" s="2582"/>
      <c r="AK392" s="2583"/>
    </row>
    <row r="393" spans="2:37" s="2409" customFormat="1" ht="13.5" customHeight="1" x14ac:dyDescent="0.2">
      <c r="B393" s="2674" t="str">
        <f>+B377</f>
        <v>.</v>
      </c>
    </row>
    <row r="394" spans="2:37" s="2409" customFormat="1" ht="13.5" customHeight="1" thickBot="1" x14ac:dyDescent="0.25"/>
    <row r="395" spans="2:37" s="2409" customFormat="1" ht="21.75" customHeight="1" x14ac:dyDescent="0.2">
      <c r="B395" s="3623" t="s">
        <v>5011</v>
      </c>
      <c r="C395" s="3624"/>
      <c r="D395" s="3624"/>
      <c r="E395" s="3624"/>
      <c r="F395" s="3624"/>
      <c r="G395" s="3624"/>
      <c r="H395" s="3624"/>
      <c r="I395" s="3624"/>
      <c r="J395" s="3624"/>
      <c r="K395" s="3624"/>
      <c r="L395" s="3624"/>
      <c r="M395" s="3624"/>
      <c r="N395" s="3624"/>
      <c r="O395" s="3624"/>
      <c r="P395" s="3624"/>
      <c r="Q395" s="3624"/>
      <c r="R395" s="3624"/>
      <c r="S395" s="3624"/>
      <c r="T395" s="3624"/>
      <c r="U395" s="3624"/>
      <c r="V395" s="3624"/>
      <c r="W395" s="3624"/>
      <c r="X395" s="3624"/>
      <c r="Y395" s="3624"/>
      <c r="Z395" s="3624"/>
      <c r="AA395" s="3624"/>
      <c r="AB395" s="3624"/>
      <c r="AC395" s="3624"/>
      <c r="AD395" s="3624"/>
      <c r="AE395" s="3624"/>
      <c r="AF395" s="3624"/>
      <c r="AG395" s="3624"/>
      <c r="AH395" s="3624"/>
      <c r="AI395" s="3624"/>
      <c r="AJ395" s="3624"/>
      <c r="AK395" s="3625"/>
    </row>
    <row r="396" spans="2:37" s="2409" customFormat="1" ht="13.5" customHeight="1" x14ac:dyDescent="0.2">
      <c r="B396" s="2576"/>
      <c r="C396" s="2667"/>
      <c r="D396" s="2667"/>
      <c r="E396" s="2667"/>
      <c r="F396" s="2667"/>
      <c r="G396" s="2577"/>
      <c r="H396" s="2577"/>
      <c r="I396" s="2577"/>
      <c r="J396" s="2577"/>
      <c r="K396" s="2577"/>
      <c r="L396" s="2577"/>
      <c r="M396" s="2577"/>
      <c r="N396" s="2577"/>
      <c r="O396" s="2577"/>
      <c r="P396" s="2577"/>
      <c r="Q396" s="2577"/>
      <c r="R396" s="2577"/>
      <c r="S396" s="2577"/>
      <c r="T396" s="2577"/>
      <c r="U396" s="2577"/>
      <c r="V396" s="2577"/>
      <c r="W396" s="2577"/>
      <c r="X396" s="2577"/>
      <c r="Y396" s="2577"/>
      <c r="Z396" s="2577"/>
      <c r="AA396" s="2577"/>
      <c r="AB396" s="2577"/>
      <c r="AC396" s="2577"/>
      <c r="AD396" s="2577"/>
      <c r="AE396" s="2577"/>
      <c r="AF396" s="2577"/>
      <c r="AG396" s="2577"/>
      <c r="AH396" s="2577"/>
      <c r="AI396" s="2577"/>
      <c r="AJ396" s="2577"/>
      <c r="AK396" s="2578"/>
    </row>
    <row r="397" spans="2:37" s="2409" customFormat="1" ht="13.5" customHeight="1" x14ac:dyDescent="0.2">
      <c r="B397" s="2576" t="s">
        <v>4998</v>
      </c>
      <c r="C397" s="2667"/>
      <c r="D397" s="3740" t="s">
        <v>5200</v>
      </c>
      <c r="E397" s="3740"/>
      <c r="F397" s="3740"/>
      <c r="G397" s="2577"/>
      <c r="H397" s="2577"/>
      <c r="I397" s="2577"/>
      <c r="J397" s="2577"/>
      <c r="K397" s="2577"/>
      <c r="L397" s="2577"/>
      <c r="M397" s="2577"/>
      <c r="N397" s="2577"/>
      <c r="O397" s="2577"/>
      <c r="P397" s="2577"/>
      <c r="Q397" s="2577"/>
      <c r="R397" s="2577"/>
      <c r="S397" s="2577"/>
      <c r="T397" s="2577"/>
      <c r="U397" s="2577"/>
      <c r="V397" s="2577"/>
      <c r="W397" s="2577"/>
      <c r="X397" s="2577"/>
      <c r="Y397" s="2577"/>
      <c r="Z397" s="2577"/>
      <c r="AA397" s="2577"/>
      <c r="AB397" s="2577"/>
      <c r="AC397" s="2577"/>
      <c r="AD397" s="2577"/>
      <c r="AE397" s="2577"/>
      <c r="AF397" s="2577"/>
      <c r="AG397" s="2577"/>
      <c r="AH397" s="2577"/>
      <c r="AI397" s="2577"/>
      <c r="AJ397" s="2577"/>
      <c r="AK397" s="2578"/>
    </row>
    <row r="398" spans="2:37" s="2409" customFormat="1" ht="13.5" customHeight="1" thickBot="1" x14ac:dyDescent="0.25">
      <c r="B398" s="3657" t="s">
        <v>5012</v>
      </c>
      <c r="C398" s="3658"/>
      <c r="D398" s="3747">
        <v>41382</v>
      </c>
      <c r="E398" s="3748"/>
      <c r="F398" s="2667"/>
      <c r="G398" s="2577"/>
      <c r="H398" s="2577"/>
      <c r="I398" s="2577"/>
      <c r="J398" s="2577"/>
      <c r="K398" s="2577"/>
      <c r="L398" s="2577"/>
      <c r="M398" s="2577"/>
      <c r="N398" s="2577"/>
      <c r="O398" s="2577"/>
      <c r="P398" s="2577"/>
      <c r="Q398" s="2577"/>
      <c r="R398" s="2577"/>
      <c r="S398" s="2577"/>
      <c r="T398" s="2577"/>
      <c r="U398" s="2577"/>
      <c r="V398" s="2577"/>
      <c r="W398" s="2577"/>
      <c r="X398" s="2577"/>
      <c r="Y398" s="2577"/>
      <c r="Z398" s="2577"/>
      <c r="AA398" s="2577"/>
      <c r="AB398" s="2577"/>
      <c r="AC398" s="2577"/>
      <c r="AD398" s="2577"/>
      <c r="AE398" s="2577"/>
      <c r="AF398" s="2577"/>
      <c r="AG398" s="2577"/>
      <c r="AH398" s="2577"/>
      <c r="AI398" s="2577"/>
      <c r="AJ398" s="2577"/>
      <c r="AK398" s="2578"/>
    </row>
    <row r="399" spans="2:37" s="2409" customFormat="1" ht="82.5" customHeight="1" thickBot="1" x14ac:dyDescent="0.25">
      <c r="B399" s="3659" t="s">
        <v>5013</v>
      </c>
      <c r="C399" s="3710"/>
      <c r="D399" s="3730" t="s">
        <v>5900</v>
      </c>
      <c r="E399" s="3731"/>
      <c r="F399" s="3731"/>
      <c r="G399" s="3731"/>
      <c r="H399" s="3731"/>
      <c r="I399" s="3731"/>
      <c r="J399" s="3731"/>
      <c r="K399" s="3731"/>
      <c r="L399" s="3731"/>
      <c r="M399" s="3731"/>
      <c r="N399" s="3731"/>
      <c r="O399" s="3731"/>
      <c r="P399" s="3731"/>
      <c r="Q399" s="3732"/>
      <c r="R399" s="2577"/>
      <c r="S399" s="2577"/>
      <c r="T399" s="2577"/>
      <c r="U399" s="2577"/>
      <c r="V399" s="2577"/>
      <c r="W399" s="2577"/>
      <c r="X399" s="2577"/>
      <c r="Y399" s="2577"/>
      <c r="Z399" s="2577"/>
      <c r="AA399" s="2577"/>
      <c r="AB399" s="2577"/>
      <c r="AC399" s="2577"/>
      <c r="AD399" s="2577"/>
      <c r="AE399" s="2577"/>
      <c r="AF399" s="2577"/>
      <c r="AG399" s="2577"/>
      <c r="AH399" s="2577"/>
      <c r="AI399" s="2577"/>
      <c r="AJ399" s="2577"/>
      <c r="AK399" s="2578"/>
    </row>
    <row r="400" spans="2:37" s="2409" customFormat="1" ht="13.5" customHeight="1" thickBot="1" x14ac:dyDescent="0.25">
      <c r="B400" s="3664"/>
      <c r="C400" s="3653"/>
      <c r="D400" s="3653"/>
      <c r="E400" s="3653"/>
      <c r="F400" s="3653"/>
      <c r="G400" s="3653"/>
      <c r="H400" s="3653"/>
      <c r="I400" s="3653"/>
      <c r="J400" s="3653"/>
      <c r="K400" s="3653"/>
      <c r="L400" s="3653"/>
      <c r="M400" s="3653"/>
      <c r="N400" s="3653"/>
      <c r="O400" s="3653"/>
      <c r="P400" s="3653"/>
      <c r="Q400" s="3653"/>
      <c r="R400" s="2577"/>
      <c r="S400" s="2577"/>
      <c r="T400" s="2577"/>
      <c r="U400" s="2577"/>
      <c r="V400" s="2577"/>
      <c r="W400" s="2577"/>
      <c r="X400" s="2577"/>
      <c r="Y400" s="2577"/>
      <c r="Z400" s="2577"/>
      <c r="AA400" s="2577"/>
      <c r="AB400" s="2577"/>
      <c r="AC400" s="2577"/>
      <c r="AD400" s="2577"/>
      <c r="AE400" s="2577"/>
      <c r="AF400" s="2577"/>
      <c r="AG400" s="2577"/>
      <c r="AH400" s="2577"/>
      <c r="AI400" s="2577"/>
      <c r="AJ400" s="2577"/>
      <c r="AK400" s="2578"/>
    </row>
    <row r="401" spans="2:37" s="2409" customFormat="1" ht="13.5" customHeight="1" thickBot="1" x14ac:dyDescent="0.25">
      <c r="B401" s="3638" t="s">
        <v>5014</v>
      </c>
      <c r="C401" s="3638"/>
      <c r="D401" s="3638" t="s">
        <v>5004</v>
      </c>
      <c r="E401" s="3638" t="s">
        <v>5015</v>
      </c>
      <c r="F401" s="3654" t="s">
        <v>224</v>
      </c>
      <c r="G401" s="3654"/>
      <c r="H401" s="3654"/>
      <c r="I401" s="3654"/>
      <c r="J401" s="3654"/>
      <c r="K401" s="3654"/>
      <c r="L401" s="3654"/>
      <c r="M401" s="3654"/>
      <c r="N401" s="3654"/>
      <c r="O401" s="3654"/>
      <c r="P401" s="3654"/>
      <c r="Q401" s="3654"/>
      <c r="R401" s="3654"/>
      <c r="S401" s="3654" t="s">
        <v>340</v>
      </c>
      <c r="T401" s="3654"/>
      <c r="U401" s="3654"/>
      <c r="V401" s="3654"/>
      <c r="W401" s="3654"/>
      <c r="X401" s="3654"/>
      <c r="Y401" s="3654"/>
      <c r="Z401" s="3654"/>
      <c r="AA401" s="3654"/>
      <c r="AB401" s="3654"/>
      <c r="AC401" s="3654"/>
      <c r="AD401" s="3654" t="s">
        <v>225</v>
      </c>
      <c r="AE401" s="3654"/>
      <c r="AF401" s="3654"/>
      <c r="AG401" s="3654"/>
      <c r="AH401" s="3655" t="s">
        <v>4999</v>
      </c>
      <c r="AI401" s="3655"/>
      <c r="AJ401" s="3655"/>
      <c r="AK401" s="2578"/>
    </row>
    <row r="402" spans="2:37" s="2409" customFormat="1" ht="13.5" customHeight="1" thickBot="1" x14ac:dyDescent="0.25">
      <c r="B402" s="3639"/>
      <c r="C402" s="3639"/>
      <c r="D402" s="3639"/>
      <c r="E402" s="3639"/>
      <c r="F402" s="3639" t="s">
        <v>5016</v>
      </c>
      <c r="G402" s="3639" t="s">
        <v>5017</v>
      </c>
      <c r="H402" s="3638" t="s">
        <v>5018</v>
      </c>
      <c r="I402" s="3640" t="s">
        <v>5019</v>
      </c>
      <c r="J402" s="3640" t="s">
        <v>5020</v>
      </c>
      <c r="K402" s="3637" t="s">
        <v>5021</v>
      </c>
      <c r="L402" s="3637" t="s">
        <v>5022</v>
      </c>
      <c r="M402" s="3640" t="s">
        <v>5023</v>
      </c>
      <c r="N402" s="3640"/>
      <c r="O402" s="3637" t="s">
        <v>5024</v>
      </c>
      <c r="P402" s="3637" t="s">
        <v>5025</v>
      </c>
      <c r="Q402" s="3637" t="s">
        <v>5026</v>
      </c>
      <c r="R402" s="3637" t="s">
        <v>5027</v>
      </c>
      <c r="S402" s="3638" t="s">
        <v>5028</v>
      </c>
      <c r="T402" s="3638" t="s">
        <v>5029</v>
      </c>
      <c r="U402" s="3638" t="s">
        <v>5030</v>
      </c>
      <c r="V402" s="3638" t="s">
        <v>5031</v>
      </c>
      <c r="W402" s="3638" t="s">
        <v>5032</v>
      </c>
      <c r="X402" s="3638" t="s">
        <v>5033</v>
      </c>
      <c r="Y402" s="3638" t="s">
        <v>5034</v>
      </c>
      <c r="Z402" s="3638" t="s">
        <v>5035</v>
      </c>
      <c r="AA402" s="3638" t="s">
        <v>5036</v>
      </c>
      <c r="AB402" s="3640" t="s">
        <v>5037</v>
      </c>
      <c r="AC402" s="3640" t="s">
        <v>5038</v>
      </c>
      <c r="AD402" s="3638" t="s">
        <v>5039</v>
      </c>
      <c r="AE402" s="3638" t="s">
        <v>5040</v>
      </c>
      <c r="AF402" s="3638" t="s">
        <v>5041</v>
      </c>
      <c r="AG402" s="3638" t="s">
        <v>5042</v>
      </c>
      <c r="AH402" s="3638" t="s">
        <v>1154</v>
      </c>
      <c r="AI402" s="3638" t="s">
        <v>5000</v>
      </c>
      <c r="AJ402" s="3638" t="s">
        <v>5001</v>
      </c>
      <c r="AK402" s="2578"/>
    </row>
    <row r="403" spans="2:37" s="2409" customFormat="1" ht="13.5" customHeight="1" thickBot="1" x14ac:dyDescent="0.25">
      <c r="B403" s="3639"/>
      <c r="C403" s="3639"/>
      <c r="D403" s="3639"/>
      <c r="E403" s="3639"/>
      <c r="F403" s="3639"/>
      <c r="G403" s="3639"/>
      <c r="H403" s="3639"/>
      <c r="I403" s="3637"/>
      <c r="J403" s="3637"/>
      <c r="K403" s="3637"/>
      <c r="L403" s="3637"/>
      <c r="M403" s="2664" t="s">
        <v>5043</v>
      </c>
      <c r="N403" s="2663" t="s">
        <v>2798</v>
      </c>
      <c r="O403" s="3637"/>
      <c r="P403" s="3637"/>
      <c r="Q403" s="3637"/>
      <c r="R403" s="3637"/>
      <c r="S403" s="3639"/>
      <c r="T403" s="3639"/>
      <c r="U403" s="3639"/>
      <c r="V403" s="3639"/>
      <c r="W403" s="3639"/>
      <c r="X403" s="3639"/>
      <c r="Y403" s="3639"/>
      <c r="Z403" s="3639"/>
      <c r="AA403" s="3639"/>
      <c r="AB403" s="3637"/>
      <c r="AC403" s="3637"/>
      <c r="AD403" s="3639"/>
      <c r="AE403" s="3639"/>
      <c r="AF403" s="3639"/>
      <c r="AG403" s="3639"/>
      <c r="AH403" s="3639"/>
      <c r="AI403" s="3639"/>
      <c r="AJ403" s="3639"/>
      <c r="AK403" s="2578"/>
    </row>
    <row r="404" spans="2:37" s="2409" customFormat="1" ht="57.75" customHeight="1" thickBot="1" x14ac:dyDescent="0.25">
      <c r="B404" s="3649" t="s">
        <v>5200</v>
      </c>
      <c r="C404" s="3650"/>
      <c r="D404" s="3225" t="s">
        <v>5201</v>
      </c>
      <c r="E404" s="2603" t="s">
        <v>1417</v>
      </c>
      <c r="F404" s="2603" t="s">
        <v>1417</v>
      </c>
      <c r="G404" s="2603" t="s">
        <v>1417</v>
      </c>
      <c r="H404" s="2603" t="s">
        <v>1417</v>
      </c>
      <c r="I404" s="2603" t="s">
        <v>1417</v>
      </c>
      <c r="J404" s="2603" t="s">
        <v>1417</v>
      </c>
      <c r="K404" s="2603" t="s">
        <v>1417</v>
      </c>
      <c r="L404" s="2603" t="s">
        <v>1417</v>
      </c>
      <c r="M404" s="2603" t="s">
        <v>1417</v>
      </c>
      <c r="N404" s="2603" t="s">
        <v>1417</v>
      </c>
      <c r="O404" s="2603" t="s">
        <v>1417</v>
      </c>
      <c r="P404" s="2603" t="s">
        <v>1417</v>
      </c>
      <c r="Q404" s="2603" t="s">
        <v>1417</v>
      </c>
      <c r="R404" s="2603" t="s">
        <v>1417</v>
      </c>
      <c r="S404" s="2603" t="s">
        <v>1417</v>
      </c>
      <c r="T404" s="2603" t="s">
        <v>1417</v>
      </c>
      <c r="U404" s="2603" t="s">
        <v>1417</v>
      </c>
      <c r="V404" s="2603" t="s">
        <v>1417</v>
      </c>
      <c r="W404" s="2603" t="s">
        <v>1417</v>
      </c>
      <c r="X404" s="2603" t="s">
        <v>1417</v>
      </c>
      <c r="Y404" s="2603" t="s">
        <v>1417</v>
      </c>
      <c r="Z404" s="2603" t="s">
        <v>1417</v>
      </c>
      <c r="AA404" s="2603" t="s">
        <v>1417</v>
      </c>
      <c r="AB404" s="2603" t="s">
        <v>1417</v>
      </c>
      <c r="AC404" s="2603" t="s">
        <v>1417</v>
      </c>
      <c r="AD404" s="2603">
        <v>59.99</v>
      </c>
      <c r="AE404" s="2591">
        <v>5000</v>
      </c>
      <c r="AF404" s="3226" t="s">
        <v>5202</v>
      </c>
      <c r="AG404" s="2603" t="s">
        <v>1417</v>
      </c>
      <c r="AH404" s="2603" t="s">
        <v>1417</v>
      </c>
      <c r="AI404" s="2603" t="s">
        <v>1417</v>
      </c>
      <c r="AJ404" s="2590" t="s">
        <v>1417</v>
      </c>
      <c r="AK404" s="2578"/>
    </row>
    <row r="405" spans="2:37" s="2409" customFormat="1" ht="13.5" customHeight="1" x14ac:dyDescent="0.2">
      <c r="B405" s="2579"/>
      <c r="C405" s="2572"/>
      <c r="D405" s="2572"/>
      <c r="E405" s="2572"/>
      <c r="F405" s="2572"/>
      <c r="G405" s="2572"/>
      <c r="H405" s="2572"/>
      <c r="I405" s="2573"/>
      <c r="J405" s="2573"/>
      <c r="K405" s="2573"/>
      <c r="L405" s="2573"/>
      <c r="M405" s="2572"/>
      <c r="N405" s="2573"/>
      <c r="O405" s="2573"/>
      <c r="P405" s="2573"/>
      <c r="Q405" s="2573"/>
      <c r="R405" s="2573"/>
      <c r="S405" s="2572"/>
      <c r="T405" s="2571"/>
      <c r="U405" s="2571"/>
      <c r="V405" s="2571"/>
      <c r="W405" s="2571"/>
      <c r="X405" s="2571"/>
      <c r="Y405" s="2571"/>
      <c r="Z405" s="2571"/>
      <c r="AA405" s="2571"/>
      <c r="AB405" s="2571"/>
      <c r="AC405" s="2571"/>
      <c r="AD405" s="2571"/>
      <c r="AE405" s="2571"/>
      <c r="AF405" s="2571"/>
      <c r="AG405" s="2571"/>
      <c r="AH405" s="2571"/>
      <c r="AI405" s="2571"/>
      <c r="AJ405" s="2574"/>
      <c r="AK405" s="2578"/>
    </row>
    <row r="406" spans="2:37" s="2409" customFormat="1" ht="13.5" customHeight="1" x14ac:dyDescent="0.2">
      <c r="B406" s="3643" t="s">
        <v>5002</v>
      </c>
      <c r="C406" s="3644"/>
      <c r="D406" s="3652" t="s">
        <v>5203</v>
      </c>
      <c r="E406" s="3652"/>
      <c r="F406" s="3652"/>
      <c r="G406" s="3652"/>
      <c r="H406" s="2575"/>
      <c r="I406" s="2575"/>
      <c r="J406" s="2575"/>
      <c r="K406" s="2575"/>
      <c r="L406" s="2575"/>
      <c r="M406" s="2575"/>
      <c r="N406" s="2575"/>
      <c r="O406" s="2575"/>
      <c r="P406" s="2575"/>
      <c r="Q406" s="2575"/>
      <c r="R406" s="2575"/>
      <c r="S406" s="2575"/>
      <c r="T406" s="2571"/>
      <c r="U406" s="2571"/>
      <c r="V406" s="2571"/>
      <c r="W406" s="2571"/>
      <c r="X406" s="2571"/>
      <c r="Y406" s="2571"/>
      <c r="Z406" s="2571"/>
      <c r="AA406" s="2571"/>
      <c r="AB406" s="2571"/>
      <c r="AC406" s="2571"/>
      <c r="AD406" s="2571"/>
      <c r="AE406" s="2571"/>
      <c r="AF406" s="2571"/>
      <c r="AG406" s="2571"/>
      <c r="AH406" s="2571"/>
      <c r="AI406" s="2571"/>
      <c r="AJ406" s="2574"/>
      <c r="AK406" s="2578"/>
    </row>
    <row r="407" spans="2:37" s="2409" customFormat="1" ht="13.5" customHeight="1" x14ac:dyDescent="0.2">
      <c r="B407" s="3643" t="s">
        <v>5003</v>
      </c>
      <c r="C407" s="3644"/>
      <c r="D407" s="3785" t="s">
        <v>5204</v>
      </c>
      <c r="E407" s="3785"/>
      <c r="F407" s="3785"/>
      <c r="G407" s="3785"/>
      <c r="H407" s="2575"/>
      <c r="I407" s="2575"/>
      <c r="J407" s="2575"/>
      <c r="K407" s="2575"/>
      <c r="L407" s="2575"/>
      <c r="M407" s="2575"/>
      <c r="N407" s="2575"/>
      <c r="O407" s="2575"/>
      <c r="P407" s="2575"/>
      <c r="Q407" s="2575"/>
      <c r="R407" s="2575"/>
      <c r="S407" s="2575"/>
      <c r="T407" s="2571"/>
      <c r="U407" s="2571"/>
      <c r="V407" s="2571"/>
      <c r="W407" s="2571"/>
      <c r="X407" s="2571"/>
      <c r="Y407" s="2571"/>
      <c r="Z407" s="2571"/>
      <c r="AA407" s="2571"/>
      <c r="AB407" s="2571"/>
      <c r="AC407" s="2571"/>
      <c r="AD407" s="2571"/>
      <c r="AE407" s="2571"/>
      <c r="AF407" s="2571"/>
      <c r="AG407" s="2571"/>
      <c r="AH407" s="2571"/>
      <c r="AI407" s="2571"/>
      <c r="AJ407" s="2574"/>
      <c r="AK407" s="2578"/>
    </row>
    <row r="408" spans="2:37" s="2409" customFormat="1" ht="13.5" customHeight="1" thickBot="1" x14ac:dyDescent="0.25">
      <c r="B408" s="3646"/>
      <c r="C408" s="3647"/>
      <c r="D408" s="3648"/>
      <c r="E408" s="3648"/>
      <c r="F408" s="3648"/>
      <c r="G408" s="3648"/>
      <c r="H408" s="2580"/>
      <c r="I408" s="2580"/>
      <c r="J408" s="2580"/>
      <c r="K408" s="2580"/>
      <c r="L408" s="2580"/>
      <c r="M408" s="2580"/>
      <c r="N408" s="2580"/>
      <c r="O408" s="2580"/>
      <c r="P408" s="2580"/>
      <c r="Q408" s="2580"/>
      <c r="R408" s="2580"/>
      <c r="S408" s="2580"/>
      <c r="T408" s="2581"/>
      <c r="U408" s="2581"/>
      <c r="V408" s="2581"/>
      <c r="W408" s="2581"/>
      <c r="X408" s="2581"/>
      <c r="Y408" s="2581"/>
      <c r="Z408" s="2581"/>
      <c r="AA408" s="2581"/>
      <c r="AB408" s="2581"/>
      <c r="AC408" s="2581"/>
      <c r="AD408" s="2581"/>
      <c r="AE408" s="2581"/>
      <c r="AF408" s="2581"/>
      <c r="AG408" s="2581"/>
      <c r="AH408" s="2581"/>
      <c r="AI408" s="2581"/>
      <c r="AJ408" s="2582"/>
      <c r="AK408" s="2583"/>
    </row>
    <row r="409" spans="2:37" s="2409" customFormat="1" ht="13.5" customHeight="1" x14ac:dyDescent="0.2">
      <c r="B409" s="2674" t="str">
        <f>+B393</f>
        <v>.</v>
      </c>
    </row>
    <row r="410" spans="2:37" s="2409" customFormat="1" ht="13.5" customHeight="1" thickBot="1" x14ac:dyDescent="0.25">
      <c r="B410" s="2674"/>
    </row>
    <row r="411" spans="2:37" s="2409" customFormat="1" ht="28.5" customHeight="1" x14ac:dyDescent="0.2">
      <c r="B411" s="3623" t="s">
        <v>5011</v>
      </c>
      <c r="C411" s="3624"/>
      <c r="D411" s="3624"/>
      <c r="E411" s="3624"/>
      <c r="F411" s="3624"/>
      <c r="G411" s="3624"/>
      <c r="H411" s="3624"/>
      <c r="I411" s="3624"/>
      <c r="J411" s="3624"/>
      <c r="K411" s="3624"/>
      <c r="L411" s="3624"/>
      <c r="M411" s="3624"/>
      <c r="N411" s="3624"/>
      <c r="O411" s="3624"/>
      <c r="P411" s="3624"/>
      <c r="Q411" s="3624"/>
      <c r="R411" s="3624"/>
      <c r="S411" s="3624"/>
      <c r="T411" s="3624"/>
      <c r="U411" s="3624"/>
      <c r="V411" s="3624"/>
      <c r="W411" s="3624"/>
      <c r="X411" s="3624"/>
      <c r="Y411" s="3624"/>
      <c r="Z411" s="3624"/>
      <c r="AA411" s="3624"/>
      <c r="AB411" s="3624"/>
      <c r="AC411" s="3624"/>
      <c r="AD411" s="3624"/>
      <c r="AE411" s="3624"/>
      <c r="AF411" s="3624"/>
      <c r="AG411" s="3624"/>
      <c r="AH411" s="3624"/>
      <c r="AI411" s="3624"/>
      <c r="AJ411" s="3624"/>
      <c r="AK411" s="3625"/>
    </row>
    <row r="412" spans="2:37" s="2409" customFormat="1" ht="13.5" customHeight="1" x14ac:dyDescent="0.2">
      <c r="B412" s="2576"/>
      <c r="C412" s="2667"/>
      <c r="D412" s="2667"/>
      <c r="E412" s="2667"/>
      <c r="F412" s="2667"/>
      <c r="G412" s="2577"/>
      <c r="H412" s="2577"/>
      <c r="I412" s="2577"/>
      <c r="J412" s="2577"/>
      <c r="K412" s="2577"/>
      <c r="L412" s="2577"/>
      <c r="M412" s="2577"/>
      <c r="N412" s="2577"/>
      <c r="O412" s="2577"/>
      <c r="P412" s="2577"/>
      <c r="Q412" s="2577"/>
      <c r="R412" s="2577"/>
      <c r="S412" s="2577"/>
      <c r="T412" s="2577"/>
      <c r="U412" s="2577"/>
      <c r="V412" s="2577"/>
      <c r="W412" s="2577"/>
      <c r="X412" s="2577"/>
      <c r="Y412" s="2577"/>
      <c r="Z412" s="2577"/>
      <c r="AA412" s="2577"/>
      <c r="AB412" s="2577"/>
      <c r="AC412" s="2577"/>
      <c r="AD412" s="2577"/>
      <c r="AE412" s="2577"/>
      <c r="AF412" s="2577"/>
      <c r="AG412" s="2577"/>
      <c r="AH412" s="2577"/>
      <c r="AI412" s="2577"/>
      <c r="AJ412" s="2577"/>
      <c r="AK412" s="2578"/>
    </row>
    <row r="413" spans="2:37" s="2409" customFormat="1" ht="13.5" customHeight="1" x14ac:dyDescent="0.2">
      <c r="B413" s="2576" t="s">
        <v>4998</v>
      </c>
      <c r="C413" s="2667"/>
      <c r="D413" s="3740" t="s">
        <v>5205</v>
      </c>
      <c r="E413" s="3740"/>
      <c r="F413" s="3740"/>
      <c r="G413" s="2577"/>
      <c r="H413" s="2577"/>
      <c r="I413" s="2577"/>
      <c r="J413" s="2577"/>
      <c r="K413" s="2577"/>
      <c r="L413" s="2577"/>
      <c r="M413" s="2577"/>
      <c r="N413" s="2577"/>
      <c r="O413" s="2577"/>
      <c r="P413" s="2577"/>
      <c r="Q413" s="2577"/>
      <c r="R413" s="2577"/>
      <c r="S413" s="2577"/>
      <c r="T413" s="2577"/>
      <c r="U413" s="2577"/>
      <c r="V413" s="2577"/>
      <c r="W413" s="2577"/>
      <c r="X413" s="2577"/>
      <c r="Y413" s="2577"/>
      <c r="Z413" s="2577"/>
      <c r="AA413" s="2577"/>
      <c r="AB413" s="2577"/>
      <c r="AC413" s="2577"/>
      <c r="AD413" s="2577"/>
      <c r="AE413" s="2577"/>
      <c r="AF413" s="2577"/>
      <c r="AG413" s="2577"/>
      <c r="AH413" s="2577"/>
      <c r="AI413" s="2577"/>
      <c r="AJ413" s="2577"/>
      <c r="AK413" s="2578"/>
    </row>
    <row r="414" spans="2:37" s="2409" customFormat="1" ht="13.5" customHeight="1" thickBot="1" x14ac:dyDescent="0.25">
      <c r="B414" s="3657" t="s">
        <v>5012</v>
      </c>
      <c r="C414" s="3658"/>
      <c r="D414" s="3747">
        <v>41304</v>
      </c>
      <c r="E414" s="3748"/>
      <c r="F414" s="2667"/>
      <c r="G414" s="2577"/>
      <c r="H414" s="2577"/>
      <c r="I414" s="2577"/>
      <c r="J414" s="2577"/>
      <c r="K414" s="2577"/>
      <c r="L414" s="2577"/>
      <c r="M414" s="2577"/>
      <c r="N414" s="2577"/>
      <c r="O414" s="2577"/>
      <c r="P414" s="2577"/>
      <c r="Q414" s="2577"/>
      <c r="R414" s="2577"/>
      <c r="S414" s="2577"/>
      <c r="T414" s="2577"/>
      <c r="U414" s="2577"/>
      <c r="V414" s="2577"/>
      <c r="W414" s="2577"/>
      <c r="X414" s="2577"/>
      <c r="Y414" s="2577"/>
      <c r="Z414" s="2577"/>
      <c r="AA414" s="2577"/>
      <c r="AB414" s="2577"/>
      <c r="AC414" s="2577"/>
      <c r="AD414" s="2577"/>
      <c r="AE414" s="2577"/>
      <c r="AF414" s="2577"/>
      <c r="AG414" s="2577"/>
      <c r="AH414" s="2577"/>
      <c r="AI414" s="2577"/>
      <c r="AJ414" s="2577"/>
      <c r="AK414" s="2578"/>
    </row>
    <row r="415" spans="2:37" s="2409" customFormat="1" ht="78" customHeight="1" thickBot="1" x14ac:dyDescent="0.25">
      <c r="B415" s="3659" t="s">
        <v>5013</v>
      </c>
      <c r="C415" s="3710"/>
      <c r="D415" s="3730" t="s">
        <v>5899</v>
      </c>
      <c r="E415" s="3731"/>
      <c r="F415" s="3731"/>
      <c r="G415" s="3731"/>
      <c r="H415" s="3731"/>
      <c r="I415" s="3731"/>
      <c r="J415" s="3731"/>
      <c r="K415" s="3731"/>
      <c r="L415" s="3731"/>
      <c r="M415" s="3731"/>
      <c r="N415" s="3731"/>
      <c r="O415" s="3731"/>
      <c r="P415" s="3731"/>
      <c r="Q415" s="3732"/>
      <c r="R415" s="2577"/>
      <c r="S415" s="2577"/>
      <c r="T415" s="2577"/>
      <c r="U415" s="2577"/>
      <c r="V415" s="2577"/>
      <c r="W415" s="2577"/>
      <c r="X415" s="2577"/>
      <c r="Y415" s="2577"/>
      <c r="Z415" s="2577"/>
      <c r="AA415" s="2577"/>
      <c r="AB415" s="2577"/>
      <c r="AC415" s="2577"/>
      <c r="AD415" s="2577"/>
      <c r="AE415" s="2577"/>
      <c r="AF415" s="2577"/>
      <c r="AG415" s="2577"/>
      <c r="AH415" s="2577"/>
      <c r="AI415" s="2577"/>
      <c r="AJ415" s="2577"/>
      <c r="AK415" s="2578"/>
    </row>
    <row r="416" spans="2:37" s="2409" customFormat="1" ht="13.5" customHeight="1" thickBot="1" x14ac:dyDescent="0.25">
      <c r="B416" s="3664"/>
      <c r="C416" s="3653"/>
      <c r="D416" s="3653"/>
      <c r="E416" s="3653"/>
      <c r="F416" s="3653"/>
      <c r="G416" s="3653"/>
      <c r="H416" s="3653"/>
      <c r="I416" s="3653"/>
      <c r="J416" s="3653"/>
      <c r="K416" s="3653"/>
      <c r="L416" s="3653"/>
      <c r="M416" s="3653"/>
      <c r="N416" s="3653"/>
      <c r="O416" s="3653"/>
      <c r="P416" s="3653"/>
      <c r="Q416" s="3653"/>
      <c r="R416" s="2577"/>
      <c r="S416" s="2577"/>
      <c r="T416" s="2577"/>
      <c r="U416" s="2577"/>
      <c r="V416" s="2577"/>
      <c r="W416" s="2577"/>
      <c r="X416" s="2577"/>
      <c r="Y416" s="2577"/>
      <c r="Z416" s="2577"/>
      <c r="AA416" s="2577"/>
      <c r="AB416" s="2577"/>
      <c r="AC416" s="2577"/>
      <c r="AD416" s="2577"/>
      <c r="AE416" s="2577"/>
      <c r="AF416" s="2577"/>
      <c r="AG416" s="2577"/>
      <c r="AH416" s="2577"/>
      <c r="AI416" s="2577"/>
      <c r="AJ416" s="2577"/>
      <c r="AK416" s="2578"/>
    </row>
    <row r="417" spans="2:39" s="2409" customFormat="1" ht="13.5" customHeight="1" thickBot="1" x14ac:dyDescent="0.25">
      <c r="B417" s="3638" t="s">
        <v>5014</v>
      </c>
      <c r="C417" s="3638"/>
      <c r="D417" s="3638" t="s">
        <v>5004</v>
      </c>
      <c r="E417" s="3638" t="s">
        <v>5015</v>
      </c>
      <c r="F417" s="3654" t="s">
        <v>224</v>
      </c>
      <c r="G417" s="3654"/>
      <c r="H417" s="3654"/>
      <c r="I417" s="3654"/>
      <c r="J417" s="3654"/>
      <c r="K417" s="3654"/>
      <c r="L417" s="3654"/>
      <c r="M417" s="3654"/>
      <c r="N417" s="3654"/>
      <c r="O417" s="3654"/>
      <c r="P417" s="3654"/>
      <c r="Q417" s="3654"/>
      <c r="R417" s="3654"/>
      <c r="S417" s="3654" t="s">
        <v>340</v>
      </c>
      <c r="T417" s="3654"/>
      <c r="U417" s="3654"/>
      <c r="V417" s="3654"/>
      <c r="W417" s="3654"/>
      <c r="X417" s="3654"/>
      <c r="Y417" s="3654"/>
      <c r="Z417" s="3654"/>
      <c r="AA417" s="3654"/>
      <c r="AB417" s="3654"/>
      <c r="AC417" s="3654"/>
      <c r="AD417" s="3654" t="s">
        <v>225</v>
      </c>
      <c r="AE417" s="3654"/>
      <c r="AF417" s="3654"/>
      <c r="AG417" s="3654"/>
      <c r="AH417" s="3655" t="s">
        <v>4999</v>
      </c>
      <c r="AI417" s="3655"/>
      <c r="AJ417" s="3655"/>
      <c r="AK417" s="2578"/>
    </row>
    <row r="418" spans="2:39" s="2409" customFormat="1" ht="13.5" customHeight="1" thickBot="1" x14ac:dyDescent="0.25">
      <c r="B418" s="3639"/>
      <c r="C418" s="3639"/>
      <c r="D418" s="3639"/>
      <c r="E418" s="3639"/>
      <c r="F418" s="3639" t="s">
        <v>5016</v>
      </c>
      <c r="G418" s="3639" t="s">
        <v>5017</v>
      </c>
      <c r="H418" s="3638" t="s">
        <v>5018</v>
      </c>
      <c r="I418" s="3640" t="s">
        <v>5019</v>
      </c>
      <c r="J418" s="3640" t="s">
        <v>5020</v>
      </c>
      <c r="K418" s="3637" t="s">
        <v>5021</v>
      </c>
      <c r="L418" s="3637" t="s">
        <v>5022</v>
      </c>
      <c r="M418" s="3640" t="s">
        <v>5023</v>
      </c>
      <c r="N418" s="3640"/>
      <c r="O418" s="3637" t="s">
        <v>5024</v>
      </c>
      <c r="P418" s="3637" t="s">
        <v>5025</v>
      </c>
      <c r="Q418" s="3637" t="s">
        <v>5026</v>
      </c>
      <c r="R418" s="3637" t="s">
        <v>5027</v>
      </c>
      <c r="S418" s="3638" t="s">
        <v>5028</v>
      </c>
      <c r="T418" s="3638" t="s">
        <v>5029</v>
      </c>
      <c r="U418" s="3638" t="s">
        <v>5030</v>
      </c>
      <c r="V418" s="3638" t="s">
        <v>5031</v>
      </c>
      <c r="W418" s="3638" t="s">
        <v>5032</v>
      </c>
      <c r="X418" s="3638" t="s">
        <v>5033</v>
      </c>
      <c r="Y418" s="3638" t="s">
        <v>5034</v>
      </c>
      <c r="Z418" s="3638" t="s">
        <v>5035</v>
      </c>
      <c r="AA418" s="3638" t="s">
        <v>5036</v>
      </c>
      <c r="AB418" s="3640" t="s">
        <v>5037</v>
      </c>
      <c r="AC418" s="3640" t="s">
        <v>5038</v>
      </c>
      <c r="AD418" s="3638" t="s">
        <v>5039</v>
      </c>
      <c r="AE418" s="3638" t="s">
        <v>5040</v>
      </c>
      <c r="AF418" s="3638" t="s">
        <v>5041</v>
      </c>
      <c r="AG418" s="3638" t="s">
        <v>5042</v>
      </c>
      <c r="AH418" s="3638" t="s">
        <v>1154</v>
      </c>
      <c r="AI418" s="3638" t="s">
        <v>5000</v>
      </c>
      <c r="AJ418" s="3638" t="s">
        <v>5001</v>
      </c>
      <c r="AK418" s="2578"/>
    </row>
    <row r="419" spans="2:39" s="2409" customFormat="1" ht="42.75" customHeight="1" thickBot="1" x14ac:dyDescent="0.25">
      <c r="B419" s="3639"/>
      <c r="C419" s="3639"/>
      <c r="D419" s="3639"/>
      <c r="E419" s="3639"/>
      <c r="F419" s="3639"/>
      <c r="G419" s="3639"/>
      <c r="H419" s="3639"/>
      <c r="I419" s="3637"/>
      <c r="J419" s="3637"/>
      <c r="K419" s="3637"/>
      <c r="L419" s="3637"/>
      <c r="M419" s="2664" t="s">
        <v>5043</v>
      </c>
      <c r="N419" s="2663" t="s">
        <v>2798</v>
      </c>
      <c r="O419" s="3637"/>
      <c r="P419" s="3637"/>
      <c r="Q419" s="3637"/>
      <c r="R419" s="3637"/>
      <c r="S419" s="3639"/>
      <c r="T419" s="3639"/>
      <c r="U419" s="3639"/>
      <c r="V419" s="3639"/>
      <c r="W419" s="3639"/>
      <c r="X419" s="3639"/>
      <c r="Y419" s="3639"/>
      <c r="Z419" s="3639"/>
      <c r="AA419" s="3639"/>
      <c r="AB419" s="3637"/>
      <c r="AC419" s="3637"/>
      <c r="AD419" s="3639"/>
      <c r="AE419" s="3639"/>
      <c r="AF419" s="3639"/>
      <c r="AG419" s="3639"/>
      <c r="AH419" s="3639"/>
      <c r="AI419" s="3639"/>
      <c r="AJ419" s="3639"/>
      <c r="AK419" s="2578"/>
    </row>
    <row r="420" spans="2:39" s="2409" customFormat="1" ht="72.75" customHeight="1" thickBot="1" x14ac:dyDescent="0.25">
      <c r="B420" s="4452" t="s">
        <v>5206</v>
      </c>
      <c r="C420" s="5081"/>
      <c r="D420" s="3209" t="s">
        <v>5207</v>
      </c>
      <c r="E420" s="3210">
        <v>12</v>
      </c>
      <c r="F420" s="3211"/>
      <c r="G420" s="3211"/>
      <c r="H420" s="3211"/>
      <c r="I420" s="3212">
        <v>0.04</v>
      </c>
      <c r="J420" s="3213"/>
      <c r="K420" s="3214"/>
      <c r="L420" s="3214"/>
      <c r="M420" s="3215">
        <v>0.15</v>
      </c>
      <c r="N420" s="3215">
        <v>0.15</v>
      </c>
      <c r="O420" s="3215"/>
      <c r="P420" s="3215"/>
      <c r="Q420" s="3216"/>
      <c r="R420" s="3217"/>
      <c r="S420" s="3218"/>
      <c r="T420" s="3219"/>
      <c r="U420" s="3220">
        <v>0.05</v>
      </c>
      <c r="V420" s="3173"/>
      <c r="W420" s="3219"/>
      <c r="X420" s="3219"/>
      <c r="Y420" s="3173">
        <v>0.06</v>
      </c>
      <c r="Z420" s="3173"/>
      <c r="AA420" s="3173"/>
      <c r="AB420" s="3173"/>
      <c r="AC420" s="3221"/>
      <c r="AD420" s="3219"/>
      <c r="AE420" s="3173"/>
      <c r="AF420" s="3173"/>
      <c r="AG420" s="3222"/>
      <c r="AH420" s="3223"/>
      <c r="AI420" s="3173"/>
      <c r="AJ420" s="3224"/>
      <c r="AK420" s="2578"/>
    </row>
    <row r="421" spans="2:39" s="2409" customFormat="1" ht="13.5" customHeight="1" x14ac:dyDescent="0.2">
      <c r="B421" s="2579"/>
      <c r="C421" s="2572"/>
      <c r="D421" s="2572"/>
      <c r="E421" s="2572"/>
      <c r="F421" s="2572"/>
      <c r="G421" s="2572"/>
      <c r="I421" s="2573"/>
      <c r="J421" s="2573"/>
      <c r="K421" s="2573"/>
      <c r="L421" s="2573"/>
      <c r="M421" s="2572"/>
      <c r="N421" s="2573"/>
      <c r="O421" s="2573"/>
      <c r="P421" s="2573"/>
      <c r="Q421" s="2573"/>
      <c r="R421" s="2573"/>
      <c r="S421" s="2572"/>
      <c r="T421" s="2571"/>
      <c r="U421" s="2571"/>
      <c r="V421" s="2571"/>
      <c r="W421" s="2571"/>
      <c r="X421" s="2571"/>
      <c r="Y421" s="2571"/>
      <c r="Z421" s="2571"/>
      <c r="AA421" s="2571"/>
      <c r="AB421" s="2571"/>
      <c r="AC421" s="2571"/>
      <c r="AD421" s="2571"/>
      <c r="AE421" s="2571"/>
      <c r="AF421" s="2571"/>
      <c r="AG421" s="2571"/>
      <c r="AH421" s="2571"/>
      <c r="AI421" s="2571"/>
      <c r="AJ421" s="2574"/>
      <c r="AK421" s="2578"/>
    </row>
    <row r="422" spans="2:39" s="2409" customFormat="1" ht="13.5" customHeight="1" x14ac:dyDescent="0.2">
      <c r="B422" s="3643" t="s">
        <v>5002</v>
      </c>
      <c r="C422" s="3644"/>
      <c r="D422" s="3675" t="s">
        <v>5208</v>
      </c>
      <c r="E422" s="3675"/>
      <c r="F422" s="3675"/>
      <c r="G422" s="3675"/>
      <c r="H422" s="2572"/>
      <c r="I422" s="2572"/>
      <c r="J422" s="2572"/>
      <c r="K422" s="2572"/>
      <c r="L422" s="2572"/>
      <c r="M422" s="2572"/>
      <c r="N422" s="2572"/>
      <c r="O422" s="2572"/>
      <c r="P422" s="2572"/>
      <c r="Q422" s="2572"/>
      <c r="R422" s="2572"/>
      <c r="S422" s="2572"/>
      <c r="T422" s="2572"/>
      <c r="U422" s="2572"/>
      <c r="V422" s="2572"/>
      <c r="W422" s="2572"/>
      <c r="X422" s="2572"/>
      <c r="Y422" s="2572"/>
      <c r="Z422" s="2572"/>
      <c r="AA422" s="2572"/>
      <c r="AB422" s="2572"/>
      <c r="AC422" s="2572"/>
      <c r="AD422" s="2572"/>
      <c r="AE422" s="2572"/>
      <c r="AF422" s="2572"/>
      <c r="AG422" s="2572"/>
      <c r="AH422" s="2572"/>
      <c r="AI422" s="2572"/>
      <c r="AJ422" s="2574"/>
      <c r="AK422" s="2578"/>
      <c r="AL422" s="2572"/>
      <c r="AM422" s="2572"/>
    </row>
    <row r="423" spans="2:39" s="2409" customFormat="1" ht="13.5" customHeight="1" x14ac:dyDescent="0.2">
      <c r="B423" s="3643" t="s">
        <v>5003</v>
      </c>
      <c r="C423" s="3644"/>
      <c r="D423" s="3733" t="s">
        <v>5196</v>
      </c>
      <c r="E423" s="3733"/>
      <c r="F423" s="3733"/>
      <c r="G423" s="3733"/>
      <c r="H423" s="2572"/>
      <c r="I423" s="2572"/>
      <c r="J423" s="2572"/>
      <c r="K423" s="2572"/>
      <c r="L423" s="2572"/>
      <c r="M423" s="2572"/>
      <c r="N423" s="2572"/>
      <c r="O423" s="2572"/>
      <c r="P423" s="2572"/>
      <c r="Q423" s="2572"/>
      <c r="R423" s="2572"/>
      <c r="S423" s="2572"/>
      <c r="T423" s="2572"/>
      <c r="U423" s="2572"/>
      <c r="V423" s="2572"/>
      <c r="W423" s="2572"/>
      <c r="X423" s="2572"/>
      <c r="Y423" s="2572"/>
      <c r="Z423" s="2572"/>
      <c r="AA423" s="2572"/>
      <c r="AB423" s="2572"/>
      <c r="AC423" s="2572"/>
      <c r="AD423" s="2572"/>
      <c r="AE423" s="2572"/>
      <c r="AF423" s="2572"/>
      <c r="AG423" s="2572"/>
      <c r="AH423" s="2572"/>
      <c r="AI423" s="2572"/>
      <c r="AJ423" s="2574"/>
      <c r="AK423" s="2578"/>
      <c r="AL423" s="2572"/>
      <c r="AM423" s="2572"/>
    </row>
    <row r="424" spans="2:39" s="2409" customFormat="1" ht="13.5" customHeight="1" thickBot="1" x14ac:dyDescent="0.25">
      <c r="B424" s="3646"/>
      <c r="C424" s="3647"/>
      <c r="D424" s="3648"/>
      <c r="E424" s="3648"/>
      <c r="F424" s="3648"/>
      <c r="G424" s="3648"/>
      <c r="H424" s="2580"/>
      <c r="I424" s="2580"/>
      <c r="J424" s="2580"/>
      <c r="K424" s="2580"/>
      <c r="L424" s="2580"/>
      <c r="M424" s="2580"/>
      <c r="N424" s="2580"/>
      <c r="O424" s="2580"/>
      <c r="P424" s="2580"/>
      <c r="Q424" s="2580"/>
      <c r="R424" s="2580"/>
      <c r="S424" s="2580"/>
      <c r="T424" s="2581"/>
      <c r="U424" s="2581"/>
      <c r="V424" s="2581"/>
      <c r="W424" s="2581"/>
      <c r="X424" s="2581"/>
      <c r="Y424" s="2581"/>
      <c r="Z424" s="2581"/>
      <c r="AA424" s="2581"/>
      <c r="AB424" s="2581"/>
      <c r="AC424" s="2581"/>
      <c r="AD424" s="2581"/>
      <c r="AE424" s="2581"/>
      <c r="AF424" s="2581"/>
      <c r="AG424" s="2581"/>
      <c r="AH424" s="2581"/>
      <c r="AI424" s="2581"/>
      <c r="AJ424" s="2582"/>
      <c r="AK424" s="2583"/>
    </row>
    <row r="425" spans="2:39" s="2409" customFormat="1" ht="13.5" customHeight="1" x14ac:dyDescent="0.2">
      <c r="B425" s="2674" t="str">
        <f>+B409</f>
        <v>.</v>
      </c>
    </row>
    <row r="426" spans="2:39" s="2409" customFormat="1" ht="13.5" customHeight="1" thickBot="1" x14ac:dyDescent="0.25"/>
    <row r="427" spans="2:39" s="2409" customFormat="1" ht="13.5" customHeight="1" x14ac:dyDescent="0.2">
      <c r="B427" s="3623" t="s">
        <v>5011</v>
      </c>
      <c r="C427" s="3624"/>
      <c r="D427" s="3624"/>
      <c r="E427" s="3624"/>
      <c r="F427" s="3624"/>
      <c r="G427" s="3624"/>
      <c r="H427" s="3624"/>
      <c r="I427" s="3624"/>
      <c r="J427" s="3624"/>
      <c r="K427" s="3624"/>
      <c r="L427" s="3624"/>
      <c r="M427" s="3624"/>
      <c r="N427" s="3624"/>
      <c r="O427" s="3624"/>
      <c r="P427" s="3624"/>
      <c r="Q427" s="3624"/>
      <c r="R427" s="3624"/>
      <c r="S427" s="3624"/>
      <c r="T427" s="3624"/>
      <c r="U427" s="3624"/>
      <c r="V427" s="3624"/>
      <c r="W427" s="3624"/>
      <c r="X427" s="3624"/>
      <c r="Y427" s="3624"/>
      <c r="Z427" s="3624"/>
      <c r="AA427" s="3624"/>
      <c r="AB427" s="3624"/>
      <c r="AC427" s="3624"/>
      <c r="AD427" s="3624"/>
      <c r="AE427" s="3624"/>
      <c r="AF427" s="3624"/>
      <c r="AG427" s="3624"/>
      <c r="AH427" s="3624"/>
      <c r="AI427" s="3624"/>
      <c r="AJ427" s="3624"/>
      <c r="AK427" s="3625"/>
    </row>
    <row r="428" spans="2:39" s="2409" customFormat="1" ht="13.5" customHeight="1" x14ac:dyDescent="0.2">
      <c r="B428" s="2576"/>
      <c r="C428" s="2667"/>
      <c r="D428" s="2667"/>
      <c r="E428" s="2667"/>
      <c r="F428" s="2667"/>
      <c r="G428" s="2577"/>
      <c r="H428" s="2577"/>
      <c r="I428" s="2577"/>
      <c r="J428" s="2577"/>
      <c r="K428" s="2577"/>
      <c r="L428" s="2577"/>
      <c r="M428" s="2577"/>
      <c r="N428" s="2577"/>
      <c r="O428" s="2577"/>
      <c r="P428" s="2577"/>
      <c r="Q428" s="2577"/>
      <c r="R428" s="2577"/>
      <c r="S428" s="2577"/>
      <c r="T428" s="2577"/>
      <c r="U428" s="2577"/>
      <c r="V428" s="2577"/>
      <c r="W428" s="2577"/>
      <c r="X428" s="2577"/>
      <c r="Y428" s="2577"/>
      <c r="Z428" s="2577"/>
      <c r="AA428" s="2577"/>
      <c r="AB428" s="2577"/>
      <c r="AC428" s="2577"/>
      <c r="AD428" s="2577"/>
      <c r="AE428" s="2577"/>
      <c r="AF428" s="2577"/>
      <c r="AG428" s="2577"/>
      <c r="AH428" s="2577"/>
      <c r="AI428" s="2577"/>
      <c r="AJ428" s="2577"/>
      <c r="AK428" s="2578"/>
    </row>
    <row r="429" spans="2:39" s="2409" customFormat="1" ht="13.5" customHeight="1" x14ac:dyDescent="0.2">
      <c r="B429" s="2576" t="s">
        <v>4998</v>
      </c>
      <c r="C429" s="2667"/>
      <c r="D429" s="3740" t="s">
        <v>5209</v>
      </c>
      <c r="E429" s="3740"/>
      <c r="F429" s="3740"/>
      <c r="G429" s="2577"/>
      <c r="H429" s="2577"/>
      <c r="I429" s="2577"/>
      <c r="J429" s="2577"/>
      <c r="K429" s="2577"/>
      <c r="L429" s="2577"/>
      <c r="M429" s="2577"/>
      <c r="N429" s="2577"/>
      <c r="O429" s="2577"/>
      <c r="P429" s="2577"/>
      <c r="Q429" s="2577"/>
      <c r="R429" s="2577"/>
      <c r="S429" s="2577"/>
      <c r="T429" s="2577"/>
      <c r="U429" s="2577"/>
      <c r="V429" s="2577"/>
      <c r="W429" s="2577"/>
      <c r="X429" s="2577"/>
      <c r="Y429" s="2577"/>
      <c r="Z429" s="2577"/>
      <c r="AA429" s="2577"/>
      <c r="AB429" s="2577"/>
      <c r="AC429" s="2577"/>
      <c r="AD429" s="2577"/>
      <c r="AE429" s="2577"/>
      <c r="AF429" s="2577"/>
      <c r="AG429" s="2577"/>
      <c r="AH429" s="2577"/>
      <c r="AI429" s="2577"/>
      <c r="AJ429" s="2577"/>
      <c r="AK429" s="2578"/>
    </row>
    <row r="430" spans="2:39" s="2409" customFormat="1" ht="27.75" customHeight="1" thickBot="1" x14ac:dyDescent="0.25">
      <c r="B430" s="3657" t="s">
        <v>5012</v>
      </c>
      <c r="C430" s="3658"/>
      <c r="D430" s="3747">
        <v>41327</v>
      </c>
      <c r="E430" s="3748"/>
      <c r="F430" s="2667"/>
      <c r="G430" s="2577"/>
      <c r="H430" s="2577"/>
      <c r="I430" s="2577"/>
      <c r="J430" s="2577"/>
      <c r="K430" s="2577"/>
      <c r="L430" s="2577"/>
      <c r="M430" s="2577"/>
      <c r="N430" s="2577"/>
      <c r="O430" s="2577"/>
      <c r="P430" s="2577"/>
      <c r="Q430" s="2577"/>
      <c r="R430" s="2577"/>
      <c r="S430" s="2577"/>
      <c r="T430" s="2577"/>
      <c r="U430" s="2577"/>
      <c r="V430" s="2577"/>
      <c r="W430" s="2577"/>
      <c r="X430" s="2577"/>
      <c r="Y430" s="2577"/>
      <c r="Z430" s="2577"/>
      <c r="AA430" s="2577"/>
      <c r="AB430" s="2577"/>
      <c r="AC430" s="2577"/>
      <c r="AD430" s="2577"/>
      <c r="AE430" s="2577"/>
      <c r="AF430" s="2577"/>
      <c r="AG430" s="2577"/>
      <c r="AH430" s="2577"/>
      <c r="AI430" s="2577"/>
      <c r="AJ430" s="2577"/>
      <c r="AK430" s="2578"/>
    </row>
    <row r="431" spans="2:39" s="2409" customFormat="1" ht="130.5" customHeight="1" thickBot="1" x14ac:dyDescent="0.25">
      <c r="B431" s="3659" t="s">
        <v>5013</v>
      </c>
      <c r="C431" s="3710"/>
      <c r="D431" s="3730" t="s">
        <v>5597</v>
      </c>
      <c r="E431" s="3731"/>
      <c r="F431" s="3731"/>
      <c r="G431" s="3731"/>
      <c r="H431" s="3731"/>
      <c r="I431" s="3731"/>
      <c r="J431" s="3731"/>
      <c r="K431" s="3731"/>
      <c r="L431" s="3731"/>
      <c r="M431" s="3731"/>
      <c r="N431" s="3731"/>
      <c r="O431" s="3731"/>
      <c r="P431" s="3731"/>
      <c r="Q431" s="3732"/>
      <c r="R431" s="2577"/>
      <c r="S431" s="2577"/>
      <c r="T431" s="2577"/>
      <c r="U431" s="2577"/>
      <c r="V431" s="2577"/>
      <c r="W431" s="2577"/>
      <c r="X431" s="2577"/>
      <c r="Y431" s="2577"/>
      <c r="Z431" s="2577"/>
      <c r="AA431" s="2577"/>
      <c r="AB431" s="2577"/>
      <c r="AC431" s="2577"/>
      <c r="AD431" s="2577"/>
      <c r="AE431" s="2577"/>
      <c r="AF431" s="2577"/>
      <c r="AG431" s="2577"/>
      <c r="AH431" s="2577"/>
      <c r="AI431" s="2577"/>
      <c r="AJ431" s="2577"/>
      <c r="AK431" s="2578"/>
    </row>
    <row r="432" spans="2:39" s="2409" customFormat="1" ht="13.5" customHeight="1" thickBot="1" x14ac:dyDescent="0.25">
      <c r="B432" s="3664"/>
      <c r="C432" s="3653"/>
      <c r="D432" s="3653"/>
      <c r="E432" s="3653"/>
      <c r="F432" s="3653"/>
      <c r="G432" s="3653"/>
      <c r="H432" s="3653"/>
      <c r="I432" s="3653"/>
      <c r="J432" s="3653"/>
      <c r="K432" s="3653"/>
      <c r="L432" s="3653"/>
      <c r="M432" s="3653"/>
      <c r="N432" s="3653"/>
      <c r="O432" s="3653"/>
      <c r="P432" s="3653"/>
      <c r="Q432" s="3653"/>
      <c r="R432" s="2577"/>
      <c r="S432" s="2577"/>
      <c r="T432" s="2577"/>
      <c r="U432" s="2577"/>
      <c r="V432" s="2577"/>
      <c r="W432" s="2577"/>
      <c r="X432" s="2577"/>
      <c r="Y432" s="2577"/>
      <c r="Z432" s="2577"/>
      <c r="AA432" s="2577"/>
      <c r="AB432" s="2577"/>
      <c r="AC432" s="2577"/>
      <c r="AD432" s="2577"/>
      <c r="AE432" s="2577"/>
      <c r="AF432" s="2577"/>
      <c r="AG432" s="2577"/>
      <c r="AH432" s="2577"/>
      <c r="AI432" s="2577"/>
      <c r="AJ432" s="2577"/>
      <c r="AK432" s="2578"/>
    </row>
    <row r="433" spans="2:37" s="2409" customFormat="1" ht="22.5" customHeight="1" thickBot="1" x14ac:dyDescent="0.25">
      <c r="B433" s="3638" t="s">
        <v>5014</v>
      </c>
      <c r="C433" s="3638"/>
      <c r="D433" s="3638" t="s">
        <v>5004</v>
      </c>
      <c r="E433" s="3638" t="s">
        <v>5015</v>
      </c>
      <c r="F433" s="3654" t="s">
        <v>224</v>
      </c>
      <c r="G433" s="3654"/>
      <c r="H433" s="3654"/>
      <c r="I433" s="3654"/>
      <c r="J433" s="3654"/>
      <c r="K433" s="3654"/>
      <c r="L433" s="3654"/>
      <c r="M433" s="3654"/>
      <c r="N433" s="3654"/>
      <c r="O433" s="3654"/>
      <c r="P433" s="3654"/>
      <c r="Q433" s="3654"/>
      <c r="R433" s="3654"/>
      <c r="S433" s="3654" t="s">
        <v>340</v>
      </c>
      <c r="T433" s="3654"/>
      <c r="U433" s="3654"/>
      <c r="V433" s="3654"/>
      <c r="W433" s="3654"/>
      <c r="X433" s="3654"/>
      <c r="Y433" s="3654"/>
      <c r="Z433" s="3654"/>
      <c r="AA433" s="3654"/>
      <c r="AB433" s="3654"/>
      <c r="AC433" s="3654"/>
      <c r="AD433" s="3654" t="s">
        <v>225</v>
      </c>
      <c r="AE433" s="3654"/>
      <c r="AF433" s="3654"/>
      <c r="AG433" s="3654"/>
      <c r="AH433" s="3655" t="s">
        <v>4999</v>
      </c>
      <c r="AI433" s="3655"/>
      <c r="AJ433" s="3655"/>
      <c r="AK433" s="2578"/>
    </row>
    <row r="434" spans="2:37" s="2409" customFormat="1" ht="30.75" customHeight="1" thickBot="1" x14ac:dyDescent="0.25">
      <c r="B434" s="3639"/>
      <c r="C434" s="3639"/>
      <c r="D434" s="3639"/>
      <c r="E434" s="3639"/>
      <c r="F434" s="3639" t="s">
        <v>5016</v>
      </c>
      <c r="G434" s="3639" t="s">
        <v>5017</v>
      </c>
      <c r="H434" s="3638" t="s">
        <v>5018</v>
      </c>
      <c r="I434" s="3640" t="s">
        <v>5019</v>
      </c>
      <c r="J434" s="3640" t="s">
        <v>5020</v>
      </c>
      <c r="K434" s="3637" t="s">
        <v>5021</v>
      </c>
      <c r="L434" s="3637" t="s">
        <v>5022</v>
      </c>
      <c r="M434" s="3640" t="s">
        <v>5023</v>
      </c>
      <c r="N434" s="3640"/>
      <c r="O434" s="3637" t="s">
        <v>5024</v>
      </c>
      <c r="P434" s="3637" t="s">
        <v>5025</v>
      </c>
      <c r="Q434" s="3637" t="s">
        <v>5026</v>
      </c>
      <c r="R434" s="3637" t="s">
        <v>5027</v>
      </c>
      <c r="S434" s="3638" t="s">
        <v>5028</v>
      </c>
      <c r="T434" s="3638" t="s">
        <v>5029</v>
      </c>
      <c r="U434" s="3638" t="s">
        <v>5030</v>
      </c>
      <c r="V434" s="3638" t="s">
        <v>5031</v>
      </c>
      <c r="W434" s="3638" t="s">
        <v>5032</v>
      </c>
      <c r="X434" s="3638" t="s">
        <v>5033</v>
      </c>
      <c r="Y434" s="3638" t="s">
        <v>5034</v>
      </c>
      <c r="Z434" s="3638" t="s">
        <v>5035</v>
      </c>
      <c r="AA434" s="3638" t="s">
        <v>5036</v>
      </c>
      <c r="AB434" s="3640" t="s">
        <v>5037</v>
      </c>
      <c r="AC434" s="3640" t="s">
        <v>5038</v>
      </c>
      <c r="AD434" s="3638" t="s">
        <v>5039</v>
      </c>
      <c r="AE434" s="3638" t="s">
        <v>5040</v>
      </c>
      <c r="AF434" s="3638" t="s">
        <v>5041</v>
      </c>
      <c r="AG434" s="3638" t="s">
        <v>5042</v>
      </c>
      <c r="AH434" s="3638" t="s">
        <v>1154</v>
      </c>
      <c r="AI434" s="3638" t="s">
        <v>5000</v>
      </c>
      <c r="AJ434" s="3638" t="s">
        <v>5001</v>
      </c>
      <c r="AK434" s="2578"/>
    </row>
    <row r="435" spans="2:37" s="2409" customFormat="1" ht="36.75" customHeight="1" thickBot="1" x14ac:dyDescent="0.25">
      <c r="B435" s="3639"/>
      <c r="C435" s="3639"/>
      <c r="D435" s="3639"/>
      <c r="E435" s="3639"/>
      <c r="F435" s="3639"/>
      <c r="G435" s="3639"/>
      <c r="H435" s="3639"/>
      <c r="I435" s="3637"/>
      <c r="J435" s="3637"/>
      <c r="K435" s="3637"/>
      <c r="L435" s="3637"/>
      <c r="M435" s="2664" t="s">
        <v>5043</v>
      </c>
      <c r="N435" s="2663" t="s">
        <v>2798</v>
      </c>
      <c r="O435" s="3637"/>
      <c r="P435" s="3637"/>
      <c r="Q435" s="3637"/>
      <c r="R435" s="3637"/>
      <c r="S435" s="3639"/>
      <c r="T435" s="3639"/>
      <c r="U435" s="3639"/>
      <c r="V435" s="3639"/>
      <c r="W435" s="3639"/>
      <c r="X435" s="3639"/>
      <c r="Y435" s="3639"/>
      <c r="Z435" s="3639"/>
      <c r="AA435" s="3639"/>
      <c r="AB435" s="3637"/>
      <c r="AC435" s="3637"/>
      <c r="AD435" s="3639"/>
      <c r="AE435" s="3639"/>
      <c r="AF435" s="3639"/>
      <c r="AG435" s="3639"/>
      <c r="AH435" s="3639"/>
      <c r="AI435" s="3639"/>
      <c r="AJ435" s="3639"/>
      <c r="AK435" s="2578"/>
    </row>
    <row r="436" spans="2:37" s="2409" customFormat="1" ht="13.5" customHeight="1" x14ac:dyDescent="0.2">
      <c r="B436" s="3743" t="s">
        <v>5210</v>
      </c>
      <c r="C436" s="3744"/>
      <c r="D436" s="2584">
        <v>300395</v>
      </c>
      <c r="E436" s="2585">
        <v>10</v>
      </c>
      <c r="F436" s="2585" t="s">
        <v>1417</v>
      </c>
      <c r="G436" s="2585" t="s">
        <v>1417</v>
      </c>
      <c r="H436" s="2585" t="s">
        <v>1417</v>
      </c>
      <c r="I436" s="2585" t="s">
        <v>1417</v>
      </c>
      <c r="J436" s="2585" t="s">
        <v>1417</v>
      </c>
      <c r="K436" s="2585" t="s">
        <v>1417</v>
      </c>
      <c r="L436" s="2585" t="s">
        <v>1417</v>
      </c>
      <c r="M436" s="2585" t="s">
        <v>1417</v>
      </c>
      <c r="N436" s="2585" t="s">
        <v>1417</v>
      </c>
      <c r="O436" s="2585" t="s">
        <v>1417</v>
      </c>
      <c r="P436" s="2585" t="s">
        <v>1417</v>
      </c>
      <c r="Q436" s="2585" t="s">
        <v>1417</v>
      </c>
      <c r="R436" s="2585" t="s">
        <v>1417</v>
      </c>
      <c r="S436" s="2585" t="s">
        <v>1417</v>
      </c>
      <c r="T436" s="2585" t="s">
        <v>1417</v>
      </c>
      <c r="U436" s="2585" t="s">
        <v>1417</v>
      </c>
      <c r="V436" s="2585" t="s">
        <v>1417</v>
      </c>
      <c r="W436" s="2585" t="s">
        <v>1417</v>
      </c>
      <c r="X436" s="2585" t="s">
        <v>1417</v>
      </c>
      <c r="Y436" s="2585" t="s">
        <v>1417</v>
      </c>
      <c r="Z436" s="2585" t="s">
        <v>1417</v>
      </c>
      <c r="AA436" s="2585" t="s">
        <v>1417</v>
      </c>
      <c r="AB436" s="2585" t="s">
        <v>1417</v>
      </c>
      <c r="AC436" s="2585" t="s">
        <v>1417</v>
      </c>
      <c r="AD436" s="2585" t="s">
        <v>1417</v>
      </c>
      <c r="AE436" s="2599">
        <v>500</v>
      </c>
      <c r="AF436" s="3208">
        <f>10/500</f>
        <v>0.02</v>
      </c>
      <c r="AG436" s="2600">
        <v>0.1</v>
      </c>
      <c r="AH436" s="2585" t="s">
        <v>1417</v>
      </c>
      <c r="AI436" s="2585" t="s">
        <v>1417</v>
      </c>
      <c r="AJ436" s="2601" t="s">
        <v>1417</v>
      </c>
      <c r="AK436" s="2578"/>
    </row>
    <row r="437" spans="2:37" s="2409" customFormat="1" ht="13.5" customHeight="1" thickBot="1" x14ac:dyDescent="0.25">
      <c r="B437" s="3753" t="s">
        <v>5211</v>
      </c>
      <c r="C437" s="3754"/>
      <c r="D437" s="2608">
        <v>300395</v>
      </c>
      <c r="E437" s="2609">
        <v>0</v>
      </c>
      <c r="F437" s="2609" t="s">
        <v>1417</v>
      </c>
      <c r="G437" s="2609" t="s">
        <v>1417</v>
      </c>
      <c r="H437" s="2609" t="s">
        <v>1417</v>
      </c>
      <c r="I437" s="2609" t="s">
        <v>1417</v>
      </c>
      <c r="J437" s="2609" t="s">
        <v>1417</v>
      </c>
      <c r="K437" s="2609" t="s">
        <v>1417</v>
      </c>
      <c r="L437" s="2609" t="s">
        <v>1417</v>
      </c>
      <c r="M437" s="2609" t="s">
        <v>1417</v>
      </c>
      <c r="N437" s="2609" t="s">
        <v>1417</v>
      </c>
      <c r="O437" s="2609" t="s">
        <v>1417</v>
      </c>
      <c r="P437" s="2609" t="s">
        <v>1417</v>
      </c>
      <c r="Q437" s="2609" t="s">
        <v>1417</v>
      </c>
      <c r="R437" s="2609" t="s">
        <v>1417</v>
      </c>
      <c r="S437" s="2609" t="s">
        <v>1417</v>
      </c>
      <c r="T437" s="2609" t="s">
        <v>1417</v>
      </c>
      <c r="U437" s="2609" t="s">
        <v>1417</v>
      </c>
      <c r="V437" s="2609" t="s">
        <v>1417</v>
      </c>
      <c r="W437" s="2609" t="s">
        <v>1417</v>
      </c>
      <c r="X437" s="2609" t="s">
        <v>1417</v>
      </c>
      <c r="Y437" s="2609" t="s">
        <v>1417</v>
      </c>
      <c r="Z437" s="2609" t="s">
        <v>1417</v>
      </c>
      <c r="AA437" s="2609" t="s">
        <v>1417</v>
      </c>
      <c r="AB437" s="2609" t="s">
        <v>1417</v>
      </c>
      <c r="AC437" s="2609" t="s">
        <v>1417</v>
      </c>
      <c r="AD437" s="2609" t="s">
        <v>1417</v>
      </c>
      <c r="AE437" s="2630">
        <v>300</v>
      </c>
      <c r="AF437" s="2631">
        <v>0</v>
      </c>
      <c r="AG437" s="2631">
        <v>0</v>
      </c>
      <c r="AH437" s="2609" t="s">
        <v>1417</v>
      </c>
      <c r="AI437" s="2609" t="s">
        <v>1417</v>
      </c>
      <c r="AJ437" s="2633" t="s">
        <v>1417</v>
      </c>
      <c r="AK437" s="2578"/>
    </row>
    <row r="438" spans="2:37" s="2409" customFormat="1" ht="13.5" customHeight="1" x14ac:dyDescent="0.2">
      <c r="B438" s="2579"/>
      <c r="C438" s="2572"/>
      <c r="D438" s="2572"/>
      <c r="E438" s="2572"/>
      <c r="F438" s="2572"/>
      <c r="G438" s="2572"/>
      <c r="H438" s="2572"/>
      <c r="I438" s="2573"/>
      <c r="J438" s="2573"/>
      <c r="K438" s="2573"/>
      <c r="L438" s="2573"/>
      <c r="M438" s="2572"/>
      <c r="N438" s="2573"/>
      <c r="O438" s="2573"/>
      <c r="P438" s="2573"/>
      <c r="Q438" s="2573"/>
      <c r="R438" s="2573"/>
      <c r="S438" s="2572"/>
      <c r="T438" s="2571"/>
      <c r="U438" s="2571"/>
      <c r="V438" s="2571"/>
      <c r="W438" s="2571"/>
      <c r="X438" s="2571"/>
      <c r="Y438" s="2571"/>
      <c r="Z438" s="2571"/>
      <c r="AA438" s="2571"/>
      <c r="AB438" s="2571"/>
      <c r="AC438" s="2571"/>
      <c r="AD438" s="2571"/>
      <c r="AE438" s="2571"/>
      <c r="AF438" s="2571"/>
      <c r="AG438" s="2571"/>
      <c r="AH438" s="2571"/>
      <c r="AI438" s="2571"/>
      <c r="AJ438" s="2574"/>
      <c r="AK438" s="2578"/>
    </row>
    <row r="439" spans="2:37" s="2409" customFormat="1" ht="13.5" customHeight="1" x14ac:dyDescent="0.2">
      <c r="B439" s="3643" t="s">
        <v>5002</v>
      </c>
      <c r="C439" s="3644"/>
      <c r="D439" s="3652" t="s">
        <v>1417</v>
      </c>
      <c r="E439" s="3652"/>
      <c r="F439" s="3652"/>
      <c r="G439" s="3652"/>
      <c r="H439" s="2575"/>
      <c r="I439" s="2575"/>
      <c r="J439" s="2575"/>
      <c r="K439" s="2575"/>
      <c r="L439" s="2575"/>
      <c r="M439" s="2575"/>
      <c r="N439" s="2575"/>
      <c r="O439" s="2575"/>
      <c r="P439" s="2575"/>
      <c r="Q439" s="2575"/>
      <c r="R439" s="2575"/>
      <c r="S439" s="2575"/>
      <c r="T439" s="2571"/>
      <c r="U439" s="2571"/>
      <c r="V439" s="2571"/>
      <c r="W439" s="2571"/>
      <c r="X439" s="2571"/>
      <c r="Y439" s="2571"/>
      <c r="Z439" s="2571"/>
      <c r="AA439" s="2571"/>
      <c r="AB439" s="2571"/>
      <c r="AC439" s="2571"/>
      <c r="AD439" s="2571"/>
      <c r="AE439" s="2571"/>
      <c r="AF439" s="2571"/>
      <c r="AG439" s="2571"/>
      <c r="AH439" s="2571"/>
      <c r="AI439" s="2571"/>
      <c r="AJ439" s="2574"/>
      <c r="AK439" s="2578"/>
    </row>
    <row r="440" spans="2:37" s="2409" customFormat="1" ht="13.5" customHeight="1" x14ac:dyDescent="0.2">
      <c r="B440" s="3643" t="s">
        <v>5003</v>
      </c>
      <c r="C440" s="3644"/>
      <c r="D440" s="3652" t="s">
        <v>1417</v>
      </c>
      <c r="E440" s="3652"/>
      <c r="F440" s="3652"/>
      <c r="G440" s="3652"/>
      <c r="H440" s="2575"/>
      <c r="I440" s="2575"/>
      <c r="J440" s="2575"/>
      <c r="K440" s="2575"/>
      <c r="L440" s="2575"/>
      <c r="M440" s="2575"/>
      <c r="N440" s="2575"/>
      <c r="O440" s="2575"/>
      <c r="P440" s="2575"/>
      <c r="Q440" s="2575"/>
      <c r="R440" s="2575"/>
      <c r="S440" s="2575"/>
      <c r="T440" s="2571"/>
      <c r="U440" s="2571"/>
      <c r="V440" s="2571"/>
      <c r="W440" s="2571"/>
      <c r="X440" s="2571"/>
      <c r="Y440" s="2571"/>
      <c r="Z440" s="2571"/>
      <c r="AA440" s="2571"/>
      <c r="AB440" s="2571"/>
      <c r="AC440" s="2571"/>
      <c r="AD440" s="2571"/>
      <c r="AE440" s="2571"/>
      <c r="AF440" s="2571"/>
      <c r="AG440" s="2571"/>
      <c r="AH440" s="2571"/>
      <c r="AI440" s="2571"/>
      <c r="AJ440" s="2574"/>
      <c r="AK440" s="2578"/>
    </row>
    <row r="441" spans="2:37" s="2409" customFormat="1" ht="13.5" customHeight="1" thickBot="1" x14ac:dyDescent="0.25">
      <c r="B441" s="3646"/>
      <c r="C441" s="3647"/>
      <c r="D441" s="3648"/>
      <c r="E441" s="3648"/>
      <c r="F441" s="3648"/>
      <c r="G441" s="3648"/>
      <c r="H441" s="2580"/>
      <c r="I441" s="2580"/>
      <c r="J441" s="2580"/>
      <c r="K441" s="2580"/>
      <c r="L441" s="2580"/>
      <c r="M441" s="2580"/>
      <c r="N441" s="2580"/>
      <c r="O441" s="2580"/>
      <c r="P441" s="2580"/>
      <c r="Q441" s="2580"/>
      <c r="R441" s="2580"/>
      <c r="S441" s="2580"/>
      <c r="T441" s="2581"/>
      <c r="U441" s="2581"/>
      <c r="V441" s="2581"/>
      <c r="W441" s="2581"/>
      <c r="X441" s="2581"/>
      <c r="Y441" s="2581"/>
      <c r="Z441" s="2581"/>
      <c r="AA441" s="2581"/>
      <c r="AB441" s="2581"/>
      <c r="AC441" s="2581"/>
      <c r="AD441" s="2581"/>
      <c r="AE441" s="2581"/>
      <c r="AF441" s="2581"/>
      <c r="AG441" s="2581"/>
      <c r="AH441" s="2581"/>
      <c r="AI441" s="2581"/>
      <c r="AJ441" s="2582"/>
      <c r="AK441" s="2583"/>
    </row>
    <row r="442" spans="2:37" s="2409" customFormat="1" ht="13.5" customHeight="1" x14ac:dyDescent="0.2">
      <c r="B442" s="2674" t="str">
        <f>+B425</f>
        <v>.</v>
      </c>
    </row>
    <row r="443" spans="2:37" s="2409" customFormat="1" ht="13.5" customHeight="1" thickBot="1" x14ac:dyDescent="0.25">
      <c r="B443" s="2692"/>
    </row>
    <row r="444" spans="2:37" s="2409" customFormat="1" ht="13.5" customHeight="1" x14ac:dyDescent="0.2">
      <c r="B444" s="3623" t="s">
        <v>5011</v>
      </c>
      <c r="C444" s="3624"/>
      <c r="D444" s="3624"/>
      <c r="E444" s="3624"/>
      <c r="F444" s="3624"/>
      <c r="G444" s="3624"/>
      <c r="H444" s="3624"/>
      <c r="I444" s="3624"/>
      <c r="J444" s="3624"/>
      <c r="K444" s="3624"/>
      <c r="L444" s="3624"/>
      <c r="M444" s="3624"/>
      <c r="N444" s="3624"/>
      <c r="O444" s="3624"/>
      <c r="P444" s="3624"/>
      <c r="Q444" s="3624"/>
      <c r="R444" s="3624"/>
      <c r="S444" s="3624"/>
      <c r="T444" s="3624"/>
      <c r="U444" s="3624"/>
      <c r="V444" s="3624"/>
      <c r="W444" s="3624"/>
      <c r="X444" s="3624"/>
      <c r="Y444" s="3624"/>
      <c r="Z444" s="3624"/>
      <c r="AA444" s="3624"/>
      <c r="AB444" s="3624"/>
      <c r="AC444" s="3624"/>
      <c r="AD444" s="3624"/>
      <c r="AE444" s="3624"/>
      <c r="AF444" s="3624"/>
      <c r="AG444" s="3624"/>
      <c r="AH444" s="3624"/>
      <c r="AI444" s="3624"/>
      <c r="AJ444" s="3624"/>
      <c r="AK444" s="3625"/>
    </row>
    <row r="445" spans="2:37" s="2409" customFormat="1" ht="13.5" customHeight="1" x14ac:dyDescent="0.2">
      <c r="B445" s="2576"/>
      <c r="C445" s="3534"/>
      <c r="D445" s="3534"/>
      <c r="E445" s="3534"/>
      <c r="F445" s="3534"/>
      <c r="G445" s="2577"/>
      <c r="H445" s="2577"/>
      <c r="I445" s="2577"/>
      <c r="J445" s="2577"/>
      <c r="K445" s="2577"/>
      <c r="L445" s="2577"/>
      <c r="M445" s="2577"/>
      <c r="N445" s="2577"/>
      <c r="O445" s="2577"/>
      <c r="P445" s="2577"/>
      <c r="Q445" s="2577"/>
      <c r="R445" s="2577"/>
      <c r="S445" s="2577"/>
      <c r="T445" s="2577"/>
      <c r="U445" s="2577"/>
      <c r="V445" s="2577"/>
      <c r="W445" s="2577"/>
      <c r="X445" s="2577"/>
      <c r="Y445" s="2577"/>
      <c r="Z445" s="2577"/>
      <c r="AA445" s="2577"/>
      <c r="AB445" s="2577"/>
      <c r="AC445" s="2577"/>
      <c r="AD445" s="2577"/>
      <c r="AE445" s="2577"/>
      <c r="AF445" s="2577"/>
      <c r="AG445" s="2577"/>
      <c r="AH445" s="2577"/>
      <c r="AI445" s="2577"/>
      <c r="AJ445" s="2577"/>
      <c r="AK445" s="2578"/>
    </row>
    <row r="446" spans="2:37" s="2409" customFormat="1" ht="13.5" customHeight="1" x14ac:dyDescent="0.2">
      <c r="B446" s="2576" t="s">
        <v>4998</v>
      </c>
      <c r="C446" s="3534"/>
      <c r="D446" s="3656" t="s">
        <v>6401</v>
      </c>
      <c r="E446" s="3656"/>
      <c r="F446" s="3656"/>
      <c r="G446" s="2577"/>
      <c r="H446" s="2577"/>
      <c r="I446" s="2577"/>
      <c r="J446" s="2577"/>
      <c r="K446" s="2577"/>
      <c r="L446" s="2577"/>
      <c r="M446" s="2577"/>
      <c r="N446" s="2577"/>
      <c r="O446" s="2577"/>
      <c r="P446" s="2577"/>
      <c r="Q446" s="2577"/>
      <c r="R446" s="2577"/>
      <c r="S446" s="2577"/>
      <c r="T446" s="2577"/>
      <c r="U446" s="2577"/>
      <c r="V446" s="2577"/>
      <c r="W446" s="2577"/>
      <c r="X446" s="2577"/>
      <c r="Y446" s="2577"/>
      <c r="Z446" s="2577"/>
      <c r="AA446" s="2577"/>
      <c r="AB446" s="2577"/>
      <c r="AC446" s="2577"/>
      <c r="AD446" s="2577"/>
      <c r="AE446" s="2577"/>
      <c r="AF446" s="2577"/>
      <c r="AG446" s="2577"/>
      <c r="AH446" s="2577"/>
      <c r="AI446" s="2577"/>
      <c r="AJ446" s="2577"/>
      <c r="AK446" s="2578"/>
    </row>
    <row r="447" spans="2:37" s="2409" customFormat="1" ht="13.5" customHeight="1" thickBot="1" x14ac:dyDescent="0.25">
      <c r="B447" s="3657" t="s">
        <v>5012</v>
      </c>
      <c r="C447" s="3658"/>
      <c r="D447" s="3629">
        <v>40862</v>
      </c>
      <c r="E447" s="3629"/>
      <c r="F447" s="3534"/>
      <c r="G447" s="2577"/>
      <c r="H447" s="2577"/>
      <c r="I447" s="2577"/>
      <c r="J447" s="2577"/>
      <c r="K447" s="2577"/>
      <c r="L447" s="2577"/>
      <c r="M447" s="2577"/>
      <c r="N447" s="2577"/>
      <c r="O447" s="2577"/>
      <c r="P447" s="2577"/>
      <c r="Q447" s="2577"/>
      <c r="R447" s="2577"/>
      <c r="S447" s="2577"/>
      <c r="T447" s="2577"/>
      <c r="U447" s="2577"/>
      <c r="V447" s="2577"/>
      <c r="W447" s="2577"/>
      <c r="X447" s="2577"/>
      <c r="Y447" s="2577"/>
      <c r="Z447" s="2577"/>
      <c r="AA447" s="2577"/>
      <c r="AB447" s="2577"/>
      <c r="AC447" s="2577"/>
      <c r="AD447" s="2577"/>
      <c r="AE447" s="2577"/>
      <c r="AF447" s="2577"/>
      <c r="AG447" s="2577"/>
      <c r="AH447" s="2577"/>
      <c r="AI447" s="2577"/>
      <c r="AJ447" s="2577"/>
      <c r="AK447" s="2578"/>
    </row>
    <row r="448" spans="2:37" s="2409" customFormat="1" ht="55.5" customHeight="1" thickBot="1" x14ac:dyDescent="0.25">
      <c r="B448" s="3659" t="s">
        <v>5013</v>
      </c>
      <c r="C448" s="3710"/>
      <c r="D448" s="3661" t="s">
        <v>6402</v>
      </c>
      <c r="E448" s="3662"/>
      <c r="F448" s="3662"/>
      <c r="G448" s="3662"/>
      <c r="H448" s="3662"/>
      <c r="I448" s="3662"/>
      <c r="J448" s="3662"/>
      <c r="K448" s="3662"/>
      <c r="L448" s="3662"/>
      <c r="M448" s="3662"/>
      <c r="N448" s="3662"/>
      <c r="O448" s="3662"/>
      <c r="P448" s="3662"/>
      <c r="Q448" s="3663"/>
      <c r="R448" s="2577"/>
      <c r="S448" s="2577"/>
      <c r="T448" s="2577"/>
      <c r="U448" s="2577"/>
      <c r="V448" s="2577"/>
      <c r="W448" s="2577"/>
      <c r="X448" s="2577"/>
      <c r="Y448" s="2577"/>
      <c r="Z448" s="2577"/>
      <c r="AA448" s="2577"/>
      <c r="AB448" s="2577"/>
      <c r="AC448" s="2577"/>
      <c r="AD448" s="2577"/>
      <c r="AE448" s="2577"/>
      <c r="AF448" s="2577"/>
      <c r="AG448" s="2577"/>
      <c r="AH448" s="2577"/>
      <c r="AI448" s="2577"/>
      <c r="AJ448" s="2577"/>
      <c r="AK448" s="2578"/>
    </row>
    <row r="449" spans="2:37" s="2409" customFormat="1" ht="13.5" customHeight="1" thickBot="1" x14ac:dyDescent="0.25">
      <c r="B449" s="3664"/>
      <c r="C449" s="3653"/>
      <c r="D449" s="3653"/>
      <c r="E449" s="3653"/>
      <c r="F449" s="3653"/>
      <c r="G449" s="3653"/>
      <c r="H449" s="3653"/>
      <c r="I449" s="3653"/>
      <c r="J449" s="3653"/>
      <c r="K449" s="3653"/>
      <c r="L449" s="3653"/>
      <c r="M449" s="3653"/>
      <c r="N449" s="3653"/>
      <c r="O449" s="3653"/>
      <c r="P449" s="3653"/>
      <c r="Q449" s="3653"/>
      <c r="R449" s="2577"/>
      <c r="S449" s="2577"/>
      <c r="T449" s="2577"/>
      <c r="U449" s="2577"/>
      <c r="V449" s="2577"/>
      <c r="W449" s="2577"/>
      <c r="X449" s="2577"/>
      <c r="Y449" s="2577"/>
      <c r="Z449" s="2577"/>
      <c r="AA449" s="2577"/>
      <c r="AB449" s="2577"/>
      <c r="AC449" s="2577"/>
      <c r="AD449" s="2577"/>
      <c r="AE449" s="2577"/>
      <c r="AF449" s="2577"/>
      <c r="AG449" s="2577"/>
      <c r="AH449" s="2577"/>
      <c r="AI449" s="2577"/>
      <c r="AJ449" s="2577"/>
      <c r="AK449" s="2578"/>
    </row>
    <row r="450" spans="2:37" s="2409" customFormat="1" ht="13.5" customHeight="1" thickBot="1" x14ac:dyDescent="0.25">
      <c r="B450" s="3638" t="s">
        <v>5014</v>
      </c>
      <c r="C450" s="3638"/>
      <c r="D450" s="3638" t="s">
        <v>5004</v>
      </c>
      <c r="E450" s="3638" t="s">
        <v>5015</v>
      </c>
      <c r="F450" s="3654" t="s">
        <v>224</v>
      </c>
      <c r="G450" s="3654"/>
      <c r="H450" s="3654"/>
      <c r="I450" s="3654"/>
      <c r="J450" s="3654"/>
      <c r="K450" s="3654"/>
      <c r="L450" s="3654"/>
      <c r="M450" s="3654"/>
      <c r="N450" s="3654"/>
      <c r="O450" s="3654"/>
      <c r="P450" s="3654"/>
      <c r="Q450" s="3654"/>
      <c r="R450" s="3654"/>
      <c r="S450" s="3654" t="s">
        <v>340</v>
      </c>
      <c r="T450" s="3654"/>
      <c r="U450" s="3654"/>
      <c r="V450" s="3654"/>
      <c r="W450" s="3654"/>
      <c r="X450" s="3654"/>
      <c r="Y450" s="3654"/>
      <c r="Z450" s="3654"/>
      <c r="AA450" s="3654"/>
      <c r="AB450" s="3654"/>
      <c r="AC450" s="3654"/>
      <c r="AD450" s="3654" t="s">
        <v>225</v>
      </c>
      <c r="AE450" s="3654"/>
      <c r="AF450" s="3654"/>
      <c r="AG450" s="3654"/>
      <c r="AH450" s="3655" t="s">
        <v>4999</v>
      </c>
      <c r="AI450" s="3655"/>
      <c r="AJ450" s="3655"/>
      <c r="AK450" s="2578"/>
    </row>
    <row r="451" spans="2:37" s="2409" customFormat="1" ht="13.5" customHeight="1" thickBot="1" x14ac:dyDescent="0.25">
      <c r="B451" s="3639"/>
      <c r="C451" s="3639"/>
      <c r="D451" s="3639"/>
      <c r="E451" s="3639"/>
      <c r="F451" s="3639" t="s">
        <v>5016</v>
      </c>
      <c r="G451" s="3639" t="s">
        <v>5017</v>
      </c>
      <c r="H451" s="3638" t="s">
        <v>5018</v>
      </c>
      <c r="I451" s="3640" t="s">
        <v>5019</v>
      </c>
      <c r="J451" s="3640" t="s">
        <v>5020</v>
      </c>
      <c r="K451" s="3637" t="s">
        <v>5021</v>
      </c>
      <c r="L451" s="3637" t="s">
        <v>5022</v>
      </c>
      <c r="M451" s="3640" t="s">
        <v>5023</v>
      </c>
      <c r="N451" s="3640"/>
      <c r="O451" s="3637" t="s">
        <v>5024</v>
      </c>
      <c r="P451" s="3637" t="s">
        <v>5025</v>
      </c>
      <c r="Q451" s="3637" t="s">
        <v>5026</v>
      </c>
      <c r="R451" s="3637" t="s">
        <v>5027</v>
      </c>
      <c r="S451" s="3638" t="s">
        <v>5028</v>
      </c>
      <c r="T451" s="3638" t="s">
        <v>5029</v>
      </c>
      <c r="U451" s="3638" t="s">
        <v>5030</v>
      </c>
      <c r="V451" s="3638" t="s">
        <v>5031</v>
      </c>
      <c r="W451" s="3638" t="s">
        <v>5032</v>
      </c>
      <c r="X451" s="3638" t="s">
        <v>5033</v>
      </c>
      <c r="Y451" s="3638" t="s">
        <v>5034</v>
      </c>
      <c r="Z451" s="3638" t="s">
        <v>5035</v>
      </c>
      <c r="AA451" s="3638" t="s">
        <v>5036</v>
      </c>
      <c r="AB451" s="3640" t="s">
        <v>5037</v>
      </c>
      <c r="AC451" s="3640" t="s">
        <v>5038</v>
      </c>
      <c r="AD451" s="3638" t="s">
        <v>5039</v>
      </c>
      <c r="AE451" s="3638" t="s">
        <v>5040</v>
      </c>
      <c r="AF451" s="3638" t="s">
        <v>5041</v>
      </c>
      <c r="AG451" s="3638" t="s">
        <v>5042</v>
      </c>
      <c r="AH451" s="3638" t="s">
        <v>1154</v>
      </c>
      <c r="AI451" s="3638" t="s">
        <v>5000</v>
      </c>
      <c r="AJ451" s="3638" t="s">
        <v>5001</v>
      </c>
      <c r="AK451" s="2578"/>
    </row>
    <row r="452" spans="2:37" s="2409" customFormat="1" ht="13.5" customHeight="1" thickBot="1" x14ac:dyDescent="0.25">
      <c r="B452" s="3639"/>
      <c r="C452" s="3639"/>
      <c r="D452" s="3639"/>
      <c r="E452" s="3639"/>
      <c r="F452" s="3639"/>
      <c r="G452" s="3639"/>
      <c r="H452" s="3639"/>
      <c r="I452" s="3637"/>
      <c r="J452" s="3637"/>
      <c r="K452" s="3637"/>
      <c r="L452" s="3637"/>
      <c r="M452" s="3536" t="s">
        <v>5043</v>
      </c>
      <c r="N452" s="3535" t="s">
        <v>2798</v>
      </c>
      <c r="O452" s="3637"/>
      <c r="P452" s="3637"/>
      <c r="Q452" s="3637"/>
      <c r="R452" s="3637"/>
      <c r="S452" s="3639"/>
      <c r="T452" s="3639"/>
      <c r="U452" s="3639"/>
      <c r="V452" s="3639"/>
      <c r="W452" s="3639"/>
      <c r="X452" s="3639"/>
      <c r="Y452" s="3639"/>
      <c r="Z452" s="3639"/>
      <c r="AA452" s="3639"/>
      <c r="AB452" s="3637"/>
      <c r="AC452" s="3637"/>
      <c r="AD452" s="3639"/>
      <c r="AE452" s="3639"/>
      <c r="AF452" s="3639"/>
      <c r="AG452" s="3639"/>
      <c r="AH452" s="3639"/>
      <c r="AI452" s="3639"/>
      <c r="AJ452" s="3639"/>
      <c r="AK452" s="2578"/>
    </row>
    <row r="453" spans="2:37" s="2409" customFormat="1" ht="13.5" customHeight="1" x14ac:dyDescent="0.2">
      <c r="B453" s="3743" t="s">
        <v>6403</v>
      </c>
      <c r="C453" s="3744"/>
      <c r="D453" s="3426">
        <v>300265</v>
      </c>
      <c r="E453" s="3425" t="s">
        <v>1534</v>
      </c>
      <c r="F453" s="3425" t="s">
        <v>1534</v>
      </c>
      <c r="G453" s="3546" t="s">
        <v>1534</v>
      </c>
      <c r="H453" s="3547" t="s">
        <v>1534</v>
      </c>
      <c r="I453" s="3547">
        <v>16.739999999999998</v>
      </c>
      <c r="J453" s="3547" t="s">
        <v>1534</v>
      </c>
      <c r="K453" s="3546">
        <v>0.16</v>
      </c>
      <c r="L453" s="3546" t="s">
        <v>1534</v>
      </c>
      <c r="M453" s="3426" t="s">
        <v>1534</v>
      </c>
      <c r="N453" s="3548" t="s">
        <v>1534</v>
      </c>
      <c r="O453" s="3546">
        <v>0.16</v>
      </c>
      <c r="P453" s="3546">
        <v>0.16</v>
      </c>
      <c r="Q453" s="3546" t="s">
        <v>1534</v>
      </c>
      <c r="R453" s="3546" t="s">
        <v>1534</v>
      </c>
      <c r="S453" s="2714" t="s">
        <v>1534</v>
      </c>
      <c r="T453" s="3546" t="s">
        <v>1534</v>
      </c>
      <c r="U453" s="3549" t="s">
        <v>1534</v>
      </c>
      <c r="V453" s="3549" t="s">
        <v>1534</v>
      </c>
      <c r="W453" s="3546">
        <v>0.05</v>
      </c>
      <c r="X453" s="3549" t="s">
        <v>1534</v>
      </c>
      <c r="Y453" s="3549" t="s">
        <v>1534</v>
      </c>
      <c r="Z453" s="3549" t="s">
        <v>1534</v>
      </c>
      <c r="AA453" s="3549">
        <v>30</v>
      </c>
      <c r="AB453" s="3546">
        <v>0.06</v>
      </c>
      <c r="AC453" s="3546" t="s">
        <v>1534</v>
      </c>
      <c r="AD453" s="3546">
        <v>0.1</v>
      </c>
      <c r="AE453" s="3550">
        <v>5</v>
      </c>
      <c r="AF453" s="3551" t="s">
        <v>1534</v>
      </c>
      <c r="AG453" s="3546">
        <v>0.1</v>
      </c>
      <c r="AH453" s="3552" t="s">
        <v>1534</v>
      </c>
      <c r="AI453" s="3552" t="s">
        <v>1534</v>
      </c>
      <c r="AJ453" s="3553" t="s">
        <v>1534</v>
      </c>
      <c r="AK453" s="2578"/>
    </row>
    <row r="454" spans="2:37" s="2409" customFormat="1" ht="13.5" customHeight="1" x14ac:dyDescent="0.2">
      <c r="B454" s="3749" t="s">
        <v>6404</v>
      </c>
      <c r="C454" s="3750"/>
      <c r="D454" s="3463">
        <v>300266</v>
      </c>
      <c r="E454" s="3554" t="s">
        <v>1534</v>
      </c>
      <c r="F454" s="3554" t="s">
        <v>1534</v>
      </c>
      <c r="G454" s="3555" t="s">
        <v>1534</v>
      </c>
      <c r="H454" s="3556" t="s">
        <v>1534</v>
      </c>
      <c r="I454" s="3556" t="s">
        <v>6405</v>
      </c>
      <c r="J454" s="3556" t="s">
        <v>1534</v>
      </c>
      <c r="K454" s="3555">
        <v>0.16</v>
      </c>
      <c r="L454" s="3555" t="s">
        <v>1534</v>
      </c>
      <c r="M454" s="3557" t="s">
        <v>1534</v>
      </c>
      <c r="N454" s="3558" t="s">
        <v>1534</v>
      </c>
      <c r="O454" s="3555">
        <v>0.16</v>
      </c>
      <c r="P454" s="3555">
        <v>0.16</v>
      </c>
      <c r="Q454" s="3555" t="s">
        <v>1534</v>
      </c>
      <c r="R454" s="3555" t="s">
        <v>1534</v>
      </c>
      <c r="S454" s="3559" t="s">
        <v>1534</v>
      </c>
      <c r="T454" s="3555" t="s">
        <v>1534</v>
      </c>
      <c r="U454" s="3560" t="s">
        <v>1534</v>
      </c>
      <c r="V454" s="3560" t="s">
        <v>1534</v>
      </c>
      <c r="W454" s="3555">
        <v>0.05</v>
      </c>
      <c r="X454" s="3560" t="s">
        <v>1534</v>
      </c>
      <c r="Y454" s="3560" t="s">
        <v>1534</v>
      </c>
      <c r="Z454" s="3560" t="s">
        <v>1534</v>
      </c>
      <c r="AA454" s="3560">
        <v>30</v>
      </c>
      <c r="AB454" s="3555">
        <v>0.06</v>
      </c>
      <c r="AC454" s="3555" t="s">
        <v>1534</v>
      </c>
      <c r="AD454" s="3555">
        <v>0.1</v>
      </c>
      <c r="AE454" s="3561">
        <v>5</v>
      </c>
      <c r="AF454" s="3562" t="s">
        <v>1534</v>
      </c>
      <c r="AG454" s="3555">
        <v>0.1</v>
      </c>
      <c r="AH454" s="3563" t="s">
        <v>1534</v>
      </c>
      <c r="AI454" s="3563" t="s">
        <v>1534</v>
      </c>
      <c r="AJ454" s="3564" t="s">
        <v>1534</v>
      </c>
      <c r="AK454" s="2578"/>
    </row>
    <row r="455" spans="2:37" s="2409" customFormat="1" ht="13.5" customHeight="1" x14ac:dyDescent="0.2">
      <c r="B455" s="2579"/>
      <c r="C455" s="2572"/>
      <c r="D455" s="2918"/>
      <c r="E455" s="2918"/>
      <c r="F455" s="2918"/>
      <c r="G455" s="2918"/>
      <c r="H455" s="2572"/>
      <c r="I455" s="2573"/>
      <c r="J455" s="2573"/>
      <c r="K455" s="2573"/>
      <c r="L455" s="2573"/>
      <c r="M455" s="2572"/>
      <c r="N455" s="2573"/>
      <c r="O455" s="2573"/>
      <c r="P455" s="2573"/>
      <c r="Q455" s="2573"/>
      <c r="R455" s="2573"/>
      <c r="S455" s="2572"/>
      <c r="T455" s="2571"/>
      <c r="U455" s="2571"/>
      <c r="V455" s="2571"/>
      <c r="W455" s="2571"/>
      <c r="X455" s="2571"/>
      <c r="Y455" s="2571"/>
      <c r="Z455" s="2571"/>
      <c r="AA455" s="2571"/>
      <c r="AB455" s="2571"/>
      <c r="AC455" s="2571"/>
      <c r="AD455" s="2571"/>
      <c r="AE455" s="2571"/>
      <c r="AF455" s="2571"/>
      <c r="AG455" s="2571"/>
      <c r="AH455" s="2571"/>
      <c r="AI455" s="2571"/>
      <c r="AJ455" s="2571"/>
      <c r="AK455" s="2578"/>
    </row>
    <row r="456" spans="2:37" s="2409" customFormat="1" ht="13.5" customHeight="1" x14ac:dyDescent="0.2">
      <c r="B456" s="3643" t="s">
        <v>5002</v>
      </c>
      <c r="C456" s="3644"/>
      <c r="D456" s="3675" t="s">
        <v>5179</v>
      </c>
      <c r="E456" s="3675"/>
      <c r="F456" s="3675"/>
      <c r="G456" s="3675"/>
      <c r="H456" s="3675"/>
      <c r="I456" s="3675"/>
      <c r="J456" s="2575"/>
      <c r="K456" s="2575"/>
      <c r="L456" s="2575"/>
      <c r="M456" s="2575"/>
      <c r="N456" s="2575"/>
      <c r="O456" s="2575"/>
      <c r="P456" s="2575"/>
      <c r="Q456" s="2575"/>
      <c r="R456" s="2575"/>
      <c r="S456" s="2575"/>
      <c r="T456" s="2571"/>
      <c r="U456" s="2571"/>
      <c r="V456" s="2571"/>
      <c r="W456" s="2571"/>
      <c r="X456" s="2571"/>
      <c r="Y456" s="2571"/>
      <c r="Z456" s="2571"/>
      <c r="AA456" s="2571"/>
      <c r="AB456" s="2571"/>
      <c r="AC456" s="2571"/>
      <c r="AD456" s="2571"/>
      <c r="AE456" s="2571"/>
      <c r="AF456" s="2571"/>
      <c r="AG456" s="2571"/>
      <c r="AH456" s="2571"/>
      <c r="AI456" s="2571"/>
      <c r="AJ456" s="2571"/>
      <c r="AK456" s="2578"/>
    </row>
    <row r="457" spans="2:37" s="2409" customFormat="1" ht="13.5" customHeight="1" x14ac:dyDescent="0.2">
      <c r="B457" s="3643" t="s">
        <v>5003</v>
      </c>
      <c r="C457" s="3644"/>
      <c r="D457" s="3733" t="s">
        <v>6406</v>
      </c>
      <c r="E457" s="3733"/>
      <c r="F457" s="3733"/>
      <c r="G457" s="3733"/>
      <c r="H457" s="3733"/>
      <c r="I457" s="3540"/>
      <c r="J457" s="2575"/>
      <c r="K457" s="2575"/>
      <c r="L457" s="2575"/>
      <c r="M457" s="2575"/>
      <c r="N457" s="2575"/>
      <c r="O457" s="2575"/>
      <c r="P457" s="2575"/>
      <c r="Q457" s="2575"/>
      <c r="R457" s="2575"/>
      <c r="S457" s="2575"/>
      <c r="T457" s="2571"/>
      <c r="U457" s="2571"/>
      <c r="V457" s="2571"/>
      <c r="W457" s="2571"/>
      <c r="X457" s="2571"/>
      <c r="Y457" s="2571"/>
      <c r="Z457" s="2571"/>
      <c r="AA457" s="2571"/>
      <c r="AB457" s="2571"/>
      <c r="AC457" s="2571"/>
      <c r="AD457" s="2571"/>
      <c r="AE457" s="2571"/>
      <c r="AF457" s="2571"/>
      <c r="AG457" s="2571"/>
      <c r="AH457" s="2571"/>
      <c r="AI457" s="2571"/>
      <c r="AJ457" s="2571"/>
      <c r="AK457" s="2578"/>
    </row>
    <row r="458" spans="2:37" s="2409" customFormat="1" ht="13.5" customHeight="1" thickBot="1" x14ac:dyDescent="0.25">
      <c r="B458" s="3646"/>
      <c r="C458" s="3647"/>
      <c r="D458" s="3648"/>
      <c r="E458" s="3648"/>
      <c r="F458" s="3648"/>
      <c r="G458" s="3648"/>
      <c r="H458" s="2580"/>
      <c r="I458" s="2580"/>
      <c r="J458" s="2580"/>
      <c r="K458" s="2580"/>
      <c r="L458" s="2580"/>
      <c r="M458" s="2580"/>
      <c r="N458" s="2580"/>
      <c r="O458" s="2580"/>
      <c r="P458" s="2580"/>
      <c r="Q458" s="2580"/>
      <c r="R458" s="2580"/>
      <c r="S458" s="2580"/>
      <c r="T458" s="2581"/>
      <c r="U458" s="2581"/>
      <c r="V458" s="2581"/>
      <c r="W458" s="2581"/>
      <c r="X458" s="2581"/>
      <c r="Y458" s="2581"/>
      <c r="Z458" s="2581"/>
      <c r="AA458" s="2581"/>
      <c r="AB458" s="2581"/>
      <c r="AC458" s="2581"/>
      <c r="AD458" s="2581"/>
      <c r="AE458" s="2581"/>
      <c r="AF458" s="2581"/>
      <c r="AG458" s="2581"/>
      <c r="AH458" s="2581"/>
      <c r="AI458" s="2581"/>
      <c r="AJ458" s="2581"/>
      <c r="AK458" s="2583"/>
    </row>
    <row r="459" spans="2:37" s="2409" customFormat="1" ht="13.5" customHeight="1" x14ac:dyDescent="0.2">
      <c r="B459" s="4587" t="str">
        <f>+B442</f>
        <v>.</v>
      </c>
      <c r="C459" s="4587"/>
    </row>
    <row r="460" spans="2:37" s="2409" customFormat="1" ht="13.5" customHeight="1" thickBot="1" x14ac:dyDescent="0.25">
      <c r="B460" s="3541"/>
      <c r="C460" s="3541"/>
    </row>
    <row r="461" spans="2:37" s="2409" customFormat="1" ht="13.5" customHeight="1" x14ac:dyDescent="0.2">
      <c r="B461" s="3623" t="s">
        <v>5011</v>
      </c>
      <c r="C461" s="3624"/>
      <c r="D461" s="3624"/>
      <c r="E461" s="3624"/>
      <c r="F461" s="3624"/>
      <c r="G461" s="3624"/>
      <c r="H461" s="3624"/>
      <c r="I461" s="3624"/>
      <c r="J461" s="3624"/>
      <c r="K461" s="3624"/>
      <c r="L461" s="3624"/>
      <c r="M461" s="3624"/>
      <c r="N461" s="3624"/>
      <c r="O461" s="3624"/>
      <c r="P461" s="3624"/>
      <c r="Q461" s="3624"/>
      <c r="R461" s="3624"/>
      <c r="S461" s="3624"/>
      <c r="T461" s="3624"/>
      <c r="U461" s="3624"/>
      <c r="V461" s="3624"/>
      <c r="W461" s="3624"/>
      <c r="X461" s="3624"/>
      <c r="Y461" s="3624"/>
      <c r="Z461" s="3624"/>
      <c r="AA461" s="3624"/>
      <c r="AB461" s="3624"/>
      <c r="AC461" s="3624"/>
      <c r="AD461" s="3624"/>
      <c r="AE461" s="3624"/>
      <c r="AF461" s="3624"/>
      <c r="AG461" s="3624"/>
      <c r="AH461" s="3624"/>
      <c r="AI461" s="3624"/>
      <c r="AJ461" s="3624"/>
      <c r="AK461" s="3625"/>
    </row>
    <row r="462" spans="2:37" s="2409" customFormat="1" ht="13.5" customHeight="1" x14ac:dyDescent="0.2">
      <c r="B462" s="2576"/>
      <c r="C462" s="3534"/>
      <c r="D462" s="3534"/>
      <c r="E462" s="3534"/>
      <c r="F462" s="3534"/>
      <c r="G462" s="2577"/>
      <c r="H462" s="2577"/>
      <c r="I462" s="2577"/>
      <c r="J462" s="2577"/>
      <c r="K462" s="2577"/>
      <c r="L462" s="2577"/>
      <c r="M462" s="2577"/>
      <c r="N462" s="2577"/>
      <c r="O462" s="2577"/>
      <c r="P462" s="2577"/>
      <c r="Q462" s="2577"/>
      <c r="R462" s="2577"/>
      <c r="S462" s="2577"/>
      <c r="T462" s="2577"/>
      <c r="U462" s="2577"/>
      <c r="V462" s="2577"/>
      <c r="W462" s="2577"/>
      <c r="X462" s="2577"/>
      <c r="Y462" s="2577"/>
      <c r="Z462" s="2577"/>
      <c r="AA462" s="2577"/>
      <c r="AB462" s="2577"/>
      <c r="AC462" s="2577"/>
      <c r="AD462" s="2577"/>
      <c r="AE462" s="2577"/>
      <c r="AF462" s="2577"/>
      <c r="AG462" s="2577"/>
      <c r="AH462" s="2577"/>
      <c r="AI462" s="2577"/>
      <c r="AJ462" s="2577"/>
      <c r="AK462" s="2578"/>
    </row>
    <row r="463" spans="2:37" s="2409" customFormat="1" ht="13.5" customHeight="1" x14ac:dyDescent="0.2">
      <c r="B463" s="2576" t="s">
        <v>4998</v>
      </c>
      <c r="C463" s="3534"/>
      <c r="D463" s="3656" t="s">
        <v>6407</v>
      </c>
      <c r="E463" s="3656"/>
      <c r="F463" s="3656"/>
      <c r="G463" s="2577"/>
      <c r="H463" s="2577"/>
      <c r="I463" s="2577"/>
      <c r="J463" s="2577"/>
      <c r="K463" s="2577"/>
      <c r="L463" s="2577"/>
      <c r="M463" s="2577"/>
      <c r="N463" s="2577"/>
      <c r="O463" s="2577"/>
      <c r="P463" s="2577"/>
      <c r="Q463" s="2577"/>
      <c r="R463" s="2577"/>
      <c r="S463" s="2577"/>
      <c r="T463" s="2577"/>
      <c r="U463" s="2577"/>
      <c r="V463" s="2577"/>
      <c r="W463" s="2577"/>
      <c r="X463" s="2577"/>
      <c r="Y463" s="2577"/>
      <c r="Z463" s="2577"/>
      <c r="AA463" s="2577"/>
      <c r="AB463" s="2577"/>
      <c r="AC463" s="2577"/>
      <c r="AD463" s="2577"/>
      <c r="AE463" s="2577"/>
      <c r="AF463" s="2577"/>
      <c r="AG463" s="2577"/>
      <c r="AH463" s="2577"/>
      <c r="AI463" s="2577"/>
      <c r="AJ463" s="2577"/>
      <c r="AK463" s="2578"/>
    </row>
    <row r="464" spans="2:37" s="2409" customFormat="1" ht="13.5" customHeight="1" thickBot="1" x14ac:dyDescent="0.25">
      <c r="B464" s="3657" t="s">
        <v>5012</v>
      </c>
      <c r="C464" s="3658"/>
      <c r="D464" s="3629">
        <v>41218</v>
      </c>
      <c r="E464" s="3629"/>
      <c r="F464" s="3534"/>
      <c r="G464" s="2577"/>
      <c r="H464" s="2577"/>
      <c r="I464" s="2577"/>
      <c r="J464" s="2577"/>
      <c r="K464" s="2577"/>
      <c r="L464" s="2577"/>
      <c r="M464" s="2577"/>
      <c r="N464" s="2577"/>
      <c r="O464" s="2577"/>
      <c r="P464" s="2577"/>
      <c r="Q464" s="2577"/>
      <c r="R464" s="2577"/>
      <c r="S464" s="2577"/>
      <c r="T464" s="2577"/>
      <c r="U464" s="2577"/>
      <c r="V464" s="2577"/>
      <c r="W464" s="2577"/>
      <c r="X464" s="2577"/>
      <c r="Y464" s="2577"/>
      <c r="Z464" s="2577"/>
      <c r="AA464" s="2577"/>
      <c r="AB464" s="2577"/>
      <c r="AC464" s="2577"/>
      <c r="AD464" s="2577"/>
      <c r="AE464" s="2577"/>
      <c r="AF464" s="2577"/>
      <c r="AG464" s="2577"/>
      <c r="AH464" s="2577"/>
      <c r="AI464" s="2577"/>
      <c r="AJ464" s="2577"/>
      <c r="AK464" s="2578"/>
    </row>
    <row r="465" spans="1:37" s="2409" customFormat="1" ht="46.5" customHeight="1" thickBot="1" x14ac:dyDescent="0.25">
      <c r="B465" s="3659" t="s">
        <v>5013</v>
      </c>
      <c r="C465" s="3710"/>
      <c r="D465" s="3661" t="s">
        <v>6408</v>
      </c>
      <c r="E465" s="3662"/>
      <c r="F465" s="3662"/>
      <c r="G465" s="3662"/>
      <c r="H465" s="3662"/>
      <c r="I465" s="3662"/>
      <c r="J465" s="3662"/>
      <c r="K465" s="3662"/>
      <c r="L465" s="3662"/>
      <c r="M465" s="3662"/>
      <c r="N465" s="3662"/>
      <c r="O465" s="3662"/>
      <c r="P465" s="3662"/>
      <c r="Q465" s="3663"/>
      <c r="R465" s="2577"/>
      <c r="S465" s="2577"/>
      <c r="T465" s="2577"/>
      <c r="U465" s="2577"/>
      <c r="V465" s="2577"/>
      <c r="W465" s="2577"/>
      <c r="X465" s="2577"/>
      <c r="Y465" s="2577"/>
      <c r="Z465" s="2577"/>
      <c r="AA465" s="2577"/>
      <c r="AB465" s="2577"/>
      <c r="AC465" s="2577"/>
      <c r="AD465" s="2577"/>
      <c r="AE465" s="2577"/>
      <c r="AF465" s="2577"/>
      <c r="AG465" s="2577"/>
      <c r="AH465" s="2577"/>
      <c r="AI465" s="2577"/>
      <c r="AJ465" s="2577"/>
      <c r="AK465" s="2578"/>
    </row>
    <row r="466" spans="1:37" s="2409" customFormat="1" ht="18.75" customHeight="1" thickBot="1" x14ac:dyDescent="0.25">
      <c r="B466" s="3664"/>
      <c r="C466" s="3653"/>
      <c r="D466" s="3653"/>
      <c r="E466" s="3653"/>
      <c r="F466" s="3653"/>
      <c r="G466" s="3653"/>
      <c r="H466" s="3653"/>
      <c r="I466" s="3653"/>
      <c r="J466" s="3653"/>
      <c r="K466" s="3653"/>
      <c r="L466" s="3653"/>
      <c r="M466" s="3653"/>
      <c r="N466" s="3653"/>
      <c r="O466" s="3653"/>
      <c r="P466" s="3653"/>
      <c r="Q466" s="3653"/>
      <c r="R466" s="2577"/>
      <c r="S466" s="2577"/>
      <c r="T466" s="2577"/>
      <c r="U466" s="2577"/>
      <c r="V466" s="2577"/>
      <c r="W466" s="2577"/>
      <c r="X466" s="2577"/>
      <c r="Y466" s="2577"/>
      <c r="Z466" s="2577"/>
      <c r="AA466" s="2577"/>
      <c r="AB466" s="2577"/>
      <c r="AC466" s="2577"/>
      <c r="AD466" s="2577"/>
      <c r="AE466" s="2577"/>
      <c r="AF466" s="2577"/>
      <c r="AG466" s="2577"/>
      <c r="AH466" s="2577"/>
      <c r="AI466" s="2577"/>
      <c r="AJ466" s="2577"/>
      <c r="AK466" s="2578"/>
    </row>
    <row r="467" spans="1:37" s="2409" customFormat="1" ht="13.5" customHeight="1" thickBot="1" x14ac:dyDescent="0.25">
      <c r="B467" s="3638" t="s">
        <v>5014</v>
      </c>
      <c r="C467" s="3638"/>
      <c r="D467" s="3638" t="s">
        <v>5004</v>
      </c>
      <c r="E467" s="3638" t="s">
        <v>5015</v>
      </c>
      <c r="F467" s="3654" t="s">
        <v>224</v>
      </c>
      <c r="G467" s="3654"/>
      <c r="H467" s="3654"/>
      <c r="I467" s="3654"/>
      <c r="J467" s="3654"/>
      <c r="K467" s="3654"/>
      <c r="L467" s="3654"/>
      <c r="M467" s="3654"/>
      <c r="N467" s="3654"/>
      <c r="O467" s="3654"/>
      <c r="P467" s="3654"/>
      <c r="Q467" s="3654"/>
      <c r="R467" s="3654"/>
      <c r="S467" s="3654" t="s">
        <v>340</v>
      </c>
      <c r="T467" s="3654"/>
      <c r="U467" s="3654"/>
      <c r="V467" s="3654"/>
      <c r="W467" s="3654"/>
      <c r="X467" s="3654"/>
      <c r="Y467" s="3654"/>
      <c r="Z467" s="3654"/>
      <c r="AA467" s="3654"/>
      <c r="AB467" s="3654"/>
      <c r="AC467" s="3654"/>
      <c r="AD467" s="3654" t="s">
        <v>225</v>
      </c>
      <c r="AE467" s="3654"/>
      <c r="AF467" s="3654"/>
      <c r="AG467" s="3654"/>
      <c r="AH467" s="3655" t="s">
        <v>4999</v>
      </c>
      <c r="AI467" s="3655"/>
      <c r="AJ467" s="3655"/>
      <c r="AK467" s="2578"/>
    </row>
    <row r="468" spans="1:37" s="2409" customFormat="1" ht="13.5" customHeight="1" thickBot="1" x14ac:dyDescent="0.25">
      <c r="B468" s="3639"/>
      <c r="C468" s="3639"/>
      <c r="D468" s="3639"/>
      <c r="E468" s="3639"/>
      <c r="F468" s="3639" t="s">
        <v>5016</v>
      </c>
      <c r="G468" s="3639" t="s">
        <v>5017</v>
      </c>
      <c r="H468" s="3638" t="s">
        <v>5018</v>
      </c>
      <c r="I468" s="3640" t="s">
        <v>5019</v>
      </c>
      <c r="J468" s="3640" t="s">
        <v>5020</v>
      </c>
      <c r="K468" s="3637" t="s">
        <v>5021</v>
      </c>
      <c r="L468" s="3637" t="s">
        <v>5022</v>
      </c>
      <c r="M468" s="3640" t="s">
        <v>5023</v>
      </c>
      <c r="N468" s="3640"/>
      <c r="O468" s="3637" t="s">
        <v>5024</v>
      </c>
      <c r="P468" s="3637" t="s">
        <v>5025</v>
      </c>
      <c r="Q468" s="3637" t="s">
        <v>5026</v>
      </c>
      <c r="R468" s="3637" t="s">
        <v>5027</v>
      </c>
      <c r="S468" s="3638" t="s">
        <v>5028</v>
      </c>
      <c r="T468" s="3638" t="s">
        <v>5029</v>
      </c>
      <c r="U468" s="3638" t="s">
        <v>5030</v>
      </c>
      <c r="V468" s="3638" t="s">
        <v>5031</v>
      </c>
      <c r="W468" s="3638" t="s">
        <v>5032</v>
      </c>
      <c r="X468" s="3638" t="s">
        <v>5033</v>
      </c>
      <c r="Y468" s="3638" t="s">
        <v>5034</v>
      </c>
      <c r="Z468" s="3638" t="s">
        <v>5035</v>
      </c>
      <c r="AA468" s="3638" t="s">
        <v>5036</v>
      </c>
      <c r="AB468" s="3640" t="s">
        <v>5037</v>
      </c>
      <c r="AC468" s="3640" t="s">
        <v>5038</v>
      </c>
      <c r="AD468" s="3638" t="s">
        <v>5039</v>
      </c>
      <c r="AE468" s="3638" t="s">
        <v>5040</v>
      </c>
      <c r="AF468" s="3638" t="s">
        <v>5041</v>
      </c>
      <c r="AG468" s="3638" t="s">
        <v>5042</v>
      </c>
      <c r="AH468" s="3638" t="s">
        <v>1154</v>
      </c>
      <c r="AI468" s="3638" t="s">
        <v>5000</v>
      </c>
      <c r="AJ468" s="3638" t="s">
        <v>5001</v>
      </c>
      <c r="AK468" s="2578"/>
    </row>
    <row r="469" spans="1:37" s="2409" customFormat="1" ht="13.5" customHeight="1" thickBot="1" x14ac:dyDescent="0.25">
      <c r="B469" s="3639"/>
      <c r="C469" s="3639"/>
      <c r="D469" s="3639"/>
      <c r="E469" s="3639"/>
      <c r="F469" s="3639"/>
      <c r="G469" s="3639"/>
      <c r="H469" s="3639"/>
      <c r="I469" s="3637"/>
      <c r="J469" s="3637"/>
      <c r="K469" s="3637"/>
      <c r="L469" s="3637"/>
      <c r="M469" s="3536" t="s">
        <v>5043</v>
      </c>
      <c r="N469" s="3535" t="s">
        <v>2798</v>
      </c>
      <c r="O469" s="3637"/>
      <c r="P469" s="3637"/>
      <c r="Q469" s="3637"/>
      <c r="R469" s="3637"/>
      <c r="S469" s="3639"/>
      <c r="T469" s="3639"/>
      <c r="U469" s="3639"/>
      <c r="V469" s="3639"/>
      <c r="W469" s="3639"/>
      <c r="X469" s="3639"/>
      <c r="Y469" s="3639"/>
      <c r="Z469" s="3639"/>
      <c r="AA469" s="3639"/>
      <c r="AB469" s="3637"/>
      <c r="AC469" s="3637"/>
      <c r="AD469" s="3639"/>
      <c r="AE469" s="3639"/>
      <c r="AF469" s="3639"/>
      <c r="AG469" s="3639"/>
      <c r="AH469" s="3639"/>
      <c r="AI469" s="3639"/>
      <c r="AJ469" s="3639"/>
      <c r="AK469" s="2578"/>
    </row>
    <row r="470" spans="1:37" s="2409" customFormat="1" ht="13.5" customHeight="1" thickBot="1" x14ac:dyDescent="0.25">
      <c r="B470" s="3649" t="s">
        <v>6407</v>
      </c>
      <c r="C470" s="3650"/>
      <c r="D470" s="3370">
        <v>300283</v>
      </c>
      <c r="E470" s="3272" t="s">
        <v>1534</v>
      </c>
      <c r="F470" s="3272" t="s">
        <v>1534</v>
      </c>
      <c r="G470" s="3027" t="s">
        <v>1534</v>
      </c>
      <c r="H470" s="3168" t="s">
        <v>1534</v>
      </c>
      <c r="I470" s="3168" t="s">
        <v>6405</v>
      </c>
      <c r="J470" s="3168">
        <v>90</v>
      </c>
      <c r="K470" s="3027">
        <v>0.16</v>
      </c>
      <c r="L470" s="3027" t="s">
        <v>1534</v>
      </c>
      <c r="M470" s="3370" t="s">
        <v>1534</v>
      </c>
      <c r="N470" s="2995" t="s">
        <v>1534</v>
      </c>
      <c r="O470" s="3027">
        <v>0.16</v>
      </c>
      <c r="P470" s="3027">
        <v>0.16</v>
      </c>
      <c r="Q470" s="3027" t="s">
        <v>1534</v>
      </c>
      <c r="R470" s="3027" t="s">
        <v>1534</v>
      </c>
      <c r="S470" s="3230" t="s">
        <v>1534</v>
      </c>
      <c r="T470" s="3027" t="s">
        <v>1534</v>
      </c>
      <c r="U470" s="3023" t="s">
        <v>1534</v>
      </c>
      <c r="V470" s="3023" t="s">
        <v>1534</v>
      </c>
      <c r="W470" s="3027">
        <v>0.05</v>
      </c>
      <c r="X470" s="3023" t="s">
        <v>1534</v>
      </c>
      <c r="Y470" s="3023" t="s">
        <v>1534</v>
      </c>
      <c r="Z470" s="3023" t="s">
        <v>1534</v>
      </c>
      <c r="AA470" s="3023">
        <v>30</v>
      </c>
      <c r="AB470" s="3027">
        <v>0.06</v>
      </c>
      <c r="AC470" s="3027" t="s">
        <v>1534</v>
      </c>
      <c r="AD470" s="3027">
        <v>0.2</v>
      </c>
      <c r="AE470" s="2963">
        <v>10</v>
      </c>
      <c r="AF470" s="2964" t="s">
        <v>1534</v>
      </c>
      <c r="AG470" s="3027">
        <v>0.2</v>
      </c>
      <c r="AH470" s="2965" t="s">
        <v>1534</v>
      </c>
      <c r="AI470" s="2965" t="s">
        <v>1534</v>
      </c>
      <c r="AJ470" s="3026" t="s">
        <v>1534</v>
      </c>
      <c r="AK470" s="2578"/>
    </row>
    <row r="471" spans="1:37" s="2409" customFormat="1" ht="13.5" customHeight="1" x14ac:dyDescent="0.2">
      <c r="B471" s="2579"/>
      <c r="C471" s="2572"/>
      <c r="D471" s="2918"/>
      <c r="E471" s="2918"/>
      <c r="F471" s="2918"/>
      <c r="G471" s="2918"/>
      <c r="H471" s="2572"/>
      <c r="I471" s="2573"/>
      <c r="J471" s="2573"/>
      <c r="K471" s="2573"/>
      <c r="L471" s="2573"/>
      <c r="M471" s="2572"/>
      <c r="N471" s="2573"/>
      <c r="O471" s="2573"/>
      <c r="P471" s="2573"/>
      <c r="Q471" s="2573"/>
      <c r="R471" s="2573"/>
      <c r="S471" s="2572"/>
      <c r="T471" s="2571"/>
      <c r="U471" s="2571"/>
      <c r="V471" s="2571"/>
      <c r="W471" s="2571"/>
      <c r="X471" s="2571"/>
      <c r="Y471" s="2571"/>
      <c r="Z471" s="2571"/>
      <c r="AA471" s="2571"/>
      <c r="AB471" s="2571"/>
      <c r="AC471" s="2571"/>
      <c r="AD471" s="2571"/>
      <c r="AE471" s="2571"/>
      <c r="AF471" s="2571"/>
      <c r="AG471" s="2571"/>
      <c r="AH471" s="2571"/>
      <c r="AI471" s="2571"/>
      <c r="AJ471" s="2571"/>
      <c r="AK471" s="2578"/>
    </row>
    <row r="472" spans="1:37" s="2409" customFormat="1" ht="13.5" customHeight="1" x14ac:dyDescent="0.2">
      <c r="B472" s="3643" t="s">
        <v>5002</v>
      </c>
      <c r="C472" s="3644"/>
      <c r="D472" s="3675" t="s">
        <v>5179</v>
      </c>
      <c r="E472" s="3675"/>
      <c r="F472" s="3675"/>
      <c r="G472" s="3675"/>
      <c r="H472" s="3675"/>
      <c r="I472" s="3675"/>
      <c r="J472" s="2575"/>
      <c r="K472" s="2575"/>
      <c r="L472" s="2575"/>
      <c r="M472" s="2575"/>
      <c r="N472" s="2575"/>
      <c r="O472" s="2575"/>
      <c r="P472" s="2575"/>
      <c r="Q472" s="2575"/>
      <c r="R472" s="2575"/>
      <c r="S472" s="2575"/>
      <c r="T472" s="2571"/>
      <c r="U472" s="2571"/>
      <c r="V472" s="2571"/>
      <c r="W472" s="2571"/>
      <c r="X472" s="2571"/>
      <c r="Y472" s="2571"/>
      <c r="Z472" s="2571"/>
      <c r="AA472" s="2571"/>
      <c r="AB472" s="2571"/>
      <c r="AC472" s="2571"/>
      <c r="AD472" s="2571"/>
      <c r="AE472" s="2571"/>
      <c r="AF472" s="2571"/>
      <c r="AG472" s="2571"/>
      <c r="AH472" s="2571"/>
      <c r="AI472" s="2571"/>
      <c r="AJ472" s="2571"/>
      <c r="AK472" s="2578"/>
    </row>
    <row r="473" spans="1:37" s="2409" customFormat="1" ht="13.5" customHeight="1" x14ac:dyDescent="0.2">
      <c r="B473" s="3643" t="s">
        <v>5003</v>
      </c>
      <c r="C473" s="3644"/>
      <c r="D473" s="3733" t="s">
        <v>6406</v>
      </c>
      <c r="E473" s="3733"/>
      <c r="F473" s="3733"/>
      <c r="G473" s="3733"/>
      <c r="H473" s="3733"/>
      <c r="I473" s="3540"/>
      <c r="J473" s="2575"/>
      <c r="K473" s="2575"/>
      <c r="L473" s="2575"/>
      <c r="M473" s="2575"/>
      <c r="N473" s="2575"/>
      <c r="O473" s="2575"/>
      <c r="P473" s="2575"/>
      <c r="Q473" s="2575"/>
      <c r="R473" s="2575"/>
      <c r="S473" s="2575"/>
      <c r="T473" s="2571"/>
      <c r="U473" s="2571"/>
      <c r="V473" s="2571"/>
      <c r="W473" s="2571"/>
      <c r="X473" s="2571"/>
      <c r="Y473" s="2571"/>
      <c r="Z473" s="2571"/>
      <c r="AA473" s="2571"/>
      <c r="AB473" s="2571"/>
      <c r="AC473" s="2571"/>
      <c r="AD473" s="2571"/>
      <c r="AE473" s="2571"/>
      <c r="AF473" s="2571"/>
      <c r="AG473" s="2571"/>
      <c r="AH473" s="2571"/>
      <c r="AI473" s="2571"/>
      <c r="AJ473" s="2571"/>
      <c r="AK473" s="2578"/>
    </row>
    <row r="474" spans="1:37" s="2409" customFormat="1" ht="13.5" customHeight="1" thickBot="1" x14ac:dyDescent="0.25">
      <c r="B474" s="3646"/>
      <c r="C474" s="3647"/>
      <c r="D474" s="3648"/>
      <c r="E474" s="3648"/>
      <c r="F474" s="3648"/>
      <c r="G474" s="3648"/>
      <c r="H474" s="2580"/>
      <c r="I474" s="2580"/>
      <c r="J474" s="2580"/>
      <c r="K474" s="2580"/>
      <c r="L474" s="2580"/>
      <c r="M474" s="2580"/>
      <c r="N474" s="2580"/>
      <c r="O474" s="2580"/>
      <c r="P474" s="2580"/>
      <c r="Q474" s="2580"/>
      <c r="R474" s="2580"/>
      <c r="S474" s="2580"/>
      <c r="T474" s="2581"/>
      <c r="U474" s="2581"/>
      <c r="V474" s="2581"/>
      <c r="W474" s="2581"/>
      <c r="X474" s="2581"/>
      <c r="Y474" s="2581"/>
      <c r="Z474" s="2581"/>
      <c r="AA474" s="2581"/>
      <c r="AB474" s="2581"/>
      <c r="AC474" s="2581"/>
      <c r="AD474" s="2581"/>
      <c r="AE474" s="2581"/>
      <c r="AF474" s="2581"/>
      <c r="AG474" s="2581"/>
      <c r="AH474" s="2581"/>
      <c r="AI474" s="2581"/>
      <c r="AJ474" s="2581"/>
      <c r="AK474" s="2583"/>
    </row>
    <row r="475" spans="1:37" s="2409" customFormat="1" ht="13.5" customHeight="1" x14ac:dyDescent="0.2">
      <c r="B475" s="3541" t="str">
        <f>+B459</f>
        <v>.</v>
      </c>
      <c r="C475" s="3541"/>
    </row>
    <row r="476" spans="1:37" s="2397" customFormat="1" ht="15" customHeight="1" thickBot="1" x14ac:dyDescent="0.35">
      <c r="A476" s="2409"/>
      <c r="C476" s="2394"/>
      <c r="D476" s="2395"/>
      <c r="E476" s="483"/>
      <c r="F476" s="483"/>
      <c r="G476" s="483"/>
      <c r="H476" s="2396"/>
    </row>
    <row r="477" spans="1:37" s="2373" customFormat="1" ht="28.5" customHeight="1" thickTop="1" x14ac:dyDescent="0.2">
      <c r="A477" s="2409"/>
      <c r="C477" s="5106" t="s">
        <v>4932</v>
      </c>
      <c r="D477" s="5107"/>
      <c r="E477" s="5107"/>
      <c r="F477" s="5107"/>
      <c r="G477" s="5107"/>
      <c r="H477" s="5108"/>
    </row>
    <row r="478" spans="1:37" s="2373" customFormat="1" ht="15" customHeight="1" x14ac:dyDescent="0.2">
      <c r="A478" s="2409"/>
      <c r="C478" s="5113" t="s">
        <v>4933</v>
      </c>
      <c r="D478" s="5114"/>
      <c r="E478" s="5114"/>
      <c r="F478" s="5114"/>
      <c r="G478" s="5114"/>
      <c r="H478" s="5115"/>
    </row>
    <row r="479" spans="1:37" s="2373" customFormat="1" ht="15" customHeight="1" x14ac:dyDescent="0.2">
      <c r="A479" s="2409"/>
      <c r="C479" s="5112" t="s">
        <v>4934</v>
      </c>
      <c r="D479" s="5110"/>
      <c r="E479" s="5110"/>
      <c r="F479" s="5110"/>
      <c r="G479" s="5110"/>
      <c r="H479" s="5111"/>
    </row>
    <row r="480" spans="1:37" s="2373" customFormat="1" ht="28.5" customHeight="1" x14ac:dyDescent="0.2">
      <c r="A480" s="2409"/>
      <c r="C480" s="2391" t="s">
        <v>995</v>
      </c>
      <c r="D480" s="2392" t="s">
        <v>4935</v>
      </c>
      <c r="E480" s="2393" t="s">
        <v>4936</v>
      </c>
      <c r="F480" s="2393" t="s">
        <v>4937</v>
      </c>
      <c r="G480" s="5104"/>
      <c r="H480" s="5105"/>
    </row>
    <row r="481" spans="1:8" s="2373" customFormat="1" ht="15" customHeight="1" x14ac:dyDescent="0.2">
      <c r="A481" s="2409"/>
      <c r="C481" s="2296" t="s">
        <v>4938</v>
      </c>
      <c r="D481" s="2298" t="s">
        <v>4939</v>
      </c>
      <c r="E481" s="2298">
        <v>700</v>
      </c>
      <c r="F481" s="2298" t="s">
        <v>4940</v>
      </c>
      <c r="G481" s="5104"/>
      <c r="H481" s="5105"/>
    </row>
    <row r="482" spans="1:8" s="2373" customFormat="1" ht="15" customHeight="1" x14ac:dyDescent="0.2">
      <c r="A482" s="2409"/>
      <c r="C482" s="2296" t="s">
        <v>4941</v>
      </c>
      <c r="D482" s="2298" t="s">
        <v>4942</v>
      </c>
      <c r="E482" s="2298">
        <v>1000</v>
      </c>
      <c r="F482" s="2298" t="s">
        <v>4940</v>
      </c>
      <c r="G482" s="5104"/>
      <c r="H482" s="5105"/>
    </row>
    <row r="483" spans="1:8" s="2373" customFormat="1" ht="15" customHeight="1" x14ac:dyDescent="0.2">
      <c r="A483" s="2409"/>
      <c r="C483" s="2296" t="s">
        <v>4943</v>
      </c>
      <c r="D483" s="2298" t="s">
        <v>4944</v>
      </c>
      <c r="E483" s="2298">
        <v>1500</v>
      </c>
      <c r="F483" s="2298" t="s">
        <v>4940</v>
      </c>
      <c r="G483" s="5104"/>
      <c r="H483" s="5105"/>
    </row>
    <row r="484" spans="1:8" s="2373" customFormat="1" ht="15" customHeight="1" x14ac:dyDescent="0.2">
      <c r="A484" s="2409"/>
      <c r="C484" s="2296" t="s">
        <v>4945</v>
      </c>
      <c r="D484" s="2298" t="s">
        <v>4946</v>
      </c>
      <c r="E484" s="2298">
        <v>2000</v>
      </c>
      <c r="F484" s="2298" t="s">
        <v>4940</v>
      </c>
      <c r="G484" s="5104"/>
      <c r="H484" s="5105"/>
    </row>
    <row r="485" spans="1:8" s="2373" customFormat="1" ht="15" customHeight="1" x14ac:dyDescent="0.2">
      <c r="A485" s="2409"/>
      <c r="C485" s="2296" t="s">
        <v>4947</v>
      </c>
      <c r="D485" s="2298" t="s">
        <v>4948</v>
      </c>
      <c r="E485" s="2298">
        <v>3000</v>
      </c>
      <c r="F485" s="2298" t="s">
        <v>4940</v>
      </c>
      <c r="G485" s="5104"/>
      <c r="H485" s="5105"/>
    </row>
    <row r="486" spans="1:8" s="2373" customFormat="1" ht="15" customHeight="1" x14ac:dyDescent="0.2">
      <c r="A486" s="2409"/>
      <c r="C486" s="5109" t="s">
        <v>4501</v>
      </c>
      <c r="D486" s="5110"/>
      <c r="E486" s="5110"/>
      <c r="F486" s="5110"/>
      <c r="G486" s="5110"/>
      <c r="H486" s="5111"/>
    </row>
    <row r="487" spans="1:8" s="2373" customFormat="1" ht="15" customHeight="1" x14ac:dyDescent="0.2">
      <c r="A487" s="2409"/>
      <c r="C487" s="5112" t="s">
        <v>1985</v>
      </c>
      <c r="D487" s="5110"/>
      <c r="E487" s="5110"/>
      <c r="F487" s="5110"/>
      <c r="G487" s="5110"/>
      <c r="H487" s="5111"/>
    </row>
    <row r="488" spans="1:8" s="2373" customFormat="1" ht="15" customHeight="1" x14ac:dyDescent="0.2">
      <c r="A488" s="2409"/>
      <c r="C488" s="5113" t="s">
        <v>4949</v>
      </c>
      <c r="D488" s="5114"/>
      <c r="E488" s="5114"/>
      <c r="F488" s="5114"/>
      <c r="G488" s="5114"/>
      <c r="H488" s="5115"/>
    </row>
    <row r="489" spans="1:8" s="2373" customFormat="1" ht="15" customHeight="1" x14ac:dyDescent="0.2">
      <c r="A489" s="2409"/>
      <c r="C489" s="5101" t="s">
        <v>4950</v>
      </c>
      <c r="D489" s="5102"/>
      <c r="E489" s="5102"/>
      <c r="F489" s="5102"/>
      <c r="G489" s="5102"/>
      <c r="H489" s="5103"/>
    </row>
    <row r="490" spans="1:8" s="2373" customFormat="1" ht="21" customHeight="1" x14ac:dyDescent="0.2">
      <c r="A490" s="2409"/>
      <c r="C490" s="5101" t="s">
        <v>4951</v>
      </c>
      <c r="D490" s="5102"/>
      <c r="E490" s="5102"/>
      <c r="F490" s="5102"/>
      <c r="G490" s="5102"/>
      <c r="H490" s="5103"/>
    </row>
    <row r="491" spans="1:8" s="2373" customFormat="1" ht="27.75" customHeight="1" x14ac:dyDescent="0.2">
      <c r="A491" s="2409"/>
      <c r="C491" s="5116" t="s">
        <v>4507</v>
      </c>
      <c r="D491" s="5102"/>
      <c r="E491" s="5102"/>
      <c r="F491" s="5102"/>
      <c r="G491" s="5102"/>
      <c r="H491" s="5103"/>
    </row>
    <row r="492" spans="1:8" s="2373" customFormat="1" ht="15" customHeight="1" x14ac:dyDescent="0.2">
      <c r="A492" s="2409"/>
      <c r="C492" s="5101" t="s">
        <v>4952</v>
      </c>
      <c r="D492" s="5102"/>
      <c r="E492" s="5102"/>
      <c r="F492" s="5102"/>
      <c r="G492" s="5102"/>
      <c r="H492" s="5103"/>
    </row>
    <row r="493" spans="1:8" s="2373" customFormat="1" ht="15" customHeight="1" x14ac:dyDescent="0.2">
      <c r="A493" s="2409"/>
      <c r="C493" s="5101" t="s">
        <v>4509</v>
      </c>
      <c r="D493" s="5102"/>
      <c r="E493" s="5102"/>
      <c r="F493" s="5102"/>
      <c r="G493" s="5102"/>
      <c r="H493" s="5103"/>
    </row>
    <row r="494" spans="1:8" s="2373" customFormat="1" ht="37.5" customHeight="1" x14ac:dyDescent="0.2">
      <c r="A494" s="2409"/>
      <c r="C494" s="5120" t="s">
        <v>4953</v>
      </c>
      <c r="D494" s="5121"/>
      <c r="E494" s="5121"/>
      <c r="F494" s="5121"/>
      <c r="G494" s="5121"/>
      <c r="H494" s="5122"/>
    </row>
    <row r="495" spans="1:8" s="2373" customFormat="1" ht="15" customHeight="1" x14ac:dyDescent="0.2">
      <c r="A495" s="2409"/>
      <c r="C495" s="5123" t="s">
        <v>4954</v>
      </c>
      <c r="D495" s="5124"/>
      <c r="E495" s="5124"/>
      <c r="F495" s="5124"/>
      <c r="G495" s="5124"/>
      <c r="H495" s="5125"/>
    </row>
    <row r="496" spans="1:8" s="2371" customFormat="1" ht="15" customHeight="1" x14ac:dyDescent="0.2">
      <c r="A496" s="2409"/>
      <c r="C496" s="5116" t="s">
        <v>4955</v>
      </c>
      <c r="D496" s="5102"/>
      <c r="E496" s="5102"/>
      <c r="F496" s="5102"/>
      <c r="G496" s="5102"/>
      <c r="H496" s="5103"/>
    </row>
    <row r="497" spans="1:8" s="2371" customFormat="1" ht="15" customHeight="1" x14ac:dyDescent="0.3">
      <c r="A497" s="2409"/>
      <c r="C497" s="4386" t="str">
        <f>+B475</f>
        <v>.</v>
      </c>
      <c r="D497" s="3863"/>
      <c r="E497" s="483"/>
      <c r="F497" s="483"/>
      <c r="G497" s="483"/>
      <c r="H497" s="2374"/>
    </row>
    <row r="498" spans="1:8" s="2327" customFormat="1" ht="15" customHeight="1" thickBot="1" x14ac:dyDescent="0.35">
      <c r="A498" s="2409"/>
      <c r="C498" s="483"/>
      <c r="D498" s="483"/>
      <c r="E498" s="483"/>
      <c r="F498" s="483"/>
      <c r="G498" s="483"/>
      <c r="H498" s="2374"/>
    </row>
    <row r="499" spans="1:8" s="2327" customFormat="1" ht="28.5" customHeight="1" thickTop="1" x14ac:dyDescent="0.3">
      <c r="A499" s="2409"/>
      <c r="C499" s="5127" t="s">
        <v>4434</v>
      </c>
      <c r="D499" s="5128"/>
      <c r="E499" s="5129"/>
      <c r="F499" s="483"/>
      <c r="G499" s="483"/>
      <c r="H499" s="2374"/>
    </row>
    <row r="500" spans="1:8" s="2327" customFormat="1" ht="15" customHeight="1" x14ac:dyDescent="0.3">
      <c r="A500" s="2409"/>
      <c r="C500" s="5130" t="s">
        <v>1275</v>
      </c>
      <c r="D500" s="5131"/>
      <c r="E500" s="5132"/>
      <c r="F500" s="483"/>
      <c r="G500" s="483"/>
      <c r="H500" s="2374"/>
    </row>
    <row r="501" spans="1:8" s="2327" customFormat="1" ht="15" customHeight="1" x14ac:dyDescent="0.3">
      <c r="A501" s="2409"/>
      <c r="C501" s="5133" t="s">
        <v>4435</v>
      </c>
      <c r="D501" s="5134"/>
      <c r="E501" s="5135"/>
      <c r="F501" s="483"/>
      <c r="G501" s="483"/>
      <c r="H501" s="2374"/>
    </row>
    <row r="502" spans="1:8" s="2327" customFormat="1" ht="15" customHeight="1" x14ac:dyDescent="0.3">
      <c r="A502" s="2409"/>
      <c r="C502" s="2266" t="s">
        <v>4436</v>
      </c>
      <c r="D502" s="2369" t="s">
        <v>4437</v>
      </c>
      <c r="E502" s="2268" t="s">
        <v>1057</v>
      </c>
      <c r="F502" s="483"/>
      <c r="G502" s="483"/>
      <c r="H502" s="2374"/>
    </row>
    <row r="503" spans="1:8" s="2327" customFormat="1" ht="15" customHeight="1" x14ac:dyDescent="0.3">
      <c r="A503" s="2409"/>
      <c r="C503" s="2269" t="s">
        <v>4438</v>
      </c>
      <c r="D503" s="2368">
        <v>9.99</v>
      </c>
      <c r="E503" s="2271">
        <v>500</v>
      </c>
      <c r="F503" s="483"/>
      <c r="G503" s="483"/>
      <c r="H503" s="2329"/>
    </row>
    <row r="504" spans="1:8" s="2327" customFormat="1" ht="15" customHeight="1" x14ac:dyDescent="0.3">
      <c r="A504" s="2409"/>
      <c r="C504" s="2269" t="s">
        <v>4439</v>
      </c>
      <c r="D504" s="2368">
        <v>14.99</v>
      </c>
      <c r="E504" s="2271">
        <v>700</v>
      </c>
      <c r="F504" s="483"/>
      <c r="G504" s="483"/>
      <c r="H504" s="2329"/>
    </row>
    <row r="505" spans="1:8" s="2327" customFormat="1" ht="15" customHeight="1" x14ac:dyDescent="0.3">
      <c r="A505" s="2409"/>
      <c r="C505" s="2269" t="s">
        <v>4440</v>
      </c>
      <c r="D505" s="2368">
        <v>19.989999999999998</v>
      </c>
      <c r="E505" s="2271">
        <v>1024</v>
      </c>
      <c r="F505" s="483"/>
      <c r="G505" s="483"/>
      <c r="H505" s="2329"/>
    </row>
    <row r="506" spans="1:8" s="2327" customFormat="1" ht="15" customHeight="1" x14ac:dyDescent="0.3">
      <c r="A506" s="2409"/>
      <c r="C506" s="2269" t="s">
        <v>4441</v>
      </c>
      <c r="D506" s="2368">
        <v>29.99</v>
      </c>
      <c r="E506" s="2271">
        <v>2000</v>
      </c>
      <c r="F506" s="483"/>
      <c r="G506" s="483"/>
      <c r="H506" s="2329"/>
    </row>
    <row r="507" spans="1:8" s="2327" customFormat="1" ht="15" customHeight="1" x14ac:dyDescent="0.3">
      <c r="A507" s="2409"/>
      <c r="C507" s="2269" t="s">
        <v>4442</v>
      </c>
      <c r="D507" s="2368">
        <v>49.99</v>
      </c>
      <c r="E507" s="2271">
        <v>4000</v>
      </c>
      <c r="F507" s="483"/>
      <c r="G507" s="483"/>
      <c r="H507" s="2329"/>
    </row>
    <row r="508" spans="1:8" s="2327" customFormat="1" ht="15" customHeight="1" x14ac:dyDescent="0.3">
      <c r="A508" s="2409"/>
      <c r="C508" s="5136" t="s">
        <v>4443</v>
      </c>
      <c r="D508" s="5137"/>
      <c r="E508" s="5138"/>
      <c r="F508" s="483"/>
      <c r="G508" s="483"/>
      <c r="H508" s="2329"/>
    </row>
    <row r="509" spans="1:8" s="2327" customFormat="1" ht="15" customHeight="1" x14ac:dyDescent="0.3">
      <c r="A509" s="2409"/>
      <c r="C509" s="5139" t="s">
        <v>4444</v>
      </c>
      <c r="D509" s="5140"/>
      <c r="E509" s="5141"/>
      <c r="F509" s="483"/>
      <c r="G509" s="483"/>
      <c r="H509" s="2329"/>
    </row>
    <row r="510" spans="1:8" s="2327" customFormat="1" ht="15" customHeight="1" x14ac:dyDescent="0.3">
      <c r="A510" s="2409"/>
      <c r="C510" s="5142" t="s">
        <v>1584</v>
      </c>
      <c r="D510" s="5143"/>
      <c r="E510" s="5144"/>
      <c r="F510" s="483"/>
      <c r="G510" s="483"/>
      <c r="H510" s="2329"/>
    </row>
    <row r="511" spans="1:8" s="2327" customFormat="1" ht="15" customHeight="1" x14ac:dyDescent="0.3">
      <c r="A511" s="2409"/>
      <c r="C511" s="5145" t="s">
        <v>4445</v>
      </c>
      <c r="D511" s="5146"/>
      <c r="E511" s="5147"/>
      <c r="F511" s="483"/>
      <c r="G511" s="483"/>
      <c r="H511" s="2329"/>
    </row>
    <row r="512" spans="1:8" s="2327" customFormat="1" ht="15" customHeight="1" x14ac:dyDescent="0.3">
      <c r="A512" s="2409"/>
      <c r="C512" s="5145" t="s">
        <v>4446</v>
      </c>
      <c r="D512" s="5146"/>
      <c r="E512" s="5147"/>
      <c r="F512" s="483"/>
      <c r="G512" s="483"/>
      <c r="H512" s="2329"/>
    </row>
    <row r="513" spans="1:11" s="2327" customFormat="1" ht="15" customHeight="1" x14ac:dyDescent="0.3">
      <c r="A513" s="2409"/>
      <c r="C513" s="5136" t="s">
        <v>4447</v>
      </c>
      <c r="D513" s="5137"/>
      <c r="E513" s="5138"/>
      <c r="F513" s="483"/>
      <c r="G513" s="483"/>
      <c r="H513" s="2329"/>
    </row>
    <row r="514" spans="1:11" s="2327" customFormat="1" ht="15" customHeight="1" x14ac:dyDescent="0.3">
      <c r="A514" s="2409"/>
      <c r="C514" s="5148" t="s">
        <v>3282</v>
      </c>
      <c r="D514" s="5149"/>
      <c r="E514" s="5150"/>
      <c r="F514" s="483"/>
      <c r="G514" s="483"/>
      <c r="H514" s="2329"/>
    </row>
    <row r="515" spans="1:11" s="2327" customFormat="1" ht="15" customHeight="1" x14ac:dyDescent="0.3">
      <c r="A515" s="2409"/>
      <c r="C515" s="5148" t="s">
        <v>4448</v>
      </c>
      <c r="D515" s="5149"/>
      <c r="E515" s="5150"/>
      <c r="F515" s="483"/>
      <c r="G515" s="483"/>
      <c r="H515" s="2329"/>
    </row>
    <row r="516" spans="1:11" s="2327" customFormat="1" ht="15" customHeight="1" x14ac:dyDescent="0.3">
      <c r="A516" s="2409"/>
      <c r="C516" s="2272" t="s">
        <v>4449</v>
      </c>
      <c r="D516" s="2368"/>
      <c r="E516" s="2271"/>
      <c r="F516" s="483"/>
      <c r="G516" s="483"/>
      <c r="H516" s="2329"/>
    </row>
    <row r="517" spans="1:11" s="2327" customFormat="1" ht="15" customHeight="1" x14ac:dyDescent="0.3">
      <c r="A517" s="2409"/>
      <c r="C517" s="5117" t="s">
        <v>4450</v>
      </c>
      <c r="D517" s="5118"/>
      <c r="E517" s="5119"/>
      <c r="F517" s="483"/>
      <c r="G517" s="483"/>
      <c r="H517" s="2329"/>
    </row>
    <row r="518" spans="1:11" s="2327" customFormat="1" ht="15" customHeight="1" x14ac:dyDescent="0.3">
      <c r="A518" s="2409"/>
      <c r="C518" s="5145" t="s">
        <v>4451</v>
      </c>
      <c r="D518" s="5146"/>
      <c r="E518" s="5147"/>
      <c r="F518" s="483"/>
      <c r="G518" s="483"/>
      <c r="H518" s="2329"/>
    </row>
    <row r="519" spans="1:11" s="2327" customFormat="1" ht="15" customHeight="1" x14ac:dyDescent="0.3">
      <c r="A519" s="2409"/>
      <c r="C519" s="5145" t="s">
        <v>4452</v>
      </c>
      <c r="D519" s="5146"/>
      <c r="E519" s="5147"/>
      <c r="F519" s="483"/>
      <c r="G519" s="483"/>
      <c r="H519" s="2329"/>
    </row>
    <row r="520" spans="1:11" s="2327" customFormat="1" ht="15" customHeight="1" x14ac:dyDescent="0.3">
      <c r="A520" s="2409"/>
      <c r="C520" s="5145" t="s">
        <v>4453</v>
      </c>
      <c r="D520" s="5146"/>
      <c r="E520" s="5147"/>
      <c r="F520" s="483"/>
      <c r="G520" s="483"/>
      <c r="H520" s="2329"/>
    </row>
    <row r="521" spans="1:11" s="2327" customFormat="1" ht="15" customHeight="1" x14ac:dyDescent="0.3">
      <c r="A521" s="2409"/>
      <c r="C521" s="5145" t="s">
        <v>4454</v>
      </c>
      <c r="D521" s="5146"/>
      <c r="E521" s="5147"/>
      <c r="F521" s="483"/>
      <c r="G521" s="483"/>
      <c r="H521" s="2329"/>
    </row>
    <row r="522" spans="1:11" s="2327" customFormat="1" ht="15" customHeight="1" x14ac:dyDescent="0.3">
      <c r="A522" s="2409"/>
      <c r="C522" s="5117" t="s">
        <v>4492</v>
      </c>
      <c r="D522" s="5118"/>
      <c r="E522" s="5119"/>
      <c r="F522" s="483"/>
      <c r="G522" s="483"/>
      <c r="H522" s="2329"/>
    </row>
    <row r="523" spans="1:11" s="2327" customFormat="1" ht="15" customHeight="1" x14ac:dyDescent="0.3">
      <c r="A523" s="2409"/>
      <c r="C523" s="5117" t="s">
        <v>4455</v>
      </c>
      <c r="D523" s="5118"/>
      <c r="E523" s="5119"/>
      <c r="F523" s="483"/>
      <c r="G523" s="483"/>
      <c r="H523" s="2329"/>
    </row>
    <row r="524" spans="1:11" s="2327" customFormat="1" ht="15" customHeight="1" x14ac:dyDescent="0.3">
      <c r="A524" s="2409"/>
      <c r="C524" s="5117" t="s">
        <v>4456</v>
      </c>
      <c r="D524" s="5118"/>
      <c r="E524" s="5119"/>
      <c r="F524" s="483"/>
      <c r="G524" s="483"/>
      <c r="H524" s="2329"/>
    </row>
    <row r="525" spans="1:11" s="2327" customFormat="1" ht="15" customHeight="1" thickBot="1" x14ac:dyDescent="0.35">
      <c r="A525" s="2409"/>
      <c r="C525" s="5145" t="s">
        <v>4457</v>
      </c>
      <c r="D525" s="5146"/>
      <c r="E525" s="5147"/>
      <c r="F525" s="483"/>
      <c r="G525" s="483"/>
      <c r="H525" s="2329"/>
    </row>
    <row r="526" spans="1:11" s="2327" customFormat="1" ht="15" customHeight="1" thickTop="1" x14ac:dyDescent="0.3">
      <c r="A526" s="2409"/>
      <c r="C526" s="5126" t="str">
        <f>+C497</f>
        <v>.</v>
      </c>
      <c r="D526" s="5126"/>
      <c r="E526" s="483"/>
      <c r="F526" s="483"/>
      <c r="G526" s="483"/>
      <c r="H526" s="2329"/>
    </row>
    <row r="527" spans="1:11" s="2242" customFormat="1" ht="15" customHeight="1" thickBot="1" x14ac:dyDescent="0.35">
      <c r="A527" s="2409"/>
      <c r="C527" s="483"/>
      <c r="D527" s="483"/>
      <c r="E527" s="483"/>
      <c r="F527" s="483"/>
      <c r="G527" s="483"/>
      <c r="H527" s="2241"/>
    </row>
    <row r="528" spans="1:11" s="2242" customFormat="1" ht="22.5" customHeight="1" thickTop="1" x14ac:dyDescent="0.2">
      <c r="A528" s="2409"/>
      <c r="C528" s="5496" t="s">
        <v>4516</v>
      </c>
      <c r="D528" s="5497"/>
      <c r="E528" s="5497"/>
      <c r="F528" s="5497"/>
      <c r="G528" s="5497"/>
      <c r="H528" s="5497"/>
      <c r="I528" s="5497"/>
      <c r="J528" s="5497"/>
      <c r="K528" s="5498"/>
    </row>
    <row r="529" spans="1:11" s="2242" customFormat="1" ht="15" customHeight="1" x14ac:dyDescent="0.25">
      <c r="A529" s="2409"/>
      <c r="C529" s="5499" t="s">
        <v>4515</v>
      </c>
      <c r="D529" s="5500"/>
      <c r="E529" s="5500"/>
      <c r="F529" s="5500"/>
      <c r="G529" s="5500"/>
      <c r="H529" s="5500"/>
      <c r="I529" s="5500"/>
      <c r="J529" s="5500"/>
      <c r="K529" s="5501"/>
    </row>
    <row r="530" spans="1:11" s="2242" customFormat="1" ht="15" customHeight="1" x14ac:dyDescent="0.2">
      <c r="A530" s="2409"/>
      <c r="C530" s="5474" t="s">
        <v>4517</v>
      </c>
      <c r="D530" s="5475"/>
      <c r="E530" s="5475"/>
      <c r="F530" s="5475"/>
      <c r="G530" s="5475"/>
      <c r="H530" s="5475"/>
      <c r="I530" s="5475"/>
      <c r="J530" s="5475"/>
      <c r="K530" s="5476"/>
    </row>
    <row r="531" spans="1:11" s="2242" customFormat="1" ht="15" customHeight="1" x14ac:dyDescent="0.2">
      <c r="A531" s="2409"/>
      <c r="C531" s="5502" t="s">
        <v>4518</v>
      </c>
      <c r="D531" s="5121"/>
      <c r="E531" s="5121"/>
      <c r="F531" s="5121"/>
      <c r="G531" s="5121"/>
      <c r="H531" s="5121"/>
      <c r="I531" s="5121"/>
      <c r="J531" s="5121"/>
      <c r="K531" s="5122"/>
    </row>
    <row r="532" spans="1:11" s="2242" customFormat="1" ht="15" customHeight="1" x14ac:dyDescent="0.25">
      <c r="A532" s="2409"/>
      <c r="C532" s="5503" t="s">
        <v>4519</v>
      </c>
      <c r="D532" s="5504"/>
      <c r="E532" s="5504"/>
      <c r="F532" s="5504"/>
      <c r="G532" s="5504"/>
      <c r="H532" s="5504"/>
      <c r="I532" s="5504"/>
      <c r="J532" s="5505"/>
      <c r="K532" s="5506"/>
    </row>
    <row r="533" spans="1:11" s="2242" customFormat="1" ht="15" customHeight="1" x14ac:dyDescent="0.25">
      <c r="A533" s="2409"/>
      <c r="C533" s="5507"/>
      <c r="D533" s="5508"/>
      <c r="E533" s="5508"/>
      <c r="F533" s="5509"/>
      <c r="G533" s="5510" t="s">
        <v>4520</v>
      </c>
      <c r="H533" s="5510"/>
      <c r="I533" s="5510"/>
      <c r="J533" s="5511"/>
      <c r="K533" s="5512"/>
    </row>
    <row r="534" spans="1:11" s="2242" customFormat="1" ht="15" customHeight="1" x14ac:dyDescent="0.2">
      <c r="A534" s="2409"/>
      <c r="C534" s="5515" t="s">
        <v>2342</v>
      </c>
      <c r="D534" s="5517" t="s">
        <v>2943</v>
      </c>
      <c r="E534" s="5517" t="s">
        <v>4521</v>
      </c>
      <c r="F534" s="5517" t="s">
        <v>4522</v>
      </c>
      <c r="G534" s="5518" t="s">
        <v>4523</v>
      </c>
      <c r="H534" s="5518"/>
      <c r="I534" s="5518"/>
      <c r="J534" s="5513"/>
      <c r="K534" s="5514"/>
    </row>
    <row r="535" spans="1:11" s="2242" customFormat="1" ht="15" customHeight="1" x14ac:dyDescent="0.2">
      <c r="A535" s="2409"/>
      <c r="C535" s="5516"/>
      <c r="D535" s="5518"/>
      <c r="E535" s="5518"/>
      <c r="F535" s="5518"/>
      <c r="G535" s="2279" t="s">
        <v>4524</v>
      </c>
      <c r="H535" s="2279" t="s">
        <v>4525</v>
      </c>
      <c r="I535" s="2279" t="s">
        <v>4526</v>
      </c>
      <c r="J535" s="5513"/>
      <c r="K535" s="5514"/>
    </row>
    <row r="536" spans="1:11" s="2242" customFormat="1" ht="15" customHeight="1" x14ac:dyDescent="0.2">
      <c r="A536" s="2409"/>
      <c r="C536" s="5516"/>
      <c r="D536" s="5518"/>
      <c r="E536" s="5518"/>
      <c r="F536" s="2279" t="s">
        <v>4527</v>
      </c>
      <c r="G536" s="2279" t="s">
        <v>4528</v>
      </c>
      <c r="H536" s="2279" t="s">
        <v>4529</v>
      </c>
      <c r="I536" s="2279" t="s">
        <v>4530</v>
      </c>
      <c r="J536" s="5513"/>
      <c r="K536" s="5514"/>
    </row>
    <row r="537" spans="1:11" s="2242" customFormat="1" ht="15" customHeight="1" x14ac:dyDescent="0.2">
      <c r="A537" s="2409"/>
      <c r="C537" s="2280">
        <v>9.99</v>
      </c>
      <c r="D537" s="2281" t="s">
        <v>2240</v>
      </c>
      <c r="E537" s="2281" t="s">
        <v>1629</v>
      </c>
      <c r="F537" s="2281">
        <v>25</v>
      </c>
      <c r="G537" s="2282">
        <v>0.04</v>
      </c>
      <c r="H537" s="2282">
        <v>0.04</v>
      </c>
      <c r="I537" s="2282">
        <v>0.15</v>
      </c>
      <c r="J537" s="5513"/>
      <c r="K537" s="5514"/>
    </row>
    <row r="538" spans="1:11" s="2242" customFormat="1" ht="15" customHeight="1" x14ac:dyDescent="0.2">
      <c r="A538" s="2409"/>
      <c r="C538" s="2280">
        <v>14.99</v>
      </c>
      <c r="D538" s="2281" t="s">
        <v>2240</v>
      </c>
      <c r="E538" s="2281" t="s">
        <v>1629</v>
      </c>
      <c r="F538" s="2281">
        <v>40</v>
      </c>
      <c r="G538" s="2282">
        <v>0.04</v>
      </c>
      <c r="H538" s="2282">
        <v>0.04</v>
      </c>
      <c r="I538" s="2282">
        <v>0.15</v>
      </c>
      <c r="J538" s="5513"/>
      <c r="K538" s="5514"/>
    </row>
    <row r="539" spans="1:11" s="2242" customFormat="1" ht="15" customHeight="1" x14ac:dyDescent="0.2">
      <c r="A539" s="2409"/>
      <c r="C539" s="2280">
        <v>24.99</v>
      </c>
      <c r="D539" s="2281" t="s">
        <v>2240</v>
      </c>
      <c r="E539" s="2281" t="s">
        <v>1629</v>
      </c>
      <c r="F539" s="2281">
        <v>90</v>
      </c>
      <c r="G539" s="2282">
        <v>0.04</v>
      </c>
      <c r="H539" s="2282">
        <v>0.04</v>
      </c>
      <c r="I539" s="2282">
        <v>0.15</v>
      </c>
      <c r="J539" s="5513"/>
      <c r="K539" s="5514"/>
    </row>
    <row r="540" spans="1:11" s="2242" customFormat="1" ht="15" customHeight="1" x14ac:dyDescent="0.2">
      <c r="A540" s="2409"/>
      <c r="C540" s="2280">
        <v>29.99</v>
      </c>
      <c r="D540" s="2281" t="s">
        <v>2240</v>
      </c>
      <c r="E540" s="2281" t="s">
        <v>1629</v>
      </c>
      <c r="F540" s="2281">
        <v>100</v>
      </c>
      <c r="G540" s="2282">
        <v>0.04</v>
      </c>
      <c r="H540" s="2282">
        <v>0.04</v>
      </c>
      <c r="I540" s="2282">
        <v>0.15</v>
      </c>
      <c r="J540" s="5513"/>
      <c r="K540" s="5514"/>
    </row>
    <row r="541" spans="1:11" s="2242" customFormat="1" ht="15" customHeight="1" x14ac:dyDescent="0.2">
      <c r="A541" s="2409"/>
      <c r="C541" s="2280">
        <v>39.99</v>
      </c>
      <c r="D541" s="2281" t="s">
        <v>2240</v>
      </c>
      <c r="E541" s="2281" t="s">
        <v>1629</v>
      </c>
      <c r="F541" s="2281">
        <v>120</v>
      </c>
      <c r="G541" s="2282">
        <v>0.04</v>
      </c>
      <c r="H541" s="2282">
        <v>0.04</v>
      </c>
      <c r="I541" s="2282">
        <v>0.15</v>
      </c>
      <c r="J541" s="5513"/>
      <c r="K541" s="5514"/>
    </row>
    <row r="542" spans="1:11" s="2242" customFormat="1" ht="15" customHeight="1" x14ac:dyDescent="0.2">
      <c r="A542" s="2409"/>
      <c r="C542" s="2280">
        <v>49.99</v>
      </c>
      <c r="D542" s="2281" t="s">
        <v>2240</v>
      </c>
      <c r="E542" s="2281" t="s">
        <v>1629</v>
      </c>
      <c r="F542" s="2281">
        <v>140</v>
      </c>
      <c r="G542" s="2282">
        <v>0.04</v>
      </c>
      <c r="H542" s="2282">
        <v>0.04</v>
      </c>
      <c r="I542" s="2282">
        <v>0.15</v>
      </c>
      <c r="J542" s="5513"/>
      <c r="K542" s="5514"/>
    </row>
    <row r="543" spans="1:11" s="2242" customFormat="1" ht="15" customHeight="1" x14ac:dyDescent="0.2">
      <c r="A543" s="2409"/>
      <c r="C543" s="2280">
        <v>74.989999999999995</v>
      </c>
      <c r="D543" s="2281" t="s">
        <v>2240</v>
      </c>
      <c r="E543" s="2281" t="s">
        <v>1629</v>
      </c>
      <c r="F543" s="2281">
        <v>180</v>
      </c>
      <c r="G543" s="2282">
        <v>0.04</v>
      </c>
      <c r="H543" s="2282">
        <v>0.04</v>
      </c>
      <c r="I543" s="2282">
        <v>0.15</v>
      </c>
      <c r="J543" s="5513"/>
      <c r="K543" s="5514"/>
    </row>
    <row r="544" spans="1:11" s="2242" customFormat="1" ht="15" customHeight="1" x14ac:dyDescent="0.2">
      <c r="A544" s="2409"/>
      <c r="C544" s="2283">
        <v>99.99</v>
      </c>
      <c r="D544" s="2284" t="s">
        <v>2240</v>
      </c>
      <c r="E544" s="2281" t="s">
        <v>1629</v>
      </c>
      <c r="F544" s="2284">
        <v>250</v>
      </c>
      <c r="G544" s="2282">
        <v>0.04</v>
      </c>
      <c r="H544" s="2282">
        <v>0.04</v>
      </c>
      <c r="I544" s="2282">
        <v>0.15</v>
      </c>
      <c r="J544" s="5513"/>
      <c r="K544" s="5514"/>
    </row>
    <row r="545" spans="1:11" s="2242" customFormat="1" ht="15" customHeight="1" x14ac:dyDescent="0.2">
      <c r="A545" s="2409"/>
      <c r="C545" s="5526" t="s">
        <v>3721</v>
      </c>
      <c r="D545" s="5527"/>
      <c r="E545" s="5527"/>
      <c r="F545" s="5527"/>
      <c r="G545" s="5528"/>
      <c r="H545" s="5528"/>
      <c r="I545" s="5528"/>
      <c r="J545" s="5529"/>
      <c r="K545" s="5530"/>
    </row>
    <row r="546" spans="1:11" s="2242" customFormat="1" ht="15" customHeight="1" x14ac:dyDescent="0.25">
      <c r="A546" s="2409"/>
      <c r="C546" s="5549"/>
      <c r="D546" s="5550"/>
      <c r="E546" s="5550"/>
      <c r="F546" s="5551"/>
      <c r="G546" s="5510" t="s">
        <v>4520</v>
      </c>
      <c r="H546" s="5510"/>
      <c r="I546" s="5510"/>
      <c r="J546" s="5513"/>
      <c r="K546" s="5514"/>
    </row>
    <row r="547" spans="1:11" s="2242" customFormat="1" ht="15" customHeight="1" x14ac:dyDescent="0.2">
      <c r="A547" s="2409"/>
      <c r="C547" s="5515" t="s">
        <v>2342</v>
      </c>
      <c r="D547" s="5517" t="s">
        <v>2943</v>
      </c>
      <c r="E547" s="5517" t="s">
        <v>4521</v>
      </c>
      <c r="F547" s="5517" t="s">
        <v>4522</v>
      </c>
      <c r="G547" s="5518" t="s">
        <v>4523</v>
      </c>
      <c r="H547" s="5518"/>
      <c r="I547" s="5518"/>
      <c r="J547" s="5513"/>
      <c r="K547" s="5514"/>
    </row>
    <row r="548" spans="1:11" s="2242" customFormat="1" ht="15" customHeight="1" x14ac:dyDescent="0.2">
      <c r="A548" s="2409"/>
      <c r="C548" s="5516"/>
      <c r="D548" s="5518"/>
      <c r="E548" s="5518"/>
      <c r="F548" s="5518"/>
      <c r="G548" s="2279" t="s">
        <v>4524</v>
      </c>
      <c r="H548" s="2279" t="s">
        <v>4525</v>
      </c>
      <c r="I548" s="2279" t="s">
        <v>4526</v>
      </c>
      <c r="J548" s="5513"/>
      <c r="K548" s="5514"/>
    </row>
    <row r="549" spans="1:11" s="2242" customFormat="1" ht="15" customHeight="1" x14ac:dyDescent="0.2">
      <c r="A549" s="2409"/>
      <c r="C549" s="5516"/>
      <c r="D549" s="5518"/>
      <c r="E549" s="5518"/>
      <c r="F549" s="2279" t="s">
        <v>4527</v>
      </c>
      <c r="G549" s="2279" t="s">
        <v>4528</v>
      </c>
      <c r="H549" s="2279" t="s">
        <v>4529</v>
      </c>
      <c r="I549" s="2279" t="s">
        <v>4530</v>
      </c>
      <c r="J549" s="5513"/>
      <c r="K549" s="5514"/>
    </row>
    <row r="550" spans="1:11" s="2242" customFormat="1" ht="15" customHeight="1" x14ac:dyDescent="0.2">
      <c r="A550" s="2409"/>
      <c r="C550" s="2280">
        <v>9.99</v>
      </c>
      <c r="D550" s="2281" t="s">
        <v>2240</v>
      </c>
      <c r="E550" s="2281" t="s">
        <v>2030</v>
      </c>
      <c r="F550" s="2281">
        <v>25</v>
      </c>
      <c r="G550" s="2282">
        <v>0.04</v>
      </c>
      <c r="H550" s="2282">
        <v>0.04</v>
      </c>
      <c r="I550" s="2282">
        <v>0.15</v>
      </c>
      <c r="J550" s="5513"/>
      <c r="K550" s="5514"/>
    </row>
    <row r="551" spans="1:11" s="2242" customFormat="1" ht="15" customHeight="1" x14ac:dyDescent="0.2">
      <c r="A551" s="2409"/>
      <c r="C551" s="2280">
        <v>14.99</v>
      </c>
      <c r="D551" s="2281" t="s">
        <v>2240</v>
      </c>
      <c r="E551" s="2281" t="s">
        <v>2030</v>
      </c>
      <c r="F551" s="2281">
        <v>40</v>
      </c>
      <c r="G551" s="2282">
        <v>0.04</v>
      </c>
      <c r="H551" s="2282">
        <v>0.04</v>
      </c>
      <c r="I551" s="2282">
        <v>0.15</v>
      </c>
      <c r="J551" s="5513"/>
      <c r="K551" s="5514"/>
    </row>
    <row r="552" spans="1:11" s="2242" customFormat="1" ht="15" customHeight="1" x14ac:dyDescent="0.2">
      <c r="A552" s="2409"/>
      <c r="C552" s="2280">
        <v>24.99</v>
      </c>
      <c r="D552" s="2281" t="s">
        <v>2240</v>
      </c>
      <c r="E552" s="2281" t="s">
        <v>2030</v>
      </c>
      <c r="F552" s="2281">
        <v>90</v>
      </c>
      <c r="G552" s="2282">
        <v>0.04</v>
      </c>
      <c r="H552" s="2282">
        <v>0.04</v>
      </c>
      <c r="I552" s="2282">
        <v>0.15</v>
      </c>
      <c r="J552" s="5513"/>
      <c r="K552" s="5514"/>
    </row>
    <row r="553" spans="1:11" s="2242" customFormat="1" ht="15" customHeight="1" x14ac:dyDescent="0.2">
      <c r="A553" s="2409"/>
      <c r="C553" s="2280">
        <v>29.99</v>
      </c>
      <c r="D553" s="2281" t="s">
        <v>2240</v>
      </c>
      <c r="E553" s="2281" t="s">
        <v>2030</v>
      </c>
      <c r="F553" s="2281">
        <v>100</v>
      </c>
      <c r="G553" s="2282">
        <v>0.04</v>
      </c>
      <c r="H553" s="2282">
        <v>0.04</v>
      </c>
      <c r="I553" s="2282">
        <v>0.15</v>
      </c>
      <c r="J553" s="5513"/>
      <c r="K553" s="5514"/>
    </row>
    <row r="554" spans="1:11" s="2242" customFormat="1" ht="15" customHeight="1" x14ac:dyDescent="0.2">
      <c r="A554" s="2409"/>
      <c r="C554" s="2280">
        <v>39.99</v>
      </c>
      <c r="D554" s="2281" t="s">
        <v>2240</v>
      </c>
      <c r="E554" s="2281" t="s">
        <v>2030</v>
      </c>
      <c r="F554" s="2281">
        <v>120</v>
      </c>
      <c r="G554" s="2282">
        <v>0.04</v>
      </c>
      <c r="H554" s="2282">
        <v>0.04</v>
      </c>
      <c r="I554" s="2282">
        <v>0.15</v>
      </c>
      <c r="J554" s="5513"/>
      <c r="K554" s="5514"/>
    </row>
    <row r="555" spans="1:11" s="2242" customFormat="1" ht="15" customHeight="1" x14ac:dyDescent="0.2">
      <c r="A555" s="2409"/>
      <c r="C555" s="2280">
        <v>49.99</v>
      </c>
      <c r="D555" s="2281" t="s">
        <v>2240</v>
      </c>
      <c r="E555" s="2281" t="s">
        <v>2030</v>
      </c>
      <c r="F555" s="2281">
        <v>140</v>
      </c>
      <c r="G555" s="2282">
        <v>0.04</v>
      </c>
      <c r="H555" s="2282">
        <v>0.04</v>
      </c>
      <c r="I555" s="2282">
        <v>0.15</v>
      </c>
      <c r="J555" s="5513"/>
      <c r="K555" s="5514"/>
    </row>
    <row r="556" spans="1:11" s="2242" customFormat="1" ht="15" customHeight="1" x14ac:dyDescent="0.2">
      <c r="A556" s="2409"/>
      <c r="C556" s="2280">
        <v>74.989999999999995</v>
      </c>
      <c r="D556" s="2281" t="s">
        <v>2240</v>
      </c>
      <c r="E556" s="2281" t="s">
        <v>2030</v>
      </c>
      <c r="F556" s="2281">
        <v>180</v>
      </c>
      <c r="G556" s="2282">
        <v>0.04</v>
      </c>
      <c r="H556" s="2282">
        <v>0.04</v>
      </c>
      <c r="I556" s="2282">
        <v>0.15</v>
      </c>
      <c r="J556" s="5513"/>
      <c r="K556" s="5514"/>
    </row>
    <row r="557" spans="1:11" s="2242" customFormat="1" ht="15" customHeight="1" x14ac:dyDescent="0.2">
      <c r="A557" s="2409"/>
      <c r="C557" s="2283">
        <v>99.99</v>
      </c>
      <c r="D557" s="2284" t="s">
        <v>2240</v>
      </c>
      <c r="E557" s="2281" t="s">
        <v>2030</v>
      </c>
      <c r="F557" s="2284">
        <v>250</v>
      </c>
      <c r="G557" s="2282">
        <v>0.04</v>
      </c>
      <c r="H557" s="2282">
        <v>0.04</v>
      </c>
      <c r="I557" s="2282">
        <v>0.15</v>
      </c>
      <c r="J557" s="5513"/>
      <c r="K557" s="5514"/>
    </row>
    <row r="558" spans="1:11" s="2242" customFormat="1" ht="15" customHeight="1" x14ac:dyDescent="0.2">
      <c r="A558" s="2409"/>
      <c r="C558" s="5546" t="s">
        <v>3721</v>
      </c>
      <c r="D558" s="5528"/>
      <c r="E558" s="5528"/>
      <c r="F558" s="5528"/>
      <c r="G558" s="5528"/>
      <c r="H558" s="5528"/>
      <c r="I558" s="5528"/>
      <c r="J558" s="5547"/>
      <c r="K558" s="5548"/>
    </row>
    <row r="559" spans="1:11" s="2242" customFormat="1" ht="15" customHeight="1" x14ac:dyDescent="0.25">
      <c r="A559" s="2409"/>
      <c r="C559" s="5537" t="s">
        <v>4531</v>
      </c>
      <c r="D559" s="5538"/>
      <c r="E559" s="5538"/>
      <c r="F559" s="5538"/>
      <c r="G559" s="5538"/>
      <c r="H559" s="5538"/>
      <c r="I559" s="5538"/>
      <c r="J559" s="5538"/>
      <c r="K559" s="5539"/>
    </row>
    <row r="560" spans="1:11" s="2242" customFormat="1" ht="15" customHeight="1" x14ac:dyDescent="0.2">
      <c r="A560" s="2409"/>
      <c r="C560" s="5515" t="s">
        <v>2342</v>
      </c>
      <c r="D560" s="5517" t="s">
        <v>2943</v>
      </c>
      <c r="E560" s="5517" t="s">
        <v>4521</v>
      </c>
      <c r="F560" s="5542" t="s">
        <v>4532</v>
      </c>
      <c r="G560" s="5542"/>
      <c r="H560" s="5542"/>
      <c r="I560" s="5542"/>
      <c r="J560" s="2285"/>
      <c r="K560" s="2286"/>
    </row>
    <row r="561" spans="1:11" s="2242" customFormat="1" ht="15" customHeight="1" x14ac:dyDescent="0.2">
      <c r="A561" s="2409"/>
      <c r="C561" s="5516"/>
      <c r="D561" s="5518"/>
      <c r="E561" s="5518"/>
      <c r="F561" s="2279" t="s">
        <v>4533</v>
      </c>
      <c r="G561" s="5518" t="s">
        <v>4534</v>
      </c>
      <c r="H561" s="5518"/>
      <c r="I561" s="2279" t="s">
        <v>4535</v>
      </c>
      <c r="J561" s="2285"/>
      <c r="K561" s="2286"/>
    </row>
    <row r="562" spans="1:11" s="2242" customFormat="1" ht="15" customHeight="1" x14ac:dyDescent="0.2">
      <c r="A562" s="2409"/>
      <c r="C562" s="5516"/>
      <c r="D562" s="5518"/>
      <c r="E562" s="5518"/>
      <c r="F562" s="2279" t="s">
        <v>4536</v>
      </c>
      <c r="G562" s="5518" t="s">
        <v>4537</v>
      </c>
      <c r="H562" s="5518"/>
      <c r="I562" s="2279" t="s">
        <v>4538</v>
      </c>
      <c r="J562" s="2285"/>
      <c r="K562" s="2286"/>
    </row>
    <row r="563" spans="1:11" s="2242" customFormat="1" ht="15" customHeight="1" x14ac:dyDescent="0.2">
      <c r="A563" s="2409"/>
      <c r="C563" s="2280">
        <v>9.99</v>
      </c>
      <c r="D563" s="2281" t="s">
        <v>2240</v>
      </c>
      <c r="E563" s="2281" t="s">
        <v>1629</v>
      </c>
      <c r="F563" s="2281">
        <v>2</v>
      </c>
      <c r="G563" s="5525">
        <v>30</v>
      </c>
      <c r="H563" s="5525"/>
      <c r="I563" s="2287">
        <v>10</v>
      </c>
      <c r="J563" s="2288"/>
      <c r="K563" s="2286"/>
    </row>
    <row r="564" spans="1:11" s="2242" customFormat="1" ht="15" customHeight="1" x14ac:dyDescent="0.2">
      <c r="A564" s="2409"/>
      <c r="C564" s="2280">
        <v>14.99</v>
      </c>
      <c r="D564" s="2281" t="s">
        <v>2240</v>
      </c>
      <c r="E564" s="2281" t="s">
        <v>1629</v>
      </c>
      <c r="F564" s="2281">
        <v>2</v>
      </c>
      <c r="G564" s="5525">
        <v>50</v>
      </c>
      <c r="H564" s="5525"/>
      <c r="I564" s="2287">
        <v>15</v>
      </c>
      <c r="J564" s="2288"/>
      <c r="K564" s="2286"/>
    </row>
    <row r="565" spans="1:11" s="2242" customFormat="1" ht="15" customHeight="1" x14ac:dyDescent="0.2">
      <c r="A565" s="2409"/>
      <c r="C565" s="2280">
        <v>24.99</v>
      </c>
      <c r="D565" s="2281" t="s">
        <v>2240</v>
      </c>
      <c r="E565" s="2281" t="s">
        <v>1629</v>
      </c>
      <c r="F565" s="2281">
        <v>2</v>
      </c>
      <c r="G565" s="5525">
        <v>60</v>
      </c>
      <c r="H565" s="5525"/>
      <c r="I565" s="2287">
        <v>20</v>
      </c>
      <c r="J565" s="2288"/>
      <c r="K565" s="2286"/>
    </row>
    <row r="566" spans="1:11" s="2242" customFormat="1" ht="15" customHeight="1" x14ac:dyDescent="0.2">
      <c r="A566" s="2409"/>
      <c r="C566" s="2280">
        <v>29.99</v>
      </c>
      <c r="D566" s="2281" t="s">
        <v>2240</v>
      </c>
      <c r="E566" s="2281" t="s">
        <v>1629</v>
      </c>
      <c r="F566" s="2281">
        <v>3</v>
      </c>
      <c r="G566" s="5525">
        <v>105</v>
      </c>
      <c r="H566" s="5525"/>
      <c r="I566" s="2287">
        <v>25</v>
      </c>
      <c r="J566" s="2288"/>
      <c r="K566" s="2286"/>
    </row>
    <row r="567" spans="1:11" s="2242" customFormat="1" ht="15" customHeight="1" x14ac:dyDescent="0.2">
      <c r="A567" s="2409"/>
      <c r="C567" s="2280">
        <v>39.99</v>
      </c>
      <c r="D567" s="2281" t="s">
        <v>2240</v>
      </c>
      <c r="E567" s="2281" t="s">
        <v>1629</v>
      </c>
      <c r="F567" s="2281">
        <v>3</v>
      </c>
      <c r="G567" s="5525">
        <v>120</v>
      </c>
      <c r="H567" s="5525"/>
      <c r="I567" s="2287">
        <v>30</v>
      </c>
      <c r="J567" s="2288"/>
      <c r="K567" s="2286"/>
    </row>
    <row r="568" spans="1:11" s="2242" customFormat="1" ht="15" customHeight="1" x14ac:dyDescent="0.2">
      <c r="A568" s="2409"/>
      <c r="C568" s="2280">
        <v>49.99</v>
      </c>
      <c r="D568" s="2281" t="s">
        <v>2240</v>
      </c>
      <c r="E568" s="2281" t="s">
        <v>1629</v>
      </c>
      <c r="F568" s="2281">
        <v>4</v>
      </c>
      <c r="G568" s="5525">
        <v>180</v>
      </c>
      <c r="H568" s="5525"/>
      <c r="I568" s="2287">
        <v>50</v>
      </c>
      <c r="J568" s="2288"/>
      <c r="K568" s="2286"/>
    </row>
    <row r="569" spans="1:11" s="2242" customFormat="1" ht="15" customHeight="1" x14ac:dyDescent="0.2">
      <c r="A569" s="2409"/>
      <c r="C569" s="2280">
        <v>74.989999999999995</v>
      </c>
      <c r="D569" s="2281" t="s">
        <v>2240</v>
      </c>
      <c r="E569" s="2281" t="s">
        <v>1629</v>
      </c>
      <c r="F569" s="2281">
        <v>5</v>
      </c>
      <c r="G569" s="5525">
        <v>250</v>
      </c>
      <c r="H569" s="5525"/>
      <c r="I569" s="2287">
        <v>50</v>
      </c>
      <c r="J569" s="2288"/>
      <c r="K569" s="2286"/>
    </row>
    <row r="570" spans="1:11" s="2242" customFormat="1" ht="15" customHeight="1" x14ac:dyDescent="0.2">
      <c r="A570" s="2409"/>
      <c r="C570" s="2280">
        <v>99.99</v>
      </c>
      <c r="D570" s="2281" t="s">
        <v>2240</v>
      </c>
      <c r="E570" s="2281" t="s">
        <v>1629</v>
      </c>
      <c r="F570" s="2281">
        <v>5</v>
      </c>
      <c r="G570" s="5525">
        <v>275</v>
      </c>
      <c r="H570" s="5525"/>
      <c r="I570" s="2287">
        <v>50</v>
      </c>
      <c r="J570" s="2288"/>
      <c r="K570" s="2286"/>
    </row>
    <row r="571" spans="1:11" s="2242" customFormat="1" ht="15" customHeight="1" x14ac:dyDescent="0.2">
      <c r="A571" s="2409"/>
      <c r="C571" s="5543"/>
      <c r="D571" s="5544"/>
      <c r="E571" s="5544"/>
      <c r="F571" s="5544"/>
      <c r="G571" s="5544"/>
      <c r="H571" s="5544"/>
      <c r="I571" s="5544"/>
      <c r="J571" s="5544"/>
      <c r="K571" s="5545"/>
    </row>
    <row r="572" spans="1:11" s="2242" customFormat="1" ht="15" customHeight="1" x14ac:dyDescent="0.2">
      <c r="A572" s="2409"/>
      <c r="C572" s="5516" t="s">
        <v>2342</v>
      </c>
      <c r="D572" s="5518" t="s">
        <v>2943</v>
      </c>
      <c r="E572" s="5518" t="s">
        <v>4521</v>
      </c>
      <c r="F572" s="5542" t="s">
        <v>4532</v>
      </c>
      <c r="G572" s="5542"/>
      <c r="H572" s="5542"/>
      <c r="I572" s="5542"/>
      <c r="J572" s="2285"/>
      <c r="K572" s="2286"/>
    </row>
    <row r="573" spans="1:11" s="2242" customFormat="1" ht="15" customHeight="1" x14ac:dyDescent="0.2">
      <c r="A573" s="2409"/>
      <c r="C573" s="5516"/>
      <c r="D573" s="5518"/>
      <c r="E573" s="5518"/>
      <c r="F573" s="2279" t="s">
        <v>4533</v>
      </c>
      <c r="G573" s="5518" t="s">
        <v>4534</v>
      </c>
      <c r="H573" s="5518"/>
      <c r="I573" s="2279" t="s">
        <v>4535</v>
      </c>
      <c r="J573" s="2285"/>
      <c r="K573" s="2286"/>
    </row>
    <row r="574" spans="1:11" s="2242" customFormat="1" ht="15" customHeight="1" x14ac:dyDescent="0.2">
      <c r="A574" s="2409"/>
      <c r="C574" s="5516"/>
      <c r="D574" s="5518"/>
      <c r="E574" s="5518"/>
      <c r="F574" s="2279" t="s">
        <v>4536</v>
      </c>
      <c r="G574" s="5518" t="s">
        <v>4537</v>
      </c>
      <c r="H574" s="5518"/>
      <c r="I574" s="2279" t="s">
        <v>4538</v>
      </c>
      <c r="J574" s="2285"/>
      <c r="K574" s="2286"/>
    </row>
    <row r="575" spans="1:11" s="2242" customFormat="1" ht="15" customHeight="1" x14ac:dyDescent="0.2">
      <c r="A575" s="2409"/>
      <c r="C575" s="2280">
        <v>9.99</v>
      </c>
      <c r="D575" s="2281" t="s">
        <v>2240</v>
      </c>
      <c r="E575" s="2281" t="s">
        <v>2030</v>
      </c>
      <c r="F575" s="2281">
        <v>2</v>
      </c>
      <c r="G575" s="5525">
        <v>30</v>
      </c>
      <c r="H575" s="5525"/>
      <c r="I575" s="2287">
        <v>10</v>
      </c>
      <c r="J575" s="2288"/>
      <c r="K575" s="2286"/>
    </row>
    <row r="576" spans="1:11" s="2242" customFormat="1" ht="15" customHeight="1" x14ac:dyDescent="0.2">
      <c r="A576" s="2409"/>
      <c r="C576" s="2280">
        <v>14.99</v>
      </c>
      <c r="D576" s="2281" t="s">
        <v>2240</v>
      </c>
      <c r="E576" s="2281" t="s">
        <v>2030</v>
      </c>
      <c r="F576" s="2281">
        <v>2</v>
      </c>
      <c r="G576" s="5525">
        <v>50</v>
      </c>
      <c r="H576" s="5525"/>
      <c r="I576" s="2287">
        <v>15</v>
      </c>
      <c r="J576" s="2288"/>
      <c r="K576" s="2286"/>
    </row>
    <row r="577" spans="1:11" s="2242" customFormat="1" ht="15" customHeight="1" x14ac:dyDescent="0.2">
      <c r="A577" s="2409"/>
      <c r="C577" s="2280">
        <v>24.99</v>
      </c>
      <c r="D577" s="2281" t="s">
        <v>2240</v>
      </c>
      <c r="E577" s="2281" t="s">
        <v>2030</v>
      </c>
      <c r="F577" s="2281">
        <v>2</v>
      </c>
      <c r="G577" s="5525">
        <v>60</v>
      </c>
      <c r="H577" s="5525"/>
      <c r="I577" s="2287">
        <v>20</v>
      </c>
      <c r="J577" s="2288"/>
      <c r="K577" s="2286"/>
    </row>
    <row r="578" spans="1:11" s="2242" customFormat="1" ht="15" customHeight="1" x14ac:dyDescent="0.2">
      <c r="A578" s="2409"/>
      <c r="C578" s="2280">
        <v>29.99</v>
      </c>
      <c r="D578" s="2281" t="s">
        <v>2240</v>
      </c>
      <c r="E578" s="2281" t="s">
        <v>2030</v>
      </c>
      <c r="F578" s="2281">
        <v>3</v>
      </c>
      <c r="G578" s="5525">
        <v>105</v>
      </c>
      <c r="H578" s="5525"/>
      <c r="I578" s="2287">
        <v>25</v>
      </c>
      <c r="J578" s="2288"/>
      <c r="K578" s="2286"/>
    </row>
    <row r="579" spans="1:11" s="2242" customFormat="1" ht="15" customHeight="1" x14ac:dyDescent="0.2">
      <c r="A579" s="2409"/>
      <c r="C579" s="2280">
        <v>39.99</v>
      </c>
      <c r="D579" s="2281" t="s">
        <v>2240</v>
      </c>
      <c r="E579" s="2281" t="s">
        <v>2030</v>
      </c>
      <c r="F579" s="2281">
        <v>3</v>
      </c>
      <c r="G579" s="5525">
        <v>120</v>
      </c>
      <c r="H579" s="5525"/>
      <c r="I579" s="2287">
        <v>30</v>
      </c>
      <c r="J579" s="2288"/>
      <c r="K579" s="2286"/>
    </row>
    <row r="580" spans="1:11" s="2242" customFormat="1" ht="15" customHeight="1" x14ac:dyDescent="0.2">
      <c r="A580" s="2409"/>
      <c r="C580" s="2280">
        <v>49.99</v>
      </c>
      <c r="D580" s="2281" t="s">
        <v>2240</v>
      </c>
      <c r="E580" s="2281" t="s">
        <v>2030</v>
      </c>
      <c r="F580" s="2281">
        <v>4</v>
      </c>
      <c r="G580" s="5525">
        <v>180</v>
      </c>
      <c r="H580" s="5525"/>
      <c r="I580" s="2287">
        <v>50</v>
      </c>
      <c r="J580" s="2288"/>
      <c r="K580" s="2286"/>
    </row>
    <row r="581" spans="1:11" s="2242" customFormat="1" ht="15" customHeight="1" x14ac:dyDescent="0.2">
      <c r="A581" s="2409"/>
      <c r="C581" s="2280">
        <v>74.989999999999995</v>
      </c>
      <c r="D581" s="2281" t="s">
        <v>2240</v>
      </c>
      <c r="E581" s="2281" t="s">
        <v>2030</v>
      </c>
      <c r="F581" s="2281">
        <v>5</v>
      </c>
      <c r="G581" s="5525">
        <v>250</v>
      </c>
      <c r="H581" s="5525"/>
      <c r="I581" s="2287">
        <v>50</v>
      </c>
      <c r="J581" s="2288"/>
      <c r="K581" s="2286"/>
    </row>
    <row r="582" spans="1:11" s="2242" customFormat="1" ht="15" customHeight="1" x14ac:dyDescent="0.2">
      <c r="A582" s="2409"/>
      <c r="C582" s="2283">
        <v>99.99</v>
      </c>
      <c r="D582" s="2284" t="s">
        <v>2240</v>
      </c>
      <c r="E582" s="2281" t="s">
        <v>2030</v>
      </c>
      <c r="F582" s="2281">
        <v>5</v>
      </c>
      <c r="G582" s="5525">
        <v>275</v>
      </c>
      <c r="H582" s="5525"/>
      <c r="I582" s="2287">
        <v>50</v>
      </c>
      <c r="J582" s="2288"/>
      <c r="K582" s="2286"/>
    </row>
    <row r="583" spans="1:11" s="2242" customFormat="1" ht="15" customHeight="1" x14ac:dyDescent="0.25">
      <c r="A583" s="2409"/>
      <c r="C583" s="5537" t="s">
        <v>4539</v>
      </c>
      <c r="D583" s="5538"/>
      <c r="E583" s="5538"/>
      <c r="F583" s="5538"/>
      <c r="G583" s="5538"/>
      <c r="H583" s="5538"/>
      <c r="I583" s="5538"/>
      <c r="J583" s="5538"/>
      <c r="K583" s="5539"/>
    </row>
    <row r="584" spans="1:11" s="2242" customFormat="1" ht="15" customHeight="1" x14ac:dyDescent="0.2">
      <c r="A584" s="2409"/>
      <c r="C584" s="5540" t="s">
        <v>4540</v>
      </c>
      <c r="D584" s="5541"/>
      <c r="E584" s="5541"/>
      <c r="F584" s="5541"/>
      <c r="G584" s="5541"/>
      <c r="H584" s="5541"/>
      <c r="I584" s="5541"/>
      <c r="J584" s="5541"/>
      <c r="K584" s="2289" t="s">
        <v>4541</v>
      </c>
    </row>
    <row r="585" spans="1:11" s="2242" customFormat="1" ht="15" customHeight="1" x14ac:dyDescent="0.2">
      <c r="A585" s="2409"/>
      <c r="C585" s="2280" t="s">
        <v>657</v>
      </c>
      <c r="D585" s="2290" t="s">
        <v>658</v>
      </c>
      <c r="E585" s="2290" t="s">
        <v>659</v>
      </c>
      <c r="F585" s="2290" t="s">
        <v>1564</v>
      </c>
      <c r="G585" s="2290" t="s">
        <v>661</v>
      </c>
      <c r="H585" s="2282" t="s">
        <v>662</v>
      </c>
      <c r="I585" s="2282" t="s">
        <v>663</v>
      </c>
      <c r="J585" s="2282" t="s">
        <v>664</v>
      </c>
      <c r="K585" s="2289" t="s">
        <v>4542</v>
      </c>
    </row>
    <row r="586" spans="1:11" s="2242" customFormat="1" ht="15" customHeight="1" x14ac:dyDescent="0.2">
      <c r="A586" s="2409"/>
      <c r="C586" s="2280" t="s">
        <v>4543</v>
      </c>
      <c r="D586" s="2281" t="s">
        <v>4544</v>
      </c>
      <c r="E586" s="2281" t="s">
        <v>4544</v>
      </c>
      <c r="F586" s="2281" t="s">
        <v>4544</v>
      </c>
      <c r="G586" s="2281" t="s">
        <v>4544</v>
      </c>
      <c r="H586" s="2282" t="s">
        <v>4545</v>
      </c>
      <c r="I586" s="2282" t="s">
        <v>4546</v>
      </c>
      <c r="J586" s="2281" t="s">
        <v>4547</v>
      </c>
      <c r="K586" s="2291" t="s">
        <v>4548</v>
      </c>
    </row>
    <row r="587" spans="1:11" s="2242" customFormat="1" ht="15" customHeight="1" x14ac:dyDescent="0.25">
      <c r="A587" s="2409"/>
      <c r="C587" s="5534" t="s">
        <v>4549</v>
      </c>
      <c r="D587" s="5535"/>
      <c r="E587" s="5535"/>
      <c r="F587" s="5535"/>
      <c r="G587" s="5535"/>
      <c r="H587" s="5535"/>
      <c r="I587" s="5535"/>
      <c r="J587" s="5535"/>
      <c r="K587" s="5536"/>
    </row>
    <row r="588" spans="1:11" s="2242" customFormat="1" ht="15" customHeight="1" x14ac:dyDescent="0.2">
      <c r="A588" s="2409"/>
      <c r="C588" s="5483" t="s">
        <v>4550</v>
      </c>
      <c r="D588" s="5484"/>
      <c r="E588" s="5484"/>
      <c r="F588" s="5484"/>
      <c r="G588" s="5484"/>
      <c r="H588" s="5484"/>
      <c r="I588" s="5484"/>
      <c r="J588" s="5484"/>
      <c r="K588" s="5485"/>
    </row>
    <row r="589" spans="1:11" s="2242" customFormat="1" ht="15" customHeight="1" x14ac:dyDescent="0.2">
      <c r="A589" s="2409"/>
      <c r="C589" s="5483" t="s">
        <v>4551</v>
      </c>
      <c r="D589" s="5484"/>
      <c r="E589" s="5484"/>
      <c r="F589" s="5484"/>
      <c r="G589" s="5484"/>
      <c r="H589" s="5484"/>
      <c r="I589" s="5484"/>
      <c r="J589" s="5484"/>
      <c r="K589" s="5485"/>
    </row>
    <row r="590" spans="1:11" s="2242" customFormat="1" ht="15" customHeight="1" x14ac:dyDescent="0.2">
      <c r="A590" s="2409"/>
      <c r="C590" s="5483" t="s">
        <v>4552</v>
      </c>
      <c r="D590" s="5484"/>
      <c r="E590" s="5484"/>
      <c r="F590" s="5484"/>
      <c r="G590" s="5484"/>
      <c r="H590" s="5484"/>
      <c r="I590" s="5484"/>
      <c r="J590" s="5484"/>
      <c r="K590" s="5485"/>
    </row>
    <row r="591" spans="1:11" s="2242" customFormat="1" ht="15" customHeight="1" x14ac:dyDescent="0.2">
      <c r="A591" s="2409"/>
      <c r="C591" s="5483" t="s">
        <v>4553</v>
      </c>
      <c r="D591" s="5484"/>
      <c r="E591" s="5484"/>
      <c r="F591" s="5484"/>
      <c r="G591" s="5484"/>
      <c r="H591" s="5484"/>
      <c r="I591" s="5484"/>
      <c r="J591" s="5484"/>
      <c r="K591" s="5485"/>
    </row>
    <row r="592" spans="1:11" s="2242" customFormat="1" ht="15" customHeight="1" x14ac:dyDescent="0.2">
      <c r="A592" s="2409"/>
      <c r="C592" s="5483" t="s">
        <v>4554</v>
      </c>
      <c r="D592" s="5484"/>
      <c r="E592" s="5484"/>
      <c r="F592" s="5484"/>
      <c r="G592" s="5484"/>
      <c r="H592" s="5484"/>
      <c r="I592" s="5484"/>
      <c r="J592" s="5484"/>
      <c r="K592" s="5485"/>
    </row>
    <row r="593" spans="1:11" s="2242" customFormat="1" ht="15" customHeight="1" x14ac:dyDescent="0.2">
      <c r="A593" s="2409"/>
      <c r="C593" s="5483" t="s">
        <v>4555</v>
      </c>
      <c r="D593" s="5484"/>
      <c r="E593" s="5484"/>
      <c r="F593" s="5484"/>
      <c r="G593" s="5484"/>
      <c r="H593" s="5484"/>
      <c r="I593" s="5484"/>
      <c r="J593" s="5484"/>
      <c r="K593" s="5485"/>
    </row>
    <row r="594" spans="1:11" s="2242" customFormat="1" ht="15" customHeight="1" x14ac:dyDescent="0.2">
      <c r="A594" s="2409"/>
      <c r="C594" s="5483" t="s">
        <v>4556</v>
      </c>
      <c r="D594" s="5484"/>
      <c r="E594" s="5484"/>
      <c r="F594" s="5484"/>
      <c r="G594" s="5484"/>
      <c r="H594" s="5484"/>
      <c r="I594" s="5484"/>
      <c r="J594" s="5484"/>
      <c r="K594" s="5485"/>
    </row>
    <row r="595" spans="1:11" s="2242" customFormat="1" ht="15" customHeight="1" x14ac:dyDescent="0.2">
      <c r="A595" s="2409"/>
      <c r="C595" s="5483" t="s">
        <v>4557</v>
      </c>
      <c r="D595" s="5484"/>
      <c r="E595" s="5484"/>
      <c r="F595" s="5484"/>
      <c r="G595" s="5484"/>
      <c r="H595" s="5484"/>
      <c r="I595" s="5484"/>
      <c r="J595" s="5484"/>
      <c r="K595" s="5485"/>
    </row>
    <row r="596" spans="1:11" s="2242" customFormat="1" ht="15" customHeight="1" x14ac:dyDescent="0.2">
      <c r="A596" s="2409"/>
      <c r="C596" s="5483" t="s">
        <v>4558</v>
      </c>
      <c r="D596" s="5484"/>
      <c r="E596" s="5484"/>
      <c r="F596" s="5484"/>
      <c r="G596" s="5484"/>
      <c r="H596" s="5484"/>
      <c r="I596" s="5484"/>
      <c r="J596" s="5484"/>
      <c r="K596" s="5485"/>
    </row>
    <row r="597" spans="1:11" s="2242" customFormat="1" ht="15" customHeight="1" x14ac:dyDescent="0.2">
      <c r="A597" s="2409"/>
      <c r="C597" s="5483" t="s">
        <v>4559</v>
      </c>
      <c r="D597" s="5484"/>
      <c r="E597" s="5484"/>
      <c r="F597" s="5484"/>
      <c r="G597" s="5484"/>
      <c r="H597" s="5484"/>
      <c r="I597" s="5484"/>
      <c r="J597" s="5484"/>
      <c r="K597" s="5485"/>
    </row>
    <row r="598" spans="1:11" s="2242" customFormat="1" ht="15" customHeight="1" x14ac:dyDescent="0.2">
      <c r="A598" s="2409"/>
      <c r="C598" s="5483" t="s">
        <v>4560</v>
      </c>
      <c r="D598" s="5484"/>
      <c r="E598" s="5484"/>
      <c r="F598" s="5484"/>
      <c r="G598" s="5484"/>
      <c r="H598" s="5484"/>
      <c r="I598" s="5484"/>
      <c r="J598" s="5484"/>
      <c r="K598" s="5485"/>
    </row>
    <row r="599" spans="1:11" s="2242" customFormat="1" ht="15" customHeight="1" x14ac:dyDescent="0.2">
      <c r="A599" s="2409"/>
      <c r="C599" s="5483" t="s">
        <v>4561</v>
      </c>
      <c r="D599" s="5484"/>
      <c r="E599" s="5484"/>
      <c r="F599" s="5484"/>
      <c r="G599" s="5484"/>
      <c r="H599" s="5484"/>
      <c r="I599" s="5484"/>
      <c r="J599" s="5484"/>
      <c r="K599" s="5485"/>
    </row>
    <row r="600" spans="1:11" s="2242" customFormat="1" ht="15" customHeight="1" x14ac:dyDescent="0.2">
      <c r="A600" s="2409"/>
      <c r="C600" s="5483" t="s">
        <v>4562</v>
      </c>
      <c r="D600" s="5484"/>
      <c r="E600" s="5484"/>
      <c r="F600" s="5484"/>
      <c r="G600" s="5484"/>
      <c r="H600" s="5484"/>
      <c r="I600" s="5484"/>
      <c r="J600" s="5484"/>
      <c r="K600" s="5485"/>
    </row>
    <row r="601" spans="1:11" s="2242" customFormat="1" ht="15" customHeight="1" x14ac:dyDescent="0.2">
      <c r="A601" s="2409"/>
      <c r="C601" s="5483" t="s">
        <v>4563</v>
      </c>
      <c r="D601" s="5484"/>
      <c r="E601" s="5484"/>
      <c r="F601" s="5484"/>
      <c r="G601" s="5484"/>
      <c r="H601" s="5484"/>
      <c r="I601" s="5484"/>
      <c r="J601" s="5484"/>
      <c r="K601" s="5485"/>
    </row>
    <row r="602" spans="1:11" s="2242" customFormat="1" ht="15" customHeight="1" x14ac:dyDescent="0.2">
      <c r="A602" s="2409"/>
      <c r="C602" s="5483" t="s">
        <v>4564</v>
      </c>
      <c r="D602" s="5484"/>
      <c r="E602" s="5484"/>
      <c r="F602" s="5484"/>
      <c r="G602" s="5484"/>
      <c r="H602" s="5484"/>
      <c r="I602" s="5484"/>
      <c r="J602" s="5484"/>
      <c r="K602" s="5485"/>
    </row>
    <row r="603" spans="1:11" s="2242" customFormat="1" ht="15" customHeight="1" x14ac:dyDescent="0.2">
      <c r="A603" s="2409"/>
      <c r="C603" s="5483" t="s">
        <v>4565</v>
      </c>
      <c r="D603" s="5484"/>
      <c r="E603" s="5484"/>
      <c r="F603" s="5484"/>
      <c r="G603" s="5484"/>
      <c r="H603" s="5484"/>
      <c r="I603" s="5484"/>
      <c r="J603" s="5484"/>
      <c r="K603" s="5485"/>
    </row>
    <row r="604" spans="1:11" s="2242" customFormat="1" ht="15" customHeight="1" x14ac:dyDescent="0.2">
      <c r="A604" s="2409"/>
      <c r="C604" s="5483" t="s">
        <v>4566</v>
      </c>
      <c r="D604" s="5484"/>
      <c r="E604" s="5484"/>
      <c r="F604" s="5484"/>
      <c r="G604" s="5484"/>
      <c r="H604" s="5484"/>
      <c r="I604" s="5484"/>
      <c r="J604" s="5484"/>
      <c r="K604" s="5485"/>
    </row>
    <row r="605" spans="1:11" s="2242" customFormat="1" ht="15" customHeight="1" x14ac:dyDescent="0.2">
      <c r="A605" s="2409"/>
      <c r="C605" s="5474" t="s">
        <v>4567</v>
      </c>
      <c r="D605" s="5475"/>
      <c r="E605" s="5475"/>
      <c r="F605" s="5475"/>
      <c r="G605" s="5475"/>
      <c r="H605" s="5475"/>
      <c r="I605" s="5475"/>
      <c r="J605" s="5475"/>
      <c r="K605" s="5476"/>
    </row>
    <row r="606" spans="1:11" s="2242" customFormat="1" ht="15" customHeight="1" x14ac:dyDescent="0.2">
      <c r="A606" s="2409"/>
      <c r="C606" s="5477" t="s">
        <v>4568</v>
      </c>
      <c r="D606" s="5478"/>
      <c r="E606" s="5478"/>
      <c r="F606" s="5478"/>
      <c r="G606" s="5478"/>
      <c r="H606" s="5478"/>
      <c r="I606" s="5478"/>
      <c r="J606" s="5478"/>
      <c r="K606" s="5479"/>
    </row>
    <row r="607" spans="1:11" s="2242" customFormat="1" ht="15" customHeight="1" x14ac:dyDescent="0.2">
      <c r="A607" s="2409"/>
      <c r="C607" s="5483" t="s">
        <v>4569</v>
      </c>
      <c r="D607" s="5484"/>
      <c r="E607" s="5484"/>
      <c r="F607" s="5484"/>
      <c r="G607" s="5484"/>
      <c r="H607" s="5484"/>
      <c r="I607" s="5484"/>
      <c r="J607" s="5484"/>
      <c r="K607" s="5485"/>
    </row>
    <row r="608" spans="1:11" s="2242" customFormat="1" ht="15" customHeight="1" thickBot="1" x14ac:dyDescent="0.25">
      <c r="A608" s="2409"/>
      <c r="C608" s="5486" t="s">
        <v>4570</v>
      </c>
      <c r="D608" s="5487"/>
      <c r="E608" s="5487"/>
      <c r="F608" s="5487"/>
      <c r="G608" s="5487"/>
      <c r="H608" s="5487"/>
      <c r="I608" s="5487"/>
      <c r="J608" s="5487"/>
      <c r="K608" s="5488"/>
    </row>
    <row r="609" spans="1:11" s="2242" customFormat="1" ht="15" customHeight="1" thickTop="1" x14ac:dyDescent="0.2">
      <c r="A609" s="2409"/>
      <c r="C609" s="2292" t="s">
        <v>4571</v>
      </c>
      <c r="D609" s="2293" t="s">
        <v>3529</v>
      </c>
      <c r="E609" s="2294" t="s">
        <v>4572</v>
      </c>
      <c r="F609" s="2294" t="s">
        <v>4571</v>
      </c>
      <c r="G609" s="2293" t="s">
        <v>3529</v>
      </c>
      <c r="H609" s="2294" t="s">
        <v>4572</v>
      </c>
      <c r="I609" s="2294" t="s">
        <v>4571</v>
      </c>
      <c r="J609" s="2293" t="s">
        <v>3529</v>
      </c>
      <c r="K609" s="2295" t="s">
        <v>4572</v>
      </c>
    </row>
    <row r="610" spans="1:11" s="2242" customFormat="1" ht="15" customHeight="1" x14ac:dyDescent="0.2">
      <c r="A610" s="2409"/>
      <c r="C610" s="2296" t="s">
        <v>3202</v>
      </c>
      <c r="D610" s="2297">
        <v>0.19</v>
      </c>
      <c r="E610" s="2298" t="s">
        <v>4573</v>
      </c>
      <c r="F610" s="2298" t="s">
        <v>4574</v>
      </c>
      <c r="G610" s="2298">
        <v>0.47</v>
      </c>
      <c r="H610" s="2298" t="s">
        <v>4575</v>
      </c>
      <c r="I610" s="2298" t="s">
        <v>4576</v>
      </c>
      <c r="J610" s="2298">
        <v>0.94</v>
      </c>
      <c r="K610" s="2299" t="s">
        <v>4577</v>
      </c>
    </row>
    <row r="611" spans="1:11" s="2242" customFormat="1" ht="15" customHeight="1" x14ac:dyDescent="0.2">
      <c r="A611" s="2409"/>
      <c r="C611" s="2296" t="s">
        <v>4578</v>
      </c>
      <c r="D611" s="2297">
        <v>0.19</v>
      </c>
      <c r="E611" s="2298" t="s">
        <v>4573</v>
      </c>
      <c r="F611" s="2298" t="s">
        <v>4579</v>
      </c>
      <c r="G611" s="2298">
        <v>0.47</v>
      </c>
      <c r="H611" s="2298" t="s">
        <v>4575</v>
      </c>
      <c r="I611" s="2298" t="s">
        <v>4580</v>
      </c>
      <c r="J611" s="2298">
        <v>0.94</v>
      </c>
      <c r="K611" s="2299" t="s">
        <v>4577</v>
      </c>
    </row>
    <row r="612" spans="1:11" s="2242" customFormat="1" ht="15" customHeight="1" x14ac:dyDescent="0.2">
      <c r="A612" s="2409"/>
      <c r="C612" s="2296" t="s">
        <v>3212</v>
      </c>
      <c r="D612" s="2297">
        <v>0.28000000000000003</v>
      </c>
      <c r="E612" s="2298" t="s">
        <v>4581</v>
      </c>
      <c r="F612" s="2298" t="s">
        <v>4582</v>
      </c>
      <c r="G612" s="2298">
        <v>0.47</v>
      </c>
      <c r="H612" s="2298" t="s">
        <v>4575</v>
      </c>
      <c r="I612" s="2298" t="s">
        <v>4583</v>
      </c>
      <c r="J612" s="2298">
        <v>0.94</v>
      </c>
      <c r="K612" s="2299" t="s">
        <v>4577</v>
      </c>
    </row>
    <row r="613" spans="1:11" s="2242" customFormat="1" ht="15" customHeight="1" x14ac:dyDescent="0.2">
      <c r="A613" s="2409"/>
      <c r="C613" s="2296" t="s">
        <v>1602</v>
      </c>
      <c r="D613" s="2297">
        <v>0.28000000000000003</v>
      </c>
      <c r="E613" s="2298" t="s">
        <v>4581</v>
      </c>
      <c r="F613" s="2298" t="s">
        <v>4584</v>
      </c>
      <c r="G613" s="2298">
        <v>0.47</v>
      </c>
      <c r="H613" s="2298" t="s">
        <v>4575</v>
      </c>
      <c r="I613" s="2298" t="s">
        <v>4585</v>
      </c>
      <c r="J613" s="2298">
        <v>0.94</v>
      </c>
      <c r="K613" s="2299" t="s">
        <v>4577</v>
      </c>
    </row>
    <row r="614" spans="1:11" s="2242" customFormat="1" ht="15" customHeight="1" x14ac:dyDescent="0.2">
      <c r="A614" s="2409"/>
      <c r="C614" s="2296" t="s">
        <v>4586</v>
      </c>
      <c r="D614" s="2297">
        <v>0.28000000000000003</v>
      </c>
      <c r="E614" s="2298" t="s">
        <v>4581</v>
      </c>
      <c r="F614" s="2298" t="s">
        <v>4587</v>
      </c>
      <c r="G614" s="2298">
        <v>0.47</v>
      </c>
      <c r="H614" s="2298" t="s">
        <v>4575</v>
      </c>
      <c r="I614" s="2298" t="s">
        <v>4588</v>
      </c>
      <c r="J614" s="2298">
        <v>0.94</v>
      </c>
      <c r="K614" s="2299" t="s">
        <v>4577</v>
      </c>
    </row>
    <row r="615" spans="1:11" s="2242" customFormat="1" ht="15" customHeight="1" x14ac:dyDescent="0.2">
      <c r="A615" s="2409"/>
      <c r="C615" s="2296" t="s">
        <v>1603</v>
      </c>
      <c r="D615" s="2297">
        <v>0.28000000000000003</v>
      </c>
      <c r="E615" s="2298" t="s">
        <v>4581</v>
      </c>
      <c r="F615" s="2298" t="s">
        <v>4589</v>
      </c>
      <c r="G615" s="2298">
        <v>0.47</v>
      </c>
      <c r="H615" s="2298" t="s">
        <v>4575</v>
      </c>
      <c r="I615" s="2298" t="s">
        <v>4590</v>
      </c>
      <c r="J615" s="2298">
        <v>0.94</v>
      </c>
      <c r="K615" s="2299" t="s">
        <v>4577</v>
      </c>
    </row>
    <row r="616" spans="1:11" s="2242" customFormat="1" ht="15" customHeight="1" x14ac:dyDescent="0.2">
      <c r="A616" s="2409"/>
      <c r="C616" s="2296" t="s">
        <v>3219</v>
      </c>
      <c r="D616" s="2297">
        <v>0.28000000000000003</v>
      </c>
      <c r="E616" s="2298" t="s">
        <v>4581</v>
      </c>
      <c r="F616" s="2298" t="s">
        <v>4591</v>
      </c>
      <c r="G616" s="2298">
        <v>0.47</v>
      </c>
      <c r="H616" s="2298" t="s">
        <v>4575</v>
      </c>
      <c r="I616" s="2298" t="s">
        <v>4592</v>
      </c>
      <c r="J616" s="2298">
        <v>0.94</v>
      </c>
      <c r="K616" s="2299" t="s">
        <v>4577</v>
      </c>
    </row>
    <row r="617" spans="1:11" s="2242" customFormat="1" ht="15" customHeight="1" x14ac:dyDescent="0.2">
      <c r="A617" s="2409"/>
      <c r="C617" s="2296" t="s">
        <v>4593</v>
      </c>
      <c r="D617" s="2297">
        <v>0.28000000000000003</v>
      </c>
      <c r="E617" s="2298" t="s">
        <v>4581</v>
      </c>
      <c r="F617" s="2298" t="s">
        <v>4594</v>
      </c>
      <c r="G617" s="2298">
        <v>0.47</v>
      </c>
      <c r="H617" s="2298" t="s">
        <v>4575</v>
      </c>
      <c r="I617" s="2298" t="s">
        <v>4595</v>
      </c>
      <c r="J617" s="2298">
        <v>0.94</v>
      </c>
      <c r="K617" s="2299" t="s">
        <v>4577</v>
      </c>
    </row>
    <row r="618" spans="1:11" s="2242" customFormat="1" ht="15" customHeight="1" x14ac:dyDescent="0.2">
      <c r="A618" s="2409"/>
      <c r="C618" s="2296" t="s">
        <v>4596</v>
      </c>
      <c r="D618" s="2297">
        <v>0.28000000000000003</v>
      </c>
      <c r="E618" s="2298" t="s">
        <v>4581</v>
      </c>
      <c r="F618" s="2298" t="s">
        <v>4597</v>
      </c>
      <c r="G618" s="2298">
        <v>0.47</v>
      </c>
      <c r="H618" s="2298" t="s">
        <v>4575</v>
      </c>
      <c r="I618" s="2298" t="s">
        <v>4598</v>
      </c>
      <c r="J618" s="2298">
        <v>0.94</v>
      </c>
      <c r="K618" s="2299" t="s">
        <v>4577</v>
      </c>
    </row>
    <row r="619" spans="1:11" s="2242" customFormat="1" ht="15" customHeight="1" x14ac:dyDescent="0.2">
      <c r="A619" s="2409"/>
      <c r="C619" s="2296" t="s">
        <v>3217</v>
      </c>
      <c r="D619" s="2297">
        <v>0.28000000000000003</v>
      </c>
      <c r="E619" s="2298" t="s">
        <v>4581</v>
      </c>
      <c r="F619" s="2298" t="s">
        <v>4599</v>
      </c>
      <c r="G619" s="2298">
        <v>0.47</v>
      </c>
      <c r="H619" s="2298" t="s">
        <v>4575</v>
      </c>
      <c r="I619" s="2298" t="s">
        <v>4600</v>
      </c>
      <c r="J619" s="2298">
        <v>0.94</v>
      </c>
      <c r="K619" s="2299" t="s">
        <v>4577</v>
      </c>
    </row>
    <row r="620" spans="1:11" s="2242" customFormat="1" ht="15" customHeight="1" x14ac:dyDescent="0.2">
      <c r="A620" s="2409"/>
      <c r="C620" s="2296" t="s">
        <v>4586</v>
      </c>
      <c r="D620" s="2297">
        <v>0.28000000000000003</v>
      </c>
      <c r="E620" s="2298" t="s">
        <v>4581</v>
      </c>
      <c r="F620" s="2298" t="s">
        <v>4601</v>
      </c>
      <c r="G620" s="2298">
        <v>0.47</v>
      </c>
      <c r="H620" s="2298" t="s">
        <v>4575</v>
      </c>
      <c r="I620" s="2298" t="s">
        <v>4602</v>
      </c>
      <c r="J620" s="2298">
        <v>0.94</v>
      </c>
      <c r="K620" s="2299" t="s">
        <v>4577</v>
      </c>
    </row>
    <row r="621" spans="1:11" s="2242" customFormat="1" ht="15" customHeight="1" x14ac:dyDescent="0.2">
      <c r="A621" s="2409"/>
      <c r="C621" s="2296" t="s">
        <v>3217</v>
      </c>
      <c r="D621" s="2297">
        <v>0.28000000000000003</v>
      </c>
      <c r="E621" s="2298" t="s">
        <v>4581</v>
      </c>
      <c r="F621" s="2298" t="s">
        <v>4603</v>
      </c>
      <c r="G621" s="2298">
        <v>0.47</v>
      </c>
      <c r="H621" s="2298" t="s">
        <v>4575</v>
      </c>
      <c r="I621" s="2298" t="s">
        <v>4604</v>
      </c>
      <c r="J621" s="2298">
        <v>0.94</v>
      </c>
      <c r="K621" s="2299" t="s">
        <v>4577</v>
      </c>
    </row>
    <row r="622" spans="1:11" s="2242" customFormat="1" ht="15" customHeight="1" x14ac:dyDescent="0.2">
      <c r="A622" s="2409"/>
      <c r="C622" s="2296" t="s">
        <v>3212</v>
      </c>
      <c r="D622" s="2297">
        <v>0.28000000000000003</v>
      </c>
      <c r="E622" s="2298" t="s">
        <v>4581</v>
      </c>
      <c r="F622" s="2298" t="s">
        <v>4605</v>
      </c>
      <c r="G622" s="2298">
        <v>0.47</v>
      </c>
      <c r="H622" s="2298" t="s">
        <v>4575</v>
      </c>
      <c r="I622" s="2298" t="s">
        <v>4606</v>
      </c>
      <c r="J622" s="2298">
        <v>0.94</v>
      </c>
      <c r="K622" s="2299" t="s">
        <v>4577</v>
      </c>
    </row>
    <row r="623" spans="1:11" s="2242" customFormat="1" ht="15" customHeight="1" x14ac:dyDescent="0.2">
      <c r="A623" s="2409"/>
      <c r="C623" s="2296" t="s">
        <v>1602</v>
      </c>
      <c r="D623" s="2297">
        <v>0.28000000000000003</v>
      </c>
      <c r="E623" s="2298" t="s">
        <v>4581</v>
      </c>
      <c r="F623" s="2298" t="s">
        <v>4607</v>
      </c>
      <c r="G623" s="2298">
        <v>0.47</v>
      </c>
      <c r="H623" s="2298" t="s">
        <v>4575</v>
      </c>
      <c r="I623" s="2298" t="s">
        <v>4608</v>
      </c>
      <c r="J623" s="2298">
        <v>0.94</v>
      </c>
      <c r="K623" s="2299" t="s">
        <v>4577</v>
      </c>
    </row>
    <row r="624" spans="1:11" s="2242" customFormat="1" ht="15" customHeight="1" x14ac:dyDescent="0.2">
      <c r="A624" s="2409"/>
      <c r="C624" s="2296" t="s">
        <v>3219</v>
      </c>
      <c r="D624" s="2297">
        <v>0.28000000000000003</v>
      </c>
      <c r="E624" s="2298" t="s">
        <v>4581</v>
      </c>
      <c r="F624" s="2298" t="s">
        <v>4609</v>
      </c>
      <c r="G624" s="2298">
        <v>0.47</v>
      </c>
      <c r="H624" s="2298" t="s">
        <v>4575</v>
      </c>
      <c r="I624" s="2298" t="s">
        <v>4610</v>
      </c>
      <c r="J624" s="2298">
        <v>0.94</v>
      </c>
      <c r="K624" s="2299" t="s">
        <v>4577</v>
      </c>
    </row>
    <row r="625" spans="1:11" s="2242" customFormat="1" ht="15" customHeight="1" x14ac:dyDescent="0.2">
      <c r="A625" s="2409"/>
      <c r="C625" s="2296" t="s">
        <v>1603</v>
      </c>
      <c r="D625" s="2297">
        <v>0.28000000000000003</v>
      </c>
      <c r="E625" s="2298" t="s">
        <v>4581</v>
      </c>
      <c r="F625" s="2298" t="s">
        <v>4611</v>
      </c>
      <c r="G625" s="2298">
        <v>0.47</v>
      </c>
      <c r="H625" s="2298" t="s">
        <v>4575</v>
      </c>
      <c r="I625" s="2298" t="s">
        <v>4612</v>
      </c>
      <c r="J625" s="2298">
        <v>0.94</v>
      </c>
      <c r="K625" s="2299" t="s">
        <v>4577</v>
      </c>
    </row>
    <row r="626" spans="1:11" s="2242" customFormat="1" ht="15" customHeight="1" x14ac:dyDescent="0.2">
      <c r="A626" s="2409"/>
      <c r="C626" s="2296" t="s">
        <v>4593</v>
      </c>
      <c r="D626" s="2297">
        <v>0.28000000000000003</v>
      </c>
      <c r="E626" s="2298" t="s">
        <v>4581</v>
      </c>
      <c r="F626" s="2298" t="s">
        <v>4613</v>
      </c>
      <c r="G626" s="2298">
        <v>0.47</v>
      </c>
      <c r="H626" s="2298" t="s">
        <v>4575</v>
      </c>
      <c r="I626" s="2298" t="s">
        <v>4614</v>
      </c>
      <c r="J626" s="2298">
        <v>0.94</v>
      </c>
      <c r="K626" s="2299" t="s">
        <v>4577</v>
      </c>
    </row>
    <row r="627" spans="1:11" s="2242" customFormat="1" ht="15" customHeight="1" x14ac:dyDescent="0.2">
      <c r="A627" s="2409"/>
      <c r="C627" s="2296" t="s">
        <v>4596</v>
      </c>
      <c r="D627" s="2297">
        <v>0.28000000000000003</v>
      </c>
      <c r="E627" s="2298" t="s">
        <v>4581</v>
      </c>
      <c r="F627" s="2298" t="s">
        <v>4615</v>
      </c>
      <c r="G627" s="2298">
        <v>0.47</v>
      </c>
      <c r="H627" s="2298" t="s">
        <v>4575</v>
      </c>
      <c r="I627" s="2298" t="s">
        <v>4616</v>
      </c>
      <c r="J627" s="2298">
        <v>0.94</v>
      </c>
      <c r="K627" s="2299" t="s">
        <v>4577</v>
      </c>
    </row>
    <row r="628" spans="1:11" s="2242" customFormat="1" ht="15" customHeight="1" x14ac:dyDescent="0.2">
      <c r="A628" s="2409"/>
      <c r="C628" s="2296" t="s">
        <v>242</v>
      </c>
      <c r="D628" s="2297">
        <v>0.28000000000000003</v>
      </c>
      <c r="E628" s="2298" t="s">
        <v>4581</v>
      </c>
      <c r="F628" s="2298" t="s">
        <v>4617</v>
      </c>
      <c r="G628" s="2298">
        <v>0.47</v>
      </c>
      <c r="H628" s="2298" t="s">
        <v>4575</v>
      </c>
      <c r="I628" s="2298" t="s">
        <v>4618</v>
      </c>
      <c r="J628" s="2298">
        <v>0.94</v>
      </c>
      <c r="K628" s="2299" t="s">
        <v>4577</v>
      </c>
    </row>
    <row r="629" spans="1:11" s="2242" customFormat="1" ht="15" customHeight="1" x14ac:dyDescent="0.2">
      <c r="A629" s="2409"/>
      <c r="C629" s="2296" t="s">
        <v>242</v>
      </c>
      <c r="D629" s="2297">
        <v>0.28000000000000003</v>
      </c>
      <c r="E629" s="2298" t="s">
        <v>4581</v>
      </c>
      <c r="F629" s="2298" t="s">
        <v>4619</v>
      </c>
      <c r="G629" s="2298">
        <v>0.47</v>
      </c>
      <c r="H629" s="2298" t="s">
        <v>4575</v>
      </c>
      <c r="I629" s="2298" t="s">
        <v>4620</v>
      </c>
      <c r="J629" s="2298">
        <v>4.49</v>
      </c>
      <c r="K629" s="2299" t="s">
        <v>4577</v>
      </c>
    </row>
    <row r="630" spans="1:11" s="2242" customFormat="1" ht="15" customHeight="1" x14ac:dyDescent="0.2">
      <c r="A630" s="2409"/>
      <c r="C630" s="2296" t="s">
        <v>3243</v>
      </c>
      <c r="D630" s="2297">
        <v>0.28000000000000003</v>
      </c>
      <c r="E630" s="2298" t="s">
        <v>4621</v>
      </c>
      <c r="F630" s="2298" t="s">
        <v>4622</v>
      </c>
      <c r="G630" s="2298">
        <v>0.47</v>
      </c>
      <c r="H630" s="2298" t="s">
        <v>4575</v>
      </c>
      <c r="I630" s="2298" t="s">
        <v>4623</v>
      </c>
      <c r="J630" s="2298">
        <v>4.49</v>
      </c>
      <c r="K630" s="2299" t="s">
        <v>4624</v>
      </c>
    </row>
    <row r="631" spans="1:11" s="2242" customFormat="1" ht="15" customHeight="1" x14ac:dyDescent="0.2">
      <c r="A631" s="2409"/>
      <c r="C631" s="2296" t="s">
        <v>4625</v>
      </c>
      <c r="D631" s="2297">
        <v>0.28000000000000003</v>
      </c>
      <c r="E631" s="2298" t="s">
        <v>4621</v>
      </c>
      <c r="F631" s="2298" t="s">
        <v>4626</v>
      </c>
      <c r="G631" s="2298">
        <v>0.47</v>
      </c>
      <c r="H631" s="2298" t="s">
        <v>4575</v>
      </c>
      <c r="I631" s="2298" t="s">
        <v>4627</v>
      </c>
      <c r="J631" s="2298">
        <v>4.49</v>
      </c>
      <c r="K631" s="2299" t="s">
        <v>4624</v>
      </c>
    </row>
    <row r="632" spans="1:11" s="2242" customFormat="1" ht="15" customHeight="1" x14ac:dyDescent="0.2">
      <c r="A632" s="2409"/>
      <c r="C632" s="2296" t="s">
        <v>4628</v>
      </c>
      <c r="D632" s="2297">
        <v>0.28000000000000003</v>
      </c>
      <c r="E632" s="2298" t="s">
        <v>4621</v>
      </c>
      <c r="F632" s="2298" t="s">
        <v>4629</v>
      </c>
      <c r="G632" s="2298">
        <v>0.47</v>
      </c>
      <c r="H632" s="2298" t="s">
        <v>4575</v>
      </c>
      <c r="I632" s="2298" t="s">
        <v>4630</v>
      </c>
      <c r="J632" s="2298">
        <v>4.49</v>
      </c>
      <c r="K632" s="2299" t="s">
        <v>4624</v>
      </c>
    </row>
    <row r="633" spans="1:11" s="2242" customFormat="1" ht="15" customHeight="1" x14ac:dyDescent="0.2">
      <c r="A633" s="2409"/>
      <c r="C633" s="2296" t="s">
        <v>4631</v>
      </c>
      <c r="D633" s="2297">
        <v>0.28000000000000003</v>
      </c>
      <c r="E633" s="2298" t="s">
        <v>4621</v>
      </c>
      <c r="F633" s="2298" t="s">
        <v>4632</v>
      </c>
      <c r="G633" s="2298">
        <v>0.47</v>
      </c>
      <c r="H633" s="2298" t="s">
        <v>4575</v>
      </c>
      <c r="I633" s="2298" t="s">
        <v>4633</v>
      </c>
      <c r="J633" s="2298">
        <v>4.49</v>
      </c>
      <c r="K633" s="2299" t="s">
        <v>4624</v>
      </c>
    </row>
    <row r="634" spans="1:11" s="2242" customFormat="1" ht="15" customHeight="1" x14ac:dyDescent="0.2">
      <c r="A634" s="2409"/>
      <c r="C634" s="2296" t="s">
        <v>4634</v>
      </c>
      <c r="D634" s="2297">
        <v>0.28000000000000003</v>
      </c>
      <c r="E634" s="2298" t="s">
        <v>4621</v>
      </c>
      <c r="F634" s="2298" t="s">
        <v>4635</v>
      </c>
      <c r="G634" s="2298">
        <v>0.47</v>
      </c>
      <c r="H634" s="2298" t="s">
        <v>4575</v>
      </c>
      <c r="I634" s="2298" t="s">
        <v>4636</v>
      </c>
      <c r="J634" s="2298">
        <v>4.49</v>
      </c>
      <c r="K634" s="2299" t="s">
        <v>4624</v>
      </c>
    </row>
    <row r="635" spans="1:11" s="2242" customFormat="1" ht="15" customHeight="1" x14ac:dyDescent="0.2">
      <c r="A635" s="2409"/>
      <c r="C635" s="2296" t="s">
        <v>3247</v>
      </c>
      <c r="D635" s="2297">
        <v>0.28000000000000003</v>
      </c>
      <c r="E635" s="2298" t="s">
        <v>4621</v>
      </c>
      <c r="F635" s="2298" t="s">
        <v>4637</v>
      </c>
      <c r="G635" s="2298">
        <v>0.47</v>
      </c>
      <c r="H635" s="2298" t="s">
        <v>4575</v>
      </c>
      <c r="I635" s="2298" t="s">
        <v>4638</v>
      </c>
      <c r="J635" s="2298">
        <v>4.49</v>
      </c>
      <c r="K635" s="2299" t="s">
        <v>4624</v>
      </c>
    </row>
    <row r="636" spans="1:11" s="2242" customFormat="1" ht="15" customHeight="1" x14ac:dyDescent="0.2">
      <c r="A636" s="2409"/>
      <c r="C636" s="2296" t="s">
        <v>3241</v>
      </c>
      <c r="D636" s="2297">
        <v>0.28000000000000003</v>
      </c>
      <c r="E636" s="2298" t="s">
        <v>4621</v>
      </c>
      <c r="F636" s="2298" t="s">
        <v>3239</v>
      </c>
      <c r="G636" s="2298">
        <v>0.47</v>
      </c>
      <c r="H636" s="2298" t="s">
        <v>4575</v>
      </c>
      <c r="I636" s="2298" t="s">
        <v>4639</v>
      </c>
      <c r="J636" s="2298">
        <v>4.49</v>
      </c>
      <c r="K636" s="2299" t="s">
        <v>4624</v>
      </c>
    </row>
    <row r="637" spans="1:11" s="2242" customFormat="1" ht="15" customHeight="1" x14ac:dyDescent="0.2">
      <c r="A637" s="2409"/>
      <c r="C637" s="2296" t="s">
        <v>4640</v>
      </c>
      <c r="D637" s="2297">
        <v>0.28000000000000003</v>
      </c>
      <c r="E637" s="2298" t="s">
        <v>4621</v>
      </c>
      <c r="F637" s="2298" t="s">
        <v>4641</v>
      </c>
      <c r="G637" s="2298">
        <v>0.47</v>
      </c>
      <c r="H637" s="2298" t="s">
        <v>4575</v>
      </c>
      <c r="I637" s="2298" t="s">
        <v>4642</v>
      </c>
      <c r="J637" s="2298">
        <v>4.49</v>
      </c>
      <c r="K637" s="2299" t="s">
        <v>4624</v>
      </c>
    </row>
    <row r="638" spans="1:11" s="2242" customFormat="1" ht="15" customHeight="1" x14ac:dyDescent="0.2">
      <c r="A638" s="2409"/>
      <c r="C638" s="2296" t="s">
        <v>3227</v>
      </c>
      <c r="D638" s="2297">
        <v>0.28000000000000003</v>
      </c>
      <c r="E638" s="2298" t="s">
        <v>4643</v>
      </c>
      <c r="F638" s="2298" t="s">
        <v>4644</v>
      </c>
      <c r="G638" s="2298">
        <v>0.47</v>
      </c>
      <c r="H638" s="2298" t="s">
        <v>4575</v>
      </c>
      <c r="I638" s="2298" t="s">
        <v>4645</v>
      </c>
      <c r="J638" s="2298">
        <v>4.49</v>
      </c>
      <c r="K638" s="2299" t="s">
        <v>4624</v>
      </c>
    </row>
    <row r="639" spans="1:11" s="2242" customFormat="1" ht="15" customHeight="1" x14ac:dyDescent="0.2">
      <c r="A639" s="2409"/>
      <c r="C639" s="2296" t="s">
        <v>3233</v>
      </c>
      <c r="D639" s="2297">
        <v>0.28000000000000003</v>
      </c>
      <c r="E639" s="2298" t="s">
        <v>4643</v>
      </c>
      <c r="F639" s="2298" t="s">
        <v>4646</v>
      </c>
      <c r="G639" s="2298">
        <v>0.47</v>
      </c>
      <c r="H639" s="2298" t="s">
        <v>4575</v>
      </c>
      <c r="I639" s="2298" t="s">
        <v>4647</v>
      </c>
      <c r="J639" s="2298">
        <v>4.49</v>
      </c>
      <c r="K639" s="2299" t="s">
        <v>4624</v>
      </c>
    </row>
    <row r="640" spans="1:11" s="2242" customFormat="1" ht="15" customHeight="1" x14ac:dyDescent="0.2">
      <c r="A640" s="2409"/>
      <c r="C640" s="2296" t="s">
        <v>4648</v>
      </c>
      <c r="D640" s="2297">
        <v>0.28000000000000003</v>
      </c>
      <c r="E640" s="2298" t="s">
        <v>4643</v>
      </c>
      <c r="F640" s="2298" t="s">
        <v>4649</v>
      </c>
      <c r="G640" s="2298">
        <v>0.47</v>
      </c>
      <c r="H640" s="2298" t="s">
        <v>4575</v>
      </c>
      <c r="I640" s="2298" t="s">
        <v>4650</v>
      </c>
      <c r="J640" s="2298">
        <v>4.49</v>
      </c>
      <c r="K640" s="2299" t="s">
        <v>4624</v>
      </c>
    </row>
    <row r="641" spans="1:11" s="2242" customFormat="1" ht="15" customHeight="1" x14ac:dyDescent="0.2">
      <c r="A641" s="2409"/>
      <c r="C641" s="2296" t="s">
        <v>4648</v>
      </c>
      <c r="D641" s="2297">
        <v>0.28000000000000003</v>
      </c>
      <c r="E641" s="2298" t="s">
        <v>4643</v>
      </c>
      <c r="F641" s="2298" t="s">
        <v>4651</v>
      </c>
      <c r="G641" s="2298">
        <v>0.47</v>
      </c>
      <c r="H641" s="2298" t="s">
        <v>4575</v>
      </c>
      <c r="I641" s="2298" t="s">
        <v>4652</v>
      </c>
      <c r="J641" s="2298">
        <v>4.49</v>
      </c>
      <c r="K641" s="2299" t="s">
        <v>4624</v>
      </c>
    </row>
    <row r="642" spans="1:11" s="2242" customFormat="1" ht="15" customHeight="1" x14ac:dyDescent="0.2">
      <c r="A642" s="2409"/>
      <c r="C642" s="2296" t="s">
        <v>3229</v>
      </c>
      <c r="D642" s="2297">
        <v>0.28000000000000003</v>
      </c>
      <c r="E642" s="2298" t="s">
        <v>4643</v>
      </c>
      <c r="F642" s="2298" t="s">
        <v>4653</v>
      </c>
      <c r="G642" s="2298">
        <v>0.47</v>
      </c>
      <c r="H642" s="2298" t="s">
        <v>4575</v>
      </c>
      <c r="I642" s="2298" t="s">
        <v>4654</v>
      </c>
      <c r="J642" s="2298">
        <v>4.49</v>
      </c>
      <c r="K642" s="2299" t="s">
        <v>4624</v>
      </c>
    </row>
    <row r="643" spans="1:11" s="2242" customFormat="1" ht="15" customHeight="1" x14ac:dyDescent="0.2">
      <c r="A643" s="2409"/>
      <c r="C643" s="2296" t="s">
        <v>3225</v>
      </c>
      <c r="D643" s="2297">
        <v>0.28000000000000003</v>
      </c>
      <c r="E643" s="2298" t="s">
        <v>4643</v>
      </c>
      <c r="F643" s="2298" t="s">
        <v>4655</v>
      </c>
      <c r="G643" s="2298">
        <v>0.47</v>
      </c>
      <c r="H643" s="2298" t="s">
        <v>4575</v>
      </c>
      <c r="I643" s="2298" t="s">
        <v>4656</v>
      </c>
      <c r="J643" s="2298">
        <v>4.49</v>
      </c>
      <c r="K643" s="2299" t="s">
        <v>4624</v>
      </c>
    </row>
    <row r="644" spans="1:11" s="2242" customFormat="1" ht="15" customHeight="1" x14ac:dyDescent="0.2">
      <c r="A644" s="2409"/>
      <c r="C644" s="2296" t="s">
        <v>3229</v>
      </c>
      <c r="D644" s="2297">
        <v>0.28000000000000003</v>
      </c>
      <c r="E644" s="2298" t="s">
        <v>4643</v>
      </c>
      <c r="F644" s="2298" t="s">
        <v>4657</v>
      </c>
      <c r="G644" s="2298">
        <v>0.47</v>
      </c>
      <c r="H644" s="2298" t="s">
        <v>4575</v>
      </c>
      <c r="I644" s="2298" t="s">
        <v>4658</v>
      </c>
      <c r="J644" s="2298">
        <v>4.49</v>
      </c>
      <c r="K644" s="2299" t="s">
        <v>4624</v>
      </c>
    </row>
    <row r="645" spans="1:11" s="2242" customFormat="1" ht="15" customHeight="1" x14ac:dyDescent="0.2">
      <c r="A645" s="2409"/>
      <c r="C645" s="2296" t="s">
        <v>3227</v>
      </c>
      <c r="D645" s="2297">
        <v>0.28000000000000003</v>
      </c>
      <c r="E645" s="2298" t="s">
        <v>4643</v>
      </c>
      <c r="F645" s="2298" t="s">
        <v>4659</v>
      </c>
      <c r="G645" s="2298">
        <v>0.47</v>
      </c>
      <c r="H645" s="2298" t="s">
        <v>4575</v>
      </c>
      <c r="I645" s="2298" t="s">
        <v>4658</v>
      </c>
      <c r="J645" s="2298">
        <v>4.49</v>
      </c>
      <c r="K645" s="2299" t="s">
        <v>4624</v>
      </c>
    </row>
    <row r="646" spans="1:11" s="2242" customFormat="1" ht="15" customHeight="1" x14ac:dyDescent="0.2">
      <c r="A646" s="2409"/>
      <c r="C646" s="2296" t="s">
        <v>3233</v>
      </c>
      <c r="D646" s="2297">
        <v>0.28000000000000003</v>
      </c>
      <c r="E646" s="2298" t="s">
        <v>4643</v>
      </c>
      <c r="F646" s="2298" t="s">
        <v>4660</v>
      </c>
      <c r="G646" s="2298">
        <v>0.47</v>
      </c>
      <c r="H646" s="2298" t="s">
        <v>4575</v>
      </c>
      <c r="I646" s="2288"/>
      <c r="J646" s="2288"/>
      <c r="K646" s="2286"/>
    </row>
    <row r="647" spans="1:11" s="2242" customFormat="1" ht="15" customHeight="1" x14ac:dyDescent="0.2">
      <c r="A647" s="2409"/>
      <c r="C647" s="2296" t="s">
        <v>3225</v>
      </c>
      <c r="D647" s="2297">
        <v>0.28000000000000003</v>
      </c>
      <c r="E647" s="2298" t="s">
        <v>4643</v>
      </c>
      <c r="F647" s="2298" t="s">
        <v>4661</v>
      </c>
      <c r="G647" s="2298">
        <v>0.47</v>
      </c>
      <c r="H647" s="2298" t="s">
        <v>4575</v>
      </c>
      <c r="I647" s="2288"/>
      <c r="J647" s="2288"/>
      <c r="K647" s="2286"/>
    </row>
    <row r="648" spans="1:11" s="2242" customFormat="1" ht="15" customHeight="1" x14ac:dyDescent="0.2">
      <c r="A648" s="2409"/>
      <c r="C648" s="2296" t="s">
        <v>243</v>
      </c>
      <c r="D648" s="2297">
        <v>0.28000000000000003</v>
      </c>
      <c r="E648" s="2298" t="s">
        <v>4643</v>
      </c>
      <c r="F648" s="2298" t="s">
        <v>4662</v>
      </c>
      <c r="G648" s="2298">
        <v>0.47</v>
      </c>
      <c r="H648" s="2298" t="s">
        <v>4575</v>
      </c>
      <c r="I648" s="2288"/>
      <c r="J648" s="2288"/>
      <c r="K648" s="2286"/>
    </row>
    <row r="649" spans="1:11" s="2242" customFormat="1" ht="15" customHeight="1" x14ac:dyDescent="0.2">
      <c r="A649" s="2409"/>
      <c r="C649" s="2296" t="s">
        <v>243</v>
      </c>
      <c r="D649" s="2297">
        <v>0.28000000000000003</v>
      </c>
      <c r="E649" s="2298" t="s">
        <v>4643</v>
      </c>
      <c r="F649" s="2298" t="s">
        <v>4663</v>
      </c>
      <c r="G649" s="2298">
        <v>0.47</v>
      </c>
      <c r="H649" s="2298" t="s">
        <v>4575</v>
      </c>
      <c r="I649" s="2288"/>
      <c r="J649" s="2288"/>
      <c r="K649" s="2286"/>
    </row>
    <row r="650" spans="1:11" s="2242" customFormat="1" ht="15" customHeight="1" x14ac:dyDescent="0.2">
      <c r="A650" s="2409"/>
      <c r="C650" s="2296" t="s">
        <v>4664</v>
      </c>
      <c r="D650" s="2297">
        <v>0.28000000000000003</v>
      </c>
      <c r="E650" s="2298" t="s">
        <v>4665</v>
      </c>
      <c r="F650" s="2298" t="s">
        <v>4666</v>
      </c>
      <c r="G650" s="2298">
        <v>0.47</v>
      </c>
      <c r="H650" s="2298" t="s">
        <v>4575</v>
      </c>
      <c r="I650" s="2288"/>
      <c r="J650" s="2288"/>
      <c r="K650" s="2286"/>
    </row>
    <row r="651" spans="1:11" s="2242" customFormat="1" ht="15" customHeight="1" x14ac:dyDescent="0.2">
      <c r="A651" s="2409"/>
      <c r="C651" s="2296" t="s">
        <v>4667</v>
      </c>
      <c r="D651" s="2297">
        <v>0.28000000000000003</v>
      </c>
      <c r="E651" s="2298" t="s">
        <v>4665</v>
      </c>
      <c r="F651" s="2298" t="s">
        <v>4668</v>
      </c>
      <c r="G651" s="2298">
        <v>0.47</v>
      </c>
      <c r="H651" s="2298" t="s">
        <v>4575</v>
      </c>
      <c r="I651" s="2288"/>
      <c r="J651" s="2288"/>
      <c r="K651" s="2286"/>
    </row>
    <row r="652" spans="1:11" s="2242" customFormat="1" ht="15" customHeight="1" x14ac:dyDescent="0.2">
      <c r="A652" s="2409"/>
      <c r="C652" s="2296" t="s">
        <v>4669</v>
      </c>
      <c r="D652" s="2297">
        <v>0.28000000000000003</v>
      </c>
      <c r="E652" s="2298" t="s">
        <v>4665</v>
      </c>
      <c r="F652" s="2298" t="s">
        <v>4670</v>
      </c>
      <c r="G652" s="2298">
        <v>0.47</v>
      </c>
      <c r="H652" s="2298" t="s">
        <v>4575</v>
      </c>
      <c r="I652" s="2288"/>
      <c r="J652" s="2288"/>
      <c r="K652" s="2286"/>
    </row>
    <row r="653" spans="1:11" s="2242" customFormat="1" ht="15" customHeight="1" x14ac:dyDescent="0.2">
      <c r="A653" s="2409"/>
      <c r="C653" s="2296" t="s">
        <v>4671</v>
      </c>
      <c r="D653" s="2297">
        <v>0.28000000000000003</v>
      </c>
      <c r="E653" s="2298" t="s">
        <v>4665</v>
      </c>
      <c r="F653" s="2298" t="s">
        <v>4672</v>
      </c>
      <c r="G653" s="2298">
        <v>0.47</v>
      </c>
      <c r="H653" s="2298" t="s">
        <v>4575</v>
      </c>
      <c r="I653" s="2288"/>
      <c r="J653" s="2288"/>
      <c r="K653" s="2286"/>
    </row>
    <row r="654" spans="1:11" s="2242" customFormat="1" ht="15" customHeight="1" x14ac:dyDescent="0.2">
      <c r="A654" s="2409"/>
      <c r="C654" s="2296" t="s">
        <v>4673</v>
      </c>
      <c r="D654" s="2297">
        <v>0.28000000000000003</v>
      </c>
      <c r="E654" s="2298" t="s">
        <v>4665</v>
      </c>
      <c r="F654" s="2298" t="s">
        <v>4674</v>
      </c>
      <c r="G654" s="2298">
        <v>0.47</v>
      </c>
      <c r="H654" s="2298" t="s">
        <v>4575</v>
      </c>
      <c r="I654" s="2288"/>
      <c r="J654" s="2288"/>
      <c r="K654" s="2286"/>
    </row>
    <row r="655" spans="1:11" s="2242" customFormat="1" ht="15" customHeight="1" x14ac:dyDescent="0.2">
      <c r="A655" s="2409"/>
      <c r="C655" s="2296" t="s">
        <v>4675</v>
      </c>
      <c r="D655" s="2297">
        <v>0.28000000000000003</v>
      </c>
      <c r="E655" s="2298" t="s">
        <v>4665</v>
      </c>
      <c r="F655" s="2298" t="s">
        <v>4676</v>
      </c>
      <c r="G655" s="2298">
        <v>0.47</v>
      </c>
      <c r="H655" s="2298" t="s">
        <v>4575</v>
      </c>
      <c r="I655" s="2288"/>
      <c r="J655" s="2288"/>
      <c r="K655" s="2286"/>
    </row>
    <row r="656" spans="1:11" s="2242" customFormat="1" ht="15" customHeight="1" x14ac:dyDescent="0.2">
      <c r="A656" s="2409"/>
      <c r="C656" s="2296" t="s">
        <v>4677</v>
      </c>
      <c r="D656" s="2297">
        <v>0.28000000000000003</v>
      </c>
      <c r="E656" s="2298" t="s">
        <v>4665</v>
      </c>
      <c r="F656" s="2298" t="s">
        <v>4678</v>
      </c>
      <c r="G656" s="2298">
        <v>0.47</v>
      </c>
      <c r="H656" s="2298" t="s">
        <v>4575</v>
      </c>
      <c r="I656" s="2288"/>
      <c r="J656" s="2288"/>
      <c r="K656" s="2286"/>
    </row>
    <row r="657" spans="1:11" s="2242" customFormat="1" ht="15" customHeight="1" x14ac:dyDescent="0.2">
      <c r="A657" s="2409"/>
      <c r="C657" s="2296" t="s">
        <v>4679</v>
      </c>
      <c r="D657" s="2297">
        <v>0.28000000000000003</v>
      </c>
      <c r="E657" s="2298" t="s">
        <v>4665</v>
      </c>
      <c r="F657" s="2298" t="s">
        <v>4680</v>
      </c>
      <c r="G657" s="2298">
        <v>0.47</v>
      </c>
      <c r="H657" s="2298" t="s">
        <v>4575</v>
      </c>
      <c r="I657" s="2288"/>
      <c r="J657" s="2288"/>
      <c r="K657" s="2286"/>
    </row>
    <row r="658" spans="1:11" s="2242" customFormat="1" ht="15" customHeight="1" x14ac:dyDescent="0.2">
      <c r="A658" s="2409"/>
      <c r="C658" s="2296" t="s">
        <v>4681</v>
      </c>
      <c r="D658" s="2297">
        <v>0.28000000000000003</v>
      </c>
      <c r="E658" s="2298" t="s">
        <v>4665</v>
      </c>
      <c r="F658" s="2298" t="s">
        <v>4682</v>
      </c>
      <c r="G658" s="2298">
        <v>0.47</v>
      </c>
      <c r="H658" s="2298" t="s">
        <v>4575</v>
      </c>
      <c r="I658" s="2288"/>
      <c r="J658" s="2288"/>
      <c r="K658" s="2286"/>
    </row>
    <row r="659" spans="1:11" s="2242" customFormat="1" ht="15" customHeight="1" x14ac:dyDescent="0.2">
      <c r="A659" s="2409"/>
      <c r="C659" s="2296" t="s">
        <v>4683</v>
      </c>
      <c r="D659" s="2297">
        <v>0.28000000000000003</v>
      </c>
      <c r="E659" s="2298" t="s">
        <v>4665</v>
      </c>
      <c r="F659" s="2298" t="s">
        <v>4684</v>
      </c>
      <c r="G659" s="2298">
        <v>0.47</v>
      </c>
      <c r="H659" s="2298" t="s">
        <v>4575</v>
      </c>
      <c r="I659" s="2288"/>
      <c r="J659" s="2288"/>
      <c r="K659" s="2286"/>
    </row>
    <row r="660" spans="1:11" s="2242" customFormat="1" ht="15" customHeight="1" x14ac:dyDescent="0.2">
      <c r="A660" s="2409"/>
      <c r="C660" s="2296" t="s">
        <v>4685</v>
      </c>
      <c r="D660" s="2297">
        <v>0.28000000000000003</v>
      </c>
      <c r="E660" s="2298" t="s">
        <v>4665</v>
      </c>
      <c r="F660" s="2298" t="s">
        <v>4686</v>
      </c>
      <c r="G660" s="2298">
        <v>0.47</v>
      </c>
      <c r="H660" s="2298" t="s">
        <v>4575</v>
      </c>
      <c r="I660" s="2288"/>
      <c r="J660" s="2288"/>
      <c r="K660" s="2286"/>
    </row>
    <row r="661" spans="1:11" s="2242" customFormat="1" ht="15" customHeight="1" x14ac:dyDescent="0.2">
      <c r="A661" s="2409"/>
      <c r="C661" s="2296" t="s">
        <v>4687</v>
      </c>
      <c r="D661" s="2297">
        <v>0.28000000000000003</v>
      </c>
      <c r="E661" s="2298" t="s">
        <v>4665</v>
      </c>
      <c r="F661" s="2298" t="s">
        <v>4688</v>
      </c>
      <c r="G661" s="2298">
        <v>0.47</v>
      </c>
      <c r="H661" s="2298" t="s">
        <v>4575</v>
      </c>
      <c r="I661" s="2288"/>
      <c r="J661" s="2288"/>
      <c r="K661" s="2286"/>
    </row>
    <row r="662" spans="1:11" s="2242" customFormat="1" ht="15" customHeight="1" x14ac:dyDescent="0.2">
      <c r="A662" s="2409"/>
      <c r="C662" s="2296" t="s">
        <v>4689</v>
      </c>
      <c r="D662" s="2297">
        <v>0.28000000000000003</v>
      </c>
      <c r="E662" s="2298" t="s">
        <v>4665</v>
      </c>
      <c r="F662" s="2298" t="s">
        <v>4690</v>
      </c>
      <c r="G662" s="2298">
        <v>0.47</v>
      </c>
      <c r="H662" s="2298" t="s">
        <v>4575</v>
      </c>
      <c r="I662" s="2288"/>
      <c r="J662" s="2288"/>
      <c r="K662" s="2286"/>
    </row>
    <row r="663" spans="1:11" s="2242" customFormat="1" ht="15" customHeight="1" x14ac:dyDescent="0.2">
      <c r="A663" s="2409"/>
      <c r="C663" s="2296" t="s">
        <v>4691</v>
      </c>
      <c r="D663" s="2297">
        <v>0.28000000000000003</v>
      </c>
      <c r="E663" s="2298" t="s">
        <v>4665</v>
      </c>
      <c r="F663" s="2298" t="s">
        <v>4692</v>
      </c>
      <c r="G663" s="2298">
        <v>0.47</v>
      </c>
      <c r="H663" s="2298" t="s">
        <v>4575</v>
      </c>
      <c r="I663" s="2288"/>
      <c r="J663" s="2288"/>
      <c r="K663" s="2286"/>
    </row>
    <row r="664" spans="1:11" s="2242" customFormat="1" ht="15" customHeight="1" x14ac:dyDescent="0.2">
      <c r="A664" s="2409"/>
      <c r="C664" s="2296" t="s">
        <v>4693</v>
      </c>
      <c r="D664" s="2297">
        <v>0.28000000000000003</v>
      </c>
      <c r="E664" s="2298" t="s">
        <v>4665</v>
      </c>
      <c r="F664" s="2298" t="s">
        <v>4694</v>
      </c>
      <c r="G664" s="2298">
        <v>0.47</v>
      </c>
      <c r="H664" s="2298" t="s">
        <v>4575</v>
      </c>
      <c r="I664" s="2288"/>
      <c r="J664" s="2288"/>
      <c r="K664" s="2286"/>
    </row>
    <row r="665" spans="1:11" s="2242" customFormat="1" ht="15" customHeight="1" x14ac:dyDescent="0.2">
      <c r="A665" s="2409"/>
      <c r="C665" s="2296" t="s">
        <v>4695</v>
      </c>
      <c r="D665" s="2297">
        <v>0.28000000000000003</v>
      </c>
      <c r="E665" s="2298" t="s">
        <v>4665</v>
      </c>
      <c r="F665" s="2298" t="s">
        <v>4696</v>
      </c>
      <c r="G665" s="2298">
        <v>0.47</v>
      </c>
      <c r="H665" s="2298" t="s">
        <v>4575</v>
      </c>
      <c r="I665" s="2288"/>
      <c r="J665" s="2288"/>
      <c r="K665" s="2286"/>
    </row>
    <row r="666" spans="1:11" s="2242" customFormat="1" ht="15" customHeight="1" x14ac:dyDescent="0.2">
      <c r="A666" s="2409"/>
      <c r="C666" s="2296" t="s">
        <v>4697</v>
      </c>
      <c r="D666" s="2297">
        <v>0.28000000000000003</v>
      </c>
      <c r="E666" s="2298" t="s">
        <v>4665</v>
      </c>
      <c r="F666" s="2298" t="s">
        <v>4698</v>
      </c>
      <c r="G666" s="2298">
        <v>0.47</v>
      </c>
      <c r="H666" s="2298" t="s">
        <v>4575</v>
      </c>
      <c r="I666" s="2288"/>
      <c r="J666" s="2288"/>
      <c r="K666" s="2286"/>
    </row>
    <row r="667" spans="1:11" s="2242" customFormat="1" ht="15" customHeight="1" x14ac:dyDescent="0.2">
      <c r="A667" s="2409"/>
      <c r="C667" s="2296" t="s">
        <v>4699</v>
      </c>
      <c r="D667" s="2297">
        <v>0.28000000000000003</v>
      </c>
      <c r="E667" s="2298" t="s">
        <v>4665</v>
      </c>
      <c r="F667" s="2298" t="s">
        <v>4700</v>
      </c>
      <c r="G667" s="2298">
        <v>0.47</v>
      </c>
      <c r="H667" s="2298" t="s">
        <v>4575</v>
      </c>
      <c r="I667" s="2288"/>
      <c r="J667" s="2288"/>
      <c r="K667" s="2286"/>
    </row>
    <row r="668" spans="1:11" s="2242" customFormat="1" ht="15" customHeight="1" x14ac:dyDescent="0.2">
      <c r="A668" s="2409"/>
      <c r="C668" s="2296" t="s">
        <v>4701</v>
      </c>
      <c r="D668" s="2297">
        <v>0.28000000000000003</v>
      </c>
      <c r="E668" s="2298" t="s">
        <v>4665</v>
      </c>
      <c r="F668" s="2298" t="s">
        <v>4702</v>
      </c>
      <c r="G668" s="2298">
        <v>0.47</v>
      </c>
      <c r="H668" s="2298" t="s">
        <v>4575</v>
      </c>
      <c r="I668" s="2288"/>
      <c r="J668" s="2288"/>
      <c r="K668" s="2286"/>
    </row>
    <row r="669" spans="1:11" s="2242" customFormat="1" ht="15" customHeight="1" x14ac:dyDescent="0.2">
      <c r="A669" s="2409"/>
      <c r="C669" s="2296" t="s">
        <v>4703</v>
      </c>
      <c r="D669" s="2297">
        <v>0.28000000000000003</v>
      </c>
      <c r="E669" s="2298" t="s">
        <v>4665</v>
      </c>
      <c r="F669" s="2298" t="s">
        <v>4704</v>
      </c>
      <c r="G669" s="2298">
        <v>0.47</v>
      </c>
      <c r="H669" s="2298" t="s">
        <v>4575</v>
      </c>
      <c r="I669" s="2288"/>
      <c r="J669" s="2288"/>
      <c r="K669" s="2286"/>
    </row>
    <row r="670" spans="1:11" s="2242" customFormat="1" ht="15" customHeight="1" x14ac:dyDescent="0.2">
      <c r="A670" s="2409"/>
      <c r="C670" s="2296" t="s">
        <v>4705</v>
      </c>
      <c r="D670" s="2297">
        <v>0.28000000000000003</v>
      </c>
      <c r="E670" s="2298" t="s">
        <v>4665</v>
      </c>
      <c r="F670" s="2298" t="s">
        <v>4706</v>
      </c>
      <c r="G670" s="2298">
        <v>0.47</v>
      </c>
      <c r="H670" s="2298" t="s">
        <v>4575</v>
      </c>
      <c r="I670" s="2288"/>
      <c r="J670" s="2288"/>
      <c r="K670" s="2286"/>
    </row>
    <row r="671" spans="1:11" s="2242" customFormat="1" ht="15" customHeight="1" x14ac:dyDescent="0.2">
      <c r="A671" s="2409"/>
      <c r="C671" s="2296" t="s">
        <v>4707</v>
      </c>
      <c r="D671" s="2297">
        <v>0.28000000000000003</v>
      </c>
      <c r="E671" s="2298" t="s">
        <v>4665</v>
      </c>
      <c r="F671" s="2298" t="s">
        <v>4708</v>
      </c>
      <c r="G671" s="2298">
        <v>0.47</v>
      </c>
      <c r="H671" s="2298" t="s">
        <v>4575</v>
      </c>
      <c r="I671" s="2288"/>
      <c r="J671" s="2288"/>
      <c r="K671" s="2286"/>
    </row>
    <row r="672" spans="1:11" s="2242" customFormat="1" ht="15" customHeight="1" x14ac:dyDescent="0.2">
      <c r="A672" s="2409"/>
      <c r="C672" s="2296" t="s">
        <v>4709</v>
      </c>
      <c r="D672" s="2297">
        <v>0.28000000000000003</v>
      </c>
      <c r="E672" s="2298" t="s">
        <v>4665</v>
      </c>
      <c r="F672" s="2298" t="s">
        <v>4710</v>
      </c>
      <c r="G672" s="2298">
        <v>0.47</v>
      </c>
      <c r="H672" s="2298" t="s">
        <v>4575</v>
      </c>
      <c r="I672" s="2288"/>
      <c r="J672" s="2288"/>
      <c r="K672" s="2286"/>
    </row>
    <row r="673" spans="1:11" s="2242" customFormat="1" ht="15" customHeight="1" x14ac:dyDescent="0.2">
      <c r="A673" s="2409"/>
      <c r="C673" s="2296" t="s">
        <v>3231</v>
      </c>
      <c r="D673" s="2297">
        <v>0.28000000000000003</v>
      </c>
      <c r="E673" s="2298" t="s">
        <v>4665</v>
      </c>
      <c r="F673" s="2298" t="s">
        <v>4711</v>
      </c>
      <c r="G673" s="2298">
        <v>0.47</v>
      </c>
      <c r="H673" s="2298" t="s">
        <v>4575</v>
      </c>
      <c r="I673" s="2288"/>
      <c r="J673" s="2288"/>
      <c r="K673" s="2286"/>
    </row>
    <row r="674" spans="1:11" s="2242" customFormat="1" ht="15" customHeight="1" x14ac:dyDescent="0.2">
      <c r="A674" s="2409"/>
      <c r="C674" s="2296" t="s">
        <v>4712</v>
      </c>
      <c r="D674" s="2297">
        <v>0.28000000000000003</v>
      </c>
      <c r="E674" s="2298" t="s">
        <v>4665</v>
      </c>
      <c r="F674" s="2298" t="s">
        <v>4713</v>
      </c>
      <c r="G674" s="2298">
        <v>0.47</v>
      </c>
      <c r="H674" s="2298" t="s">
        <v>4575</v>
      </c>
      <c r="I674" s="2288"/>
      <c r="J674" s="2288"/>
      <c r="K674" s="2286"/>
    </row>
    <row r="675" spans="1:11" s="2242" customFormat="1" ht="15" customHeight="1" x14ac:dyDescent="0.2">
      <c r="A675" s="2409"/>
      <c r="C675" s="2296" t="s">
        <v>4714</v>
      </c>
      <c r="D675" s="2297">
        <v>0.28000000000000003</v>
      </c>
      <c r="E675" s="2298" t="s">
        <v>4665</v>
      </c>
      <c r="F675" s="2298" t="s">
        <v>4715</v>
      </c>
      <c r="G675" s="2298">
        <v>0.47</v>
      </c>
      <c r="H675" s="2298" t="s">
        <v>4575</v>
      </c>
      <c r="I675" s="2288"/>
      <c r="J675" s="2288"/>
      <c r="K675" s="2286"/>
    </row>
    <row r="676" spans="1:11" s="2242" customFormat="1" ht="15" customHeight="1" x14ac:dyDescent="0.2">
      <c r="A676" s="2409"/>
      <c r="C676" s="2296" t="s">
        <v>4716</v>
      </c>
      <c r="D676" s="2297">
        <v>0.28000000000000003</v>
      </c>
      <c r="E676" s="2298" t="s">
        <v>4665</v>
      </c>
      <c r="F676" s="2298" t="s">
        <v>4717</v>
      </c>
      <c r="G676" s="2298">
        <v>0.47</v>
      </c>
      <c r="H676" s="2298" t="s">
        <v>4575</v>
      </c>
      <c r="I676" s="2288"/>
      <c r="J676" s="2288"/>
      <c r="K676" s="2286"/>
    </row>
    <row r="677" spans="1:11" s="2242" customFormat="1" ht="15" customHeight="1" x14ac:dyDescent="0.2">
      <c r="A677" s="2409"/>
      <c r="C677" s="2296" t="s">
        <v>4718</v>
      </c>
      <c r="D677" s="2297">
        <v>0.28000000000000003</v>
      </c>
      <c r="E677" s="2298" t="s">
        <v>4665</v>
      </c>
      <c r="F677" s="2298" t="s">
        <v>4719</v>
      </c>
      <c r="G677" s="2298">
        <v>0.47</v>
      </c>
      <c r="H677" s="2298" t="s">
        <v>4575</v>
      </c>
      <c r="I677" s="2288"/>
      <c r="J677" s="2288"/>
      <c r="K677" s="2286"/>
    </row>
    <row r="678" spans="1:11" s="2242" customFormat="1" ht="15" customHeight="1" x14ac:dyDescent="0.2">
      <c r="A678" s="2409"/>
      <c r="C678" s="2296" t="s">
        <v>4720</v>
      </c>
      <c r="D678" s="2297">
        <v>0.28000000000000003</v>
      </c>
      <c r="E678" s="2298" t="s">
        <v>4665</v>
      </c>
      <c r="F678" s="2298" t="s">
        <v>4721</v>
      </c>
      <c r="G678" s="2298">
        <v>0.47</v>
      </c>
      <c r="H678" s="2298" t="s">
        <v>4575</v>
      </c>
      <c r="I678" s="2288"/>
      <c r="J678" s="2288"/>
      <c r="K678" s="2286"/>
    </row>
    <row r="679" spans="1:11" s="2242" customFormat="1" ht="15" customHeight="1" x14ac:dyDescent="0.2">
      <c r="A679" s="2409"/>
      <c r="C679" s="2296" t="s">
        <v>4722</v>
      </c>
      <c r="D679" s="2297">
        <v>0.28000000000000003</v>
      </c>
      <c r="E679" s="2298" t="s">
        <v>4665</v>
      </c>
      <c r="F679" s="2298" t="s">
        <v>4723</v>
      </c>
      <c r="G679" s="2298">
        <v>0.47</v>
      </c>
      <c r="H679" s="2298" t="s">
        <v>4575</v>
      </c>
      <c r="I679" s="2288"/>
      <c r="J679" s="2288"/>
      <c r="K679" s="2286"/>
    </row>
    <row r="680" spans="1:11" s="2242" customFormat="1" ht="15" customHeight="1" x14ac:dyDescent="0.2">
      <c r="A680" s="2409"/>
      <c r="C680" s="2296" t="s">
        <v>4724</v>
      </c>
      <c r="D680" s="2297">
        <v>0.28000000000000003</v>
      </c>
      <c r="E680" s="2298" t="s">
        <v>4665</v>
      </c>
      <c r="F680" s="2298" t="s">
        <v>4725</v>
      </c>
      <c r="G680" s="2298">
        <v>0.47</v>
      </c>
      <c r="H680" s="2298" t="s">
        <v>4575</v>
      </c>
      <c r="I680" s="2288"/>
      <c r="J680" s="2288"/>
      <c r="K680" s="2286"/>
    </row>
    <row r="681" spans="1:11" s="2242" customFormat="1" ht="15" customHeight="1" x14ac:dyDescent="0.2">
      <c r="A681" s="2409"/>
      <c r="C681" s="2296" t="s">
        <v>4726</v>
      </c>
      <c r="D681" s="2297">
        <v>0.47</v>
      </c>
      <c r="E681" s="2298" t="s">
        <v>4575</v>
      </c>
      <c r="F681" s="2298" t="s">
        <v>4727</v>
      </c>
      <c r="G681" s="2298">
        <v>0.47</v>
      </c>
      <c r="H681" s="2298" t="s">
        <v>4575</v>
      </c>
      <c r="I681" s="2288"/>
      <c r="J681" s="2288"/>
      <c r="K681" s="2286"/>
    </row>
    <row r="682" spans="1:11" s="2242" customFormat="1" ht="15" customHeight="1" x14ac:dyDescent="0.2">
      <c r="A682" s="2409"/>
      <c r="C682" s="2296" t="s">
        <v>4728</v>
      </c>
      <c r="D682" s="2297">
        <v>0.47</v>
      </c>
      <c r="E682" s="2298" t="s">
        <v>4575</v>
      </c>
      <c r="F682" s="2298" t="s">
        <v>4729</v>
      </c>
      <c r="G682" s="2298">
        <v>0.47</v>
      </c>
      <c r="H682" s="2298" t="s">
        <v>4575</v>
      </c>
      <c r="I682" s="2288"/>
      <c r="J682" s="2288"/>
      <c r="K682" s="2286"/>
    </row>
    <row r="683" spans="1:11" s="2242" customFormat="1" ht="15" customHeight="1" x14ac:dyDescent="0.2">
      <c r="A683" s="2409"/>
      <c r="C683" s="2296" t="s">
        <v>4730</v>
      </c>
      <c r="D683" s="2297">
        <v>0.47</v>
      </c>
      <c r="E683" s="2298" t="s">
        <v>4575</v>
      </c>
      <c r="F683" s="2298" t="s">
        <v>4731</v>
      </c>
      <c r="G683" s="2298">
        <v>0.47</v>
      </c>
      <c r="H683" s="2298" t="s">
        <v>4575</v>
      </c>
      <c r="I683" s="2288"/>
      <c r="J683" s="2288"/>
      <c r="K683" s="2286"/>
    </row>
    <row r="684" spans="1:11" s="2242" customFormat="1" ht="15" customHeight="1" x14ac:dyDescent="0.2">
      <c r="A684" s="2409"/>
      <c r="C684" s="2296" t="s">
        <v>4732</v>
      </c>
      <c r="D684" s="2297">
        <v>0.47</v>
      </c>
      <c r="E684" s="2298" t="s">
        <v>4575</v>
      </c>
      <c r="F684" s="2298" t="s">
        <v>4733</v>
      </c>
      <c r="G684" s="2298">
        <v>0.47</v>
      </c>
      <c r="H684" s="2298" t="s">
        <v>4575</v>
      </c>
      <c r="I684" s="2288"/>
      <c r="J684" s="2288"/>
      <c r="K684" s="2286"/>
    </row>
    <row r="685" spans="1:11" s="2242" customFormat="1" ht="15" customHeight="1" x14ac:dyDescent="0.2">
      <c r="A685" s="2409"/>
      <c r="C685" s="2296" t="s">
        <v>4734</v>
      </c>
      <c r="D685" s="2297">
        <v>0.47</v>
      </c>
      <c r="E685" s="2298" t="s">
        <v>4575</v>
      </c>
      <c r="F685" s="2298" t="s">
        <v>4735</v>
      </c>
      <c r="G685" s="2298">
        <v>0.47</v>
      </c>
      <c r="H685" s="2298" t="s">
        <v>4575</v>
      </c>
      <c r="I685" s="2288"/>
      <c r="J685" s="2288"/>
      <c r="K685" s="2286"/>
    </row>
    <row r="686" spans="1:11" s="2242" customFormat="1" ht="15" customHeight="1" x14ac:dyDescent="0.2">
      <c r="A686" s="2409"/>
      <c r="C686" s="2296" t="s">
        <v>4736</v>
      </c>
      <c r="D686" s="2297">
        <v>0.47</v>
      </c>
      <c r="E686" s="2298" t="s">
        <v>4575</v>
      </c>
      <c r="F686" s="2298" t="s">
        <v>4737</v>
      </c>
      <c r="G686" s="2298">
        <v>0.47</v>
      </c>
      <c r="H686" s="2298" t="s">
        <v>4575</v>
      </c>
      <c r="I686" s="2288"/>
      <c r="J686" s="2288"/>
      <c r="K686" s="2286"/>
    </row>
    <row r="687" spans="1:11" s="2242" customFormat="1" ht="15" customHeight="1" x14ac:dyDescent="0.2">
      <c r="A687" s="2409"/>
      <c r="C687" s="2296" t="s">
        <v>4738</v>
      </c>
      <c r="D687" s="2297">
        <v>0.47</v>
      </c>
      <c r="E687" s="2298" t="s">
        <v>4575</v>
      </c>
      <c r="F687" s="2298" t="s">
        <v>4739</v>
      </c>
      <c r="G687" s="2298">
        <v>0.47</v>
      </c>
      <c r="H687" s="2298" t="s">
        <v>4575</v>
      </c>
      <c r="I687" s="2288"/>
      <c r="J687" s="2288"/>
      <c r="K687" s="2286"/>
    </row>
    <row r="688" spans="1:11" s="2242" customFormat="1" ht="15" customHeight="1" x14ac:dyDescent="0.2">
      <c r="A688" s="2409"/>
      <c r="C688" s="2296" t="s">
        <v>4740</v>
      </c>
      <c r="D688" s="2297">
        <v>0.47</v>
      </c>
      <c r="E688" s="2298" t="s">
        <v>4575</v>
      </c>
      <c r="F688" s="2298" t="s">
        <v>4741</v>
      </c>
      <c r="G688" s="2298">
        <v>0.47</v>
      </c>
      <c r="H688" s="2298" t="s">
        <v>4575</v>
      </c>
      <c r="I688" s="2288"/>
      <c r="J688" s="2288"/>
      <c r="K688" s="2286"/>
    </row>
    <row r="689" spans="1:11" s="2242" customFormat="1" ht="15" customHeight="1" x14ac:dyDescent="0.2">
      <c r="A689" s="2409"/>
      <c r="C689" s="2296" t="s">
        <v>4742</v>
      </c>
      <c r="D689" s="2297">
        <v>0.47</v>
      </c>
      <c r="E689" s="2298" t="s">
        <v>4575</v>
      </c>
      <c r="F689" s="2298" t="s">
        <v>4743</v>
      </c>
      <c r="G689" s="2298">
        <v>0.47</v>
      </c>
      <c r="H689" s="2298" t="s">
        <v>4575</v>
      </c>
      <c r="I689" s="2288"/>
      <c r="J689" s="2288"/>
      <c r="K689" s="2286"/>
    </row>
    <row r="690" spans="1:11" s="2242" customFormat="1" ht="15" customHeight="1" x14ac:dyDescent="0.2">
      <c r="A690" s="2409"/>
      <c r="C690" s="2296" t="s">
        <v>4744</v>
      </c>
      <c r="D690" s="2297">
        <v>0.47</v>
      </c>
      <c r="E690" s="2298" t="s">
        <v>4575</v>
      </c>
      <c r="F690" s="2298" t="s">
        <v>4745</v>
      </c>
      <c r="G690" s="2298">
        <v>0.47</v>
      </c>
      <c r="H690" s="2298" t="s">
        <v>4575</v>
      </c>
      <c r="I690" s="2288"/>
      <c r="J690" s="2288"/>
      <c r="K690" s="2286"/>
    </row>
    <row r="691" spans="1:11" s="2242" customFormat="1" ht="15" customHeight="1" x14ac:dyDescent="0.2">
      <c r="A691" s="2409"/>
      <c r="C691" s="2296" t="s">
        <v>4746</v>
      </c>
      <c r="D691" s="2297">
        <v>0.47</v>
      </c>
      <c r="E691" s="2298" t="s">
        <v>4575</v>
      </c>
      <c r="F691" s="2298" t="s">
        <v>4747</v>
      </c>
      <c r="G691" s="2298">
        <v>0.47</v>
      </c>
      <c r="H691" s="2298" t="s">
        <v>4575</v>
      </c>
      <c r="I691" s="2288"/>
      <c r="J691" s="2288"/>
      <c r="K691" s="2286"/>
    </row>
    <row r="692" spans="1:11" s="2242" customFormat="1" ht="15" customHeight="1" x14ac:dyDescent="0.2">
      <c r="A692" s="2409"/>
      <c r="C692" s="2296" t="s">
        <v>4748</v>
      </c>
      <c r="D692" s="2297">
        <v>0.47</v>
      </c>
      <c r="E692" s="2298" t="s">
        <v>4575</v>
      </c>
      <c r="F692" s="2298" t="s">
        <v>4749</v>
      </c>
      <c r="G692" s="2298">
        <v>0.47</v>
      </c>
      <c r="H692" s="2298" t="s">
        <v>4575</v>
      </c>
      <c r="I692" s="2288"/>
      <c r="J692" s="2288"/>
      <c r="K692" s="2286"/>
    </row>
    <row r="693" spans="1:11" s="2242" customFormat="1" ht="15" customHeight="1" x14ac:dyDescent="0.2">
      <c r="A693" s="2409"/>
      <c r="C693" s="2296" t="s">
        <v>4750</v>
      </c>
      <c r="D693" s="2297">
        <v>0.47</v>
      </c>
      <c r="E693" s="2298" t="s">
        <v>4575</v>
      </c>
      <c r="F693" s="2298" t="s">
        <v>4751</v>
      </c>
      <c r="G693" s="2298">
        <v>0.47</v>
      </c>
      <c r="H693" s="2298" t="s">
        <v>4575</v>
      </c>
      <c r="I693" s="2288"/>
      <c r="J693" s="2288"/>
      <c r="K693" s="2286"/>
    </row>
    <row r="694" spans="1:11" s="2242" customFormat="1" ht="15" customHeight="1" x14ac:dyDescent="0.2">
      <c r="A694" s="2409"/>
      <c r="C694" s="2296" t="s">
        <v>4752</v>
      </c>
      <c r="D694" s="2297">
        <v>0.47</v>
      </c>
      <c r="E694" s="2298" t="s">
        <v>4575</v>
      </c>
      <c r="F694" s="2298" t="s">
        <v>4753</v>
      </c>
      <c r="G694" s="2298">
        <v>0.47</v>
      </c>
      <c r="H694" s="2298" t="s">
        <v>4575</v>
      </c>
      <c r="I694" s="2288"/>
      <c r="J694" s="2288"/>
      <c r="K694" s="2286"/>
    </row>
    <row r="695" spans="1:11" s="2242" customFormat="1" ht="15" customHeight="1" x14ac:dyDescent="0.2">
      <c r="A695" s="2409"/>
      <c r="C695" s="2296" t="s">
        <v>4754</v>
      </c>
      <c r="D695" s="2297">
        <v>0.47</v>
      </c>
      <c r="E695" s="2298" t="s">
        <v>4575</v>
      </c>
      <c r="F695" s="2298" t="s">
        <v>4755</v>
      </c>
      <c r="G695" s="2298">
        <v>0.47</v>
      </c>
      <c r="H695" s="2298" t="s">
        <v>4575</v>
      </c>
      <c r="I695" s="2288"/>
      <c r="J695" s="2288"/>
      <c r="K695" s="2286"/>
    </row>
    <row r="696" spans="1:11" s="2242" customFormat="1" ht="58.5" customHeight="1" x14ac:dyDescent="0.2">
      <c r="A696" s="2409"/>
      <c r="C696" s="2296" t="s">
        <v>4756</v>
      </c>
      <c r="D696" s="2297">
        <v>0.47</v>
      </c>
      <c r="E696" s="2298" t="s">
        <v>4575</v>
      </c>
      <c r="F696" s="2298" t="s">
        <v>4757</v>
      </c>
      <c r="G696" s="2298">
        <v>0.47</v>
      </c>
      <c r="H696" s="2298" t="s">
        <v>4575</v>
      </c>
      <c r="I696" s="2288"/>
      <c r="J696" s="2288"/>
      <c r="K696" s="2286"/>
    </row>
    <row r="697" spans="1:11" s="2242" customFormat="1" ht="42" customHeight="1" x14ac:dyDescent="0.2">
      <c r="A697" s="2409"/>
      <c r="C697" s="2296" t="s">
        <v>4758</v>
      </c>
      <c r="D697" s="2297">
        <v>0.47</v>
      </c>
      <c r="E697" s="2298" t="s">
        <v>4575</v>
      </c>
      <c r="F697" s="2298" t="s">
        <v>4759</v>
      </c>
      <c r="G697" s="2298">
        <v>0.47</v>
      </c>
      <c r="H697" s="2298" t="s">
        <v>4575</v>
      </c>
      <c r="I697" s="2288"/>
      <c r="J697" s="2288"/>
      <c r="K697" s="2286"/>
    </row>
    <row r="698" spans="1:11" s="2242" customFormat="1" ht="15" customHeight="1" x14ac:dyDescent="0.2">
      <c r="A698" s="2409"/>
      <c r="C698" s="2296" t="s">
        <v>4760</v>
      </c>
      <c r="D698" s="2297">
        <v>0.47</v>
      </c>
      <c r="E698" s="2298" t="s">
        <v>4575</v>
      </c>
      <c r="F698" s="2298" t="s">
        <v>4761</v>
      </c>
      <c r="G698" s="2298">
        <v>0.47</v>
      </c>
      <c r="H698" s="2298" t="s">
        <v>4575</v>
      </c>
      <c r="I698" s="2288"/>
      <c r="J698" s="2288"/>
      <c r="K698" s="2286"/>
    </row>
    <row r="699" spans="1:11" s="2242" customFormat="1" ht="37.5" customHeight="1" x14ac:dyDescent="0.2">
      <c r="A699" s="2409"/>
      <c r="C699" s="2296" t="s">
        <v>4762</v>
      </c>
      <c r="D699" s="2297">
        <v>0.47</v>
      </c>
      <c r="E699" s="2298" t="s">
        <v>4575</v>
      </c>
      <c r="F699" s="2298" t="s">
        <v>4731</v>
      </c>
      <c r="G699" s="2298">
        <v>0.47</v>
      </c>
      <c r="H699" s="2298" t="s">
        <v>4575</v>
      </c>
      <c r="I699" s="2288"/>
      <c r="J699" s="2288"/>
      <c r="K699" s="2286"/>
    </row>
    <row r="700" spans="1:11" s="2242" customFormat="1" ht="50.25" customHeight="1" x14ac:dyDescent="0.2">
      <c r="A700" s="2409"/>
      <c r="C700" s="2296" t="s">
        <v>4763</v>
      </c>
      <c r="D700" s="2297">
        <v>0.47</v>
      </c>
      <c r="E700" s="2298" t="s">
        <v>4575</v>
      </c>
      <c r="F700" s="2298" t="s">
        <v>4764</v>
      </c>
      <c r="G700" s="2298">
        <v>0.47</v>
      </c>
      <c r="H700" s="2298" t="s">
        <v>4575</v>
      </c>
      <c r="I700" s="2288"/>
      <c r="J700" s="2288"/>
      <c r="K700" s="2286"/>
    </row>
    <row r="701" spans="1:11" s="2242" customFormat="1" ht="19.5" customHeight="1" x14ac:dyDescent="0.2">
      <c r="A701" s="2409"/>
      <c r="C701" s="2296" t="s">
        <v>4765</v>
      </c>
      <c r="D701" s="2297">
        <v>0.47</v>
      </c>
      <c r="E701" s="2298" t="s">
        <v>4575</v>
      </c>
      <c r="F701" s="2298" t="s">
        <v>4766</v>
      </c>
      <c r="G701" s="2298">
        <v>0.47</v>
      </c>
      <c r="H701" s="2298" t="s">
        <v>4575</v>
      </c>
      <c r="I701" s="2288"/>
      <c r="J701" s="2288"/>
      <c r="K701" s="2286"/>
    </row>
    <row r="702" spans="1:11" s="2242" customFormat="1" ht="15" customHeight="1" x14ac:dyDescent="0.2">
      <c r="A702" s="2409"/>
      <c r="C702" s="2296" t="s">
        <v>4767</v>
      </c>
      <c r="D702" s="2297">
        <v>0.47</v>
      </c>
      <c r="E702" s="2298" t="s">
        <v>4575</v>
      </c>
      <c r="F702" s="2298" t="s">
        <v>4768</v>
      </c>
      <c r="G702" s="2298">
        <v>0.47</v>
      </c>
      <c r="H702" s="2298" t="s">
        <v>4575</v>
      </c>
      <c r="I702" s="2288"/>
      <c r="J702" s="2288"/>
      <c r="K702" s="2286"/>
    </row>
    <row r="703" spans="1:11" s="2242" customFormat="1" ht="15" customHeight="1" x14ac:dyDescent="0.2">
      <c r="A703" s="2409"/>
      <c r="C703" s="2296" t="s">
        <v>4769</v>
      </c>
      <c r="D703" s="2297">
        <v>0.47</v>
      </c>
      <c r="E703" s="2298" t="s">
        <v>4575</v>
      </c>
      <c r="F703" s="2298" t="s">
        <v>4770</v>
      </c>
      <c r="G703" s="2298">
        <v>0.47</v>
      </c>
      <c r="H703" s="2298" t="s">
        <v>4575</v>
      </c>
      <c r="I703" s="2288"/>
      <c r="J703" s="2288"/>
      <c r="K703" s="2286"/>
    </row>
    <row r="704" spans="1:11" s="2242" customFormat="1" ht="30" customHeight="1" x14ac:dyDescent="0.2">
      <c r="A704" s="2409"/>
      <c r="C704" s="2296" t="s">
        <v>4771</v>
      </c>
      <c r="D704" s="2297">
        <v>0.47</v>
      </c>
      <c r="E704" s="2298" t="s">
        <v>4575</v>
      </c>
      <c r="F704" s="2298" t="s">
        <v>4772</v>
      </c>
      <c r="G704" s="2298">
        <v>0.47</v>
      </c>
      <c r="H704" s="2298" t="s">
        <v>4575</v>
      </c>
      <c r="I704" s="2288"/>
      <c r="J704" s="2288"/>
      <c r="K704" s="2286"/>
    </row>
    <row r="705" spans="1:11" s="2242" customFormat="1" ht="41.25" customHeight="1" x14ac:dyDescent="0.2">
      <c r="A705" s="2409"/>
      <c r="C705" s="2296" t="s">
        <v>4773</v>
      </c>
      <c r="D705" s="2297">
        <v>0.47</v>
      </c>
      <c r="E705" s="2298" t="s">
        <v>4575</v>
      </c>
      <c r="F705" s="2298" t="s">
        <v>4774</v>
      </c>
      <c r="G705" s="2298">
        <v>0.47</v>
      </c>
      <c r="H705" s="2298" t="s">
        <v>4575</v>
      </c>
      <c r="I705" s="2288"/>
      <c r="J705" s="2288"/>
      <c r="K705" s="2286"/>
    </row>
    <row r="706" spans="1:11" s="2242" customFormat="1" ht="99.75" customHeight="1" x14ac:dyDescent="0.2">
      <c r="A706" s="2409"/>
      <c r="C706" s="2296" t="s">
        <v>4775</v>
      </c>
      <c r="D706" s="2297">
        <v>0.47</v>
      </c>
      <c r="E706" s="2298" t="s">
        <v>4575</v>
      </c>
      <c r="F706" s="2298" t="s">
        <v>4776</v>
      </c>
      <c r="G706" s="2298">
        <v>0.47</v>
      </c>
      <c r="H706" s="2298" t="s">
        <v>4575</v>
      </c>
      <c r="I706" s="2288"/>
      <c r="J706" s="2288"/>
      <c r="K706" s="2286"/>
    </row>
    <row r="707" spans="1:11" s="2242" customFormat="1" ht="73.5" customHeight="1" x14ac:dyDescent="0.2">
      <c r="A707" s="2409"/>
      <c r="C707" s="2296" t="s">
        <v>4777</v>
      </c>
      <c r="D707" s="2297">
        <v>0.47</v>
      </c>
      <c r="E707" s="2298" t="s">
        <v>4575</v>
      </c>
      <c r="F707" s="2298" t="s">
        <v>4778</v>
      </c>
      <c r="G707" s="2298">
        <v>0.47</v>
      </c>
      <c r="H707" s="2298" t="s">
        <v>4575</v>
      </c>
      <c r="I707" s="2288"/>
      <c r="J707" s="2288"/>
      <c r="K707" s="2286"/>
    </row>
    <row r="708" spans="1:11" s="2242" customFormat="1" ht="33" customHeight="1" x14ac:dyDescent="0.2">
      <c r="A708" s="2409"/>
      <c r="C708" s="2296" t="s">
        <v>4779</v>
      </c>
      <c r="D708" s="2297">
        <v>0.47</v>
      </c>
      <c r="E708" s="2298" t="s">
        <v>4575</v>
      </c>
      <c r="F708" s="2298" t="s">
        <v>4780</v>
      </c>
      <c r="G708" s="2298">
        <v>0.47</v>
      </c>
      <c r="H708" s="2298" t="s">
        <v>4575</v>
      </c>
      <c r="I708" s="2288"/>
      <c r="J708" s="2288"/>
      <c r="K708" s="2286"/>
    </row>
    <row r="709" spans="1:11" s="2242" customFormat="1" ht="61.5" customHeight="1" x14ac:dyDescent="0.2">
      <c r="A709" s="2409"/>
      <c r="C709" s="2296" t="s">
        <v>4781</v>
      </c>
      <c r="D709" s="2297">
        <v>0.47</v>
      </c>
      <c r="E709" s="2298" t="s">
        <v>4575</v>
      </c>
      <c r="F709" s="2298" t="s">
        <v>4782</v>
      </c>
      <c r="G709" s="2298">
        <v>0.97</v>
      </c>
      <c r="H709" s="2298" t="s">
        <v>4577</v>
      </c>
      <c r="I709" s="2288"/>
      <c r="J709" s="2288"/>
      <c r="K709" s="2286"/>
    </row>
    <row r="710" spans="1:11" s="2242" customFormat="1" ht="15" customHeight="1" x14ac:dyDescent="0.2">
      <c r="A710" s="2409"/>
      <c r="C710" s="2296" t="s">
        <v>4783</v>
      </c>
      <c r="D710" s="2297">
        <v>0.47</v>
      </c>
      <c r="E710" s="2298" t="s">
        <v>4575</v>
      </c>
      <c r="F710" s="2298" t="s">
        <v>4784</v>
      </c>
      <c r="G710" s="2298">
        <v>0.97</v>
      </c>
      <c r="H710" s="2298" t="s">
        <v>4577</v>
      </c>
      <c r="I710" s="2288"/>
      <c r="J710" s="2288"/>
      <c r="K710" s="2286"/>
    </row>
    <row r="711" spans="1:11" s="2242" customFormat="1" ht="36" customHeight="1" x14ac:dyDescent="0.2">
      <c r="A711" s="2409"/>
      <c r="C711" s="2296" t="s">
        <v>4785</v>
      </c>
      <c r="D711" s="2297">
        <v>0.47</v>
      </c>
      <c r="E711" s="2298" t="s">
        <v>4575</v>
      </c>
      <c r="F711" s="2298" t="s">
        <v>4786</v>
      </c>
      <c r="G711" s="2298">
        <v>0.97</v>
      </c>
      <c r="H711" s="2298" t="s">
        <v>4577</v>
      </c>
      <c r="I711" s="2288"/>
      <c r="J711" s="2288"/>
      <c r="K711" s="2286"/>
    </row>
    <row r="712" spans="1:11" s="2242" customFormat="1" ht="36" customHeight="1" x14ac:dyDescent="0.2">
      <c r="A712" s="2409"/>
      <c r="C712" s="2296" t="s">
        <v>4787</v>
      </c>
      <c r="D712" s="2297">
        <v>0.47</v>
      </c>
      <c r="E712" s="2298" t="s">
        <v>4575</v>
      </c>
      <c r="F712" s="2298" t="s">
        <v>4788</v>
      </c>
      <c r="G712" s="2298">
        <v>0.97</v>
      </c>
      <c r="H712" s="2298" t="s">
        <v>4577</v>
      </c>
      <c r="I712" s="2288"/>
      <c r="J712" s="2288"/>
      <c r="K712" s="2286"/>
    </row>
    <row r="713" spans="1:11" s="2242" customFormat="1" ht="36.75" customHeight="1" x14ac:dyDescent="0.2">
      <c r="A713" s="2409"/>
      <c r="C713" s="2296" t="s">
        <v>4789</v>
      </c>
      <c r="D713" s="2297">
        <v>0.47</v>
      </c>
      <c r="E713" s="2298" t="s">
        <v>4575</v>
      </c>
      <c r="F713" s="2298" t="s">
        <v>4790</v>
      </c>
      <c r="G713" s="2298">
        <v>0.97</v>
      </c>
      <c r="H713" s="2298" t="s">
        <v>4577</v>
      </c>
      <c r="I713" s="2288"/>
      <c r="J713" s="2288"/>
      <c r="K713" s="2286"/>
    </row>
    <row r="714" spans="1:11" s="2242" customFormat="1" ht="15" customHeight="1" x14ac:dyDescent="0.2">
      <c r="A714" s="2409"/>
      <c r="C714" s="2296" t="s">
        <v>4791</v>
      </c>
      <c r="D714" s="2297">
        <v>0.47</v>
      </c>
      <c r="E714" s="2298" t="s">
        <v>4575</v>
      </c>
      <c r="F714" s="2298" t="s">
        <v>4792</v>
      </c>
      <c r="G714" s="2298">
        <v>0.97</v>
      </c>
      <c r="H714" s="2298" t="s">
        <v>4577</v>
      </c>
      <c r="I714" s="2288"/>
      <c r="J714" s="2288"/>
      <c r="K714" s="2286"/>
    </row>
    <row r="715" spans="1:11" s="2242" customFormat="1" ht="15" customHeight="1" x14ac:dyDescent="0.2">
      <c r="A715" s="2409"/>
      <c r="C715" s="2296" t="s">
        <v>4793</v>
      </c>
      <c r="D715" s="2297">
        <v>0.47</v>
      </c>
      <c r="E715" s="2298" t="s">
        <v>4575</v>
      </c>
      <c r="F715" s="2298" t="s">
        <v>4794</v>
      </c>
      <c r="G715" s="2298">
        <v>0.97</v>
      </c>
      <c r="H715" s="2298" t="s">
        <v>4577</v>
      </c>
      <c r="I715" s="2288"/>
      <c r="J715" s="2288"/>
      <c r="K715" s="2286"/>
    </row>
    <row r="716" spans="1:11" s="2242" customFormat="1" ht="15" customHeight="1" x14ac:dyDescent="0.2">
      <c r="A716" s="2409"/>
      <c r="C716" s="2296" t="s">
        <v>4795</v>
      </c>
      <c r="D716" s="2297">
        <v>0.47</v>
      </c>
      <c r="E716" s="2298" t="s">
        <v>4575</v>
      </c>
      <c r="F716" s="2298" t="s">
        <v>4796</v>
      </c>
      <c r="G716" s="2298">
        <v>0.97</v>
      </c>
      <c r="H716" s="2298" t="s">
        <v>4577</v>
      </c>
      <c r="I716" s="2288"/>
      <c r="J716" s="2288"/>
      <c r="K716" s="2286"/>
    </row>
    <row r="717" spans="1:11" s="2242" customFormat="1" ht="29.25" customHeight="1" x14ac:dyDescent="0.2">
      <c r="A717" s="2409"/>
      <c r="C717" s="2296" t="s">
        <v>4797</v>
      </c>
      <c r="D717" s="2297">
        <v>0.47</v>
      </c>
      <c r="E717" s="2298" t="s">
        <v>4575</v>
      </c>
      <c r="F717" s="2298" t="s">
        <v>4798</v>
      </c>
      <c r="G717" s="2298">
        <v>0.97</v>
      </c>
      <c r="H717" s="2298" t="s">
        <v>4577</v>
      </c>
      <c r="I717" s="2288"/>
      <c r="J717" s="2288"/>
      <c r="K717" s="2286"/>
    </row>
    <row r="718" spans="1:11" s="2242" customFormat="1" ht="15" customHeight="1" x14ac:dyDescent="0.2">
      <c r="A718" s="2409"/>
      <c r="C718" s="2296" t="s">
        <v>4799</v>
      </c>
      <c r="D718" s="2297">
        <v>0.47</v>
      </c>
      <c r="E718" s="2298" t="s">
        <v>4575</v>
      </c>
      <c r="F718" s="2298" t="s">
        <v>4800</v>
      </c>
      <c r="G718" s="2298">
        <v>0.97</v>
      </c>
      <c r="H718" s="2298" t="s">
        <v>4577</v>
      </c>
      <c r="I718" s="2288"/>
      <c r="J718" s="2288"/>
      <c r="K718" s="2286"/>
    </row>
    <row r="719" spans="1:11" s="2242" customFormat="1" ht="34.5" customHeight="1" x14ac:dyDescent="0.2">
      <c r="A719" s="2409"/>
      <c r="C719" s="2296" t="s">
        <v>4801</v>
      </c>
      <c r="D719" s="2297">
        <v>0.47</v>
      </c>
      <c r="E719" s="2298" t="s">
        <v>4575</v>
      </c>
      <c r="F719" s="2298" t="s">
        <v>1604</v>
      </c>
      <c r="G719" s="2298">
        <v>0.97</v>
      </c>
      <c r="H719" s="2298" t="s">
        <v>4577</v>
      </c>
      <c r="I719" s="2288"/>
      <c r="J719" s="2288"/>
      <c r="K719" s="2286"/>
    </row>
    <row r="720" spans="1:11" s="2242" customFormat="1" ht="15" customHeight="1" x14ac:dyDescent="0.2">
      <c r="A720" s="2409"/>
      <c r="C720" s="2296" t="s">
        <v>4802</v>
      </c>
      <c r="D720" s="2297">
        <v>0.47</v>
      </c>
      <c r="E720" s="2298" t="s">
        <v>4575</v>
      </c>
      <c r="F720" s="2298" t="s">
        <v>4803</v>
      </c>
      <c r="G720" s="2298">
        <v>0.97</v>
      </c>
      <c r="H720" s="2298" t="s">
        <v>4577</v>
      </c>
      <c r="I720" s="2288"/>
      <c r="J720" s="2288"/>
      <c r="K720" s="2286"/>
    </row>
    <row r="721" spans="1:11" s="2242" customFormat="1" ht="15" customHeight="1" thickBot="1" x14ac:dyDescent="0.25">
      <c r="A721" s="2409"/>
      <c r="C721" s="2300" t="s">
        <v>4804</v>
      </c>
      <c r="D721" s="2301">
        <v>0.47</v>
      </c>
      <c r="E721" s="2302" t="s">
        <v>4575</v>
      </c>
      <c r="F721" s="2302" t="s">
        <v>4805</v>
      </c>
      <c r="G721" s="2302">
        <v>0.97</v>
      </c>
      <c r="H721" s="2302" t="s">
        <v>4577</v>
      </c>
      <c r="I721" s="2303"/>
      <c r="J721" s="2303"/>
      <c r="K721" s="2304"/>
    </row>
    <row r="722" spans="1:11" s="2242" customFormat="1" ht="15" customHeight="1" thickTop="1" x14ac:dyDescent="0.2">
      <c r="A722" s="2409"/>
      <c r="C722" s="4386" t="str">
        <f>+C526</f>
        <v>.</v>
      </c>
      <c r="D722" s="3863"/>
      <c r="E722" s="2245"/>
      <c r="F722" s="2245"/>
      <c r="G722" s="2245"/>
      <c r="H722" s="2245"/>
      <c r="I722" s="2288"/>
      <c r="J722" s="2288"/>
      <c r="K722" s="2288"/>
    </row>
    <row r="723" spans="1:11" s="2242" customFormat="1" ht="15" customHeight="1" thickBot="1" x14ac:dyDescent="0.35">
      <c r="A723" s="2409"/>
      <c r="C723" s="483"/>
      <c r="D723" s="483"/>
      <c r="E723" s="483"/>
      <c r="F723" s="483"/>
      <c r="G723" s="483"/>
      <c r="H723" s="2241"/>
    </row>
    <row r="724" spans="1:11" s="2242" customFormat="1" ht="15" customHeight="1" thickTop="1" x14ac:dyDescent="0.2">
      <c r="A724" s="2409"/>
      <c r="C724" s="5522" t="s">
        <v>4493</v>
      </c>
      <c r="D724" s="5523"/>
      <c r="E724" s="5523"/>
      <c r="F724" s="5523"/>
      <c r="G724" s="5524"/>
      <c r="H724" s="2241"/>
    </row>
    <row r="725" spans="1:11" s="2242" customFormat="1" ht="15" customHeight="1" x14ac:dyDescent="0.25">
      <c r="A725" s="2409"/>
      <c r="C725" s="5480" t="s">
        <v>4494</v>
      </c>
      <c r="D725" s="5481"/>
      <c r="E725" s="5481"/>
      <c r="F725" s="5481"/>
      <c r="G725" s="5482"/>
      <c r="H725" s="2241"/>
    </row>
    <row r="726" spans="1:11" s="2242" customFormat="1" ht="15" customHeight="1" x14ac:dyDescent="0.2">
      <c r="A726" s="2409"/>
      <c r="C726" s="5249" t="s">
        <v>4495</v>
      </c>
      <c r="D726" s="4853"/>
      <c r="E726" s="4853"/>
      <c r="F726" s="4853"/>
      <c r="G726" s="5489"/>
      <c r="H726" s="2241"/>
    </row>
    <row r="727" spans="1:11" s="2242" customFormat="1" ht="15" customHeight="1" x14ac:dyDescent="0.2">
      <c r="A727" s="2409"/>
      <c r="C727" s="2273" t="s">
        <v>346</v>
      </c>
      <c r="D727" s="2274" t="s">
        <v>382</v>
      </c>
      <c r="E727" s="2275" t="s">
        <v>4496</v>
      </c>
      <c r="F727" s="2275" t="s">
        <v>4497</v>
      </c>
      <c r="G727" s="2276" t="s">
        <v>4498</v>
      </c>
      <c r="H727" s="2241"/>
    </row>
    <row r="728" spans="1:11" s="2242" customFormat="1" ht="15" customHeight="1" x14ac:dyDescent="0.2">
      <c r="A728" s="2409"/>
      <c r="C728" s="2246" t="s">
        <v>4499</v>
      </c>
      <c r="D728" s="2277">
        <v>49</v>
      </c>
      <c r="E728" s="2244">
        <v>5000</v>
      </c>
      <c r="F728" s="2277">
        <v>0.1</v>
      </c>
      <c r="G728" s="2278" t="s">
        <v>4500</v>
      </c>
      <c r="H728" s="2241"/>
    </row>
    <row r="729" spans="1:11" s="2242" customFormat="1" ht="15" customHeight="1" x14ac:dyDescent="0.2">
      <c r="A729" s="2409"/>
      <c r="C729" s="5249" t="s">
        <v>4501</v>
      </c>
      <c r="D729" s="4853"/>
      <c r="E729" s="4853"/>
      <c r="F729" s="4853"/>
      <c r="G729" s="5489"/>
      <c r="H729" s="2241"/>
    </row>
    <row r="730" spans="1:11" s="2242" customFormat="1" ht="15" customHeight="1" x14ac:dyDescent="0.2">
      <c r="A730" s="2409"/>
      <c r="C730" s="5249" t="s">
        <v>4502</v>
      </c>
      <c r="D730" s="4853"/>
      <c r="E730" s="4853"/>
      <c r="F730" s="4853"/>
      <c r="G730" s="5489"/>
      <c r="H730" s="2241"/>
    </row>
    <row r="731" spans="1:11" s="2242" customFormat="1" ht="15" customHeight="1" x14ac:dyDescent="0.25">
      <c r="A731" s="2409"/>
      <c r="C731" s="5519" t="s">
        <v>4503</v>
      </c>
      <c r="D731" s="5520"/>
      <c r="E731" s="5520"/>
      <c r="F731" s="5520"/>
      <c r="G731" s="5521"/>
      <c r="H731" s="2241"/>
    </row>
    <row r="732" spans="1:11" s="2242" customFormat="1" ht="15" customHeight="1" x14ac:dyDescent="0.2">
      <c r="A732" s="2409"/>
      <c r="C732" s="5249" t="s">
        <v>4504</v>
      </c>
      <c r="D732" s="4853"/>
      <c r="E732" s="4853"/>
      <c r="F732" s="4853"/>
      <c r="G732" s="5489"/>
      <c r="H732" s="2241"/>
    </row>
    <row r="733" spans="1:11" s="2242" customFormat="1" ht="15" customHeight="1" x14ac:dyDescent="0.25">
      <c r="A733" s="2409"/>
      <c r="C733" s="5480" t="s">
        <v>4505</v>
      </c>
      <c r="D733" s="5481"/>
      <c r="E733" s="5481"/>
      <c r="F733" s="5481"/>
      <c r="G733" s="5482"/>
      <c r="H733" s="2241"/>
    </row>
    <row r="734" spans="1:11" s="2242" customFormat="1" ht="15" customHeight="1" x14ac:dyDescent="0.2">
      <c r="A734" s="2409"/>
      <c r="C734" s="5249" t="s">
        <v>4506</v>
      </c>
      <c r="D734" s="4853"/>
      <c r="E734" s="4853"/>
      <c r="F734" s="4853"/>
      <c r="G734" s="5489"/>
      <c r="H734" s="2241"/>
    </row>
    <row r="735" spans="1:11" s="2242" customFormat="1" ht="27" customHeight="1" x14ac:dyDescent="0.2">
      <c r="A735" s="2409"/>
      <c r="C735" s="5249" t="s">
        <v>4507</v>
      </c>
      <c r="D735" s="4853"/>
      <c r="E735" s="4853"/>
      <c r="F735" s="4853"/>
      <c r="G735" s="5489"/>
      <c r="H735" s="2241"/>
    </row>
    <row r="736" spans="1:11" s="2242" customFormat="1" ht="15" customHeight="1" x14ac:dyDescent="0.2">
      <c r="A736" s="2409"/>
      <c r="C736" s="5249" t="s">
        <v>4508</v>
      </c>
      <c r="D736" s="4853"/>
      <c r="E736" s="4853"/>
      <c r="F736" s="4853"/>
      <c r="G736" s="5489"/>
      <c r="H736" s="2241"/>
    </row>
    <row r="737" spans="1:8" s="2242" customFormat="1" ht="15" customHeight="1" x14ac:dyDescent="0.2">
      <c r="A737" s="2409"/>
      <c r="C737" s="5249" t="s">
        <v>4509</v>
      </c>
      <c r="D737" s="4853"/>
      <c r="E737" s="4853"/>
      <c r="F737" s="4853"/>
      <c r="G737" s="5489"/>
      <c r="H737" s="2241"/>
    </row>
    <row r="738" spans="1:8" s="2242" customFormat="1" ht="15" customHeight="1" x14ac:dyDescent="0.2">
      <c r="A738" s="2409"/>
      <c r="C738" s="5249" t="s">
        <v>4510</v>
      </c>
      <c r="D738" s="4853"/>
      <c r="E738" s="4853"/>
      <c r="F738" s="4853"/>
      <c r="G738" s="5489"/>
      <c r="H738" s="2241"/>
    </row>
    <row r="739" spans="1:8" s="2242" customFormat="1" ht="15" customHeight="1" x14ac:dyDescent="0.2">
      <c r="A739" s="2409"/>
      <c r="C739" s="5249" t="s">
        <v>4511</v>
      </c>
      <c r="D739" s="4853"/>
      <c r="E739" s="4853"/>
      <c r="F739" s="4853"/>
      <c r="G739" s="5489"/>
      <c r="H739" s="2241"/>
    </row>
    <row r="740" spans="1:8" s="2242" customFormat="1" ht="15" customHeight="1" x14ac:dyDescent="0.2">
      <c r="A740" s="2409"/>
      <c r="C740" s="5249" t="s">
        <v>4512</v>
      </c>
      <c r="D740" s="4853"/>
      <c r="E740" s="4853"/>
      <c r="F740" s="4853"/>
      <c r="G740" s="5489"/>
      <c r="H740" s="2241"/>
    </row>
    <row r="741" spans="1:8" s="2242" customFormat="1" ht="15" customHeight="1" x14ac:dyDescent="0.2">
      <c r="A741" s="2409"/>
      <c r="C741" s="5249" t="s">
        <v>4513</v>
      </c>
      <c r="D741" s="4853"/>
      <c r="E741" s="4853"/>
      <c r="F741" s="4853"/>
      <c r="G741" s="5489"/>
      <c r="H741" s="2241"/>
    </row>
    <row r="742" spans="1:8" s="2242" customFormat="1" ht="15" customHeight="1" x14ac:dyDescent="0.25">
      <c r="A742" s="2409"/>
      <c r="C742" s="5480" t="s">
        <v>592</v>
      </c>
      <c r="D742" s="5481"/>
      <c r="E742" s="5481"/>
      <c r="F742" s="5481"/>
      <c r="G742" s="5482"/>
      <c r="H742" s="2241"/>
    </row>
    <row r="743" spans="1:8" s="2242" customFormat="1" ht="15" customHeight="1" thickBot="1" x14ac:dyDescent="0.25">
      <c r="A743" s="2409"/>
      <c r="C743" s="5493" t="s">
        <v>4514</v>
      </c>
      <c r="D743" s="5494"/>
      <c r="E743" s="5494"/>
      <c r="F743" s="5494"/>
      <c r="G743" s="5495"/>
      <c r="H743" s="2241"/>
    </row>
    <row r="744" spans="1:8" ht="15" customHeight="1" thickTop="1" x14ac:dyDescent="0.3">
      <c r="C744" s="5532" t="str">
        <f>+C722</f>
        <v>.</v>
      </c>
      <c r="D744" s="5532"/>
      <c r="E744" s="483"/>
      <c r="F744" s="483"/>
      <c r="G744" s="483"/>
      <c r="H744" s="2"/>
    </row>
    <row r="745" spans="1:8" ht="15" customHeight="1" thickBot="1" x14ac:dyDescent="0.35">
      <c r="C745" s="483"/>
      <c r="D745" s="483"/>
      <c r="E745" s="483"/>
      <c r="F745" s="483"/>
      <c r="G745" s="483"/>
      <c r="H745" s="2"/>
    </row>
    <row r="746" spans="1:8" ht="27" customHeight="1" thickTop="1" x14ac:dyDescent="0.3">
      <c r="C746" s="5127" t="s">
        <v>4434</v>
      </c>
      <c r="D746" s="5128"/>
      <c r="E746" s="5129"/>
      <c r="F746" s="483"/>
      <c r="G746" s="483"/>
      <c r="H746" s="2"/>
    </row>
    <row r="747" spans="1:8" ht="15" customHeight="1" x14ac:dyDescent="0.3">
      <c r="C747" s="5130" t="s">
        <v>1275</v>
      </c>
      <c r="D747" s="5131"/>
      <c r="E747" s="5132"/>
      <c r="F747" s="483"/>
      <c r="G747" s="483"/>
      <c r="H747" s="2"/>
    </row>
    <row r="748" spans="1:8" ht="47.25" customHeight="1" x14ac:dyDescent="0.3">
      <c r="C748" s="5117" t="s">
        <v>4435</v>
      </c>
      <c r="D748" s="5456"/>
      <c r="E748" s="5119"/>
      <c r="F748" s="483"/>
      <c r="G748" s="483"/>
      <c r="H748" s="2"/>
    </row>
    <row r="749" spans="1:8" ht="15" customHeight="1" x14ac:dyDescent="0.3">
      <c r="C749" s="2266" t="s">
        <v>4436</v>
      </c>
      <c r="D749" s="2267" t="s">
        <v>4437</v>
      </c>
      <c r="E749" s="2268" t="s">
        <v>1057</v>
      </c>
      <c r="F749" s="483"/>
      <c r="G749" s="483"/>
      <c r="H749" s="2"/>
    </row>
    <row r="750" spans="1:8" ht="15" customHeight="1" x14ac:dyDescent="0.3">
      <c r="C750" s="2269" t="s">
        <v>4438</v>
      </c>
      <c r="D750" s="2270">
        <v>9.99</v>
      </c>
      <c r="E750" s="2271">
        <v>500</v>
      </c>
      <c r="F750" s="483"/>
      <c r="G750" s="483"/>
      <c r="H750" s="2"/>
    </row>
    <row r="751" spans="1:8" ht="15" customHeight="1" x14ac:dyDescent="0.3">
      <c r="C751" s="2269" t="s">
        <v>4439</v>
      </c>
      <c r="D751" s="2270">
        <v>14.99</v>
      </c>
      <c r="E751" s="2271">
        <v>700</v>
      </c>
      <c r="F751" s="483"/>
      <c r="G751" s="483"/>
      <c r="H751" s="2"/>
    </row>
    <row r="752" spans="1:8" ht="15" customHeight="1" x14ac:dyDescent="0.3">
      <c r="C752" s="2269" t="s">
        <v>4440</v>
      </c>
      <c r="D752" s="2270">
        <v>19.989999999999998</v>
      </c>
      <c r="E752" s="2271">
        <v>1024</v>
      </c>
      <c r="F752" s="483"/>
      <c r="G752" s="483"/>
      <c r="H752" s="2"/>
    </row>
    <row r="753" spans="3:8" ht="15" customHeight="1" x14ac:dyDescent="0.3">
      <c r="C753" s="2269" t="s">
        <v>4441</v>
      </c>
      <c r="D753" s="2270">
        <v>29.99</v>
      </c>
      <c r="E753" s="2271">
        <v>2000</v>
      </c>
      <c r="F753" s="483"/>
      <c r="G753" s="483"/>
      <c r="H753" s="2"/>
    </row>
    <row r="754" spans="3:8" ht="15" customHeight="1" x14ac:dyDescent="0.3">
      <c r="C754" s="2269" t="s">
        <v>4442</v>
      </c>
      <c r="D754" s="2270">
        <v>49.99</v>
      </c>
      <c r="E754" s="2271">
        <v>4000</v>
      </c>
      <c r="F754" s="483"/>
      <c r="G754" s="483"/>
      <c r="H754" s="2"/>
    </row>
    <row r="755" spans="3:8" ht="15" customHeight="1" x14ac:dyDescent="0.3">
      <c r="C755" s="5136" t="s">
        <v>4443</v>
      </c>
      <c r="D755" s="5455"/>
      <c r="E755" s="5138"/>
      <c r="F755" s="483"/>
      <c r="G755" s="483"/>
      <c r="H755" s="2"/>
    </row>
    <row r="756" spans="3:8" ht="32.25" customHeight="1" x14ac:dyDescent="0.3">
      <c r="C756" s="5139" t="s">
        <v>4444</v>
      </c>
      <c r="D756" s="5533"/>
      <c r="E756" s="5141"/>
      <c r="F756" s="483"/>
      <c r="G756" s="483"/>
      <c r="H756" s="2"/>
    </row>
    <row r="757" spans="3:8" ht="15" customHeight="1" x14ac:dyDescent="0.3">
      <c r="C757" s="5142" t="s">
        <v>1584</v>
      </c>
      <c r="D757" s="5473"/>
      <c r="E757" s="5144"/>
      <c r="F757" s="483"/>
      <c r="G757" s="483"/>
      <c r="H757" s="2"/>
    </row>
    <row r="758" spans="3:8" ht="31.5" customHeight="1" x14ac:dyDescent="0.3">
      <c r="C758" s="5145" t="s">
        <v>4445</v>
      </c>
      <c r="D758" s="5457"/>
      <c r="E758" s="5147"/>
      <c r="F758" s="483"/>
      <c r="G758" s="483"/>
      <c r="H758" s="2"/>
    </row>
    <row r="759" spans="3:8" ht="15" customHeight="1" x14ac:dyDescent="0.3">
      <c r="C759" s="5145" t="s">
        <v>4446</v>
      </c>
      <c r="D759" s="5457"/>
      <c r="E759" s="5147"/>
      <c r="F759" s="483"/>
      <c r="G759" s="483"/>
      <c r="H759" s="2"/>
    </row>
    <row r="760" spans="3:8" ht="15" customHeight="1" x14ac:dyDescent="0.3">
      <c r="C760" s="5136" t="s">
        <v>4447</v>
      </c>
      <c r="D760" s="5455"/>
      <c r="E760" s="5138"/>
      <c r="F760" s="483"/>
      <c r="G760" s="483"/>
      <c r="H760" s="2"/>
    </row>
    <row r="761" spans="3:8" ht="15" customHeight="1" x14ac:dyDescent="0.3">
      <c r="C761" s="5148" t="s">
        <v>3282</v>
      </c>
      <c r="D761" s="5531"/>
      <c r="E761" s="5150"/>
      <c r="F761" s="483"/>
      <c r="G761" s="483"/>
      <c r="H761" s="2"/>
    </row>
    <row r="762" spans="3:8" ht="15" customHeight="1" x14ac:dyDescent="0.3">
      <c r="C762" s="5148" t="s">
        <v>4448</v>
      </c>
      <c r="D762" s="5531"/>
      <c r="E762" s="5150"/>
      <c r="F762" s="483"/>
      <c r="G762" s="483"/>
      <c r="H762" s="2"/>
    </row>
    <row r="763" spans="3:8" ht="19.5" customHeight="1" x14ac:dyDescent="0.3">
      <c r="C763" s="5148" t="s">
        <v>4449</v>
      </c>
      <c r="D763" s="5149"/>
      <c r="E763" s="5150"/>
      <c r="F763" s="483"/>
      <c r="G763" s="483"/>
      <c r="H763" s="2"/>
    </row>
    <row r="764" spans="3:8" ht="31.5" customHeight="1" x14ac:dyDescent="0.3">
      <c r="C764" s="5117" t="s">
        <v>4450</v>
      </c>
      <c r="D764" s="5456"/>
      <c r="E764" s="5119"/>
      <c r="F764" s="483"/>
      <c r="G764" s="483"/>
      <c r="H764" s="2"/>
    </row>
    <row r="765" spans="3:8" ht="25.5" customHeight="1" x14ac:dyDescent="0.3">
      <c r="C765" s="5145" t="s">
        <v>4451</v>
      </c>
      <c r="D765" s="5457"/>
      <c r="E765" s="5147"/>
      <c r="F765" s="483"/>
      <c r="G765" s="483"/>
      <c r="H765" s="2"/>
    </row>
    <row r="766" spans="3:8" ht="15" customHeight="1" x14ac:dyDescent="0.3">
      <c r="C766" s="5145" t="s">
        <v>4452</v>
      </c>
      <c r="D766" s="5457"/>
      <c r="E766" s="5147"/>
      <c r="F766" s="483"/>
      <c r="G766" s="483"/>
      <c r="H766" s="2"/>
    </row>
    <row r="767" spans="3:8" ht="15" customHeight="1" x14ac:dyDescent="0.3">
      <c r="C767" s="5145" t="s">
        <v>4453</v>
      </c>
      <c r="D767" s="5457"/>
      <c r="E767" s="5147"/>
      <c r="F767" s="483"/>
      <c r="G767" s="483"/>
      <c r="H767" s="2"/>
    </row>
    <row r="768" spans="3:8" ht="15" customHeight="1" x14ac:dyDescent="0.3">
      <c r="C768" s="5145" t="s">
        <v>4454</v>
      </c>
      <c r="D768" s="5457"/>
      <c r="E768" s="5147"/>
      <c r="F768" s="483"/>
      <c r="G768" s="483"/>
      <c r="H768" s="2"/>
    </row>
    <row r="769" spans="3:8" ht="24.75" customHeight="1" x14ac:dyDescent="0.3">
      <c r="C769" s="5117" t="s">
        <v>4492</v>
      </c>
      <c r="D769" s="5456"/>
      <c r="E769" s="5119"/>
      <c r="F769" s="483"/>
      <c r="G769" s="483"/>
      <c r="H769" s="2"/>
    </row>
    <row r="770" spans="3:8" ht="40.5" customHeight="1" x14ac:dyDescent="0.3">
      <c r="C770" s="5117" t="s">
        <v>4455</v>
      </c>
      <c r="D770" s="5456"/>
      <c r="E770" s="5119"/>
      <c r="F770" s="483"/>
      <c r="G770" s="483"/>
      <c r="H770" s="2"/>
    </row>
    <row r="771" spans="3:8" ht="42.75" customHeight="1" x14ac:dyDescent="0.3">
      <c r="C771" s="5117" t="s">
        <v>4456</v>
      </c>
      <c r="D771" s="5456"/>
      <c r="E771" s="5119"/>
      <c r="F771" s="483"/>
      <c r="G771" s="483"/>
      <c r="H771" s="2"/>
    </row>
    <row r="772" spans="3:8" ht="15" customHeight="1" x14ac:dyDescent="0.3">
      <c r="C772" s="5490" t="s">
        <v>947</v>
      </c>
      <c r="D772" s="5491"/>
      <c r="E772" s="5492"/>
      <c r="F772" s="483"/>
      <c r="G772" s="483"/>
      <c r="H772" s="2"/>
    </row>
    <row r="773" spans="3:8" ht="15" customHeight="1" thickBot="1" x14ac:dyDescent="0.35">
      <c r="C773" s="5145" t="s">
        <v>4457</v>
      </c>
      <c r="D773" s="5457"/>
      <c r="E773" s="5147"/>
      <c r="F773" s="483"/>
      <c r="G773" s="483"/>
      <c r="H773" s="2"/>
    </row>
    <row r="774" spans="3:8" ht="15" customHeight="1" thickTop="1" x14ac:dyDescent="0.3">
      <c r="C774" s="5463" t="str">
        <f>+C744</f>
        <v>.</v>
      </c>
      <c r="D774" s="5463"/>
      <c r="E774" s="483"/>
      <c r="F774" s="483"/>
      <c r="G774" s="483"/>
      <c r="H774" s="2"/>
    </row>
    <row r="775" spans="3:8" ht="15" customHeight="1" thickBot="1" x14ac:dyDescent="0.35">
      <c r="C775" s="483"/>
      <c r="D775" s="483"/>
      <c r="E775" s="483"/>
      <c r="F775" s="483"/>
      <c r="G775" s="483"/>
      <c r="H775" s="2"/>
    </row>
    <row r="776" spans="3:8" ht="21" customHeight="1" thickTop="1" x14ac:dyDescent="0.3">
      <c r="C776" s="5294" t="s">
        <v>4279</v>
      </c>
      <c r="D776" s="5295"/>
      <c r="E776" s="5213"/>
      <c r="F776" s="5214"/>
      <c r="G776" s="483"/>
      <c r="H776" s="2"/>
    </row>
    <row r="777" spans="3:8" ht="15" customHeight="1" x14ac:dyDescent="0.3">
      <c r="C777" s="2193" t="s">
        <v>373</v>
      </c>
      <c r="D777" s="876"/>
      <c r="E777" s="712"/>
      <c r="F777" s="2194"/>
      <c r="G777" s="483"/>
      <c r="H777" s="2"/>
    </row>
    <row r="778" spans="3:8" ht="15" customHeight="1" x14ac:dyDescent="0.3">
      <c r="C778" s="5183" t="s">
        <v>4280</v>
      </c>
      <c r="D778" s="4268"/>
      <c r="E778" s="3884"/>
      <c r="F778" s="5184"/>
      <c r="G778" s="483"/>
      <c r="H778" s="2"/>
    </row>
    <row r="779" spans="3:8" ht="15" customHeight="1" x14ac:dyDescent="0.3">
      <c r="C779" s="5151" t="s">
        <v>4281</v>
      </c>
      <c r="D779" s="3848"/>
      <c r="E779" s="3848"/>
      <c r="F779" s="5152"/>
      <c r="G779" s="483"/>
      <c r="H779" s="2"/>
    </row>
    <row r="780" spans="3:8" ht="15" customHeight="1" x14ac:dyDescent="0.3">
      <c r="C780" s="5151" t="s">
        <v>4282</v>
      </c>
      <c r="D780" s="3848"/>
      <c r="E780" s="3848"/>
      <c r="F780" s="5152"/>
      <c r="G780" s="483"/>
      <c r="H780" s="2"/>
    </row>
    <row r="781" spans="3:8" ht="27.75" customHeight="1" x14ac:dyDescent="0.3">
      <c r="C781" s="2200" t="s">
        <v>4283</v>
      </c>
      <c r="D781" s="946" t="s">
        <v>4284</v>
      </c>
      <c r="E781" s="946" t="s">
        <v>4285</v>
      </c>
      <c r="F781" s="2201" t="s">
        <v>4286</v>
      </c>
      <c r="G781" s="483"/>
      <c r="H781" s="2"/>
    </row>
    <row r="782" spans="3:8" ht="15" customHeight="1" x14ac:dyDescent="0.3">
      <c r="C782" s="2202" t="s">
        <v>4287</v>
      </c>
      <c r="D782" s="1702" t="s">
        <v>4288</v>
      </c>
      <c r="E782" s="1966">
        <v>5</v>
      </c>
      <c r="F782" s="2203" t="s">
        <v>4289</v>
      </c>
      <c r="G782" s="483"/>
      <c r="H782" s="2"/>
    </row>
    <row r="783" spans="3:8" ht="15" customHeight="1" x14ac:dyDescent="0.3">
      <c r="C783" s="2202" t="s">
        <v>4290</v>
      </c>
      <c r="D783" s="1702" t="s">
        <v>4291</v>
      </c>
      <c r="E783" s="1966">
        <v>12</v>
      </c>
      <c r="F783" s="2203" t="s">
        <v>4292</v>
      </c>
      <c r="G783" s="483"/>
      <c r="H783" s="2"/>
    </row>
    <row r="784" spans="3:8" ht="15" customHeight="1" x14ac:dyDescent="0.3">
      <c r="C784" s="2202" t="s">
        <v>4293</v>
      </c>
      <c r="D784" s="1702" t="s">
        <v>4294</v>
      </c>
      <c r="E784" s="1966">
        <v>19.989999999999998</v>
      </c>
      <c r="F784" s="2203" t="s">
        <v>4295</v>
      </c>
      <c r="G784" s="483"/>
      <c r="H784" s="2"/>
    </row>
    <row r="785" spans="3:8" ht="15" customHeight="1" thickBot="1" x14ac:dyDescent="0.35">
      <c r="C785" s="5449" t="s">
        <v>3721</v>
      </c>
      <c r="D785" s="5450"/>
      <c r="E785" s="5450"/>
      <c r="F785" s="5451"/>
      <c r="G785" s="483"/>
      <c r="H785" s="2"/>
    </row>
    <row r="786" spans="3:8" ht="15" customHeight="1" x14ac:dyDescent="0.3">
      <c r="C786" s="2198"/>
      <c r="D786" s="903"/>
      <c r="E786" s="903"/>
      <c r="F786" s="2199"/>
      <c r="G786" s="483"/>
      <c r="H786" s="2"/>
    </row>
    <row r="787" spans="3:8" ht="15" customHeight="1" x14ac:dyDescent="0.3">
      <c r="C787" s="5151" t="s">
        <v>4296</v>
      </c>
      <c r="D787" s="3848"/>
      <c r="E787" s="3848"/>
      <c r="F787" s="5152"/>
      <c r="G787" s="483"/>
      <c r="H787" s="2"/>
    </row>
    <row r="788" spans="3:8" ht="15" customHeight="1" x14ac:dyDescent="0.3">
      <c r="C788" s="2198"/>
      <c r="D788" s="903"/>
      <c r="E788" s="903"/>
      <c r="F788" s="2199"/>
      <c r="G788" s="483"/>
      <c r="H788" s="2"/>
    </row>
    <row r="789" spans="3:8" ht="15" customHeight="1" x14ac:dyDescent="0.3">
      <c r="C789" s="2200" t="s">
        <v>4283</v>
      </c>
      <c r="D789" s="946" t="s">
        <v>4284</v>
      </c>
      <c r="E789" s="946" t="s">
        <v>4285</v>
      </c>
      <c r="F789" s="2201" t="s">
        <v>4286</v>
      </c>
      <c r="G789" s="483"/>
      <c r="H789" s="2"/>
    </row>
    <row r="790" spans="3:8" ht="15" customHeight="1" x14ac:dyDescent="0.3">
      <c r="C790" s="2202" t="s">
        <v>4297</v>
      </c>
      <c r="D790" s="1702" t="s">
        <v>4298</v>
      </c>
      <c r="E790" s="1966">
        <v>3.5</v>
      </c>
      <c r="F790" s="2203" t="s">
        <v>4299</v>
      </c>
      <c r="G790" s="483"/>
      <c r="H790" s="2"/>
    </row>
    <row r="791" spans="3:8" ht="15" customHeight="1" x14ac:dyDescent="0.3">
      <c r="C791" s="2202" t="s">
        <v>4300</v>
      </c>
      <c r="D791" s="1702" t="s">
        <v>4301</v>
      </c>
      <c r="E791" s="1966">
        <v>7</v>
      </c>
      <c r="F791" s="2203" t="s">
        <v>4302</v>
      </c>
      <c r="G791" s="483"/>
      <c r="H791" s="2"/>
    </row>
    <row r="792" spans="3:8" ht="15" customHeight="1" x14ac:dyDescent="0.3">
      <c r="C792" s="2202" t="s">
        <v>4303</v>
      </c>
      <c r="D792" s="1702" t="s">
        <v>4304</v>
      </c>
      <c r="E792" s="1966">
        <v>14.99</v>
      </c>
      <c r="F792" s="2203" t="s">
        <v>4305</v>
      </c>
      <c r="G792" s="483"/>
      <c r="H792" s="2"/>
    </row>
    <row r="793" spans="3:8" ht="15" customHeight="1" thickBot="1" x14ac:dyDescent="0.35">
      <c r="C793" s="5449" t="s">
        <v>3721</v>
      </c>
      <c r="D793" s="5450"/>
      <c r="E793" s="5450"/>
      <c r="F793" s="5451"/>
      <c r="G793" s="483"/>
      <c r="H793" s="2"/>
    </row>
    <row r="794" spans="3:8" ht="15" customHeight="1" x14ac:dyDescent="0.3">
      <c r="C794" s="5151"/>
      <c r="D794" s="3848"/>
      <c r="E794" s="3848"/>
      <c r="F794" s="5152"/>
      <c r="G794" s="483"/>
      <c r="H794" s="2"/>
    </row>
    <row r="795" spans="3:8" ht="15" customHeight="1" x14ac:dyDescent="0.3">
      <c r="C795" s="5151" t="s">
        <v>4306</v>
      </c>
      <c r="D795" s="3848"/>
      <c r="E795" s="3848"/>
      <c r="F795" s="5152"/>
      <c r="G795" s="483"/>
      <c r="H795" s="2"/>
    </row>
    <row r="796" spans="3:8" ht="15" customHeight="1" x14ac:dyDescent="0.3">
      <c r="C796" s="2198"/>
      <c r="D796" s="903"/>
      <c r="E796" s="903"/>
      <c r="F796" s="2199"/>
      <c r="G796" s="483"/>
      <c r="H796" s="2"/>
    </row>
    <row r="797" spans="3:8" ht="15" customHeight="1" x14ac:dyDescent="0.3">
      <c r="C797" s="2200" t="s">
        <v>4283</v>
      </c>
      <c r="D797" s="946" t="s">
        <v>4284</v>
      </c>
      <c r="E797" s="946" t="s">
        <v>4285</v>
      </c>
      <c r="F797" s="2201" t="s">
        <v>4286</v>
      </c>
      <c r="G797" s="483"/>
      <c r="H797" s="2"/>
    </row>
    <row r="798" spans="3:8" ht="15" customHeight="1" x14ac:dyDescent="0.3">
      <c r="C798" s="2202" t="s">
        <v>4307</v>
      </c>
      <c r="D798" s="1702" t="s">
        <v>4308</v>
      </c>
      <c r="E798" s="1966">
        <v>3.5</v>
      </c>
      <c r="F798" s="2203" t="s">
        <v>4309</v>
      </c>
      <c r="G798" s="483"/>
      <c r="H798" s="2"/>
    </row>
    <row r="799" spans="3:8" ht="15" customHeight="1" x14ac:dyDescent="0.3">
      <c r="C799" s="2202" t="s">
        <v>4310</v>
      </c>
      <c r="D799" s="1702" t="s">
        <v>4311</v>
      </c>
      <c r="E799" s="1966">
        <v>7</v>
      </c>
      <c r="F799" s="2203" t="s">
        <v>4312</v>
      </c>
      <c r="G799" s="483"/>
      <c r="H799" s="2"/>
    </row>
    <row r="800" spans="3:8" ht="15" customHeight="1" x14ac:dyDescent="0.3">
      <c r="C800" s="2202" t="s">
        <v>4313</v>
      </c>
      <c r="D800" s="1702" t="s">
        <v>4314</v>
      </c>
      <c r="E800" s="1966">
        <v>14.99</v>
      </c>
      <c r="F800" s="2203" t="s">
        <v>4315</v>
      </c>
      <c r="G800" s="483"/>
      <c r="H800" s="2"/>
    </row>
    <row r="801" spans="3:8" ht="15" customHeight="1" thickBot="1" x14ac:dyDescent="0.35">
      <c r="C801" s="5449" t="s">
        <v>3721</v>
      </c>
      <c r="D801" s="5450"/>
      <c r="E801" s="5450"/>
      <c r="F801" s="5451"/>
      <c r="G801" s="483"/>
      <c r="H801" s="2"/>
    </row>
    <row r="802" spans="3:8" ht="15" customHeight="1" x14ac:dyDescent="0.3">
      <c r="C802" s="2198"/>
      <c r="D802" s="903"/>
      <c r="E802" s="903"/>
      <c r="F802" s="2199"/>
      <c r="G802" s="483"/>
      <c r="H802" s="2"/>
    </row>
    <row r="803" spans="3:8" ht="15" customHeight="1" x14ac:dyDescent="0.3">
      <c r="C803" s="5262" t="s">
        <v>374</v>
      </c>
      <c r="D803" s="4855"/>
      <c r="E803" s="903"/>
      <c r="F803" s="2199"/>
      <c r="G803" s="483"/>
      <c r="H803" s="2"/>
    </row>
    <row r="804" spans="3:8" ht="15" customHeight="1" x14ac:dyDescent="0.3">
      <c r="C804" s="5151" t="s">
        <v>4316</v>
      </c>
      <c r="D804" s="3848"/>
      <c r="E804" s="3848"/>
      <c r="F804" s="5152"/>
      <c r="G804" s="483"/>
      <c r="H804" s="2"/>
    </row>
    <row r="805" spans="3:8" ht="15" customHeight="1" x14ac:dyDescent="0.3">
      <c r="C805" s="5151" t="s">
        <v>4317</v>
      </c>
      <c r="D805" s="3848"/>
      <c r="E805" s="3848"/>
      <c r="F805" s="5152"/>
      <c r="G805" s="483"/>
      <c r="H805" s="2"/>
    </row>
    <row r="806" spans="3:8" ht="15" customHeight="1" x14ac:dyDescent="0.3">
      <c r="C806" s="5151" t="s">
        <v>4318</v>
      </c>
      <c r="D806" s="3848"/>
      <c r="E806" s="3848"/>
      <c r="F806" s="5152"/>
      <c r="G806" s="483"/>
      <c r="H806" s="2"/>
    </row>
    <row r="807" spans="3:8" ht="15" customHeight="1" x14ac:dyDescent="0.3">
      <c r="C807" s="5151" t="s">
        <v>4319</v>
      </c>
      <c r="D807" s="3848"/>
      <c r="E807" s="3848"/>
      <c r="F807" s="5152"/>
      <c r="G807" s="483"/>
      <c r="H807" s="2"/>
    </row>
    <row r="808" spans="3:8" ht="15" customHeight="1" x14ac:dyDescent="0.3">
      <c r="C808" s="5151" t="s">
        <v>4320</v>
      </c>
      <c r="D808" s="3848"/>
      <c r="E808" s="3848"/>
      <c r="F808" s="5152"/>
      <c r="G808" s="483"/>
      <c r="H808" s="2"/>
    </row>
    <row r="809" spans="3:8" ht="15" customHeight="1" x14ac:dyDescent="0.3">
      <c r="C809" s="5151" t="s">
        <v>4321</v>
      </c>
      <c r="D809" s="3848"/>
      <c r="E809" s="3848"/>
      <c r="F809" s="5152"/>
      <c r="G809" s="483"/>
      <c r="H809" s="2"/>
    </row>
    <row r="810" spans="3:8" ht="15" customHeight="1" x14ac:dyDescent="0.3">
      <c r="C810" s="5151" t="s">
        <v>4322</v>
      </c>
      <c r="D810" s="3848"/>
      <c r="E810" s="3848"/>
      <c r="F810" s="5152"/>
      <c r="G810" s="483"/>
      <c r="H810" s="2"/>
    </row>
    <row r="811" spans="3:8" ht="15" customHeight="1" x14ac:dyDescent="0.3">
      <c r="C811" s="5151" t="s">
        <v>4323</v>
      </c>
      <c r="D811" s="3848"/>
      <c r="E811" s="3848"/>
      <c r="F811" s="5152"/>
      <c r="G811" s="483"/>
      <c r="H811" s="2"/>
    </row>
    <row r="812" spans="3:8" ht="15" customHeight="1" x14ac:dyDescent="0.3">
      <c r="C812" s="5151" t="s">
        <v>4324</v>
      </c>
      <c r="D812" s="3848"/>
      <c r="E812" s="3848"/>
      <c r="F812" s="5152"/>
      <c r="G812" s="483"/>
      <c r="H812" s="2"/>
    </row>
    <row r="813" spans="3:8" ht="15" customHeight="1" x14ac:dyDescent="0.3">
      <c r="C813" s="5151" t="s">
        <v>4325</v>
      </c>
      <c r="D813" s="3848"/>
      <c r="E813" s="3848"/>
      <c r="F813" s="5152"/>
      <c r="G813" s="483"/>
      <c r="H813" s="2"/>
    </row>
    <row r="814" spans="3:8" ht="15" customHeight="1" x14ac:dyDescent="0.3">
      <c r="C814" s="5151" t="s">
        <v>4326</v>
      </c>
      <c r="D814" s="3848"/>
      <c r="E814" s="3848"/>
      <c r="F814" s="5152"/>
      <c r="G814" s="483"/>
      <c r="H814" s="2"/>
    </row>
    <row r="815" spans="3:8" ht="15" customHeight="1" x14ac:dyDescent="0.3">
      <c r="C815" s="5151" t="s">
        <v>4327</v>
      </c>
      <c r="D815" s="3848"/>
      <c r="E815" s="3848"/>
      <c r="F815" s="5152"/>
      <c r="G815" s="483"/>
      <c r="H815" s="2"/>
    </row>
    <row r="816" spans="3:8" ht="15" customHeight="1" x14ac:dyDescent="0.3">
      <c r="C816" s="5151"/>
      <c r="D816" s="3848"/>
      <c r="E816" s="3848"/>
      <c r="F816" s="5152"/>
      <c r="G816" s="483"/>
      <c r="H816" s="2"/>
    </row>
    <row r="817" spans="3:8" ht="15" customHeight="1" x14ac:dyDescent="0.3">
      <c r="C817" s="5262" t="s">
        <v>4328</v>
      </c>
      <c r="D817" s="4855"/>
      <c r="E817" s="4855"/>
      <c r="F817" s="5263"/>
      <c r="G817" s="483"/>
      <c r="H817" s="2"/>
    </row>
    <row r="818" spans="3:8" ht="34.5" customHeight="1" x14ac:dyDescent="0.3">
      <c r="C818" s="5151" t="s">
        <v>4329</v>
      </c>
      <c r="D818" s="3848"/>
      <c r="E818" s="3848"/>
      <c r="F818" s="5152"/>
      <c r="G818" s="483"/>
      <c r="H818" s="2"/>
    </row>
    <row r="819" spans="3:8" ht="15" customHeight="1" x14ac:dyDescent="0.3">
      <c r="C819" s="5461" t="s">
        <v>4330</v>
      </c>
      <c r="D819" s="5462"/>
      <c r="E819" s="1552"/>
      <c r="F819" s="2195"/>
      <c r="G819" s="483"/>
      <c r="H819" s="2"/>
    </row>
    <row r="820" spans="3:8" ht="15" customHeight="1" x14ac:dyDescent="0.3">
      <c r="C820" s="2200" t="s">
        <v>4283</v>
      </c>
      <c r="D820" s="946" t="s">
        <v>4284</v>
      </c>
      <c r="E820" s="946" t="s">
        <v>4285</v>
      </c>
      <c r="F820" s="2195"/>
      <c r="G820" s="483"/>
      <c r="H820" s="2"/>
    </row>
    <row r="821" spans="3:8" ht="15" customHeight="1" x14ac:dyDescent="0.3">
      <c r="C821" s="2202" t="s">
        <v>4331</v>
      </c>
      <c r="D821" s="1702" t="s">
        <v>4332</v>
      </c>
      <c r="E821" s="1966">
        <v>9.99</v>
      </c>
      <c r="F821" s="2195"/>
      <c r="G821" s="483"/>
      <c r="H821" s="2"/>
    </row>
    <row r="822" spans="3:8" ht="15" customHeight="1" x14ac:dyDescent="0.3">
      <c r="C822" s="5467" t="s">
        <v>4333</v>
      </c>
      <c r="D822" s="5468"/>
      <c r="E822" s="5469"/>
      <c r="F822" s="2195"/>
      <c r="G822" s="483"/>
      <c r="H822" s="2"/>
    </row>
    <row r="823" spans="3:8" ht="15" customHeight="1" x14ac:dyDescent="0.3">
      <c r="C823" s="2198"/>
      <c r="D823" s="903"/>
      <c r="E823" s="903"/>
      <c r="F823" s="2195"/>
      <c r="G823" s="483"/>
      <c r="H823" s="2"/>
    </row>
    <row r="824" spans="3:8" ht="15" customHeight="1" x14ac:dyDescent="0.3">
      <c r="C824" s="5461" t="s">
        <v>4334</v>
      </c>
      <c r="D824" s="5462"/>
      <c r="E824" s="1552"/>
      <c r="F824" s="2195"/>
      <c r="G824" s="483"/>
      <c r="H824" s="2"/>
    </row>
    <row r="825" spans="3:8" ht="15" customHeight="1" x14ac:dyDescent="0.3">
      <c r="C825" s="2200" t="s">
        <v>4283</v>
      </c>
      <c r="D825" s="946" t="s">
        <v>4284</v>
      </c>
      <c r="E825" s="946" t="s">
        <v>4285</v>
      </c>
      <c r="F825" s="2195"/>
      <c r="G825" s="483"/>
      <c r="H825" s="2"/>
    </row>
    <row r="826" spans="3:8" ht="15" customHeight="1" x14ac:dyDescent="0.3">
      <c r="C826" s="2202" t="s">
        <v>4335</v>
      </c>
      <c r="D826" s="1702" t="s">
        <v>4336</v>
      </c>
      <c r="E826" s="1966">
        <v>9.99</v>
      </c>
      <c r="F826" s="2195"/>
      <c r="G826" s="483"/>
      <c r="H826" s="2"/>
    </row>
    <row r="827" spans="3:8" ht="15" customHeight="1" x14ac:dyDescent="0.3">
      <c r="C827" s="5467" t="s">
        <v>4333</v>
      </c>
      <c r="D827" s="5468"/>
      <c r="E827" s="5469"/>
      <c r="F827" s="2195"/>
      <c r="G827" s="483"/>
      <c r="H827" s="2"/>
    </row>
    <row r="828" spans="3:8" ht="15" customHeight="1" x14ac:dyDescent="0.3">
      <c r="C828" s="5151"/>
      <c r="D828" s="3848"/>
      <c r="E828" s="3848"/>
      <c r="F828" s="5152"/>
      <c r="G828" s="483"/>
      <c r="H828" s="2"/>
    </row>
    <row r="829" spans="3:8" ht="15" customHeight="1" x14ac:dyDescent="0.3">
      <c r="C829" s="5151" t="s">
        <v>4337</v>
      </c>
      <c r="D829" s="3848"/>
      <c r="E829" s="3848"/>
      <c r="F829" s="5152"/>
      <c r="G829" s="483"/>
      <c r="H829" s="2"/>
    </row>
    <row r="830" spans="3:8" ht="15" customHeight="1" x14ac:dyDescent="0.3">
      <c r="C830" s="5151" t="s">
        <v>4338</v>
      </c>
      <c r="D830" s="3848"/>
      <c r="E830" s="3848"/>
      <c r="F830" s="5152"/>
      <c r="G830" s="483"/>
      <c r="H830" s="2"/>
    </row>
    <row r="831" spans="3:8" ht="15" customHeight="1" x14ac:dyDescent="0.3">
      <c r="C831" s="5151" t="s">
        <v>4339</v>
      </c>
      <c r="D831" s="3848"/>
      <c r="E831" s="3848"/>
      <c r="F831" s="5152"/>
      <c r="G831" s="483"/>
      <c r="H831" s="2"/>
    </row>
    <row r="832" spans="3:8" ht="15" customHeight="1" x14ac:dyDescent="0.3">
      <c r="C832" s="5151"/>
      <c r="D832" s="3848"/>
      <c r="E832" s="3848"/>
      <c r="F832" s="5152"/>
      <c r="G832" s="483"/>
      <c r="H832" s="2"/>
    </row>
    <row r="833" spans="3:8" ht="15" customHeight="1" x14ac:dyDescent="0.3">
      <c r="C833" s="5464" t="s">
        <v>4340</v>
      </c>
      <c r="D833" s="5465"/>
      <c r="E833" s="5465"/>
      <c r="F833" s="5466"/>
      <c r="G833" s="483"/>
      <c r="H833" s="2"/>
    </row>
    <row r="834" spans="3:8" ht="15" customHeight="1" x14ac:dyDescent="0.3">
      <c r="C834" s="2198"/>
      <c r="D834" s="903"/>
      <c r="E834" s="903"/>
      <c r="F834" s="2199"/>
      <c r="G834" s="483"/>
      <c r="H834" s="2"/>
    </row>
    <row r="835" spans="3:8" ht="15" customHeight="1" x14ac:dyDescent="0.3">
      <c r="C835" s="2196" t="s">
        <v>4341</v>
      </c>
      <c r="D835" s="2197"/>
      <c r="E835" s="712"/>
      <c r="F835" s="2194"/>
      <c r="G835" s="483"/>
      <c r="H835" s="2"/>
    </row>
    <row r="836" spans="3:8" ht="15" customHeight="1" thickBot="1" x14ac:dyDescent="0.35">
      <c r="C836" s="5425" t="s">
        <v>4342</v>
      </c>
      <c r="D836" s="5440"/>
      <c r="E836" s="5426"/>
      <c r="F836" s="5441"/>
      <c r="G836" s="483"/>
      <c r="H836" s="2"/>
    </row>
    <row r="837" spans="3:8" ht="15" customHeight="1" thickTop="1" x14ac:dyDescent="0.3">
      <c r="C837" s="2076" t="str">
        <f>+C774</f>
        <v>.</v>
      </c>
      <c r="D837" s="483"/>
      <c r="E837" s="483"/>
      <c r="F837" s="483"/>
      <c r="G837" s="483"/>
      <c r="H837" s="2"/>
    </row>
    <row r="838" spans="3:8" ht="15" customHeight="1" thickBot="1" x14ac:dyDescent="0.35">
      <c r="C838" s="483"/>
      <c r="D838" s="483"/>
      <c r="E838" s="483"/>
      <c r="F838" s="483"/>
      <c r="G838" s="483"/>
      <c r="H838" s="2"/>
    </row>
    <row r="839" spans="3:8" ht="27" customHeight="1" thickTop="1" x14ac:dyDescent="0.3">
      <c r="C839" s="5154" t="s">
        <v>4257</v>
      </c>
      <c r="D839" s="5155"/>
      <c r="E839" s="5156"/>
      <c r="F839" s="483"/>
      <c r="G839" s="483"/>
      <c r="H839" s="2"/>
    </row>
    <row r="840" spans="3:8" ht="15" customHeight="1" x14ac:dyDescent="0.3">
      <c r="C840" s="5470"/>
      <c r="D840" s="5471"/>
      <c r="E840" s="5472"/>
      <c r="F840" s="483"/>
      <c r="G840" s="483"/>
      <c r="H840" s="2"/>
    </row>
    <row r="841" spans="3:8" ht="15" customHeight="1" x14ac:dyDescent="0.3">
      <c r="C841" s="5157" t="s">
        <v>373</v>
      </c>
      <c r="D841" s="4805"/>
      <c r="E841" s="5158"/>
      <c r="F841" s="483"/>
      <c r="G841" s="483"/>
      <c r="H841" s="2"/>
    </row>
    <row r="842" spans="3:8" ht="30" customHeight="1" x14ac:dyDescent="0.3">
      <c r="C842" s="5159" t="s">
        <v>4258</v>
      </c>
      <c r="D842" s="3890"/>
      <c r="E842" s="5160"/>
      <c r="F842" s="483"/>
      <c r="G842" s="483"/>
      <c r="H842" s="2"/>
    </row>
    <row r="843" spans="3:8" ht="21" customHeight="1" x14ac:dyDescent="0.3">
      <c r="C843" s="5159" t="s">
        <v>4259</v>
      </c>
      <c r="D843" s="3890"/>
      <c r="E843" s="5160"/>
      <c r="F843" s="483"/>
      <c r="G843" s="483"/>
      <c r="H843" s="2"/>
    </row>
    <row r="844" spans="3:8" ht="15" customHeight="1" x14ac:dyDescent="0.3">
      <c r="C844" s="5159"/>
      <c r="D844" s="3890"/>
      <c r="E844" s="5160"/>
      <c r="F844" s="483"/>
      <c r="G844" s="483"/>
      <c r="H844" s="2"/>
    </row>
    <row r="845" spans="3:8" ht="15" customHeight="1" x14ac:dyDescent="0.3">
      <c r="C845" s="5161" t="s">
        <v>954</v>
      </c>
      <c r="D845" s="5162"/>
      <c r="E845" s="5163"/>
      <c r="F845" s="483"/>
      <c r="G845" s="483"/>
      <c r="H845" s="2"/>
    </row>
    <row r="846" spans="3:8" ht="15" customHeight="1" x14ac:dyDescent="0.3">
      <c r="C846" s="5164" t="s">
        <v>4260</v>
      </c>
      <c r="D846" s="3934"/>
      <c r="E846" s="5165"/>
      <c r="F846" s="483"/>
      <c r="G846" s="483"/>
      <c r="H846" s="2"/>
    </row>
    <row r="847" spans="3:8" ht="15" customHeight="1" x14ac:dyDescent="0.3">
      <c r="C847" s="5164" t="s">
        <v>4261</v>
      </c>
      <c r="D847" s="3934"/>
      <c r="E847" s="5165"/>
      <c r="F847" s="483"/>
      <c r="G847" s="483"/>
      <c r="H847" s="2"/>
    </row>
    <row r="848" spans="3:8" ht="15" customHeight="1" x14ac:dyDescent="0.3">
      <c r="C848" s="5164" t="s">
        <v>4262</v>
      </c>
      <c r="D848" s="3934"/>
      <c r="E848" s="5165"/>
      <c r="F848" s="483"/>
      <c r="G848" s="483"/>
      <c r="H848" s="2"/>
    </row>
    <row r="849" spans="3:8" ht="15" customHeight="1" x14ac:dyDescent="0.3">
      <c r="C849" s="5164" t="s">
        <v>4263</v>
      </c>
      <c r="D849" s="3934"/>
      <c r="E849" s="5165"/>
      <c r="F849" s="483"/>
      <c r="G849" s="483"/>
      <c r="H849" s="2"/>
    </row>
    <row r="850" spans="3:8" ht="15" customHeight="1" x14ac:dyDescent="0.3">
      <c r="C850" s="5164" t="s">
        <v>4277</v>
      </c>
      <c r="D850" s="3934"/>
      <c r="E850" s="5165"/>
      <c r="F850" s="483"/>
      <c r="G850" s="483"/>
      <c r="H850" s="2"/>
    </row>
    <row r="851" spans="3:8" ht="15" customHeight="1" x14ac:dyDescent="0.3">
      <c r="C851" s="5164" t="s">
        <v>4264</v>
      </c>
      <c r="D851" s="3934"/>
      <c r="E851" s="5165"/>
      <c r="F851" s="483"/>
      <c r="G851" s="483"/>
      <c r="H851" s="2"/>
    </row>
    <row r="852" spans="3:8" ht="15" customHeight="1" x14ac:dyDescent="0.3">
      <c r="C852" s="5164" t="s">
        <v>4278</v>
      </c>
      <c r="D852" s="3934"/>
      <c r="E852" s="5165"/>
      <c r="F852" s="483"/>
      <c r="G852" s="483"/>
      <c r="H852" s="2"/>
    </row>
    <row r="853" spans="3:8" ht="15" customHeight="1" x14ac:dyDescent="0.3">
      <c r="C853" s="5164" t="s">
        <v>4265</v>
      </c>
      <c r="D853" s="3934"/>
      <c r="E853" s="5165"/>
      <c r="F853" s="483"/>
      <c r="G853" s="483"/>
      <c r="H853" s="2"/>
    </row>
    <row r="854" spans="3:8" ht="15" customHeight="1" x14ac:dyDescent="0.3">
      <c r="C854" s="5164" t="s">
        <v>4266</v>
      </c>
      <c r="D854" s="3934"/>
      <c r="E854" s="5165"/>
      <c r="F854" s="483"/>
      <c r="G854" s="483"/>
      <c r="H854" s="2"/>
    </row>
    <row r="855" spans="3:8" ht="15" customHeight="1" x14ac:dyDescent="0.3">
      <c r="C855" s="5164" t="s">
        <v>4267</v>
      </c>
      <c r="D855" s="3934"/>
      <c r="E855" s="5165"/>
      <c r="F855" s="483"/>
      <c r="G855" s="483"/>
      <c r="H855" s="2"/>
    </row>
    <row r="856" spans="3:8" ht="15" customHeight="1" x14ac:dyDescent="0.3">
      <c r="C856" s="5164" t="s">
        <v>4268</v>
      </c>
      <c r="D856" s="3934"/>
      <c r="E856" s="5165"/>
      <c r="F856" s="483"/>
      <c r="G856" s="483"/>
      <c r="H856" s="2"/>
    </row>
    <row r="857" spans="3:8" ht="15" customHeight="1" x14ac:dyDescent="0.3">
      <c r="C857" s="5164" t="s">
        <v>4269</v>
      </c>
      <c r="D857" s="3934"/>
      <c r="E857" s="5165"/>
      <c r="F857" s="483"/>
      <c r="G857" s="483"/>
      <c r="H857" s="2"/>
    </row>
    <row r="858" spans="3:8" ht="15" customHeight="1" x14ac:dyDescent="0.3">
      <c r="C858" s="5164" t="s">
        <v>4270</v>
      </c>
      <c r="D858" s="3934"/>
      <c r="E858" s="5165"/>
      <c r="F858" s="483"/>
      <c r="G858" s="483"/>
      <c r="H858" s="2"/>
    </row>
    <row r="859" spans="3:8" ht="15" customHeight="1" x14ac:dyDescent="0.3">
      <c r="C859" s="5164" t="s">
        <v>4271</v>
      </c>
      <c r="D859" s="3934"/>
      <c r="E859" s="5165"/>
      <c r="F859" s="483"/>
      <c r="G859" s="483"/>
      <c r="H859" s="2"/>
    </row>
    <row r="860" spans="3:8" ht="15" customHeight="1" x14ac:dyDescent="0.3">
      <c r="C860" s="5164" t="s">
        <v>4272</v>
      </c>
      <c r="D860" s="3934"/>
      <c r="E860" s="5165"/>
      <c r="F860" s="483"/>
      <c r="G860" s="483"/>
      <c r="H860" s="2"/>
    </row>
    <row r="861" spans="3:8" ht="15" customHeight="1" x14ac:dyDescent="0.3">
      <c r="C861" s="5164" t="s">
        <v>4273</v>
      </c>
      <c r="D861" s="3934"/>
      <c r="E861" s="5165"/>
      <c r="F861" s="483"/>
      <c r="G861" s="483"/>
      <c r="H861" s="2"/>
    </row>
    <row r="862" spans="3:8" ht="15" customHeight="1" x14ac:dyDescent="0.3">
      <c r="C862" s="5164" t="s">
        <v>4274</v>
      </c>
      <c r="D862" s="3934"/>
      <c r="E862" s="5165"/>
      <c r="F862" s="483"/>
      <c r="G862" s="483"/>
      <c r="H862" s="2"/>
    </row>
    <row r="863" spans="3:8" ht="27" customHeight="1" x14ac:dyDescent="0.3">
      <c r="C863" s="5159" t="s">
        <v>4275</v>
      </c>
      <c r="D863" s="3890"/>
      <c r="E863" s="5160"/>
      <c r="F863" s="483"/>
      <c r="G863" s="483"/>
      <c r="H863" s="2"/>
    </row>
    <row r="864" spans="3:8" ht="44.25" customHeight="1" thickBot="1" x14ac:dyDescent="0.35">
      <c r="C864" s="5175" t="s">
        <v>4276</v>
      </c>
      <c r="D864" s="5176"/>
      <c r="E864" s="5177"/>
      <c r="F864" s="483"/>
      <c r="G864" s="483"/>
      <c r="H864" s="2"/>
    </row>
    <row r="865" spans="3:8" ht="15" customHeight="1" thickTop="1" x14ac:dyDescent="0.3">
      <c r="C865" s="5153" t="str">
        <f>+C837</f>
        <v>.</v>
      </c>
      <c r="D865" s="5153"/>
      <c r="E865" s="483"/>
      <c r="F865" s="483"/>
      <c r="G865" s="483"/>
      <c r="H865" s="2"/>
    </row>
    <row r="866" spans="3:8" ht="15" customHeight="1" thickBot="1" x14ac:dyDescent="0.35">
      <c r="C866" s="483"/>
      <c r="D866" s="483"/>
      <c r="E866" s="483"/>
      <c r="F866" s="483"/>
      <c r="G866" s="483"/>
      <c r="H866" s="2"/>
    </row>
    <row r="867" spans="3:8" ht="15" customHeight="1" thickBot="1" x14ac:dyDescent="0.25">
      <c r="C867" s="5458" t="s">
        <v>1027</v>
      </c>
      <c r="D867" s="5459"/>
      <c r="E867" s="5459"/>
      <c r="F867" s="5459"/>
      <c r="G867" s="5460"/>
      <c r="H867" s="2"/>
    </row>
    <row r="868" spans="3:8" ht="15" customHeight="1" thickTop="1" x14ac:dyDescent="0.2">
      <c r="C868" s="5154" t="s">
        <v>4240</v>
      </c>
      <c r="D868" s="5155"/>
      <c r="E868" s="5155"/>
      <c r="F868" s="5155"/>
      <c r="G868" s="5156"/>
      <c r="H868" s="2"/>
    </row>
    <row r="869" spans="3:8" ht="15" customHeight="1" x14ac:dyDescent="0.2">
      <c r="C869" s="746" t="s">
        <v>1029</v>
      </c>
      <c r="D869" s="876"/>
      <c r="E869" s="876"/>
      <c r="F869" s="876"/>
      <c r="G869" s="877"/>
      <c r="H869" s="2"/>
    </row>
    <row r="870" spans="3:8" ht="45.75" customHeight="1" x14ac:dyDescent="0.2">
      <c r="C870" s="5166" t="s">
        <v>4241</v>
      </c>
      <c r="D870" s="4740"/>
      <c r="E870" s="4740"/>
      <c r="F870" s="4740"/>
      <c r="G870" s="5167"/>
      <c r="H870" s="2"/>
    </row>
    <row r="871" spans="3:8" ht="15" customHeight="1" thickBot="1" x14ac:dyDescent="0.25">
      <c r="C871" s="902"/>
      <c r="D871" s="901"/>
      <c r="E871" s="901"/>
      <c r="F871" s="901"/>
      <c r="G871" s="745"/>
      <c r="H871" s="2"/>
    </row>
    <row r="872" spans="3:8" ht="15" customHeight="1" thickBot="1" x14ac:dyDescent="0.25">
      <c r="C872" s="1018" t="s">
        <v>1153</v>
      </c>
      <c r="D872" s="819" t="s">
        <v>4242</v>
      </c>
      <c r="E872" s="5453" t="s">
        <v>4243</v>
      </c>
      <c r="F872" s="5454"/>
      <c r="G872" s="745"/>
      <c r="H872" s="2"/>
    </row>
    <row r="873" spans="3:8" ht="15" customHeight="1" x14ac:dyDescent="0.2">
      <c r="C873" s="2186" t="s">
        <v>4244</v>
      </c>
      <c r="D873" s="2187" t="s">
        <v>4245</v>
      </c>
      <c r="E873" s="5178" t="s">
        <v>4246</v>
      </c>
      <c r="F873" s="5179"/>
      <c r="G873" s="745"/>
      <c r="H873" s="2"/>
    </row>
    <row r="874" spans="3:8" ht="15" customHeight="1" x14ac:dyDescent="0.2">
      <c r="C874" s="2188" t="s">
        <v>242</v>
      </c>
      <c r="D874" s="2189" t="s">
        <v>4245</v>
      </c>
      <c r="E874" s="5173" t="s">
        <v>4247</v>
      </c>
      <c r="F874" s="5174"/>
      <c r="G874" s="894"/>
      <c r="H874" s="2"/>
    </row>
    <row r="875" spans="3:8" ht="15" customHeight="1" x14ac:dyDescent="0.2">
      <c r="C875" s="2188" t="s">
        <v>243</v>
      </c>
      <c r="D875" s="2189" t="s">
        <v>4245</v>
      </c>
      <c r="E875" s="5173" t="s">
        <v>4248</v>
      </c>
      <c r="F875" s="5174"/>
      <c r="G875" s="894"/>
      <c r="H875" s="2"/>
    </row>
    <row r="876" spans="3:8" ht="15" customHeight="1" thickBot="1" x14ac:dyDescent="0.25">
      <c r="C876" s="965" t="s">
        <v>4249</v>
      </c>
      <c r="D876" s="2190"/>
      <c r="E876" s="2191"/>
      <c r="F876" s="2192"/>
      <c r="G876" s="894"/>
      <c r="H876" s="2"/>
    </row>
    <row r="877" spans="3:8" ht="15" customHeight="1" x14ac:dyDescent="0.2">
      <c r="C877" s="892"/>
      <c r="D877" s="893"/>
      <c r="E877" s="1019"/>
      <c r="F877" s="1019"/>
      <c r="G877" s="894"/>
      <c r="H877" s="2"/>
    </row>
    <row r="878" spans="3:8" ht="15" customHeight="1" x14ac:dyDescent="0.2">
      <c r="C878" s="892" t="s">
        <v>1047</v>
      </c>
      <c r="D878" s="893"/>
      <c r="E878" s="1019"/>
      <c r="F878" s="1019"/>
      <c r="G878" s="894"/>
      <c r="H878" s="2"/>
    </row>
    <row r="879" spans="3:8" ht="15" customHeight="1" x14ac:dyDescent="0.2">
      <c r="C879" s="892"/>
      <c r="D879" s="893"/>
      <c r="E879" s="1019"/>
      <c r="F879" s="1019"/>
      <c r="G879" s="894"/>
      <c r="H879" s="2"/>
    </row>
    <row r="880" spans="3:8" ht="15" customHeight="1" x14ac:dyDescent="0.2">
      <c r="C880" s="746" t="s">
        <v>1048</v>
      </c>
      <c r="D880" s="893"/>
      <c r="E880" s="893"/>
      <c r="F880" s="893"/>
      <c r="G880" s="894"/>
      <c r="H880" s="2"/>
    </row>
    <row r="881" spans="3:8" ht="15" customHeight="1" x14ac:dyDescent="0.2">
      <c r="C881" s="5166" t="s">
        <v>4250</v>
      </c>
      <c r="D881" s="4740"/>
      <c r="E881" s="4740"/>
      <c r="F881" s="4740"/>
      <c r="G881" s="5167"/>
      <c r="H881" s="2"/>
    </row>
    <row r="882" spans="3:8" ht="15" customHeight="1" x14ac:dyDescent="0.2">
      <c r="C882" s="5166" t="s">
        <v>4251</v>
      </c>
      <c r="D882" s="4740"/>
      <c r="E882" s="4740"/>
      <c r="F882" s="4740"/>
      <c r="G882" s="5167"/>
      <c r="H882" s="2"/>
    </row>
    <row r="883" spans="3:8" ht="23.25" customHeight="1" x14ac:dyDescent="0.2">
      <c r="C883" s="5166" t="s">
        <v>4252</v>
      </c>
      <c r="D883" s="4740"/>
      <c r="E883" s="4740"/>
      <c r="F883" s="4740"/>
      <c r="G883" s="5167"/>
      <c r="H883" s="2"/>
    </row>
    <row r="884" spans="3:8" ht="17.25" customHeight="1" x14ac:dyDescent="0.2">
      <c r="C884" s="5166" t="s">
        <v>4253</v>
      </c>
      <c r="D884" s="4740"/>
      <c r="E884" s="4740"/>
      <c r="F884" s="4740"/>
      <c r="G884" s="5167"/>
      <c r="H884" s="2"/>
    </row>
    <row r="885" spans="3:8" ht="27.75" customHeight="1" x14ac:dyDescent="0.2">
      <c r="C885" s="5166" t="s">
        <v>4254</v>
      </c>
      <c r="D885" s="4740"/>
      <c r="E885" s="4740"/>
      <c r="F885" s="4740"/>
      <c r="G885" s="5167"/>
      <c r="H885" s="2"/>
    </row>
    <row r="886" spans="3:8" ht="15" customHeight="1" x14ac:dyDescent="0.2">
      <c r="C886" s="5168" t="s">
        <v>1043</v>
      </c>
      <c r="D886" s="3848"/>
      <c r="E886" s="3848"/>
      <c r="F886" s="3848"/>
      <c r="G886" s="5169"/>
      <c r="H886" s="2"/>
    </row>
    <row r="887" spans="3:8" ht="31.5" customHeight="1" x14ac:dyDescent="0.2">
      <c r="C887" s="5168" t="s">
        <v>4255</v>
      </c>
      <c r="D887" s="3848"/>
      <c r="E887" s="3848"/>
      <c r="F887" s="3848"/>
      <c r="G887" s="5169"/>
      <c r="H887" s="2"/>
    </row>
    <row r="888" spans="3:8" ht="15" customHeight="1" x14ac:dyDescent="0.2">
      <c r="C888" s="1556"/>
      <c r="D888" s="903"/>
      <c r="E888" s="903"/>
      <c r="F888" s="903"/>
      <c r="G888" s="1557"/>
      <c r="H888" s="2"/>
    </row>
    <row r="889" spans="3:8" ht="15" customHeight="1" thickBot="1" x14ac:dyDescent="0.25">
      <c r="C889" s="5170" t="s">
        <v>4256</v>
      </c>
      <c r="D889" s="5171"/>
      <c r="E889" s="5171"/>
      <c r="F889" s="5171"/>
      <c r="G889" s="5172"/>
      <c r="H889" s="2"/>
    </row>
    <row r="890" spans="3:8" ht="15" customHeight="1" thickTop="1" x14ac:dyDescent="0.3">
      <c r="C890" s="5153" t="str">
        <f>+C865</f>
        <v>.</v>
      </c>
      <c r="D890" s="5153"/>
      <c r="E890" s="483"/>
      <c r="F890" s="483"/>
      <c r="G890" s="483"/>
      <c r="H890" s="2"/>
    </row>
    <row r="891" spans="3:8" s="1013" customFormat="1" ht="15" customHeight="1" thickBot="1" x14ac:dyDescent="0.25">
      <c r="C891" s="1989"/>
      <c r="D891" s="1989"/>
      <c r="E891" s="1989"/>
      <c r="F891" s="1989"/>
      <c r="G891" s="1989"/>
      <c r="H891" s="1986"/>
    </row>
    <row r="892" spans="3:8" s="1013" customFormat="1" ht="23.25" customHeight="1" thickTop="1" x14ac:dyDescent="0.2">
      <c r="C892" s="5180" t="s">
        <v>3840</v>
      </c>
      <c r="D892" s="5181"/>
      <c r="E892" s="5181"/>
      <c r="F892" s="5182"/>
      <c r="G892" s="1989"/>
      <c r="H892" s="1986"/>
    </row>
    <row r="893" spans="3:8" s="1013" customFormat="1" ht="15" customHeight="1" x14ac:dyDescent="0.2">
      <c r="C893" s="1818" t="s">
        <v>3441</v>
      </c>
      <c r="D893" s="1819"/>
      <c r="E893" s="1819"/>
      <c r="F893" s="1866"/>
      <c r="G893" s="1989"/>
      <c r="H893" s="1986"/>
    </row>
    <row r="894" spans="3:8" s="1013" customFormat="1" ht="36.75" customHeight="1" thickBot="1" x14ac:dyDescent="0.25">
      <c r="C894" s="5151" t="s">
        <v>3841</v>
      </c>
      <c r="D894" s="3848"/>
      <c r="E894" s="3848"/>
      <c r="F894" s="5152"/>
      <c r="G894" s="1989"/>
      <c r="H894" s="1986"/>
    </row>
    <row r="895" spans="3:8" s="1013" customFormat="1" ht="27" customHeight="1" x14ac:dyDescent="0.2">
      <c r="C895" s="1867" t="s">
        <v>3504</v>
      </c>
      <c r="D895" s="906" t="s">
        <v>1057</v>
      </c>
      <c r="E895" s="906" t="s">
        <v>382</v>
      </c>
      <c r="F895" s="1868"/>
      <c r="G895" s="1989"/>
      <c r="H895" s="1986"/>
    </row>
    <row r="896" spans="3:8" s="1013" customFormat="1" ht="15" customHeight="1" x14ac:dyDescent="0.2">
      <c r="C896" s="1869" t="s">
        <v>3506</v>
      </c>
      <c r="D896" s="1101">
        <v>2000</v>
      </c>
      <c r="E896" s="1101" t="s">
        <v>3507</v>
      </c>
      <c r="F896" s="1868"/>
      <c r="G896" s="1989"/>
      <c r="H896" s="1986"/>
    </row>
    <row r="897" spans="3:8" s="1013" customFormat="1" ht="15" customHeight="1" x14ac:dyDescent="0.2">
      <c r="C897" s="1869" t="s">
        <v>3509</v>
      </c>
      <c r="D897" s="1101">
        <v>3000</v>
      </c>
      <c r="E897" s="1101" t="s">
        <v>3510</v>
      </c>
      <c r="F897" s="1868"/>
      <c r="G897" s="1989"/>
      <c r="H897" s="1986"/>
    </row>
    <row r="898" spans="3:8" s="1013" customFormat="1" ht="15" customHeight="1" x14ac:dyDescent="0.2">
      <c r="C898" s="1869" t="s">
        <v>3842</v>
      </c>
      <c r="D898" s="1101">
        <v>700</v>
      </c>
      <c r="E898" s="1101" t="s">
        <v>3843</v>
      </c>
      <c r="F898" s="1868"/>
      <c r="G898" s="1989"/>
      <c r="H898" s="1986"/>
    </row>
    <row r="899" spans="3:8" s="1013" customFormat="1" ht="15" customHeight="1" x14ac:dyDescent="0.2">
      <c r="C899" s="1869" t="s">
        <v>3844</v>
      </c>
      <c r="D899" s="1101">
        <v>1000</v>
      </c>
      <c r="E899" s="1101" t="s">
        <v>3525</v>
      </c>
      <c r="F899" s="1868"/>
      <c r="G899" s="1989"/>
      <c r="H899" s="1986"/>
    </row>
    <row r="900" spans="3:8" s="1013" customFormat="1" ht="15" customHeight="1" x14ac:dyDescent="0.2">
      <c r="C900" s="1869" t="s">
        <v>3845</v>
      </c>
      <c r="D900" s="1101">
        <v>2000</v>
      </c>
      <c r="E900" s="1101" t="s">
        <v>3846</v>
      </c>
      <c r="F900" s="1868"/>
      <c r="G900" s="1989"/>
      <c r="H900" s="1986"/>
    </row>
    <row r="901" spans="3:8" s="1013" customFormat="1" ht="15" customHeight="1" x14ac:dyDescent="0.2">
      <c r="C901" s="1869" t="s">
        <v>3847</v>
      </c>
      <c r="D901" s="1101">
        <v>3000</v>
      </c>
      <c r="E901" s="1101" t="s">
        <v>3510</v>
      </c>
      <c r="F901" s="1868"/>
      <c r="G901" s="1989"/>
      <c r="H901" s="1986"/>
    </row>
    <row r="902" spans="3:8" s="1013" customFormat="1" ht="15" customHeight="1" thickBot="1" x14ac:dyDescent="0.25">
      <c r="C902" s="1870" t="s">
        <v>3721</v>
      </c>
      <c r="D902" s="1703"/>
      <c r="E902" s="1703"/>
      <c r="F902" s="1868"/>
      <c r="G902" s="1989"/>
      <c r="H902" s="1986"/>
    </row>
    <row r="903" spans="3:8" s="1013" customFormat="1" ht="15" customHeight="1" x14ac:dyDescent="0.2">
      <c r="C903" s="990"/>
      <c r="D903" s="1337"/>
      <c r="E903" s="1337"/>
      <c r="F903" s="1868"/>
      <c r="G903" s="1989"/>
      <c r="H903" s="1986"/>
    </row>
    <row r="904" spans="3:8" s="1013" customFormat="1" ht="15" customHeight="1" x14ac:dyDescent="0.2">
      <c r="C904" s="988" t="s">
        <v>3513</v>
      </c>
      <c r="D904" s="712"/>
      <c r="E904" s="712"/>
      <c r="F904" s="1860"/>
      <c r="G904" s="1989"/>
      <c r="H904" s="1986"/>
    </row>
    <row r="905" spans="3:8" s="1013" customFormat="1" ht="30" customHeight="1" x14ac:dyDescent="0.2">
      <c r="C905" s="5151" t="s">
        <v>3848</v>
      </c>
      <c r="D905" s="3848"/>
      <c r="E905" s="3848"/>
      <c r="F905" s="5152"/>
      <c r="G905" s="1989"/>
      <c r="H905" s="1986"/>
    </row>
    <row r="906" spans="3:8" s="1013" customFormat="1" ht="18" customHeight="1" x14ac:dyDescent="0.2">
      <c r="C906" s="5151" t="s">
        <v>3849</v>
      </c>
      <c r="D906" s="3848"/>
      <c r="E906" s="3848"/>
      <c r="F906" s="5152"/>
      <c r="G906" s="1989"/>
      <c r="H906" s="1986"/>
    </row>
    <row r="907" spans="3:8" s="1013" customFormat="1" ht="37.5" customHeight="1" x14ac:dyDescent="0.2">
      <c r="C907" s="5151" t="s">
        <v>3850</v>
      </c>
      <c r="D907" s="3848"/>
      <c r="E907" s="3848"/>
      <c r="F907" s="5152"/>
      <c r="G907" s="1989"/>
      <c r="H907" s="1986"/>
    </row>
    <row r="908" spans="3:8" s="1013" customFormat="1" ht="15" customHeight="1" x14ac:dyDescent="0.2">
      <c r="C908" s="991"/>
      <c r="D908" s="712"/>
      <c r="E908" s="712"/>
      <c r="F908" s="1860"/>
      <c r="G908" s="1989"/>
      <c r="H908" s="1986"/>
    </row>
    <row r="909" spans="3:8" s="1013" customFormat="1" ht="15" customHeight="1" x14ac:dyDescent="0.25">
      <c r="C909" s="1877" t="s">
        <v>3851</v>
      </c>
      <c r="D909" s="712"/>
      <c r="E909" s="712"/>
      <c r="F909" s="1860"/>
      <c r="G909" s="1989"/>
      <c r="H909" s="1986"/>
    </row>
    <row r="910" spans="3:8" s="1013" customFormat="1" ht="15" customHeight="1" thickBot="1" x14ac:dyDescent="0.25">
      <c r="C910" s="1878"/>
      <c r="D910" s="1856"/>
      <c r="E910" s="1856"/>
      <c r="F910" s="1865"/>
      <c r="G910" s="1989"/>
      <c r="H910" s="1986"/>
    </row>
    <row r="911" spans="3:8" s="1013" customFormat="1" ht="15" customHeight="1" thickTop="1" x14ac:dyDescent="0.2">
      <c r="C911" s="5185" t="str">
        <f>+C890</f>
        <v>.</v>
      </c>
      <c r="D911" s="5185"/>
      <c r="E911" s="1989"/>
      <c r="F911" s="1989"/>
      <c r="G911" s="1989"/>
      <c r="H911" s="1986"/>
    </row>
    <row r="912" spans="3:8" ht="15" customHeight="1" thickBot="1" x14ac:dyDescent="0.35">
      <c r="C912" s="483"/>
      <c r="D912" s="483"/>
      <c r="E912" s="483"/>
      <c r="F912" s="483"/>
      <c r="G912" s="483"/>
      <c r="H912" s="2"/>
    </row>
    <row r="913" spans="3:8" ht="25.5" customHeight="1" thickTop="1" x14ac:dyDescent="0.2">
      <c r="C913" s="5212" t="s">
        <v>3502</v>
      </c>
      <c r="D913" s="5213"/>
      <c r="E913" s="5213"/>
      <c r="F913" s="5213"/>
      <c r="G913" s="5214"/>
      <c r="H913" s="2"/>
    </row>
    <row r="914" spans="3:8" ht="15" customHeight="1" x14ac:dyDescent="0.2">
      <c r="C914" s="1818" t="s">
        <v>3441</v>
      </c>
      <c r="D914" s="1819"/>
      <c r="E914" s="1819"/>
      <c r="F914" s="1819"/>
      <c r="G914" s="1866"/>
      <c r="H914" s="2"/>
    </row>
    <row r="915" spans="3:8" ht="15" customHeight="1" thickBot="1" x14ac:dyDescent="0.25">
      <c r="C915" s="5151" t="s">
        <v>3503</v>
      </c>
      <c r="D915" s="3952"/>
      <c r="E915" s="3952"/>
      <c r="F915" s="3952"/>
      <c r="G915" s="5215"/>
      <c r="H915" s="2"/>
    </row>
    <row r="916" spans="3:8" ht="15" customHeight="1" x14ac:dyDescent="0.2">
      <c r="C916" s="1867" t="s">
        <v>3504</v>
      </c>
      <c r="D916" s="1642" t="s">
        <v>1057</v>
      </c>
      <c r="E916" s="1642" t="s">
        <v>382</v>
      </c>
      <c r="F916" s="1643" t="s">
        <v>3505</v>
      </c>
      <c r="G916" s="1868"/>
      <c r="H916" s="2"/>
    </row>
    <row r="917" spans="3:8" ht="15" customHeight="1" x14ac:dyDescent="0.2">
      <c r="C917" s="1869" t="s">
        <v>3506</v>
      </c>
      <c r="D917" s="1701">
        <v>2000</v>
      </c>
      <c r="E917" s="1701" t="s">
        <v>3507</v>
      </c>
      <c r="F917" s="1333" t="s">
        <v>3508</v>
      </c>
      <c r="G917" s="1868"/>
      <c r="H917" s="2"/>
    </row>
    <row r="918" spans="3:8" ht="15" customHeight="1" x14ac:dyDescent="0.2">
      <c r="C918" s="1869" t="s">
        <v>3509</v>
      </c>
      <c r="D918" s="1701">
        <v>3000</v>
      </c>
      <c r="E918" s="1701" t="s">
        <v>3510</v>
      </c>
      <c r="F918" s="1333" t="s">
        <v>3508</v>
      </c>
      <c r="G918" s="1868"/>
      <c r="H918" s="2"/>
    </row>
    <row r="919" spans="3:8" ht="15" customHeight="1" x14ac:dyDescent="0.2">
      <c r="C919" s="1869" t="s">
        <v>3511</v>
      </c>
      <c r="D919" s="1701">
        <v>5000</v>
      </c>
      <c r="E919" s="1701" t="s">
        <v>3512</v>
      </c>
      <c r="F919" s="1333" t="s">
        <v>3508</v>
      </c>
      <c r="G919" s="1868"/>
      <c r="H919" s="2"/>
    </row>
    <row r="920" spans="3:8" ht="15" customHeight="1" thickBot="1" x14ac:dyDescent="0.25">
      <c r="C920" s="1870" t="s">
        <v>2460</v>
      </c>
      <c r="D920" s="1703"/>
      <c r="E920" s="1703"/>
      <c r="F920" s="1871"/>
      <c r="G920" s="1868"/>
      <c r="H920" s="2"/>
    </row>
    <row r="921" spans="3:8" ht="15" customHeight="1" x14ac:dyDescent="0.2">
      <c r="C921" s="990"/>
      <c r="D921" s="1337"/>
      <c r="E921" s="1337"/>
      <c r="F921" s="1337"/>
      <c r="G921" s="1868"/>
      <c r="H921" s="2"/>
    </row>
    <row r="922" spans="3:8" ht="15" customHeight="1" x14ac:dyDescent="0.2">
      <c r="C922" s="988" t="s">
        <v>3513</v>
      </c>
      <c r="D922" s="712"/>
      <c r="E922" s="712"/>
      <c r="F922" s="712"/>
      <c r="G922" s="1860"/>
      <c r="H922" s="2"/>
    </row>
    <row r="923" spans="3:8" ht="15" customHeight="1" x14ac:dyDescent="0.2">
      <c r="C923" s="5151" t="s">
        <v>3514</v>
      </c>
      <c r="D923" s="3848"/>
      <c r="E923" s="3848"/>
      <c r="F923" s="3848"/>
      <c r="G923" s="5152"/>
      <c r="H923" s="2"/>
    </row>
    <row r="924" spans="3:8" ht="33.75" customHeight="1" x14ac:dyDescent="0.2">
      <c r="C924" s="5151" t="s">
        <v>3515</v>
      </c>
      <c r="D924" s="3848"/>
      <c r="E924" s="3848"/>
      <c r="F924" s="3848"/>
      <c r="G924" s="5152"/>
      <c r="H924" s="2"/>
    </row>
    <row r="925" spans="3:8" ht="49.5" customHeight="1" x14ac:dyDescent="0.2">
      <c r="C925" s="5151" t="s">
        <v>3516</v>
      </c>
      <c r="D925" s="3848"/>
      <c r="E925" s="3848"/>
      <c r="F925" s="3848"/>
      <c r="G925" s="5152"/>
      <c r="H925" s="2"/>
    </row>
    <row r="926" spans="3:8" ht="24" customHeight="1" x14ac:dyDescent="0.2">
      <c r="C926" s="5151" t="s">
        <v>3517</v>
      </c>
      <c r="D926" s="3848"/>
      <c r="E926" s="3848"/>
      <c r="F926" s="3848"/>
      <c r="G926" s="5152"/>
      <c r="H926" s="2"/>
    </row>
    <row r="927" spans="3:8" ht="39" customHeight="1" x14ac:dyDescent="0.2">
      <c r="C927" s="5151" t="s">
        <v>3518</v>
      </c>
      <c r="D927" s="3848"/>
      <c r="E927" s="3848"/>
      <c r="F927" s="3848"/>
      <c r="G927" s="5152"/>
      <c r="H927" s="2"/>
    </row>
    <row r="928" spans="3:8" ht="15" customHeight="1" thickBot="1" x14ac:dyDescent="0.25">
      <c r="C928" s="991"/>
      <c r="D928" s="712"/>
      <c r="E928" s="712"/>
      <c r="F928" s="712"/>
      <c r="G928" s="1860"/>
      <c r="H928" s="2"/>
    </row>
    <row r="929" spans="3:8" ht="15" customHeight="1" x14ac:dyDescent="0.2">
      <c r="C929" s="1872" t="s">
        <v>903</v>
      </c>
      <c r="D929" s="1873" t="s">
        <v>382</v>
      </c>
      <c r="E929" s="1023" t="s">
        <v>1542</v>
      </c>
      <c r="F929" s="1874" t="s">
        <v>1543</v>
      </c>
      <c r="G929" s="1860"/>
      <c r="H929" s="2"/>
    </row>
    <row r="930" spans="3:8" ht="15" customHeight="1" x14ac:dyDescent="0.2">
      <c r="C930" s="1869" t="s">
        <v>3506</v>
      </c>
      <c r="D930" s="1701" t="s">
        <v>3507</v>
      </c>
      <c r="E930" s="757">
        <f>27-(27*(0.14))</f>
        <v>23.22</v>
      </c>
      <c r="F930" s="1875">
        <v>0.14000000000000001</v>
      </c>
      <c r="G930" s="1860"/>
      <c r="H930" s="2"/>
    </row>
    <row r="931" spans="3:8" ht="15" customHeight="1" x14ac:dyDescent="0.2">
      <c r="C931" s="1869" t="s">
        <v>3509</v>
      </c>
      <c r="D931" s="1701" t="s">
        <v>3510</v>
      </c>
      <c r="E931" s="757">
        <f>39-(39*(0.14))</f>
        <v>33.54</v>
      </c>
      <c r="F931" s="1875">
        <v>0.14000000000000001</v>
      </c>
      <c r="G931" s="1860"/>
      <c r="H931" s="2"/>
    </row>
    <row r="932" spans="3:8" ht="15" customHeight="1" x14ac:dyDescent="0.2">
      <c r="C932" s="1869" t="s">
        <v>3511</v>
      </c>
      <c r="D932" s="1701" t="s">
        <v>3512</v>
      </c>
      <c r="E932" s="757">
        <f>49-(49*(0.14))</f>
        <v>42.14</v>
      </c>
      <c r="F932" s="1875">
        <v>0.14000000000000001</v>
      </c>
      <c r="G932" s="1860"/>
      <c r="H932" s="2"/>
    </row>
    <row r="933" spans="3:8" ht="15" customHeight="1" thickBot="1" x14ac:dyDescent="0.25">
      <c r="C933" s="1876" t="s">
        <v>2460</v>
      </c>
      <c r="D933" s="966"/>
      <c r="E933" s="966"/>
      <c r="F933" s="967"/>
      <c r="G933" s="1860"/>
      <c r="H933" s="2"/>
    </row>
    <row r="934" spans="3:8" ht="15" customHeight="1" x14ac:dyDescent="0.2">
      <c r="C934" s="990"/>
      <c r="D934" s="712"/>
      <c r="E934" s="712"/>
      <c r="F934" s="712"/>
      <c r="G934" s="1860"/>
      <c r="H934" s="2"/>
    </row>
    <row r="935" spans="3:8" ht="30" customHeight="1" x14ac:dyDescent="0.2">
      <c r="C935" s="5151" t="s">
        <v>3519</v>
      </c>
      <c r="D935" s="3848"/>
      <c r="E935" s="3848"/>
      <c r="F935" s="3848"/>
      <c r="G935" s="5152"/>
      <c r="H935" s="2"/>
    </row>
    <row r="936" spans="3:8" ht="15" customHeight="1" x14ac:dyDescent="0.2">
      <c r="C936" s="990" t="s">
        <v>3520</v>
      </c>
      <c r="D936" s="712"/>
      <c r="E936" s="712"/>
      <c r="F936" s="712"/>
      <c r="G936" s="1860"/>
      <c r="H936" s="2"/>
    </row>
    <row r="937" spans="3:8" ht="15" customHeight="1" x14ac:dyDescent="0.2">
      <c r="C937" s="990"/>
      <c r="D937" s="712"/>
      <c r="E937" s="712"/>
      <c r="F937" s="712"/>
      <c r="G937" s="1860"/>
      <c r="H937" s="2"/>
    </row>
    <row r="938" spans="3:8" ht="15" customHeight="1" x14ac:dyDescent="0.25">
      <c r="C938" s="1877" t="s">
        <v>3521</v>
      </c>
      <c r="D938" s="712"/>
      <c r="E938" s="712"/>
      <c r="F938" s="712"/>
      <c r="G938" s="1860"/>
      <c r="H938" s="2"/>
    </row>
    <row r="939" spans="3:8" ht="15" customHeight="1" x14ac:dyDescent="0.2">
      <c r="C939" s="1010"/>
      <c r="D939" s="712"/>
      <c r="E939" s="712"/>
      <c r="F939" s="712"/>
      <c r="G939" s="1860"/>
      <c r="H939" s="2"/>
    </row>
    <row r="940" spans="3:8" ht="15" customHeight="1" x14ac:dyDescent="0.2">
      <c r="C940" s="988" t="s">
        <v>3522</v>
      </c>
      <c r="D940" s="712"/>
      <c r="E940" s="712"/>
      <c r="F940" s="712"/>
      <c r="G940" s="1860"/>
      <c r="H940" s="2"/>
    </row>
    <row r="941" spans="3:8" ht="60.75" customHeight="1" x14ac:dyDescent="0.2">
      <c r="C941" s="5183" t="s">
        <v>3523</v>
      </c>
      <c r="D941" s="3884"/>
      <c r="E941" s="3884"/>
      <c r="F941" s="3884"/>
      <c r="G941" s="5184"/>
      <c r="H941" s="2"/>
    </row>
    <row r="942" spans="3:8" ht="15" customHeight="1" x14ac:dyDescent="0.2">
      <c r="C942" s="991" t="s">
        <v>3524</v>
      </c>
      <c r="D942" s="712"/>
      <c r="E942" s="712"/>
      <c r="F942" s="712"/>
      <c r="G942" s="1860"/>
      <c r="H942" s="2"/>
    </row>
    <row r="943" spans="3:8" ht="15" customHeight="1" thickBot="1" x14ac:dyDescent="0.25">
      <c r="C943" s="1010"/>
      <c r="D943" s="712"/>
      <c r="E943" s="712"/>
      <c r="F943" s="712"/>
      <c r="G943" s="1860"/>
      <c r="H943" s="2"/>
    </row>
    <row r="944" spans="3:8" ht="15" customHeight="1" x14ac:dyDescent="0.2">
      <c r="C944" s="1872" t="s">
        <v>903</v>
      </c>
      <c r="D944" s="1873" t="s">
        <v>382</v>
      </c>
      <c r="E944" s="1023" t="s">
        <v>1542</v>
      </c>
      <c r="F944" s="1874" t="s">
        <v>1543</v>
      </c>
      <c r="G944" s="1860"/>
      <c r="H944" s="2"/>
    </row>
    <row r="945" spans="3:11" ht="15" customHeight="1" x14ac:dyDescent="0.2">
      <c r="C945" s="1869" t="s">
        <v>3506</v>
      </c>
      <c r="D945" s="1702" t="s">
        <v>3525</v>
      </c>
      <c r="E945" s="757">
        <f>19-(19*(0.14))</f>
        <v>16.34</v>
      </c>
      <c r="F945" s="1875">
        <v>0.14000000000000001</v>
      </c>
      <c r="G945" s="1860"/>
      <c r="H945" s="2"/>
    </row>
    <row r="946" spans="3:11" ht="15" customHeight="1" thickBot="1" x14ac:dyDescent="0.25">
      <c r="C946" s="1876" t="s">
        <v>2460</v>
      </c>
      <c r="D946" s="966"/>
      <c r="E946" s="966"/>
      <c r="F946" s="967"/>
      <c r="G946" s="1860"/>
      <c r="H946" s="2"/>
    </row>
    <row r="947" spans="3:11" ht="15" customHeight="1" thickBot="1" x14ac:dyDescent="0.25">
      <c r="C947" s="1878"/>
      <c r="D947" s="1856"/>
      <c r="E947" s="1856"/>
      <c r="F947" s="1856"/>
      <c r="G947" s="1865"/>
      <c r="H947" s="2"/>
    </row>
    <row r="948" spans="3:11" ht="15" customHeight="1" thickTop="1" x14ac:dyDescent="0.3">
      <c r="C948" s="5185" t="str">
        <f>+C911</f>
        <v>.</v>
      </c>
      <c r="D948" s="5185"/>
      <c r="E948" s="483"/>
      <c r="F948" s="483"/>
      <c r="G948" s="483"/>
      <c r="H948" s="2"/>
    </row>
    <row r="949" spans="3:11" ht="15" customHeight="1" thickBot="1" x14ac:dyDescent="0.35">
      <c r="C949" s="483"/>
      <c r="D949" s="483"/>
      <c r="E949" s="483"/>
      <c r="F949" s="483"/>
      <c r="G949" s="483"/>
      <c r="H949" s="2"/>
    </row>
    <row r="950" spans="3:11" ht="25.5" customHeight="1" thickTop="1" x14ac:dyDescent="0.2">
      <c r="C950" s="5180" t="s">
        <v>3440</v>
      </c>
      <c r="D950" s="5181"/>
      <c r="E950" s="5181"/>
      <c r="F950" s="5181"/>
      <c r="G950" s="5207"/>
      <c r="H950" s="1816"/>
      <c r="I950" s="1816"/>
      <c r="J950" s="1816"/>
      <c r="K950" s="1817"/>
    </row>
    <row r="951" spans="3:11" ht="15" customHeight="1" x14ac:dyDescent="0.2">
      <c r="C951" s="1818" t="s">
        <v>3441</v>
      </c>
      <c r="D951" s="1819"/>
      <c r="E951" s="1819"/>
      <c r="F951" s="1819"/>
      <c r="G951" s="1820"/>
      <c r="H951" s="712"/>
      <c r="I951" s="712"/>
      <c r="J951" s="712"/>
      <c r="K951" s="989"/>
    </row>
    <row r="952" spans="3:11" ht="37.5" customHeight="1" x14ac:dyDescent="0.2">
      <c r="C952" s="5151" t="s">
        <v>3442</v>
      </c>
      <c r="D952" s="3848"/>
      <c r="E952" s="3848"/>
      <c r="F952" s="3848"/>
      <c r="G952" s="5208"/>
      <c r="H952" s="712"/>
      <c r="I952" s="712"/>
      <c r="J952" s="712"/>
      <c r="K952" s="989"/>
    </row>
    <row r="953" spans="3:11" ht="15" customHeight="1" x14ac:dyDescent="0.2">
      <c r="C953" s="1010"/>
      <c r="D953" s="712"/>
      <c r="E953" s="712"/>
      <c r="F953" s="712"/>
      <c r="G953" s="1512"/>
      <c r="H953" s="712"/>
      <c r="I953" s="712"/>
      <c r="J953" s="712"/>
      <c r="K953" s="989"/>
    </row>
    <row r="954" spans="3:11" ht="15" customHeight="1" x14ac:dyDescent="0.2">
      <c r="C954" s="988" t="s">
        <v>3443</v>
      </c>
      <c r="D954" s="712"/>
      <c r="E954" s="712"/>
      <c r="F954" s="712"/>
      <c r="G954" s="1512"/>
      <c r="H954" s="712"/>
      <c r="I954" s="712"/>
      <c r="J954" s="712"/>
      <c r="K954" s="989"/>
    </row>
    <row r="955" spans="3:11" ht="15" customHeight="1" x14ac:dyDescent="0.2">
      <c r="C955" s="1821" t="s">
        <v>3444</v>
      </c>
      <c r="D955" s="712"/>
      <c r="E955" s="712"/>
      <c r="F955" s="712"/>
      <c r="G955" s="1512"/>
      <c r="H955" s="712"/>
      <c r="I955" s="712"/>
      <c r="J955" s="712"/>
      <c r="K955" s="989"/>
    </row>
    <row r="956" spans="3:11" ht="15" customHeight="1" x14ac:dyDescent="0.2">
      <c r="C956" s="991" t="s">
        <v>3445</v>
      </c>
      <c r="D956" s="712"/>
      <c r="E956" s="712"/>
      <c r="F956" s="712"/>
      <c r="G956" s="1512"/>
      <c r="H956" s="712"/>
      <c r="I956" s="712"/>
      <c r="J956" s="712"/>
      <c r="K956" s="989"/>
    </row>
    <row r="957" spans="3:11" ht="15" customHeight="1" x14ac:dyDescent="0.2">
      <c r="C957" s="5209" t="s">
        <v>3446</v>
      </c>
      <c r="D957" s="5210"/>
      <c r="E957" s="5210"/>
      <c r="F957" s="5210"/>
      <c r="G957" s="5211"/>
      <c r="H957" s="712"/>
      <c r="I957" s="712"/>
      <c r="J957" s="712"/>
      <c r="K957" s="989"/>
    </row>
    <row r="958" spans="3:11" ht="15" customHeight="1" x14ac:dyDescent="0.2">
      <c r="C958" s="1006" t="s">
        <v>3447</v>
      </c>
      <c r="D958" s="900" t="s">
        <v>1745</v>
      </c>
      <c r="E958" s="3952" t="s">
        <v>1746</v>
      </c>
      <c r="F958" s="3952"/>
      <c r="G958" s="1359"/>
      <c r="H958" s="712"/>
      <c r="I958" s="712"/>
      <c r="J958" s="712"/>
      <c r="K958" s="989"/>
    </row>
    <row r="959" spans="3:11" ht="15" customHeight="1" x14ac:dyDescent="0.2">
      <c r="C959" s="1006" t="s">
        <v>1747</v>
      </c>
      <c r="D959" s="900" t="s">
        <v>1745</v>
      </c>
      <c r="E959" s="3952" t="s">
        <v>1746</v>
      </c>
      <c r="F959" s="3952"/>
      <c r="G959" s="1359"/>
      <c r="H959" s="712"/>
      <c r="I959" s="712"/>
      <c r="J959" s="712"/>
      <c r="K959" s="989"/>
    </row>
    <row r="960" spans="3:11" ht="32.25" customHeight="1" x14ac:dyDescent="0.2">
      <c r="C960" s="1006" t="s">
        <v>1749</v>
      </c>
      <c r="D960" s="1822" t="s">
        <v>1750</v>
      </c>
      <c r="E960" s="3952" t="s">
        <v>1746</v>
      </c>
      <c r="F960" s="3952"/>
      <c r="G960" s="1359"/>
      <c r="H960" s="712"/>
      <c r="I960" s="712"/>
      <c r="J960" s="712"/>
      <c r="K960" s="989"/>
    </row>
    <row r="961" spans="3:11" ht="15" customHeight="1" x14ac:dyDescent="0.2">
      <c r="C961" s="5219" t="s">
        <v>3448</v>
      </c>
      <c r="D961" s="5162"/>
      <c r="E961" s="5162"/>
      <c r="F961" s="5162"/>
      <c r="G961" s="5220"/>
      <c r="H961" s="712"/>
      <c r="I961" s="712"/>
      <c r="J961" s="712"/>
      <c r="K961" s="989"/>
    </row>
    <row r="962" spans="3:11" ht="15" customHeight="1" x14ac:dyDescent="0.2">
      <c r="C962" s="5221" t="s">
        <v>3449</v>
      </c>
      <c r="D962" s="3890"/>
      <c r="E962" s="3890"/>
      <c r="F962" s="3890"/>
      <c r="G962" s="5222"/>
      <c r="H962" s="712"/>
      <c r="I962" s="712"/>
      <c r="J962" s="712"/>
      <c r="K962" s="989"/>
    </row>
    <row r="963" spans="3:11" ht="15" customHeight="1" x14ac:dyDescent="0.2">
      <c r="C963" s="5221" t="s">
        <v>3450</v>
      </c>
      <c r="D963" s="3890"/>
      <c r="E963" s="3890"/>
      <c r="F963" s="3890"/>
      <c r="G963" s="5222"/>
      <c r="H963" s="712"/>
      <c r="I963" s="712"/>
      <c r="J963" s="712"/>
      <c r="K963" s="989"/>
    </row>
    <row r="964" spans="3:11" ht="14.25" customHeight="1" x14ac:dyDescent="0.2">
      <c r="C964" s="5221" t="s">
        <v>3451</v>
      </c>
      <c r="D964" s="3890"/>
      <c r="E964" s="3890"/>
      <c r="F964" s="3890"/>
      <c r="G964" s="5222"/>
      <c r="H964" s="712"/>
      <c r="I964" s="712"/>
      <c r="J964" s="712"/>
      <c r="K964" s="989"/>
    </row>
    <row r="965" spans="3:11" ht="10.5" customHeight="1" x14ac:dyDescent="0.2">
      <c r="C965" s="5221" t="s">
        <v>3452</v>
      </c>
      <c r="D965" s="3890"/>
      <c r="E965" s="3890"/>
      <c r="F965" s="3890"/>
      <c r="G965" s="5222"/>
      <c r="H965" s="712"/>
      <c r="I965" s="712"/>
      <c r="J965" s="712"/>
      <c r="K965" s="989"/>
    </row>
    <row r="966" spans="3:11" ht="15" customHeight="1" x14ac:dyDescent="0.2">
      <c r="C966" s="5223" t="s">
        <v>3453</v>
      </c>
      <c r="D966" s="5224"/>
      <c r="E966" s="5224"/>
      <c r="F966" s="1484"/>
      <c r="G966" s="1823"/>
      <c r="H966" s="712"/>
      <c r="I966" s="712"/>
      <c r="J966" s="712"/>
      <c r="K966" s="989"/>
    </row>
    <row r="967" spans="3:11" ht="15" customHeight="1" thickBot="1" x14ac:dyDescent="0.25">
      <c r="C967" s="5216" t="s">
        <v>3454</v>
      </c>
      <c r="D967" s="5217"/>
      <c r="E967" s="5217"/>
      <c r="F967" s="5217"/>
      <c r="G967" s="5218"/>
      <c r="H967" s="712"/>
      <c r="I967" s="712"/>
      <c r="J967" s="712"/>
      <c r="K967" s="989"/>
    </row>
    <row r="968" spans="3:11" ht="15" customHeight="1" x14ac:dyDescent="0.2">
      <c r="C968" s="1824" t="s">
        <v>2213</v>
      </c>
      <c r="D968" s="906" t="s">
        <v>3455</v>
      </c>
      <c r="E968" s="906" t="s">
        <v>3456</v>
      </c>
      <c r="F968" s="4887" t="s">
        <v>2930</v>
      </c>
      <c r="G968" s="4833"/>
      <c r="H968" s="712"/>
      <c r="I968" s="712"/>
      <c r="J968" s="712"/>
      <c r="K968" s="989"/>
    </row>
    <row r="969" spans="3:11" ht="15" customHeight="1" x14ac:dyDescent="0.2">
      <c r="C969" s="1825" t="s">
        <v>3457</v>
      </c>
      <c r="D969" s="1397">
        <v>2.5</v>
      </c>
      <c r="E969" s="1550">
        <v>5</v>
      </c>
      <c r="F969" s="5191">
        <v>0.99</v>
      </c>
      <c r="G969" s="5192"/>
      <c r="H969" s="712"/>
      <c r="I969" s="712"/>
      <c r="J969" s="712"/>
      <c r="K969" s="989"/>
    </row>
    <row r="970" spans="3:11" ht="15" customHeight="1" x14ac:dyDescent="0.2">
      <c r="C970" s="1825" t="s">
        <v>3458</v>
      </c>
      <c r="D970" s="1397">
        <v>4</v>
      </c>
      <c r="E970" s="1550">
        <v>10</v>
      </c>
      <c r="F970" s="5191">
        <v>0.99</v>
      </c>
      <c r="G970" s="5192"/>
      <c r="H970" s="712"/>
      <c r="I970" s="712"/>
      <c r="J970" s="712"/>
      <c r="K970" s="989"/>
    </row>
    <row r="971" spans="3:11" ht="15" customHeight="1" x14ac:dyDescent="0.2">
      <c r="C971" s="1825" t="s">
        <v>3459</v>
      </c>
      <c r="D971" s="1397">
        <v>6</v>
      </c>
      <c r="E971" s="1550">
        <v>20</v>
      </c>
      <c r="F971" s="5191">
        <v>0.99</v>
      </c>
      <c r="G971" s="5192"/>
      <c r="H971" s="712"/>
      <c r="I971" s="712"/>
      <c r="J971" s="712"/>
      <c r="K971" s="989"/>
    </row>
    <row r="972" spans="3:11" ht="15" customHeight="1" x14ac:dyDescent="0.2">
      <c r="C972" s="1825" t="s">
        <v>3460</v>
      </c>
      <c r="D972" s="1397">
        <v>12</v>
      </c>
      <c r="E972" s="1550">
        <v>50</v>
      </c>
      <c r="F972" s="5191">
        <v>0.99</v>
      </c>
      <c r="G972" s="5192"/>
      <c r="H972" s="712"/>
      <c r="I972" s="712"/>
      <c r="J972" s="712"/>
      <c r="K972" s="989"/>
    </row>
    <row r="973" spans="3:11" ht="15" customHeight="1" x14ac:dyDescent="0.2">
      <c r="C973" s="1825" t="s">
        <v>3461</v>
      </c>
      <c r="D973" s="1397">
        <v>17</v>
      </c>
      <c r="E973" s="1550">
        <v>100</v>
      </c>
      <c r="F973" s="2077">
        <v>0.99</v>
      </c>
      <c r="G973" s="2074"/>
      <c r="H973" s="712"/>
      <c r="I973" s="712"/>
      <c r="J973" s="712"/>
      <c r="K973" s="989"/>
    </row>
    <row r="974" spans="3:11" ht="15" customHeight="1" x14ac:dyDescent="0.2">
      <c r="C974" s="1825" t="s">
        <v>3462</v>
      </c>
      <c r="D974" s="1397">
        <v>18</v>
      </c>
      <c r="E974" s="1550">
        <v>500</v>
      </c>
      <c r="F974" s="5191">
        <v>0.99</v>
      </c>
      <c r="G974" s="5192"/>
      <c r="H974" s="712"/>
      <c r="I974" s="712"/>
      <c r="J974" s="712"/>
      <c r="K974" s="989"/>
    </row>
    <row r="975" spans="3:11" ht="15" customHeight="1" x14ac:dyDescent="0.2">
      <c r="C975" s="1825" t="s">
        <v>3463</v>
      </c>
      <c r="D975" s="1397">
        <v>19.989999999999998</v>
      </c>
      <c r="E975" s="1550">
        <v>1024</v>
      </c>
      <c r="F975" s="5191">
        <v>0.99</v>
      </c>
      <c r="G975" s="5192"/>
      <c r="H975" s="712"/>
      <c r="I975" s="712"/>
      <c r="J975" s="712"/>
      <c r="K975" s="989"/>
    </row>
    <row r="976" spans="3:11" ht="12.75" customHeight="1" x14ac:dyDescent="0.2">
      <c r="C976" s="5204" t="s">
        <v>3464</v>
      </c>
      <c r="D976" s="5205"/>
      <c r="E976" s="5205"/>
      <c r="F976" s="5205"/>
      <c r="G976" s="5206"/>
      <c r="H976" s="712"/>
      <c r="I976" s="712"/>
      <c r="J976" s="712"/>
      <c r="K976" s="989"/>
    </row>
    <row r="977" spans="3:11" ht="15" customHeight="1" thickBot="1" x14ac:dyDescent="0.25">
      <c r="C977" s="5194" t="s">
        <v>2935</v>
      </c>
      <c r="D977" s="5195"/>
      <c r="E977" s="5195"/>
      <c r="F977" s="5195"/>
      <c r="G977" s="5196"/>
      <c r="H977" s="712"/>
      <c r="I977" s="712"/>
      <c r="J977" s="712"/>
      <c r="K977" s="989"/>
    </row>
    <row r="978" spans="3:11" ht="15" customHeight="1" thickBot="1" x14ac:dyDescent="0.25">
      <c r="C978" s="5197" t="s">
        <v>3465</v>
      </c>
      <c r="D978" s="5198"/>
      <c r="E978" s="5198"/>
      <c r="F978" s="5198"/>
      <c r="G978" s="5199"/>
      <c r="H978" s="712"/>
      <c r="I978" s="712"/>
      <c r="J978" s="712"/>
      <c r="K978" s="989"/>
    </row>
    <row r="979" spans="3:11" ht="15" customHeight="1" x14ac:dyDescent="0.2">
      <c r="C979" s="1826"/>
      <c r="D979" s="1827"/>
      <c r="E979" s="1827"/>
      <c r="F979" s="1827"/>
      <c r="G979" s="1827"/>
      <c r="H979" s="712"/>
      <c r="I979" s="712"/>
      <c r="J979" s="712"/>
      <c r="K979" s="989"/>
    </row>
    <row r="980" spans="3:11" ht="15" customHeight="1" x14ac:dyDescent="0.2">
      <c r="C980" s="1828" t="s">
        <v>3466</v>
      </c>
      <c r="D980" s="712"/>
      <c r="E980" s="712"/>
      <c r="F980" s="712"/>
      <c r="G980" s="772"/>
      <c r="H980" s="712"/>
      <c r="I980" s="712"/>
      <c r="J980" s="712"/>
      <c r="K980" s="989"/>
    </row>
    <row r="981" spans="3:11" ht="15" customHeight="1" thickBot="1" x14ac:dyDescent="0.25">
      <c r="C981" s="1828"/>
      <c r="D981" s="712"/>
      <c r="E981" s="712"/>
      <c r="F981" s="712"/>
      <c r="G981" s="772"/>
      <c r="H981" s="712"/>
      <c r="I981" s="712"/>
      <c r="J981" s="712"/>
      <c r="K981" s="989"/>
    </row>
    <row r="982" spans="3:11" ht="15" customHeight="1" x14ac:dyDescent="0.2">
      <c r="C982" s="5200" t="s">
        <v>3467</v>
      </c>
      <c r="D982" s="5201"/>
      <c r="E982" s="5201"/>
      <c r="F982" s="5201"/>
      <c r="G982" s="5201"/>
      <c r="H982" s="5202"/>
      <c r="I982" s="1829"/>
      <c r="J982" s="1829"/>
      <c r="K982" s="1830"/>
    </row>
    <row r="983" spans="3:11" ht="15" customHeight="1" x14ac:dyDescent="0.2">
      <c r="C983" s="5203" t="s">
        <v>3468</v>
      </c>
      <c r="D983" s="5193"/>
      <c r="E983" s="5189" t="s">
        <v>3469</v>
      </c>
      <c r="F983" s="5193"/>
      <c r="G983" s="5189" t="s">
        <v>3470</v>
      </c>
      <c r="H983" s="5190"/>
      <c r="I983" s="772"/>
      <c r="J983" s="712"/>
      <c r="K983" s="989"/>
    </row>
    <row r="984" spans="3:11" ht="15" customHeight="1" x14ac:dyDescent="0.2">
      <c r="C984" s="1831">
        <v>30</v>
      </c>
      <c r="D984" s="1397">
        <v>0.75</v>
      </c>
      <c r="E984" s="757">
        <v>30</v>
      </c>
      <c r="F984" s="1397">
        <v>1.2</v>
      </c>
      <c r="G984" s="1460">
        <v>30</v>
      </c>
      <c r="H984" s="1832">
        <v>2.1</v>
      </c>
      <c r="I984" s="772"/>
      <c r="J984" s="712"/>
      <c r="K984" s="989"/>
    </row>
    <row r="985" spans="3:11" ht="15" customHeight="1" x14ac:dyDescent="0.2">
      <c r="C985" s="1831">
        <v>120</v>
      </c>
      <c r="D985" s="1397">
        <v>1.75</v>
      </c>
      <c r="E985" s="757">
        <v>75</v>
      </c>
      <c r="F985" s="1397">
        <v>3</v>
      </c>
      <c r="G985" s="1833"/>
      <c r="H985" s="1834"/>
      <c r="I985" s="712"/>
      <c r="J985" s="712"/>
      <c r="K985" s="989"/>
    </row>
    <row r="986" spans="3:11" ht="15" customHeight="1" x14ac:dyDescent="0.2">
      <c r="C986" s="1831">
        <v>220</v>
      </c>
      <c r="D986" s="1397">
        <v>2.75</v>
      </c>
      <c r="E986" s="1833"/>
      <c r="F986" s="1833"/>
      <c r="G986" s="1833"/>
      <c r="H986" s="1834"/>
      <c r="I986" s="712"/>
      <c r="J986" s="712"/>
      <c r="K986" s="989"/>
    </row>
    <row r="987" spans="3:11" ht="15" customHeight="1" x14ac:dyDescent="0.2">
      <c r="C987" s="1831">
        <v>450</v>
      </c>
      <c r="D987" s="1397">
        <v>4.75</v>
      </c>
      <c r="E987" s="1833"/>
      <c r="F987" s="1833"/>
      <c r="G987" s="1833"/>
      <c r="H987" s="1834"/>
      <c r="I987" s="712"/>
      <c r="J987" s="712"/>
      <c r="K987" s="989"/>
    </row>
    <row r="988" spans="3:11" ht="15" customHeight="1" thickBot="1" x14ac:dyDescent="0.25">
      <c r="C988" s="1835" t="s">
        <v>2935</v>
      </c>
      <c r="D988" s="1836"/>
      <c r="E988" s="1836"/>
      <c r="F988" s="1836"/>
      <c r="G988" s="1515"/>
      <c r="H988" s="1837"/>
      <c r="I988" s="712"/>
      <c r="J988" s="712"/>
      <c r="K988" s="989"/>
    </row>
    <row r="989" spans="3:11" ht="15" customHeight="1" x14ac:dyDescent="0.2">
      <c r="C989" s="1010"/>
      <c r="D989" s="712"/>
      <c r="E989" s="712"/>
      <c r="F989" s="712"/>
      <c r="G989" s="772"/>
      <c r="H989" s="712"/>
      <c r="I989" s="712"/>
      <c r="J989" s="712"/>
      <c r="K989" s="989"/>
    </row>
    <row r="990" spans="3:11" ht="15" customHeight="1" x14ac:dyDescent="0.2">
      <c r="C990" s="1821" t="s">
        <v>3471</v>
      </c>
      <c r="D990" s="712"/>
      <c r="E990" s="712"/>
      <c r="F990" s="712"/>
      <c r="G990" s="772"/>
      <c r="H990" s="712"/>
      <c r="I990" s="712"/>
      <c r="J990" s="712"/>
      <c r="K990" s="989"/>
    </row>
    <row r="991" spans="3:11" ht="15" customHeight="1" x14ac:dyDescent="0.2">
      <c r="C991" s="5151" t="s">
        <v>3472</v>
      </c>
      <c r="D991" s="3848"/>
      <c r="E991" s="3848"/>
      <c r="F991" s="3848"/>
      <c r="G991" s="3848"/>
      <c r="H991" s="3848"/>
      <c r="I991" s="712"/>
      <c r="J991" s="712"/>
      <c r="K991" s="989"/>
    </row>
    <row r="992" spans="3:11" ht="15" customHeight="1" thickBot="1" x14ac:dyDescent="0.25">
      <c r="C992" s="991"/>
      <c r="D992" s="712"/>
      <c r="E992" s="712"/>
      <c r="F992" s="712"/>
      <c r="G992" s="772"/>
      <c r="H992" s="712"/>
      <c r="I992" s="712"/>
      <c r="J992" s="712"/>
      <c r="K992" s="989"/>
    </row>
    <row r="993" spans="3:11" ht="24.75" customHeight="1" thickBot="1" x14ac:dyDescent="0.25">
      <c r="C993" s="5256" t="s">
        <v>3473</v>
      </c>
      <c r="D993" s="5257"/>
      <c r="E993" s="5257"/>
      <c r="F993" s="5258"/>
      <c r="G993" s="5259" t="s">
        <v>3474</v>
      </c>
      <c r="H993" s="5260"/>
      <c r="I993" s="712"/>
      <c r="J993" s="712"/>
      <c r="K993" s="989"/>
    </row>
    <row r="994" spans="3:11" ht="15" customHeight="1" thickBot="1" x14ac:dyDescent="0.25">
      <c r="C994" s="1838" t="s">
        <v>2455</v>
      </c>
      <c r="D994" s="1839" t="s">
        <v>1791</v>
      </c>
      <c r="E994" s="1839" t="s">
        <v>1792</v>
      </c>
      <c r="F994" s="1699" t="s">
        <v>595</v>
      </c>
      <c r="G994" s="1699" t="s">
        <v>3475</v>
      </c>
      <c r="H994" s="1839" t="s">
        <v>3476</v>
      </c>
      <c r="I994" s="712"/>
      <c r="J994" s="712"/>
      <c r="K994" s="989"/>
    </row>
    <row r="995" spans="3:11" ht="15" customHeight="1" x14ac:dyDescent="0.2">
      <c r="C995" s="1840">
        <v>0.08</v>
      </c>
      <c r="D995" s="1841">
        <v>0.22</v>
      </c>
      <c r="E995" s="1841">
        <v>0.22</v>
      </c>
      <c r="F995" s="1841">
        <v>0.12</v>
      </c>
      <c r="G995" s="713">
        <v>0.06</v>
      </c>
      <c r="H995" s="1842">
        <v>0.06</v>
      </c>
      <c r="I995" s="712"/>
      <c r="J995" s="712"/>
      <c r="K995" s="989"/>
    </row>
    <row r="996" spans="3:11" ht="15" customHeight="1" thickBot="1" x14ac:dyDescent="0.25">
      <c r="C996" s="5186" t="s">
        <v>3477</v>
      </c>
      <c r="D996" s="5187"/>
      <c r="E996" s="5187"/>
      <c r="F996" s="5187"/>
      <c r="G996" s="5187"/>
      <c r="H996" s="5188"/>
      <c r="I996" s="712"/>
      <c r="J996" s="712"/>
      <c r="K996" s="989"/>
    </row>
    <row r="997" spans="3:11" ht="15" customHeight="1" x14ac:dyDescent="0.2">
      <c r="C997" s="1843"/>
      <c r="D997" s="1503"/>
      <c r="E997" s="1489"/>
      <c r="F997" s="712"/>
      <c r="G997" s="712"/>
      <c r="H997" s="712"/>
      <c r="I997" s="712"/>
      <c r="J997" s="712"/>
      <c r="K997" s="989"/>
    </row>
    <row r="998" spans="3:11" ht="15" customHeight="1" thickBot="1" x14ac:dyDescent="0.25">
      <c r="C998" s="988" t="s">
        <v>3478</v>
      </c>
      <c r="D998" s="712"/>
      <c r="E998" s="712"/>
      <c r="F998" s="712"/>
      <c r="G998" s="772"/>
      <c r="H998" s="712"/>
      <c r="I998" s="712"/>
      <c r="J998" s="712"/>
      <c r="K998" s="989"/>
    </row>
    <row r="999" spans="3:11" ht="15" customHeight="1" thickBot="1" x14ac:dyDescent="0.25">
      <c r="C999" s="5256" t="s">
        <v>3473</v>
      </c>
      <c r="D999" s="5257"/>
      <c r="E999" s="5257"/>
      <c r="F999" s="5257"/>
      <c r="G999" s="5257"/>
      <c r="H999" s="5257"/>
      <c r="I999" s="5257"/>
      <c r="J999" s="5258"/>
      <c r="K999" s="1844" t="s">
        <v>3479</v>
      </c>
    </row>
    <row r="1000" spans="3:11" ht="15" customHeight="1" x14ac:dyDescent="0.2">
      <c r="C1000" s="1845" t="s">
        <v>657</v>
      </c>
      <c r="D1000" s="1846" t="s">
        <v>658</v>
      </c>
      <c r="E1000" s="1846" t="s">
        <v>659</v>
      </c>
      <c r="F1000" s="1846" t="s">
        <v>660</v>
      </c>
      <c r="G1000" s="1846" t="s">
        <v>661</v>
      </c>
      <c r="H1000" s="1846" t="s">
        <v>662</v>
      </c>
      <c r="I1000" s="1846" t="s">
        <v>663</v>
      </c>
      <c r="J1000" s="1846" t="s">
        <v>664</v>
      </c>
      <c r="K1000" s="1847" t="s">
        <v>665</v>
      </c>
    </row>
    <row r="1001" spans="3:11" ht="15" customHeight="1" x14ac:dyDescent="0.2">
      <c r="C1001" s="1848">
        <v>0.18890000000000001</v>
      </c>
      <c r="D1001" s="1849">
        <v>0.28000000000000003</v>
      </c>
      <c r="E1001" s="1849">
        <v>0.28000000000000003</v>
      </c>
      <c r="F1001" s="1850">
        <v>0.28000000000000003</v>
      </c>
      <c r="G1001" s="1850">
        <v>0.28000000000000003</v>
      </c>
      <c r="H1001" s="1851">
        <v>0.47</v>
      </c>
      <c r="I1001" s="1851">
        <v>0.94</v>
      </c>
      <c r="J1001" s="1851">
        <v>4.49</v>
      </c>
      <c r="K1001" s="1852">
        <v>0.1</v>
      </c>
    </row>
    <row r="1002" spans="3:11" ht="15" customHeight="1" thickBot="1" x14ac:dyDescent="0.25">
      <c r="C1002" s="5243" t="s">
        <v>3480</v>
      </c>
      <c r="D1002" s="5244"/>
      <c r="E1002" s="5244"/>
      <c r="F1002" s="5244"/>
      <c r="G1002" s="5244"/>
      <c r="H1002" s="5244"/>
      <c r="I1002" s="5244"/>
      <c r="J1002" s="5244"/>
      <c r="K1002" s="5245"/>
    </row>
    <row r="1003" spans="3:11" ht="15" customHeight="1" x14ac:dyDescent="0.2">
      <c r="C1003" s="1010"/>
      <c r="D1003" s="712"/>
      <c r="E1003" s="712"/>
      <c r="F1003" s="712"/>
      <c r="G1003" s="772"/>
      <c r="H1003" s="712"/>
      <c r="I1003" s="712"/>
      <c r="J1003" s="712"/>
      <c r="K1003" s="989"/>
    </row>
    <row r="1004" spans="3:11" ht="15" customHeight="1" x14ac:dyDescent="0.2">
      <c r="C1004" s="1818" t="s">
        <v>3481</v>
      </c>
      <c r="D1004" s="1819"/>
      <c r="E1004" s="1819"/>
      <c r="F1004" s="1819"/>
      <c r="G1004" s="1853"/>
      <c r="H1004" s="1819"/>
      <c r="I1004" s="1819"/>
      <c r="J1004" s="1819"/>
      <c r="K1004" s="1854"/>
    </row>
    <row r="1005" spans="3:11" ht="15" customHeight="1" x14ac:dyDescent="0.2">
      <c r="C1005" s="5151" t="s">
        <v>3482</v>
      </c>
      <c r="D1005" s="3848"/>
      <c r="E1005" s="3848"/>
      <c r="F1005" s="3848"/>
      <c r="G1005" s="3848"/>
      <c r="H1005" s="3848"/>
      <c r="I1005" s="3848"/>
      <c r="J1005" s="3848"/>
      <c r="K1005" s="5152"/>
    </row>
    <row r="1006" spans="3:11" ht="15" customHeight="1" x14ac:dyDescent="0.2">
      <c r="C1006" s="5151" t="s">
        <v>3483</v>
      </c>
      <c r="D1006" s="3848"/>
      <c r="E1006" s="3848"/>
      <c r="F1006" s="3848"/>
      <c r="G1006" s="3848"/>
      <c r="H1006" s="3848"/>
      <c r="I1006" s="3848"/>
      <c r="J1006" s="3848"/>
      <c r="K1006" s="5152"/>
    </row>
    <row r="1007" spans="3:11" ht="30" customHeight="1" x14ac:dyDescent="0.2">
      <c r="C1007" s="5151" t="s">
        <v>3484</v>
      </c>
      <c r="D1007" s="3848"/>
      <c r="E1007" s="3848"/>
      <c r="F1007" s="3848"/>
      <c r="G1007" s="3848"/>
      <c r="H1007" s="3848"/>
      <c r="I1007" s="3848"/>
      <c r="J1007" s="3848"/>
      <c r="K1007" s="5152"/>
    </row>
    <row r="1008" spans="3:11" ht="30" customHeight="1" x14ac:dyDescent="0.2">
      <c r="C1008" s="5151" t="s">
        <v>3485</v>
      </c>
      <c r="D1008" s="3848"/>
      <c r="E1008" s="3848"/>
      <c r="F1008" s="3848"/>
      <c r="G1008" s="3848"/>
      <c r="H1008" s="3848"/>
      <c r="I1008" s="3848"/>
      <c r="J1008" s="3848"/>
      <c r="K1008" s="5152"/>
    </row>
    <row r="1009" spans="3:11" ht="31.5" customHeight="1" x14ac:dyDescent="0.2">
      <c r="C1009" s="5151" t="s">
        <v>3486</v>
      </c>
      <c r="D1009" s="3848"/>
      <c r="E1009" s="3848"/>
      <c r="F1009" s="3848"/>
      <c r="G1009" s="3848"/>
      <c r="H1009" s="3848"/>
      <c r="I1009" s="3848"/>
      <c r="J1009" s="3848"/>
      <c r="K1009" s="5152"/>
    </row>
    <row r="1010" spans="3:11" ht="15" customHeight="1" x14ac:dyDescent="0.2">
      <c r="C1010" s="5151" t="s">
        <v>3487</v>
      </c>
      <c r="D1010" s="3848"/>
      <c r="E1010" s="3848"/>
      <c r="F1010" s="3848"/>
      <c r="G1010" s="3848"/>
      <c r="H1010" s="3848"/>
      <c r="I1010" s="3848"/>
      <c r="J1010" s="3848"/>
      <c r="K1010" s="5152"/>
    </row>
    <row r="1011" spans="3:11" ht="15" customHeight="1" x14ac:dyDescent="0.2">
      <c r="C1011" s="991" t="s">
        <v>3488</v>
      </c>
      <c r="D1011" s="712"/>
      <c r="E1011" s="712"/>
      <c r="F1011" s="712"/>
      <c r="G1011" s="772"/>
      <c r="H1011" s="712"/>
      <c r="I1011" s="712"/>
      <c r="J1011" s="712"/>
      <c r="K1011" s="989"/>
    </row>
    <row r="1012" spans="3:11" ht="15" customHeight="1" x14ac:dyDescent="0.2">
      <c r="C1012" s="991" t="s">
        <v>3489</v>
      </c>
      <c r="D1012" s="712"/>
      <c r="E1012" s="712"/>
      <c r="F1012" s="712"/>
      <c r="G1012" s="772"/>
      <c r="H1012" s="712"/>
      <c r="I1012" s="712"/>
      <c r="J1012" s="712"/>
      <c r="K1012" s="989"/>
    </row>
    <row r="1013" spans="3:11" ht="15" customHeight="1" thickBot="1" x14ac:dyDescent="0.3">
      <c r="C1013" s="1855" t="s">
        <v>4035</v>
      </c>
      <c r="D1013" s="1856"/>
      <c r="E1013" s="1856"/>
      <c r="F1013" s="1856"/>
      <c r="G1013" s="1857"/>
      <c r="H1013" s="1856"/>
      <c r="I1013" s="1856"/>
      <c r="J1013" s="1856"/>
      <c r="K1013" s="1858"/>
    </row>
    <row r="1014" spans="3:11" ht="15" customHeight="1" thickTop="1" x14ac:dyDescent="0.2">
      <c r="C1014" s="5242" t="str">
        <f>+C948</f>
        <v>.</v>
      </c>
      <c r="D1014" s="5242"/>
      <c r="E1014" s="712"/>
      <c r="F1014" s="712"/>
      <c r="G1014" s="772"/>
      <c r="H1014" s="712"/>
      <c r="I1014" s="712"/>
      <c r="J1014" s="712"/>
      <c r="K1014" s="712"/>
    </row>
    <row r="1015" spans="3:11" ht="15" customHeight="1" thickBot="1" x14ac:dyDescent="0.3">
      <c r="C1015" s="1859"/>
      <c r="D1015" s="712"/>
      <c r="E1015" s="712"/>
      <c r="F1015" s="712"/>
      <c r="G1015" s="772"/>
      <c r="H1015" s="712"/>
      <c r="I1015" s="712"/>
      <c r="J1015" s="712"/>
      <c r="K1015" s="712"/>
    </row>
    <row r="1016" spans="3:11" ht="15" customHeight="1" thickTop="1" x14ac:dyDescent="0.2">
      <c r="C1016" s="5212" t="s">
        <v>3490</v>
      </c>
      <c r="D1016" s="5213"/>
      <c r="E1016" s="5213"/>
      <c r="F1016" s="5213"/>
      <c r="G1016" s="5214"/>
    </row>
    <row r="1017" spans="3:11" ht="15" customHeight="1" x14ac:dyDescent="0.2">
      <c r="C1017" s="5262" t="s">
        <v>3491</v>
      </c>
      <c r="D1017" s="4855"/>
      <c r="E1017" s="4855"/>
      <c r="F1017" s="4855"/>
      <c r="G1017" s="5263"/>
      <c r="H1017" s="1552"/>
    </row>
    <row r="1018" spans="3:11" ht="33" customHeight="1" x14ac:dyDescent="0.2">
      <c r="C1018" s="5151" t="s">
        <v>3492</v>
      </c>
      <c r="D1018" s="3848"/>
      <c r="E1018" s="3848"/>
      <c r="F1018" s="3848"/>
      <c r="G1018" s="5152"/>
      <c r="H1018" s="1552"/>
    </row>
    <row r="1019" spans="3:11" ht="15" customHeight="1" x14ac:dyDescent="0.2">
      <c r="C1019" s="5445" t="s">
        <v>3493</v>
      </c>
      <c r="D1019" s="5307"/>
      <c r="E1019" s="5307"/>
      <c r="F1019" s="5307"/>
      <c r="G1019" s="5446"/>
    </row>
    <row r="1020" spans="3:11" ht="27" customHeight="1" x14ac:dyDescent="0.2">
      <c r="C1020" s="5151" t="s">
        <v>3494</v>
      </c>
      <c r="D1020" s="3848"/>
      <c r="E1020" s="3848"/>
      <c r="F1020" s="3848"/>
      <c r="G1020" s="5152"/>
    </row>
    <row r="1021" spans="3:11" ht="15" customHeight="1" x14ac:dyDescent="0.2">
      <c r="C1021" s="991" t="s">
        <v>3495</v>
      </c>
      <c r="D1021" s="712"/>
      <c r="E1021" s="712"/>
      <c r="F1021" s="712"/>
      <c r="G1021" s="1860"/>
    </row>
    <row r="1022" spans="3:11" ht="15" customHeight="1" thickBot="1" x14ac:dyDescent="0.25">
      <c r="C1022" s="1861"/>
      <c r="D1022" s="1484"/>
      <c r="E1022" s="1484"/>
      <c r="F1022" s="1484"/>
      <c r="G1022" s="1862"/>
    </row>
    <row r="1023" spans="3:11" ht="15" customHeight="1" x14ac:dyDescent="0.2">
      <c r="C1023" s="1863" t="s">
        <v>2213</v>
      </c>
      <c r="D1023" s="1342" t="s">
        <v>3455</v>
      </c>
      <c r="E1023" s="931" t="s">
        <v>3456</v>
      </c>
      <c r="F1023" s="4694" t="s">
        <v>2930</v>
      </c>
      <c r="G1023" s="5261"/>
    </row>
    <row r="1024" spans="3:11" ht="15" customHeight="1" x14ac:dyDescent="0.2">
      <c r="C1024" s="1825" t="s">
        <v>2217</v>
      </c>
      <c r="D1024" s="1397">
        <v>2.5</v>
      </c>
      <c r="E1024" s="1550">
        <v>5</v>
      </c>
      <c r="F1024" s="5191">
        <v>0.99</v>
      </c>
      <c r="G1024" s="5235"/>
    </row>
    <row r="1025" spans="3:7" ht="15" customHeight="1" x14ac:dyDescent="0.2">
      <c r="C1025" s="1825" t="s">
        <v>3496</v>
      </c>
      <c r="D1025" s="1397">
        <v>4</v>
      </c>
      <c r="E1025" s="1550">
        <v>10</v>
      </c>
      <c r="F1025" s="5191">
        <v>0.99</v>
      </c>
      <c r="G1025" s="5235"/>
    </row>
    <row r="1026" spans="3:7" ht="15" customHeight="1" x14ac:dyDescent="0.2">
      <c r="C1026" s="1825" t="s">
        <v>2219</v>
      </c>
      <c r="D1026" s="1397">
        <v>6</v>
      </c>
      <c r="E1026" s="1550">
        <v>20</v>
      </c>
      <c r="F1026" s="5191">
        <v>0.99</v>
      </c>
      <c r="G1026" s="5235"/>
    </row>
    <row r="1027" spans="3:7" ht="15" customHeight="1" x14ac:dyDescent="0.2">
      <c r="C1027" s="1825" t="s">
        <v>2220</v>
      </c>
      <c r="D1027" s="1397">
        <v>12</v>
      </c>
      <c r="E1027" s="1550">
        <v>50</v>
      </c>
      <c r="F1027" s="5191">
        <v>0.99</v>
      </c>
      <c r="G1027" s="5235"/>
    </row>
    <row r="1028" spans="3:7" ht="15" customHeight="1" x14ac:dyDescent="0.2">
      <c r="C1028" s="1825" t="s">
        <v>2931</v>
      </c>
      <c r="D1028" s="1397">
        <v>17</v>
      </c>
      <c r="E1028" s="1550">
        <v>100</v>
      </c>
      <c r="F1028" s="5191">
        <v>0.99</v>
      </c>
      <c r="G1028" s="5235"/>
    </row>
    <row r="1029" spans="3:7" ht="15" customHeight="1" x14ac:dyDescent="0.2">
      <c r="C1029" s="1825" t="s">
        <v>2221</v>
      </c>
      <c r="D1029" s="1397">
        <v>18</v>
      </c>
      <c r="E1029" s="1550">
        <v>500</v>
      </c>
      <c r="F1029" s="5191">
        <v>0.99</v>
      </c>
      <c r="G1029" s="5235"/>
    </row>
    <row r="1030" spans="3:7" ht="15" customHeight="1" x14ac:dyDescent="0.2">
      <c r="C1030" s="1825" t="s">
        <v>2932</v>
      </c>
      <c r="D1030" s="1397">
        <v>19.989999999999998</v>
      </c>
      <c r="E1030" s="1550">
        <v>1024</v>
      </c>
      <c r="F1030" s="5191">
        <v>0.99</v>
      </c>
      <c r="G1030" s="5235"/>
    </row>
    <row r="1031" spans="3:7" ht="15" customHeight="1" x14ac:dyDescent="0.2">
      <c r="C1031" s="2078" t="s">
        <v>3497</v>
      </c>
      <c r="D1031" s="2075"/>
      <c r="E1031" s="2075"/>
      <c r="F1031" s="2075"/>
      <c r="G1031" s="2079"/>
    </row>
    <row r="1032" spans="3:7" ht="15" customHeight="1" x14ac:dyDescent="0.2">
      <c r="C1032" s="5236" t="s">
        <v>3464</v>
      </c>
      <c r="D1032" s="5237"/>
      <c r="E1032" s="5237"/>
      <c r="F1032" s="5237"/>
      <c r="G1032" s="5238"/>
    </row>
    <row r="1033" spans="3:7" ht="15" customHeight="1" x14ac:dyDescent="0.2">
      <c r="C1033" s="1826"/>
      <c r="D1033" s="1827"/>
      <c r="E1033" s="1827"/>
      <c r="F1033" s="1827"/>
      <c r="G1033" s="1864"/>
    </row>
    <row r="1034" spans="3:7" ht="15" customHeight="1" x14ac:dyDescent="0.2">
      <c r="C1034" s="988" t="s">
        <v>3498</v>
      </c>
      <c r="D1034" s="712"/>
      <c r="E1034" s="712"/>
      <c r="F1034" s="712"/>
      <c r="G1034" s="1860"/>
    </row>
    <row r="1035" spans="3:7" ht="15" customHeight="1" x14ac:dyDescent="0.2">
      <c r="C1035" s="1010"/>
      <c r="D1035" s="712"/>
      <c r="E1035" s="712"/>
      <c r="F1035" s="712"/>
      <c r="G1035" s="1860"/>
    </row>
    <row r="1036" spans="3:7" ht="15" customHeight="1" x14ac:dyDescent="0.2">
      <c r="C1036" s="5233" t="s">
        <v>3499</v>
      </c>
      <c r="D1036" s="5234"/>
      <c r="E1036" s="712"/>
      <c r="F1036" s="712"/>
      <c r="G1036" s="989"/>
    </row>
    <row r="1037" spans="3:7" ht="15" customHeight="1" x14ac:dyDescent="0.2">
      <c r="C1037" s="1831">
        <v>30</v>
      </c>
      <c r="D1037" s="1397">
        <v>0.75</v>
      </c>
      <c r="E1037" s="712"/>
      <c r="F1037" s="712"/>
      <c r="G1037" s="989"/>
    </row>
    <row r="1038" spans="3:7" ht="15" customHeight="1" x14ac:dyDescent="0.2">
      <c r="C1038" s="1831">
        <v>120</v>
      </c>
      <c r="D1038" s="1397">
        <v>1.75</v>
      </c>
      <c r="E1038" s="712"/>
      <c r="F1038" s="712"/>
      <c r="G1038" s="989"/>
    </row>
    <row r="1039" spans="3:7" ht="15" customHeight="1" x14ac:dyDescent="0.2">
      <c r="C1039" s="1831">
        <v>220</v>
      </c>
      <c r="D1039" s="1397">
        <v>2.75</v>
      </c>
      <c r="E1039" s="712"/>
      <c r="F1039" s="1373"/>
      <c r="G1039" s="989"/>
    </row>
    <row r="1040" spans="3:7" ht="15" customHeight="1" x14ac:dyDescent="0.2">
      <c r="C1040" s="1831">
        <v>450</v>
      </c>
      <c r="D1040" s="1397">
        <v>4.75</v>
      </c>
      <c r="E1040" s="712"/>
      <c r="F1040" s="712"/>
      <c r="G1040" s="989"/>
    </row>
    <row r="1041" spans="3:8" ht="15" customHeight="1" x14ac:dyDescent="0.2">
      <c r="C1041" s="5231" t="s">
        <v>2935</v>
      </c>
      <c r="D1041" s="5232"/>
      <c r="E1041" s="712"/>
      <c r="F1041" s="712"/>
      <c r="G1041" s="989"/>
    </row>
    <row r="1042" spans="3:8" ht="15" customHeight="1" x14ac:dyDescent="0.2">
      <c r="C1042" s="1010"/>
      <c r="D1042" s="712"/>
      <c r="E1042" s="712"/>
      <c r="F1042" s="712"/>
      <c r="G1042" s="1860"/>
    </row>
    <row r="1043" spans="3:8" ht="15" customHeight="1" x14ac:dyDescent="0.2">
      <c r="C1043" s="5443" t="s">
        <v>3500</v>
      </c>
      <c r="D1043" s="4792"/>
      <c r="E1043" s="4792"/>
      <c r="F1043" s="4792"/>
      <c r="G1043" s="5444"/>
    </row>
    <row r="1044" spans="3:8" ht="15" customHeight="1" x14ac:dyDescent="0.2">
      <c r="C1044" s="5443" t="s">
        <v>3501</v>
      </c>
      <c r="D1044" s="4792"/>
      <c r="E1044" s="4792"/>
      <c r="F1044" s="4792"/>
      <c r="G1044" s="5444"/>
    </row>
    <row r="1045" spans="3:8" ht="34.5" customHeight="1" thickBot="1" x14ac:dyDescent="0.25">
      <c r="C1045" s="5239" t="s">
        <v>4034</v>
      </c>
      <c r="D1045" s="5240"/>
      <c r="E1045" s="5240"/>
      <c r="F1045" s="5240"/>
      <c r="G1045" s="5241"/>
    </row>
    <row r="1046" spans="3:8" ht="15" customHeight="1" thickTop="1" x14ac:dyDescent="0.3">
      <c r="C1046" s="5185" t="str">
        <f>+C1014</f>
        <v>.</v>
      </c>
      <c r="D1046" s="5185"/>
      <c r="E1046" s="483"/>
      <c r="F1046" s="483"/>
      <c r="G1046" s="483"/>
      <c r="H1046" s="2"/>
    </row>
    <row r="1047" spans="3:8" ht="15" customHeight="1" thickBot="1" x14ac:dyDescent="0.35">
      <c r="C1047" s="796"/>
      <c r="D1047" s="796"/>
      <c r="E1047" s="796"/>
      <c r="F1047" s="483"/>
      <c r="G1047" s="483"/>
      <c r="H1047" s="2"/>
    </row>
    <row r="1048" spans="3:8" ht="15" customHeight="1" thickTop="1" x14ac:dyDescent="0.2">
      <c r="C1048" s="5279" t="s">
        <v>3277</v>
      </c>
      <c r="D1048" s="5280"/>
      <c r="E1048" s="5155"/>
      <c r="F1048" s="5155"/>
      <c r="G1048" s="5155"/>
      <c r="H1048" s="5156"/>
    </row>
    <row r="1049" spans="3:8" ht="15" customHeight="1" x14ac:dyDescent="0.2">
      <c r="C1049" s="746" t="s">
        <v>1029</v>
      </c>
      <c r="D1049" s="876"/>
      <c r="E1049" s="876"/>
      <c r="F1049" s="876"/>
      <c r="G1049" s="876"/>
      <c r="H1049" s="877"/>
    </row>
    <row r="1050" spans="3:8" ht="39.75" customHeight="1" x14ac:dyDescent="0.2">
      <c r="C1050" s="5166" t="s">
        <v>3278</v>
      </c>
      <c r="D1050" s="4268"/>
      <c r="E1050" s="3884"/>
      <c r="F1050" s="3884"/>
      <c r="G1050" s="3884"/>
      <c r="H1050" s="5167"/>
    </row>
    <row r="1051" spans="3:8" ht="15" customHeight="1" x14ac:dyDescent="0.2">
      <c r="C1051" s="892" t="s">
        <v>3279</v>
      </c>
      <c r="D1051" s="893"/>
      <c r="E1051" s="893"/>
      <c r="F1051" s="893"/>
      <c r="G1051" s="893"/>
      <c r="H1051" s="894"/>
    </row>
    <row r="1052" spans="3:8" ht="15" customHeight="1" x14ac:dyDescent="0.2">
      <c r="C1052" s="892"/>
      <c r="D1052" s="893"/>
      <c r="E1052" s="893"/>
      <c r="F1052" s="893"/>
      <c r="G1052" s="893"/>
      <c r="H1052" s="894"/>
    </row>
    <row r="1053" spans="3:8" ht="15" customHeight="1" x14ac:dyDescent="0.2">
      <c r="C1053" s="746" t="s">
        <v>1048</v>
      </c>
      <c r="D1053" s="876"/>
      <c r="E1053" s="893"/>
      <c r="F1053" s="893"/>
      <c r="G1053" s="893"/>
      <c r="H1053" s="894"/>
    </row>
    <row r="1054" spans="3:8" ht="24.75" customHeight="1" x14ac:dyDescent="0.2">
      <c r="C1054" s="5166" t="s">
        <v>3280</v>
      </c>
      <c r="D1054" s="4268"/>
      <c r="E1054" s="3884"/>
      <c r="F1054" s="3884"/>
      <c r="G1054" s="3884"/>
      <c r="H1054" s="5167"/>
    </row>
    <row r="1055" spans="3:8" ht="15" customHeight="1" x14ac:dyDescent="0.2">
      <c r="C1055" s="5168" t="s">
        <v>3281</v>
      </c>
      <c r="D1055" s="3848"/>
      <c r="E1055" s="3848"/>
      <c r="F1055" s="3848"/>
      <c r="G1055" s="3848"/>
      <c r="H1055" s="5169"/>
    </row>
    <row r="1056" spans="3:8" ht="15" customHeight="1" x14ac:dyDescent="0.2">
      <c r="C1056" s="5168" t="s">
        <v>3282</v>
      </c>
      <c r="D1056" s="3848"/>
      <c r="E1056" s="3848"/>
      <c r="F1056" s="3848"/>
      <c r="G1056" s="3848"/>
      <c r="H1056" s="5169"/>
    </row>
    <row r="1057" spans="3:10" ht="15" customHeight="1" x14ac:dyDescent="0.2">
      <c r="C1057" s="5168" t="s">
        <v>3283</v>
      </c>
      <c r="D1057" s="3848"/>
      <c r="E1057" s="3848"/>
      <c r="F1057" s="3848"/>
      <c r="G1057" s="3848"/>
      <c r="H1057" s="5169"/>
    </row>
    <row r="1058" spans="3:10" ht="15" customHeight="1" x14ac:dyDescent="0.2">
      <c r="C1058" s="5168" t="s">
        <v>3284</v>
      </c>
      <c r="D1058" s="3848"/>
      <c r="E1058" s="3848"/>
      <c r="F1058" s="3848"/>
      <c r="G1058" s="3848"/>
      <c r="H1058" s="5169"/>
    </row>
    <row r="1059" spans="3:10" ht="15" customHeight="1" x14ac:dyDescent="0.2">
      <c r="C1059" s="5289"/>
      <c r="D1059" s="5290"/>
      <c r="E1059" s="5290"/>
      <c r="F1059" s="5290"/>
      <c r="G1059" s="5290"/>
      <c r="H1059" s="5291"/>
    </row>
    <row r="1060" spans="3:10" ht="15" customHeight="1" x14ac:dyDescent="0.2">
      <c r="C1060" s="5292" t="s">
        <v>3285</v>
      </c>
      <c r="D1060" s="4855"/>
      <c r="E1060" s="4855"/>
      <c r="F1060" s="4855"/>
      <c r="G1060" s="4855"/>
      <c r="H1060" s="5293"/>
    </row>
    <row r="1061" spans="3:10" ht="15" customHeight="1" thickBot="1" x14ac:dyDescent="0.25">
      <c r="C1061" s="1556"/>
      <c r="D1061" s="3848"/>
      <c r="E1061" s="3848"/>
      <c r="F1061" s="3848"/>
      <c r="G1061" s="3848"/>
      <c r="H1061" s="5169"/>
    </row>
    <row r="1062" spans="3:10" ht="15" customHeight="1" x14ac:dyDescent="0.2">
      <c r="C1062" s="1556"/>
      <c r="D1062" s="903"/>
      <c r="E1062" s="1641" t="s">
        <v>2213</v>
      </c>
      <c r="F1062" s="1642" t="s">
        <v>3286</v>
      </c>
      <c r="G1062" s="1643" t="s">
        <v>3287</v>
      </c>
      <c r="H1062" s="1697" t="s">
        <v>3288</v>
      </c>
    </row>
    <row r="1063" spans="3:10" ht="15" customHeight="1" x14ac:dyDescent="0.2">
      <c r="C1063" s="1556"/>
      <c r="D1063" s="903"/>
      <c r="E1063" s="1558" t="s">
        <v>3289</v>
      </c>
      <c r="F1063" s="1644" t="s">
        <v>406</v>
      </c>
      <c r="G1063" s="1645">
        <v>99</v>
      </c>
      <c r="H1063" s="1698">
        <v>0.1</v>
      </c>
    </row>
    <row r="1064" spans="3:10" ht="15" customHeight="1" x14ac:dyDescent="0.2">
      <c r="C1064" s="1559"/>
      <c r="D1064" s="1563"/>
      <c r="E1064" s="5286" t="s">
        <v>1980</v>
      </c>
      <c r="F1064" s="5287"/>
      <c r="G1064" s="5287"/>
      <c r="H1064" s="5288"/>
    </row>
    <row r="1065" spans="3:10" ht="15" customHeight="1" x14ac:dyDescent="0.2">
      <c r="C1065" s="1559"/>
      <c r="D1065" s="1563"/>
      <c r="E1065" s="1484"/>
      <c r="F1065" s="1484"/>
      <c r="G1065" s="1560"/>
      <c r="H1065" s="1561"/>
    </row>
    <row r="1066" spans="3:10" ht="15" customHeight="1" x14ac:dyDescent="0.2">
      <c r="C1066" s="5281" t="s">
        <v>3290</v>
      </c>
      <c r="D1066" s="5282"/>
      <c r="E1066" s="5283"/>
      <c r="F1066" s="5283"/>
      <c r="G1066" s="5283"/>
      <c r="H1066" s="5284"/>
    </row>
    <row r="1067" spans="3:10" ht="15" customHeight="1" thickBot="1" x14ac:dyDescent="0.25">
      <c r="C1067" s="5170" t="s">
        <v>3291</v>
      </c>
      <c r="D1067" s="5285"/>
      <c r="E1067" s="5171"/>
      <c r="F1067" s="5171"/>
      <c r="G1067" s="5171"/>
      <c r="H1067" s="5172"/>
    </row>
    <row r="1068" spans="3:10" ht="15" customHeight="1" thickTop="1" x14ac:dyDescent="0.3">
      <c r="C1068" s="5153" t="str">
        <f>+C1046</f>
        <v>.</v>
      </c>
      <c r="D1068" s="5153"/>
      <c r="E1068" s="5153"/>
      <c r="F1068" s="483"/>
      <c r="G1068" s="483"/>
      <c r="H1068" s="2"/>
    </row>
    <row r="1069" spans="3:10" ht="15" customHeight="1" thickBot="1" x14ac:dyDescent="0.35">
      <c r="C1069" s="796"/>
      <c r="D1069" s="796"/>
      <c r="E1069" s="796"/>
      <c r="F1069" s="483"/>
      <c r="G1069" s="483"/>
      <c r="H1069" s="2"/>
    </row>
    <row r="1070" spans="3:10" ht="15" customHeight="1" thickTop="1" x14ac:dyDescent="0.2">
      <c r="C1070" s="5294" t="s">
        <v>3253</v>
      </c>
      <c r="D1070" s="5295"/>
      <c r="E1070" s="5213"/>
      <c r="F1070" s="5213"/>
      <c r="G1070" s="5213"/>
      <c r="H1070" s="5213"/>
      <c r="I1070" s="5213"/>
      <c r="J1070" s="5214"/>
    </row>
    <row r="1071" spans="3:10" ht="15" customHeight="1" x14ac:dyDescent="0.2">
      <c r="C1071" s="988" t="s">
        <v>1029</v>
      </c>
      <c r="D1071" s="876"/>
      <c r="E1071" s="876"/>
      <c r="F1071" s="876"/>
      <c r="G1071" s="876"/>
      <c r="H1071" s="876"/>
      <c r="I1071" s="876"/>
      <c r="J1071" s="1687"/>
    </row>
    <row r="1072" spans="3:10" ht="38.25" customHeight="1" x14ac:dyDescent="0.2">
      <c r="C1072" s="5183" t="s">
        <v>3254</v>
      </c>
      <c r="D1072" s="4268"/>
      <c r="E1072" s="3884"/>
      <c r="F1072" s="3884"/>
      <c r="G1072" s="3884"/>
      <c r="H1072" s="3884"/>
      <c r="I1072" s="3884"/>
      <c r="J1072" s="5184"/>
    </row>
    <row r="1073" spans="3:10" ht="15" customHeight="1" x14ac:dyDescent="0.2">
      <c r="C1073" s="5151"/>
      <c r="D1073" s="3848"/>
      <c r="E1073" s="3848"/>
      <c r="F1073" s="3848"/>
      <c r="G1073" s="3848"/>
      <c r="H1073" s="3848"/>
      <c r="I1073" s="3848"/>
      <c r="J1073" s="5152"/>
    </row>
    <row r="1074" spans="3:10" ht="15" customHeight="1" x14ac:dyDescent="0.2">
      <c r="C1074" s="988" t="s">
        <v>1048</v>
      </c>
      <c r="D1074" s="876"/>
      <c r="E1074" s="893"/>
      <c r="F1074" s="893"/>
      <c r="G1074" s="893"/>
      <c r="H1074" s="893"/>
      <c r="I1074" s="893"/>
      <c r="J1074" s="1688"/>
    </row>
    <row r="1075" spans="3:10" ht="33" customHeight="1" x14ac:dyDescent="0.2">
      <c r="C1075" s="5183" t="s">
        <v>3255</v>
      </c>
      <c r="D1075" s="4268"/>
      <c r="E1075" s="3884"/>
      <c r="F1075" s="3884"/>
      <c r="G1075" s="3884"/>
      <c r="H1075" s="3884"/>
      <c r="I1075" s="3884"/>
      <c r="J1075" s="5184"/>
    </row>
    <row r="1076" spans="3:10" ht="15" customHeight="1" x14ac:dyDescent="0.2">
      <c r="C1076" s="5151" t="s">
        <v>3256</v>
      </c>
      <c r="D1076" s="3848"/>
      <c r="E1076" s="3848"/>
      <c r="F1076" s="903"/>
      <c r="G1076" s="900"/>
      <c r="H1076" s="900"/>
      <c r="I1076" s="900"/>
      <c r="J1076" s="1690"/>
    </row>
    <row r="1077" spans="3:10" ht="27" customHeight="1" x14ac:dyDescent="0.2">
      <c r="C1077" s="5151" t="s">
        <v>3257</v>
      </c>
      <c r="D1077" s="3848"/>
      <c r="E1077" s="3848"/>
      <c r="F1077" s="3848"/>
      <c r="G1077" s="3848"/>
      <c r="H1077" s="3848"/>
      <c r="I1077" s="3848"/>
      <c r="J1077" s="5152"/>
    </row>
    <row r="1078" spans="3:10" ht="15" customHeight="1" x14ac:dyDescent="0.2">
      <c r="C1078" s="5183"/>
      <c r="D1078" s="4268"/>
      <c r="E1078" s="3884"/>
      <c r="F1078" s="3884"/>
      <c r="G1078" s="3884"/>
      <c r="H1078" s="3884"/>
      <c r="I1078" s="3884"/>
      <c r="J1078" s="5184"/>
    </row>
    <row r="1079" spans="3:10" ht="15" customHeight="1" x14ac:dyDescent="0.2">
      <c r="C1079" s="1006"/>
      <c r="D1079" s="5452" t="s">
        <v>381</v>
      </c>
      <c r="E1079" s="5452"/>
      <c r="F1079" s="1644" t="s">
        <v>2890</v>
      </c>
      <c r="G1079" s="972" t="s">
        <v>3258</v>
      </c>
      <c r="H1079" s="842" t="s">
        <v>3259</v>
      </c>
      <c r="I1079" s="842" t="s">
        <v>2321</v>
      </c>
      <c r="J1079" s="1691" t="s">
        <v>3260</v>
      </c>
    </row>
    <row r="1080" spans="3:10" ht="15" customHeight="1" x14ac:dyDescent="0.2">
      <c r="C1080" s="1006"/>
      <c r="D1080" s="5264" t="s">
        <v>3249</v>
      </c>
      <c r="E1080" s="5264"/>
      <c r="F1080" s="1644">
        <v>700</v>
      </c>
      <c r="G1080" s="1101">
        <v>25</v>
      </c>
      <c r="H1080" s="1101">
        <v>15</v>
      </c>
      <c r="I1080" s="1692">
        <v>0.1</v>
      </c>
      <c r="J1080" s="1689">
        <f>+H1080*(1-14%)</f>
        <v>12.9</v>
      </c>
    </row>
    <row r="1081" spans="3:10" ht="15" customHeight="1" x14ac:dyDescent="0.2">
      <c r="C1081" s="1006"/>
      <c r="D1081" s="5264" t="s">
        <v>3250</v>
      </c>
      <c r="E1081" s="5264"/>
      <c r="F1081" s="1644">
        <v>1000</v>
      </c>
      <c r="G1081" s="1101" t="s">
        <v>42</v>
      </c>
      <c r="H1081" s="1101">
        <v>19</v>
      </c>
      <c r="I1081" s="1692">
        <v>0.1</v>
      </c>
      <c r="J1081" s="1689">
        <f>+H1081*(1-14%)</f>
        <v>16.34</v>
      </c>
    </row>
    <row r="1082" spans="3:10" ht="15" customHeight="1" x14ac:dyDescent="0.2">
      <c r="C1082" s="1006"/>
      <c r="D1082" s="5264" t="s">
        <v>3251</v>
      </c>
      <c r="E1082" s="5264"/>
      <c r="F1082" s="1644">
        <v>2000</v>
      </c>
      <c r="G1082" s="1101" t="s">
        <v>42</v>
      </c>
      <c r="H1082" s="1101">
        <v>29</v>
      </c>
      <c r="I1082" s="1692">
        <v>0.1</v>
      </c>
      <c r="J1082" s="1689">
        <f>+H1082*(1-14%)</f>
        <v>24.94</v>
      </c>
    </row>
    <row r="1083" spans="3:10" ht="15" customHeight="1" x14ac:dyDescent="0.2">
      <c r="C1083" s="1006"/>
      <c r="D1083" s="5264" t="s">
        <v>3252</v>
      </c>
      <c r="E1083" s="5264"/>
      <c r="F1083" s="1644">
        <v>3000</v>
      </c>
      <c r="G1083" s="1101" t="s">
        <v>42</v>
      </c>
      <c r="H1083" s="1101">
        <v>39</v>
      </c>
      <c r="I1083" s="1692">
        <v>0.1</v>
      </c>
      <c r="J1083" s="1689">
        <f>+H1083*(1-14%)</f>
        <v>33.54</v>
      </c>
    </row>
    <row r="1084" spans="3:10" ht="15" customHeight="1" x14ac:dyDescent="0.2">
      <c r="C1084" s="1006"/>
      <c r="D1084" s="3848" t="s">
        <v>1517</v>
      </c>
      <c r="E1084" s="3848"/>
      <c r="F1084" s="3848"/>
      <c r="G1084" s="3848"/>
      <c r="H1084" s="3848"/>
      <c r="I1084" s="3848"/>
      <c r="J1084" s="5152"/>
    </row>
    <row r="1085" spans="3:10" ht="15" customHeight="1" x14ac:dyDescent="0.2">
      <c r="C1085" s="1006"/>
      <c r="D1085" s="903"/>
      <c r="E1085" s="903"/>
      <c r="F1085" s="903"/>
      <c r="G1085" s="903"/>
      <c r="H1085" s="903"/>
      <c r="I1085" s="903"/>
      <c r="J1085" s="1693"/>
    </row>
    <row r="1086" spans="3:10" ht="15" customHeight="1" thickBot="1" x14ac:dyDescent="0.25">
      <c r="C1086" s="5151" t="s">
        <v>3261</v>
      </c>
      <c r="D1086" s="3848"/>
      <c r="E1086" s="3848"/>
      <c r="F1086" s="903"/>
      <c r="G1086" s="903"/>
      <c r="H1086" s="903"/>
      <c r="I1086" s="903"/>
      <c r="J1086" s="1693"/>
    </row>
    <row r="1087" spans="3:10" ht="15" customHeight="1" x14ac:dyDescent="0.2">
      <c r="C1087" s="1006"/>
      <c r="D1087" s="903"/>
      <c r="E1087" s="1694" t="s">
        <v>3262</v>
      </c>
      <c r="F1087" s="1695" t="s">
        <v>2342</v>
      </c>
      <c r="G1087" s="1632" t="s">
        <v>3263</v>
      </c>
      <c r="H1087" s="903"/>
      <c r="I1087" s="903"/>
      <c r="J1087" s="1693"/>
    </row>
    <row r="1088" spans="3:10" ht="15" customHeight="1" x14ac:dyDescent="0.2">
      <c r="C1088" s="1006"/>
      <c r="D1088" s="903"/>
      <c r="E1088" s="1325" t="s">
        <v>3264</v>
      </c>
      <c r="F1088" s="1653">
        <v>18</v>
      </c>
      <c r="G1088" s="1654" t="s">
        <v>42</v>
      </c>
      <c r="H1088" s="903"/>
      <c r="I1088" s="903"/>
      <c r="J1088" s="1693"/>
    </row>
    <row r="1089" spans="3:10" ht="15" customHeight="1" x14ac:dyDescent="0.2">
      <c r="C1089" s="1006"/>
      <c r="D1089" s="903"/>
      <c r="E1089" s="1325" t="s">
        <v>3265</v>
      </c>
      <c r="F1089" s="1653">
        <v>24.9</v>
      </c>
      <c r="G1089" s="1654" t="s">
        <v>42</v>
      </c>
      <c r="H1089" s="903"/>
      <c r="I1089" s="903"/>
      <c r="J1089" s="1693"/>
    </row>
    <row r="1090" spans="3:10" ht="15" customHeight="1" x14ac:dyDescent="0.2">
      <c r="C1090" s="1006"/>
      <c r="D1090" s="903"/>
      <c r="E1090" s="1325" t="s">
        <v>3266</v>
      </c>
      <c r="F1090" s="1653">
        <v>29.9</v>
      </c>
      <c r="G1090" s="1654" t="s">
        <v>42</v>
      </c>
      <c r="H1090" s="903"/>
      <c r="I1090" s="903"/>
      <c r="J1090" s="1693"/>
    </row>
    <row r="1091" spans="3:10" ht="15" customHeight="1" x14ac:dyDescent="0.2">
      <c r="C1091" s="1006"/>
      <c r="D1091" s="903"/>
      <c r="E1091" s="1325" t="s">
        <v>3267</v>
      </c>
      <c r="F1091" s="1653">
        <v>39.9</v>
      </c>
      <c r="G1091" s="1654" t="s">
        <v>42</v>
      </c>
      <c r="H1091" s="903"/>
      <c r="I1091" s="903"/>
      <c r="J1091" s="1693"/>
    </row>
    <row r="1092" spans="3:10" ht="15" customHeight="1" x14ac:dyDescent="0.2">
      <c r="C1092" s="1006"/>
      <c r="D1092" s="903"/>
      <c r="E1092" s="1325" t="s">
        <v>3268</v>
      </c>
      <c r="F1092" s="1653">
        <v>49.9</v>
      </c>
      <c r="G1092" s="1654" t="s">
        <v>42</v>
      </c>
      <c r="H1092" s="903"/>
      <c r="I1092" s="903"/>
      <c r="J1092" s="1693"/>
    </row>
    <row r="1093" spans="3:10" ht="15" customHeight="1" x14ac:dyDescent="0.2">
      <c r="C1093" s="1006"/>
      <c r="D1093" s="903"/>
      <c r="E1093" s="1325" t="s">
        <v>3269</v>
      </c>
      <c r="F1093" s="1653">
        <v>65</v>
      </c>
      <c r="G1093" s="1654" t="s">
        <v>42</v>
      </c>
      <c r="H1093" s="903"/>
      <c r="I1093" s="903"/>
      <c r="J1093" s="1693"/>
    </row>
    <row r="1094" spans="3:10" ht="15" customHeight="1" thickBot="1" x14ac:dyDescent="0.25">
      <c r="C1094" s="1006"/>
      <c r="D1094" s="903"/>
      <c r="E1094" s="1334" t="s">
        <v>3270</v>
      </c>
      <c r="F1094" s="1696">
        <v>84.9</v>
      </c>
      <c r="G1094" s="1652" t="s">
        <v>42</v>
      </c>
      <c r="H1094" s="903"/>
      <c r="I1094" s="903"/>
      <c r="J1094" s="1693"/>
    </row>
    <row r="1095" spans="3:10" ht="15" customHeight="1" x14ac:dyDescent="0.2">
      <c r="C1095" s="1006"/>
      <c r="D1095" s="903"/>
      <c r="E1095" s="903"/>
      <c r="F1095" s="903"/>
      <c r="G1095" s="903"/>
      <c r="H1095" s="903"/>
      <c r="I1095" s="903"/>
      <c r="J1095" s="1693"/>
    </row>
    <row r="1096" spans="3:10" ht="15" customHeight="1" x14ac:dyDescent="0.2">
      <c r="C1096" s="5151" t="s">
        <v>3271</v>
      </c>
      <c r="D1096" s="3848"/>
      <c r="E1096" s="3848"/>
      <c r="F1096" s="3848"/>
      <c r="G1096" s="3848"/>
      <c r="H1096" s="3848"/>
      <c r="I1096" s="3848"/>
      <c r="J1096" s="5152"/>
    </row>
    <row r="1097" spans="3:10" ht="15" customHeight="1" x14ac:dyDescent="0.2">
      <c r="C1097" s="5151" t="s">
        <v>3272</v>
      </c>
      <c r="D1097" s="3848"/>
      <c r="E1097" s="3848"/>
      <c r="F1097" s="3848"/>
      <c r="G1097" s="3848"/>
      <c r="H1097" s="3848"/>
      <c r="I1097" s="3848"/>
      <c r="J1097" s="5152"/>
    </row>
    <row r="1098" spans="3:10" ht="15" customHeight="1" x14ac:dyDescent="0.2">
      <c r="C1098" s="5151" t="s">
        <v>3276</v>
      </c>
      <c r="D1098" s="3848"/>
      <c r="E1098" s="3848"/>
      <c r="F1098" s="3848"/>
      <c r="G1098" s="3848"/>
      <c r="H1098" s="3848"/>
      <c r="I1098" s="3848"/>
      <c r="J1098" s="5152"/>
    </row>
    <row r="1099" spans="3:10" ht="15" customHeight="1" x14ac:dyDescent="0.2">
      <c r="C1099" s="5151" t="s">
        <v>3273</v>
      </c>
      <c r="D1099" s="3848"/>
      <c r="E1099" s="3848"/>
      <c r="F1099" s="3848"/>
      <c r="G1099" s="3848"/>
      <c r="H1099" s="3848"/>
      <c r="I1099" s="3848"/>
      <c r="J1099" s="5152"/>
    </row>
    <row r="1100" spans="3:10" ht="15" customHeight="1" x14ac:dyDescent="0.2">
      <c r="C1100" s="5151" t="s">
        <v>3274</v>
      </c>
      <c r="D1100" s="3848"/>
      <c r="E1100" s="3848"/>
      <c r="F1100" s="3848"/>
      <c r="G1100" s="3848"/>
      <c r="H1100" s="3848"/>
      <c r="I1100" s="3848"/>
      <c r="J1100" s="5152"/>
    </row>
    <row r="1101" spans="3:10" ht="15" customHeight="1" x14ac:dyDescent="0.2">
      <c r="C1101" s="990"/>
      <c r="D1101" s="903"/>
      <c r="E1101" s="903"/>
      <c r="F1101" s="903"/>
      <c r="G1101" s="903"/>
      <c r="H1101" s="903"/>
      <c r="I1101" s="903"/>
      <c r="J1101" s="1693"/>
    </row>
    <row r="1102" spans="3:10" ht="15" customHeight="1" x14ac:dyDescent="0.2">
      <c r="C1102" s="5447" t="s">
        <v>1467</v>
      </c>
      <c r="D1102" s="5282"/>
      <c r="E1102" s="5283"/>
      <c r="F1102" s="5283"/>
      <c r="G1102" s="5283"/>
      <c r="H1102" s="5283"/>
      <c r="I1102" s="5283"/>
      <c r="J1102" s="5448"/>
    </row>
    <row r="1103" spans="3:10" ht="15" customHeight="1" thickBot="1" x14ac:dyDescent="0.25">
      <c r="C1103" s="5425" t="s">
        <v>3275</v>
      </c>
      <c r="D1103" s="5440"/>
      <c r="E1103" s="5426"/>
      <c r="F1103" s="5426"/>
      <c r="G1103" s="5426"/>
      <c r="H1103" s="5426"/>
      <c r="I1103" s="5426"/>
      <c r="J1103" s="5441"/>
    </row>
    <row r="1104" spans="3:10" ht="15" customHeight="1" thickTop="1" x14ac:dyDescent="0.3">
      <c r="C1104" s="5185" t="str">
        <f>+C1068</f>
        <v>.</v>
      </c>
      <c r="D1104" s="5185"/>
      <c r="E1104" s="5185"/>
      <c r="F1104" s="483"/>
      <c r="G1104" s="483"/>
      <c r="H1104" s="2"/>
    </row>
    <row r="1105" spans="3:11" ht="15" customHeight="1" thickBot="1" x14ac:dyDescent="0.35">
      <c r="C1105" s="483"/>
      <c r="D1105" s="483"/>
      <c r="E1105" s="483"/>
      <c r="F1105" s="483"/>
      <c r="G1105" s="483"/>
      <c r="H1105" s="2"/>
    </row>
    <row r="1106" spans="3:11" ht="19.5" customHeight="1" thickTop="1" x14ac:dyDescent="0.2">
      <c r="C1106" s="5279" t="s">
        <v>3106</v>
      </c>
      <c r="D1106" s="5280"/>
      <c r="E1106" s="5280"/>
      <c r="F1106" s="5280"/>
      <c r="G1106" s="5280"/>
      <c r="H1106" s="5280"/>
      <c r="I1106" s="5280"/>
      <c r="J1106" s="5280"/>
      <c r="K1106" s="5312"/>
    </row>
    <row r="1107" spans="3:11" ht="15" customHeight="1" x14ac:dyDescent="0.2">
      <c r="C1107" s="1544" t="s">
        <v>373</v>
      </c>
      <c r="D1107" s="1542"/>
      <c r="E1107" s="1542"/>
      <c r="F1107" s="1542"/>
      <c r="G1107" s="1542"/>
      <c r="H1107" s="1542"/>
      <c r="I1107" s="1542"/>
      <c r="J1107" s="1542"/>
      <c r="K1107" s="1543"/>
    </row>
    <row r="1108" spans="3:11" ht="37.5" customHeight="1" x14ac:dyDescent="0.2">
      <c r="C1108" s="5436" t="s">
        <v>3107</v>
      </c>
      <c r="D1108" s="4681"/>
      <c r="E1108" s="4681"/>
      <c r="F1108" s="4681"/>
      <c r="G1108" s="4681"/>
      <c r="H1108" s="4681"/>
      <c r="I1108" s="4681"/>
      <c r="J1108" s="4681"/>
      <c r="K1108" s="5437"/>
    </row>
    <row r="1109" spans="3:11" ht="15" customHeight="1" x14ac:dyDescent="0.2">
      <c r="C1109" s="5304"/>
      <c r="D1109" s="5305"/>
      <c r="E1109" s="5305"/>
      <c r="F1109" s="5305"/>
      <c r="G1109" s="5305"/>
      <c r="H1109" s="712"/>
      <c r="I1109" s="712"/>
      <c r="J1109" s="712"/>
      <c r="K1109" s="715"/>
    </row>
    <row r="1110" spans="3:11" ht="15" customHeight="1" x14ac:dyDescent="0.2">
      <c r="C1110" s="5306" t="s">
        <v>572</v>
      </c>
      <c r="D1110" s="5307"/>
      <c r="E1110" s="5307"/>
      <c r="F1110" s="5307"/>
      <c r="G1110" s="5307"/>
      <c r="H1110" s="712"/>
      <c r="I1110" s="772"/>
      <c r="J1110" s="772"/>
      <c r="K1110" s="715"/>
    </row>
    <row r="1111" spans="3:11" ht="15" customHeight="1" x14ac:dyDescent="0.2">
      <c r="C1111" s="5168" t="s">
        <v>3108</v>
      </c>
      <c r="D1111" s="3952"/>
      <c r="E1111" s="3952"/>
      <c r="F1111" s="3952"/>
      <c r="G1111" s="3952"/>
      <c r="H1111" s="3952"/>
      <c r="I1111" s="3952"/>
      <c r="J1111" s="3952"/>
      <c r="K1111" s="5230"/>
    </row>
    <row r="1112" spans="3:11" ht="15" customHeight="1" x14ac:dyDescent="0.2">
      <c r="C1112" s="5168"/>
      <c r="D1112" s="3952"/>
      <c r="E1112" s="3952"/>
      <c r="F1112" s="3952"/>
      <c r="G1112" s="3952"/>
      <c r="H1112" s="3952"/>
      <c r="I1112" s="3952"/>
      <c r="J1112" s="3952"/>
      <c r="K1112" s="5230"/>
    </row>
    <row r="1113" spans="3:11" ht="15" customHeight="1" x14ac:dyDescent="0.2">
      <c r="C1113" s="5292" t="s">
        <v>250</v>
      </c>
      <c r="D1113" s="4855"/>
      <c r="E1113" s="4855"/>
      <c r="F1113" s="4855"/>
      <c r="G1113" s="4855"/>
      <c r="H1113" s="4855"/>
      <c r="I1113" s="4855"/>
      <c r="J1113" s="4855"/>
      <c r="K1113" s="5293"/>
    </row>
    <row r="1114" spans="3:11" ht="15" customHeight="1" x14ac:dyDescent="0.2">
      <c r="C1114" s="5168" t="s">
        <v>3109</v>
      </c>
      <c r="D1114" s="3848"/>
      <c r="E1114" s="3848"/>
      <c r="F1114" s="3848"/>
      <c r="G1114" s="3848"/>
      <c r="H1114" s="3848"/>
      <c r="I1114" s="3848"/>
      <c r="J1114" s="3848"/>
      <c r="K1114" s="5169"/>
    </row>
    <row r="1115" spans="3:11" ht="15" customHeight="1" x14ac:dyDescent="0.2">
      <c r="C1115" s="5168" t="s">
        <v>3110</v>
      </c>
      <c r="D1115" s="3848"/>
      <c r="E1115" s="3848"/>
      <c r="F1115" s="3848"/>
      <c r="G1115" s="3848"/>
      <c r="H1115" s="3848"/>
      <c r="I1115" s="3848"/>
      <c r="J1115" s="3848"/>
      <c r="K1115" s="5169"/>
    </row>
    <row r="1116" spans="3:11" ht="15" customHeight="1" x14ac:dyDescent="0.2">
      <c r="C1116" s="5168" t="s">
        <v>3111</v>
      </c>
      <c r="D1116" s="3848"/>
      <c r="E1116" s="3848"/>
      <c r="F1116" s="3848"/>
      <c r="G1116" s="3848"/>
      <c r="H1116" s="3848"/>
      <c r="I1116" s="3848"/>
      <c r="J1116" s="3848"/>
      <c r="K1116" s="5169"/>
    </row>
    <row r="1117" spans="3:11" ht="15" customHeight="1" thickBot="1" x14ac:dyDescent="0.25">
      <c r="C1117" s="1556"/>
      <c r="D1117" s="903"/>
      <c r="E1117" s="903"/>
      <c r="F1117" s="903"/>
      <c r="G1117" s="903"/>
      <c r="H1117" s="903"/>
      <c r="I1117" s="903"/>
      <c r="J1117" s="903"/>
      <c r="K1117" s="1557"/>
    </row>
    <row r="1118" spans="3:11" ht="15" customHeight="1" thickBot="1" x14ac:dyDescent="0.25">
      <c r="C1118" s="1556"/>
      <c r="D1118" s="4668" t="s">
        <v>3112</v>
      </c>
      <c r="E1118" s="4669"/>
      <c r="F1118" s="4669"/>
      <c r="G1118" s="4669"/>
      <c r="H1118" s="4669"/>
      <c r="I1118" s="4670"/>
      <c r="J1118" s="903"/>
      <c r="K1118" s="1557"/>
    </row>
    <row r="1119" spans="3:11" ht="15" customHeight="1" thickBot="1" x14ac:dyDescent="0.25">
      <c r="C1119" s="1556"/>
      <c r="D1119" s="4722" t="s">
        <v>1711</v>
      </c>
      <c r="E1119" s="4724"/>
      <c r="F1119" s="5302" t="s">
        <v>1275</v>
      </c>
      <c r="G1119" s="4706"/>
      <c r="H1119" s="5303"/>
      <c r="I1119" s="1632" t="s">
        <v>3113</v>
      </c>
      <c r="J1119" s="903"/>
      <c r="K1119" s="1557"/>
    </row>
    <row r="1120" spans="3:11" ht="15" customHeight="1" x14ac:dyDescent="0.2">
      <c r="C1120" s="1556"/>
      <c r="D1120" s="5438" t="s">
        <v>3114</v>
      </c>
      <c r="E1120" s="5439"/>
      <c r="F1120" s="5439" t="s">
        <v>3115</v>
      </c>
      <c r="G1120" s="5439"/>
      <c r="H1120" s="5439"/>
      <c r="I1120" s="1633">
        <v>3.24</v>
      </c>
      <c r="J1120" s="903"/>
      <c r="K1120" s="1557"/>
    </row>
    <row r="1121" spans="3:11" ht="15" customHeight="1" x14ac:dyDescent="0.2">
      <c r="C1121" s="1556"/>
      <c r="D1121" s="5299" t="s">
        <v>3116</v>
      </c>
      <c r="E1121" s="5264"/>
      <c r="F1121" s="5264" t="s">
        <v>3117</v>
      </c>
      <c r="G1121" s="5264"/>
      <c r="H1121" s="5264"/>
      <c r="I1121" s="1634">
        <v>5.19</v>
      </c>
      <c r="J1121" s="903"/>
      <c r="K1121" s="1557"/>
    </row>
    <row r="1122" spans="3:11" ht="15" customHeight="1" thickBot="1" x14ac:dyDescent="0.25">
      <c r="C1122" s="1556"/>
      <c r="D1122" s="5265" t="s">
        <v>3118</v>
      </c>
      <c r="E1122" s="5266"/>
      <c r="F1122" s="5266" t="s">
        <v>3119</v>
      </c>
      <c r="G1122" s="5266"/>
      <c r="H1122" s="5266"/>
      <c r="I1122" s="1635">
        <v>0.02</v>
      </c>
      <c r="J1122" s="903"/>
      <c r="K1122" s="1557"/>
    </row>
    <row r="1123" spans="3:11" ht="15" customHeight="1" thickBot="1" x14ac:dyDescent="0.25">
      <c r="C1123" s="1556"/>
      <c r="D1123" s="5267" t="s">
        <v>3120</v>
      </c>
      <c r="E1123" s="5268"/>
      <c r="F1123" s="5268"/>
      <c r="G1123" s="1551"/>
      <c r="H1123" s="1551"/>
      <c r="I1123" s="1636"/>
      <c r="J1123" s="903"/>
      <c r="K1123" s="1557"/>
    </row>
    <row r="1124" spans="3:11" ht="15" customHeight="1" x14ac:dyDescent="0.2">
      <c r="C1124" s="718"/>
      <c r="D1124" s="712"/>
      <c r="E1124" s="712"/>
      <c r="F1124" s="712"/>
      <c r="G1124" s="712"/>
      <c r="H1124" s="712"/>
      <c r="I1124" s="712"/>
      <c r="J1124" s="712"/>
      <c r="K1124" s="715"/>
    </row>
    <row r="1125" spans="3:11" ht="15" customHeight="1" thickBot="1" x14ac:dyDescent="0.25">
      <c r="C1125" s="718"/>
      <c r="D1125" s="712"/>
      <c r="E1125" s="712"/>
      <c r="F1125" s="712"/>
      <c r="G1125" s="712"/>
      <c r="H1125" s="712"/>
      <c r="I1125" s="712"/>
      <c r="J1125" s="712"/>
      <c r="K1125" s="715"/>
    </row>
    <row r="1126" spans="3:11" ht="15" customHeight="1" thickBot="1" x14ac:dyDescent="0.25">
      <c r="C1126" s="718"/>
      <c r="D1126" s="4668" t="s">
        <v>3121</v>
      </c>
      <c r="E1126" s="4669"/>
      <c r="F1126" s="4669"/>
      <c r="G1126" s="4669"/>
      <c r="H1126" s="4669"/>
      <c r="I1126" s="4670"/>
      <c r="J1126" s="712"/>
      <c r="K1126" s="715"/>
    </row>
    <row r="1127" spans="3:11" ht="15" customHeight="1" thickBot="1" x14ac:dyDescent="0.25">
      <c r="C1127" s="718"/>
      <c r="D1127" s="4722" t="s">
        <v>1711</v>
      </c>
      <c r="E1127" s="4724"/>
      <c r="F1127" s="5302" t="s">
        <v>1275</v>
      </c>
      <c r="G1127" s="4706"/>
      <c r="H1127" s="5303"/>
      <c r="I1127" s="1632" t="s">
        <v>3113</v>
      </c>
      <c r="J1127" s="712"/>
      <c r="K1127" s="715"/>
    </row>
    <row r="1128" spans="3:11" ht="30" customHeight="1" x14ac:dyDescent="0.2">
      <c r="C1128" s="718"/>
      <c r="D1128" s="5438" t="s">
        <v>3122</v>
      </c>
      <c r="E1128" s="5439"/>
      <c r="F1128" s="5439" t="s">
        <v>3123</v>
      </c>
      <c r="G1128" s="5439"/>
      <c r="H1128" s="5439"/>
      <c r="I1128" s="1637">
        <v>2.8</v>
      </c>
      <c r="J1128" s="712"/>
      <c r="K1128" s="715"/>
    </row>
    <row r="1129" spans="3:11" ht="22.5" customHeight="1" x14ac:dyDescent="0.2">
      <c r="C1129" s="718"/>
      <c r="D1129" s="5299" t="s">
        <v>3124</v>
      </c>
      <c r="E1129" s="5264"/>
      <c r="F1129" s="5264" t="s">
        <v>3125</v>
      </c>
      <c r="G1129" s="5264"/>
      <c r="H1129" s="5264"/>
      <c r="I1129" s="1638">
        <v>1.8</v>
      </c>
      <c r="J1129" s="712"/>
      <c r="K1129" s="715"/>
    </row>
    <row r="1130" spans="3:11" ht="16.5" customHeight="1" x14ac:dyDescent="0.2">
      <c r="C1130" s="718"/>
      <c r="D1130" s="5299" t="s">
        <v>3087</v>
      </c>
      <c r="E1130" s="5264"/>
      <c r="F1130" s="5264" t="s">
        <v>3126</v>
      </c>
      <c r="G1130" s="5264"/>
      <c r="H1130" s="5264"/>
      <c r="I1130" s="1639">
        <v>1.8</v>
      </c>
      <c r="J1130" s="712"/>
      <c r="K1130" s="715"/>
    </row>
    <row r="1131" spans="3:11" ht="36" customHeight="1" x14ac:dyDescent="0.2">
      <c r="C1131" s="718"/>
      <c r="D1131" s="5299" t="s">
        <v>3127</v>
      </c>
      <c r="E1131" s="5264"/>
      <c r="F1131" s="5264" t="s">
        <v>3128</v>
      </c>
      <c r="G1131" s="5264"/>
      <c r="H1131" s="5264"/>
      <c r="I1131" s="1639">
        <v>0.4</v>
      </c>
      <c r="J1131" s="712"/>
      <c r="K1131" s="715"/>
    </row>
    <row r="1132" spans="3:11" ht="33.75" customHeight="1" x14ac:dyDescent="0.2">
      <c r="C1132" s="718"/>
      <c r="D1132" s="5299" t="s">
        <v>3129</v>
      </c>
      <c r="E1132" s="5264"/>
      <c r="F1132" s="5264" t="s">
        <v>3130</v>
      </c>
      <c r="G1132" s="5264"/>
      <c r="H1132" s="5264"/>
      <c r="I1132" s="1639">
        <v>0.25</v>
      </c>
      <c r="J1132" s="712"/>
      <c r="K1132" s="715"/>
    </row>
    <row r="1133" spans="3:11" ht="21.75" customHeight="1" thickBot="1" x14ac:dyDescent="0.25">
      <c r="C1133" s="718"/>
      <c r="D1133" s="5265" t="s">
        <v>3118</v>
      </c>
      <c r="E1133" s="5266"/>
      <c r="F1133" s="5266" t="s">
        <v>3119</v>
      </c>
      <c r="G1133" s="5266"/>
      <c r="H1133" s="5266"/>
      <c r="I1133" s="1640">
        <v>0.02</v>
      </c>
      <c r="J1133" s="712"/>
      <c r="K1133" s="715"/>
    </row>
    <row r="1134" spans="3:11" ht="15" customHeight="1" thickBot="1" x14ac:dyDescent="0.25">
      <c r="C1134" s="718"/>
      <c r="D1134" s="5267" t="s">
        <v>3120</v>
      </c>
      <c r="E1134" s="5268"/>
      <c r="F1134" s="5268"/>
      <c r="G1134" s="1551"/>
      <c r="H1134" s="1551"/>
      <c r="I1134" s="1636"/>
      <c r="J1134" s="712"/>
      <c r="K1134" s="715"/>
    </row>
    <row r="1135" spans="3:11" ht="15" customHeight="1" x14ac:dyDescent="0.2">
      <c r="C1135" s="718"/>
      <c r="D1135" s="712"/>
      <c r="E1135" s="712"/>
      <c r="F1135" s="712"/>
      <c r="G1135" s="712"/>
      <c r="H1135" s="712"/>
      <c r="I1135" s="712"/>
      <c r="J1135" s="712"/>
      <c r="K1135" s="715"/>
    </row>
    <row r="1136" spans="3:11" ht="15" customHeight="1" x14ac:dyDescent="0.2">
      <c r="C1136" s="892" t="s">
        <v>3131</v>
      </c>
      <c r="D1136" s="712"/>
      <c r="E1136" s="712"/>
      <c r="F1136" s="712"/>
      <c r="G1136" s="712"/>
      <c r="H1136" s="712"/>
      <c r="I1136" s="712"/>
      <c r="J1136" s="712"/>
      <c r="K1136" s="715"/>
    </row>
    <row r="1137" spans="3:11" ht="15" customHeight="1" x14ac:dyDescent="0.2">
      <c r="C1137" s="892" t="s">
        <v>3132</v>
      </c>
      <c r="D1137" s="712"/>
      <c r="E1137" s="712"/>
      <c r="F1137" s="712"/>
      <c r="G1137" s="712"/>
      <c r="H1137" s="712"/>
      <c r="I1137" s="712"/>
      <c r="J1137" s="712"/>
      <c r="K1137" s="715"/>
    </row>
    <row r="1138" spans="3:11" ht="15" customHeight="1" x14ac:dyDescent="0.2">
      <c r="C1138" s="892" t="s">
        <v>3133</v>
      </c>
      <c r="D1138" s="712"/>
      <c r="E1138" s="712"/>
      <c r="F1138" s="712"/>
      <c r="G1138" s="712"/>
      <c r="H1138" s="712"/>
      <c r="I1138" s="712"/>
      <c r="J1138" s="712"/>
      <c r="K1138" s="715"/>
    </row>
    <row r="1139" spans="3:11" ht="24.75" customHeight="1" x14ac:dyDescent="0.2">
      <c r="C1139" s="5166" t="s">
        <v>3134</v>
      </c>
      <c r="D1139" s="4740"/>
      <c r="E1139" s="4740"/>
      <c r="F1139" s="4740"/>
      <c r="G1139" s="4740"/>
      <c r="H1139" s="4740"/>
      <c r="I1139" s="4740"/>
      <c r="J1139" s="4740"/>
      <c r="K1139" s="5167"/>
    </row>
    <row r="1140" spans="3:11" ht="40.5" customHeight="1" x14ac:dyDescent="0.2">
      <c r="C1140" s="5166" t="s">
        <v>3135</v>
      </c>
      <c r="D1140" s="4740"/>
      <c r="E1140" s="4740"/>
      <c r="F1140" s="4740"/>
      <c r="G1140" s="4740"/>
      <c r="H1140" s="4740"/>
      <c r="I1140" s="4740"/>
      <c r="J1140" s="4740"/>
      <c r="K1140" s="5167"/>
    </row>
    <row r="1141" spans="3:11" ht="42" customHeight="1" x14ac:dyDescent="0.2">
      <c r="C1141" s="5168" t="s">
        <v>3136</v>
      </c>
      <c r="D1141" s="3848"/>
      <c r="E1141" s="3848"/>
      <c r="F1141" s="3848"/>
      <c r="G1141" s="3848"/>
      <c r="H1141" s="3848"/>
      <c r="I1141" s="3848"/>
      <c r="J1141" s="3848"/>
      <c r="K1141" s="5169"/>
    </row>
    <row r="1142" spans="3:11" ht="26.25" customHeight="1" x14ac:dyDescent="0.2">
      <c r="C1142" s="5168" t="s">
        <v>3137</v>
      </c>
      <c r="D1142" s="3848"/>
      <c r="E1142" s="3848"/>
      <c r="F1142" s="3848"/>
      <c r="G1142" s="3848"/>
      <c r="H1142" s="3848"/>
      <c r="I1142" s="3848"/>
      <c r="J1142" s="3848"/>
      <c r="K1142" s="5169"/>
    </row>
    <row r="1143" spans="3:11" ht="30.75" customHeight="1" x14ac:dyDescent="0.2">
      <c r="C1143" s="5168" t="s">
        <v>3138</v>
      </c>
      <c r="D1143" s="3848"/>
      <c r="E1143" s="3848"/>
      <c r="F1143" s="3848"/>
      <c r="G1143" s="3848"/>
      <c r="H1143" s="3848"/>
      <c r="I1143" s="3848"/>
      <c r="J1143" s="3848"/>
      <c r="K1143" s="5169"/>
    </row>
    <row r="1144" spans="3:11" ht="15" customHeight="1" x14ac:dyDescent="0.2">
      <c r="C1144" s="718"/>
      <c r="D1144" s="712"/>
      <c r="E1144" s="712"/>
      <c r="F1144" s="712"/>
      <c r="G1144" s="712"/>
      <c r="H1144" s="712"/>
      <c r="I1144" s="712"/>
      <c r="J1144" s="712"/>
      <c r="K1144" s="715"/>
    </row>
    <row r="1145" spans="3:11" ht="15" customHeight="1" x14ac:dyDescent="0.2">
      <c r="C1145" s="746" t="s">
        <v>3139</v>
      </c>
      <c r="D1145" s="712"/>
      <c r="E1145" s="712"/>
      <c r="F1145" s="712"/>
      <c r="G1145" s="712"/>
      <c r="H1145" s="712"/>
      <c r="I1145" s="712"/>
      <c r="J1145" s="712"/>
      <c r="K1145" s="715"/>
    </row>
    <row r="1146" spans="3:11" ht="15" customHeight="1" thickBot="1" x14ac:dyDescent="0.25">
      <c r="C1146" s="895" t="s">
        <v>3140</v>
      </c>
      <c r="D1146" s="720"/>
      <c r="E1146" s="720"/>
      <c r="F1146" s="720"/>
      <c r="G1146" s="720"/>
      <c r="H1146" s="720"/>
      <c r="I1146" s="720"/>
      <c r="J1146" s="720"/>
      <c r="K1146" s="721"/>
    </row>
    <row r="1147" spans="3:11" ht="15" customHeight="1" thickTop="1" x14ac:dyDescent="0.3">
      <c r="C1147" s="5153" t="str">
        <f>+C1104</f>
        <v>.</v>
      </c>
      <c r="D1147" s="5153"/>
      <c r="E1147" s="5153"/>
      <c r="F1147" s="483"/>
      <c r="G1147" s="483"/>
      <c r="H1147" s="2"/>
    </row>
    <row r="1148" spans="3:11" ht="15" customHeight="1" thickBot="1" x14ac:dyDescent="0.35">
      <c r="C1148" s="483"/>
      <c r="D1148" s="483"/>
      <c r="E1148" s="483"/>
      <c r="F1148" s="483"/>
      <c r="G1148" s="483"/>
      <c r="H1148" s="2"/>
    </row>
    <row r="1149" spans="3:11" ht="27" customHeight="1" thickTop="1" x14ac:dyDescent="0.2">
      <c r="C1149" s="5279" t="s">
        <v>2920</v>
      </c>
      <c r="D1149" s="5280"/>
      <c r="E1149" s="5280"/>
      <c r="F1149" s="5280"/>
      <c r="G1149" s="5280"/>
      <c r="H1149" s="5280"/>
      <c r="I1149" s="5280"/>
      <c r="J1149" s="5280"/>
      <c r="K1149" s="5312"/>
    </row>
    <row r="1150" spans="3:11" ht="15" customHeight="1" x14ac:dyDescent="0.2">
      <c r="C1150" s="1541"/>
      <c r="D1150" s="1542"/>
      <c r="E1150" s="1542"/>
      <c r="F1150" s="1542"/>
      <c r="G1150" s="1542"/>
      <c r="H1150" s="1542"/>
      <c r="I1150" s="1542"/>
      <c r="J1150" s="1542"/>
      <c r="K1150" s="1543"/>
    </row>
    <row r="1151" spans="3:11" ht="15" customHeight="1" x14ac:dyDescent="0.2">
      <c r="C1151" s="1544" t="s">
        <v>373</v>
      </c>
      <c r="D1151" s="1542"/>
      <c r="E1151" s="1542"/>
      <c r="F1151" s="1542"/>
      <c r="G1151" s="1542"/>
      <c r="H1151" s="1542"/>
      <c r="I1151" s="1542"/>
      <c r="J1151" s="1542"/>
      <c r="K1151" s="1543"/>
    </row>
    <row r="1152" spans="3:11" ht="15" customHeight="1" x14ac:dyDescent="0.2">
      <c r="C1152" s="5436" t="s">
        <v>2921</v>
      </c>
      <c r="D1152" s="4681"/>
      <c r="E1152" s="4681"/>
      <c r="F1152" s="4681"/>
      <c r="G1152" s="4681"/>
      <c r="H1152" s="4681"/>
      <c r="I1152" s="4681"/>
      <c r="J1152" s="4681"/>
      <c r="K1152" s="5437"/>
    </row>
    <row r="1153" spans="3:11" ht="15" customHeight="1" x14ac:dyDescent="0.2">
      <c r="C1153" s="5304"/>
      <c r="D1153" s="5305"/>
      <c r="E1153" s="5305"/>
      <c r="F1153" s="5305"/>
      <c r="G1153" s="5305"/>
      <c r="H1153" s="712"/>
      <c r="I1153" s="712"/>
      <c r="J1153" s="712"/>
      <c r="K1153" s="715"/>
    </row>
    <row r="1154" spans="3:11" ht="15" customHeight="1" x14ac:dyDescent="0.2">
      <c r="C1154" s="5306" t="s">
        <v>2922</v>
      </c>
      <c r="D1154" s="5307"/>
      <c r="E1154" s="5307"/>
      <c r="F1154" s="5307"/>
      <c r="G1154" s="5307"/>
      <c r="H1154" s="712"/>
      <c r="I1154" s="772"/>
      <c r="J1154" s="772"/>
      <c r="K1154" s="715"/>
    </row>
    <row r="1155" spans="3:11" ht="15" customHeight="1" x14ac:dyDescent="0.2">
      <c r="C1155" s="5168" t="s">
        <v>2923</v>
      </c>
      <c r="D1155" s="3952"/>
      <c r="E1155" s="3952"/>
      <c r="F1155" s="3952"/>
      <c r="G1155" s="3952"/>
      <c r="H1155" s="3952"/>
      <c r="I1155" s="3952"/>
      <c r="J1155" s="3952"/>
      <c r="K1155" s="5230"/>
    </row>
    <row r="1156" spans="3:11" ht="15" customHeight="1" x14ac:dyDescent="0.2">
      <c r="C1156" s="5168" t="s">
        <v>2924</v>
      </c>
      <c r="D1156" s="3952"/>
      <c r="E1156" s="3952"/>
      <c r="F1156" s="3952"/>
      <c r="G1156" s="3952"/>
      <c r="H1156" s="3952"/>
      <c r="I1156" s="3952"/>
      <c r="J1156" s="3952"/>
      <c r="K1156" s="5230"/>
    </row>
    <row r="1157" spans="3:11" ht="15" customHeight="1" x14ac:dyDescent="0.2">
      <c r="C1157" s="5168" t="s">
        <v>2925</v>
      </c>
      <c r="D1157" s="3848"/>
      <c r="E1157" s="3848"/>
      <c r="F1157" s="3848"/>
      <c r="G1157" s="3848"/>
      <c r="H1157" s="3848"/>
      <c r="I1157" s="3848"/>
      <c r="J1157" s="3848"/>
      <c r="K1157" s="5169"/>
    </row>
    <row r="1158" spans="3:11" ht="15" customHeight="1" thickBot="1" x14ac:dyDescent="0.25">
      <c r="C1158" s="1377"/>
      <c r="D1158" s="1337"/>
      <c r="E1158" s="1337"/>
      <c r="F1158" s="1337"/>
      <c r="G1158" s="1337"/>
      <c r="H1158" s="712"/>
      <c r="I1158" s="712"/>
      <c r="J1158" s="712"/>
      <c r="K1158" s="715"/>
    </row>
    <row r="1159" spans="3:11" ht="15" customHeight="1" thickBot="1" x14ac:dyDescent="0.25">
      <c r="C1159" s="1390" t="s">
        <v>2213</v>
      </c>
      <c r="D1159" s="931" t="s">
        <v>2926</v>
      </c>
      <c r="E1159" s="1342" t="s">
        <v>2927</v>
      </c>
      <c r="F1159" s="1518" t="s">
        <v>2928</v>
      </c>
      <c r="G1159" s="1342" t="s">
        <v>2929</v>
      </c>
      <c r="H1159" s="1342" t="s">
        <v>2930</v>
      </c>
      <c r="I1159" s="712"/>
      <c r="J1159" s="712"/>
      <c r="K1159" s="715"/>
    </row>
    <row r="1160" spans="3:11" ht="15" customHeight="1" x14ac:dyDescent="0.2">
      <c r="C1160" s="1545" t="s">
        <v>2219</v>
      </c>
      <c r="D1160" s="1393">
        <v>7</v>
      </c>
      <c r="E1160" s="1393">
        <v>6</v>
      </c>
      <c r="F1160" s="1546">
        <v>20</v>
      </c>
      <c r="G1160" s="1547">
        <v>20</v>
      </c>
      <c r="H1160" s="1548">
        <v>0.99</v>
      </c>
      <c r="I1160" s="712"/>
      <c r="J1160" s="712"/>
      <c r="K1160" s="715"/>
    </row>
    <row r="1161" spans="3:11" ht="15" customHeight="1" x14ac:dyDescent="0.2">
      <c r="C1161" s="1549" t="s">
        <v>2931</v>
      </c>
      <c r="D1161" s="1397">
        <v>18</v>
      </c>
      <c r="E1161" s="1397">
        <v>17</v>
      </c>
      <c r="F1161" s="443">
        <v>100</v>
      </c>
      <c r="G1161" s="1550">
        <v>100</v>
      </c>
      <c r="H1161" s="1430">
        <v>0.99</v>
      </c>
      <c r="I1161" s="712"/>
      <c r="J1161" s="712"/>
      <c r="K1161" s="715"/>
    </row>
    <row r="1162" spans="3:11" ht="15" customHeight="1" x14ac:dyDescent="0.2">
      <c r="C1162" s="1549" t="s">
        <v>2221</v>
      </c>
      <c r="D1162" s="1397">
        <v>30</v>
      </c>
      <c r="E1162" s="1397">
        <v>18</v>
      </c>
      <c r="F1162" s="443">
        <v>500</v>
      </c>
      <c r="G1162" s="1550">
        <v>500</v>
      </c>
      <c r="H1162" s="1430">
        <v>0.99</v>
      </c>
      <c r="I1162" s="712"/>
      <c r="J1162" s="712"/>
      <c r="K1162" s="715"/>
    </row>
    <row r="1163" spans="3:11" ht="15" customHeight="1" x14ac:dyDescent="0.2">
      <c r="C1163" s="1549" t="s">
        <v>2932</v>
      </c>
      <c r="D1163" s="1397">
        <v>40</v>
      </c>
      <c r="E1163" s="1397">
        <v>19.989999999999998</v>
      </c>
      <c r="F1163" s="443">
        <v>1000</v>
      </c>
      <c r="G1163" s="1550">
        <v>1024</v>
      </c>
      <c r="H1163" s="1430">
        <v>0.99</v>
      </c>
      <c r="I1163" s="712"/>
      <c r="J1163" s="712"/>
      <c r="K1163" s="715"/>
    </row>
    <row r="1164" spans="3:11" ht="15" customHeight="1" x14ac:dyDescent="0.2">
      <c r="C1164" s="5296" t="s">
        <v>2933</v>
      </c>
      <c r="D1164" s="5297"/>
      <c r="E1164" s="5297"/>
      <c r="F1164" s="5297"/>
      <c r="G1164" s="5297"/>
      <c r="H1164" s="5298"/>
      <c r="I1164" s="712"/>
      <c r="J1164" s="712"/>
      <c r="K1164" s="715"/>
    </row>
    <row r="1165" spans="3:11" ht="15" customHeight="1" x14ac:dyDescent="0.2">
      <c r="C1165" s="5299" t="s">
        <v>2934</v>
      </c>
      <c r="D1165" s="5264"/>
      <c r="E1165" s="5264"/>
      <c r="F1165" s="5264"/>
      <c r="G1165" s="5264"/>
      <c r="H1165" s="5300"/>
      <c r="I1165" s="712"/>
      <c r="J1165" s="712"/>
      <c r="K1165" s="715"/>
    </row>
    <row r="1166" spans="3:11" ht="15" customHeight="1" thickBot="1" x14ac:dyDescent="0.25">
      <c r="C1166" s="5265" t="s">
        <v>2935</v>
      </c>
      <c r="D1166" s="5266"/>
      <c r="E1166" s="5266"/>
      <c r="F1166" s="5266"/>
      <c r="G1166" s="5266"/>
      <c r="H1166" s="5301"/>
      <c r="I1166" s="712"/>
      <c r="J1166" s="712"/>
      <c r="K1166" s="715"/>
    </row>
    <row r="1167" spans="3:11" ht="15" customHeight="1" x14ac:dyDescent="0.2">
      <c r="C1167" s="718"/>
      <c r="D1167" s="712"/>
      <c r="E1167" s="712"/>
      <c r="F1167" s="712"/>
      <c r="G1167" s="712"/>
      <c r="H1167" s="712"/>
      <c r="I1167" s="712"/>
      <c r="J1167" s="712"/>
      <c r="K1167" s="715"/>
    </row>
    <row r="1168" spans="3:11" ht="30.75" customHeight="1" x14ac:dyDescent="0.2">
      <c r="C1168" s="5166" t="s">
        <v>2936</v>
      </c>
      <c r="D1168" s="4740"/>
      <c r="E1168" s="4740"/>
      <c r="F1168" s="4740"/>
      <c r="G1168" s="4740"/>
      <c r="H1168" s="4740"/>
      <c r="I1168" s="4740"/>
      <c r="J1168" s="4740"/>
      <c r="K1168" s="5167"/>
    </row>
    <row r="1169" spans="3:11" ht="15" customHeight="1" x14ac:dyDescent="0.2">
      <c r="C1169" s="892" t="s">
        <v>2937</v>
      </c>
      <c r="D1169" s="712"/>
      <c r="E1169" s="712"/>
      <c r="F1169" s="712"/>
      <c r="G1169" s="712"/>
      <c r="H1169" s="712"/>
      <c r="I1169" s="712"/>
      <c r="J1169" s="712"/>
      <c r="K1169" s="715"/>
    </row>
    <row r="1170" spans="3:11" ht="25.5" customHeight="1" x14ac:dyDescent="0.2">
      <c r="C1170" s="5166" t="s">
        <v>2938</v>
      </c>
      <c r="D1170" s="4740"/>
      <c r="E1170" s="4740"/>
      <c r="F1170" s="4740"/>
      <c r="G1170" s="4740"/>
      <c r="H1170" s="4740"/>
      <c r="I1170" s="4740"/>
      <c r="J1170" s="4740"/>
      <c r="K1170" s="5167"/>
    </row>
    <row r="1171" spans="3:11" ht="23.25" customHeight="1" x14ac:dyDescent="0.2">
      <c r="C1171" s="5166" t="s">
        <v>2939</v>
      </c>
      <c r="D1171" s="4740"/>
      <c r="E1171" s="4740"/>
      <c r="F1171" s="4740"/>
      <c r="G1171" s="4740"/>
      <c r="H1171" s="4740"/>
      <c r="I1171" s="4740"/>
      <c r="J1171" s="4740"/>
      <c r="K1171" s="5167"/>
    </row>
    <row r="1172" spans="3:11" ht="15" customHeight="1" x14ac:dyDescent="0.2">
      <c r="C1172" s="892" t="s">
        <v>2940</v>
      </c>
      <c r="D1172" s="712"/>
      <c r="E1172" s="712"/>
      <c r="F1172" s="712"/>
      <c r="G1172" s="712"/>
      <c r="H1172" s="712"/>
      <c r="I1172" s="712"/>
      <c r="J1172" s="712"/>
      <c r="K1172" s="715"/>
    </row>
    <row r="1173" spans="3:11" ht="15" customHeight="1" x14ac:dyDescent="0.2">
      <c r="C1173" s="718"/>
      <c r="D1173" s="712"/>
      <c r="E1173" s="712"/>
      <c r="F1173" s="712"/>
      <c r="G1173" s="712"/>
      <c r="H1173" s="712"/>
      <c r="I1173" s="712"/>
      <c r="J1173" s="712"/>
      <c r="K1173" s="715"/>
    </row>
    <row r="1174" spans="3:11" ht="15" customHeight="1" x14ac:dyDescent="0.2">
      <c r="C1174" s="746" t="s">
        <v>1548</v>
      </c>
      <c r="D1174" s="712"/>
      <c r="E1174" s="712"/>
      <c r="F1174" s="712"/>
      <c r="G1174" s="712"/>
      <c r="H1174" s="712"/>
      <c r="I1174" s="712"/>
      <c r="J1174" s="712"/>
      <c r="K1174" s="715"/>
    </row>
    <row r="1175" spans="3:11" ht="15" customHeight="1" thickBot="1" x14ac:dyDescent="0.25">
      <c r="C1175" s="895" t="s">
        <v>4031</v>
      </c>
      <c r="D1175" s="720"/>
      <c r="E1175" s="720"/>
      <c r="F1175" s="720"/>
      <c r="G1175" s="720"/>
      <c r="H1175" s="720"/>
      <c r="I1175" s="720"/>
      <c r="J1175" s="720"/>
      <c r="K1175" s="721"/>
    </row>
    <row r="1176" spans="3:11" ht="15" customHeight="1" thickTop="1" x14ac:dyDescent="0.3">
      <c r="C1176" s="5153" t="str">
        <f>+C1147</f>
        <v>.</v>
      </c>
      <c r="D1176" s="5153"/>
      <c r="E1176" s="5153"/>
      <c r="F1176" s="483"/>
      <c r="G1176" s="483"/>
      <c r="H1176" s="2"/>
    </row>
    <row r="1177" spans="3:11" ht="15" customHeight="1" thickBot="1" x14ac:dyDescent="0.35">
      <c r="C1177" s="483"/>
      <c r="D1177" s="483"/>
      <c r="E1177" s="483"/>
      <c r="F1177" s="483"/>
      <c r="G1177" s="483"/>
      <c r="H1177" s="2"/>
    </row>
    <row r="1178" spans="3:11" ht="29.25" customHeight="1" thickTop="1" thickBot="1" x14ac:dyDescent="0.25">
      <c r="C1178" s="5154" t="s">
        <v>2667</v>
      </c>
      <c r="D1178" s="5155"/>
      <c r="E1178" s="5155"/>
      <c r="F1178" s="5155"/>
      <c r="G1178" s="5155"/>
      <c r="H1178" s="1487"/>
      <c r="I1178" s="1487"/>
      <c r="J1178" s="1487"/>
      <c r="K1178" s="1488"/>
    </row>
    <row r="1179" spans="3:11" ht="15" customHeight="1" thickBot="1" x14ac:dyDescent="0.25">
      <c r="C1179" s="5442" t="s">
        <v>2668</v>
      </c>
      <c r="D1179" s="4662"/>
      <c r="E1179" s="4832"/>
      <c r="F1179" s="4661" t="s">
        <v>2452</v>
      </c>
      <c r="G1179" s="4832"/>
      <c r="H1179" s="712"/>
      <c r="I1179" s="712"/>
      <c r="J1179" s="712"/>
      <c r="K1179" s="715"/>
    </row>
    <row r="1180" spans="3:11" ht="15" customHeight="1" thickBot="1" x14ac:dyDescent="0.25">
      <c r="C1180" s="1504" t="s">
        <v>2455</v>
      </c>
      <c r="D1180" s="1505" t="s">
        <v>2454</v>
      </c>
      <c r="E1180" s="1505" t="s">
        <v>595</v>
      </c>
      <c r="F1180" s="1502" t="s">
        <v>2455</v>
      </c>
      <c r="G1180" s="1505" t="s">
        <v>2669</v>
      </c>
      <c r="H1180" s="712"/>
      <c r="I1180" s="712"/>
      <c r="J1180" s="712"/>
      <c r="K1180" s="715"/>
    </row>
    <row r="1181" spans="3:11" ht="15" customHeight="1" x14ac:dyDescent="0.2">
      <c r="C1181" s="1481">
        <v>0.1</v>
      </c>
      <c r="D1181" s="1506">
        <v>0.1</v>
      </c>
      <c r="E1181" s="1506">
        <v>0.1</v>
      </c>
      <c r="F1181" s="1507">
        <v>0.06</v>
      </c>
      <c r="G1181" s="1508">
        <v>0.06</v>
      </c>
      <c r="H1181" s="712"/>
      <c r="I1181" s="712"/>
      <c r="J1181" s="712"/>
      <c r="K1181" s="715"/>
    </row>
    <row r="1182" spans="3:11" ht="15" customHeight="1" thickBot="1" x14ac:dyDescent="0.25">
      <c r="C1182" s="1482"/>
      <c r="D1182" s="1509"/>
      <c r="E1182" s="1510"/>
      <c r="F1182" s="1080"/>
      <c r="G1182" s="1511"/>
      <c r="H1182" s="712"/>
      <c r="I1182" s="712"/>
      <c r="J1182" s="712"/>
      <c r="K1182" s="715"/>
    </row>
    <row r="1183" spans="3:11" ht="15" customHeight="1" x14ac:dyDescent="0.2">
      <c r="C1183" s="1483" t="s">
        <v>2460</v>
      </c>
      <c r="D1183" s="1503"/>
      <c r="E1183" s="1503"/>
      <c r="F1183" s="772"/>
      <c r="G1183" s="1512"/>
      <c r="H1183" s="712"/>
      <c r="I1183" s="712"/>
      <c r="J1183" s="712"/>
      <c r="K1183" s="715"/>
    </row>
    <row r="1184" spans="3:11" ht="15" customHeight="1" thickBot="1" x14ac:dyDescent="0.25">
      <c r="C1184" s="1513" t="s">
        <v>2461</v>
      </c>
      <c r="D1184" s="1514"/>
      <c r="E1184" s="1514"/>
      <c r="F1184" s="1515"/>
      <c r="G1184" s="1516"/>
      <c r="H1184" s="712"/>
      <c r="I1184" s="712"/>
      <c r="J1184" s="712"/>
      <c r="K1184" s="715"/>
    </row>
    <row r="1185" spans="3:11" ht="15" customHeight="1" x14ac:dyDescent="0.2">
      <c r="C1185" s="716" t="s">
        <v>1255</v>
      </c>
      <c r="D1185" s="1489"/>
      <c r="E1185" s="1489"/>
      <c r="F1185" s="712"/>
      <c r="G1185" s="712"/>
      <c r="H1185" s="712"/>
      <c r="I1185" s="712"/>
      <c r="J1185" s="712"/>
      <c r="K1185" s="715"/>
    </row>
    <row r="1186" spans="3:11" ht="30.75" customHeight="1" x14ac:dyDescent="0.2">
      <c r="C1186" s="5168" t="s">
        <v>2670</v>
      </c>
      <c r="D1186" s="3848"/>
      <c r="E1186" s="3848"/>
      <c r="F1186" s="3848"/>
      <c r="G1186" s="3848"/>
      <c r="H1186" s="3848"/>
      <c r="I1186" s="3848"/>
      <c r="J1186" s="3848"/>
      <c r="K1186" s="5169"/>
    </row>
    <row r="1187" spans="3:11" ht="25.5" customHeight="1" x14ac:dyDescent="0.2">
      <c r="C1187" s="5168" t="s">
        <v>2671</v>
      </c>
      <c r="D1187" s="3848"/>
      <c r="E1187" s="3848"/>
      <c r="F1187" s="3848"/>
      <c r="G1187" s="3848"/>
      <c r="H1187" s="3848"/>
      <c r="I1187" s="3848"/>
      <c r="J1187" s="3848"/>
      <c r="K1187" s="5169"/>
    </row>
    <row r="1188" spans="3:11" ht="15" customHeight="1" x14ac:dyDescent="0.2">
      <c r="C1188" s="717" t="s">
        <v>4431</v>
      </c>
      <c r="D1188" s="712"/>
      <c r="E1188" s="712"/>
      <c r="F1188" s="712"/>
      <c r="G1188" s="712"/>
      <c r="H1188" s="712"/>
      <c r="I1188" s="712"/>
      <c r="J1188" s="712"/>
      <c r="K1188" s="715"/>
    </row>
    <row r="1189" spans="3:11" ht="15" customHeight="1" x14ac:dyDescent="0.2">
      <c r="C1189" s="5159" t="s">
        <v>2672</v>
      </c>
      <c r="D1189" s="3890"/>
      <c r="E1189" s="3890"/>
      <c r="F1189" s="3890"/>
      <c r="G1189" s="3890"/>
      <c r="H1189" s="3890"/>
      <c r="I1189" s="3890"/>
      <c r="J1189" s="3890"/>
      <c r="K1189" s="5160"/>
    </row>
    <row r="1190" spans="3:11" ht="15" customHeight="1" x14ac:dyDescent="0.2">
      <c r="C1190" s="5159" t="s">
        <v>2673</v>
      </c>
      <c r="D1190" s="3890"/>
      <c r="E1190" s="3890"/>
      <c r="F1190" s="3890"/>
      <c r="G1190" s="3890"/>
      <c r="H1190" s="3890"/>
      <c r="I1190" s="3890"/>
      <c r="J1190" s="3890"/>
      <c r="K1190" s="5160"/>
    </row>
    <row r="1191" spans="3:11" ht="15" customHeight="1" x14ac:dyDescent="0.2">
      <c r="C1191" s="5229" t="s">
        <v>2674</v>
      </c>
      <c r="D1191" s="3952"/>
      <c r="E1191" s="3952"/>
      <c r="F1191" s="3952"/>
      <c r="G1191" s="3952"/>
      <c r="H1191" s="3952"/>
      <c r="I1191" s="3952"/>
      <c r="J1191" s="3952"/>
      <c r="K1191" s="5230"/>
    </row>
    <row r="1192" spans="3:11" ht="26.25" customHeight="1" x14ac:dyDescent="0.2">
      <c r="C1192" s="5159" t="s">
        <v>2675</v>
      </c>
      <c r="D1192" s="3890"/>
      <c r="E1192" s="3890"/>
      <c r="F1192" s="3890"/>
      <c r="G1192" s="3890"/>
      <c r="H1192" s="3890"/>
      <c r="I1192" s="3890"/>
      <c r="J1192" s="3890"/>
      <c r="K1192" s="5160"/>
    </row>
    <row r="1193" spans="3:11" ht="15" customHeight="1" x14ac:dyDescent="0.2">
      <c r="C1193" s="5159" t="s">
        <v>2676</v>
      </c>
      <c r="D1193" s="3890"/>
      <c r="E1193" s="3890"/>
      <c r="F1193" s="3884"/>
      <c r="G1193" s="3884"/>
      <c r="H1193" s="712"/>
      <c r="I1193" s="712"/>
      <c r="J1193" s="712"/>
      <c r="K1193" s="715"/>
    </row>
    <row r="1194" spans="3:11" ht="15" customHeight="1" thickBot="1" x14ac:dyDescent="0.25">
      <c r="C1194" s="1486"/>
      <c r="D1194" s="1484"/>
      <c r="E1194" s="1484"/>
      <c r="F1194" s="900"/>
      <c r="G1194" s="900"/>
      <c r="H1194" s="712"/>
      <c r="I1194" s="712"/>
      <c r="J1194" s="712"/>
      <c r="K1194" s="715"/>
    </row>
    <row r="1195" spans="3:11" ht="15" customHeight="1" thickBot="1" x14ac:dyDescent="0.25">
      <c r="C1195" s="5225" t="s">
        <v>1559</v>
      </c>
      <c r="D1195" s="4703"/>
      <c r="E1195" s="4703"/>
      <c r="F1195" s="4703"/>
      <c r="G1195" s="4703"/>
      <c r="H1195" s="4703"/>
      <c r="I1195" s="4703"/>
      <c r="J1195" s="4703"/>
      <c r="K1195" s="1493" t="s">
        <v>2677</v>
      </c>
    </row>
    <row r="1196" spans="3:11" ht="15" customHeight="1" x14ac:dyDescent="0.2">
      <c r="C1196" s="1494" t="s">
        <v>657</v>
      </c>
      <c r="D1196" s="879" t="s">
        <v>658</v>
      </c>
      <c r="E1196" s="879" t="s">
        <v>659</v>
      </c>
      <c r="F1196" s="879" t="s">
        <v>660</v>
      </c>
      <c r="G1196" s="879" t="s">
        <v>661</v>
      </c>
      <c r="H1196" s="879" t="s">
        <v>662</v>
      </c>
      <c r="I1196" s="879" t="s">
        <v>663</v>
      </c>
      <c r="J1196" s="879" t="s">
        <v>664</v>
      </c>
      <c r="K1196" s="1495" t="s">
        <v>665</v>
      </c>
    </row>
    <row r="1197" spans="3:11" ht="15" customHeight="1" x14ac:dyDescent="0.2">
      <c r="C1197" s="1496">
        <v>0.18890000000000001</v>
      </c>
      <c r="D1197" s="1497">
        <v>0.28000000000000003</v>
      </c>
      <c r="E1197" s="1497">
        <v>0.28000000000000003</v>
      </c>
      <c r="F1197" s="1498">
        <v>0.28000000000000003</v>
      </c>
      <c r="G1197" s="1498">
        <v>0.28000000000000003</v>
      </c>
      <c r="H1197" s="1499">
        <v>0.47</v>
      </c>
      <c r="I1197" s="1499">
        <v>0.94</v>
      </c>
      <c r="J1197" s="1499">
        <v>4.49</v>
      </c>
      <c r="K1197" s="1500">
        <v>0.1</v>
      </c>
    </row>
    <row r="1198" spans="3:11" ht="15" customHeight="1" thickBot="1" x14ac:dyDescent="0.25">
      <c r="C1198" s="1501" t="s">
        <v>2678</v>
      </c>
      <c r="D1198" s="966"/>
      <c r="E1198" s="966"/>
      <c r="F1198" s="966"/>
      <c r="G1198" s="966"/>
      <c r="H1198" s="966"/>
      <c r="I1198" s="966"/>
      <c r="J1198" s="966"/>
      <c r="K1198" s="1417"/>
    </row>
    <row r="1199" spans="3:11" ht="15" customHeight="1" x14ac:dyDescent="0.2">
      <c r="C1199" s="718"/>
      <c r="D1199" s="712"/>
      <c r="E1199" s="712"/>
      <c r="F1199" s="712"/>
      <c r="G1199" s="712"/>
      <c r="H1199" s="712"/>
      <c r="I1199" s="712"/>
      <c r="J1199" s="712"/>
      <c r="K1199" s="715"/>
    </row>
    <row r="1200" spans="3:11" ht="15" customHeight="1" x14ac:dyDescent="0.2">
      <c r="C1200" s="718" t="s">
        <v>2679</v>
      </c>
      <c r="D1200" s="712"/>
      <c r="E1200" s="712"/>
      <c r="F1200" s="712"/>
      <c r="G1200" s="712"/>
      <c r="H1200" s="712"/>
      <c r="I1200" s="712"/>
      <c r="J1200" s="712"/>
      <c r="K1200" s="715"/>
    </row>
    <row r="1201" spans="3:11" ht="15" customHeight="1" thickBot="1" x14ac:dyDescent="0.25">
      <c r="C1201" s="719" t="s">
        <v>2680</v>
      </c>
      <c r="D1201" s="720"/>
      <c r="E1201" s="720"/>
      <c r="F1201" s="720"/>
      <c r="G1201" s="720"/>
      <c r="H1201" s="720"/>
      <c r="I1201" s="720"/>
      <c r="J1201" s="720"/>
      <c r="K1201" s="721"/>
    </row>
    <row r="1202" spans="3:11" ht="15" customHeight="1" thickTop="1" x14ac:dyDescent="0.3">
      <c r="C1202" s="1039" t="str">
        <f>+C1176</f>
        <v>.</v>
      </c>
      <c r="D1202" s="483"/>
      <c r="E1202" s="483"/>
      <c r="F1202" s="483"/>
      <c r="G1202" s="483"/>
      <c r="H1202" s="2"/>
    </row>
    <row r="1203" spans="3:11" ht="15" customHeight="1" thickBot="1" x14ac:dyDescent="0.35">
      <c r="C1203" s="483"/>
      <c r="D1203" s="483"/>
      <c r="E1203" s="483"/>
      <c r="F1203" s="483"/>
      <c r="G1203" s="483"/>
      <c r="H1203" s="2"/>
    </row>
    <row r="1204" spans="3:11" ht="15" customHeight="1" thickTop="1" x14ac:dyDescent="0.2">
      <c r="C1204" s="5279" t="s">
        <v>1550</v>
      </c>
      <c r="D1204" s="5280"/>
      <c r="E1204" s="5280"/>
      <c r="F1204" s="5280"/>
      <c r="G1204" s="5280"/>
      <c r="H1204" s="5280"/>
      <c r="I1204" s="5280"/>
      <c r="J1204" s="5280"/>
      <c r="K1204" s="5312"/>
    </row>
    <row r="1205" spans="3:11" ht="15" customHeight="1" x14ac:dyDescent="0.2">
      <c r="C1205" s="5304"/>
      <c r="D1205" s="5305"/>
      <c r="E1205" s="5305"/>
      <c r="F1205" s="5305"/>
      <c r="G1205" s="5305"/>
      <c r="H1205" s="712"/>
      <c r="I1205" s="712"/>
      <c r="J1205" s="712"/>
      <c r="K1205" s="715"/>
    </row>
    <row r="1206" spans="3:11" ht="15" customHeight="1" x14ac:dyDescent="0.2">
      <c r="C1206" s="5306" t="s">
        <v>1029</v>
      </c>
      <c r="D1206" s="5307"/>
      <c r="E1206" s="5307"/>
      <c r="F1206" s="5307"/>
      <c r="G1206" s="5307"/>
      <c r="H1206" s="712"/>
      <c r="I1206" s="772"/>
      <c r="J1206" s="772"/>
      <c r="K1206" s="715"/>
    </row>
    <row r="1207" spans="3:11" ht="15" customHeight="1" x14ac:dyDescent="0.2">
      <c r="C1207" s="5229" t="s">
        <v>1551</v>
      </c>
      <c r="D1207" s="3952"/>
      <c r="E1207" s="3952"/>
      <c r="F1207" s="3952"/>
      <c r="G1207" s="3952"/>
      <c r="H1207" s="3952"/>
      <c r="I1207" s="3952"/>
      <c r="J1207" s="3952"/>
      <c r="K1207" s="5230"/>
    </row>
    <row r="1208" spans="3:11" ht="15" customHeight="1" thickBot="1" x14ac:dyDescent="0.25">
      <c r="C1208" s="1377"/>
      <c r="D1208" s="1337"/>
      <c r="E1208" s="1337"/>
      <c r="F1208" s="1337"/>
      <c r="G1208" s="1337"/>
      <c r="H1208" s="712"/>
      <c r="I1208" s="712"/>
      <c r="J1208" s="712"/>
      <c r="K1208" s="715"/>
    </row>
    <row r="1209" spans="3:11" ht="15" customHeight="1" thickBot="1" x14ac:dyDescent="0.25">
      <c r="C1209" s="5313" t="s">
        <v>1552</v>
      </c>
      <c r="D1209" s="4669"/>
      <c r="E1209" s="4670"/>
      <c r="F1209" s="4668" t="s">
        <v>1553</v>
      </c>
      <c r="G1209" s="4670"/>
      <c r="H1209" s="712"/>
      <c r="I1209" s="712"/>
      <c r="J1209" s="712"/>
      <c r="K1209" s="715"/>
    </row>
    <row r="1210" spans="3:11" ht="15" customHeight="1" thickBot="1" x14ac:dyDescent="0.25">
      <c r="C1210" s="1379" t="s">
        <v>2455</v>
      </c>
      <c r="D1210" s="1018" t="s">
        <v>2454</v>
      </c>
      <c r="E1210" s="1343" t="s">
        <v>1554</v>
      </c>
      <c r="F1210" s="1433" t="s">
        <v>2455</v>
      </c>
      <c r="G1210" s="1343" t="s">
        <v>2454</v>
      </c>
      <c r="H1210" s="712"/>
      <c r="I1210" s="712"/>
      <c r="J1210" s="712"/>
      <c r="K1210" s="715"/>
    </row>
    <row r="1211" spans="3:11" ht="15" customHeight="1" x14ac:dyDescent="0.2">
      <c r="C1211" s="1404">
        <v>0.08</v>
      </c>
      <c r="D1211" s="1434">
        <v>0.22</v>
      </c>
      <c r="E1211" s="1434">
        <v>0.12</v>
      </c>
      <c r="F1211" s="1381">
        <v>0.06</v>
      </c>
      <c r="G1211" s="1383">
        <v>0.06</v>
      </c>
      <c r="H1211" s="712"/>
      <c r="I1211" s="712"/>
      <c r="J1211" s="712"/>
      <c r="K1211" s="715"/>
    </row>
    <row r="1212" spans="3:11" ht="15" customHeight="1" x14ac:dyDescent="0.2">
      <c r="C1212" s="5270" t="s">
        <v>2460</v>
      </c>
      <c r="D1212" s="5271"/>
      <c r="E1212" s="5271"/>
      <c r="F1212" s="5272"/>
      <c r="G1212" s="1326"/>
      <c r="H1212" s="712"/>
      <c r="I1212" s="712"/>
      <c r="J1212" s="712"/>
      <c r="K1212" s="715"/>
    </row>
    <row r="1213" spans="3:11" ht="15" customHeight="1" thickBot="1" x14ac:dyDescent="0.25">
      <c r="C1213" s="5226" t="s">
        <v>2897</v>
      </c>
      <c r="D1213" s="5227"/>
      <c r="E1213" s="5227"/>
      <c r="F1213" s="5228"/>
      <c r="G1213" s="1335"/>
      <c r="H1213" s="712"/>
      <c r="I1213" s="712"/>
      <c r="J1213" s="712"/>
      <c r="K1213" s="715"/>
    </row>
    <row r="1214" spans="3:11" ht="15" customHeight="1" x14ac:dyDescent="0.2">
      <c r="C1214" s="718"/>
      <c r="D1214" s="712"/>
      <c r="E1214" s="712"/>
      <c r="F1214" s="712"/>
      <c r="G1214" s="712"/>
      <c r="H1214" s="712"/>
      <c r="I1214" s="712"/>
      <c r="J1214" s="712"/>
      <c r="K1214" s="715"/>
    </row>
    <row r="1215" spans="3:11" ht="15" customHeight="1" x14ac:dyDescent="0.2">
      <c r="C1215" s="746" t="s">
        <v>954</v>
      </c>
      <c r="D1215" s="876"/>
      <c r="E1215" s="876"/>
      <c r="F1215" s="876"/>
      <c r="G1215" s="712"/>
      <c r="H1215" s="712"/>
      <c r="I1215" s="712"/>
      <c r="J1215" s="712"/>
      <c r="K1215" s="715"/>
    </row>
    <row r="1216" spans="3:11" ht="15" customHeight="1" x14ac:dyDescent="0.2">
      <c r="C1216" s="5229" t="s">
        <v>1555</v>
      </c>
      <c r="D1216" s="3952"/>
      <c r="E1216" s="3952"/>
      <c r="F1216" s="3952"/>
      <c r="G1216" s="3952"/>
      <c r="H1216" s="3952"/>
      <c r="I1216" s="3952"/>
      <c r="J1216" s="3952"/>
      <c r="K1216" s="5230"/>
    </row>
    <row r="1217" spans="3:11" ht="15" customHeight="1" x14ac:dyDescent="0.2">
      <c r="C1217" s="5246" t="s">
        <v>1556</v>
      </c>
      <c r="D1217" s="3884"/>
      <c r="E1217" s="3884"/>
      <c r="F1217" s="3884"/>
      <c r="G1217" s="3884"/>
      <c r="H1217" s="712"/>
      <c r="I1217" s="712"/>
      <c r="J1217" s="712"/>
      <c r="K1217" s="715"/>
    </row>
    <row r="1218" spans="3:11" ht="15" customHeight="1" x14ac:dyDescent="0.2">
      <c r="C1218" s="718" t="s">
        <v>1557</v>
      </c>
      <c r="D1218" s="712"/>
      <c r="E1218" s="712"/>
      <c r="F1218" s="712"/>
      <c r="G1218" s="712"/>
      <c r="H1218" s="712"/>
      <c r="I1218" s="712"/>
      <c r="J1218" s="712"/>
      <c r="K1218" s="715"/>
    </row>
    <row r="1219" spans="3:11" ht="15" customHeight="1" thickBot="1" x14ac:dyDescent="0.25">
      <c r="C1219" s="5246" t="s">
        <v>1558</v>
      </c>
      <c r="D1219" s="3884"/>
      <c r="E1219" s="3884"/>
      <c r="F1219" s="3884"/>
      <c r="G1219" s="3884"/>
      <c r="H1219" s="712"/>
      <c r="I1219" s="712"/>
      <c r="J1219" s="712"/>
      <c r="K1219" s="715"/>
    </row>
    <row r="1220" spans="3:11" ht="15" customHeight="1" thickBot="1" x14ac:dyDescent="0.25">
      <c r="C1220" s="5278" t="s">
        <v>1559</v>
      </c>
      <c r="D1220" s="4724"/>
      <c r="E1220" s="4724"/>
      <c r="F1220" s="4724"/>
      <c r="G1220" s="4724"/>
      <c r="H1220" s="4724"/>
      <c r="I1220" s="4724"/>
      <c r="J1220" s="4724"/>
      <c r="K1220" s="1432" t="s">
        <v>1560</v>
      </c>
    </row>
    <row r="1221" spans="3:11" ht="15" customHeight="1" x14ac:dyDescent="0.2">
      <c r="C1221" s="1407" t="s">
        <v>1561</v>
      </c>
      <c r="D1221" s="1408" t="s">
        <v>1562</v>
      </c>
      <c r="E1221" s="1408" t="s">
        <v>1563</v>
      </c>
      <c r="F1221" s="1408" t="s">
        <v>1564</v>
      </c>
      <c r="G1221" s="1408" t="s">
        <v>661</v>
      </c>
      <c r="H1221" s="1409" t="s">
        <v>662</v>
      </c>
      <c r="I1221" s="1409" t="s">
        <v>1565</v>
      </c>
      <c r="J1221" s="1410" t="s">
        <v>664</v>
      </c>
      <c r="K1221" s="1411" t="s">
        <v>665</v>
      </c>
    </row>
    <row r="1222" spans="3:11" ht="15" customHeight="1" x14ac:dyDescent="0.2">
      <c r="C1222" s="1412">
        <v>0.18890000000000001</v>
      </c>
      <c r="D1222" s="1413">
        <v>0.28000000000000003</v>
      </c>
      <c r="E1222" s="1413">
        <v>0.28000000000000003</v>
      </c>
      <c r="F1222" s="1413">
        <v>0.28000000000000003</v>
      </c>
      <c r="G1222" s="1413">
        <v>0.28000000000000003</v>
      </c>
      <c r="H1222" s="1414">
        <v>0.47</v>
      </c>
      <c r="I1222" s="1414">
        <v>0.94</v>
      </c>
      <c r="J1222" s="1414">
        <v>4.49</v>
      </c>
      <c r="K1222" s="1415">
        <v>0.1</v>
      </c>
    </row>
    <row r="1223" spans="3:11" ht="15" customHeight="1" x14ac:dyDescent="0.2">
      <c r="C1223" s="5308" t="s">
        <v>1566</v>
      </c>
      <c r="D1223" s="5309"/>
      <c r="E1223" s="5309"/>
      <c r="F1223" s="5309"/>
      <c r="G1223" s="5309"/>
      <c r="H1223" s="712"/>
      <c r="I1223" s="712"/>
      <c r="J1223" s="712"/>
      <c r="K1223" s="715"/>
    </row>
    <row r="1224" spans="3:11" ht="15" customHeight="1" x14ac:dyDescent="0.2">
      <c r="C1224" s="5229" t="s">
        <v>1567</v>
      </c>
      <c r="D1224" s="3952"/>
      <c r="E1224" s="3952"/>
      <c r="F1224" s="3952"/>
      <c r="G1224" s="3952"/>
      <c r="H1224" s="3952"/>
      <c r="I1224" s="3952"/>
      <c r="J1224" s="3952"/>
      <c r="K1224" s="5230"/>
    </row>
    <row r="1225" spans="3:11" ht="15" customHeight="1" x14ac:dyDescent="0.2">
      <c r="C1225" s="1344"/>
      <c r="D1225" s="900"/>
      <c r="E1225" s="900"/>
      <c r="F1225" s="900"/>
      <c r="G1225" s="900"/>
      <c r="H1225" s="712"/>
      <c r="I1225" s="712"/>
      <c r="J1225" s="712"/>
      <c r="K1225" s="715"/>
    </row>
    <row r="1226" spans="3:11" ht="15" customHeight="1" x14ac:dyDescent="0.2">
      <c r="C1226" s="5292" t="s">
        <v>1568</v>
      </c>
      <c r="D1226" s="4855"/>
      <c r="E1226" s="4855"/>
      <c r="F1226" s="900"/>
      <c r="G1226" s="900"/>
      <c r="H1226" s="712"/>
      <c r="I1226" s="712"/>
      <c r="J1226" s="712"/>
      <c r="K1226" s="715"/>
    </row>
    <row r="1227" spans="3:11" ht="15" customHeight="1" x14ac:dyDescent="0.2">
      <c r="C1227" s="5168" t="s">
        <v>1569</v>
      </c>
      <c r="D1227" s="3848"/>
      <c r="E1227" s="3848"/>
      <c r="F1227" s="3848"/>
      <c r="G1227" s="3848"/>
      <c r="H1227" s="3848"/>
      <c r="I1227" s="3848"/>
      <c r="J1227" s="3848"/>
      <c r="K1227" s="5169"/>
    </row>
    <row r="1228" spans="3:11" ht="15" customHeight="1" x14ac:dyDescent="0.2">
      <c r="C1228" s="746" t="s">
        <v>1570</v>
      </c>
      <c r="D1228" s="876"/>
      <c r="E1228" s="876"/>
      <c r="F1228" s="876"/>
      <c r="G1228" s="712"/>
      <c r="H1228" s="712"/>
      <c r="I1228" s="712"/>
      <c r="J1228" s="712"/>
      <c r="K1228" s="715"/>
    </row>
    <row r="1229" spans="3:11" ht="15" customHeight="1" thickBot="1" x14ac:dyDescent="0.25">
      <c r="C1229" s="719" t="s">
        <v>1571</v>
      </c>
      <c r="D1229" s="720"/>
      <c r="E1229" s="720"/>
      <c r="F1229" s="720"/>
      <c r="G1229" s="720"/>
      <c r="H1229" s="720"/>
      <c r="I1229" s="720"/>
      <c r="J1229" s="720"/>
      <c r="K1229" s="721"/>
    </row>
    <row r="1230" spans="3:11" ht="15" customHeight="1" thickTop="1" x14ac:dyDescent="0.2">
      <c r="C1230" s="1039" t="str">
        <f>+C1202</f>
        <v>.</v>
      </c>
    </row>
    <row r="1231" spans="3:11" ht="15" customHeight="1" thickBot="1" x14ac:dyDescent="0.25"/>
    <row r="1232" spans="3:11" ht="15" customHeight="1" thickTop="1" x14ac:dyDescent="0.2">
      <c r="C1232" s="5279" t="s">
        <v>1572</v>
      </c>
      <c r="D1232" s="5280"/>
      <c r="E1232" s="5280"/>
      <c r="F1232" s="5280"/>
      <c r="G1232" s="5280"/>
      <c r="H1232" s="5280"/>
      <c r="I1232" s="5280"/>
      <c r="J1232" s="5280"/>
      <c r="K1232" s="5312"/>
    </row>
    <row r="1233" spans="3:11" ht="15" customHeight="1" x14ac:dyDescent="0.2">
      <c r="C1233" s="5304"/>
      <c r="D1233" s="5305"/>
      <c r="E1233" s="5305"/>
      <c r="F1233" s="5305"/>
      <c r="G1233" s="5305"/>
      <c r="H1233" s="712"/>
      <c r="I1233" s="712"/>
      <c r="J1233" s="712"/>
      <c r="K1233" s="715"/>
    </row>
    <row r="1234" spans="3:11" ht="15" customHeight="1" x14ac:dyDescent="0.2">
      <c r="C1234" s="5306" t="s">
        <v>1029</v>
      </c>
      <c r="D1234" s="5307"/>
      <c r="E1234" s="5307"/>
      <c r="F1234" s="5307"/>
      <c r="G1234" s="5307"/>
      <c r="H1234" s="712"/>
      <c r="I1234" s="772"/>
      <c r="J1234" s="772"/>
      <c r="K1234" s="715"/>
    </row>
    <row r="1235" spans="3:11" ht="15" customHeight="1" x14ac:dyDescent="0.2">
      <c r="C1235" s="5229" t="s">
        <v>1573</v>
      </c>
      <c r="D1235" s="3952"/>
      <c r="E1235" s="3952"/>
      <c r="F1235" s="3952"/>
      <c r="G1235" s="3952"/>
      <c r="H1235" s="3952"/>
      <c r="I1235" s="3952"/>
      <c r="J1235" s="3952"/>
      <c r="K1235" s="5230"/>
    </row>
    <row r="1236" spans="3:11" ht="15" customHeight="1" x14ac:dyDescent="0.2">
      <c r="C1236" s="5229" t="s">
        <v>1574</v>
      </c>
      <c r="D1236" s="3952"/>
      <c r="E1236" s="3952"/>
      <c r="F1236" s="3952"/>
      <c r="G1236" s="3952"/>
      <c r="H1236" s="3952"/>
      <c r="I1236" s="712"/>
      <c r="J1236" s="712"/>
      <c r="K1236" s="715"/>
    </row>
    <row r="1237" spans="3:11" ht="15" customHeight="1" thickBot="1" x14ac:dyDescent="0.25">
      <c r="C1237" s="5251"/>
      <c r="D1237" s="4672"/>
      <c r="E1237" s="4672"/>
      <c r="F1237" s="4672"/>
      <c r="G1237" s="4672"/>
      <c r="H1237" s="712"/>
      <c r="I1237" s="712"/>
      <c r="J1237" s="712"/>
      <c r="K1237" s="715"/>
    </row>
    <row r="1238" spans="3:11" ht="15" customHeight="1" thickBot="1" x14ac:dyDescent="0.25">
      <c r="C1238" s="1405" t="s">
        <v>960</v>
      </c>
      <c r="D1238" s="833" t="s">
        <v>382</v>
      </c>
      <c r="E1238" s="833" t="s">
        <v>2453</v>
      </c>
      <c r="F1238" s="833" t="s">
        <v>1575</v>
      </c>
      <c r="G1238" s="899" t="s">
        <v>1576</v>
      </c>
      <c r="H1238" s="899" t="s">
        <v>1577</v>
      </c>
      <c r="I1238" s="712"/>
      <c r="J1238" s="712"/>
      <c r="K1238" s="715"/>
    </row>
    <row r="1239" spans="3:11" ht="19.5" customHeight="1" x14ac:dyDescent="0.2">
      <c r="C1239" s="1435" t="s">
        <v>1578</v>
      </c>
      <c r="D1239" s="1393">
        <v>8</v>
      </c>
      <c r="E1239" s="1418">
        <v>0.04</v>
      </c>
      <c r="F1239" s="1418">
        <v>0.15</v>
      </c>
      <c r="G1239" s="1419">
        <v>7.4999999999999997E-2</v>
      </c>
      <c r="H1239" s="1420">
        <v>7.4999999999999997E-2</v>
      </c>
      <c r="I1239" s="712"/>
      <c r="J1239" s="712"/>
      <c r="K1239" s="715"/>
    </row>
    <row r="1240" spans="3:11" ht="15" customHeight="1" x14ac:dyDescent="0.2">
      <c r="C1240" s="1436" t="s">
        <v>1578</v>
      </c>
      <c r="D1240" s="1397">
        <v>10</v>
      </c>
      <c r="E1240" s="1421">
        <v>0.04</v>
      </c>
      <c r="F1240" s="1421">
        <v>0.15</v>
      </c>
      <c r="G1240" s="1422">
        <v>7.4999999999999997E-2</v>
      </c>
      <c r="H1240" s="1423">
        <v>7.4999999999999997E-2</v>
      </c>
      <c r="I1240" s="712"/>
      <c r="J1240" s="712"/>
      <c r="K1240" s="715"/>
    </row>
    <row r="1241" spans="3:11" ht="15" customHeight="1" x14ac:dyDescent="0.2">
      <c r="C1241" s="1436" t="s">
        <v>1578</v>
      </c>
      <c r="D1241" s="1397">
        <v>15</v>
      </c>
      <c r="E1241" s="1421">
        <v>0.04</v>
      </c>
      <c r="F1241" s="1421">
        <v>0.15</v>
      </c>
      <c r="G1241" s="1422">
        <v>7.4999999999999997E-2</v>
      </c>
      <c r="H1241" s="1423">
        <v>7.4999999999999997E-2</v>
      </c>
      <c r="I1241" s="712"/>
      <c r="J1241" s="712"/>
      <c r="K1241" s="715"/>
    </row>
    <row r="1242" spans="3:11" ht="15" customHeight="1" x14ac:dyDescent="0.2">
      <c r="C1242" s="1436" t="s">
        <v>1578</v>
      </c>
      <c r="D1242" s="1397">
        <v>20</v>
      </c>
      <c r="E1242" s="1421">
        <v>0.04</v>
      </c>
      <c r="F1242" s="1421">
        <v>0.15</v>
      </c>
      <c r="G1242" s="1422">
        <v>7.4999999999999997E-2</v>
      </c>
      <c r="H1242" s="1423">
        <v>7.4999999999999997E-2</v>
      </c>
      <c r="I1242" s="712"/>
      <c r="J1242" s="712"/>
      <c r="K1242" s="715"/>
    </row>
    <row r="1243" spans="3:11" ht="15" customHeight="1" x14ac:dyDescent="0.2">
      <c r="C1243" s="1436" t="s">
        <v>1578</v>
      </c>
      <c r="D1243" s="1397">
        <v>25</v>
      </c>
      <c r="E1243" s="1421">
        <v>0.04</v>
      </c>
      <c r="F1243" s="1421">
        <v>0.15</v>
      </c>
      <c r="G1243" s="1422">
        <v>7.4999999999999997E-2</v>
      </c>
      <c r="H1243" s="1423">
        <v>7.4999999999999997E-2</v>
      </c>
      <c r="I1243" s="712"/>
      <c r="J1243" s="712"/>
      <c r="K1243" s="715"/>
    </row>
    <row r="1244" spans="3:11" ht="15" customHeight="1" x14ac:dyDescent="0.2">
      <c r="C1244" s="1436" t="s">
        <v>1578</v>
      </c>
      <c r="D1244" s="1397">
        <v>30</v>
      </c>
      <c r="E1244" s="1421">
        <v>0.04</v>
      </c>
      <c r="F1244" s="1421">
        <v>0.15</v>
      </c>
      <c r="G1244" s="1422">
        <v>7.4999999999999997E-2</v>
      </c>
      <c r="H1244" s="1423">
        <v>7.4999999999999997E-2</v>
      </c>
      <c r="I1244" s="712"/>
      <c r="J1244" s="712"/>
      <c r="K1244" s="715"/>
    </row>
    <row r="1245" spans="3:11" ht="15" customHeight="1" x14ac:dyDescent="0.2">
      <c r="C1245" s="1436" t="s">
        <v>1578</v>
      </c>
      <c r="D1245" s="1397">
        <v>40</v>
      </c>
      <c r="E1245" s="1421">
        <v>0.04</v>
      </c>
      <c r="F1245" s="1421">
        <v>0.15</v>
      </c>
      <c r="G1245" s="1422">
        <v>7.4999999999999997E-2</v>
      </c>
      <c r="H1245" s="1423">
        <v>7.4999999999999997E-2</v>
      </c>
      <c r="I1245" s="712"/>
      <c r="J1245" s="712"/>
      <c r="K1245" s="715"/>
    </row>
    <row r="1246" spans="3:11" ht="15" customHeight="1" x14ac:dyDescent="0.2">
      <c r="C1246" s="1436" t="s">
        <v>1578</v>
      </c>
      <c r="D1246" s="1397">
        <v>50</v>
      </c>
      <c r="E1246" s="1421">
        <v>0.04</v>
      </c>
      <c r="F1246" s="1421">
        <v>0.15</v>
      </c>
      <c r="G1246" s="1422">
        <v>7.4999999999999997E-2</v>
      </c>
      <c r="H1246" s="1423">
        <v>7.4999999999999997E-2</v>
      </c>
      <c r="I1246" s="712"/>
      <c r="J1246" s="712"/>
      <c r="K1246" s="715"/>
    </row>
    <row r="1247" spans="3:11" ht="15" customHeight="1" x14ac:dyDescent="0.2">
      <c r="C1247" s="1436" t="s">
        <v>1578</v>
      </c>
      <c r="D1247" s="1397">
        <v>75</v>
      </c>
      <c r="E1247" s="1421">
        <v>0.04</v>
      </c>
      <c r="F1247" s="1421">
        <v>0.15</v>
      </c>
      <c r="G1247" s="1422">
        <v>7.4999999999999997E-2</v>
      </c>
      <c r="H1247" s="1423">
        <v>7.4999999999999997E-2</v>
      </c>
      <c r="I1247" s="712"/>
      <c r="J1247" s="712"/>
      <c r="K1247" s="715"/>
    </row>
    <row r="1248" spans="3:11" ht="15" customHeight="1" x14ac:dyDescent="0.2">
      <c r="C1248" s="1436" t="s">
        <v>1578</v>
      </c>
      <c r="D1248" s="1397">
        <v>100</v>
      </c>
      <c r="E1248" s="1421">
        <v>0.04</v>
      </c>
      <c r="F1248" s="1421">
        <v>0.15</v>
      </c>
      <c r="G1248" s="1422">
        <v>7.4999999999999997E-2</v>
      </c>
      <c r="H1248" s="1423">
        <v>7.4999999999999997E-2</v>
      </c>
      <c r="I1248" s="712"/>
      <c r="J1248" s="712"/>
      <c r="K1248" s="715"/>
    </row>
    <row r="1249" spans="3:11" ht="15" customHeight="1" x14ac:dyDescent="0.2">
      <c r="C1249" s="1436" t="s">
        <v>1578</v>
      </c>
      <c r="D1249" s="1397">
        <v>120</v>
      </c>
      <c r="E1249" s="1421">
        <v>0.04</v>
      </c>
      <c r="F1249" s="1421">
        <v>0.15</v>
      </c>
      <c r="G1249" s="1422">
        <v>7.4999999999999997E-2</v>
      </c>
      <c r="H1249" s="1423">
        <v>7.4999999999999997E-2</v>
      </c>
      <c r="I1249" s="712"/>
      <c r="J1249" s="712"/>
      <c r="K1249" s="715"/>
    </row>
    <row r="1250" spans="3:11" ht="15" customHeight="1" x14ac:dyDescent="0.2">
      <c r="C1250" s="1436" t="s">
        <v>1578</v>
      </c>
      <c r="D1250" s="1397">
        <v>125</v>
      </c>
      <c r="E1250" s="1421">
        <v>0.04</v>
      </c>
      <c r="F1250" s="1421">
        <v>0.15</v>
      </c>
      <c r="G1250" s="1422">
        <v>7.4999999999999997E-2</v>
      </c>
      <c r="H1250" s="1423">
        <v>7.4999999999999997E-2</v>
      </c>
      <c r="I1250" s="712"/>
      <c r="J1250" s="712"/>
      <c r="K1250" s="715"/>
    </row>
    <row r="1251" spans="3:11" ht="15" customHeight="1" x14ac:dyDescent="0.2">
      <c r="C1251" s="1436" t="s">
        <v>1578</v>
      </c>
      <c r="D1251" s="1397">
        <v>150</v>
      </c>
      <c r="E1251" s="1421">
        <v>0.04</v>
      </c>
      <c r="F1251" s="1421">
        <v>0.15</v>
      </c>
      <c r="G1251" s="1422">
        <v>7.4999999999999997E-2</v>
      </c>
      <c r="H1251" s="1423">
        <v>7.4999999999999997E-2</v>
      </c>
      <c r="I1251" s="712"/>
      <c r="J1251" s="712"/>
      <c r="K1251" s="715"/>
    </row>
    <row r="1252" spans="3:11" ht="15" customHeight="1" x14ac:dyDescent="0.2">
      <c r="C1252" s="1436" t="s">
        <v>1578</v>
      </c>
      <c r="D1252" s="1397">
        <v>175</v>
      </c>
      <c r="E1252" s="1421">
        <v>0.04</v>
      </c>
      <c r="F1252" s="1421">
        <v>0.15</v>
      </c>
      <c r="G1252" s="1422">
        <v>7.4999999999999997E-2</v>
      </c>
      <c r="H1252" s="1423">
        <v>7.4999999999999997E-2</v>
      </c>
      <c r="I1252" s="712"/>
      <c r="J1252" s="712"/>
      <c r="K1252" s="715"/>
    </row>
    <row r="1253" spans="3:11" ht="15" customHeight="1" x14ac:dyDescent="0.2">
      <c r="C1253" s="1436" t="s">
        <v>1578</v>
      </c>
      <c r="D1253" s="1397">
        <v>200</v>
      </c>
      <c r="E1253" s="1421">
        <v>0.04</v>
      </c>
      <c r="F1253" s="1421">
        <v>0.15</v>
      </c>
      <c r="G1253" s="1422">
        <v>7.4999999999999997E-2</v>
      </c>
      <c r="H1253" s="1423">
        <v>7.4999999999999997E-2</v>
      </c>
      <c r="I1253" s="712"/>
      <c r="J1253" s="712"/>
      <c r="K1253" s="715"/>
    </row>
    <row r="1254" spans="3:11" ht="15" customHeight="1" x14ac:dyDescent="0.2">
      <c r="C1254" s="1436" t="s">
        <v>1578</v>
      </c>
      <c r="D1254" s="1397">
        <v>300</v>
      </c>
      <c r="E1254" s="1421">
        <v>0.04</v>
      </c>
      <c r="F1254" s="1421">
        <v>0.15</v>
      </c>
      <c r="G1254" s="1422">
        <v>7.4999999999999997E-2</v>
      </c>
      <c r="H1254" s="1423">
        <v>7.4999999999999997E-2</v>
      </c>
      <c r="I1254" s="712"/>
      <c r="J1254" s="712"/>
      <c r="K1254" s="715"/>
    </row>
    <row r="1255" spans="3:11" ht="15" customHeight="1" thickBot="1" x14ac:dyDescent="0.25">
      <c r="C1255" s="5432" t="s">
        <v>2460</v>
      </c>
      <c r="D1255" s="5433"/>
      <c r="E1255" s="5433"/>
      <c r="F1255" s="5433"/>
      <c r="G1255" s="714"/>
      <c r="H1255" s="1335"/>
      <c r="I1255" s="712"/>
      <c r="J1255" s="712"/>
      <c r="K1255" s="715"/>
    </row>
    <row r="1256" spans="3:11" ht="15" customHeight="1" thickBot="1" x14ac:dyDescent="0.25">
      <c r="C1256" s="718"/>
      <c r="D1256" s="712"/>
      <c r="E1256" s="712"/>
      <c r="F1256" s="712"/>
      <c r="G1256" s="712"/>
      <c r="H1256" s="712"/>
      <c r="I1256" s="712"/>
      <c r="J1256" s="712"/>
      <c r="K1256" s="715"/>
    </row>
    <row r="1257" spans="3:11" ht="15" customHeight="1" x14ac:dyDescent="0.2">
      <c r="C1257" s="5252" t="s">
        <v>2452</v>
      </c>
      <c r="D1257" s="5253"/>
      <c r="E1257" s="712"/>
      <c r="F1257" s="712"/>
      <c r="G1257" s="712"/>
      <c r="H1257" s="712"/>
      <c r="I1257" s="712"/>
      <c r="J1257" s="712"/>
      <c r="K1257" s="715"/>
    </row>
    <row r="1258" spans="3:11" ht="15" customHeight="1" x14ac:dyDescent="0.2">
      <c r="C1258" s="755" t="s">
        <v>2455</v>
      </c>
      <c r="D1258" s="1326" t="s">
        <v>2454</v>
      </c>
      <c r="E1258" s="712"/>
      <c r="F1258" s="712"/>
      <c r="G1258" s="712"/>
      <c r="H1258" s="712"/>
      <c r="I1258" s="712"/>
      <c r="J1258" s="712"/>
      <c r="K1258" s="715"/>
    </row>
    <row r="1259" spans="3:11" ht="15" customHeight="1" x14ac:dyDescent="0.2">
      <c r="C1259" s="1437">
        <v>0.05</v>
      </c>
      <c r="D1259" s="1425">
        <v>0.06</v>
      </c>
      <c r="E1259" s="712"/>
      <c r="F1259" s="712"/>
      <c r="G1259" s="712"/>
      <c r="H1259" s="712"/>
      <c r="I1259" s="712"/>
      <c r="J1259" s="712"/>
      <c r="K1259" s="715"/>
    </row>
    <row r="1260" spans="3:11" ht="15" customHeight="1" x14ac:dyDescent="0.2">
      <c r="C1260" s="1412" t="s">
        <v>2460</v>
      </c>
      <c r="D1260" s="1332"/>
      <c r="E1260" s="900"/>
      <c r="F1260" s="900"/>
      <c r="G1260" s="712"/>
      <c r="H1260" s="712"/>
      <c r="I1260" s="712"/>
      <c r="J1260" s="712"/>
      <c r="K1260" s="715"/>
    </row>
    <row r="1261" spans="3:11" ht="15" customHeight="1" thickBot="1" x14ac:dyDescent="0.25">
      <c r="C1261" s="759" t="s">
        <v>2461</v>
      </c>
      <c r="D1261" s="1335"/>
      <c r="E1261" s="712"/>
      <c r="F1261" s="712"/>
      <c r="G1261" s="712"/>
      <c r="H1261" s="712"/>
      <c r="I1261" s="712"/>
      <c r="J1261" s="712"/>
      <c r="K1261" s="715"/>
    </row>
    <row r="1262" spans="3:11" ht="15" customHeight="1" thickBot="1" x14ac:dyDescent="0.25">
      <c r="C1262" s="718"/>
      <c r="D1262" s="712"/>
      <c r="E1262" s="712"/>
      <c r="F1262" s="712"/>
      <c r="G1262" s="712"/>
      <c r="H1262" s="712"/>
      <c r="I1262" s="712"/>
      <c r="J1262" s="712"/>
      <c r="K1262" s="715"/>
    </row>
    <row r="1263" spans="3:11" ht="15" customHeight="1" thickBot="1" x14ac:dyDescent="0.25">
      <c r="C1263" s="5278" t="s">
        <v>1559</v>
      </c>
      <c r="D1263" s="4724"/>
      <c r="E1263" s="4724"/>
      <c r="F1263" s="4724"/>
      <c r="G1263" s="4724"/>
      <c r="H1263" s="4724"/>
      <c r="I1263" s="4724"/>
      <c r="J1263" s="4724"/>
      <c r="K1263" s="1432" t="s">
        <v>1560</v>
      </c>
    </row>
    <row r="1264" spans="3:11" ht="15" customHeight="1" x14ac:dyDescent="0.2">
      <c r="C1264" s="1407" t="s">
        <v>1561</v>
      </c>
      <c r="D1264" s="1408" t="s">
        <v>1562</v>
      </c>
      <c r="E1264" s="1408" t="s">
        <v>1563</v>
      </c>
      <c r="F1264" s="1408" t="s">
        <v>1564</v>
      </c>
      <c r="G1264" s="1408" t="s">
        <v>661</v>
      </c>
      <c r="H1264" s="1409" t="s">
        <v>662</v>
      </c>
      <c r="I1264" s="1409" t="s">
        <v>1565</v>
      </c>
      <c r="J1264" s="1410" t="s">
        <v>664</v>
      </c>
      <c r="K1264" s="1411" t="s">
        <v>665</v>
      </c>
    </row>
    <row r="1265" spans="3:11" ht="15" customHeight="1" x14ac:dyDescent="0.2">
      <c r="C1265" s="1412">
        <v>0.18890000000000001</v>
      </c>
      <c r="D1265" s="1413">
        <v>0.28000000000000003</v>
      </c>
      <c r="E1265" s="1413">
        <v>0.28000000000000003</v>
      </c>
      <c r="F1265" s="1413">
        <v>0.28000000000000003</v>
      </c>
      <c r="G1265" s="1413">
        <v>0.28000000000000003</v>
      </c>
      <c r="H1265" s="1414">
        <v>0.47</v>
      </c>
      <c r="I1265" s="1414">
        <v>0.94</v>
      </c>
      <c r="J1265" s="1414">
        <v>4.49</v>
      </c>
      <c r="K1265" s="1415">
        <v>0.1</v>
      </c>
    </row>
    <row r="1266" spans="3:11" ht="15" customHeight="1" x14ac:dyDescent="0.2">
      <c r="C1266" s="5308" t="s">
        <v>1566</v>
      </c>
      <c r="D1266" s="5309"/>
      <c r="E1266" s="5309"/>
      <c r="F1266" s="5309"/>
      <c r="G1266" s="5309"/>
      <c r="H1266" s="712"/>
      <c r="I1266" s="712"/>
      <c r="J1266" s="712"/>
      <c r="K1266" s="715"/>
    </row>
    <row r="1267" spans="3:11" ht="15" customHeight="1" thickBot="1" x14ac:dyDescent="0.25">
      <c r="C1267" s="1416"/>
      <c r="D1267" s="1336"/>
      <c r="E1267" s="1336"/>
      <c r="F1267" s="1336"/>
      <c r="G1267" s="1336"/>
      <c r="H1267" s="966"/>
      <c r="I1267" s="966"/>
      <c r="J1267" s="966"/>
      <c r="K1267" s="1417"/>
    </row>
    <row r="1268" spans="3:11" ht="15" customHeight="1" x14ac:dyDescent="0.2">
      <c r="C1268" s="1344"/>
      <c r="D1268" s="900"/>
      <c r="E1268" s="900"/>
      <c r="F1268" s="900"/>
      <c r="G1268" s="900"/>
      <c r="H1268" s="712"/>
      <c r="I1268" s="712"/>
      <c r="J1268" s="712"/>
      <c r="K1268" s="715"/>
    </row>
    <row r="1269" spans="3:11" ht="15" customHeight="1" x14ac:dyDescent="0.2">
      <c r="C1269" s="746" t="s">
        <v>954</v>
      </c>
      <c r="D1269" s="900"/>
      <c r="E1269" s="900"/>
      <c r="F1269" s="900"/>
      <c r="G1269" s="900"/>
      <c r="H1269" s="712"/>
      <c r="I1269" s="712"/>
      <c r="J1269" s="712"/>
      <c r="K1269" s="715"/>
    </row>
    <row r="1270" spans="3:11" ht="15" customHeight="1" x14ac:dyDescent="0.2">
      <c r="C1270" s="5229" t="s">
        <v>981</v>
      </c>
      <c r="D1270" s="3952"/>
      <c r="E1270" s="3952"/>
      <c r="F1270" s="3952"/>
      <c r="G1270" s="3952"/>
      <c r="H1270" s="3952"/>
      <c r="I1270" s="3952"/>
      <c r="J1270" s="3952"/>
      <c r="K1270" s="5230"/>
    </row>
    <row r="1271" spans="3:11" ht="15" customHeight="1" x14ac:dyDescent="0.2">
      <c r="C1271" s="5229" t="s">
        <v>1579</v>
      </c>
      <c r="D1271" s="3952"/>
      <c r="E1271" s="3952"/>
      <c r="F1271" s="3952"/>
      <c r="G1271" s="3952"/>
      <c r="H1271" s="3952"/>
      <c r="I1271" s="3952"/>
      <c r="J1271" s="3952"/>
      <c r="K1271" s="5230"/>
    </row>
    <row r="1272" spans="3:11" ht="15" customHeight="1" x14ac:dyDescent="0.2">
      <c r="C1272" s="5229" t="s">
        <v>1580</v>
      </c>
      <c r="D1272" s="3952"/>
      <c r="E1272" s="3952"/>
      <c r="F1272" s="3952"/>
      <c r="G1272" s="3952"/>
      <c r="H1272" s="712"/>
      <c r="I1272" s="712"/>
      <c r="J1272" s="712"/>
      <c r="K1272" s="715"/>
    </row>
    <row r="1273" spans="3:11" ht="15" customHeight="1" x14ac:dyDescent="0.2">
      <c r="C1273" s="5229" t="s">
        <v>1581</v>
      </c>
      <c r="D1273" s="3952"/>
      <c r="E1273" s="3952"/>
      <c r="F1273" s="1337"/>
      <c r="G1273" s="1337"/>
      <c r="H1273" s="712"/>
      <c r="I1273" s="712"/>
      <c r="J1273" s="712"/>
      <c r="K1273" s="715"/>
    </row>
    <row r="1274" spans="3:11" ht="15" customHeight="1" x14ac:dyDescent="0.2">
      <c r="C1274" s="1377" t="s">
        <v>983</v>
      </c>
      <c r="D1274" s="1337"/>
      <c r="E1274" s="1337"/>
      <c r="F1274" s="1337"/>
      <c r="G1274" s="1337"/>
      <c r="H1274" s="712"/>
      <c r="I1274" s="712"/>
      <c r="J1274" s="712"/>
      <c r="K1274" s="715"/>
    </row>
    <row r="1275" spans="3:11" ht="15" customHeight="1" x14ac:dyDescent="0.2">
      <c r="C1275" s="746" t="s">
        <v>1570</v>
      </c>
      <c r="D1275" s="876"/>
      <c r="E1275" s="876"/>
      <c r="F1275" s="876"/>
      <c r="G1275" s="712"/>
      <c r="H1275" s="712"/>
      <c r="I1275" s="712"/>
      <c r="J1275" s="712"/>
      <c r="K1275" s="715"/>
    </row>
    <row r="1276" spans="3:11" ht="15" customHeight="1" thickBot="1" x14ac:dyDescent="0.25">
      <c r="C1276" s="719" t="s">
        <v>1571</v>
      </c>
      <c r="D1276" s="720"/>
      <c r="E1276" s="720"/>
      <c r="F1276" s="720"/>
      <c r="G1276" s="720"/>
      <c r="H1276" s="720"/>
      <c r="I1276" s="720"/>
      <c r="J1276" s="720"/>
      <c r="K1276" s="721"/>
    </row>
    <row r="1277" spans="3:11" ht="15" customHeight="1" thickTop="1" x14ac:dyDescent="0.2">
      <c r="C1277" s="1039" t="str">
        <f>+C1230</f>
        <v>.</v>
      </c>
    </row>
    <row r="1278" spans="3:11" ht="15" customHeight="1" thickBot="1" x14ac:dyDescent="0.25"/>
    <row r="1279" spans="3:11" ht="15" customHeight="1" thickTop="1" x14ac:dyDescent="0.2">
      <c r="C1279" s="5279" t="s">
        <v>1582</v>
      </c>
      <c r="D1279" s="5280"/>
      <c r="E1279" s="5280"/>
      <c r="F1279" s="5280"/>
      <c r="G1279" s="5280"/>
      <c r="H1279" s="5280"/>
      <c r="I1279" s="5280"/>
      <c r="J1279" s="5280"/>
      <c r="K1279" s="5312"/>
    </row>
    <row r="1280" spans="3:11" ht="15" customHeight="1" x14ac:dyDescent="0.2">
      <c r="C1280" s="5304"/>
      <c r="D1280" s="5305"/>
      <c r="E1280" s="5305"/>
      <c r="F1280" s="5305"/>
      <c r="G1280" s="5305"/>
      <c r="H1280" s="712"/>
      <c r="I1280" s="712"/>
      <c r="J1280" s="712"/>
      <c r="K1280" s="715"/>
    </row>
    <row r="1281" spans="3:11" ht="15" customHeight="1" x14ac:dyDescent="0.2">
      <c r="C1281" s="5306" t="s">
        <v>1029</v>
      </c>
      <c r="D1281" s="5307"/>
      <c r="E1281" s="5307"/>
      <c r="F1281" s="5307"/>
      <c r="G1281" s="5307"/>
      <c r="H1281" s="712"/>
      <c r="I1281" s="772"/>
      <c r="J1281" s="772"/>
      <c r="K1281" s="715"/>
    </row>
    <row r="1282" spans="3:11" ht="15" customHeight="1" x14ac:dyDescent="0.2">
      <c r="C1282" s="5229" t="s">
        <v>2833</v>
      </c>
      <c r="D1282" s="3952"/>
      <c r="E1282" s="3952"/>
      <c r="F1282" s="3952"/>
      <c r="G1282" s="3952"/>
      <c r="H1282" s="3952"/>
      <c r="I1282" s="3952"/>
      <c r="J1282" s="3952"/>
      <c r="K1282" s="5230"/>
    </row>
    <row r="1283" spans="3:11" ht="15" customHeight="1" x14ac:dyDescent="0.2">
      <c r="C1283" s="5229" t="s">
        <v>2834</v>
      </c>
      <c r="D1283" s="3952"/>
      <c r="E1283" s="3952"/>
      <c r="F1283" s="3952"/>
      <c r="G1283" s="3952"/>
      <c r="H1283" s="3952"/>
      <c r="I1283" s="712"/>
      <c r="J1283" s="712"/>
      <c r="K1283" s="715"/>
    </row>
    <row r="1284" spans="3:11" ht="15" customHeight="1" thickBot="1" x14ac:dyDescent="0.25">
      <c r="C1284" s="5251"/>
      <c r="D1284" s="4672"/>
      <c r="E1284" s="4672"/>
      <c r="F1284" s="4674" t="s">
        <v>2835</v>
      </c>
      <c r="G1284" s="4672"/>
      <c r="H1284" s="712"/>
      <c r="I1284" s="712"/>
      <c r="J1284" s="712"/>
      <c r="K1284" s="715"/>
    </row>
    <row r="1285" spans="3:11" ht="15" customHeight="1" thickBot="1" x14ac:dyDescent="0.25">
      <c r="C1285" s="1405" t="s">
        <v>381</v>
      </c>
      <c r="D1285" s="833" t="s">
        <v>2836</v>
      </c>
      <c r="E1285" s="833" t="s">
        <v>2837</v>
      </c>
      <c r="F1285" s="833" t="s">
        <v>2453</v>
      </c>
      <c r="G1285" s="1426" t="s">
        <v>383</v>
      </c>
      <c r="H1285" s="1391"/>
      <c r="I1285" s="712"/>
      <c r="J1285" s="712"/>
      <c r="K1285" s="715"/>
    </row>
    <row r="1286" spans="3:11" ht="15" customHeight="1" x14ac:dyDescent="0.2">
      <c r="C1286" s="1438" t="s">
        <v>2838</v>
      </c>
      <c r="D1286" s="1393">
        <v>8</v>
      </c>
      <c r="E1286" s="1418" t="s">
        <v>1726</v>
      </c>
      <c r="F1286" s="1418">
        <v>0.13</v>
      </c>
      <c r="G1286" s="1418">
        <v>0.13</v>
      </c>
      <c r="H1286" s="1427"/>
      <c r="I1286" s="712"/>
      <c r="J1286" s="712"/>
      <c r="K1286" s="715"/>
    </row>
    <row r="1287" spans="3:11" ht="15" customHeight="1" x14ac:dyDescent="0.2">
      <c r="C1287" s="1439" t="s">
        <v>2839</v>
      </c>
      <c r="D1287" s="1397">
        <v>10</v>
      </c>
      <c r="E1287" s="1421" t="s">
        <v>1726</v>
      </c>
      <c r="F1287" s="1421">
        <v>0.08</v>
      </c>
      <c r="G1287" s="1421">
        <v>0.15</v>
      </c>
      <c r="H1287" s="1427"/>
      <c r="I1287" s="712"/>
      <c r="J1287" s="712"/>
      <c r="K1287" s="715"/>
    </row>
    <row r="1288" spans="3:11" ht="15" customHeight="1" thickBot="1" x14ac:dyDescent="0.25">
      <c r="C1288" s="5432" t="s">
        <v>2840</v>
      </c>
      <c r="D1288" s="5433"/>
      <c r="E1288" s="5433"/>
      <c r="F1288" s="5433"/>
      <c r="G1288" s="714"/>
      <c r="H1288" s="712"/>
      <c r="I1288" s="712"/>
      <c r="J1288" s="712"/>
      <c r="K1288" s="715"/>
    </row>
    <row r="1289" spans="3:11" ht="15" customHeight="1" x14ac:dyDescent="0.2">
      <c r="C1289" s="718" t="s">
        <v>2841</v>
      </c>
      <c r="D1289" s="712"/>
      <c r="E1289" s="712"/>
      <c r="F1289" s="712"/>
      <c r="G1289" s="712"/>
      <c r="H1289" s="712"/>
      <c r="I1289" s="712"/>
      <c r="J1289" s="712"/>
      <c r="K1289" s="715"/>
    </row>
    <row r="1290" spans="3:11" ht="15" customHeight="1" x14ac:dyDescent="0.2">
      <c r="C1290" s="718" t="s">
        <v>2842</v>
      </c>
      <c r="D1290" s="712"/>
      <c r="E1290" s="712"/>
      <c r="F1290" s="712"/>
      <c r="G1290" s="712"/>
      <c r="H1290" s="712"/>
      <c r="I1290" s="712"/>
      <c r="J1290" s="712"/>
      <c r="K1290" s="715"/>
    </row>
    <row r="1291" spans="3:11" ht="15" customHeight="1" x14ac:dyDescent="0.2">
      <c r="C1291" s="746" t="s">
        <v>954</v>
      </c>
      <c r="D1291" s="712"/>
      <c r="E1291" s="712"/>
      <c r="F1291" s="712"/>
      <c r="G1291" s="712"/>
      <c r="H1291" s="712"/>
      <c r="I1291" s="712"/>
      <c r="J1291" s="712"/>
      <c r="K1291" s="715"/>
    </row>
    <row r="1292" spans="3:11" ht="15" customHeight="1" x14ac:dyDescent="0.2">
      <c r="C1292" s="5246" t="s">
        <v>2843</v>
      </c>
      <c r="D1292" s="3884"/>
      <c r="E1292" s="3884"/>
      <c r="F1292" s="3884"/>
      <c r="G1292" s="3884"/>
      <c r="H1292" s="3884"/>
      <c r="I1292" s="3884"/>
      <c r="J1292" s="3884"/>
      <c r="K1292" s="5167"/>
    </row>
    <row r="1293" spans="3:11" ht="30" customHeight="1" x14ac:dyDescent="0.2">
      <c r="C1293" s="5246" t="s">
        <v>2844</v>
      </c>
      <c r="D1293" s="3884"/>
      <c r="E1293" s="3884"/>
      <c r="F1293" s="3884"/>
      <c r="G1293" s="3884"/>
      <c r="H1293" s="3884"/>
      <c r="I1293" s="3884"/>
      <c r="J1293" s="3884"/>
      <c r="K1293" s="5167"/>
    </row>
    <row r="1294" spans="3:11" ht="15" customHeight="1" x14ac:dyDescent="0.2">
      <c r="C1294" s="718" t="s">
        <v>2845</v>
      </c>
      <c r="D1294" s="712"/>
      <c r="E1294" s="712"/>
      <c r="F1294" s="712"/>
      <c r="G1294" s="712"/>
      <c r="H1294" s="712"/>
      <c r="I1294" s="712"/>
      <c r="J1294" s="712"/>
      <c r="K1294" s="715"/>
    </row>
    <row r="1295" spans="3:11" ht="15" customHeight="1" x14ac:dyDescent="0.2">
      <c r="C1295" s="718" t="s">
        <v>2846</v>
      </c>
      <c r="D1295" s="712"/>
      <c r="E1295" s="712"/>
      <c r="F1295" s="712"/>
      <c r="G1295" s="712"/>
      <c r="H1295" s="712"/>
      <c r="I1295" s="712"/>
      <c r="J1295" s="712"/>
      <c r="K1295" s="715"/>
    </row>
    <row r="1296" spans="3:11" ht="15" customHeight="1" thickBot="1" x14ac:dyDescent="0.25">
      <c r="C1296" s="718"/>
      <c r="D1296" s="876"/>
      <c r="E1296" s="876"/>
      <c r="F1296" s="876"/>
      <c r="G1296" s="712"/>
      <c r="H1296" s="712"/>
      <c r="I1296" s="712"/>
      <c r="J1296" s="712"/>
      <c r="K1296" s="715"/>
    </row>
    <row r="1297" spans="3:11" ht="15" customHeight="1" thickBot="1" x14ac:dyDescent="0.25">
      <c r="C1297" s="5278" t="s">
        <v>1559</v>
      </c>
      <c r="D1297" s="4724"/>
      <c r="E1297" s="4724"/>
      <c r="F1297" s="4724"/>
      <c r="G1297" s="4724"/>
      <c r="H1297" s="4724"/>
      <c r="I1297" s="4724"/>
      <c r="J1297" s="4724"/>
      <c r="K1297" s="1406" t="s">
        <v>1560</v>
      </c>
    </row>
    <row r="1298" spans="3:11" ht="15" customHeight="1" x14ac:dyDescent="0.2">
      <c r="C1298" s="1407" t="s">
        <v>1561</v>
      </c>
      <c r="D1298" s="1408" t="s">
        <v>1562</v>
      </c>
      <c r="E1298" s="1408" t="s">
        <v>1563</v>
      </c>
      <c r="F1298" s="1408" t="s">
        <v>1564</v>
      </c>
      <c r="G1298" s="1408" t="s">
        <v>661</v>
      </c>
      <c r="H1298" s="1409" t="s">
        <v>662</v>
      </c>
      <c r="I1298" s="1409" t="s">
        <v>1565</v>
      </c>
      <c r="J1298" s="1410" t="s">
        <v>664</v>
      </c>
      <c r="K1298" s="1411" t="s">
        <v>665</v>
      </c>
    </row>
    <row r="1299" spans="3:11" ht="15" customHeight="1" x14ac:dyDescent="0.2">
      <c r="C1299" s="1412">
        <v>0.18890000000000001</v>
      </c>
      <c r="D1299" s="1413">
        <v>0.28000000000000003</v>
      </c>
      <c r="E1299" s="1413">
        <v>0.28000000000000003</v>
      </c>
      <c r="F1299" s="1413">
        <v>0.28000000000000003</v>
      </c>
      <c r="G1299" s="1413">
        <v>0.28000000000000003</v>
      </c>
      <c r="H1299" s="1414">
        <v>0.47</v>
      </c>
      <c r="I1299" s="1414">
        <v>0.94</v>
      </c>
      <c r="J1299" s="1414">
        <v>4.49</v>
      </c>
      <c r="K1299" s="1415">
        <v>0.1</v>
      </c>
    </row>
    <row r="1300" spans="3:11" ht="15" customHeight="1" x14ac:dyDescent="0.2">
      <c r="C1300" s="5308" t="s">
        <v>1566</v>
      </c>
      <c r="D1300" s="5309"/>
      <c r="E1300" s="5309"/>
      <c r="F1300" s="5309"/>
      <c r="G1300" s="5309"/>
      <c r="H1300" s="712"/>
      <c r="I1300" s="712"/>
      <c r="J1300" s="712"/>
      <c r="K1300" s="715"/>
    </row>
    <row r="1301" spans="3:11" ht="15" customHeight="1" thickBot="1" x14ac:dyDescent="0.25">
      <c r="C1301" s="1416"/>
      <c r="D1301" s="1336"/>
      <c r="E1301" s="1336"/>
      <c r="F1301" s="1336"/>
      <c r="G1301" s="1336"/>
      <c r="H1301" s="966"/>
      <c r="I1301" s="966"/>
      <c r="J1301" s="966"/>
      <c r="K1301" s="1417"/>
    </row>
    <row r="1302" spans="3:11" ht="15" customHeight="1" x14ac:dyDescent="0.2">
      <c r="C1302" s="5168" t="s">
        <v>2847</v>
      </c>
      <c r="D1302" s="3848"/>
      <c r="E1302" s="3848"/>
      <c r="F1302" s="900"/>
      <c r="G1302" s="900"/>
      <c r="H1302" s="712"/>
      <c r="I1302" s="712"/>
      <c r="J1302" s="712"/>
      <c r="K1302" s="715"/>
    </row>
    <row r="1303" spans="3:11" ht="39.75" customHeight="1" x14ac:dyDescent="0.2">
      <c r="C1303" s="5246" t="s">
        <v>2848</v>
      </c>
      <c r="D1303" s="3884"/>
      <c r="E1303" s="3884"/>
      <c r="F1303" s="3884"/>
      <c r="G1303" s="3884"/>
      <c r="H1303" s="3884"/>
      <c r="I1303" s="3884"/>
      <c r="J1303" s="3884"/>
      <c r="K1303" s="5167"/>
    </row>
    <row r="1304" spans="3:11" ht="15" customHeight="1" x14ac:dyDescent="0.2">
      <c r="C1304" s="1344" t="s">
        <v>2849</v>
      </c>
      <c r="D1304" s="900"/>
      <c r="E1304" s="900"/>
      <c r="F1304" s="900"/>
      <c r="G1304" s="900"/>
      <c r="H1304" s="712"/>
      <c r="I1304" s="712"/>
      <c r="J1304" s="712"/>
      <c r="K1304" s="715"/>
    </row>
    <row r="1305" spans="3:11" ht="15" customHeight="1" x14ac:dyDescent="0.2">
      <c r="C1305" s="1344"/>
      <c r="D1305" s="900"/>
      <c r="E1305" s="900"/>
      <c r="F1305" s="900"/>
      <c r="G1305" s="900"/>
      <c r="H1305" s="712"/>
      <c r="I1305" s="712"/>
      <c r="J1305" s="712"/>
      <c r="K1305" s="715"/>
    </row>
    <row r="1306" spans="3:11" ht="15" customHeight="1" x14ac:dyDescent="0.2">
      <c r="C1306" s="746" t="s">
        <v>723</v>
      </c>
      <c r="D1306" s="900"/>
      <c r="E1306" s="900"/>
      <c r="F1306" s="900"/>
      <c r="G1306" s="900"/>
      <c r="H1306" s="712"/>
      <c r="I1306" s="712"/>
      <c r="J1306" s="712"/>
      <c r="K1306" s="715"/>
    </row>
    <row r="1307" spans="3:11" ht="15" customHeight="1" thickBot="1" x14ac:dyDescent="0.25">
      <c r="C1307" s="5229" t="s">
        <v>724</v>
      </c>
      <c r="D1307" s="3952"/>
      <c r="E1307" s="3952"/>
      <c r="F1307" s="3952"/>
      <c r="G1307" s="3952"/>
      <c r="H1307" s="3952"/>
      <c r="I1307" s="3952"/>
      <c r="J1307" s="3952"/>
      <c r="K1307" s="5230"/>
    </row>
    <row r="1308" spans="3:11" ht="15" customHeight="1" thickBot="1" x14ac:dyDescent="0.25">
      <c r="C1308" s="1377"/>
      <c r="D1308" s="1337"/>
      <c r="E1308" s="1337"/>
      <c r="F1308" s="4705" t="s">
        <v>725</v>
      </c>
      <c r="G1308" s="4707"/>
      <c r="H1308" s="1337"/>
      <c r="I1308" s="1337"/>
      <c r="J1308" s="1337"/>
      <c r="K1308" s="1378"/>
    </row>
    <row r="1309" spans="3:11" ht="15" customHeight="1" thickBot="1" x14ac:dyDescent="0.25">
      <c r="C1309" s="1405" t="s">
        <v>381</v>
      </c>
      <c r="D1309" s="833" t="s">
        <v>2836</v>
      </c>
      <c r="E1309" s="833" t="s">
        <v>2837</v>
      </c>
      <c r="F1309" s="1428" t="s">
        <v>2453</v>
      </c>
      <c r="G1309" s="920" t="s">
        <v>383</v>
      </c>
      <c r="H1309" s="1337"/>
      <c r="I1309" s="1337"/>
      <c r="J1309" s="1337"/>
      <c r="K1309" s="1378"/>
    </row>
    <row r="1310" spans="3:11" ht="15" customHeight="1" x14ac:dyDescent="0.2">
      <c r="C1310" s="1438" t="s">
        <v>726</v>
      </c>
      <c r="D1310" s="1393">
        <v>10</v>
      </c>
      <c r="E1310" s="1418">
        <v>15</v>
      </c>
      <c r="F1310" s="1418">
        <v>0.13</v>
      </c>
      <c r="G1310" s="1429">
        <v>0.13</v>
      </c>
      <c r="H1310" s="1337"/>
      <c r="I1310" s="1337"/>
      <c r="J1310" s="1337"/>
      <c r="K1310" s="1378"/>
    </row>
    <row r="1311" spans="3:11" ht="15" customHeight="1" x14ac:dyDescent="0.2">
      <c r="C1311" s="1439" t="s">
        <v>727</v>
      </c>
      <c r="D1311" s="1397">
        <v>10</v>
      </c>
      <c r="E1311" s="1421">
        <v>20</v>
      </c>
      <c r="F1311" s="1421">
        <v>0.13</v>
      </c>
      <c r="G1311" s="843">
        <v>0.13</v>
      </c>
      <c r="H1311" s="1337"/>
      <c r="I1311" s="1337"/>
      <c r="J1311" s="1337"/>
      <c r="K1311" s="1378"/>
    </row>
    <row r="1312" spans="3:11" ht="15" customHeight="1" x14ac:dyDescent="0.2">
      <c r="C1312" s="1439" t="s">
        <v>728</v>
      </c>
      <c r="D1312" s="1397">
        <v>10</v>
      </c>
      <c r="E1312" s="1421">
        <v>25</v>
      </c>
      <c r="F1312" s="1421">
        <v>0.13</v>
      </c>
      <c r="G1312" s="843">
        <v>0.13</v>
      </c>
      <c r="H1312" s="1337"/>
      <c r="I1312" s="1337"/>
      <c r="J1312" s="1337"/>
      <c r="K1312" s="1378"/>
    </row>
    <row r="1313" spans="3:11" ht="15" customHeight="1" x14ac:dyDescent="0.2">
      <c r="C1313" s="1439" t="s">
        <v>729</v>
      </c>
      <c r="D1313" s="1397">
        <v>10</v>
      </c>
      <c r="E1313" s="1421">
        <v>30</v>
      </c>
      <c r="F1313" s="1421">
        <v>0.13</v>
      </c>
      <c r="G1313" s="843">
        <v>0.13</v>
      </c>
      <c r="H1313" s="1337"/>
      <c r="I1313" s="1337"/>
      <c r="J1313" s="1337"/>
      <c r="K1313" s="1378"/>
    </row>
    <row r="1314" spans="3:11" ht="15" customHeight="1" x14ac:dyDescent="0.2">
      <c r="C1314" s="1439" t="s">
        <v>730</v>
      </c>
      <c r="D1314" s="1397">
        <v>10</v>
      </c>
      <c r="E1314" s="1421">
        <v>40</v>
      </c>
      <c r="F1314" s="1421">
        <v>0.13</v>
      </c>
      <c r="G1314" s="843">
        <v>0.13</v>
      </c>
      <c r="H1314" s="1337"/>
      <c r="I1314" s="1337"/>
      <c r="J1314" s="1337"/>
      <c r="K1314" s="1378"/>
    </row>
    <row r="1315" spans="3:11" ht="15" customHeight="1" x14ac:dyDescent="0.2">
      <c r="C1315" s="1439" t="s">
        <v>731</v>
      </c>
      <c r="D1315" s="1397">
        <v>10</v>
      </c>
      <c r="E1315" s="1421">
        <v>50</v>
      </c>
      <c r="F1315" s="1421">
        <v>0.13</v>
      </c>
      <c r="G1315" s="843">
        <v>0.13</v>
      </c>
      <c r="H1315" s="1337"/>
      <c r="I1315" s="1337"/>
      <c r="J1315" s="1337"/>
      <c r="K1315" s="1378"/>
    </row>
    <row r="1316" spans="3:11" ht="15" customHeight="1" x14ac:dyDescent="0.2">
      <c r="C1316" s="1439" t="s">
        <v>732</v>
      </c>
      <c r="D1316" s="1397">
        <v>10</v>
      </c>
      <c r="E1316" s="1421">
        <v>70</v>
      </c>
      <c r="F1316" s="1421">
        <v>0.13</v>
      </c>
      <c r="G1316" s="843">
        <v>0.13</v>
      </c>
      <c r="H1316" s="1337"/>
      <c r="I1316" s="1337"/>
      <c r="J1316" s="1337"/>
      <c r="K1316" s="1378"/>
    </row>
    <row r="1317" spans="3:11" ht="15" customHeight="1" x14ac:dyDescent="0.2">
      <c r="C1317" s="1439" t="s">
        <v>733</v>
      </c>
      <c r="D1317" s="1397">
        <v>10</v>
      </c>
      <c r="E1317" s="1421">
        <v>100</v>
      </c>
      <c r="F1317" s="1421">
        <v>0.13</v>
      </c>
      <c r="G1317" s="843">
        <v>0.13</v>
      </c>
      <c r="H1317" s="1337"/>
      <c r="I1317" s="1337"/>
      <c r="J1317" s="1337"/>
      <c r="K1317" s="1378"/>
    </row>
    <row r="1318" spans="3:11" ht="15" customHeight="1" x14ac:dyDescent="0.2">
      <c r="C1318" s="5249" t="s">
        <v>1566</v>
      </c>
      <c r="D1318" s="4853"/>
      <c r="E1318" s="4853"/>
      <c r="F1318" s="4853"/>
      <c r="G1318" s="5250"/>
      <c r="H1318" s="1337"/>
      <c r="I1318" s="1337"/>
      <c r="J1318" s="1337"/>
      <c r="K1318" s="1378"/>
    </row>
    <row r="1319" spans="3:11" ht="15" customHeight="1" thickBot="1" x14ac:dyDescent="0.25">
      <c r="C1319" s="1440" t="s">
        <v>734</v>
      </c>
      <c r="D1319" s="5247"/>
      <c r="E1319" s="5247"/>
      <c r="F1319" s="5247"/>
      <c r="G1319" s="5248"/>
      <c r="H1319" s="1337"/>
      <c r="I1319" s="1337"/>
      <c r="J1319" s="1337"/>
      <c r="K1319" s="1378"/>
    </row>
    <row r="1320" spans="3:11" ht="15" customHeight="1" thickBot="1" x14ac:dyDescent="0.25">
      <c r="C1320" s="1377"/>
      <c r="D1320" s="1337"/>
      <c r="E1320" s="1337"/>
      <c r="F1320" s="1337"/>
      <c r="G1320" s="1337"/>
      <c r="H1320" s="1337"/>
      <c r="I1320" s="1337"/>
      <c r="J1320" s="1337"/>
      <c r="K1320" s="1378"/>
    </row>
    <row r="1321" spans="3:11" ht="15" customHeight="1" thickBot="1" x14ac:dyDescent="0.25">
      <c r="C1321" s="1377"/>
      <c r="D1321" s="1337"/>
      <c r="E1321" s="1337"/>
      <c r="F1321" s="4705" t="s">
        <v>725</v>
      </c>
      <c r="G1321" s="4707"/>
      <c r="H1321" s="1337"/>
      <c r="I1321" s="1337"/>
      <c r="J1321" s="1337"/>
      <c r="K1321" s="1378"/>
    </row>
    <row r="1322" spans="3:11" ht="15" customHeight="1" thickBot="1" x14ac:dyDescent="0.25">
      <c r="C1322" s="1405" t="s">
        <v>381</v>
      </c>
      <c r="D1322" s="833" t="s">
        <v>2836</v>
      </c>
      <c r="E1322" s="833" t="s">
        <v>2837</v>
      </c>
      <c r="F1322" s="1428" t="s">
        <v>2453</v>
      </c>
      <c r="G1322" s="920" t="s">
        <v>383</v>
      </c>
      <c r="H1322" s="1337"/>
      <c r="I1322" s="1337"/>
      <c r="J1322" s="1337"/>
      <c r="K1322" s="1378"/>
    </row>
    <row r="1323" spans="3:11" ht="15" customHeight="1" x14ac:dyDescent="0.2">
      <c r="C1323" s="1438" t="s">
        <v>735</v>
      </c>
      <c r="D1323" s="1393">
        <v>10</v>
      </c>
      <c r="E1323" s="1418">
        <v>15</v>
      </c>
      <c r="F1323" s="1418">
        <v>0.04</v>
      </c>
      <c r="G1323" s="1429">
        <v>0.15</v>
      </c>
      <c r="H1323" s="1337"/>
      <c r="I1323" s="1337"/>
      <c r="J1323" s="1337"/>
      <c r="K1323" s="1378"/>
    </row>
    <row r="1324" spans="3:11" ht="15" customHeight="1" x14ac:dyDescent="0.2">
      <c r="C1324" s="1439" t="s">
        <v>736</v>
      </c>
      <c r="D1324" s="1397">
        <v>10</v>
      </c>
      <c r="E1324" s="1421">
        <v>20</v>
      </c>
      <c r="F1324" s="1421">
        <v>0.04</v>
      </c>
      <c r="G1324" s="843">
        <v>0.15</v>
      </c>
      <c r="H1324" s="1337"/>
      <c r="I1324" s="1337"/>
      <c r="J1324" s="1337"/>
      <c r="K1324" s="1378"/>
    </row>
    <row r="1325" spans="3:11" ht="15" customHeight="1" x14ac:dyDescent="0.2">
      <c r="C1325" s="1439" t="s">
        <v>737</v>
      </c>
      <c r="D1325" s="1397">
        <v>10</v>
      </c>
      <c r="E1325" s="1421">
        <v>25</v>
      </c>
      <c r="F1325" s="1421">
        <v>0.04</v>
      </c>
      <c r="G1325" s="843">
        <v>0.15</v>
      </c>
      <c r="H1325" s="1337"/>
      <c r="I1325" s="1337"/>
      <c r="J1325" s="1337"/>
      <c r="K1325" s="1378"/>
    </row>
    <row r="1326" spans="3:11" ht="15" customHeight="1" x14ac:dyDescent="0.2">
      <c r="C1326" s="1439" t="s">
        <v>738</v>
      </c>
      <c r="D1326" s="1397">
        <v>10</v>
      </c>
      <c r="E1326" s="1421">
        <v>30</v>
      </c>
      <c r="F1326" s="1421">
        <v>0.04</v>
      </c>
      <c r="G1326" s="843">
        <v>0.15</v>
      </c>
      <c r="H1326" s="1337"/>
      <c r="I1326" s="1337"/>
      <c r="J1326" s="1337"/>
      <c r="K1326" s="1378"/>
    </row>
    <row r="1327" spans="3:11" ht="15" customHeight="1" x14ac:dyDescent="0.2">
      <c r="C1327" s="1439" t="s">
        <v>739</v>
      </c>
      <c r="D1327" s="1397">
        <v>10</v>
      </c>
      <c r="E1327" s="1421">
        <v>40</v>
      </c>
      <c r="F1327" s="1421">
        <v>0.04</v>
      </c>
      <c r="G1327" s="843">
        <v>0.15</v>
      </c>
      <c r="H1327" s="1337"/>
      <c r="I1327" s="1337"/>
      <c r="J1327" s="1337"/>
      <c r="K1327" s="1378"/>
    </row>
    <row r="1328" spans="3:11" ht="15" customHeight="1" x14ac:dyDescent="0.2">
      <c r="C1328" s="1439" t="s">
        <v>740</v>
      </c>
      <c r="D1328" s="1397">
        <v>10</v>
      </c>
      <c r="E1328" s="1421">
        <v>50</v>
      </c>
      <c r="F1328" s="1421">
        <v>0.04</v>
      </c>
      <c r="G1328" s="843">
        <v>0.15</v>
      </c>
      <c r="H1328" s="1337"/>
      <c r="I1328" s="1337"/>
      <c r="J1328" s="1337"/>
      <c r="K1328" s="1378"/>
    </row>
    <row r="1329" spans="3:11" ht="15" customHeight="1" x14ac:dyDescent="0.2">
      <c r="C1329" s="1439" t="s">
        <v>741</v>
      </c>
      <c r="D1329" s="1397">
        <v>10</v>
      </c>
      <c r="E1329" s="1421">
        <v>70</v>
      </c>
      <c r="F1329" s="1421">
        <v>0.04</v>
      </c>
      <c r="G1329" s="843">
        <v>0.15</v>
      </c>
      <c r="H1329" s="1337"/>
      <c r="I1329" s="1337"/>
      <c r="J1329" s="1337"/>
      <c r="K1329" s="1378"/>
    </row>
    <row r="1330" spans="3:11" ht="15" customHeight="1" x14ac:dyDescent="0.2">
      <c r="C1330" s="1439" t="s">
        <v>742</v>
      </c>
      <c r="D1330" s="1397">
        <v>10</v>
      </c>
      <c r="E1330" s="1421">
        <v>100</v>
      </c>
      <c r="F1330" s="1421">
        <v>0.04</v>
      </c>
      <c r="G1330" s="843">
        <v>0.15</v>
      </c>
      <c r="H1330" s="1337"/>
      <c r="I1330" s="1337"/>
      <c r="J1330" s="1337"/>
      <c r="K1330" s="1378"/>
    </row>
    <row r="1331" spans="3:11" ht="15" customHeight="1" x14ac:dyDescent="0.2">
      <c r="C1331" s="5249" t="s">
        <v>1566</v>
      </c>
      <c r="D1331" s="4853"/>
      <c r="E1331" s="4853"/>
      <c r="F1331" s="4853"/>
      <c r="G1331" s="5250"/>
      <c r="H1331" s="1337"/>
      <c r="I1331" s="1337"/>
      <c r="J1331" s="1337"/>
      <c r="K1331" s="1378"/>
    </row>
    <row r="1332" spans="3:11" ht="15" customHeight="1" thickBot="1" x14ac:dyDescent="0.25">
      <c r="C1332" s="1440" t="s">
        <v>2842</v>
      </c>
      <c r="D1332" s="5247"/>
      <c r="E1332" s="5247"/>
      <c r="F1332" s="5247"/>
      <c r="G1332" s="5248"/>
      <c r="H1332" s="1337"/>
      <c r="I1332" s="1337"/>
      <c r="J1332" s="1337"/>
      <c r="K1332" s="1378"/>
    </row>
    <row r="1333" spans="3:11" ht="15" customHeight="1" x14ac:dyDescent="0.2">
      <c r="C1333" s="1377"/>
      <c r="D1333" s="1337"/>
      <c r="E1333" s="1337"/>
      <c r="F1333" s="1337"/>
      <c r="G1333" s="1337"/>
      <c r="H1333" s="1337"/>
      <c r="I1333" s="1337"/>
      <c r="J1333" s="1337"/>
      <c r="K1333" s="1378"/>
    </row>
    <row r="1334" spans="3:11" ht="15" customHeight="1" x14ac:dyDescent="0.2">
      <c r="C1334" s="1345" t="s">
        <v>743</v>
      </c>
      <c r="D1334" s="1337"/>
      <c r="E1334" s="1337"/>
      <c r="F1334" s="1337"/>
      <c r="G1334" s="1337"/>
      <c r="H1334" s="1337"/>
      <c r="I1334" s="1337"/>
      <c r="J1334" s="1337"/>
      <c r="K1334" s="1378"/>
    </row>
    <row r="1335" spans="3:11" ht="15" customHeight="1" x14ac:dyDescent="0.2">
      <c r="C1335" s="5246" t="s">
        <v>2843</v>
      </c>
      <c r="D1335" s="3884"/>
      <c r="E1335" s="3884"/>
      <c r="F1335" s="3884"/>
      <c r="G1335" s="3884"/>
      <c r="H1335" s="3884"/>
      <c r="I1335" s="3884"/>
      <c r="J1335" s="3884"/>
      <c r="K1335" s="5167"/>
    </row>
    <row r="1336" spans="3:11" ht="36" customHeight="1" x14ac:dyDescent="0.2">
      <c r="C1336" s="5246" t="s">
        <v>744</v>
      </c>
      <c r="D1336" s="3884"/>
      <c r="E1336" s="3884"/>
      <c r="F1336" s="3884"/>
      <c r="G1336" s="3884"/>
      <c r="H1336" s="3884"/>
      <c r="I1336" s="3884"/>
      <c r="J1336" s="3884"/>
      <c r="K1336" s="5167"/>
    </row>
    <row r="1337" spans="3:11" ht="33" customHeight="1" x14ac:dyDescent="0.2">
      <c r="C1337" s="5229" t="s">
        <v>745</v>
      </c>
      <c r="D1337" s="3952"/>
      <c r="E1337" s="3952"/>
      <c r="F1337" s="3952"/>
      <c r="G1337" s="3952"/>
      <c r="H1337" s="3952"/>
      <c r="I1337" s="3952"/>
      <c r="J1337" s="3952"/>
      <c r="K1337" s="5230"/>
    </row>
    <row r="1338" spans="3:11" ht="15" customHeight="1" x14ac:dyDescent="0.2">
      <c r="C1338" s="5229" t="s">
        <v>1580</v>
      </c>
      <c r="D1338" s="3952"/>
      <c r="E1338" s="3952"/>
      <c r="F1338" s="3952"/>
      <c r="G1338" s="3952"/>
      <c r="H1338" s="712"/>
      <c r="I1338" s="712"/>
      <c r="J1338" s="712"/>
      <c r="K1338" s="715"/>
    </row>
    <row r="1339" spans="3:11" ht="15" customHeight="1" x14ac:dyDescent="0.2">
      <c r="C1339" s="5229" t="s">
        <v>2846</v>
      </c>
      <c r="D1339" s="3952"/>
      <c r="E1339" s="3952"/>
      <c r="F1339" s="3952"/>
      <c r="G1339" s="1337"/>
      <c r="H1339" s="712"/>
      <c r="I1339" s="712"/>
      <c r="J1339" s="712"/>
      <c r="K1339" s="715"/>
    </row>
    <row r="1340" spans="3:11" ht="15" customHeight="1" x14ac:dyDescent="0.2">
      <c r="C1340" s="5229" t="s">
        <v>2847</v>
      </c>
      <c r="D1340" s="3952"/>
      <c r="E1340" s="3952"/>
      <c r="F1340" s="1337"/>
      <c r="G1340" s="1337"/>
      <c r="H1340" s="712"/>
      <c r="I1340" s="712"/>
      <c r="J1340" s="712"/>
      <c r="K1340" s="715"/>
    </row>
    <row r="1341" spans="3:11" ht="27" customHeight="1" x14ac:dyDescent="0.2">
      <c r="C1341" s="5246" t="s">
        <v>2848</v>
      </c>
      <c r="D1341" s="3884"/>
      <c r="E1341" s="3884"/>
      <c r="F1341" s="3884"/>
      <c r="G1341" s="3884"/>
      <c r="H1341" s="3884"/>
      <c r="I1341" s="3884"/>
      <c r="J1341" s="3884"/>
      <c r="K1341" s="5167"/>
    </row>
    <row r="1342" spans="3:11" ht="15" customHeight="1" x14ac:dyDescent="0.2">
      <c r="C1342" s="1344" t="s">
        <v>2849</v>
      </c>
      <c r="D1342" s="1338"/>
      <c r="E1342" s="1338"/>
      <c r="F1342" s="900"/>
      <c r="G1342" s="900"/>
      <c r="H1342" s="712"/>
      <c r="I1342" s="712"/>
      <c r="J1342" s="712"/>
      <c r="K1342" s="715"/>
    </row>
    <row r="1343" spans="3:11" ht="15" customHeight="1" x14ac:dyDescent="0.2">
      <c r="C1343" s="1344"/>
      <c r="D1343" s="1338"/>
      <c r="E1343" s="1338"/>
      <c r="F1343" s="900"/>
      <c r="G1343" s="900"/>
      <c r="H1343" s="712"/>
      <c r="I1343" s="712"/>
      <c r="J1343" s="712"/>
      <c r="K1343" s="715"/>
    </row>
    <row r="1344" spans="3:11" ht="15" customHeight="1" x14ac:dyDescent="0.2">
      <c r="C1344" s="5292" t="s">
        <v>746</v>
      </c>
      <c r="D1344" s="4855"/>
      <c r="E1344" s="1338"/>
      <c r="F1344" s="900"/>
      <c r="G1344" s="900"/>
      <c r="H1344" s="712"/>
      <c r="I1344" s="712"/>
      <c r="J1344" s="712"/>
      <c r="K1344" s="715"/>
    </row>
    <row r="1345" spans="3:11" ht="15" customHeight="1" x14ac:dyDescent="0.2">
      <c r="C1345" s="5168" t="s">
        <v>747</v>
      </c>
      <c r="D1345" s="3848"/>
      <c r="E1345" s="3848"/>
      <c r="F1345" s="3848"/>
      <c r="G1345" s="3848"/>
      <c r="H1345" s="712"/>
      <c r="I1345" s="712"/>
      <c r="J1345" s="712"/>
      <c r="K1345" s="715"/>
    </row>
    <row r="1346" spans="3:11" ht="15" customHeight="1" x14ac:dyDescent="0.2">
      <c r="C1346" s="746" t="s">
        <v>1570</v>
      </c>
      <c r="D1346" s="876"/>
      <c r="E1346" s="876"/>
      <c r="F1346" s="876"/>
      <c r="G1346" s="712"/>
      <c r="H1346" s="712"/>
      <c r="I1346" s="712"/>
      <c r="J1346" s="712"/>
      <c r="K1346" s="715"/>
    </row>
    <row r="1347" spans="3:11" ht="15" customHeight="1" thickBot="1" x14ac:dyDescent="0.25">
      <c r="C1347" s="719" t="s">
        <v>1571</v>
      </c>
      <c r="D1347" s="720"/>
      <c r="E1347" s="720"/>
      <c r="F1347" s="720"/>
      <c r="G1347" s="720"/>
      <c r="H1347" s="720"/>
      <c r="I1347" s="720"/>
      <c r="J1347" s="720"/>
      <c r="K1347" s="721"/>
    </row>
    <row r="1348" spans="3:11" ht="15" customHeight="1" thickTop="1" x14ac:dyDescent="0.2">
      <c r="C1348" s="1039" t="str">
        <f>+C1277</f>
        <v>.</v>
      </c>
    </row>
    <row r="1349" spans="3:11" ht="15" customHeight="1" thickBot="1" x14ac:dyDescent="0.25"/>
    <row r="1350" spans="3:11" ht="15" customHeight="1" thickTop="1" x14ac:dyDescent="0.2">
      <c r="C1350" s="5279" t="s">
        <v>748</v>
      </c>
      <c r="D1350" s="5280"/>
      <c r="E1350" s="5280"/>
      <c r="F1350" s="5280"/>
      <c r="G1350" s="5280"/>
      <c r="H1350" s="5280"/>
      <c r="I1350" s="5280"/>
      <c r="J1350" s="5280"/>
      <c r="K1350" s="5312"/>
    </row>
    <row r="1351" spans="3:11" ht="15" customHeight="1" x14ac:dyDescent="0.2">
      <c r="C1351" s="5304"/>
      <c r="D1351" s="5305"/>
      <c r="E1351" s="5305"/>
      <c r="F1351" s="5305"/>
      <c r="G1351" s="5305"/>
      <c r="H1351" s="712"/>
      <c r="I1351" s="712"/>
      <c r="J1351" s="712"/>
      <c r="K1351" s="715"/>
    </row>
    <row r="1352" spans="3:11" ht="15" customHeight="1" x14ac:dyDescent="0.2">
      <c r="C1352" s="5306" t="s">
        <v>1029</v>
      </c>
      <c r="D1352" s="5307"/>
      <c r="E1352" s="5307"/>
      <c r="F1352" s="5307"/>
      <c r="G1352" s="5307"/>
      <c r="H1352" s="712"/>
      <c r="I1352" s="772"/>
      <c r="J1352" s="772"/>
      <c r="K1352" s="715"/>
    </row>
    <row r="1353" spans="3:11" ht="26.25" customHeight="1" x14ac:dyDescent="0.2">
      <c r="C1353" s="5229" t="s">
        <v>749</v>
      </c>
      <c r="D1353" s="3952"/>
      <c r="E1353" s="3952"/>
      <c r="F1353" s="3952"/>
      <c r="G1353" s="3952"/>
      <c r="H1353" s="3952"/>
      <c r="I1353" s="3952"/>
      <c r="J1353" s="3952"/>
      <c r="K1353" s="5230"/>
    </row>
    <row r="1354" spans="3:11" ht="15" customHeight="1" x14ac:dyDescent="0.2">
      <c r="C1354" s="1345" t="s">
        <v>743</v>
      </c>
      <c r="D1354" s="712"/>
      <c r="E1354" s="712"/>
      <c r="F1354" s="712"/>
      <c r="G1354" s="712"/>
      <c r="H1354" s="712"/>
      <c r="I1354" s="712"/>
      <c r="J1354" s="712"/>
      <c r="K1354" s="715"/>
    </row>
    <row r="1355" spans="3:11" ht="15" customHeight="1" x14ac:dyDescent="0.2">
      <c r="C1355" s="5229" t="s">
        <v>750</v>
      </c>
      <c r="D1355" s="3952"/>
      <c r="E1355" s="3952"/>
      <c r="F1355" s="3952"/>
      <c r="G1355" s="3952"/>
      <c r="H1355" s="3952"/>
      <c r="I1355" s="3952"/>
      <c r="J1355" s="3952"/>
      <c r="K1355" s="5230"/>
    </row>
    <row r="1356" spans="3:11" ht="15" customHeight="1" x14ac:dyDescent="0.2">
      <c r="C1356" s="5246" t="s">
        <v>751</v>
      </c>
      <c r="D1356" s="3884"/>
      <c r="E1356" s="3884"/>
      <c r="F1356" s="3884"/>
      <c r="G1356" s="3884"/>
      <c r="H1356" s="3884"/>
      <c r="I1356" s="3884"/>
      <c r="J1356" s="3884"/>
      <c r="K1356" s="5167"/>
    </row>
    <row r="1357" spans="3:11" ht="15" customHeight="1" x14ac:dyDescent="0.2">
      <c r="C1357" s="718" t="s">
        <v>752</v>
      </c>
      <c r="D1357" s="712"/>
      <c r="E1357" s="712"/>
      <c r="F1357" s="712"/>
      <c r="G1357" s="712"/>
      <c r="H1357" s="712"/>
      <c r="I1357" s="712"/>
      <c r="J1357" s="712"/>
      <c r="K1357" s="715"/>
    </row>
    <row r="1358" spans="3:11" ht="33" customHeight="1" x14ac:dyDescent="0.2">
      <c r="C1358" s="5246" t="s">
        <v>753</v>
      </c>
      <c r="D1358" s="3884"/>
      <c r="E1358" s="3884"/>
      <c r="F1358" s="3884"/>
      <c r="G1358" s="3884"/>
      <c r="H1358" s="3884"/>
      <c r="I1358" s="3884"/>
      <c r="J1358" s="3884"/>
      <c r="K1358" s="5167"/>
    </row>
    <row r="1359" spans="3:11" ht="30" customHeight="1" x14ac:dyDescent="0.2">
      <c r="C1359" s="5246" t="s">
        <v>754</v>
      </c>
      <c r="D1359" s="3884"/>
      <c r="E1359" s="3884"/>
      <c r="F1359" s="3884"/>
      <c r="G1359" s="3884"/>
      <c r="H1359" s="3884"/>
      <c r="I1359" s="3884"/>
      <c r="J1359" s="3884"/>
      <c r="K1359" s="5167"/>
    </row>
    <row r="1360" spans="3:11" ht="25.5" customHeight="1" x14ac:dyDescent="0.2">
      <c r="C1360" s="5246" t="s">
        <v>755</v>
      </c>
      <c r="D1360" s="3884"/>
      <c r="E1360" s="3884"/>
      <c r="F1360" s="3884"/>
      <c r="G1360" s="3884"/>
      <c r="H1360" s="3884"/>
      <c r="I1360" s="3884"/>
      <c r="J1360" s="3884"/>
      <c r="K1360" s="5167"/>
    </row>
    <row r="1361" spans="3:11" ht="24.75" customHeight="1" x14ac:dyDescent="0.2">
      <c r="C1361" s="718" t="s">
        <v>756</v>
      </c>
      <c r="D1361" s="712"/>
      <c r="E1361" s="712"/>
      <c r="F1361" s="712"/>
      <c r="G1361" s="712"/>
      <c r="H1361" s="712"/>
      <c r="I1361" s="712"/>
      <c r="J1361" s="712"/>
      <c r="K1361" s="715"/>
    </row>
    <row r="1362" spans="3:11" ht="15" customHeight="1" x14ac:dyDescent="0.2">
      <c r="C1362" s="718" t="s">
        <v>757</v>
      </c>
      <c r="D1362" s="712"/>
      <c r="E1362" s="712"/>
      <c r="F1362" s="712"/>
      <c r="G1362" s="712"/>
      <c r="H1362" s="712"/>
      <c r="I1362" s="712"/>
      <c r="J1362" s="712"/>
      <c r="K1362" s="715"/>
    </row>
    <row r="1363" spans="3:11" ht="28.5" customHeight="1" x14ac:dyDescent="0.2">
      <c r="C1363" s="718" t="s">
        <v>758</v>
      </c>
      <c r="D1363" s="712"/>
      <c r="E1363" s="712"/>
      <c r="F1363" s="712"/>
      <c r="G1363" s="712"/>
      <c r="H1363" s="712"/>
      <c r="I1363" s="712"/>
      <c r="J1363" s="712"/>
      <c r="K1363" s="715"/>
    </row>
    <row r="1364" spans="3:11" ht="15" customHeight="1" x14ac:dyDescent="0.2">
      <c r="C1364" s="5246" t="s">
        <v>759</v>
      </c>
      <c r="D1364" s="3884"/>
      <c r="E1364" s="3884"/>
      <c r="F1364" s="3884"/>
      <c r="G1364" s="3884"/>
      <c r="H1364" s="3884"/>
      <c r="I1364" s="3884"/>
      <c r="J1364" s="3884"/>
      <c r="K1364" s="5167"/>
    </row>
    <row r="1365" spans="3:11" ht="28.5" customHeight="1" x14ac:dyDescent="0.2">
      <c r="C1365" s="5246" t="s">
        <v>934</v>
      </c>
      <c r="D1365" s="3884"/>
      <c r="E1365" s="3884"/>
      <c r="F1365" s="3884"/>
      <c r="G1365" s="3884"/>
      <c r="H1365" s="3884"/>
      <c r="I1365" s="3884"/>
      <c r="J1365" s="3884"/>
      <c r="K1365" s="5167"/>
    </row>
    <row r="1366" spans="3:11" ht="15" customHeight="1" x14ac:dyDescent="0.2">
      <c r="C1366" s="5246" t="s">
        <v>935</v>
      </c>
      <c r="D1366" s="3884"/>
      <c r="E1366" s="3884"/>
      <c r="F1366" s="3884"/>
      <c r="G1366" s="3884"/>
      <c r="H1366" s="3884"/>
      <c r="I1366" s="3884"/>
      <c r="J1366" s="3884"/>
      <c r="K1366" s="5167"/>
    </row>
    <row r="1367" spans="3:11" ht="29.25" customHeight="1" x14ac:dyDescent="0.2">
      <c r="C1367" s="5246" t="s">
        <v>936</v>
      </c>
      <c r="D1367" s="3884"/>
      <c r="E1367" s="3884"/>
      <c r="F1367" s="3884"/>
      <c r="G1367" s="3884"/>
      <c r="H1367" s="3884"/>
      <c r="I1367" s="3884"/>
      <c r="J1367" s="3884"/>
      <c r="K1367" s="5167"/>
    </row>
    <row r="1368" spans="3:11" ht="15" customHeight="1" x14ac:dyDescent="0.2">
      <c r="C1368" s="718" t="s">
        <v>937</v>
      </c>
      <c r="D1368" s="712"/>
      <c r="E1368" s="712"/>
      <c r="F1368" s="712"/>
      <c r="G1368" s="712"/>
      <c r="H1368" s="712"/>
      <c r="I1368" s="712"/>
      <c r="J1368" s="712"/>
      <c r="K1368" s="715"/>
    </row>
    <row r="1369" spans="3:11" ht="15" customHeight="1" thickBot="1" x14ac:dyDescent="0.25">
      <c r="C1369" s="718"/>
      <c r="D1369" s="712"/>
      <c r="E1369" s="712"/>
      <c r="F1369" s="712"/>
      <c r="G1369" s="712"/>
      <c r="H1369" s="712"/>
      <c r="I1369" s="712"/>
      <c r="J1369" s="712"/>
      <c r="K1369" s="715"/>
    </row>
    <row r="1370" spans="3:11" ht="15" customHeight="1" thickBot="1" x14ac:dyDescent="0.25">
      <c r="C1370" s="5278" t="s">
        <v>1559</v>
      </c>
      <c r="D1370" s="4724"/>
      <c r="E1370" s="4724"/>
      <c r="F1370" s="4724"/>
      <c r="G1370" s="4724"/>
      <c r="H1370" s="4724"/>
      <c r="I1370" s="4724"/>
      <c r="J1370" s="4724"/>
      <c r="K1370" s="1406" t="s">
        <v>1560</v>
      </c>
    </row>
    <row r="1371" spans="3:11" ht="15" customHeight="1" x14ac:dyDescent="0.2">
      <c r="C1371" s="1407" t="s">
        <v>1561</v>
      </c>
      <c r="D1371" s="1408" t="s">
        <v>1562</v>
      </c>
      <c r="E1371" s="1408" t="s">
        <v>1563</v>
      </c>
      <c r="F1371" s="1408" t="s">
        <v>1564</v>
      </c>
      <c r="G1371" s="1408" t="s">
        <v>661</v>
      </c>
      <c r="H1371" s="1409" t="s">
        <v>662</v>
      </c>
      <c r="I1371" s="1409" t="s">
        <v>1565</v>
      </c>
      <c r="J1371" s="1410" t="s">
        <v>664</v>
      </c>
      <c r="K1371" s="1411" t="s">
        <v>665</v>
      </c>
    </row>
    <row r="1372" spans="3:11" ht="15" customHeight="1" x14ac:dyDescent="0.2">
      <c r="C1372" s="1412">
        <v>0.18890000000000001</v>
      </c>
      <c r="D1372" s="1413">
        <v>0.28000000000000003</v>
      </c>
      <c r="E1372" s="1413">
        <v>0.28000000000000003</v>
      </c>
      <c r="F1372" s="1413">
        <v>0.28000000000000003</v>
      </c>
      <c r="G1372" s="1413">
        <v>0.28000000000000003</v>
      </c>
      <c r="H1372" s="1414">
        <v>0.47</v>
      </c>
      <c r="I1372" s="1414">
        <v>0.94</v>
      </c>
      <c r="J1372" s="1414">
        <v>4.49</v>
      </c>
      <c r="K1372" s="1415">
        <v>0.1</v>
      </c>
    </row>
    <row r="1373" spans="3:11" ht="15" customHeight="1" x14ac:dyDescent="0.2">
      <c r="C1373" s="5308" t="s">
        <v>1566</v>
      </c>
      <c r="D1373" s="5309"/>
      <c r="E1373" s="5309"/>
      <c r="F1373" s="5309"/>
      <c r="G1373" s="5309"/>
      <c r="H1373" s="712"/>
      <c r="I1373" s="712"/>
      <c r="J1373" s="712"/>
      <c r="K1373" s="715"/>
    </row>
    <row r="1374" spans="3:11" ht="15" customHeight="1" thickBot="1" x14ac:dyDescent="0.25">
      <c r="C1374" s="1416"/>
      <c r="D1374" s="1336"/>
      <c r="E1374" s="1336"/>
      <c r="F1374" s="1336"/>
      <c r="G1374" s="1336"/>
      <c r="H1374" s="966"/>
      <c r="I1374" s="966"/>
      <c r="J1374" s="966"/>
      <c r="K1374" s="1417"/>
    </row>
    <row r="1375" spans="3:11" ht="15" customHeight="1" x14ac:dyDescent="0.2">
      <c r="C1375" s="718"/>
      <c r="D1375" s="712"/>
      <c r="E1375" s="712"/>
      <c r="F1375" s="712"/>
      <c r="G1375" s="712"/>
      <c r="H1375" s="712"/>
      <c r="I1375" s="712"/>
      <c r="J1375" s="712"/>
      <c r="K1375" s="715"/>
    </row>
    <row r="1376" spans="3:11" ht="15" customHeight="1" x14ac:dyDescent="0.2">
      <c r="C1376" s="746" t="s">
        <v>1570</v>
      </c>
      <c r="D1376" s="876"/>
      <c r="E1376" s="876"/>
      <c r="F1376" s="876"/>
      <c r="G1376" s="712"/>
      <c r="H1376" s="712"/>
      <c r="I1376" s="712"/>
      <c r="J1376" s="712"/>
      <c r="K1376" s="715"/>
    </row>
    <row r="1377" spans="3:11" ht="15" customHeight="1" thickBot="1" x14ac:dyDescent="0.25">
      <c r="C1377" s="719" t="s">
        <v>1571</v>
      </c>
      <c r="D1377" s="720"/>
      <c r="E1377" s="720"/>
      <c r="F1377" s="720"/>
      <c r="G1377" s="720"/>
      <c r="H1377" s="720"/>
      <c r="I1377" s="720"/>
      <c r="J1377" s="720"/>
      <c r="K1377" s="721"/>
    </row>
    <row r="1378" spans="3:11" ht="15" customHeight="1" thickTop="1" x14ac:dyDescent="0.2">
      <c r="C1378" s="1039" t="str">
        <f>+C1348</f>
        <v>.</v>
      </c>
    </row>
    <row r="1379" spans="3:11" ht="15" customHeight="1" thickBot="1" x14ac:dyDescent="0.25"/>
    <row r="1380" spans="3:11" ht="15" customHeight="1" thickTop="1" x14ac:dyDescent="0.2">
      <c r="C1380" s="5279" t="s">
        <v>938</v>
      </c>
      <c r="D1380" s="5280"/>
      <c r="E1380" s="5280"/>
      <c r="F1380" s="5280"/>
      <c r="G1380" s="5280"/>
      <c r="H1380" s="5280"/>
      <c r="I1380" s="5280"/>
      <c r="J1380" s="5280"/>
      <c r="K1380" s="5312"/>
    </row>
    <row r="1381" spans="3:11" ht="15" customHeight="1" x14ac:dyDescent="0.2">
      <c r="C1381" s="5304"/>
      <c r="D1381" s="5305"/>
      <c r="E1381" s="5305"/>
      <c r="F1381" s="5305"/>
      <c r="G1381" s="5305"/>
      <c r="H1381" s="712"/>
      <c r="I1381" s="712"/>
      <c r="J1381" s="712"/>
      <c r="K1381" s="715"/>
    </row>
    <row r="1382" spans="3:11" ht="15" customHeight="1" x14ac:dyDescent="0.2">
      <c r="C1382" s="5306" t="s">
        <v>1029</v>
      </c>
      <c r="D1382" s="5307"/>
      <c r="E1382" s="5307"/>
      <c r="F1382" s="5307"/>
      <c r="G1382" s="5307"/>
      <c r="H1382" s="712"/>
      <c r="I1382" s="772"/>
      <c r="J1382" s="772"/>
      <c r="K1382" s="715"/>
    </row>
    <row r="1383" spans="3:11" ht="15" customHeight="1" x14ac:dyDescent="0.2">
      <c r="C1383" s="5229" t="s">
        <v>939</v>
      </c>
      <c r="D1383" s="3952"/>
      <c r="E1383" s="3952"/>
      <c r="F1383" s="3952"/>
      <c r="G1383" s="3952"/>
      <c r="H1383" s="3952"/>
      <c r="I1383" s="3952"/>
      <c r="J1383" s="3952"/>
      <c r="K1383" s="5230"/>
    </row>
    <row r="1384" spans="3:11" ht="15" customHeight="1" thickBot="1" x14ac:dyDescent="0.25">
      <c r="C1384" s="1377"/>
      <c r="D1384" s="1337"/>
      <c r="E1384" s="1337"/>
      <c r="F1384" s="1337"/>
      <c r="G1384" s="1337"/>
      <c r="H1384" s="712"/>
      <c r="I1384" s="712"/>
      <c r="J1384" s="712"/>
      <c r="K1384" s="715"/>
    </row>
    <row r="1385" spans="3:11" ht="15" customHeight="1" thickBot="1" x14ac:dyDescent="0.25">
      <c r="C1385" s="5313" t="s">
        <v>940</v>
      </c>
      <c r="D1385" s="4669"/>
      <c r="E1385" s="4670"/>
      <c r="F1385" s="4668" t="s">
        <v>1553</v>
      </c>
      <c r="G1385" s="4670"/>
      <c r="H1385" s="712"/>
      <c r="I1385" s="712"/>
      <c r="J1385" s="712"/>
      <c r="K1385" s="715"/>
    </row>
    <row r="1386" spans="3:11" ht="15" customHeight="1" thickBot="1" x14ac:dyDescent="0.25">
      <c r="C1386" s="1403" t="s">
        <v>2455</v>
      </c>
      <c r="D1386" s="819" t="s">
        <v>2454</v>
      </c>
      <c r="E1386" s="819" t="s">
        <v>941</v>
      </c>
      <c r="F1386" s="819" t="s">
        <v>2455</v>
      </c>
      <c r="G1386" s="1343" t="s">
        <v>2454</v>
      </c>
      <c r="H1386" s="712"/>
      <c r="I1386" s="712"/>
      <c r="J1386" s="712"/>
      <c r="K1386" s="715"/>
    </row>
    <row r="1387" spans="3:11" ht="15" customHeight="1" x14ac:dyDescent="0.2">
      <c r="C1387" s="1404">
        <v>0.1</v>
      </c>
      <c r="D1387" s="1381">
        <v>0.1</v>
      </c>
      <c r="E1387" s="1381">
        <v>0.1</v>
      </c>
      <c r="F1387" s="1381">
        <v>0.05</v>
      </c>
      <c r="G1387" s="1383">
        <v>0.06</v>
      </c>
      <c r="H1387" s="712"/>
      <c r="I1387" s="712"/>
      <c r="J1387" s="712"/>
      <c r="K1387" s="715"/>
    </row>
    <row r="1388" spans="3:11" ht="15" customHeight="1" x14ac:dyDescent="0.2">
      <c r="C1388" s="5270" t="s">
        <v>2460</v>
      </c>
      <c r="D1388" s="5271"/>
      <c r="E1388" s="5271"/>
      <c r="F1388" s="5272"/>
      <c r="G1388" s="1326"/>
      <c r="H1388" s="712"/>
      <c r="I1388" s="712"/>
      <c r="J1388" s="712"/>
      <c r="K1388" s="715"/>
    </row>
    <row r="1389" spans="3:11" ht="15" customHeight="1" thickBot="1" x14ac:dyDescent="0.25">
      <c r="C1389" s="5226" t="s">
        <v>2461</v>
      </c>
      <c r="D1389" s="5227"/>
      <c r="E1389" s="5227"/>
      <c r="F1389" s="5228"/>
      <c r="G1389" s="1335"/>
      <c r="H1389" s="712"/>
      <c r="I1389" s="712"/>
      <c r="J1389" s="712"/>
      <c r="K1389" s="715"/>
    </row>
    <row r="1390" spans="3:11" ht="15" customHeight="1" x14ac:dyDescent="0.2">
      <c r="C1390" s="718"/>
      <c r="D1390" s="712"/>
      <c r="E1390" s="712"/>
      <c r="F1390" s="712"/>
      <c r="G1390" s="712"/>
      <c r="H1390" s="712"/>
      <c r="I1390" s="712"/>
      <c r="J1390" s="712"/>
      <c r="K1390" s="715"/>
    </row>
    <row r="1391" spans="3:11" ht="15" customHeight="1" x14ac:dyDescent="0.2">
      <c r="C1391" s="718" t="s">
        <v>942</v>
      </c>
      <c r="D1391" s="712"/>
      <c r="E1391" s="712"/>
      <c r="F1391" s="712"/>
      <c r="G1391" s="712"/>
      <c r="H1391" s="712"/>
      <c r="I1391" s="712"/>
      <c r="J1391" s="712"/>
      <c r="K1391" s="715"/>
    </row>
    <row r="1392" spans="3:11" ht="15" customHeight="1" thickBot="1" x14ac:dyDescent="0.25">
      <c r="C1392" s="718"/>
      <c r="D1392" s="712"/>
      <c r="E1392" s="712"/>
      <c r="F1392" s="712"/>
      <c r="G1392" s="712"/>
      <c r="H1392" s="712"/>
      <c r="I1392" s="712"/>
      <c r="J1392" s="712"/>
      <c r="K1392" s="715"/>
    </row>
    <row r="1393" spans="3:11" ht="15" customHeight="1" x14ac:dyDescent="0.2">
      <c r="C1393" s="5310" t="s">
        <v>381</v>
      </c>
      <c r="D1393" s="5311"/>
      <c r="E1393" s="1424" t="s">
        <v>2342</v>
      </c>
      <c r="F1393" s="712"/>
      <c r="G1393" s="712"/>
      <c r="H1393" s="712"/>
      <c r="I1393" s="712"/>
      <c r="J1393" s="712"/>
      <c r="K1393" s="715"/>
    </row>
    <row r="1394" spans="3:11" ht="15" customHeight="1" x14ac:dyDescent="0.2">
      <c r="C1394" s="5254" t="s">
        <v>943</v>
      </c>
      <c r="D1394" s="5255"/>
      <c r="E1394" s="1430">
        <v>15</v>
      </c>
      <c r="F1394" s="712"/>
      <c r="G1394" s="712"/>
      <c r="H1394" s="712"/>
      <c r="I1394" s="712"/>
      <c r="J1394" s="712"/>
      <c r="K1394" s="715"/>
    </row>
    <row r="1395" spans="3:11" ht="15" customHeight="1" x14ac:dyDescent="0.2">
      <c r="C1395" s="5254" t="s">
        <v>943</v>
      </c>
      <c r="D1395" s="5255"/>
      <c r="E1395" s="1430">
        <v>20</v>
      </c>
      <c r="F1395" s="712"/>
      <c r="G1395" s="712"/>
      <c r="H1395" s="712"/>
      <c r="I1395" s="712"/>
      <c r="J1395" s="712"/>
      <c r="K1395" s="715"/>
    </row>
    <row r="1396" spans="3:11" ht="15" customHeight="1" thickBot="1" x14ac:dyDescent="0.25">
      <c r="C1396" s="5434" t="s">
        <v>943</v>
      </c>
      <c r="D1396" s="5435"/>
      <c r="E1396" s="1431">
        <v>30</v>
      </c>
      <c r="F1396" s="712"/>
      <c r="G1396" s="712"/>
      <c r="H1396" s="712"/>
      <c r="I1396" s="712"/>
      <c r="J1396" s="712"/>
      <c r="K1396" s="715"/>
    </row>
    <row r="1397" spans="3:11" ht="15" customHeight="1" x14ac:dyDescent="0.2">
      <c r="C1397" s="5277"/>
      <c r="D1397" s="4731"/>
      <c r="E1397" s="712"/>
      <c r="F1397" s="712"/>
      <c r="G1397" s="712"/>
      <c r="H1397" s="712"/>
      <c r="I1397" s="712"/>
      <c r="J1397" s="712"/>
      <c r="K1397" s="715"/>
    </row>
    <row r="1398" spans="3:11" ht="15" customHeight="1" x14ac:dyDescent="0.2">
      <c r="C1398" s="746" t="s">
        <v>954</v>
      </c>
      <c r="D1398" s="876"/>
      <c r="E1398" s="876"/>
      <c r="F1398" s="876"/>
      <c r="G1398" s="712"/>
      <c r="H1398" s="712"/>
      <c r="I1398" s="712"/>
      <c r="J1398" s="712"/>
      <c r="K1398" s="715"/>
    </row>
    <row r="1399" spans="3:11" ht="15" customHeight="1" x14ac:dyDescent="0.2">
      <c r="C1399" s="5229" t="s">
        <v>944</v>
      </c>
      <c r="D1399" s="3952"/>
      <c r="E1399" s="3952"/>
      <c r="F1399" s="3952"/>
      <c r="G1399" s="3952"/>
      <c r="H1399" s="3952"/>
      <c r="I1399" s="3952"/>
      <c r="J1399" s="3952"/>
      <c r="K1399" s="5230"/>
    </row>
    <row r="1400" spans="3:11" ht="15" customHeight="1" x14ac:dyDescent="0.2">
      <c r="C1400" s="5246" t="s">
        <v>945</v>
      </c>
      <c r="D1400" s="3884"/>
      <c r="E1400" s="3884"/>
      <c r="F1400" s="3884"/>
      <c r="G1400" s="3884"/>
      <c r="H1400" s="712"/>
      <c r="I1400" s="712"/>
      <c r="J1400" s="712"/>
      <c r="K1400" s="715"/>
    </row>
    <row r="1401" spans="3:11" ht="15" customHeight="1" thickBot="1" x14ac:dyDescent="0.25">
      <c r="C1401" s="5246" t="s">
        <v>1558</v>
      </c>
      <c r="D1401" s="3884"/>
      <c r="E1401" s="3884"/>
      <c r="F1401" s="3884"/>
      <c r="G1401" s="3884"/>
      <c r="H1401" s="712"/>
      <c r="I1401" s="712"/>
      <c r="J1401" s="712"/>
      <c r="K1401" s="715"/>
    </row>
    <row r="1402" spans="3:11" ht="15" customHeight="1" thickBot="1" x14ac:dyDescent="0.25">
      <c r="C1402" s="5278" t="s">
        <v>1559</v>
      </c>
      <c r="D1402" s="4724"/>
      <c r="E1402" s="4724"/>
      <c r="F1402" s="4724"/>
      <c r="G1402" s="4724"/>
      <c r="H1402" s="4724"/>
      <c r="I1402" s="4724"/>
      <c r="J1402" s="4724"/>
      <c r="K1402" s="1406" t="s">
        <v>1560</v>
      </c>
    </row>
    <row r="1403" spans="3:11" ht="15" customHeight="1" x14ac:dyDescent="0.2">
      <c r="C1403" s="1407" t="s">
        <v>1561</v>
      </c>
      <c r="D1403" s="1408" t="s">
        <v>1562</v>
      </c>
      <c r="E1403" s="1408" t="s">
        <v>1563</v>
      </c>
      <c r="F1403" s="1408" t="s">
        <v>1564</v>
      </c>
      <c r="G1403" s="1408" t="s">
        <v>661</v>
      </c>
      <c r="H1403" s="1409" t="s">
        <v>662</v>
      </c>
      <c r="I1403" s="1409" t="s">
        <v>1565</v>
      </c>
      <c r="J1403" s="1410" t="s">
        <v>664</v>
      </c>
      <c r="K1403" s="1411" t="s">
        <v>665</v>
      </c>
    </row>
    <row r="1404" spans="3:11" ht="15" customHeight="1" x14ac:dyDescent="0.2">
      <c r="C1404" s="1412">
        <v>0.18890000000000001</v>
      </c>
      <c r="D1404" s="1413">
        <v>0.28000000000000003</v>
      </c>
      <c r="E1404" s="1413">
        <v>0.28000000000000003</v>
      </c>
      <c r="F1404" s="1413">
        <v>0.28000000000000003</v>
      </c>
      <c r="G1404" s="1413">
        <v>0.28000000000000003</v>
      </c>
      <c r="H1404" s="1414">
        <v>0.47</v>
      </c>
      <c r="I1404" s="1414">
        <v>0.94</v>
      </c>
      <c r="J1404" s="1414">
        <v>4.49</v>
      </c>
      <c r="K1404" s="1415">
        <v>0.1</v>
      </c>
    </row>
    <row r="1405" spans="3:11" ht="15" customHeight="1" x14ac:dyDescent="0.2">
      <c r="C1405" s="5308" t="s">
        <v>1566</v>
      </c>
      <c r="D1405" s="5309"/>
      <c r="E1405" s="5309"/>
      <c r="F1405" s="5309"/>
      <c r="G1405" s="5309"/>
      <c r="H1405" s="712"/>
      <c r="I1405" s="712"/>
      <c r="J1405" s="712"/>
      <c r="K1405" s="715"/>
    </row>
    <row r="1406" spans="3:11" ht="15" customHeight="1" thickBot="1" x14ac:dyDescent="0.25">
      <c r="C1406" s="1416"/>
      <c r="D1406" s="1336"/>
      <c r="E1406" s="1336"/>
      <c r="F1406" s="1336"/>
      <c r="G1406" s="1336"/>
      <c r="H1406" s="966"/>
      <c r="I1406" s="966"/>
      <c r="J1406" s="966"/>
      <c r="K1406" s="1417"/>
    </row>
    <row r="1407" spans="3:11" ht="15" customHeight="1" x14ac:dyDescent="0.2">
      <c r="C1407" s="1344"/>
      <c r="D1407" s="900"/>
      <c r="E1407" s="900"/>
      <c r="F1407" s="900"/>
      <c r="G1407" s="900"/>
      <c r="H1407" s="712"/>
      <c r="I1407" s="712"/>
      <c r="J1407" s="712"/>
      <c r="K1407" s="715"/>
    </row>
    <row r="1408" spans="3:11" ht="15" customHeight="1" x14ac:dyDescent="0.2">
      <c r="C1408" s="5292" t="s">
        <v>1568</v>
      </c>
      <c r="D1408" s="4855"/>
      <c r="E1408" s="4855"/>
      <c r="F1408" s="900"/>
      <c r="G1408" s="900"/>
      <c r="H1408" s="712"/>
      <c r="I1408" s="712"/>
      <c r="J1408" s="712"/>
      <c r="K1408" s="715"/>
    </row>
    <row r="1409" spans="3:11" ht="15" customHeight="1" x14ac:dyDescent="0.2">
      <c r="C1409" s="5168" t="s">
        <v>1569</v>
      </c>
      <c r="D1409" s="3848"/>
      <c r="E1409" s="3848"/>
      <c r="F1409" s="3848"/>
      <c r="G1409" s="3848"/>
      <c r="H1409" s="3848"/>
      <c r="I1409" s="3848"/>
      <c r="J1409" s="3848"/>
      <c r="K1409" s="5169"/>
    </row>
    <row r="1410" spans="3:11" ht="15" customHeight="1" x14ac:dyDescent="0.2">
      <c r="C1410" s="746" t="s">
        <v>1570</v>
      </c>
      <c r="D1410" s="876"/>
      <c r="E1410" s="876"/>
      <c r="F1410" s="876"/>
      <c r="G1410" s="712"/>
      <c r="H1410" s="712"/>
      <c r="I1410" s="712"/>
      <c r="J1410" s="712"/>
      <c r="K1410" s="715"/>
    </row>
    <row r="1411" spans="3:11" ht="15" customHeight="1" thickBot="1" x14ac:dyDescent="0.25">
      <c r="C1411" s="719" t="s">
        <v>1571</v>
      </c>
      <c r="D1411" s="720"/>
      <c r="E1411" s="720"/>
      <c r="F1411" s="720"/>
      <c r="G1411" s="720"/>
      <c r="H1411" s="720"/>
      <c r="I1411" s="720"/>
      <c r="J1411" s="720"/>
      <c r="K1411" s="721"/>
    </row>
    <row r="1412" spans="3:11" ht="15" customHeight="1" thickTop="1" x14ac:dyDescent="0.3">
      <c r="C1412" s="1039" t="str">
        <f>+C1378</f>
        <v>.</v>
      </c>
      <c r="D1412" s="483"/>
      <c r="E1412" s="483"/>
      <c r="F1412" s="483"/>
      <c r="G1412" s="483"/>
      <c r="H1412" s="2"/>
    </row>
    <row r="1413" spans="3:11" ht="15" customHeight="1" thickBot="1" x14ac:dyDescent="0.35">
      <c r="C1413" s="483"/>
      <c r="D1413" s="483"/>
      <c r="E1413" s="483"/>
      <c r="F1413" s="483"/>
      <c r="G1413" s="483"/>
      <c r="H1413" s="2"/>
    </row>
    <row r="1414" spans="3:11" ht="15" customHeight="1" thickTop="1" x14ac:dyDescent="0.2">
      <c r="C1414" s="5279" t="s">
        <v>2886</v>
      </c>
      <c r="D1414" s="5280"/>
      <c r="E1414" s="5280"/>
      <c r="F1414" s="5280"/>
      <c r="G1414" s="5280"/>
      <c r="H1414" s="5280"/>
      <c r="I1414" s="5280"/>
      <c r="J1414" s="5280"/>
      <c r="K1414" s="5312"/>
    </row>
    <row r="1415" spans="3:11" ht="15" customHeight="1" x14ac:dyDescent="0.2">
      <c r="C1415" s="5306" t="s">
        <v>1029</v>
      </c>
      <c r="D1415" s="5307"/>
      <c r="E1415" s="5307"/>
      <c r="F1415" s="5307"/>
      <c r="G1415" s="5307"/>
      <c r="H1415" s="712"/>
      <c r="I1415" s="772"/>
      <c r="J1415" s="772"/>
      <c r="K1415" s="715"/>
    </row>
    <row r="1416" spans="3:11" ht="15" customHeight="1" x14ac:dyDescent="0.2">
      <c r="C1416" s="5229" t="s">
        <v>2887</v>
      </c>
      <c r="D1416" s="3952"/>
      <c r="E1416" s="3952"/>
      <c r="F1416" s="3952"/>
      <c r="G1416" s="3952"/>
      <c r="H1416" s="3952"/>
      <c r="I1416" s="3952"/>
      <c r="J1416" s="3952"/>
      <c r="K1416" s="5230"/>
    </row>
    <row r="1417" spans="3:11" ht="15" customHeight="1" thickBot="1" x14ac:dyDescent="0.25">
      <c r="C1417" s="1377"/>
      <c r="D1417" s="1337"/>
      <c r="E1417" s="1337"/>
      <c r="F1417" s="1337"/>
      <c r="G1417" s="1337"/>
      <c r="H1417" s="712"/>
      <c r="I1417" s="712"/>
      <c r="J1417" s="712"/>
      <c r="K1417" s="715"/>
    </row>
    <row r="1418" spans="3:11" ht="15" customHeight="1" thickBot="1" x14ac:dyDescent="0.25">
      <c r="C1418" s="1379" t="s">
        <v>2888</v>
      </c>
      <c r="D1418" s="1340" t="s">
        <v>2889</v>
      </c>
      <c r="E1418" s="1341" t="s">
        <v>2890</v>
      </c>
      <c r="F1418" s="1339" t="s">
        <v>382</v>
      </c>
      <c r="G1418" s="1341" t="s">
        <v>905</v>
      </c>
      <c r="H1418" s="712"/>
      <c r="I1418" s="712"/>
      <c r="J1418" s="712"/>
      <c r="K1418" s="715"/>
    </row>
    <row r="1419" spans="3:11" ht="15" customHeight="1" x14ac:dyDescent="0.2">
      <c r="C1419" s="1380" t="s">
        <v>2891</v>
      </c>
      <c r="D1419" s="1381" t="s">
        <v>2892</v>
      </c>
      <c r="E1419" s="1382">
        <v>700</v>
      </c>
      <c r="F1419" s="1381">
        <v>15</v>
      </c>
      <c r="G1419" s="1383">
        <v>0.1</v>
      </c>
      <c r="H1419" s="712"/>
      <c r="I1419" s="712"/>
      <c r="J1419" s="712"/>
      <c r="K1419" s="715"/>
    </row>
    <row r="1420" spans="3:11" ht="15" customHeight="1" x14ac:dyDescent="0.2">
      <c r="C1420" s="1384" t="s">
        <v>2893</v>
      </c>
      <c r="D1420" s="1381" t="s">
        <v>2894</v>
      </c>
      <c r="E1420" s="1382">
        <v>1000</v>
      </c>
      <c r="F1420" s="1381">
        <v>19</v>
      </c>
      <c r="G1420" s="1383">
        <v>0.1</v>
      </c>
      <c r="H1420" s="712"/>
      <c r="I1420" s="712"/>
      <c r="J1420" s="712"/>
      <c r="K1420" s="715"/>
    </row>
    <row r="1421" spans="3:11" ht="15" customHeight="1" x14ac:dyDescent="0.2">
      <c r="C1421" s="1384" t="s">
        <v>2895</v>
      </c>
      <c r="D1421" s="1381" t="s">
        <v>2894</v>
      </c>
      <c r="E1421" s="1382">
        <v>2000</v>
      </c>
      <c r="F1421" s="1381">
        <v>29</v>
      </c>
      <c r="G1421" s="1383">
        <v>0.1</v>
      </c>
      <c r="H1421" s="712"/>
      <c r="I1421" s="712"/>
      <c r="J1421" s="712"/>
      <c r="K1421" s="715"/>
    </row>
    <row r="1422" spans="3:11" ht="15" customHeight="1" thickBot="1" x14ac:dyDescent="0.25">
      <c r="C1422" s="1385" t="s">
        <v>2896</v>
      </c>
      <c r="D1422" s="1386" t="s">
        <v>2894</v>
      </c>
      <c r="E1422" s="1387">
        <v>3000</v>
      </c>
      <c r="F1422" s="1386">
        <v>39</v>
      </c>
      <c r="G1422" s="1388">
        <v>0.1</v>
      </c>
      <c r="H1422" s="712"/>
      <c r="I1422" s="712"/>
      <c r="J1422" s="712"/>
      <c r="K1422" s="715"/>
    </row>
    <row r="1423" spans="3:11" ht="15" customHeight="1" x14ac:dyDescent="0.2">
      <c r="C1423" s="1389"/>
      <c r="D1423" s="1381"/>
      <c r="E1423" s="1381"/>
      <c r="F1423" s="1381"/>
      <c r="G1423" s="1383"/>
      <c r="H1423" s="712"/>
      <c r="I1423" s="712"/>
      <c r="J1423" s="712"/>
      <c r="K1423" s="715"/>
    </row>
    <row r="1424" spans="3:11" ht="15" customHeight="1" x14ac:dyDescent="0.2">
      <c r="C1424" s="5270" t="s">
        <v>2460</v>
      </c>
      <c r="D1424" s="5271"/>
      <c r="E1424" s="5271"/>
      <c r="F1424" s="5272"/>
      <c r="G1424" s="1326"/>
      <c r="H1424" s="712"/>
      <c r="I1424" s="712"/>
      <c r="J1424" s="712"/>
      <c r="K1424" s="715"/>
    </row>
    <row r="1425" spans="3:11" ht="15" customHeight="1" thickBot="1" x14ac:dyDescent="0.25">
      <c r="C1425" s="5226" t="s">
        <v>2897</v>
      </c>
      <c r="D1425" s="5227"/>
      <c r="E1425" s="5227"/>
      <c r="F1425" s="5228"/>
      <c r="G1425" s="1335"/>
      <c r="H1425" s="712"/>
      <c r="I1425" s="712"/>
      <c r="J1425" s="712"/>
      <c r="K1425" s="715"/>
    </row>
    <row r="1426" spans="3:11" ht="15" customHeight="1" x14ac:dyDescent="0.2">
      <c r="C1426" s="718"/>
      <c r="D1426" s="712"/>
      <c r="E1426" s="712"/>
      <c r="F1426" s="712"/>
      <c r="G1426" s="712"/>
      <c r="H1426" s="712"/>
      <c r="I1426" s="712"/>
      <c r="J1426" s="712"/>
      <c r="K1426" s="715"/>
    </row>
    <row r="1427" spans="3:11" ht="15" customHeight="1" x14ac:dyDescent="0.2">
      <c r="C1427" s="746" t="s">
        <v>954</v>
      </c>
      <c r="D1427" s="876"/>
      <c r="E1427" s="876"/>
      <c r="F1427" s="876"/>
      <c r="G1427" s="712"/>
      <c r="H1427" s="712"/>
      <c r="I1427" s="712"/>
      <c r="J1427" s="712"/>
      <c r="K1427" s="715"/>
    </row>
    <row r="1428" spans="3:11" ht="15" customHeight="1" x14ac:dyDescent="0.2">
      <c r="C1428" s="5246" t="s">
        <v>2898</v>
      </c>
      <c r="D1428" s="3884"/>
      <c r="E1428" s="3884"/>
      <c r="F1428" s="3884"/>
      <c r="G1428" s="3884"/>
      <c r="H1428" s="712"/>
      <c r="I1428" s="712"/>
      <c r="J1428" s="712"/>
      <c r="K1428" s="715"/>
    </row>
    <row r="1429" spans="3:11" ht="30" customHeight="1" x14ac:dyDescent="0.2">
      <c r="C1429" s="5246" t="s">
        <v>2899</v>
      </c>
      <c r="D1429" s="3884"/>
      <c r="E1429" s="3884"/>
      <c r="F1429" s="3884"/>
      <c r="G1429" s="3884"/>
      <c r="H1429" s="3884"/>
      <c r="I1429" s="3884"/>
      <c r="J1429" s="3884"/>
      <c r="K1429" s="5167"/>
    </row>
    <row r="1430" spans="3:11" ht="15" customHeight="1" x14ac:dyDescent="0.2">
      <c r="C1430" s="718" t="s">
        <v>2900</v>
      </c>
      <c r="D1430" s="712"/>
      <c r="E1430" s="712"/>
      <c r="F1430" s="712"/>
      <c r="G1430" s="712"/>
      <c r="H1430" s="712"/>
      <c r="I1430" s="712"/>
      <c r="J1430" s="712"/>
      <c r="K1430" s="715"/>
    </row>
    <row r="1431" spans="3:11" ht="15" customHeight="1" x14ac:dyDescent="0.2">
      <c r="C1431" s="718" t="s">
        <v>2901</v>
      </c>
      <c r="D1431" s="712"/>
      <c r="E1431" s="712"/>
      <c r="F1431" s="712"/>
      <c r="G1431" s="712"/>
      <c r="H1431" s="712"/>
      <c r="I1431" s="712"/>
      <c r="J1431" s="712"/>
      <c r="K1431" s="715"/>
    </row>
    <row r="1432" spans="3:11" ht="15" customHeight="1" x14ac:dyDescent="0.2">
      <c r="C1432" s="718"/>
      <c r="D1432" s="712"/>
      <c r="E1432" s="712"/>
      <c r="F1432" s="712"/>
      <c r="G1432" s="712"/>
      <c r="H1432" s="712"/>
      <c r="I1432" s="712"/>
      <c r="J1432" s="712"/>
      <c r="K1432" s="715"/>
    </row>
    <row r="1433" spans="3:11" ht="15" customHeight="1" x14ac:dyDescent="0.2">
      <c r="C1433" s="746" t="s">
        <v>2902</v>
      </c>
      <c r="D1433" s="712"/>
      <c r="E1433" s="712"/>
      <c r="F1433" s="712"/>
      <c r="G1433" s="712"/>
      <c r="H1433" s="712"/>
      <c r="I1433" s="712"/>
      <c r="J1433" s="712"/>
      <c r="K1433" s="715"/>
    </row>
    <row r="1434" spans="3:11" ht="15" customHeight="1" x14ac:dyDescent="0.2">
      <c r="C1434" s="718"/>
      <c r="D1434" s="712"/>
      <c r="E1434" s="712"/>
      <c r="F1434" s="712"/>
      <c r="G1434" s="712"/>
      <c r="H1434" s="712"/>
      <c r="I1434" s="712"/>
      <c r="J1434" s="712"/>
      <c r="K1434" s="715"/>
    </row>
    <row r="1435" spans="3:11" ht="33" customHeight="1" x14ac:dyDescent="0.2">
      <c r="C1435" s="5246" t="s">
        <v>1540</v>
      </c>
      <c r="D1435" s="3884"/>
      <c r="E1435" s="3884"/>
      <c r="F1435" s="3884"/>
      <c r="G1435" s="3884"/>
      <c r="H1435" s="3884"/>
      <c r="I1435" s="3884"/>
      <c r="J1435" s="3884"/>
      <c r="K1435" s="5167"/>
    </row>
    <row r="1436" spans="3:11" ht="15" customHeight="1" thickBot="1" x14ac:dyDescent="0.25">
      <c r="C1436" s="718"/>
      <c r="D1436" s="712"/>
      <c r="E1436" s="712"/>
      <c r="F1436" s="712"/>
      <c r="G1436" s="712"/>
      <c r="H1436" s="712"/>
      <c r="I1436" s="712"/>
      <c r="J1436" s="712"/>
      <c r="K1436" s="715"/>
    </row>
    <row r="1437" spans="3:11" ht="15" customHeight="1" thickBot="1" x14ac:dyDescent="0.25">
      <c r="C1437" s="1390" t="s">
        <v>903</v>
      </c>
      <c r="D1437" s="931" t="s">
        <v>1541</v>
      </c>
      <c r="E1437" s="1342" t="s">
        <v>1542</v>
      </c>
      <c r="F1437" s="920" t="s">
        <v>1543</v>
      </c>
      <c r="G1437" s="1391"/>
      <c r="H1437" s="712"/>
      <c r="I1437" s="712"/>
      <c r="J1437" s="712"/>
      <c r="K1437" s="715"/>
    </row>
    <row r="1438" spans="3:11" ht="15" customHeight="1" x14ac:dyDescent="0.2">
      <c r="C1438" s="1392" t="s">
        <v>2891</v>
      </c>
      <c r="D1438" s="1393">
        <v>15</v>
      </c>
      <c r="E1438" s="1393">
        <v>12.9</v>
      </c>
      <c r="F1438" s="1394">
        <f>1-(+E1438/D1438)</f>
        <v>0.14000000000000001</v>
      </c>
      <c r="G1438" s="1395"/>
      <c r="H1438" s="712"/>
      <c r="I1438" s="712"/>
      <c r="J1438" s="712"/>
      <c r="K1438" s="715"/>
    </row>
    <row r="1439" spans="3:11" ht="15" customHeight="1" x14ac:dyDescent="0.2">
      <c r="C1439" s="1396" t="s">
        <v>2893</v>
      </c>
      <c r="D1439" s="1397">
        <v>19</v>
      </c>
      <c r="E1439" s="1397">
        <v>16.34</v>
      </c>
      <c r="F1439" s="1398">
        <f>1-(+E1439/D1439)</f>
        <v>0.14000000000000001</v>
      </c>
      <c r="G1439" s="1395"/>
      <c r="H1439" s="712"/>
      <c r="I1439" s="712"/>
      <c r="J1439" s="712"/>
      <c r="K1439" s="715"/>
    </row>
    <row r="1440" spans="3:11" ht="15" customHeight="1" x14ac:dyDescent="0.2">
      <c r="C1440" s="1396" t="s">
        <v>2895</v>
      </c>
      <c r="D1440" s="1397">
        <v>29</v>
      </c>
      <c r="E1440" s="1397">
        <v>24.94</v>
      </c>
      <c r="F1440" s="1398">
        <f>1-(+E1440/D1440)</f>
        <v>0.1399999999999999</v>
      </c>
      <c r="G1440" s="1395"/>
      <c r="H1440" s="712"/>
      <c r="I1440" s="712"/>
      <c r="J1440" s="712"/>
      <c r="K1440" s="715"/>
    </row>
    <row r="1441" spans="3:11" ht="15" customHeight="1" thickBot="1" x14ac:dyDescent="0.25">
      <c r="C1441" s="1399" t="s">
        <v>2896</v>
      </c>
      <c r="D1441" s="1400">
        <v>39</v>
      </c>
      <c r="E1441" s="1400">
        <v>33.54</v>
      </c>
      <c r="F1441" s="1401">
        <f>1-(+E1441/D1441)</f>
        <v>0.14000000000000001</v>
      </c>
      <c r="G1441" s="1395"/>
      <c r="H1441" s="712"/>
      <c r="I1441" s="712"/>
      <c r="J1441" s="712"/>
      <c r="K1441" s="715"/>
    </row>
    <row r="1442" spans="3:11" ht="15" customHeight="1" x14ac:dyDescent="0.2">
      <c r="C1442" s="5321" t="s">
        <v>1544</v>
      </c>
      <c r="D1442" s="5322"/>
      <c r="E1442" s="5322"/>
      <c r="F1442" s="5323"/>
      <c r="G1442" s="1395"/>
      <c r="H1442" s="712"/>
      <c r="I1442" s="712"/>
      <c r="J1442" s="712"/>
      <c r="K1442" s="715"/>
    </row>
    <row r="1443" spans="3:11" ht="15" customHeight="1" thickBot="1" x14ac:dyDescent="0.25">
      <c r="C1443" s="5226"/>
      <c r="D1443" s="5227"/>
      <c r="E1443" s="5227"/>
      <c r="F1443" s="5269"/>
      <c r="G1443" s="712"/>
      <c r="H1443" s="712"/>
      <c r="I1443" s="712"/>
      <c r="J1443" s="712"/>
      <c r="K1443" s="715"/>
    </row>
    <row r="1444" spans="3:11" ht="15" customHeight="1" x14ac:dyDescent="0.2">
      <c r="C1444" s="1402" t="s">
        <v>1592</v>
      </c>
      <c r="D1444" s="712"/>
      <c r="E1444" s="712"/>
      <c r="F1444" s="712"/>
      <c r="G1444" s="712"/>
      <c r="H1444" s="712"/>
      <c r="I1444" s="712"/>
      <c r="J1444" s="712"/>
      <c r="K1444" s="715"/>
    </row>
    <row r="1445" spans="3:11" ht="15" customHeight="1" x14ac:dyDescent="0.2">
      <c r="C1445" s="5318" t="s">
        <v>1545</v>
      </c>
      <c r="D1445" s="5319"/>
      <c r="E1445" s="5319"/>
      <c r="F1445" s="5319"/>
      <c r="G1445" s="5319"/>
      <c r="H1445" s="5319"/>
      <c r="I1445" s="5319"/>
      <c r="J1445" s="5319"/>
      <c r="K1445" s="5320"/>
    </row>
    <row r="1446" spans="3:11" ht="15" customHeight="1" x14ac:dyDescent="0.2">
      <c r="C1446" s="718" t="s">
        <v>1546</v>
      </c>
      <c r="D1446" s="712"/>
      <c r="E1446" s="712"/>
      <c r="F1446" s="712"/>
      <c r="G1446" s="712"/>
      <c r="H1446" s="712"/>
      <c r="I1446" s="712"/>
      <c r="J1446" s="712"/>
      <c r="K1446" s="715"/>
    </row>
    <row r="1447" spans="3:11" ht="15" customHeight="1" x14ac:dyDescent="0.2">
      <c r="C1447" s="718" t="s">
        <v>1547</v>
      </c>
      <c r="D1447" s="712"/>
      <c r="E1447" s="712"/>
      <c r="F1447" s="712"/>
      <c r="G1447" s="712"/>
      <c r="H1447" s="712"/>
      <c r="I1447" s="712"/>
      <c r="J1447" s="712"/>
      <c r="K1447" s="715"/>
    </row>
    <row r="1448" spans="3:11" ht="15" customHeight="1" x14ac:dyDescent="0.2">
      <c r="C1448" s="746" t="s">
        <v>1548</v>
      </c>
      <c r="D1448" s="712"/>
      <c r="E1448" s="712"/>
      <c r="F1448" s="712"/>
      <c r="G1448" s="712"/>
      <c r="H1448" s="712"/>
      <c r="I1448" s="712"/>
      <c r="J1448" s="712"/>
      <c r="K1448" s="715"/>
    </row>
    <row r="1449" spans="3:11" ht="15" customHeight="1" thickBot="1" x14ac:dyDescent="0.25">
      <c r="C1449" s="719" t="s">
        <v>1549</v>
      </c>
      <c r="D1449" s="720"/>
      <c r="E1449" s="720"/>
      <c r="F1449" s="720"/>
      <c r="G1449" s="720"/>
      <c r="H1449" s="720"/>
      <c r="I1449" s="720"/>
      <c r="J1449" s="720"/>
      <c r="K1449" s="721"/>
    </row>
    <row r="1450" spans="3:11" ht="15" customHeight="1" thickTop="1" x14ac:dyDescent="0.3">
      <c r="C1450" s="1039" t="str">
        <f>+C1412</f>
        <v>.</v>
      </c>
      <c r="D1450" s="483"/>
      <c r="E1450" s="483"/>
      <c r="F1450" s="483"/>
      <c r="G1450" s="483"/>
      <c r="H1450" s="2"/>
    </row>
    <row r="1451" spans="3:11" s="314" customFormat="1" ht="15" customHeight="1" x14ac:dyDescent="0.3">
      <c r="C1451" s="483"/>
      <c r="D1451" s="483"/>
      <c r="E1451" s="483"/>
      <c r="F1451" s="483"/>
      <c r="G1451" s="483"/>
      <c r="H1451" s="248"/>
    </row>
    <row r="1452" spans="3:11" s="314" customFormat="1" ht="15" customHeight="1" thickBot="1" x14ac:dyDescent="0.35">
      <c r="C1452" s="483"/>
      <c r="D1452" s="483"/>
      <c r="E1452" s="483"/>
      <c r="F1452" s="483"/>
      <c r="G1452" s="483"/>
      <c r="H1452" s="248"/>
    </row>
    <row r="1453" spans="3:11" s="314" customFormat="1" ht="15" customHeight="1" thickTop="1" x14ac:dyDescent="0.2">
      <c r="C1453" s="5154" t="s">
        <v>2544</v>
      </c>
      <c r="D1453" s="5155"/>
      <c r="E1453" s="5155"/>
      <c r="F1453" s="5155"/>
      <c r="G1453" s="5155"/>
      <c r="H1453" s="5156"/>
    </row>
    <row r="1454" spans="3:11" s="314" customFormat="1" ht="15" customHeight="1" thickBot="1" x14ac:dyDescent="0.25">
      <c r="C1454" s="716"/>
      <c r="D1454" s="1022"/>
      <c r="E1454" s="1022"/>
      <c r="F1454" s="1022"/>
      <c r="G1454" s="848"/>
      <c r="H1454" s="1030"/>
    </row>
    <row r="1455" spans="3:11" s="314" customFormat="1" ht="15" customHeight="1" x14ac:dyDescent="0.2">
      <c r="C1455" s="878" t="s">
        <v>903</v>
      </c>
      <c r="D1455" s="879" t="s">
        <v>904</v>
      </c>
      <c r="E1455" s="880" t="s">
        <v>382</v>
      </c>
      <c r="F1455" s="1031" t="s">
        <v>2545</v>
      </c>
      <c r="G1455" s="881" t="s">
        <v>2546</v>
      </c>
      <c r="H1455" s="882"/>
    </row>
    <row r="1456" spans="3:11" s="314" customFormat="1" ht="15" customHeight="1" x14ac:dyDescent="0.2">
      <c r="C1456" s="883" t="s">
        <v>2547</v>
      </c>
      <c r="D1456" s="973">
        <v>0</v>
      </c>
      <c r="E1456" s="1032">
        <v>15</v>
      </c>
      <c r="F1456" s="1033" t="s">
        <v>2548</v>
      </c>
      <c r="G1456" s="1034" t="s">
        <v>1534</v>
      </c>
      <c r="H1456" s="882"/>
    </row>
    <row r="1457" spans="3:8" s="314" customFormat="1" ht="15" customHeight="1" thickBot="1" x14ac:dyDescent="0.25">
      <c r="C1457" s="1035" t="s">
        <v>2233</v>
      </c>
      <c r="D1457" s="1036"/>
      <c r="E1457" s="1037"/>
      <c r="F1457" s="1037"/>
      <c r="G1457" s="1038"/>
      <c r="H1457" s="882"/>
    </row>
    <row r="1458" spans="3:8" s="314" customFormat="1" ht="15" customHeight="1" x14ac:dyDescent="0.2">
      <c r="C1458" s="5281" t="s">
        <v>1277</v>
      </c>
      <c r="D1458" s="5282"/>
      <c r="E1458" s="5282"/>
      <c r="F1458" s="5282"/>
      <c r="G1458" s="5282"/>
      <c r="H1458" s="5314"/>
    </row>
    <row r="1459" spans="3:8" s="314" customFormat="1" ht="15" customHeight="1" x14ac:dyDescent="0.2">
      <c r="C1459" s="5315" t="s">
        <v>2549</v>
      </c>
      <c r="D1459" s="5316"/>
      <c r="E1459" s="5316"/>
      <c r="F1459" s="5316"/>
      <c r="G1459" s="5316"/>
      <c r="H1459" s="5317"/>
    </row>
    <row r="1460" spans="3:8" s="314" customFormat="1" ht="15" customHeight="1" x14ac:dyDescent="0.2">
      <c r="C1460" s="892" t="s">
        <v>2550</v>
      </c>
      <c r="D1460" s="893"/>
      <c r="E1460" s="893"/>
      <c r="F1460" s="893"/>
      <c r="G1460" s="893"/>
      <c r="H1460" s="894"/>
    </row>
    <row r="1461" spans="3:8" s="314" customFormat="1" ht="15" customHeight="1" thickBot="1" x14ac:dyDescent="0.25">
      <c r="C1461" s="895" t="s">
        <v>2551</v>
      </c>
      <c r="D1461" s="896"/>
      <c r="E1461" s="896"/>
      <c r="F1461" s="896"/>
      <c r="G1461" s="896"/>
      <c r="H1461" s="897"/>
    </row>
    <row r="1462" spans="3:8" s="314" customFormat="1" ht="15" customHeight="1" thickTop="1" x14ac:dyDescent="0.3">
      <c r="C1462" s="5153" t="str">
        <f>+C1450</f>
        <v>.</v>
      </c>
      <c r="D1462" s="5153"/>
      <c r="E1462" s="5153"/>
      <c r="F1462" s="483"/>
      <c r="G1462" s="483"/>
      <c r="H1462" s="248"/>
    </row>
    <row r="1463" spans="3:8" s="314" customFormat="1" ht="15" customHeight="1" x14ac:dyDescent="0.3">
      <c r="C1463" s="483"/>
      <c r="D1463" s="483"/>
      <c r="E1463" s="483"/>
      <c r="F1463" s="483"/>
      <c r="G1463" s="483"/>
      <c r="H1463" s="248"/>
    </row>
    <row r="1464" spans="3:8" s="314" customFormat="1" ht="15" customHeight="1" x14ac:dyDescent="0.2">
      <c r="C1464" s="5275" t="s">
        <v>1027</v>
      </c>
      <c r="D1464" s="5275"/>
      <c r="E1464" s="5275"/>
      <c r="F1464" s="5275"/>
      <c r="G1464" s="5275"/>
      <c r="H1464" s="248"/>
    </row>
    <row r="1465" spans="3:8" s="314" customFormat="1" ht="15" customHeight="1" x14ac:dyDescent="0.2">
      <c r="C1465" s="5274" t="s">
        <v>1028</v>
      </c>
      <c r="D1465" s="5275"/>
      <c r="E1465" s="5275"/>
      <c r="F1465" s="5275"/>
      <c r="G1465" s="5276"/>
      <c r="H1465" s="248"/>
    </row>
    <row r="1466" spans="3:8" s="314" customFormat="1" ht="15" customHeight="1" x14ac:dyDescent="0.2">
      <c r="C1466" s="746" t="s">
        <v>1029</v>
      </c>
      <c r="D1466" s="876"/>
      <c r="E1466" s="876"/>
      <c r="F1466" s="876"/>
      <c r="G1466" s="877"/>
      <c r="H1466" s="248"/>
    </row>
    <row r="1467" spans="3:8" s="314" customFormat="1" ht="32.25" customHeight="1" x14ac:dyDescent="0.2">
      <c r="C1467" s="5166" t="s">
        <v>1030</v>
      </c>
      <c r="D1467" s="4268"/>
      <c r="E1467" s="4268"/>
      <c r="F1467" s="4268"/>
      <c r="G1467" s="5273"/>
      <c r="H1467" s="248"/>
    </row>
    <row r="1468" spans="3:8" s="314" customFormat="1" ht="15" customHeight="1" x14ac:dyDescent="0.2">
      <c r="C1468" s="892" t="s">
        <v>1031</v>
      </c>
      <c r="D1468" s="893"/>
      <c r="E1468" s="893"/>
      <c r="F1468" s="893"/>
      <c r="G1468" s="894"/>
      <c r="H1468" s="248"/>
    </row>
    <row r="1469" spans="3:8" s="314" customFormat="1" ht="15" customHeight="1" x14ac:dyDescent="0.2">
      <c r="C1469" s="892"/>
      <c r="D1469" s="893"/>
      <c r="E1469" s="893"/>
      <c r="F1469" s="893"/>
      <c r="G1469" s="894"/>
      <c r="H1469" s="248"/>
    </row>
    <row r="1470" spans="3:8" s="314" customFormat="1" ht="15" customHeight="1" x14ac:dyDescent="0.2">
      <c r="C1470" s="746" t="s">
        <v>533</v>
      </c>
      <c r="D1470" s="893"/>
      <c r="E1470" s="893"/>
      <c r="F1470" s="893"/>
      <c r="G1470" s="894"/>
      <c r="H1470" s="248"/>
    </row>
    <row r="1471" spans="3:8" s="314" customFormat="1" ht="15" customHeight="1" x14ac:dyDescent="0.2">
      <c r="C1471" s="5166" t="s">
        <v>1032</v>
      </c>
      <c r="D1471" s="4268"/>
      <c r="E1471" s="4268"/>
      <c r="F1471" s="4268"/>
      <c r="G1471" s="5273"/>
      <c r="H1471" s="248"/>
    </row>
    <row r="1472" spans="3:8" s="314" customFormat="1" ht="15" customHeight="1" x14ac:dyDescent="0.2">
      <c r="C1472" s="5166" t="s">
        <v>1033</v>
      </c>
      <c r="D1472" s="4268"/>
      <c r="E1472" s="4268"/>
      <c r="F1472" s="4268"/>
      <c r="G1472" s="5273"/>
      <c r="H1472" s="248"/>
    </row>
    <row r="1473" spans="3:8" s="314" customFormat="1" ht="15" customHeight="1" x14ac:dyDescent="0.2">
      <c r="C1473" s="5166" t="s">
        <v>1034</v>
      </c>
      <c r="D1473" s="4268"/>
      <c r="E1473" s="4268"/>
      <c r="F1473" s="4268"/>
      <c r="G1473" s="5273"/>
      <c r="H1473" s="248"/>
    </row>
    <row r="1474" spans="3:8" s="314" customFormat="1" ht="15" customHeight="1" x14ac:dyDescent="0.2">
      <c r="C1474" s="5166" t="s">
        <v>1035</v>
      </c>
      <c r="D1474" s="4268"/>
      <c r="E1474" s="4268"/>
      <c r="F1474" s="4268"/>
      <c r="G1474" s="5273"/>
      <c r="H1474" s="248"/>
    </row>
    <row r="1475" spans="3:8" s="314" customFormat="1" ht="15" customHeight="1" x14ac:dyDescent="0.2">
      <c r="C1475" s="5166" t="s">
        <v>1036</v>
      </c>
      <c r="D1475" s="4268"/>
      <c r="E1475" s="4268"/>
      <c r="F1475" s="4268"/>
      <c r="G1475" s="5273"/>
      <c r="H1475" s="248"/>
    </row>
    <row r="1476" spans="3:8" s="314" customFormat="1" ht="33.75" customHeight="1" x14ac:dyDescent="0.2">
      <c r="C1476" s="5166" t="s">
        <v>1037</v>
      </c>
      <c r="D1476" s="4268"/>
      <c r="E1476" s="4268"/>
      <c r="F1476" s="4268"/>
      <c r="G1476" s="5273"/>
      <c r="H1476" s="248"/>
    </row>
    <row r="1477" spans="3:8" s="314" customFormat="1" ht="15" customHeight="1" x14ac:dyDescent="0.2">
      <c r="C1477" s="5166" t="s">
        <v>1038</v>
      </c>
      <c r="D1477" s="4268"/>
      <c r="E1477" s="4268"/>
      <c r="F1477" s="4268"/>
      <c r="G1477" s="5273"/>
      <c r="H1477" s="248"/>
    </row>
    <row r="1478" spans="3:8" s="314" customFormat="1" ht="28.5" customHeight="1" x14ac:dyDescent="0.2">
      <c r="C1478" s="5166" t="s">
        <v>1039</v>
      </c>
      <c r="D1478" s="4268"/>
      <c r="E1478" s="4268"/>
      <c r="F1478" s="4268"/>
      <c r="G1478" s="5273"/>
      <c r="H1478" s="248"/>
    </row>
    <row r="1479" spans="3:8" s="314" customFormat="1" ht="15" customHeight="1" x14ac:dyDescent="0.2">
      <c r="C1479" s="5166" t="s">
        <v>1040</v>
      </c>
      <c r="D1479" s="4268"/>
      <c r="E1479" s="4268"/>
      <c r="F1479" s="4268"/>
      <c r="G1479" s="5273"/>
      <c r="H1479" s="248"/>
    </row>
    <row r="1480" spans="3:8" s="314" customFormat="1" ht="15" customHeight="1" x14ac:dyDescent="0.2">
      <c r="C1480" s="5166" t="s">
        <v>1041</v>
      </c>
      <c r="D1480" s="4268"/>
      <c r="E1480" s="4268"/>
      <c r="F1480" s="4268"/>
      <c r="G1480" s="5273"/>
      <c r="H1480" s="248"/>
    </row>
    <row r="1481" spans="3:8" s="314" customFormat="1" ht="15" customHeight="1" x14ac:dyDescent="0.2">
      <c r="C1481" s="5166" t="s">
        <v>1042</v>
      </c>
      <c r="D1481" s="4268"/>
      <c r="E1481" s="4268"/>
      <c r="F1481" s="4268"/>
      <c r="G1481" s="5273"/>
      <c r="H1481" s="248"/>
    </row>
    <row r="1482" spans="3:8" s="314" customFormat="1" ht="15" customHeight="1" x14ac:dyDescent="0.2">
      <c r="C1482" s="5168" t="s">
        <v>1043</v>
      </c>
      <c r="D1482" s="3848"/>
      <c r="E1482" s="3848"/>
      <c r="F1482" s="3848"/>
      <c r="G1482" s="5169"/>
      <c r="H1482" s="248"/>
    </row>
    <row r="1483" spans="3:8" s="314" customFormat="1" ht="15" customHeight="1" thickBot="1" x14ac:dyDescent="0.25">
      <c r="C1483" s="5170" t="s">
        <v>1044</v>
      </c>
      <c r="D1483" s="5285"/>
      <c r="E1483" s="5285"/>
      <c r="F1483" s="5285"/>
      <c r="G1483" s="5332"/>
      <c r="H1483" s="248"/>
    </row>
    <row r="1484" spans="3:8" s="314" customFormat="1" ht="15" customHeight="1" thickTop="1" x14ac:dyDescent="0.2">
      <c r="C1484" s="1039" t="str">
        <f>+C1462</f>
        <v>.</v>
      </c>
      <c r="D1484" s="900"/>
      <c r="E1484" s="900"/>
      <c r="F1484" s="900"/>
      <c r="G1484" s="900"/>
      <c r="H1484" s="248"/>
    </row>
    <row r="1485" spans="3:8" s="314" customFormat="1" ht="15" customHeight="1" thickBot="1" x14ac:dyDescent="0.25">
      <c r="C1485" s="1013"/>
      <c r="D1485" s="1013"/>
      <c r="E1485" s="1013"/>
      <c r="F1485" s="1013"/>
      <c r="G1485" s="1014"/>
      <c r="H1485" s="248"/>
    </row>
    <row r="1486" spans="3:8" s="314" customFormat="1" ht="15" customHeight="1" thickTop="1" x14ac:dyDescent="0.2">
      <c r="C1486" s="5154" t="s">
        <v>1045</v>
      </c>
      <c r="D1486" s="5155"/>
      <c r="E1486" s="5155"/>
      <c r="F1486" s="5155"/>
      <c r="G1486" s="5156"/>
      <c r="H1486" s="248"/>
    </row>
    <row r="1487" spans="3:8" s="314" customFormat="1" ht="15" customHeight="1" x14ac:dyDescent="0.2">
      <c r="C1487" s="746" t="s">
        <v>1029</v>
      </c>
      <c r="D1487" s="876"/>
      <c r="E1487" s="876"/>
      <c r="F1487" s="876"/>
      <c r="G1487" s="877"/>
      <c r="H1487" s="248"/>
    </row>
    <row r="1488" spans="3:8" s="314" customFormat="1" ht="28.5" customHeight="1" x14ac:dyDescent="0.2">
      <c r="C1488" s="5166" t="s">
        <v>1046</v>
      </c>
      <c r="D1488" s="4268"/>
      <c r="E1488" s="4268"/>
      <c r="F1488" s="4268"/>
      <c r="G1488" s="5273"/>
      <c r="H1488" s="248"/>
    </row>
    <row r="1489" spans="3:8" s="314" customFormat="1" ht="15" customHeight="1" x14ac:dyDescent="0.2">
      <c r="C1489" s="892" t="s">
        <v>1047</v>
      </c>
      <c r="D1489" s="893"/>
      <c r="E1489" s="893"/>
      <c r="F1489" s="893"/>
      <c r="G1489" s="894"/>
      <c r="H1489" s="248"/>
    </row>
    <row r="1490" spans="3:8" s="314" customFormat="1" ht="15" customHeight="1" x14ac:dyDescent="0.2">
      <c r="C1490" s="892"/>
      <c r="D1490" s="893"/>
      <c r="E1490" s="893"/>
      <c r="F1490" s="893"/>
      <c r="G1490" s="894"/>
      <c r="H1490" s="248"/>
    </row>
    <row r="1491" spans="3:8" s="314" customFormat="1" ht="15" customHeight="1" x14ac:dyDescent="0.2">
      <c r="C1491" s="746" t="s">
        <v>1048</v>
      </c>
      <c r="D1491" s="893"/>
      <c r="E1491" s="893"/>
      <c r="F1491" s="893"/>
      <c r="G1491" s="894"/>
      <c r="H1491" s="248"/>
    </row>
    <row r="1492" spans="3:8" s="314" customFormat="1" ht="15" customHeight="1" x14ac:dyDescent="0.2">
      <c r="C1492" s="5166" t="s">
        <v>1049</v>
      </c>
      <c r="D1492" s="4268"/>
      <c r="E1492" s="4268"/>
      <c r="F1492" s="4268"/>
      <c r="G1492" s="5273"/>
      <c r="H1492" s="248"/>
    </row>
    <row r="1493" spans="3:8" s="314" customFormat="1" ht="41.25" customHeight="1" x14ac:dyDescent="0.2">
      <c r="C1493" s="5166" t="s">
        <v>1050</v>
      </c>
      <c r="D1493" s="4268"/>
      <c r="E1493" s="4268"/>
      <c r="F1493" s="4268"/>
      <c r="G1493" s="5273"/>
      <c r="H1493" s="248"/>
    </row>
    <row r="1494" spans="3:8" s="314" customFormat="1" ht="15" customHeight="1" x14ac:dyDescent="0.2">
      <c r="C1494" s="5166" t="s">
        <v>1051</v>
      </c>
      <c r="D1494" s="4268"/>
      <c r="E1494" s="4268"/>
      <c r="F1494" s="4268"/>
      <c r="G1494" s="5273"/>
      <c r="H1494" s="248"/>
    </row>
    <row r="1495" spans="3:8" s="314" customFormat="1" ht="32.25" customHeight="1" x14ac:dyDescent="0.2">
      <c r="C1495" s="5166" t="s">
        <v>1052</v>
      </c>
      <c r="D1495" s="4268"/>
      <c r="E1495" s="4268"/>
      <c r="F1495" s="4268"/>
      <c r="G1495" s="5273"/>
      <c r="H1495" s="248"/>
    </row>
    <row r="1496" spans="3:8" s="314" customFormat="1" ht="15" customHeight="1" x14ac:dyDescent="0.2">
      <c r="C1496" s="5166" t="s">
        <v>1053</v>
      </c>
      <c r="D1496" s="4268"/>
      <c r="E1496" s="4268"/>
      <c r="F1496" s="4268"/>
      <c r="G1496" s="5273"/>
      <c r="H1496" s="248"/>
    </row>
    <row r="1497" spans="3:8" s="314" customFormat="1" ht="15" customHeight="1" x14ac:dyDescent="0.2">
      <c r="C1497" s="5166" t="s">
        <v>1054</v>
      </c>
      <c r="D1497" s="4268"/>
      <c r="E1497" s="4268"/>
      <c r="F1497" s="4268"/>
      <c r="G1497" s="5273"/>
      <c r="H1497" s="248"/>
    </row>
    <row r="1498" spans="3:8" s="314" customFormat="1" ht="15" customHeight="1" thickBot="1" x14ac:dyDescent="0.25">
      <c r="C1498" s="5333"/>
      <c r="D1498" s="5334"/>
      <c r="E1498" s="5334"/>
      <c r="F1498" s="5334"/>
      <c r="G1498" s="5335"/>
      <c r="H1498" s="248"/>
    </row>
    <row r="1499" spans="3:8" s="314" customFormat="1" ht="15" customHeight="1" thickBot="1" x14ac:dyDescent="0.25">
      <c r="C1499" s="974" t="s">
        <v>1055</v>
      </c>
      <c r="D1499" s="833" t="s">
        <v>1056</v>
      </c>
      <c r="E1499" s="833" t="s">
        <v>1057</v>
      </c>
      <c r="F1499" s="833" t="s">
        <v>1058</v>
      </c>
      <c r="G1499" s="899" t="s">
        <v>1059</v>
      </c>
      <c r="H1499" s="248"/>
    </row>
    <row r="1500" spans="3:8" s="314" customFormat="1" ht="15" customHeight="1" thickBot="1" x14ac:dyDescent="0.25">
      <c r="C1500" s="1015" t="s">
        <v>1060</v>
      </c>
      <c r="D1500" s="830" t="s">
        <v>1061</v>
      </c>
      <c r="E1500" s="830">
        <v>5</v>
      </c>
      <c r="F1500" s="830" t="s">
        <v>1062</v>
      </c>
      <c r="G1500" s="1016" t="s">
        <v>1063</v>
      </c>
      <c r="H1500" s="248"/>
    </row>
    <row r="1501" spans="3:8" s="314" customFormat="1" ht="15" customHeight="1" x14ac:dyDescent="0.2">
      <c r="C1501" s="902"/>
      <c r="D1501" s="901"/>
      <c r="E1501" s="901"/>
      <c r="F1501" s="901"/>
      <c r="G1501" s="745"/>
      <c r="H1501" s="248"/>
    </row>
    <row r="1502" spans="3:8" s="314" customFormat="1" ht="44.25" customHeight="1" x14ac:dyDescent="0.2">
      <c r="C1502" s="5166" t="s">
        <v>1064</v>
      </c>
      <c r="D1502" s="4740"/>
      <c r="E1502" s="4740"/>
      <c r="F1502" s="4740"/>
      <c r="G1502" s="5167"/>
      <c r="H1502" s="248"/>
    </row>
    <row r="1503" spans="3:8" s="314" customFormat="1" ht="15" customHeight="1" x14ac:dyDescent="0.2">
      <c r="C1503" s="5166" t="s">
        <v>2272</v>
      </c>
      <c r="D1503" s="4740"/>
      <c r="E1503" s="4740"/>
      <c r="F1503" s="4740"/>
      <c r="G1503" s="5167"/>
      <c r="H1503" s="248"/>
    </row>
    <row r="1504" spans="3:8" s="314" customFormat="1" ht="15" customHeight="1" x14ac:dyDescent="0.2">
      <c r="C1504" s="5166" t="s">
        <v>2273</v>
      </c>
      <c r="D1504" s="4740"/>
      <c r="E1504" s="4740"/>
      <c r="F1504" s="4740"/>
      <c r="G1504" s="5167"/>
      <c r="H1504" s="248"/>
    </row>
    <row r="1505" spans="3:8" s="314" customFormat="1" ht="15" customHeight="1" x14ac:dyDescent="0.2">
      <c r="C1505" s="5166" t="s">
        <v>2274</v>
      </c>
      <c r="D1505" s="4740"/>
      <c r="E1505" s="4740"/>
      <c r="F1505" s="4740"/>
      <c r="G1505" s="5167"/>
      <c r="H1505" s="248"/>
    </row>
    <row r="1506" spans="3:8" s="314" customFormat="1" ht="15" customHeight="1" x14ac:dyDescent="0.2">
      <c r="C1506" s="5166" t="s">
        <v>2275</v>
      </c>
      <c r="D1506" s="4740"/>
      <c r="E1506" s="4740"/>
      <c r="F1506" s="4740"/>
      <c r="G1506" s="5167"/>
      <c r="H1506" s="248"/>
    </row>
    <row r="1507" spans="3:8" s="314" customFormat="1" ht="25.5" customHeight="1" x14ac:dyDescent="0.2">
      <c r="C1507" s="5166" t="s">
        <v>2276</v>
      </c>
      <c r="D1507" s="4740"/>
      <c r="E1507" s="4740"/>
      <c r="F1507" s="4740"/>
      <c r="G1507" s="5167"/>
      <c r="H1507" s="248"/>
    </row>
    <row r="1508" spans="3:8" s="314" customFormat="1" ht="15" customHeight="1" x14ac:dyDescent="0.2">
      <c r="C1508" s="5166" t="s">
        <v>2277</v>
      </c>
      <c r="D1508" s="4740"/>
      <c r="E1508" s="4740"/>
      <c r="F1508" s="4740"/>
      <c r="G1508" s="5167"/>
      <c r="H1508" s="248"/>
    </row>
    <row r="1509" spans="3:8" s="314" customFormat="1" ht="27" customHeight="1" x14ac:dyDescent="0.2">
      <c r="C1509" s="5166" t="s">
        <v>2278</v>
      </c>
      <c r="D1509" s="4740"/>
      <c r="E1509" s="4740"/>
      <c r="F1509" s="4740"/>
      <c r="G1509" s="5167"/>
      <c r="H1509" s="248"/>
    </row>
    <row r="1510" spans="3:8" s="314" customFormat="1" ht="15" customHeight="1" x14ac:dyDescent="0.2">
      <c r="C1510" s="5166" t="s">
        <v>2279</v>
      </c>
      <c r="D1510" s="4740"/>
      <c r="E1510" s="4740"/>
      <c r="F1510" s="4740"/>
      <c r="G1510" s="5167"/>
      <c r="H1510" s="248"/>
    </row>
    <row r="1511" spans="3:8" s="314" customFormat="1" ht="15" customHeight="1" x14ac:dyDescent="0.2">
      <c r="C1511" s="5168" t="s">
        <v>1043</v>
      </c>
      <c r="D1511" s="3848"/>
      <c r="E1511" s="3848"/>
      <c r="F1511" s="3848"/>
      <c r="G1511" s="5169"/>
      <c r="H1511" s="248"/>
    </row>
    <row r="1512" spans="3:8" s="314" customFormat="1" ht="15" customHeight="1" x14ac:dyDescent="0.2">
      <c r="C1512" s="5168" t="s">
        <v>4032</v>
      </c>
      <c r="D1512" s="4808"/>
      <c r="E1512" s="4808"/>
      <c r="F1512" s="4808"/>
      <c r="G1512" s="5230"/>
      <c r="H1512" s="248"/>
    </row>
    <row r="1513" spans="3:8" s="314" customFormat="1" ht="15" customHeight="1" thickBot="1" x14ac:dyDescent="0.25">
      <c r="C1513" s="5170" t="s">
        <v>1044</v>
      </c>
      <c r="D1513" s="5171"/>
      <c r="E1513" s="5171"/>
      <c r="F1513" s="5171"/>
      <c r="G1513" s="5172"/>
      <c r="H1513" s="248"/>
    </row>
    <row r="1514" spans="3:8" s="314" customFormat="1" ht="15" customHeight="1" thickTop="1" x14ac:dyDescent="0.2">
      <c r="C1514" s="5361" t="str">
        <f>+C1484</f>
        <v>.</v>
      </c>
      <c r="D1514" s="5361"/>
      <c r="E1514" s="5361"/>
      <c r="F1514" s="900"/>
      <c r="G1514" s="900"/>
      <c r="H1514" s="248"/>
    </row>
    <row r="1515" spans="3:8" s="314" customFormat="1" ht="15" customHeight="1" thickBot="1" x14ac:dyDescent="0.25">
      <c r="C1515"/>
      <c r="D1515"/>
      <c r="E1515"/>
      <c r="F1515"/>
      <c r="G1515" s="1017"/>
      <c r="H1515" s="248"/>
    </row>
    <row r="1516" spans="3:8" s="314" customFormat="1" ht="15" customHeight="1" thickTop="1" x14ac:dyDescent="0.2">
      <c r="C1516" s="5154" t="s">
        <v>244</v>
      </c>
      <c r="D1516" s="5155"/>
      <c r="E1516" s="5155"/>
      <c r="F1516" s="5155"/>
      <c r="G1516" s="5156"/>
      <c r="H1516" s="248"/>
    </row>
    <row r="1517" spans="3:8" s="314" customFormat="1" ht="15" customHeight="1" x14ac:dyDescent="0.2">
      <c r="C1517" s="746" t="s">
        <v>373</v>
      </c>
      <c r="D1517" s="876"/>
      <c r="E1517" s="876"/>
      <c r="F1517" s="876"/>
      <c r="G1517" s="877"/>
      <c r="H1517" s="248"/>
    </row>
    <row r="1518" spans="3:8" s="314" customFormat="1" ht="15" customHeight="1" x14ac:dyDescent="0.2">
      <c r="C1518" s="5166" t="s">
        <v>245</v>
      </c>
      <c r="D1518" s="4740"/>
      <c r="E1518" s="4740"/>
      <c r="F1518" s="4740"/>
      <c r="G1518" s="5167"/>
      <c r="H1518" s="248"/>
    </row>
    <row r="1519" spans="3:8" s="314" customFormat="1" ht="15" customHeight="1" x14ac:dyDescent="0.2">
      <c r="C1519" s="892" t="s">
        <v>246</v>
      </c>
      <c r="D1519" s="893"/>
      <c r="E1519" s="1019"/>
      <c r="F1519" s="1019"/>
      <c r="G1519" s="894"/>
      <c r="H1519" s="248"/>
    </row>
    <row r="1520" spans="3:8" s="314" customFormat="1" ht="15" customHeight="1" x14ac:dyDescent="0.2">
      <c r="C1520" s="892" t="s">
        <v>1740</v>
      </c>
      <c r="D1520" s="893"/>
      <c r="E1520" s="1019"/>
      <c r="F1520" s="1019"/>
      <c r="G1520" s="894"/>
      <c r="H1520" s="248"/>
    </row>
    <row r="1521" spans="3:8" s="314" customFormat="1" ht="15" customHeight="1" x14ac:dyDescent="0.2">
      <c r="C1521" s="5166" t="s">
        <v>1741</v>
      </c>
      <c r="D1521" s="4740"/>
      <c r="E1521" s="4740"/>
      <c r="F1521" s="4740"/>
      <c r="G1521" s="5167"/>
      <c r="H1521" s="248"/>
    </row>
    <row r="1522" spans="3:8" s="314" customFormat="1" ht="15" customHeight="1" x14ac:dyDescent="0.2">
      <c r="C1522" s="5166" t="s">
        <v>1742</v>
      </c>
      <c r="D1522" s="4740"/>
      <c r="E1522" s="4740"/>
      <c r="F1522" s="4740"/>
      <c r="G1522" s="5167"/>
      <c r="H1522" s="248"/>
    </row>
    <row r="1523" spans="3:8" s="314" customFormat="1" ht="15" customHeight="1" x14ac:dyDescent="0.2">
      <c r="C1523" s="5166" t="s">
        <v>1743</v>
      </c>
      <c r="D1523" s="4740"/>
      <c r="E1523" s="4740"/>
      <c r="F1523" s="4740"/>
      <c r="G1523" s="5167"/>
      <c r="H1523" s="248"/>
    </row>
    <row r="1524" spans="3:8" s="314" customFormat="1" ht="15" customHeight="1" x14ac:dyDescent="0.2">
      <c r="C1524" s="902" t="s">
        <v>1744</v>
      </c>
      <c r="D1524" s="901" t="s">
        <v>1745</v>
      </c>
      <c r="E1524" s="4808" t="s">
        <v>1746</v>
      </c>
      <c r="F1524" s="4808"/>
      <c r="G1524" s="745"/>
      <c r="H1524" s="248"/>
    </row>
    <row r="1525" spans="3:8" s="314" customFormat="1" ht="15" customHeight="1" x14ac:dyDescent="0.2">
      <c r="C1525" s="902" t="s">
        <v>1747</v>
      </c>
      <c r="D1525" s="901" t="s">
        <v>1745</v>
      </c>
      <c r="E1525" s="4808" t="s">
        <v>1746</v>
      </c>
      <c r="F1525" s="4808"/>
      <c r="G1525" s="745"/>
      <c r="H1525" s="248"/>
    </row>
    <row r="1526" spans="3:8" s="314" customFormat="1" ht="15" customHeight="1" x14ac:dyDescent="0.2">
      <c r="C1526" s="5166" t="s">
        <v>1748</v>
      </c>
      <c r="D1526" s="4740"/>
      <c r="E1526" s="4740"/>
      <c r="F1526" s="4740"/>
      <c r="G1526" s="5167"/>
      <c r="H1526" s="248"/>
    </row>
    <row r="1527" spans="3:8" s="314" customFormat="1" ht="15" customHeight="1" x14ac:dyDescent="0.2">
      <c r="C1527" s="902" t="s">
        <v>1749</v>
      </c>
      <c r="D1527" s="1020" t="s">
        <v>1750</v>
      </c>
      <c r="E1527" s="4808" t="s">
        <v>1746</v>
      </c>
      <c r="F1527" s="4808"/>
      <c r="G1527" s="745"/>
      <c r="H1527" s="248"/>
    </row>
    <row r="1528" spans="3:8" s="314" customFormat="1" ht="15" customHeight="1" x14ac:dyDescent="0.2">
      <c r="C1528" s="5166"/>
      <c r="D1528" s="4740"/>
      <c r="E1528" s="4740"/>
      <c r="F1528" s="4740"/>
      <c r="G1528" s="5167"/>
      <c r="H1528" s="248"/>
    </row>
    <row r="1529" spans="3:8" s="314" customFormat="1" ht="15" customHeight="1" x14ac:dyDescent="0.2">
      <c r="C1529" s="1021" t="s">
        <v>374</v>
      </c>
      <c r="D1529" s="901"/>
      <c r="E1529" s="901"/>
      <c r="F1529" s="901"/>
      <c r="G1529" s="745"/>
      <c r="H1529" s="248"/>
    </row>
    <row r="1530" spans="3:8" s="314" customFormat="1" ht="15" customHeight="1" x14ac:dyDescent="0.2">
      <c r="C1530" s="5166" t="s">
        <v>1751</v>
      </c>
      <c r="D1530" s="4740"/>
      <c r="E1530" s="4740"/>
      <c r="F1530" s="4740"/>
      <c r="G1530" s="5167"/>
      <c r="H1530" s="248"/>
    </row>
    <row r="1531" spans="3:8" s="314" customFormat="1" ht="15" customHeight="1" x14ac:dyDescent="0.2">
      <c r="C1531" s="5166" t="s">
        <v>1752</v>
      </c>
      <c r="D1531" s="4740"/>
      <c r="E1531" s="4740"/>
      <c r="F1531" s="4740"/>
      <c r="G1531" s="5167"/>
      <c r="H1531" s="248"/>
    </row>
    <row r="1532" spans="3:8" s="314" customFormat="1" ht="15" customHeight="1" x14ac:dyDescent="0.2">
      <c r="C1532" s="5166" t="s">
        <v>1753</v>
      </c>
      <c r="D1532" s="4740"/>
      <c r="E1532" s="4740"/>
      <c r="F1532" s="4740"/>
      <c r="G1532" s="5167"/>
      <c r="H1532" s="248"/>
    </row>
    <row r="1533" spans="3:8" s="314" customFormat="1" ht="15" customHeight="1" x14ac:dyDescent="0.2">
      <c r="C1533" s="5166" t="s">
        <v>1215</v>
      </c>
      <c r="D1533" s="4740"/>
      <c r="E1533" s="4740"/>
      <c r="F1533" s="4740"/>
      <c r="G1533" s="5167"/>
      <c r="H1533" s="248"/>
    </row>
    <row r="1534" spans="3:8" s="314" customFormat="1" ht="15" customHeight="1" x14ac:dyDescent="0.2">
      <c r="C1534" s="5166" t="s">
        <v>1216</v>
      </c>
      <c r="D1534" s="4740"/>
      <c r="E1534" s="4740"/>
      <c r="F1534" s="4740"/>
      <c r="G1534" s="5167"/>
      <c r="H1534" s="248"/>
    </row>
    <row r="1535" spans="3:8" s="314" customFormat="1" ht="15" customHeight="1" x14ac:dyDescent="0.2">
      <c r="C1535" s="5166" t="s">
        <v>1217</v>
      </c>
      <c r="D1535" s="4740"/>
      <c r="E1535" s="4740"/>
      <c r="F1535" s="4740"/>
      <c r="G1535" s="5167"/>
      <c r="H1535" s="248"/>
    </row>
    <row r="1536" spans="3:8" s="314" customFormat="1" ht="15" customHeight="1" x14ac:dyDescent="0.2">
      <c r="C1536" s="5168" t="s">
        <v>1043</v>
      </c>
      <c r="D1536" s="3848"/>
      <c r="E1536" s="3848"/>
      <c r="F1536" s="3848"/>
      <c r="G1536" s="5169"/>
      <c r="H1536" s="248"/>
    </row>
    <row r="1537" spans="3:12" s="314" customFormat="1" ht="15" customHeight="1" thickBot="1" x14ac:dyDescent="0.25">
      <c r="C1537" s="5170" t="s">
        <v>1044</v>
      </c>
      <c r="D1537" s="5171"/>
      <c r="E1537" s="5171"/>
      <c r="F1537" s="5171"/>
      <c r="G1537" s="5172"/>
      <c r="H1537" s="248"/>
    </row>
    <row r="1538" spans="3:12" s="314" customFormat="1" ht="15" customHeight="1" thickTop="1" x14ac:dyDescent="0.3">
      <c r="C1538" s="5153" t="str">
        <f>+C1514</f>
        <v>.</v>
      </c>
      <c r="D1538" s="5153"/>
      <c r="E1538" s="5153"/>
      <c r="F1538" s="483"/>
      <c r="G1538" s="483"/>
      <c r="H1538" s="248"/>
    </row>
    <row r="1539" spans="3:12" s="314" customFormat="1" ht="15" customHeight="1" thickBot="1" x14ac:dyDescent="0.35">
      <c r="C1539" s="483"/>
      <c r="D1539" s="483"/>
      <c r="E1539" s="483"/>
      <c r="F1539" s="483"/>
      <c r="G1539" s="483"/>
      <c r="H1539" s="248"/>
    </row>
    <row r="1540" spans="3:12" s="314" customFormat="1" ht="15" customHeight="1" thickTop="1" x14ac:dyDescent="0.2">
      <c r="C1540" s="5212" t="s">
        <v>2592</v>
      </c>
      <c r="D1540" s="5213"/>
      <c r="E1540" s="5213"/>
      <c r="F1540" s="5213"/>
      <c r="G1540" s="5213"/>
      <c r="H1540" s="5213"/>
      <c r="I1540" s="5213"/>
      <c r="J1540" s="5213"/>
      <c r="K1540" s="5213"/>
      <c r="L1540" s="5214"/>
    </row>
    <row r="1541" spans="3:12" s="314" customFormat="1" ht="15" customHeight="1" x14ac:dyDescent="0.2">
      <c r="C1541" s="988" t="s">
        <v>2591</v>
      </c>
      <c r="D1541" s="876"/>
      <c r="E1541" s="876"/>
      <c r="F1541" s="876"/>
      <c r="G1541" s="898"/>
      <c r="H1541" s="712"/>
      <c r="I1541" s="712"/>
      <c r="J1541" s="712"/>
      <c r="K1541" s="712"/>
      <c r="L1541" s="989"/>
    </row>
    <row r="1542" spans="3:12" s="314" customFormat="1" ht="38.25" customHeight="1" x14ac:dyDescent="0.2">
      <c r="C1542" s="5151" t="s">
        <v>341</v>
      </c>
      <c r="D1542" s="3848"/>
      <c r="E1542" s="3848"/>
      <c r="F1542" s="3848"/>
      <c r="G1542" s="3848"/>
      <c r="H1542" s="3848"/>
      <c r="I1542" s="3848"/>
      <c r="J1542" s="3848"/>
      <c r="K1542" s="712"/>
      <c r="L1542" s="989"/>
    </row>
    <row r="1543" spans="3:12" s="314" customFormat="1" ht="15" customHeight="1" x14ac:dyDescent="0.2">
      <c r="C1543" s="5151" t="s">
        <v>652</v>
      </c>
      <c r="D1543" s="3848"/>
      <c r="E1543" s="3848"/>
      <c r="F1543" s="3848"/>
      <c r="G1543" s="3848"/>
      <c r="H1543" s="3848"/>
      <c r="I1543" s="3848"/>
      <c r="J1543" s="3848"/>
      <c r="K1543" s="712"/>
      <c r="L1543" s="989"/>
    </row>
    <row r="1544" spans="3:12" s="314" customFormat="1" ht="15" customHeight="1" x14ac:dyDescent="0.2">
      <c r="C1544" s="5151" t="s">
        <v>653</v>
      </c>
      <c r="D1544" s="3848"/>
      <c r="E1544" s="3848"/>
      <c r="F1544" s="3848"/>
      <c r="G1544" s="3848"/>
      <c r="H1544" s="3848"/>
      <c r="I1544" s="3848"/>
      <c r="J1544" s="3848"/>
      <c r="K1544" s="712"/>
      <c r="L1544" s="989"/>
    </row>
    <row r="1545" spans="3:12" s="314" customFormat="1" ht="15" customHeight="1" x14ac:dyDescent="0.2">
      <c r="C1545" s="991"/>
      <c r="D1545" s="893"/>
      <c r="E1545" s="893"/>
      <c r="F1545" s="893"/>
      <c r="G1545" s="992"/>
      <c r="H1545" s="712"/>
      <c r="I1545" s="712"/>
      <c r="J1545" s="712"/>
      <c r="K1545" s="712"/>
      <c r="L1545" s="989"/>
    </row>
    <row r="1546" spans="3:12" s="314" customFormat="1" ht="15" customHeight="1" x14ac:dyDescent="0.2">
      <c r="C1546" s="988" t="s">
        <v>654</v>
      </c>
      <c r="D1546" s="893"/>
      <c r="E1546" s="893"/>
      <c r="F1546" s="893"/>
      <c r="G1546" s="992"/>
      <c r="H1546" s="712"/>
      <c r="I1546" s="712"/>
      <c r="J1546" s="712"/>
      <c r="K1546" s="712"/>
      <c r="L1546" s="989"/>
    </row>
    <row r="1547" spans="3:12" s="314" customFormat="1" ht="15" customHeight="1" thickBot="1" x14ac:dyDescent="0.25">
      <c r="C1547" s="991"/>
      <c r="D1547" s="893"/>
      <c r="E1547" s="893"/>
      <c r="F1547" s="893"/>
      <c r="G1547" s="992"/>
      <c r="H1547" s="712"/>
      <c r="I1547" s="712"/>
      <c r="J1547" s="712"/>
      <c r="K1547" s="712"/>
      <c r="L1547" s="989"/>
    </row>
    <row r="1548" spans="3:12" s="314" customFormat="1" ht="15" customHeight="1" thickBot="1" x14ac:dyDescent="0.25">
      <c r="C1548" s="5368" t="s">
        <v>655</v>
      </c>
      <c r="D1548" s="5369"/>
      <c r="E1548" s="5369"/>
      <c r="F1548" s="5369"/>
      <c r="G1548" s="5369"/>
      <c r="H1548" s="5369"/>
      <c r="I1548" s="5369"/>
      <c r="J1548" s="5370"/>
      <c r="K1548" s="5330" t="s">
        <v>656</v>
      </c>
      <c r="L1548" s="5331"/>
    </row>
    <row r="1549" spans="3:12" s="314" customFormat="1" ht="15" customHeight="1" x14ac:dyDescent="0.2">
      <c r="C1549" s="993" t="s">
        <v>657</v>
      </c>
      <c r="D1549" s="994" t="s">
        <v>658</v>
      </c>
      <c r="E1549" s="994" t="s">
        <v>659</v>
      </c>
      <c r="F1549" s="994" t="s">
        <v>660</v>
      </c>
      <c r="G1549" s="994" t="s">
        <v>661</v>
      </c>
      <c r="H1549" s="994" t="s">
        <v>662</v>
      </c>
      <c r="I1549" s="994" t="s">
        <v>663</v>
      </c>
      <c r="J1549" s="995" t="s">
        <v>664</v>
      </c>
      <c r="K1549" s="5417" t="s">
        <v>665</v>
      </c>
      <c r="L1549" s="5418"/>
    </row>
    <row r="1550" spans="3:12" s="314" customFormat="1" ht="15" customHeight="1" thickBot="1" x14ac:dyDescent="0.25">
      <c r="C1550" s="996">
        <v>0.18890000000000001</v>
      </c>
      <c r="D1550" s="997">
        <v>0.28000000000000003</v>
      </c>
      <c r="E1550" s="997">
        <v>0.28000000000000003</v>
      </c>
      <c r="F1550" s="997">
        <v>0.28000000000000003</v>
      </c>
      <c r="G1550" s="998">
        <v>0.28000000000000003</v>
      </c>
      <c r="H1550" s="997">
        <v>0.47</v>
      </c>
      <c r="I1550" s="997">
        <v>0.94</v>
      </c>
      <c r="J1550" s="999">
        <v>4.49</v>
      </c>
      <c r="K1550" s="5362">
        <v>0.1</v>
      </c>
      <c r="L1550" s="5363"/>
    </row>
    <row r="1551" spans="3:12" s="314" customFormat="1" ht="27.75" customHeight="1" x14ac:dyDescent="0.2">
      <c r="C1551" s="5419" t="s">
        <v>995</v>
      </c>
      <c r="D1551" s="5420"/>
      <c r="E1551" s="5328" t="s">
        <v>666</v>
      </c>
      <c r="F1551" s="5328"/>
      <c r="G1551" s="1000" t="s">
        <v>971</v>
      </c>
      <c r="H1551" s="1000" t="s">
        <v>667</v>
      </c>
      <c r="I1551" s="1000" t="s">
        <v>668</v>
      </c>
      <c r="J1551" s="1000" t="s">
        <v>669</v>
      </c>
      <c r="K1551" s="1001" t="s">
        <v>670</v>
      </c>
      <c r="L1551" s="1002" t="s">
        <v>671</v>
      </c>
    </row>
    <row r="1552" spans="3:12" s="314" customFormat="1" ht="15" customHeight="1" x14ac:dyDescent="0.2">
      <c r="C1552" s="5324" t="s">
        <v>672</v>
      </c>
      <c r="D1552" s="5325"/>
      <c r="E1552" s="5325" t="s">
        <v>673</v>
      </c>
      <c r="F1552" s="5325"/>
      <c r="G1552" s="1003">
        <v>0.04</v>
      </c>
      <c r="H1552" s="1003">
        <v>0.15</v>
      </c>
      <c r="I1552" s="1003">
        <v>0.15</v>
      </c>
      <c r="J1552" s="1003">
        <v>0.12</v>
      </c>
      <c r="K1552" s="1003">
        <v>0.05</v>
      </c>
      <c r="L1552" s="1004">
        <v>0.06</v>
      </c>
    </row>
    <row r="1553" spans="3:12" s="314" customFormat="1" ht="15" customHeight="1" x14ac:dyDescent="0.2">
      <c r="C1553" s="5324" t="s">
        <v>674</v>
      </c>
      <c r="D1553" s="5325"/>
      <c r="E1553" s="5325" t="s">
        <v>673</v>
      </c>
      <c r="F1553" s="5325"/>
      <c r="G1553" s="1003">
        <v>0.04</v>
      </c>
      <c r="H1553" s="1003">
        <v>0.15</v>
      </c>
      <c r="I1553" s="1003">
        <v>0.15</v>
      </c>
      <c r="J1553" s="1003">
        <v>0.12</v>
      </c>
      <c r="K1553" s="1003">
        <v>0.05</v>
      </c>
      <c r="L1553" s="1004">
        <v>0.06</v>
      </c>
    </row>
    <row r="1554" spans="3:12" s="314" customFormat="1" ht="15" customHeight="1" x14ac:dyDescent="0.2">
      <c r="C1554" s="5324" t="s">
        <v>675</v>
      </c>
      <c r="D1554" s="5325"/>
      <c r="E1554" s="5325" t="s">
        <v>673</v>
      </c>
      <c r="F1554" s="5325"/>
      <c r="G1554" s="1003">
        <v>0.04</v>
      </c>
      <c r="H1554" s="1003">
        <v>0.15</v>
      </c>
      <c r="I1554" s="1003">
        <v>0.15</v>
      </c>
      <c r="J1554" s="1003">
        <v>0.12</v>
      </c>
      <c r="K1554" s="1003">
        <v>0.05</v>
      </c>
      <c r="L1554" s="1004">
        <v>0.06</v>
      </c>
    </row>
    <row r="1555" spans="3:12" s="314" customFormat="1" ht="15" customHeight="1" thickBot="1" x14ac:dyDescent="0.25">
      <c r="C1555" s="5326" t="s">
        <v>1970</v>
      </c>
      <c r="D1555" s="5327"/>
      <c r="E1555" s="5327"/>
      <c r="F1555" s="5327"/>
      <c r="G1555" s="5327"/>
      <c r="H1555" s="714"/>
      <c r="I1555" s="714"/>
      <c r="J1555" s="714"/>
      <c r="K1555" s="714"/>
      <c r="L1555" s="1005"/>
    </row>
    <row r="1556" spans="3:12" s="314" customFormat="1" ht="15" customHeight="1" x14ac:dyDescent="0.2">
      <c r="C1556" s="991"/>
      <c r="D1556" s="893"/>
      <c r="E1556" s="893"/>
      <c r="F1556" s="893"/>
      <c r="G1556" s="992"/>
      <c r="H1556" s="712"/>
      <c r="I1556" s="712"/>
      <c r="J1556" s="712"/>
      <c r="K1556" s="712"/>
      <c r="L1556" s="989"/>
    </row>
    <row r="1557" spans="3:12" s="314" customFormat="1" ht="15" customHeight="1" x14ac:dyDescent="0.2">
      <c r="C1557" s="991" t="s">
        <v>676</v>
      </c>
      <c r="D1557" s="893"/>
      <c r="E1557" s="893"/>
      <c r="F1557" s="893"/>
      <c r="G1557" s="992"/>
      <c r="H1557" s="712"/>
      <c r="I1557" s="712"/>
      <c r="J1557" s="712"/>
      <c r="K1557" s="715"/>
      <c r="L1557" s="989"/>
    </row>
    <row r="1558" spans="3:12" s="314" customFormat="1" ht="15" customHeight="1" x14ac:dyDescent="0.2">
      <c r="C1558" s="991"/>
      <c r="D1558" s="893"/>
      <c r="E1558" s="893"/>
      <c r="F1558" s="893"/>
      <c r="G1558" s="992"/>
      <c r="H1558" s="712"/>
      <c r="I1558" s="712"/>
      <c r="J1558" s="712"/>
      <c r="K1558" s="712"/>
      <c r="L1558" s="989"/>
    </row>
    <row r="1559" spans="3:12" s="314" customFormat="1" ht="15" customHeight="1" x14ac:dyDescent="0.2">
      <c r="C1559" s="988" t="s">
        <v>677</v>
      </c>
      <c r="D1559" s="893"/>
      <c r="E1559" s="893"/>
      <c r="F1559" s="893"/>
      <c r="G1559" s="992"/>
      <c r="H1559" s="712"/>
      <c r="I1559" s="712"/>
      <c r="J1559" s="712"/>
      <c r="K1559" s="712"/>
      <c r="L1559" s="989"/>
    </row>
    <row r="1560" spans="3:12" s="314" customFormat="1" ht="15" customHeight="1" x14ac:dyDescent="0.2">
      <c r="C1560" s="988"/>
      <c r="D1560" s="893"/>
      <c r="E1560" s="893"/>
      <c r="F1560" s="893"/>
      <c r="G1560" s="992"/>
      <c r="H1560" s="712"/>
      <c r="I1560" s="712"/>
      <c r="J1560" s="712"/>
      <c r="K1560" s="712"/>
      <c r="L1560" s="989"/>
    </row>
    <row r="1561" spans="3:12" s="314" customFormat="1" ht="15" customHeight="1" x14ac:dyDescent="0.2">
      <c r="C1561" s="5183" t="s">
        <v>2341</v>
      </c>
      <c r="D1561" s="3884"/>
      <c r="E1561" s="3884"/>
      <c r="F1561" s="3884"/>
      <c r="G1561" s="3884"/>
      <c r="H1561" s="3884"/>
      <c r="I1561" s="3884"/>
      <c r="J1561" s="3884"/>
      <c r="K1561" s="3884"/>
      <c r="L1561" s="989"/>
    </row>
    <row r="1562" spans="3:12" s="314" customFormat="1" ht="15" customHeight="1" thickBot="1" x14ac:dyDescent="0.25">
      <c r="C1562" s="1006"/>
      <c r="D1562" s="900"/>
      <c r="E1562" s="900"/>
      <c r="F1562" s="900"/>
      <c r="G1562" s="900"/>
      <c r="H1562" s="900"/>
      <c r="I1562" s="900"/>
      <c r="J1562" s="900"/>
      <c r="K1562" s="900"/>
      <c r="L1562" s="989"/>
    </row>
    <row r="1563" spans="3:12" s="314" customFormat="1" ht="15" customHeight="1" x14ac:dyDescent="0.2">
      <c r="C1563" s="1007"/>
      <c r="D1563" s="906" t="s">
        <v>2342</v>
      </c>
      <c r="E1563" s="906" t="s">
        <v>2343</v>
      </c>
      <c r="F1563" s="1008" t="s">
        <v>2344</v>
      </c>
      <c r="G1563" s="900"/>
      <c r="H1563" s="900"/>
      <c r="I1563" s="900"/>
      <c r="J1563" s="900"/>
      <c r="K1563" s="900"/>
      <c r="L1563" s="989"/>
    </row>
    <row r="1564" spans="3:12" s="314" customFormat="1" ht="15" customHeight="1" x14ac:dyDescent="0.2">
      <c r="C1564" s="1009" t="s">
        <v>2345</v>
      </c>
      <c r="D1564" s="972">
        <v>9.9</v>
      </c>
      <c r="E1564" s="972">
        <v>25</v>
      </c>
      <c r="F1564" s="5427" t="s">
        <v>2346</v>
      </c>
      <c r="G1564" s="900"/>
      <c r="H1564" s="900"/>
      <c r="I1564" s="900"/>
      <c r="J1564" s="900"/>
      <c r="K1564" s="900"/>
      <c r="L1564" s="989"/>
    </row>
    <row r="1565" spans="3:12" s="314" customFormat="1" ht="15" customHeight="1" x14ac:dyDescent="0.2">
      <c r="C1565" s="1009" t="s">
        <v>2347</v>
      </c>
      <c r="D1565" s="972">
        <v>14.99</v>
      </c>
      <c r="E1565" s="972">
        <v>40</v>
      </c>
      <c r="F1565" s="5427"/>
      <c r="G1565" s="900"/>
      <c r="H1565" s="900"/>
      <c r="I1565" s="900"/>
      <c r="J1565" s="900"/>
      <c r="K1565" s="900"/>
      <c r="L1565" s="989"/>
    </row>
    <row r="1566" spans="3:12" s="314" customFormat="1" ht="15" customHeight="1" x14ac:dyDescent="0.2">
      <c r="C1566" s="1009" t="s">
        <v>2348</v>
      </c>
      <c r="D1566" s="972">
        <v>24.99</v>
      </c>
      <c r="E1566" s="972">
        <v>90</v>
      </c>
      <c r="F1566" s="5427"/>
      <c r="G1566" s="900"/>
      <c r="H1566" s="900"/>
      <c r="I1566" s="900"/>
      <c r="J1566" s="900"/>
      <c r="K1566" s="900"/>
      <c r="L1566" s="989"/>
    </row>
    <row r="1567" spans="3:12" s="314" customFormat="1" ht="15" customHeight="1" thickBot="1" x14ac:dyDescent="0.25">
      <c r="C1567" s="5329" t="s">
        <v>2349</v>
      </c>
      <c r="D1567" s="5266"/>
      <c r="E1567" s="5266"/>
      <c r="F1567" s="5301"/>
      <c r="G1567" s="900"/>
      <c r="H1567" s="900"/>
      <c r="I1567" s="900"/>
      <c r="J1567" s="900"/>
      <c r="K1567" s="900"/>
      <c r="L1567" s="989"/>
    </row>
    <row r="1568" spans="3:12" s="314" customFormat="1" ht="15" customHeight="1" x14ac:dyDescent="0.2">
      <c r="C1568" s="1006"/>
      <c r="D1568" s="900"/>
      <c r="E1568" s="900"/>
      <c r="F1568" s="900"/>
      <c r="G1568" s="900"/>
      <c r="H1568" s="900"/>
      <c r="I1568" s="900"/>
      <c r="J1568" s="900"/>
      <c r="K1568" s="900"/>
      <c r="L1568" s="989"/>
    </row>
    <row r="1569" spans="3:12" s="314" customFormat="1" ht="15" customHeight="1" x14ac:dyDescent="0.2">
      <c r="C1569" s="5183" t="s">
        <v>2350</v>
      </c>
      <c r="D1569" s="3884"/>
      <c r="E1569" s="3884"/>
      <c r="F1569" s="3884"/>
      <c r="G1569" s="3884"/>
      <c r="H1569" s="3884"/>
      <c r="I1569" s="3884"/>
      <c r="J1569" s="3884"/>
      <c r="K1569" s="900"/>
      <c r="L1569" s="989"/>
    </row>
    <row r="1570" spans="3:12" s="314" customFormat="1" ht="15" customHeight="1" x14ac:dyDescent="0.2">
      <c r="C1570" s="1006"/>
      <c r="D1570" s="900"/>
      <c r="E1570" s="900"/>
      <c r="F1570" s="900"/>
      <c r="G1570" s="900"/>
      <c r="H1570" s="900"/>
      <c r="I1570" s="900"/>
      <c r="J1570" s="900"/>
      <c r="K1570" s="900"/>
      <c r="L1570" s="989"/>
    </row>
    <row r="1571" spans="3:12" s="314" customFormat="1" ht="15" customHeight="1" x14ac:dyDescent="0.2">
      <c r="C1571" s="1006"/>
      <c r="D1571" s="4268" t="s">
        <v>2351</v>
      </c>
      <c r="E1571" s="3884"/>
      <c r="F1571" s="900"/>
      <c r="G1571" s="900"/>
      <c r="H1571" s="900"/>
      <c r="I1571" s="900"/>
      <c r="J1571" s="900"/>
      <c r="K1571" s="900"/>
      <c r="L1571" s="989"/>
    </row>
    <row r="1572" spans="3:12" s="314" customFormat="1" ht="15" customHeight="1" x14ac:dyDescent="0.2">
      <c r="C1572" s="1006"/>
      <c r="D1572" s="4268" t="s">
        <v>2352</v>
      </c>
      <c r="E1572" s="3884"/>
      <c r="F1572" s="900"/>
      <c r="G1572" s="900"/>
      <c r="H1572" s="900"/>
      <c r="I1572" s="900"/>
      <c r="J1572" s="900"/>
      <c r="K1572" s="900"/>
      <c r="L1572" s="989"/>
    </row>
    <row r="1573" spans="3:12" s="314" customFormat="1" ht="15" customHeight="1" x14ac:dyDescent="0.2">
      <c r="C1573" s="1006"/>
      <c r="D1573" s="4268" t="s">
        <v>2353</v>
      </c>
      <c r="E1573" s="3884"/>
      <c r="F1573" s="900"/>
      <c r="G1573" s="900"/>
      <c r="H1573" s="900"/>
      <c r="I1573" s="900"/>
      <c r="J1573" s="900"/>
      <c r="K1573" s="900"/>
      <c r="L1573" s="989"/>
    </row>
    <row r="1574" spans="3:12" s="314" customFormat="1" ht="15" customHeight="1" x14ac:dyDescent="0.2">
      <c r="C1574" s="1006"/>
      <c r="D1574" s="900"/>
      <c r="E1574" s="900"/>
      <c r="F1574" s="900"/>
      <c r="G1574" s="900"/>
      <c r="H1574" s="900"/>
      <c r="I1574" s="900"/>
      <c r="J1574" s="900"/>
      <c r="K1574" s="900"/>
      <c r="L1574" s="989"/>
    </row>
    <row r="1575" spans="3:12" s="314" customFormat="1" ht="15" customHeight="1" x14ac:dyDescent="0.2">
      <c r="C1575" s="5183" t="s">
        <v>2354</v>
      </c>
      <c r="D1575" s="3884"/>
      <c r="E1575" s="3884"/>
      <c r="F1575" s="3884"/>
      <c r="G1575" s="3884"/>
      <c r="H1575" s="3884"/>
      <c r="I1575" s="3884"/>
      <c r="J1575" s="3884"/>
      <c r="K1575" s="3884"/>
      <c r="L1575" s="989"/>
    </row>
    <row r="1576" spans="3:12" s="314" customFormat="1" ht="15" customHeight="1" x14ac:dyDescent="0.2">
      <c r="C1576" s="5151" t="s">
        <v>2355</v>
      </c>
      <c r="D1576" s="3848"/>
      <c r="E1576" s="3848"/>
      <c r="F1576" s="3848"/>
      <c r="G1576" s="3848"/>
      <c r="H1576" s="3848"/>
      <c r="I1576" s="3848"/>
      <c r="J1576" s="3848"/>
      <c r="K1576" s="3848"/>
      <c r="L1576" s="989"/>
    </row>
    <row r="1577" spans="3:12" s="314" customFormat="1" ht="30.75" customHeight="1" x14ac:dyDescent="0.2">
      <c r="C1577" s="5151" t="s">
        <v>1018</v>
      </c>
      <c r="D1577" s="3848"/>
      <c r="E1577" s="3848"/>
      <c r="F1577" s="3848"/>
      <c r="G1577" s="3848"/>
      <c r="H1577" s="3848"/>
      <c r="I1577" s="3848"/>
      <c r="J1577" s="3848"/>
      <c r="K1577" s="3848"/>
      <c r="L1577" s="989"/>
    </row>
    <row r="1578" spans="3:12" s="314" customFormat="1" ht="15" customHeight="1" x14ac:dyDescent="0.2">
      <c r="C1578" s="5151" t="s">
        <v>1019</v>
      </c>
      <c r="D1578" s="3848"/>
      <c r="E1578" s="3848"/>
      <c r="F1578" s="3848"/>
      <c r="G1578" s="3848"/>
      <c r="H1578" s="3848"/>
      <c r="I1578" s="3848"/>
      <c r="J1578" s="3848"/>
      <c r="K1578" s="3848"/>
      <c r="L1578" s="989"/>
    </row>
    <row r="1579" spans="3:12" s="314" customFormat="1" ht="15" customHeight="1" x14ac:dyDescent="0.2">
      <c r="C1579" s="5151" t="s">
        <v>1020</v>
      </c>
      <c r="D1579" s="3848"/>
      <c r="E1579" s="3848"/>
      <c r="F1579" s="3848"/>
      <c r="G1579" s="3848"/>
      <c r="H1579" s="3848"/>
      <c r="I1579" s="3848"/>
      <c r="J1579" s="3848"/>
      <c r="K1579" s="3848"/>
      <c r="L1579" s="989"/>
    </row>
    <row r="1580" spans="3:12" s="314" customFormat="1" ht="15" customHeight="1" x14ac:dyDescent="0.2">
      <c r="C1580" s="5151" t="s">
        <v>1021</v>
      </c>
      <c r="D1580" s="3848"/>
      <c r="E1580" s="3848"/>
      <c r="F1580" s="3848"/>
      <c r="G1580" s="3848"/>
      <c r="H1580" s="3848"/>
      <c r="I1580" s="3848"/>
      <c r="J1580" s="3848"/>
      <c r="K1580" s="3848"/>
      <c r="L1580" s="989"/>
    </row>
    <row r="1581" spans="3:12" s="314" customFormat="1" ht="15" customHeight="1" x14ac:dyDescent="0.2">
      <c r="C1581" s="5151" t="s">
        <v>1022</v>
      </c>
      <c r="D1581" s="3848"/>
      <c r="E1581" s="3848"/>
      <c r="F1581" s="3848"/>
      <c r="G1581" s="3848"/>
      <c r="H1581" s="3848"/>
      <c r="I1581" s="3848"/>
      <c r="J1581" s="3848"/>
      <c r="K1581" s="3848"/>
      <c r="L1581" s="989"/>
    </row>
    <row r="1582" spans="3:12" s="314" customFormat="1" ht="15" customHeight="1" x14ac:dyDescent="0.2">
      <c r="C1582" s="5262" t="s">
        <v>1023</v>
      </c>
      <c r="D1582" s="4855"/>
      <c r="E1582" s="4855"/>
      <c r="F1582" s="903"/>
      <c r="G1582" s="903"/>
      <c r="H1582" s="903"/>
      <c r="I1582" s="903"/>
      <c r="J1582" s="903"/>
      <c r="K1582" s="903"/>
      <c r="L1582" s="989"/>
    </row>
    <row r="1583" spans="3:12" s="314" customFormat="1" ht="15" customHeight="1" x14ac:dyDescent="0.2">
      <c r="C1583" s="5151" t="s">
        <v>1024</v>
      </c>
      <c r="D1583" s="3952"/>
      <c r="E1583" s="3952"/>
      <c r="F1583" s="3952"/>
      <c r="G1583" s="3952"/>
      <c r="H1583" s="3952"/>
      <c r="I1583" s="3952"/>
      <c r="J1583" s="3952"/>
      <c r="K1583" s="3952"/>
      <c r="L1583" s="989"/>
    </row>
    <row r="1584" spans="3:12" s="314" customFormat="1" ht="15" customHeight="1" x14ac:dyDescent="0.2">
      <c r="C1584" s="990"/>
      <c r="D1584" s="903"/>
      <c r="E1584" s="903"/>
      <c r="F1584" s="903"/>
      <c r="G1584" s="903"/>
      <c r="H1584" s="903"/>
      <c r="I1584" s="903"/>
      <c r="J1584" s="903"/>
      <c r="K1584" s="903"/>
      <c r="L1584" s="989"/>
    </row>
    <row r="1585" spans="3:12" s="314" customFormat="1" ht="15" customHeight="1" x14ac:dyDescent="0.2">
      <c r="C1585" s="5424" t="s">
        <v>1025</v>
      </c>
      <c r="D1585" s="3884"/>
      <c r="E1585" s="3884"/>
      <c r="F1585" s="3884"/>
      <c r="G1585" s="3884"/>
      <c r="H1585" s="3884"/>
      <c r="I1585" s="3884"/>
      <c r="J1585" s="3884"/>
      <c r="K1585" s="3884"/>
      <c r="L1585" s="989"/>
    </row>
    <row r="1586" spans="3:12" s="314" customFormat="1" ht="15" customHeight="1" x14ac:dyDescent="0.2">
      <c r="C1586" s="1010"/>
      <c r="D1586" s="712"/>
      <c r="E1586" s="712"/>
      <c r="F1586" s="712"/>
      <c r="G1586" s="772"/>
      <c r="H1586" s="712"/>
      <c r="I1586" s="712"/>
      <c r="J1586" s="712"/>
      <c r="K1586" s="712"/>
      <c r="L1586" s="989"/>
    </row>
    <row r="1587" spans="3:12" s="314" customFormat="1" ht="15" customHeight="1" x14ac:dyDescent="0.2">
      <c r="C1587" s="1010" t="s">
        <v>1026</v>
      </c>
      <c r="D1587" s="712"/>
      <c r="E1587" s="712"/>
      <c r="F1587" s="712"/>
      <c r="G1587" s="772"/>
      <c r="H1587" s="712"/>
      <c r="I1587" s="712"/>
      <c r="J1587" s="712"/>
      <c r="K1587" s="712"/>
      <c r="L1587" s="989"/>
    </row>
    <row r="1588" spans="3:12" s="314" customFormat="1" ht="15" customHeight="1" thickBot="1" x14ac:dyDescent="0.25">
      <c r="C1588" s="5425"/>
      <c r="D1588" s="5426"/>
      <c r="E1588" s="5426"/>
      <c r="F1588" s="5426"/>
      <c r="G1588" s="5426"/>
      <c r="H1588" s="1011"/>
      <c r="I1588" s="1011"/>
      <c r="J1588" s="1011"/>
      <c r="K1588" s="1011"/>
      <c r="L1588" s="1012"/>
    </row>
    <row r="1589" spans="3:12" s="314" customFormat="1" ht="15" customHeight="1" thickTop="1" x14ac:dyDescent="0.3">
      <c r="C1589" s="5185" t="str">
        <f>+C1538</f>
        <v>.</v>
      </c>
      <c r="D1589" s="5185"/>
      <c r="E1589" s="5185"/>
      <c r="F1589" s="483"/>
      <c r="G1589" s="483"/>
      <c r="H1589" s="248"/>
    </row>
    <row r="1590" spans="3:12" s="314" customFormat="1" ht="15" customHeight="1" thickBot="1" x14ac:dyDescent="0.35">
      <c r="C1590" s="483"/>
      <c r="D1590" s="483"/>
      <c r="E1590" s="483"/>
      <c r="F1590" s="483"/>
      <c r="G1590" s="483"/>
      <c r="H1590" s="248"/>
    </row>
    <row r="1591" spans="3:12" s="314" customFormat="1" ht="15" customHeight="1" thickTop="1" x14ac:dyDescent="0.2">
      <c r="C1591" s="5154" t="s">
        <v>933</v>
      </c>
      <c r="D1591" s="5155"/>
      <c r="E1591" s="5155"/>
      <c r="F1591" s="5155"/>
      <c r="G1591" s="5156"/>
      <c r="H1591" s="248"/>
    </row>
    <row r="1592" spans="3:12" s="314" customFormat="1" ht="15" customHeight="1" thickBot="1" x14ac:dyDescent="0.25">
      <c r="C1592" s="746"/>
      <c r="D1592" s="876"/>
      <c r="E1592" s="876"/>
      <c r="F1592" s="876"/>
      <c r="G1592" s="877"/>
      <c r="H1592" s="248"/>
    </row>
    <row r="1593" spans="3:12" s="314" customFormat="1" ht="15" customHeight="1" x14ac:dyDescent="0.2">
      <c r="C1593" s="878" t="s">
        <v>903</v>
      </c>
      <c r="D1593" s="879" t="s">
        <v>904</v>
      </c>
      <c r="E1593" s="880" t="s">
        <v>382</v>
      </c>
      <c r="F1593" s="881" t="s">
        <v>905</v>
      </c>
      <c r="G1593" s="882"/>
      <c r="H1593" s="248"/>
    </row>
    <row r="1594" spans="3:12" s="314" customFormat="1" ht="15" customHeight="1" x14ac:dyDescent="0.2">
      <c r="C1594" s="883" t="s">
        <v>2228</v>
      </c>
      <c r="D1594">
        <v>1200</v>
      </c>
      <c r="E1594" s="884">
        <v>19</v>
      </c>
      <c r="F1594" s="885">
        <v>0.1</v>
      </c>
      <c r="G1594" s="882"/>
      <c r="H1594" s="248"/>
    </row>
    <row r="1595" spans="3:12" s="314" customFormat="1" ht="15" customHeight="1" x14ac:dyDescent="0.2">
      <c r="C1595" s="883" t="s">
        <v>2229</v>
      </c>
      <c r="D1595" s="886" t="s">
        <v>2230</v>
      </c>
      <c r="E1595" s="884">
        <v>29</v>
      </c>
      <c r="F1595" s="885" t="s">
        <v>1534</v>
      </c>
      <c r="G1595" s="882"/>
      <c r="H1595" s="248"/>
    </row>
    <row r="1596" spans="3:12" s="314" customFormat="1" ht="15" customHeight="1" x14ac:dyDescent="0.2">
      <c r="C1596" s="887" t="s">
        <v>2231</v>
      </c>
      <c r="D1596" s="886" t="s">
        <v>2232</v>
      </c>
      <c r="E1596" s="884">
        <v>49</v>
      </c>
      <c r="F1596" s="885" t="s">
        <v>1534</v>
      </c>
      <c r="G1596" s="882"/>
      <c r="H1596" s="248"/>
    </row>
    <row r="1597" spans="3:12" s="314" customFormat="1" ht="15" customHeight="1" x14ac:dyDescent="0.2">
      <c r="C1597" s="888" t="s">
        <v>2233</v>
      </c>
      <c r="D1597" s="889"/>
      <c r="E1597" s="890"/>
      <c r="F1597" s="891"/>
      <c r="G1597" s="882"/>
      <c r="H1597" s="248"/>
    </row>
    <row r="1598" spans="3:12" s="314" customFormat="1" ht="15" customHeight="1" thickBot="1" x14ac:dyDescent="0.25">
      <c r="C1598" s="5359" t="s">
        <v>1535</v>
      </c>
      <c r="D1598" s="4204"/>
      <c r="E1598" s="4204"/>
      <c r="F1598" s="5360"/>
      <c r="G1598" s="745"/>
      <c r="H1598" s="248"/>
    </row>
    <row r="1599" spans="3:12" s="314" customFormat="1" ht="15" customHeight="1" x14ac:dyDescent="0.2">
      <c r="C1599" s="5281" t="s">
        <v>1277</v>
      </c>
      <c r="D1599" s="5283"/>
      <c r="E1599" s="5283"/>
      <c r="F1599" s="5283"/>
      <c r="G1599" s="5284"/>
      <c r="H1599" s="248"/>
    </row>
    <row r="1600" spans="3:12" s="314" customFormat="1" ht="15" customHeight="1" x14ac:dyDescent="0.2">
      <c r="C1600" s="5315" t="s">
        <v>2234</v>
      </c>
      <c r="D1600" s="3884"/>
      <c r="E1600" s="3884"/>
      <c r="F1600" s="3884"/>
      <c r="G1600" s="5167"/>
      <c r="H1600" s="248"/>
    </row>
    <row r="1601" spans="3:8" s="314" customFormat="1" ht="15" customHeight="1" x14ac:dyDescent="0.2">
      <c r="C1601" s="892" t="s">
        <v>2235</v>
      </c>
      <c r="D1601" s="893"/>
      <c r="E1601" s="893"/>
      <c r="F1601" s="893"/>
      <c r="G1601" s="894"/>
      <c r="H1601" s="248"/>
    </row>
    <row r="1602" spans="3:8" s="314" customFormat="1" ht="15" customHeight="1" thickBot="1" x14ac:dyDescent="0.25">
      <c r="C1602" s="895" t="s">
        <v>2236</v>
      </c>
      <c r="D1602" s="896"/>
      <c r="E1602" s="896"/>
      <c r="F1602" s="896"/>
      <c r="G1602" s="897"/>
      <c r="H1602" s="248"/>
    </row>
    <row r="1603" spans="3:8" s="314" customFormat="1" ht="15" customHeight="1" thickTop="1" x14ac:dyDescent="0.3">
      <c r="C1603" s="3973" t="str">
        <f>+C1589</f>
        <v>.</v>
      </c>
      <c r="D1603" s="3973"/>
      <c r="E1603" s="3973"/>
      <c r="F1603" s="483"/>
      <c r="G1603" s="483"/>
      <c r="H1603" s="248"/>
    </row>
    <row r="1604" spans="3:8" s="314" customFormat="1" ht="15" customHeight="1" thickBot="1" x14ac:dyDescent="0.35">
      <c r="C1604" s="483"/>
      <c r="D1604" s="483"/>
      <c r="E1604" s="483"/>
      <c r="F1604" s="483"/>
      <c r="G1604" s="483"/>
      <c r="H1604" s="248"/>
    </row>
    <row r="1605" spans="3:8" s="314" customFormat="1" ht="15" customHeight="1" thickTop="1" x14ac:dyDescent="0.3">
      <c r="C1605" s="5356" t="s">
        <v>74</v>
      </c>
      <c r="D1605" s="5357"/>
      <c r="E1605" s="5357"/>
      <c r="F1605" s="5358"/>
      <c r="G1605" s="483"/>
      <c r="H1605" s="248"/>
    </row>
    <row r="1606" spans="3:8" s="314" customFormat="1" ht="15" customHeight="1" x14ac:dyDescent="0.3">
      <c r="C1606" s="746" t="s">
        <v>75</v>
      </c>
      <c r="D1606" s="712"/>
      <c r="E1606" s="712"/>
      <c r="F1606" s="715"/>
      <c r="G1606" s="483"/>
      <c r="H1606" s="248"/>
    </row>
    <row r="1607" spans="3:8" s="314" customFormat="1" ht="15" customHeight="1" x14ac:dyDescent="0.3">
      <c r="C1607" s="5246" t="s">
        <v>2044</v>
      </c>
      <c r="D1607" s="3884"/>
      <c r="E1607" s="3884"/>
      <c r="F1607" s="5167"/>
      <c r="G1607" s="483"/>
      <c r="H1607" s="248"/>
    </row>
    <row r="1608" spans="3:8" s="314" customFormat="1" ht="15" customHeight="1" x14ac:dyDescent="0.3">
      <c r="C1608" s="5246" t="s">
        <v>2208</v>
      </c>
      <c r="D1608" s="3884"/>
      <c r="E1608" s="3884"/>
      <c r="F1608" s="5167"/>
      <c r="G1608" s="483"/>
      <c r="H1608" s="248"/>
    </row>
    <row r="1609" spans="3:8" s="314" customFormat="1" ht="15" customHeight="1" x14ac:dyDescent="0.3">
      <c r="C1609" s="746" t="s">
        <v>2209</v>
      </c>
      <c r="D1609" s="712"/>
      <c r="E1609" s="712"/>
      <c r="F1609" s="715"/>
      <c r="G1609" s="483"/>
      <c r="H1609" s="248"/>
    </row>
    <row r="1610" spans="3:8" s="314" customFormat="1" ht="15" customHeight="1" x14ac:dyDescent="0.3">
      <c r="C1610" s="5246" t="s">
        <v>2210</v>
      </c>
      <c r="D1610" s="3884"/>
      <c r="E1610" s="3884"/>
      <c r="F1610" s="5167"/>
      <c r="G1610" s="483"/>
      <c r="H1610" s="248"/>
    </row>
    <row r="1611" spans="3:8" s="314" customFormat="1" ht="15" customHeight="1" thickBot="1" x14ac:dyDescent="0.35">
      <c r="C1611" s="718" t="s">
        <v>2211</v>
      </c>
      <c r="D1611" s="712"/>
      <c r="E1611" s="712"/>
      <c r="F1611" s="715"/>
      <c r="G1611" s="483"/>
      <c r="H1611" s="248"/>
    </row>
    <row r="1612" spans="3:8" s="314" customFormat="1" ht="15" customHeight="1" thickTop="1" thickBot="1" x14ac:dyDescent="0.35">
      <c r="C1612" s="5154" t="s">
        <v>2212</v>
      </c>
      <c r="D1612" s="5155"/>
      <c r="E1612" s="5155"/>
      <c r="F1612" s="5156"/>
      <c r="G1612" s="483"/>
      <c r="H1612" s="248"/>
    </row>
    <row r="1613" spans="3:8" s="314" customFormat="1" ht="15" customHeight="1" thickBot="1" x14ac:dyDescent="0.35">
      <c r="C1613" s="747" t="s">
        <v>2213</v>
      </c>
      <c r="D1613" s="748" t="s">
        <v>2214</v>
      </c>
      <c r="E1613" s="749" t="s">
        <v>2215</v>
      </c>
      <c r="F1613" s="750" t="s">
        <v>2216</v>
      </c>
      <c r="G1613" s="483"/>
      <c r="H1613" s="248"/>
    </row>
    <row r="1614" spans="3:8" s="314" customFormat="1" ht="15" customHeight="1" x14ac:dyDescent="0.3">
      <c r="C1614" s="751" t="s">
        <v>2217</v>
      </c>
      <c r="D1614" s="752">
        <v>2.5</v>
      </c>
      <c r="E1614" s="753">
        <v>5</v>
      </c>
      <c r="F1614" s="754">
        <v>0.99</v>
      </c>
      <c r="G1614" s="483"/>
      <c r="H1614" s="248"/>
    </row>
    <row r="1615" spans="3:8" s="314" customFormat="1" ht="15" customHeight="1" x14ac:dyDescent="0.3">
      <c r="C1615" s="755" t="s">
        <v>2218</v>
      </c>
      <c r="D1615" s="756">
        <v>4</v>
      </c>
      <c r="E1615" s="757">
        <v>10</v>
      </c>
      <c r="F1615" s="758">
        <v>0.99</v>
      </c>
      <c r="G1615" s="483"/>
      <c r="H1615" s="248"/>
    </row>
    <row r="1616" spans="3:8" s="314" customFormat="1" ht="15" customHeight="1" x14ac:dyDescent="0.3">
      <c r="C1616" s="755" t="s">
        <v>2220</v>
      </c>
      <c r="D1616" s="756">
        <v>12</v>
      </c>
      <c r="E1616" s="757">
        <v>50</v>
      </c>
      <c r="F1616" s="758">
        <v>0.99</v>
      </c>
      <c r="G1616" s="483"/>
      <c r="H1616" s="248"/>
    </row>
    <row r="1617" spans="3:8" s="314" customFormat="1" ht="15" customHeight="1" x14ac:dyDescent="0.3">
      <c r="C1617" s="718" t="s">
        <v>2222</v>
      </c>
      <c r="D1617" s="712"/>
      <c r="E1617" s="712"/>
      <c r="F1617" s="715"/>
      <c r="G1617" s="483"/>
      <c r="H1617" s="248"/>
    </row>
    <row r="1618" spans="3:8" s="314" customFormat="1" ht="15" customHeight="1" x14ac:dyDescent="0.3">
      <c r="C1618" s="5246" t="s">
        <v>2223</v>
      </c>
      <c r="D1618" s="3884"/>
      <c r="E1618" s="3884"/>
      <c r="F1618" s="5167"/>
      <c r="G1618" s="483"/>
      <c r="H1618" s="248"/>
    </row>
    <row r="1619" spans="3:8" s="314" customFormat="1" ht="15" customHeight="1" x14ac:dyDescent="0.3">
      <c r="C1619" s="718"/>
      <c r="D1619" s="712"/>
      <c r="E1619" s="712"/>
      <c r="F1619" s="715"/>
      <c r="G1619" s="483"/>
      <c r="H1619" s="248"/>
    </row>
    <row r="1620" spans="3:8" s="314" customFormat="1" ht="28.5" customHeight="1" x14ac:dyDescent="0.3">
      <c r="C1620" s="5246" t="s">
        <v>2224</v>
      </c>
      <c r="D1620" s="3884"/>
      <c r="E1620" s="3884"/>
      <c r="F1620" s="5167"/>
      <c r="G1620" s="483"/>
      <c r="H1620" s="248"/>
    </row>
    <row r="1621" spans="3:8" s="314" customFormat="1" ht="28.5" customHeight="1" x14ac:dyDescent="0.3">
      <c r="C1621" s="5246" t="s">
        <v>2225</v>
      </c>
      <c r="D1621" s="3884"/>
      <c r="E1621" s="3884"/>
      <c r="F1621" s="5167"/>
      <c r="G1621" s="483"/>
      <c r="H1621" s="248"/>
    </row>
    <row r="1622" spans="3:8" s="314" customFormat="1" ht="15" customHeight="1" x14ac:dyDescent="0.3">
      <c r="C1622" s="5246" t="s">
        <v>2226</v>
      </c>
      <c r="D1622" s="3884"/>
      <c r="E1622" s="3884"/>
      <c r="F1622" s="5167"/>
      <c r="G1622" s="483"/>
      <c r="H1622" s="248"/>
    </row>
    <row r="1623" spans="3:8" s="314" customFormat="1" ht="31.5" customHeight="1" x14ac:dyDescent="0.3">
      <c r="C1623" s="5246" t="s">
        <v>2227</v>
      </c>
      <c r="D1623" s="3884"/>
      <c r="E1623" s="3884"/>
      <c r="F1623" s="5167"/>
      <c r="G1623" s="483"/>
      <c r="H1623" s="248"/>
    </row>
    <row r="1624" spans="3:8" s="314" customFormat="1" ht="15" customHeight="1" x14ac:dyDescent="0.3">
      <c r="C1624" s="5246" t="s">
        <v>2356</v>
      </c>
      <c r="D1624" s="3884"/>
      <c r="E1624" s="3884"/>
      <c r="F1624" s="5167"/>
      <c r="G1624" s="483"/>
      <c r="H1624" s="248"/>
    </row>
    <row r="1625" spans="3:8" s="314" customFormat="1" ht="28.5" customHeight="1" x14ac:dyDescent="0.3">
      <c r="C1625" s="5246" t="s">
        <v>2357</v>
      </c>
      <c r="D1625" s="3884"/>
      <c r="E1625" s="3884"/>
      <c r="F1625" s="5167"/>
      <c r="G1625" s="483"/>
      <c r="H1625" s="248"/>
    </row>
    <row r="1626" spans="3:8" s="314" customFormat="1" ht="38.25" customHeight="1" x14ac:dyDescent="0.3">
      <c r="C1626" s="5246" t="s">
        <v>2358</v>
      </c>
      <c r="D1626" s="3884"/>
      <c r="E1626" s="3884"/>
      <c r="F1626" s="5167"/>
      <c r="G1626" s="483"/>
      <c r="H1626" s="248"/>
    </row>
    <row r="1627" spans="3:8" s="314" customFormat="1" ht="33" customHeight="1" x14ac:dyDescent="0.3">
      <c r="C1627" s="5246" t="s">
        <v>2359</v>
      </c>
      <c r="D1627" s="3884"/>
      <c r="E1627" s="3884"/>
      <c r="F1627" s="5167"/>
      <c r="G1627" s="483"/>
      <c r="H1627" s="248"/>
    </row>
    <row r="1628" spans="3:8" s="314" customFormat="1" ht="15" customHeight="1" x14ac:dyDescent="0.3">
      <c r="C1628" s="5246" t="s">
        <v>2360</v>
      </c>
      <c r="D1628" s="3884"/>
      <c r="E1628" s="3884"/>
      <c r="F1628" s="5167"/>
      <c r="G1628" s="483"/>
      <c r="H1628" s="248"/>
    </row>
    <row r="1629" spans="3:8" s="314" customFormat="1" ht="15" customHeight="1" x14ac:dyDescent="0.3">
      <c r="C1629" s="5246" t="s">
        <v>2361</v>
      </c>
      <c r="D1629" s="3884"/>
      <c r="E1629" s="3884"/>
      <c r="F1629" s="5167"/>
      <c r="G1629" s="483"/>
      <c r="H1629" s="248"/>
    </row>
    <row r="1630" spans="3:8" s="314" customFormat="1" ht="15" customHeight="1" x14ac:dyDescent="0.3">
      <c r="C1630" s="5292" t="s">
        <v>2362</v>
      </c>
      <c r="D1630" s="4855"/>
      <c r="E1630" s="4855"/>
      <c r="F1630" s="745"/>
      <c r="G1630" s="483"/>
      <c r="H1630" s="248"/>
    </row>
    <row r="1631" spans="3:8" s="314" customFormat="1" ht="15" customHeight="1" thickBot="1" x14ac:dyDescent="0.35">
      <c r="C1631" s="5246" t="s">
        <v>2363</v>
      </c>
      <c r="D1631" s="3884"/>
      <c r="E1631" s="3884"/>
      <c r="F1631" s="5167"/>
      <c r="G1631" s="483"/>
      <c r="H1631" s="248"/>
    </row>
    <row r="1632" spans="3:8" s="314" customFormat="1" ht="15" customHeight="1" x14ac:dyDescent="0.3">
      <c r="C1632" s="761" t="s">
        <v>2364</v>
      </c>
      <c r="D1632" s="762" t="s">
        <v>2365</v>
      </c>
      <c r="E1632" s="762" t="s">
        <v>2366</v>
      </c>
      <c r="F1632" s="763"/>
      <c r="G1632" s="483"/>
      <c r="H1632" s="248"/>
    </row>
    <row r="1633" spans="3:8" s="314" customFormat="1" ht="33" customHeight="1" thickBot="1" x14ac:dyDescent="0.35">
      <c r="C1633" s="764" t="s">
        <v>2507</v>
      </c>
      <c r="D1633" s="765" t="s">
        <v>2367</v>
      </c>
      <c r="E1633" s="765" t="s">
        <v>2368</v>
      </c>
      <c r="F1633" s="766"/>
      <c r="G1633" s="483"/>
      <c r="H1633" s="248"/>
    </row>
    <row r="1634" spans="3:8" s="314" customFormat="1" ht="15" customHeight="1" x14ac:dyDescent="0.3">
      <c r="C1634" s="5414" t="s">
        <v>2369</v>
      </c>
      <c r="D1634" s="5415"/>
      <c r="E1634" s="5415"/>
      <c r="F1634" s="5416"/>
      <c r="G1634" s="483"/>
      <c r="H1634" s="248"/>
    </row>
    <row r="1635" spans="3:8" s="314" customFormat="1" ht="15" customHeight="1" x14ac:dyDescent="0.3">
      <c r="C1635" s="5246" t="s">
        <v>2370</v>
      </c>
      <c r="D1635" s="3884"/>
      <c r="E1635" s="3884"/>
      <c r="F1635" s="5167"/>
      <c r="G1635" s="483"/>
      <c r="H1635" s="248"/>
    </row>
    <row r="1636" spans="3:8" s="314" customFormat="1" ht="15" customHeight="1" x14ac:dyDescent="0.3">
      <c r="C1636" s="5246" t="s">
        <v>2371</v>
      </c>
      <c r="D1636" s="3884"/>
      <c r="E1636" s="3884"/>
      <c r="F1636" s="5167"/>
      <c r="G1636" s="483"/>
      <c r="H1636" s="248"/>
    </row>
    <row r="1637" spans="3:8" s="314" customFormat="1" ht="15" customHeight="1" x14ac:dyDescent="0.3">
      <c r="C1637" s="5246" t="s">
        <v>4033</v>
      </c>
      <c r="D1637" s="4740"/>
      <c r="E1637" s="4740"/>
      <c r="F1637" s="5167"/>
      <c r="G1637" s="483"/>
      <c r="H1637" s="248"/>
    </row>
    <row r="1638" spans="3:8" s="314" customFormat="1" ht="15" customHeight="1" thickBot="1" x14ac:dyDescent="0.35">
      <c r="C1638" s="719" t="s">
        <v>2222</v>
      </c>
      <c r="D1638" s="720"/>
      <c r="E1638" s="720"/>
      <c r="F1638" s="721"/>
      <c r="G1638" s="483"/>
      <c r="H1638" s="248"/>
    </row>
    <row r="1639" spans="3:8" s="314" customFormat="1" ht="15" customHeight="1" thickTop="1" x14ac:dyDescent="0.3">
      <c r="C1639" s="331" t="str">
        <f>+C1603</f>
        <v>.</v>
      </c>
      <c r="D1639" s="483"/>
      <c r="E1639" s="483"/>
      <c r="F1639" s="483"/>
      <c r="G1639" s="483"/>
      <c r="H1639" s="248"/>
    </row>
    <row r="1640" spans="3:8" ht="15" customHeight="1" thickBot="1" x14ac:dyDescent="0.35">
      <c r="C1640" s="483"/>
      <c r="D1640" s="483"/>
      <c r="E1640" s="483"/>
      <c r="F1640" s="483"/>
      <c r="G1640" s="483"/>
      <c r="H1640" s="2"/>
    </row>
    <row r="1641" spans="3:8" ht="15" customHeight="1" thickTop="1" thickBot="1" x14ac:dyDescent="0.25">
      <c r="C1641" s="666" t="s">
        <v>967</v>
      </c>
      <c r="D1641" s="667"/>
      <c r="E1641" s="667"/>
      <c r="F1641" s="667"/>
      <c r="G1641" s="667"/>
      <c r="H1641" s="668"/>
    </row>
    <row r="1642" spans="3:8" ht="15" customHeight="1" thickTop="1" thickBot="1" x14ac:dyDescent="0.25">
      <c r="C1642" s="5344" t="s">
        <v>968</v>
      </c>
      <c r="D1642" s="5345"/>
      <c r="E1642" s="5345"/>
      <c r="F1642" s="5345"/>
      <c r="G1642" s="5345"/>
      <c r="H1642" s="5346"/>
    </row>
    <row r="1643" spans="3:8" ht="15" customHeight="1" thickBot="1" x14ac:dyDescent="0.25">
      <c r="C1643" s="646"/>
      <c r="D1643" s="496"/>
      <c r="E1643" s="5347" t="s">
        <v>969</v>
      </c>
      <c r="F1643" s="5348"/>
      <c r="G1643" s="5348"/>
      <c r="H1643" s="5349"/>
    </row>
    <row r="1644" spans="3:8" ht="15" customHeight="1" thickBot="1" x14ac:dyDescent="0.25">
      <c r="C1644" s="670" t="s">
        <v>381</v>
      </c>
      <c r="D1644" s="624" t="s">
        <v>970</v>
      </c>
      <c r="E1644" s="671" t="s">
        <v>971</v>
      </c>
      <c r="F1644" s="672" t="s">
        <v>972</v>
      </c>
      <c r="G1644" s="672" t="s">
        <v>973</v>
      </c>
      <c r="H1644" s="673" t="s">
        <v>974</v>
      </c>
    </row>
    <row r="1645" spans="3:8" ht="15" customHeight="1" x14ac:dyDescent="0.2">
      <c r="C1645" s="674" t="s">
        <v>975</v>
      </c>
      <c r="D1645" s="675">
        <v>8</v>
      </c>
      <c r="E1645" s="675">
        <v>0.04</v>
      </c>
      <c r="F1645" s="676">
        <v>0.15</v>
      </c>
      <c r="G1645" s="677">
        <v>7.4999999999999997E-2</v>
      </c>
      <c r="H1645" s="678">
        <v>7.4999999999999997E-2</v>
      </c>
    </row>
    <row r="1646" spans="3:8" ht="15" customHeight="1" thickBot="1" x14ac:dyDescent="0.25">
      <c r="C1646" s="679" t="s">
        <v>2460</v>
      </c>
      <c r="D1646" s="680"/>
      <c r="E1646" s="680"/>
      <c r="F1646" s="680"/>
      <c r="G1646" s="680"/>
      <c r="H1646" s="681"/>
    </row>
    <row r="1647" spans="3:8" ht="15" customHeight="1" thickBot="1" x14ac:dyDescent="0.25">
      <c r="C1647" s="502"/>
      <c r="D1647" s="503"/>
      <c r="E1647" s="503"/>
      <c r="F1647" s="503"/>
      <c r="G1647" s="503"/>
      <c r="H1647" s="504"/>
    </row>
    <row r="1648" spans="3:8" ht="15" customHeight="1" thickTop="1" x14ac:dyDescent="0.2">
      <c r="C1648" s="5350" t="s">
        <v>976</v>
      </c>
      <c r="D1648" s="5351"/>
      <c r="E1648" s="5351"/>
      <c r="F1648" s="5351"/>
      <c r="G1648" s="5351"/>
      <c r="H1648" s="5352"/>
    </row>
    <row r="1649" spans="3:8" ht="15" customHeight="1" thickBot="1" x14ac:dyDescent="0.25">
      <c r="C1649" s="646"/>
      <c r="D1649" s="496"/>
      <c r="E1649" s="496"/>
      <c r="F1649" s="496"/>
      <c r="G1649" s="496"/>
      <c r="H1649" s="499"/>
    </row>
    <row r="1650" spans="3:8" ht="15" customHeight="1" thickTop="1" thickBot="1" x14ac:dyDescent="0.25">
      <c r="C1650" s="5353" t="s">
        <v>977</v>
      </c>
      <c r="D1650" s="5354"/>
      <c r="E1650" s="5354"/>
      <c r="F1650" s="5354"/>
      <c r="G1650" s="5354"/>
      <c r="H1650" s="5355"/>
    </row>
    <row r="1651" spans="3:8" ht="15" customHeight="1" thickBot="1" x14ac:dyDescent="0.25">
      <c r="C1651" s="682"/>
      <c r="D1651" s="496"/>
      <c r="E1651" s="5405" t="s">
        <v>978</v>
      </c>
      <c r="F1651" s="5406"/>
      <c r="G1651" s="5406"/>
      <c r="H1651" s="5407"/>
    </row>
    <row r="1652" spans="3:8" ht="28.5" customHeight="1" thickBot="1" x14ac:dyDescent="0.25">
      <c r="C1652" s="685" t="s">
        <v>381</v>
      </c>
      <c r="D1652" s="683" t="s">
        <v>979</v>
      </c>
      <c r="E1652" s="686" t="s">
        <v>971</v>
      </c>
      <c r="F1652" s="669" t="s">
        <v>972</v>
      </c>
      <c r="G1652" s="683" t="s">
        <v>973</v>
      </c>
      <c r="H1652" s="684" t="s">
        <v>974</v>
      </c>
    </row>
    <row r="1653" spans="3:8" ht="15" customHeight="1" x14ac:dyDescent="0.2">
      <c r="C1653" s="687" t="s">
        <v>980</v>
      </c>
      <c r="D1653" s="688">
        <v>8</v>
      </c>
      <c r="E1653" s="689">
        <v>0.04</v>
      </c>
      <c r="F1653" s="689">
        <v>0.15</v>
      </c>
      <c r="G1653" s="690">
        <v>0.12</v>
      </c>
      <c r="H1653" s="691">
        <v>0.15</v>
      </c>
    </row>
    <row r="1654" spans="3:8" ht="15" customHeight="1" thickBot="1" x14ac:dyDescent="0.25">
      <c r="C1654" s="692"/>
      <c r="D1654" s="643"/>
      <c r="E1654" s="643"/>
      <c r="F1654" s="643"/>
      <c r="G1654" s="643"/>
      <c r="H1654" s="644"/>
    </row>
    <row r="1655" spans="3:8" ht="15" customHeight="1" x14ac:dyDescent="0.2">
      <c r="C1655" s="5408" t="s">
        <v>2460</v>
      </c>
      <c r="D1655" s="5409"/>
      <c r="E1655" s="5409"/>
      <c r="F1655" s="5409"/>
      <c r="G1655" s="5409"/>
      <c r="H1655" s="5410"/>
    </row>
    <row r="1656" spans="3:8" ht="15" customHeight="1" thickBot="1" x14ac:dyDescent="0.25">
      <c r="C1656" s="5411"/>
      <c r="D1656" s="5412"/>
      <c r="E1656" s="5412"/>
      <c r="F1656" s="5412"/>
      <c r="G1656" s="5412"/>
      <c r="H1656" s="5413"/>
    </row>
    <row r="1657" spans="3:8" ht="15" customHeight="1" thickTop="1" x14ac:dyDescent="0.2">
      <c r="C1657" s="291" t="s">
        <v>1584</v>
      </c>
      <c r="D1657" s="496"/>
      <c r="E1657" s="496"/>
      <c r="F1657" s="496"/>
      <c r="G1657" s="496"/>
      <c r="H1657" s="499"/>
    </row>
    <row r="1658" spans="3:8" ht="15" customHeight="1" x14ac:dyDescent="0.2">
      <c r="C1658" s="646" t="s">
        <v>981</v>
      </c>
      <c r="D1658" s="496"/>
      <c r="E1658" s="496"/>
      <c r="F1658" s="496"/>
      <c r="G1658" s="496"/>
      <c r="H1658" s="499"/>
    </row>
    <row r="1659" spans="3:8" ht="15" customHeight="1" x14ac:dyDescent="0.2">
      <c r="C1659" s="283" t="s">
        <v>3677</v>
      </c>
      <c r="D1659" s="496"/>
      <c r="E1659" s="496"/>
      <c r="F1659" s="496"/>
      <c r="G1659" s="496"/>
      <c r="H1659" s="499"/>
    </row>
    <row r="1660" spans="3:8" ht="15" customHeight="1" x14ac:dyDescent="0.2">
      <c r="C1660" s="646" t="s">
        <v>982</v>
      </c>
      <c r="D1660" s="496"/>
      <c r="E1660" s="496"/>
      <c r="F1660" s="496"/>
      <c r="G1660" s="496"/>
      <c r="H1660" s="499"/>
    </row>
    <row r="1661" spans="3:8" ht="15" customHeight="1" x14ac:dyDescent="0.2">
      <c r="C1661" s="646" t="s">
        <v>983</v>
      </c>
      <c r="D1661" s="496"/>
      <c r="E1661" s="496"/>
      <c r="F1661" s="496"/>
      <c r="G1661" s="496"/>
      <c r="H1661" s="499"/>
    </row>
    <row r="1662" spans="3:8" ht="15" customHeight="1" thickBot="1" x14ac:dyDescent="0.25">
      <c r="C1662" s="502"/>
      <c r="D1662" s="503"/>
      <c r="E1662" s="503"/>
      <c r="F1662" s="503"/>
      <c r="G1662" s="503"/>
      <c r="H1662" s="504"/>
    </row>
    <row r="1663" spans="3:8" ht="15" customHeight="1" thickTop="1" x14ac:dyDescent="0.3">
      <c r="C1663" s="222" t="str">
        <f>+C1639</f>
        <v>.</v>
      </c>
      <c r="D1663" s="483"/>
      <c r="E1663" s="483"/>
      <c r="F1663" s="483"/>
      <c r="G1663" s="483"/>
      <c r="H1663" s="2"/>
    </row>
    <row r="1664" spans="3:8" s="314" customFormat="1" ht="15" customHeight="1" thickBot="1" x14ac:dyDescent="0.35">
      <c r="C1664" s="483"/>
      <c r="D1664" s="483"/>
      <c r="E1664" s="483"/>
      <c r="F1664" s="483"/>
      <c r="G1664" s="483"/>
      <c r="H1664" s="248"/>
    </row>
    <row r="1665" spans="3:8" s="314" customFormat="1" ht="15" customHeight="1" thickTop="1" x14ac:dyDescent="0.3">
      <c r="C1665" s="5344" t="s">
        <v>952</v>
      </c>
      <c r="D1665" s="5345"/>
      <c r="E1665" s="5346"/>
      <c r="F1665" s="483"/>
      <c r="G1665" s="483"/>
      <c r="H1665" s="248"/>
    </row>
    <row r="1666" spans="3:8" s="314" customFormat="1" ht="15" customHeight="1" x14ac:dyDescent="0.3">
      <c r="C1666" s="279"/>
      <c r="D1666" s="483"/>
      <c r="E1666" s="647"/>
      <c r="F1666" s="483"/>
      <c r="G1666" s="483"/>
      <c r="H1666" s="248"/>
    </row>
    <row r="1667" spans="3:8" s="314" customFormat="1" ht="15" customHeight="1" x14ac:dyDescent="0.3">
      <c r="C1667" s="288" t="s">
        <v>373</v>
      </c>
      <c r="D1667" s="483"/>
      <c r="E1667" s="647"/>
      <c r="F1667" s="483"/>
      <c r="G1667" s="483"/>
      <c r="H1667" s="248"/>
    </row>
    <row r="1668" spans="3:8" s="314" customFormat="1" ht="15" customHeight="1" x14ac:dyDescent="0.3">
      <c r="C1668" s="5336" t="s">
        <v>953</v>
      </c>
      <c r="D1668" s="5339"/>
      <c r="E1668" s="5340"/>
      <c r="F1668" s="483"/>
      <c r="G1668" s="483"/>
      <c r="H1668" s="248"/>
    </row>
    <row r="1669" spans="3:8" s="314" customFormat="1" ht="15" customHeight="1" x14ac:dyDescent="0.3">
      <c r="C1669" s="288" t="s">
        <v>954</v>
      </c>
      <c r="D1669" s="483"/>
      <c r="E1669" s="647"/>
      <c r="F1669" s="483"/>
      <c r="G1669" s="483"/>
      <c r="H1669" s="248"/>
    </row>
    <row r="1670" spans="3:8" s="314" customFormat="1" ht="15" customHeight="1" x14ac:dyDescent="0.3">
      <c r="C1670" s="5336" t="s">
        <v>955</v>
      </c>
      <c r="D1670" s="5339"/>
      <c r="E1670" s="5340"/>
      <c r="F1670" s="483"/>
      <c r="G1670" s="483"/>
      <c r="H1670" s="248"/>
    </row>
    <row r="1671" spans="3:8" s="314" customFormat="1" ht="15" customHeight="1" x14ac:dyDescent="0.3">
      <c r="C1671" s="5336" t="s">
        <v>956</v>
      </c>
      <c r="D1671" s="5339"/>
      <c r="E1671" s="5340"/>
      <c r="F1671" s="483"/>
      <c r="G1671" s="483"/>
      <c r="H1671" s="248"/>
    </row>
    <row r="1672" spans="3:8" s="314" customFormat="1" ht="15" customHeight="1" x14ac:dyDescent="0.3">
      <c r="C1672" s="5336" t="s">
        <v>957</v>
      </c>
      <c r="D1672" s="5339"/>
      <c r="E1672" s="5340"/>
      <c r="F1672" s="483"/>
      <c r="G1672" s="483"/>
      <c r="H1672" s="248"/>
    </row>
    <row r="1673" spans="3:8" s="314" customFormat="1" ht="15" customHeight="1" x14ac:dyDescent="0.3">
      <c r="C1673" s="278" t="s">
        <v>958</v>
      </c>
      <c r="D1673" s="483"/>
      <c r="E1673" s="647"/>
      <c r="F1673" s="483"/>
      <c r="G1673" s="483"/>
      <c r="H1673" s="248"/>
    </row>
    <row r="1674" spans="3:8" s="314" customFormat="1" ht="15" customHeight="1" x14ac:dyDescent="0.3">
      <c r="C1674" s="278" t="s">
        <v>959</v>
      </c>
      <c r="D1674" s="483"/>
      <c r="E1674" s="647"/>
      <c r="F1674" s="483"/>
      <c r="G1674" s="483"/>
      <c r="H1674" s="248"/>
    </row>
    <row r="1675" spans="3:8" s="314" customFormat="1" ht="15" customHeight="1" x14ac:dyDescent="0.3">
      <c r="C1675" s="482" t="s">
        <v>960</v>
      </c>
      <c r="D1675" s="483"/>
      <c r="E1675" s="647"/>
      <c r="F1675" s="483"/>
      <c r="G1675" s="483"/>
      <c r="H1675" s="248"/>
    </row>
    <row r="1676" spans="3:8" s="314" customFormat="1" ht="15" customHeight="1" x14ac:dyDescent="0.3">
      <c r="C1676" s="278" t="s">
        <v>961</v>
      </c>
      <c r="D1676" s="483"/>
      <c r="E1676" s="647"/>
      <c r="F1676" s="483"/>
      <c r="G1676" s="483"/>
      <c r="H1676" s="248"/>
    </row>
    <row r="1677" spans="3:8" s="314" customFormat="1" ht="15" customHeight="1" x14ac:dyDescent="0.3">
      <c r="C1677" s="482" t="s">
        <v>962</v>
      </c>
      <c r="D1677" s="483"/>
      <c r="E1677" s="647"/>
      <c r="F1677" s="483"/>
      <c r="G1677" s="483"/>
      <c r="H1677" s="248"/>
    </row>
    <row r="1678" spans="3:8" s="314" customFormat="1" ht="15" customHeight="1" x14ac:dyDescent="0.3">
      <c r="C1678" s="5336" t="s">
        <v>963</v>
      </c>
      <c r="D1678" s="5339"/>
      <c r="E1678" s="5340"/>
      <c r="F1678" s="483"/>
      <c r="G1678" s="483"/>
      <c r="H1678" s="248"/>
    </row>
    <row r="1679" spans="3:8" s="314" customFormat="1" ht="15" customHeight="1" x14ac:dyDescent="0.3">
      <c r="C1679" s="5336" t="s">
        <v>964</v>
      </c>
      <c r="D1679" s="5339"/>
      <c r="E1679" s="5340"/>
      <c r="F1679" s="483"/>
      <c r="G1679" s="483"/>
      <c r="H1679" s="248"/>
    </row>
    <row r="1680" spans="3:8" s="314" customFormat="1" ht="15" customHeight="1" x14ac:dyDescent="0.3">
      <c r="C1680" s="288" t="s">
        <v>965</v>
      </c>
      <c r="D1680" s="483"/>
      <c r="E1680" s="647"/>
      <c r="F1680" s="483"/>
      <c r="G1680" s="483"/>
      <c r="H1680" s="248"/>
    </row>
    <row r="1681" spans="3:8" s="314" customFormat="1" ht="15" customHeight="1" x14ac:dyDescent="0.3">
      <c r="C1681" s="482" t="s">
        <v>966</v>
      </c>
      <c r="D1681" s="483"/>
      <c r="E1681" s="647"/>
      <c r="F1681" s="483"/>
      <c r="G1681" s="483"/>
      <c r="H1681" s="248"/>
    </row>
    <row r="1682" spans="3:8" s="314" customFormat="1" ht="15" customHeight="1" thickBot="1" x14ac:dyDescent="0.35">
      <c r="C1682" s="502"/>
      <c r="D1682" s="648"/>
      <c r="E1682" s="649"/>
      <c r="F1682" s="483"/>
      <c r="G1682" s="483"/>
      <c r="H1682" s="248"/>
    </row>
    <row r="1683" spans="3:8" s="314" customFormat="1" ht="15" customHeight="1" thickTop="1" x14ac:dyDescent="0.3">
      <c r="C1683" s="222" t="str">
        <f>+C1663</f>
        <v>.</v>
      </c>
      <c r="D1683" s="483"/>
      <c r="E1683" s="483"/>
      <c r="F1683" s="483"/>
      <c r="G1683" s="483"/>
      <c r="H1683" s="248"/>
    </row>
    <row r="1684" spans="3:8" s="314" customFormat="1" ht="15" customHeight="1" thickBot="1" x14ac:dyDescent="0.35">
      <c r="C1684" s="483"/>
      <c r="D1684" s="483"/>
      <c r="E1684" s="483"/>
      <c r="F1684" s="483"/>
      <c r="G1684" s="483"/>
      <c r="H1684" s="248"/>
    </row>
    <row r="1685" spans="3:8" s="314" customFormat="1" ht="15" customHeight="1" thickTop="1" x14ac:dyDescent="0.3">
      <c r="C1685" s="5344" t="s">
        <v>569</v>
      </c>
      <c r="D1685" s="5345"/>
      <c r="E1685" s="5346"/>
      <c r="F1685" s="483"/>
      <c r="G1685" s="483"/>
      <c r="H1685" s="248"/>
    </row>
    <row r="1686" spans="3:8" s="314" customFormat="1" ht="15" customHeight="1" x14ac:dyDescent="0.3">
      <c r="C1686" s="5421" t="s">
        <v>570</v>
      </c>
      <c r="D1686" s="5422"/>
      <c r="E1686" s="5423"/>
      <c r="F1686" s="483"/>
      <c r="G1686" s="483"/>
      <c r="H1686" s="248"/>
    </row>
    <row r="1687" spans="3:8" s="314" customFormat="1" ht="15" customHeight="1" x14ac:dyDescent="0.3">
      <c r="C1687" s="279"/>
      <c r="D1687" s="483"/>
      <c r="E1687" s="647"/>
      <c r="F1687" s="483"/>
      <c r="G1687" s="483"/>
      <c r="H1687" s="248"/>
    </row>
    <row r="1688" spans="3:8" s="314" customFormat="1" ht="15" customHeight="1" x14ac:dyDescent="0.3">
      <c r="C1688" s="288" t="s">
        <v>373</v>
      </c>
      <c r="D1688" s="483"/>
      <c r="E1688" s="647"/>
      <c r="F1688" s="483"/>
      <c r="G1688" s="483"/>
      <c r="H1688" s="248"/>
    </row>
    <row r="1689" spans="3:8" s="314" customFormat="1" ht="47.25" customHeight="1" x14ac:dyDescent="0.3">
      <c r="C1689" s="5336" t="s">
        <v>571</v>
      </c>
      <c r="D1689" s="5339"/>
      <c r="E1689" s="5340"/>
      <c r="F1689" s="483"/>
      <c r="G1689" s="483"/>
      <c r="H1689" s="248"/>
    </row>
    <row r="1690" spans="3:8" s="314" customFormat="1" ht="15" customHeight="1" x14ac:dyDescent="0.3">
      <c r="C1690" s="288" t="s">
        <v>572</v>
      </c>
      <c r="D1690" s="483"/>
      <c r="E1690" s="647"/>
      <c r="F1690" s="483"/>
      <c r="G1690" s="483"/>
      <c r="H1690" s="248"/>
    </row>
    <row r="1691" spans="3:8" s="314" customFormat="1" ht="15" customHeight="1" x14ac:dyDescent="0.3">
      <c r="C1691" s="5336" t="s">
        <v>573</v>
      </c>
      <c r="D1691" s="5339"/>
      <c r="E1691" s="5340"/>
      <c r="F1691" s="483"/>
      <c r="G1691" s="483"/>
      <c r="H1691" s="248"/>
    </row>
    <row r="1692" spans="3:8" s="314" customFormat="1" ht="15" customHeight="1" x14ac:dyDescent="0.3">
      <c r="C1692" s="288" t="s">
        <v>250</v>
      </c>
      <c r="D1692" s="483"/>
      <c r="E1692" s="647"/>
      <c r="F1692" s="483"/>
      <c r="G1692" s="483"/>
      <c r="H1692" s="248"/>
    </row>
    <row r="1693" spans="3:8" s="314" customFormat="1" ht="15" customHeight="1" x14ac:dyDescent="0.3">
      <c r="C1693" s="288" t="s">
        <v>574</v>
      </c>
      <c r="D1693" s="483"/>
      <c r="E1693" s="647"/>
      <c r="F1693" s="483"/>
      <c r="G1693" s="483"/>
      <c r="H1693" s="248"/>
    </row>
    <row r="1694" spans="3:8" s="314" customFormat="1" ht="15" customHeight="1" x14ac:dyDescent="0.3">
      <c r="C1694" s="5336" t="s">
        <v>264</v>
      </c>
      <c r="D1694" s="5339"/>
      <c r="E1694" s="5340"/>
      <c r="F1694" s="483"/>
      <c r="G1694" s="483"/>
      <c r="H1694" s="248"/>
    </row>
    <row r="1695" spans="3:8" s="314" customFormat="1" ht="15" customHeight="1" x14ac:dyDescent="0.3">
      <c r="C1695" s="5336" t="s">
        <v>265</v>
      </c>
      <c r="D1695" s="5339"/>
      <c r="E1695" s="5340"/>
      <c r="F1695" s="483"/>
      <c r="G1695" s="483"/>
      <c r="H1695" s="248"/>
    </row>
    <row r="1696" spans="3:8" s="314" customFormat="1" ht="15" customHeight="1" x14ac:dyDescent="0.3">
      <c r="C1696" s="5336" t="s">
        <v>266</v>
      </c>
      <c r="D1696" s="5339"/>
      <c r="E1696" s="5340"/>
      <c r="F1696" s="483"/>
      <c r="G1696" s="483"/>
      <c r="H1696" s="248"/>
    </row>
    <row r="1697" spans="3:8" s="314" customFormat="1" ht="33.75" customHeight="1" x14ac:dyDescent="0.3">
      <c r="C1697" s="5336" t="s">
        <v>267</v>
      </c>
      <c r="D1697" s="5339"/>
      <c r="E1697" s="5340"/>
      <c r="F1697" s="483"/>
      <c r="G1697" s="483"/>
      <c r="H1697" s="248"/>
    </row>
    <row r="1698" spans="3:8" s="314" customFormat="1" ht="15" customHeight="1" x14ac:dyDescent="0.3">
      <c r="C1698" s="278" t="s">
        <v>2191</v>
      </c>
      <c r="D1698" s="483"/>
      <c r="E1698" s="647"/>
      <c r="F1698" s="483"/>
      <c r="G1698" s="483"/>
      <c r="H1698" s="248"/>
    </row>
    <row r="1699" spans="3:8" s="314" customFormat="1" ht="15" customHeight="1" x14ac:dyDescent="0.3">
      <c r="C1699" s="288" t="s">
        <v>2192</v>
      </c>
      <c r="D1699" s="483"/>
      <c r="E1699" s="647"/>
      <c r="F1699" s="483"/>
      <c r="G1699" s="483"/>
      <c r="H1699" s="248"/>
    </row>
    <row r="1700" spans="3:8" s="314" customFormat="1" ht="15" customHeight="1" x14ac:dyDescent="0.3">
      <c r="C1700" s="5336" t="s">
        <v>264</v>
      </c>
      <c r="D1700" s="5339"/>
      <c r="E1700" s="5340"/>
      <c r="F1700" s="483"/>
      <c r="G1700" s="483"/>
      <c r="H1700" s="248"/>
    </row>
    <row r="1701" spans="3:8" s="314" customFormat="1" ht="15" customHeight="1" x14ac:dyDescent="0.3">
      <c r="C1701" s="5336" t="s">
        <v>588</v>
      </c>
      <c r="D1701" s="5339"/>
      <c r="E1701" s="5340"/>
      <c r="F1701" s="483"/>
      <c r="G1701" s="483"/>
      <c r="H1701" s="248"/>
    </row>
    <row r="1702" spans="3:8" s="314" customFormat="1" ht="15" customHeight="1" x14ac:dyDescent="0.3">
      <c r="C1702" s="5336" t="s">
        <v>589</v>
      </c>
      <c r="D1702" s="5339"/>
      <c r="E1702" s="5340"/>
      <c r="F1702" s="483"/>
      <c r="G1702" s="483"/>
      <c r="H1702" s="248"/>
    </row>
    <row r="1703" spans="3:8" s="314" customFormat="1" ht="30.75" customHeight="1" x14ac:dyDescent="0.3">
      <c r="C1703" s="5336" t="s">
        <v>590</v>
      </c>
      <c r="D1703" s="5339"/>
      <c r="E1703" s="5340"/>
      <c r="F1703" s="483"/>
      <c r="G1703" s="483"/>
      <c r="H1703" s="248"/>
    </row>
    <row r="1704" spans="3:8" s="314" customFormat="1" ht="15" customHeight="1" x14ac:dyDescent="0.3">
      <c r="C1704" s="482" t="s">
        <v>591</v>
      </c>
      <c r="D1704" s="483"/>
      <c r="E1704" s="647"/>
      <c r="F1704" s="483"/>
      <c r="G1704" s="483"/>
      <c r="H1704" s="248"/>
    </row>
    <row r="1705" spans="3:8" s="314" customFormat="1" ht="15" customHeight="1" x14ac:dyDescent="0.3">
      <c r="C1705" s="288" t="s">
        <v>592</v>
      </c>
      <c r="D1705" s="483"/>
      <c r="E1705" s="647"/>
      <c r="F1705" s="483"/>
      <c r="G1705" s="483"/>
      <c r="H1705" s="248"/>
    </row>
    <row r="1706" spans="3:8" s="314" customFormat="1" ht="15" customHeight="1" x14ac:dyDescent="0.3">
      <c r="C1706" s="482" t="s">
        <v>593</v>
      </c>
      <c r="D1706" s="483"/>
      <c r="E1706" s="647"/>
      <c r="F1706" s="483"/>
      <c r="G1706" s="483"/>
      <c r="H1706" s="248"/>
    </row>
    <row r="1707" spans="3:8" s="314" customFormat="1" ht="15" customHeight="1" thickBot="1" x14ac:dyDescent="0.35">
      <c r="C1707" s="282"/>
      <c r="D1707" s="648"/>
      <c r="E1707" s="649"/>
      <c r="F1707" s="483"/>
      <c r="G1707" s="483"/>
      <c r="H1707" s="248"/>
    </row>
    <row r="1708" spans="3:8" s="314" customFormat="1" ht="15" customHeight="1" thickTop="1" x14ac:dyDescent="0.3">
      <c r="C1708" s="5153" t="str">
        <f>+C1683</f>
        <v>.</v>
      </c>
      <c r="D1708" s="5153"/>
      <c r="E1708" s="5153"/>
      <c r="F1708" s="483"/>
      <c r="G1708" s="483"/>
      <c r="H1708" s="248"/>
    </row>
    <row r="1709" spans="3:8" s="314" customFormat="1" ht="15" customHeight="1" thickBot="1" x14ac:dyDescent="0.35">
      <c r="C1709" s="483"/>
      <c r="D1709" s="483"/>
      <c r="E1709" s="483"/>
      <c r="F1709" s="483"/>
      <c r="G1709" s="483"/>
      <c r="H1709" s="248"/>
    </row>
    <row r="1710" spans="3:8" s="314" customFormat="1" ht="15" customHeight="1" thickTop="1" thickBot="1" x14ac:dyDescent="0.25">
      <c r="C1710" s="5344" t="s">
        <v>594</v>
      </c>
      <c r="D1710" s="5345"/>
      <c r="E1710" s="5345"/>
      <c r="F1710" s="5345"/>
      <c r="G1710" s="5346"/>
      <c r="H1710" s="248"/>
    </row>
    <row r="1711" spans="3:8" s="314" customFormat="1" ht="15" customHeight="1" thickBot="1" x14ac:dyDescent="0.25">
      <c r="C1711" s="5428" t="s">
        <v>2451</v>
      </c>
      <c r="D1711" s="4197"/>
      <c r="E1711" s="4196"/>
      <c r="F1711" s="5429" t="s">
        <v>2452</v>
      </c>
      <c r="G1711" s="5430"/>
      <c r="H1711" s="248"/>
    </row>
    <row r="1712" spans="3:8" s="314" customFormat="1" ht="15" customHeight="1" thickBot="1" x14ac:dyDescent="0.25">
      <c r="C1712" s="632" t="s">
        <v>2455</v>
      </c>
      <c r="D1712" s="633" t="s">
        <v>2454</v>
      </c>
      <c r="E1712" s="633" t="s">
        <v>595</v>
      </c>
      <c r="F1712" s="634" t="s">
        <v>2455</v>
      </c>
      <c r="G1712" s="635" t="s">
        <v>2454</v>
      </c>
      <c r="H1712" s="248"/>
    </row>
    <row r="1713" spans="3:8" s="314" customFormat="1" ht="15" customHeight="1" x14ac:dyDescent="0.2">
      <c r="C1713" s="636" t="s">
        <v>2456</v>
      </c>
      <c r="D1713" s="637">
        <v>0.22</v>
      </c>
      <c r="E1713" s="637">
        <v>0.12</v>
      </c>
      <c r="F1713" s="638" t="s">
        <v>2458</v>
      </c>
      <c r="G1713" s="639" t="s">
        <v>2459</v>
      </c>
      <c r="H1713" s="248"/>
    </row>
    <row r="1714" spans="3:8" s="314" customFormat="1" ht="15" customHeight="1" thickBot="1" x14ac:dyDescent="0.25">
      <c r="C1714" s="640"/>
      <c r="D1714" s="641"/>
      <c r="E1714" s="642"/>
      <c r="F1714" s="643"/>
      <c r="G1714" s="644"/>
      <c r="H1714" s="248"/>
    </row>
    <row r="1715" spans="3:8" s="314" customFormat="1" ht="15" customHeight="1" x14ac:dyDescent="0.2">
      <c r="C1715" s="501"/>
      <c r="D1715" s="645"/>
      <c r="E1715" s="645"/>
      <c r="F1715" s="496"/>
      <c r="G1715" s="499"/>
      <c r="H1715" s="248"/>
    </row>
    <row r="1716" spans="3:8" s="314" customFormat="1" ht="15" customHeight="1" x14ac:dyDescent="0.2">
      <c r="C1716" s="288" t="s">
        <v>596</v>
      </c>
      <c r="D1716" s="496"/>
      <c r="E1716" s="496"/>
      <c r="F1716" s="496"/>
      <c r="G1716" s="499"/>
      <c r="H1716" s="248"/>
    </row>
    <row r="1717" spans="3:8" s="314" customFormat="1" ht="15" customHeight="1" x14ac:dyDescent="0.2">
      <c r="C1717" s="288" t="s">
        <v>597</v>
      </c>
      <c r="D1717" s="496"/>
      <c r="E1717" s="496"/>
      <c r="F1717" s="496"/>
      <c r="G1717" s="499"/>
      <c r="H1717" s="248"/>
    </row>
    <row r="1718" spans="3:8" s="314" customFormat="1" ht="15" customHeight="1" x14ac:dyDescent="0.2">
      <c r="C1718" s="5336" t="s">
        <v>598</v>
      </c>
      <c r="D1718" s="5339"/>
      <c r="E1718" s="5339"/>
      <c r="F1718" s="5339"/>
      <c r="G1718" s="5340"/>
      <c r="H1718" s="248"/>
    </row>
    <row r="1719" spans="3:8" s="314" customFormat="1" ht="30" customHeight="1" x14ac:dyDescent="0.2">
      <c r="C1719" s="5336" t="s">
        <v>1184</v>
      </c>
      <c r="D1719" s="5431"/>
      <c r="E1719" s="5431"/>
      <c r="F1719" s="5431"/>
      <c r="G1719" s="5338"/>
      <c r="H1719" s="248"/>
    </row>
    <row r="1720" spans="3:8" s="314" customFormat="1" ht="15" customHeight="1" x14ac:dyDescent="0.2">
      <c r="C1720" s="482" t="s">
        <v>1185</v>
      </c>
      <c r="D1720" s="496"/>
      <c r="E1720" s="496"/>
      <c r="F1720" s="496"/>
      <c r="G1720" s="499"/>
      <c r="H1720" s="248"/>
    </row>
    <row r="1721" spans="3:8" s="314" customFormat="1" ht="15" customHeight="1" x14ac:dyDescent="0.2">
      <c r="C1721" s="646"/>
      <c r="D1721" s="496"/>
      <c r="E1721" s="496"/>
      <c r="F1721" s="496"/>
      <c r="G1721" s="499"/>
      <c r="H1721" s="248"/>
    </row>
    <row r="1722" spans="3:8" s="314" customFormat="1" ht="15" customHeight="1" x14ac:dyDescent="0.2">
      <c r="C1722" s="288" t="s">
        <v>1186</v>
      </c>
      <c r="D1722" s="496"/>
      <c r="E1722" s="496"/>
      <c r="F1722" s="496"/>
      <c r="G1722" s="499"/>
      <c r="H1722" s="248"/>
    </row>
    <row r="1723" spans="3:8" s="314" customFormat="1" ht="15" customHeight="1" x14ac:dyDescent="0.2">
      <c r="C1723" s="5336" t="s">
        <v>1187</v>
      </c>
      <c r="D1723" s="5337"/>
      <c r="E1723" s="5431"/>
      <c r="F1723" s="5337"/>
      <c r="G1723" s="5338"/>
      <c r="H1723" s="248"/>
    </row>
    <row r="1724" spans="3:8" s="314" customFormat="1" ht="15" customHeight="1" x14ac:dyDescent="0.2">
      <c r="C1724" s="5336" t="s">
        <v>1188</v>
      </c>
      <c r="D1724" s="5339"/>
      <c r="E1724" s="5339"/>
      <c r="F1724" s="496"/>
      <c r="G1724" s="499"/>
      <c r="H1724" s="248"/>
    </row>
    <row r="1725" spans="3:8" s="314" customFormat="1" ht="15" customHeight="1" x14ac:dyDescent="0.2">
      <c r="C1725" s="5336" t="s">
        <v>1189</v>
      </c>
      <c r="D1725" s="5339"/>
      <c r="E1725" s="5339"/>
      <c r="F1725" s="5337"/>
      <c r="G1725" s="5338"/>
      <c r="H1725" s="248"/>
    </row>
    <row r="1726" spans="3:8" s="314" customFormat="1" ht="12" customHeight="1" x14ac:dyDescent="0.2">
      <c r="C1726" s="646"/>
      <c r="D1726" s="496"/>
      <c r="E1726" s="496"/>
      <c r="F1726" s="496"/>
      <c r="G1726" s="499"/>
      <c r="H1726" s="248"/>
    </row>
    <row r="1727" spans="3:8" s="314" customFormat="1" ht="15" customHeight="1" x14ac:dyDescent="0.2">
      <c r="C1727" s="501" t="s">
        <v>2460</v>
      </c>
      <c r="D1727" s="496"/>
      <c r="E1727" s="496"/>
      <c r="F1727" s="496"/>
      <c r="G1727" s="499"/>
      <c r="H1727" s="248"/>
    </row>
    <row r="1728" spans="3:8" s="314" customFormat="1" ht="15" customHeight="1" x14ac:dyDescent="0.2">
      <c r="C1728" s="646" t="s">
        <v>2461</v>
      </c>
      <c r="D1728" s="496"/>
      <c r="E1728" s="496"/>
      <c r="F1728" s="496"/>
      <c r="G1728" s="499"/>
      <c r="H1728" s="248"/>
    </row>
    <row r="1729" spans="3:8" s="314" customFormat="1" ht="15" customHeight="1" x14ac:dyDescent="0.2">
      <c r="C1729" s="646" t="s">
        <v>1190</v>
      </c>
      <c r="D1729" s="496"/>
      <c r="E1729" s="496"/>
      <c r="F1729" s="496"/>
      <c r="G1729" s="499"/>
      <c r="H1729" s="248"/>
    </row>
    <row r="1730" spans="3:8" s="314" customFormat="1" ht="15" customHeight="1" thickBot="1" x14ac:dyDescent="0.25">
      <c r="C1730" s="502"/>
      <c r="D1730" s="503"/>
      <c r="E1730" s="503"/>
      <c r="F1730" s="503"/>
      <c r="G1730" s="504"/>
      <c r="H1730" s="248"/>
    </row>
    <row r="1731" spans="3:8" s="314" customFormat="1" ht="15" customHeight="1" thickTop="1" x14ac:dyDescent="0.3">
      <c r="C1731" s="5153" t="str">
        <f>+C1708</f>
        <v>.</v>
      </c>
      <c r="D1731" s="5153"/>
      <c r="E1731" s="5153"/>
      <c r="F1731" s="483"/>
      <c r="G1731" s="483"/>
      <c r="H1731" s="248"/>
    </row>
    <row r="1732" spans="3:8" s="314" customFormat="1" ht="15" customHeight="1" thickBot="1" x14ac:dyDescent="0.35">
      <c r="C1732" s="483"/>
      <c r="D1732" s="483"/>
      <c r="E1732" s="483"/>
      <c r="F1732" s="483"/>
      <c r="G1732" s="483"/>
      <c r="H1732" s="248"/>
    </row>
    <row r="1733" spans="3:8" s="314" customFormat="1" ht="29.25" customHeight="1" thickTop="1" x14ac:dyDescent="0.3">
      <c r="C1733" s="5344" t="s">
        <v>1193</v>
      </c>
      <c r="D1733" s="5345"/>
      <c r="E1733" s="5346"/>
      <c r="F1733" s="483"/>
      <c r="G1733" s="483"/>
      <c r="H1733" s="248"/>
    </row>
    <row r="1734" spans="3:8" s="314" customFormat="1" ht="15" customHeight="1" x14ac:dyDescent="0.3">
      <c r="C1734" s="5364" t="s">
        <v>1584</v>
      </c>
      <c r="D1734" s="5365"/>
      <c r="E1734" s="5366"/>
      <c r="F1734" s="483"/>
      <c r="G1734" s="483"/>
      <c r="H1734" s="248"/>
    </row>
    <row r="1735" spans="3:8" s="314" customFormat="1" ht="15" customHeight="1" x14ac:dyDescent="0.3">
      <c r="C1735" s="288" t="s">
        <v>373</v>
      </c>
      <c r="D1735" s="496"/>
      <c r="E1735" s="499"/>
      <c r="F1735" s="483"/>
      <c r="G1735" s="483"/>
      <c r="H1735" s="248"/>
    </row>
    <row r="1736" spans="3:8" s="314" customFormat="1" ht="15" customHeight="1" x14ac:dyDescent="0.3">
      <c r="C1736" s="5336" t="s">
        <v>1194</v>
      </c>
      <c r="D1736" s="5337"/>
      <c r="E1736" s="5338"/>
      <c r="F1736" s="483"/>
      <c r="G1736" s="483"/>
      <c r="H1736" s="248"/>
    </row>
    <row r="1737" spans="3:8" s="314" customFormat="1" ht="15" customHeight="1" x14ac:dyDescent="0.3">
      <c r="C1737" s="5367" t="s">
        <v>1195</v>
      </c>
      <c r="D1737" s="5337"/>
      <c r="E1737" s="500"/>
      <c r="F1737" s="483"/>
      <c r="G1737" s="483"/>
      <c r="H1737" s="248"/>
    </row>
    <row r="1738" spans="3:8" s="314" customFormat="1" ht="31.5" customHeight="1" x14ac:dyDescent="0.3">
      <c r="C1738" s="5336" t="s">
        <v>2442</v>
      </c>
      <c r="D1738" s="5337"/>
      <c r="E1738" s="5338"/>
      <c r="F1738" s="483"/>
      <c r="G1738" s="483"/>
      <c r="H1738" s="248"/>
    </row>
    <row r="1739" spans="3:8" s="314" customFormat="1" ht="15" customHeight="1" x14ac:dyDescent="0.3">
      <c r="C1739" s="5341" t="s">
        <v>2443</v>
      </c>
      <c r="D1739" s="5342"/>
      <c r="E1739" s="5343"/>
      <c r="F1739" s="483"/>
      <c r="G1739" s="483"/>
      <c r="H1739" s="248"/>
    </row>
    <row r="1740" spans="3:8" s="314" customFormat="1" ht="15" customHeight="1" x14ac:dyDescent="0.3">
      <c r="C1740" s="288" t="s">
        <v>2444</v>
      </c>
      <c r="D1740" s="496"/>
      <c r="E1740" s="499"/>
      <c r="F1740" s="483"/>
      <c r="G1740" s="483"/>
      <c r="H1740" s="248"/>
    </row>
    <row r="1741" spans="3:8" s="314" customFormat="1" ht="15" customHeight="1" x14ac:dyDescent="0.3">
      <c r="C1741" s="5336" t="s">
        <v>2445</v>
      </c>
      <c r="D1741" s="5337"/>
      <c r="E1741" s="5338"/>
      <c r="F1741" s="483"/>
      <c r="G1741" s="483"/>
      <c r="H1741" s="248"/>
    </row>
    <row r="1742" spans="3:8" s="314" customFormat="1" ht="15" customHeight="1" x14ac:dyDescent="0.3">
      <c r="C1742" s="5336" t="s">
        <v>2446</v>
      </c>
      <c r="D1742" s="5337"/>
      <c r="E1742" s="5338"/>
      <c r="F1742" s="483"/>
      <c r="G1742" s="483"/>
      <c r="H1742" s="248"/>
    </row>
    <row r="1743" spans="3:8" s="314" customFormat="1" ht="15" customHeight="1" x14ac:dyDescent="0.3">
      <c r="C1743" s="5336" t="s">
        <v>2447</v>
      </c>
      <c r="D1743" s="5337"/>
      <c r="E1743" s="5338"/>
      <c r="F1743" s="483"/>
      <c r="G1743" s="483"/>
      <c r="H1743" s="248"/>
    </row>
    <row r="1744" spans="3:8" s="314" customFormat="1" ht="15" customHeight="1" x14ac:dyDescent="0.3">
      <c r="C1744" s="482" t="s">
        <v>1148</v>
      </c>
      <c r="D1744" s="496"/>
      <c r="E1744" s="499"/>
      <c r="F1744" s="483"/>
      <c r="G1744" s="483"/>
      <c r="H1744" s="248"/>
    </row>
    <row r="1745" spans="3:8" s="314" customFormat="1" ht="15" customHeight="1" thickBot="1" x14ac:dyDescent="0.35">
      <c r="C1745" s="502"/>
      <c r="D1745" s="503"/>
      <c r="E1745" s="504"/>
      <c r="F1745" s="483"/>
      <c r="G1745" s="483"/>
      <c r="H1745" s="248"/>
    </row>
    <row r="1746" spans="3:8" s="314" customFormat="1" ht="15" customHeight="1" thickTop="1" x14ac:dyDescent="0.3">
      <c r="C1746" s="222" t="str">
        <f>+C1731</f>
        <v>.</v>
      </c>
      <c r="D1746" s="483"/>
      <c r="E1746" s="483"/>
      <c r="F1746" s="483"/>
      <c r="G1746" s="483"/>
      <c r="H1746" s="248"/>
    </row>
    <row r="1747" spans="3:8" s="314" customFormat="1" ht="15" customHeight="1" thickBot="1" x14ac:dyDescent="0.35">
      <c r="C1747" s="505"/>
      <c r="D1747" s="505"/>
      <c r="E1747" s="505"/>
      <c r="F1747" s="483"/>
      <c r="G1747" s="483"/>
      <c r="H1747" s="248"/>
    </row>
    <row r="1748" spans="3:8" s="314" customFormat="1" ht="23.25" customHeight="1" thickTop="1" x14ac:dyDescent="0.3">
      <c r="C1748" s="5344" t="s">
        <v>845</v>
      </c>
      <c r="D1748" s="5345"/>
      <c r="E1748" s="5346"/>
      <c r="F1748" s="483"/>
      <c r="G1748" s="483"/>
      <c r="H1748" s="248"/>
    </row>
    <row r="1749" spans="3:8" s="314" customFormat="1" ht="15" customHeight="1" x14ac:dyDescent="0.3">
      <c r="C1749" s="5364" t="s">
        <v>1584</v>
      </c>
      <c r="D1749" s="5365"/>
      <c r="E1749" s="5366"/>
      <c r="F1749" s="483"/>
      <c r="G1749" s="483"/>
      <c r="H1749" s="248"/>
    </row>
    <row r="1750" spans="3:8" s="314" customFormat="1" ht="15" customHeight="1" x14ac:dyDescent="0.3">
      <c r="C1750" s="288" t="s">
        <v>846</v>
      </c>
      <c r="D1750" s="496"/>
      <c r="E1750" s="499"/>
      <c r="F1750" s="483"/>
      <c r="G1750" s="483"/>
      <c r="H1750" s="248"/>
    </row>
    <row r="1751" spans="3:8" s="314" customFormat="1" ht="15" customHeight="1" x14ac:dyDescent="0.3">
      <c r="C1751" s="5336" t="s">
        <v>182</v>
      </c>
      <c r="D1751" s="5337"/>
      <c r="E1751" s="5338"/>
      <c r="F1751" s="483"/>
      <c r="G1751" s="483"/>
      <c r="H1751" s="248"/>
    </row>
    <row r="1752" spans="3:8" s="314" customFormat="1" ht="15" customHeight="1" x14ac:dyDescent="0.3">
      <c r="C1752" s="288" t="s">
        <v>1140</v>
      </c>
      <c r="D1752" s="496"/>
      <c r="E1752" s="499"/>
      <c r="F1752" s="483"/>
      <c r="G1752" s="483"/>
      <c r="H1752" s="248"/>
    </row>
    <row r="1753" spans="3:8" s="314" customFormat="1" ht="15" customHeight="1" x14ac:dyDescent="0.3">
      <c r="C1753" s="5336" t="s">
        <v>847</v>
      </c>
      <c r="D1753" s="5337"/>
      <c r="E1753" s="5338"/>
      <c r="F1753" s="483"/>
      <c r="G1753" s="483"/>
      <c r="H1753" s="248"/>
    </row>
    <row r="1754" spans="3:8" s="314" customFormat="1" ht="15" customHeight="1" x14ac:dyDescent="0.3">
      <c r="C1754" s="288" t="s">
        <v>848</v>
      </c>
      <c r="D1754" s="496"/>
      <c r="E1754" s="499"/>
      <c r="F1754" s="483"/>
      <c r="G1754" s="483"/>
      <c r="H1754" s="248"/>
    </row>
    <row r="1755" spans="3:8" s="314" customFormat="1" ht="15" customHeight="1" x14ac:dyDescent="0.3">
      <c r="C1755" s="5336" t="s">
        <v>1191</v>
      </c>
      <c r="D1755" s="5337"/>
      <c r="E1755" s="5338"/>
      <c r="F1755" s="483"/>
      <c r="G1755" s="483"/>
      <c r="H1755" s="248"/>
    </row>
    <row r="1756" spans="3:8" s="314" customFormat="1" ht="15" customHeight="1" x14ac:dyDescent="0.3">
      <c r="C1756" s="482" t="s">
        <v>1192</v>
      </c>
      <c r="D1756" s="496"/>
      <c r="E1756" s="499"/>
      <c r="F1756" s="483"/>
      <c r="G1756" s="483"/>
      <c r="H1756" s="248"/>
    </row>
    <row r="1757" spans="3:8" s="314" customFormat="1" ht="15" customHeight="1" thickBot="1" x14ac:dyDescent="0.35">
      <c r="C1757" s="502"/>
      <c r="D1757" s="503"/>
      <c r="E1757" s="504"/>
      <c r="F1757" s="483"/>
      <c r="G1757" s="483"/>
      <c r="H1757" s="248"/>
    </row>
    <row r="1758" spans="3:8" s="314" customFormat="1" ht="15" customHeight="1" thickTop="1" x14ac:dyDescent="0.3">
      <c r="C1758" s="247" t="str">
        <f>+C1746</f>
        <v>.</v>
      </c>
      <c r="D1758" s="483"/>
      <c r="E1758" s="483"/>
      <c r="F1758" s="483"/>
      <c r="G1758" s="483"/>
      <c r="H1758" s="248"/>
    </row>
    <row r="1759" spans="3:8" s="314" customFormat="1" ht="15" customHeight="1" thickBot="1" x14ac:dyDescent="0.35">
      <c r="C1759" s="483"/>
      <c r="D1759" s="483"/>
      <c r="E1759" s="483"/>
      <c r="F1759" s="483"/>
      <c r="G1759" s="483"/>
      <c r="H1759" s="248"/>
    </row>
    <row r="1760" spans="3:8" s="314" customFormat="1" ht="15" customHeight="1" thickTop="1" x14ac:dyDescent="0.3">
      <c r="C1760" s="5344" t="s">
        <v>834</v>
      </c>
      <c r="D1760" s="5345"/>
      <c r="E1760" s="5346"/>
      <c r="F1760" s="483"/>
      <c r="G1760" s="483"/>
      <c r="H1760" s="248"/>
    </row>
    <row r="1761" spans="2:8" s="314" customFormat="1" ht="15" customHeight="1" x14ac:dyDescent="0.3">
      <c r="C1761" s="5364" t="s">
        <v>1584</v>
      </c>
      <c r="D1761" s="5365"/>
      <c r="E1761" s="5366"/>
      <c r="F1761" s="483"/>
      <c r="G1761" s="483"/>
      <c r="H1761" s="248"/>
    </row>
    <row r="1762" spans="2:8" s="314" customFormat="1" ht="15" customHeight="1" x14ac:dyDescent="0.3">
      <c r="C1762" s="497"/>
      <c r="D1762" s="498"/>
      <c r="E1762" s="306"/>
      <c r="F1762" s="483"/>
      <c r="G1762" s="483"/>
      <c r="H1762" s="248"/>
    </row>
    <row r="1763" spans="2:8" s="314" customFormat="1" ht="15" customHeight="1" x14ac:dyDescent="0.3">
      <c r="C1763" s="288" t="s">
        <v>373</v>
      </c>
      <c r="D1763" s="496"/>
      <c r="E1763" s="499"/>
      <c r="F1763" s="483"/>
      <c r="G1763" s="483"/>
      <c r="H1763" s="248"/>
    </row>
    <row r="1764" spans="2:8" s="314" customFormat="1" ht="15" customHeight="1" x14ac:dyDescent="0.3">
      <c r="C1764" s="5336" t="s">
        <v>835</v>
      </c>
      <c r="D1764" s="5337"/>
      <c r="E1764" s="5338"/>
      <c r="F1764" s="483"/>
      <c r="G1764" s="483"/>
      <c r="H1764" s="248"/>
    </row>
    <row r="1765" spans="2:8" s="314" customFormat="1" ht="15" customHeight="1" x14ac:dyDescent="0.3">
      <c r="C1765" s="5336" t="s">
        <v>836</v>
      </c>
      <c r="D1765" s="5337"/>
      <c r="E1765" s="5338"/>
      <c r="F1765" s="483"/>
      <c r="G1765" s="483"/>
      <c r="H1765" s="248"/>
    </row>
    <row r="1766" spans="2:8" s="314" customFormat="1" ht="15" customHeight="1" x14ac:dyDescent="0.3">
      <c r="C1766" s="5336" t="s">
        <v>837</v>
      </c>
      <c r="D1766" s="5337"/>
      <c r="E1766" s="5338"/>
      <c r="F1766" s="483"/>
      <c r="G1766" s="483"/>
      <c r="H1766" s="248"/>
    </row>
    <row r="1767" spans="2:8" s="314" customFormat="1" ht="15" customHeight="1" x14ac:dyDescent="0.3">
      <c r="C1767" s="5336" t="s">
        <v>838</v>
      </c>
      <c r="D1767" s="5337"/>
      <c r="E1767" s="5338"/>
      <c r="F1767" s="483"/>
      <c r="G1767" s="483"/>
      <c r="H1767" s="248"/>
    </row>
    <row r="1768" spans="2:8" s="314" customFormat="1" ht="15" customHeight="1" x14ac:dyDescent="0.3">
      <c r="C1768" s="5336" t="s">
        <v>839</v>
      </c>
      <c r="D1768" s="5337"/>
      <c r="E1768" s="5338"/>
      <c r="F1768" s="483"/>
      <c r="G1768" s="483"/>
      <c r="H1768" s="248"/>
    </row>
    <row r="1769" spans="2:8" s="314" customFormat="1" ht="15" customHeight="1" x14ac:dyDescent="0.3">
      <c r="C1769" s="288" t="s">
        <v>840</v>
      </c>
      <c r="D1769" s="496"/>
      <c r="E1769" s="499"/>
      <c r="F1769" s="483"/>
      <c r="G1769" s="483"/>
      <c r="H1769" s="248"/>
    </row>
    <row r="1770" spans="2:8" s="314" customFormat="1" ht="15" customHeight="1" x14ac:dyDescent="0.3">
      <c r="C1770" s="5336" t="s">
        <v>841</v>
      </c>
      <c r="D1770" s="5337"/>
      <c r="E1770" s="5338"/>
      <c r="F1770" s="483"/>
      <c r="G1770" s="483"/>
      <c r="H1770" s="248"/>
    </row>
    <row r="1771" spans="2:8" s="314" customFormat="1" ht="32.25" customHeight="1" x14ac:dyDescent="0.3">
      <c r="C1771" s="5336" t="s">
        <v>842</v>
      </c>
      <c r="D1771" s="5337"/>
      <c r="E1771" s="5338"/>
      <c r="F1771" s="483"/>
      <c r="G1771" s="483"/>
      <c r="H1771" s="248"/>
    </row>
    <row r="1772" spans="2:8" s="314" customFormat="1" ht="15" customHeight="1" x14ac:dyDescent="0.3">
      <c r="C1772" s="501" t="s">
        <v>843</v>
      </c>
      <c r="D1772" s="496"/>
      <c r="E1772" s="499"/>
      <c r="F1772" s="483"/>
      <c r="G1772" s="483"/>
      <c r="H1772" s="248"/>
    </row>
    <row r="1773" spans="2:8" s="314" customFormat="1" ht="15" customHeight="1" x14ac:dyDescent="0.3">
      <c r="C1773" s="501" t="s">
        <v>844</v>
      </c>
      <c r="D1773" s="496"/>
      <c r="E1773" s="499"/>
      <c r="F1773" s="483"/>
      <c r="G1773" s="483"/>
      <c r="H1773" s="248"/>
    </row>
    <row r="1774" spans="2:8" s="314" customFormat="1" ht="15" customHeight="1" thickBot="1" x14ac:dyDescent="0.35">
      <c r="C1774" s="502"/>
      <c r="D1774" s="503"/>
      <c r="E1774" s="504"/>
      <c r="F1774" s="483"/>
      <c r="G1774" s="483"/>
      <c r="H1774" s="248"/>
    </row>
    <row r="1775" spans="2:8" s="314" customFormat="1" ht="15" customHeight="1" thickTop="1" x14ac:dyDescent="0.3">
      <c r="C1775" s="247" t="str">
        <f>+C1758</f>
        <v>.</v>
      </c>
      <c r="D1775" s="483"/>
      <c r="E1775" s="483"/>
      <c r="F1775" s="483"/>
      <c r="G1775" s="483"/>
      <c r="H1775" s="248"/>
    </row>
    <row r="1776" spans="2:8" s="360" customFormat="1" ht="15" customHeight="1" thickBot="1" x14ac:dyDescent="0.35">
      <c r="B1776" s="469"/>
      <c r="C1776" s="469"/>
      <c r="D1776" s="469"/>
      <c r="E1776" s="469"/>
      <c r="F1776" s="469"/>
      <c r="G1776" s="469"/>
      <c r="H1776" s="469"/>
    </row>
    <row r="1777" spans="3:7" ht="15" customHeight="1" thickTop="1" thickBot="1" x14ac:dyDescent="0.25">
      <c r="C1777" s="5344" t="s">
        <v>1272</v>
      </c>
      <c r="D1777" s="5345"/>
      <c r="E1777" s="5345"/>
      <c r="F1777" s="5345"/>
      <c r="G1777" s="5346"/>
    </row>
    <row r="1778" spans="3:7" ht="15" customHeight="1" thickBot="1" x14ac:dyDescent="0.25">
      <c r="C1778" s="293" t="s">
        <v>1273</v>
      </c>
      <c r="D1778" s="294"/>
      <c r="E1778" s="294"/>
      <c r="F1778" s="295"/>
      <c r="G1778" s="296"/>
    </row>
    <row r="1779" spans="3:7" ht="15" customHeight="1" x14ac:dyDescent="0.2">
      <c r="C1779" s="291" t="s">
        <v>1274</v>
      </c>
      <c r="D1779" s="292"/>
      <c r="E1779" s="292"/>
      <c r="F1779" s="280"/>
      <c r="G1779" s="297"/>
    </row>
    <row r="1780" spans="3:7" ht="15" customHeight="1" x14ac:dyDescent="0.2">
      <c r="C1780" s="298" t="s">
        <v>1275</v>
      </c>
      <c r="D1780" s="299"/>
      <c r="E1780" s="299"/>
      <c r="F1780" s="300"/>
      <c r="G1780" s="297"/>
    </row>
    <row r="1781" spans="3:7" ht="15" customHeight="1" x14ac:dyDescent="0.2">
      <c r="C1781" s="5391" t="s">
        <v>1276</v>
      </c>
      <c r="D1781" s="4928"/>
      <c r="E1781" s="4928"/>
      <c r="F1781" s="4928"/>
      <c r="G1781" s="5392"/>
    </row>
    <row r="1782" spans="3:7" ht="15" customHeight="1" x14ac:dyDescent="0.2">
      <c r="C1782" s="298" t="s">
        <v>1277</v>
      </c>
      <c r="D1782" s="299"/>
      <c r="E1782" s="299"/>
      <c r="F1782" s="280"/>
      <c r="G1782" s="297"/>
    </row>
    <row r="1783" spans="3:7" ht="15" customHeight="1" x14ac:dyDescent="0.2">
      <c r="C1783" s="301" t="s">
        <v>1690</v>
      </c>
      <c r="D1783" s="302"/>
      <c r="E1783" s="302"/>
      <c r="F1783" s="280"/>
      <c r="G1783" s="297"/>
    </row>
    <row r="1784" spans="3:7" ht="15" customHeight="1" x14ac:dyDescent="0.2">
      <c r="C1784" s="301" t="s">
        <v>1691</v>
      </c>
      <c r="D1784" s="302"/>
      <c r="E1784" s="302"/>
      <c r="F1784" s="280"/>
      <c r="G1784" s="297"/>
    </row>
    <row r="1785" spans="3:7" ht="15" customHeight="1" x14ac:dyDescent="0.2">
      <c r="C1785" s="301" t="s">
        <v>1692</v>
      </c>
      <c r="D1785" s="302"/>
      <c r="E1785" s="302"/>
      <c r="F1785" s="280"/>
      <c r="G1785" s="297"/>
    </row>
    <row r="1786" spans="3:7" ht="15" customHeight="1" x14ac:dyDescent="0.2">
      <c r="C1786" s="301" t="s">
        <v>1693</v>
      </c>
      <c r="D1786" s="302"/>
      <c r="E1786" s="302"/>
      <c r="F1786" s="280"/>
      <c r="G1786" s="297"/>
    </row>
    <row r="1787" spans="3:7" ht="15" customHeight="1" x14ac:dyDescent="0.2">
      <c r="C1787" s="301" t="s">
        <v>1694</v>
      </c>
      <c r="D1787" s="302"/>
      <c r="E1787" s="302"/>
      <c r="F1787" s="280"/>
      <c r="G1787" s="297"/>
    </row>
    <row r="1788" spans="3:7" ht="15" customHeight="1" x14ac:dyDescent="0.2">
      <c r="C1788" s="301" t="s">
        <v>1695</v>
      </c>
      <c r="D1788" s="302"/>
      <c r="E1788" s="302"/>
      <c r="F1788" s="280"/>
      <c r="G1788" s="297"/>
    </row>
    <row r="1789" spans="3:7" ht="15" customHeight="1" x14ac:dyDescent="0.2">
      <c r="C1789" s="283"/>
      <c r="D1789" s="280"/>
      <c r="E1789" s="280"/>
      <c r="F1789" s="280"/>
      <c r="G1789" s="297"/>
    </row>
    <row r="1790" spans="3:7" ht="15" customHeight="1" x14ac:dyDescent="0.2">
      <c r="C1790" s="291" t="s">
        <v>1696</v>
      </c>
      <c r="D1790" s="292"/>
      <c r="E1790" s="292"/>
      <c r="F1790" s="280"/>
      <c r="G1790" s="297"/>
    </row>
    <row r="1791" spans="3:7" ht="15" customHeight="1" x14ac:dyDescent="0.2">
      <c r="C1791" s="291" t="s">
        <v>1275</v>
      </c>
      <c r="D1791" s="292"/>
      <c r="E1791" s="292"/>
      <c r="F1791" s="280"/>
      <c r="G1791" s="297"/>
    </row>
    <row r="1792" spans="3:7" ht="15" customHeight="1" x14ac:dyDescent="0.2">
      <c r="C1792" s="283" t="s">
        <v>2088</v>
      </c>
      <c r="D1792" s="280"/>
      <c r="E1792" s="280"/>
      <c r="F1792" s="280"/>
      <c r="G1792" s="297"/>
    </row>
    <row r="1793" spans="3:7" ht="15" customHeight="1" x14ac:dyDescent="0.2">
      <c r="C1793" s="291" t="s">
        <v>1277</v>
      </c>
      <c r="D1793" s="292"/>
      <c r="E1793" s="292"/>
      <c r="F1793" s="280"/>
      <c r="G1793" s="297"/>
    </row>
    <row r="1794" spans="3:7" ht="15" customHeight="1" x14ac:dyDescent="0.2">
      <c r="C1794" s="5403" t="s">
        <v>2089</v>
      </c>
      <c r="D1794" s="4918"/>
      <c r="E1794" s="4918"/>
      <c r="F1794" s="4918"/>
      <c r="G1794" s="5402"/>
    </row>
    <row r="1795" spans="3:7" ht="15" customHeight="1" x14ac:dyDescent="0.2">
      <c r="C1795" s="291" t="s">
        <v>2090</v>
      </c>
      <c r="D1795" s="292"/>
      <c r="E1795" s="292"/>
      <c r="F1795" s="280"/>
      <c r="G1795" s="297"/>
    </row>
    <row r="1796" spans="3:7" ht="15" customHeight="1" x14ac:dyDescent="0.2">
      <c r="C1796" s="291" t="s">
        <v>1275</v>
      </c>
      <c r="D1796" s="292"/>
      <c r="E1796" s="292"/>
      <c r="F1796" s="280"/>
      <c r="G1796" s="297"/>
    </row>
    <row r="1797" spans="3:7" ht="15" customHeight="1" x14ac:dyDescent="0.2">
      <c r="C1797" s="5401" t="s">
        <v>2091</v>
      </c>
      <c r="D1797" s="4060"/>
      <c r="E1797" s="4060"/>
      <c r="F1797" s="4918"/>
      <c r="G1797" s="5402"/>
    </row>
    <row r="1798" spans="3:7" ht="15" customHeight="1" thickBot="1" x14ac:dyDescent="0.25">
      <c r="C1798" s="283"/>
      <c r="D1798" s="280"/>
      <c r="E1798" s="280"/>
      <c r="F1798" s="280"/>
      <c r="G1798" s="297"/>
    </row>
    <row r="1799" spans="3:7" ht="15" customHeight="1" x14ac:dyDescent="0.2">
      <c r="C1799" s="291"/>
      <c r="D1799" s="303" t="s">
        <v>2092</v>
      </c>
      <c r="E1799" s="304" t="s">
        <v>2093</v>
      </c>
      <c r="F1799" s="305" t="s">
        <v>2094</v>
      </c>
      <c r="G1799" s="306"/>
    </row>
    <row r="1800" spans="3:7" ht="15" customHeight="1" x14ac:dyDescent="0.2">
      <c r="C1800" s="283"/>
      <c r="D1800" s="307" t="s">
        <v>2095</v>
      </c>
      <c r="E1800" s="308">
        <v>30</v>
      </c>
      <c r="F1800" s="309">
        <v>2</v>
      </c>
      <c r="G1800" s="310"/>
    </row>
    <row r="1801" spans="3:7" ht="15" customHeight="1" x14ac:dyDescent="0.2">
      <c r="C1801" s="283"/>
      <c r="D1801" s="307" t="s">
        <v>2095</v>
      </c>
      <c r="E1801" s="308">
        <v>100</v>
      </c>
      <c r="F1801" s="309">
        <v>3</v>
      </c>
      <c r="G1801" s="310"/>
    </row>
    <row r="1802" spans="3:7" ht="15" customHeight="1" x14ac:dyDescent="0.2">
      <c r="C1802" s="283"/>
      <c r="D1802" s="307" t="s">
        <v>371</v>
      </c>
      <c r="E1802" s="308">
        <v>600</v>
      </c>
      <c r="F1802" s="309">
        <v>18</v>
      </c>
      <c r="G1802" s="310"/>
    </row>
    <row r="1803" spans="3:7" ht="15" customHeight="1" x14ac:dyDescent="0.2">
      <c r="C1803" s="283"/>
      <c r="D1803" s="307" t="s">
        <v>372</v>
      </c>
      <c r="E1803" s="308">
        <v>1100</v>
      </c>
      <c r="F1803" s="309">
        <v>30</v>
      </c>
      <c r="G1803" s="310"/>
    </row>
    <row r="1804" spans="3:7" ht="15" customHeight="1" thickBot="1" x14ac:dyDescent="0.25">
      <c r="C1804" s="283"/>
      <c r="D1804" s="470" t="s">
        <v>1454</v>
      </c>
      <c r="E1804" s="311"/>
      <c r="F1804" s="312"/>
      <c r="G1804" s="297"/>
    </row>
    <row r="1805" spans="3:7" ht="15" customHeight="1" x14ac:dyDescent="0.2">
      <c r="C1805" s="283"/>
      <c r="D1805" s="280"/>
      <c r="E1805" s="280"/>
      <c r="F1805" s="280"/>
      <c r="G1805" s="297"/>
    </row>
    <row r="1806" spans="3:7" ht="15" customHeight="1" x14ac:dyDescent="0.2">
      <c r="C1806" s="291" t="s">
        <v>1277</v>
      </c>
      <c r="D1806" s="280"/>
      <c r="E1806" s="280"/>
      <c r="F1806" s="280"/>
      <c r="G1806" s="297"/>
    </row>
    <row r="1807" spans="3:7" ht="15" customHeight="1" x14ac:dyDescent="0.2">
      <c r="C1807" s="283" t="s">
        <v>2096</v>
      </c>
      <c r="D1807" s="280"/>
      <c r="E1807" s="280"/>
      <c r="F1807" s="280"/>
      <c r="G1807" s="297"/>
    </row>
    <row r="1808" spans="3:7" ht="30.75" customHeight="1" x14ac:dyDescent="0.2">
      <c r="C1808" s="5403" t="s">
        <v>2097</v>
      </c>
      <c r="D1808" s="4918"/>
      <c r="E1808" s="4918"/>
      <c r="F1808" s="4918"/>
      <c r="G1808" s="5402"/>
    </row>
    <row r="1809" spans="3:7" ht="15" customHeight="1" x14ac:dyDescent="0.2">
      <c r="C1809" s="283" t="s">
        <v>2098</v>
      </c>
      <c r="D1809" s="280"/>
      <c r="E1809" s="280"/>
      <c r="F1809" s="280"/>
      <c r="G1809" s="297"/>
    </row>
    <row r="1810" spans="3:7" ht="30" customHeight="1" x14ac:dyDescent="0.2">
      <c r="C1810" s="5403" t="s">
        <v>2099</v>
      </c>
      <c r="D1810" s="4918"/>
      <c r="E1810" s="4918"/>
      <c r="F1810" s="4918"/>
      <c r="G1810" s="5402"/>
    </row>
    <row r="1811" spans="3:7" ht="15" customHeight="1" x14ac:dyDescent="0.2">
      <c r="C1811" s="283" t="s">
        <v>2100</v>
      </c>
      <c r="D1811" s="280"/>
      <c r="E1811" s="280"/>
      <c r="F1811" s="280"/>
      <c r="G1811" s="297"/>
    </row>
    <row r="1812" spans="3:7" ht="15" customHeight="1" thickBot="1" x14ac:dyDescent="0.25">
      <c r="C1812" s="282"/>
      <c r="D1812" s="285"/>
      <c r="E1812" s="285"/>
      <c r="F1812" s="285"/>
      <c r="G1812" s="313"/>
    </row>
    <row r="1813" spans="3:7" ht="15" customHeight="1" thickTop="1" x14ac:dyDescent="0.2">
      <c r="C1813" s="247" t="str">
        <f>+C1775</f>
        <v>.</v>
      </c>
      <c r="G1813" s="314"/>
    </row>
    <row r="1814" spans="3:7" ht="15" customHeight="1" thickBot="1" x14ac:dyDescent="0.25">
      <c r="G1814" s="314"/>
    </row>
    <row r="1815" spans="3:7" ht="15" customHeight="1" thickTop="1" x14ac:dyDescent="0.2">
      <c r="C1815" s="5344" t="s">
        <v>586</v>
      </c>
      <c r="D1815" s="5345"/>
      <c r="E1815" s="5346"/>
    </row>
    <row r="1816" spans="3:7" ht="15" customHeight="1" x14ac:dyDescent="0.2">
      <c r="C1816" s="279"/>
      <c r="D1816" s="287"/>
      <c r="E1816" s="284"/>
    </row>
    <row r="1817" spans="3:7" ht="15" customHeight="1" x14ac:dyDescent="0.2">
      <c r="C1817" s="288" t="s">
        <v>1249</v>
      </c>
      <c r="D1817" s="287"/>
      <c r="E1817" s="284"/>
    </row>
    <row r="1818" spans="3:7" ht="15" customHeight="1" x14ac:dyDescent="0.2">
      <c r="C1818" s="5336" t="s">
        <v>587</v>
      </c>
      <c r="D1818" s="5339"/>
      <c r="E1818" s="5340"/>
    </row>
    <row r="1819" spans="3:7" ht="15" customHeight="1" x14ac:dyDescent="0.2">
      <c r="C1819" s="5336" t="s">
        <v>1139</v>
      </c>
      <c r="D1819" s="5339"/>
      <c r="E1819" s="5340"/>
    </row>
    <row r="1820" spans="3:7" ht="15" customHeight="1" x14ac:dyDescent="0.2">
      <c r="C1820" s="281" t="s">
        <v>1140</v>
      </c>
      <c r="D1820" s="289"/>
      <c r="E1820" s="290"/>
    </row>
    <row r="1821" spans="3:7" ht="14.25" customHeight="1" x14ac:dyDescent="0.2">
      <c r="C1821" s="278" t="s">
        <v>247</v>
      </c>
      <c r="D1821" s="289"/>
      <c r="E1821" s="290"/>
    </row>
    <row r="1822" spans="3:7" ht="32.25" customHeight="1" x14ac:dyDescent="0.2">
      <c r="C1822" s="5336" t="s">
        <v>248</v>
      </c>
      <c r="D1822" s="5339"/>
      <c r="E1822" s="5340"/>
    </row>
    <row r="1823" spans="3:7" ht="28.5" customHeight="1" x14ac:dyDescent="0.2">
      <c r="C1823" s="5336" t="s">
        <v>249</v>
      </c>
      <c r="D1823" s="5339"/>
      <c r="E1823" s="5340"/>
    </row>
    <row r="1824" spans="3:7" ht="15" customHeight="1" x14ac:dyDescent="0.2">
      <c r="C1824" s="278"/>
      <c r="D1824" s="287"/>
      <c r="E1824" s="284"/>
    </row>
    <row r="1825" spans="3:5" ht="14.25" customHeight="1" x14ac:dyDescent="0.2">
      <c r="C1825" s="281" t="s">
        <v>250</v>
      </c>
      <c r="D1825" s="287"/>
      <c r="E1825" s="284"/>
    </row>
    <row r="1826" spans="3:5" ht="14.25" customHeight="1" x14ac:dyDescent="0.2">
      <c r="C1826" s="278"/>
      <c r="D1826" s="287"/>
      <c r="E1826" s="284"/>
    </row>
    <row r="1827" spans="3:5" ht="24" customHeight="1" x14ac:dyDescent="0.2">
      <c r="C1827" s="5393" t="s">
        <v>251</v>
      </c>
      <c r="D1827" s="5394"/>
      <c r="E1827" s="5395"/>
    </row>
    <row r="1828" spans="3:5" ht="33" customHeight="1" x14ac:dyDescent="0.2">
      <c r="C1828" s="278" t="s">
        <v>252</v>
      </c>
      <c r="D1828" s="287"/>
      <c r="E1828" s="284"/>
    </row>
    <row r="1829" spans="3:5" ht="26.25" customHeight="1" x14ac:dyDescent="0.2">
      <c r="C1829" s="5336" t="s">
        <v>253</v>
      </c>
      <c r="D1829" s="5339"/>
      <c r="E1829" s="5340"/>
    </row>
    <row r="1830" spans="3:5" ht="14.25" customHeight="1" x14ac:dyDescent="0.2">
      <c r="C1830" s="5336" t="s">
        <v>254</v>
      </c>
      <c r="D1830" s="5339"/>
      <c r="E1830" s="5340"/>
    </row>
    <row r="1831" spans="3:5" ht="14.25" customHeight="1" x14ac:dyDescent="0.2">
      <c r="C1831" s="5336" t="s">
        <v>984</v>
      </c>
      <c r="D1831" s="5339"/>
      <c r="E1831" s="5340"/>
    </row>
    <row r="1832" spans="3:5" ht="46.5" customHeight="1" x14ac:dyDescent="0.2">
      <c r="C1832" s="5393" t="s">
        <v>1267</v>
      </c>
      <c r="D1832" s="5394"/>
      <c r="E1832" s="5395"/>
    </row>
    <row r="1833" spans="3:5" ht="14.25" customHeight="1" x14ac:dyDescent="0.2">
      <c r="C1833" s="5393" t="s">
        <v>1268</v>
      </c>
      <c r="D1833" s="5394"/>
      <c r="E1833" s="5395"/>
    </row>
    <row r="1834" spans="3:5" ht="14.25" customHeight="1" x14ac:dyDescent="0.2">
      <c r="C1834" s="5393" t="s">
        <v>1269</v>
      </c>
      <c r="D1834" s="5396"/>
      <c r="E1834" s="5397"/>
    </row>
    <row r="1835" spans="3:5" ht="33.75" customHeight="1" x14ac:dyDescent="0.2">
      <c r="C1835" s="5393" t="s">
        <v>1270</v>
      </c>
      <c r="D1835" s="5396"/>
      <c r="E1835" s="5397"/>
    </row>
    <row r="1836" spans="3:5" ht="14.25" customHeight="1" x14ac:dyDescent="0.2">
      <c r="C1836" s="5393" t="s">
        <v>1271</v>
      </c>
      <c r="D1836" s="5396"/>
      <c r="E1836" s="5397"/>
    </row>
    <row r="1837" spans="3:5" ht="14.25" customHeight="1" thickBot="1" x14ac:dyDescent="0.25">
      <c r="C1837" s="282"/>
      <c r="D1837" s="285"/>
      <c r="E1837" s="286"/>
    </row>
    <row r="1838" spans="3:5" ht="14.25" customHeight="1" thickTop="1" x14ac:dyDescent="0.2">
      <c r="C1838" s="247" t="str">
        <f>+C1813</f>
        <v>.</v>
      </c>
    </row>
    <row r="1839" spans="3:5" ht="14.25" customHeight="1" x14ac:dyDescent="0.2"/>
    <row r="1840" spans="3:5" ht="14.25" customHeight="1" thickBot="1" x14ac:dyDescent="0.25"/>
    <row r="1841" spans="3:8" ht="14.25" customHeight="1" thickTop="1" x14ac:dyDescent="0.2">
      <c r="C1841" s="5373" t="s">
        <v>135</v>
      </c>
      <c r="D1841" s="5374"/>
      <c r="E1841" s="5374"/>
      <c r="F1841" s="5375"/>
      <c r="G1841" s="2"/>
      <c r="H1841" s="2"/>
    </row>
    <row r="1842" spans="3:8" ht="14.25" customHeight="1" x14ac:dyDescent="0.2">
      <c r="C1842" s="27" t="s">
        <v>136</v>
      </c>
      <c r="D1842" s="35"/>
      <c r="E1842" s="35"/>
      <c r="F1842" s="243"/>
      <c r="G1842" s="2"/>
      <c r="H1842" s="2"/>
    </row>
    <row r="1843" spans="3:8" ht="14.25" customHeight="1" x14ac:dyDescent="0.2">
      <c r="C1843" s="25"/>
      <c r="D1843" s="1"/>
      <c r="E1843" s="5382" t="s">
        <v>137</v>
      </c>
      <c r="F1843" s="5383"/>
      <c r="G1843" s="2"/>
      <c r="H1843" s="2"/>
    </row>
    <row r="1844" spans="3:8" ht="19.5" customHeight="1" x14ac:dyDescent="0.2">
      <c r="C1844" s="472" t="s">
        <v>381</v>
      </c>
      <c r="D1844" s="275" t="s">
        <v>382</v>
      </c>
      <c r="E1844" s="275" t="s">
        <v>2453</v>
      </c>
      <c r="F1844" s="471" t="s">
        <v>138</v>
      </c>
      <c r="G1844" s="2"/>
      <c r="H1844" s="2"/>
    </row>
    <row r="1845" spans="3:8" ht="14.25" customHeight="1" x14ac:dyDescent="0.2">
      <c r="C1845" s="5398" t="s">
        <v>1597</v>
      </c>
      <c r="D1845" s="474">
        <v>10</v>
      </c>
      <c r="E1845" s="369">
        <v>7.4999999999999997E-2</v>
      </c>
      <c r="F1845" s="475">
        <v>0.15</v>
      </c>
      <c r="G1845" s="2"/>
      <c r="H1845" s="2"/>
    </row>
    <row r="1846" spans="3:8" ht="14.25" customHeight="1" x14ac:dyDescent="0.2">
      <c r="C1846" s="5399"/>
      <c r="D1846" s="474">
        <v>15</v>
      </c>
      <c r="E1846" s="369">
        <v>7.4999999999999997E-2</v>
      </c>
      <c r="F1846" s="475">
        <v>0.15</v>
      </c>
      <c r="G1846" s="2"/>
      <c r="H1846" s="2"/>
    </row>
    <row r="1847" spans="3:8" ht="14.25" customHeight="1" x14ac:dyDescent="0.2">
      <c r="C1847" s="5399"/>
      <c r="D1847" s="474">
        <v>20</v>
      </c>
      <c r="E1847" s="369">
        <v>7.4999999999999997E-2</v>
      </c>
      <c r="F1847" s="475">
        <v>0.15</v>
      </c>
      <c r="G1847" s="2"/>
      <c r="H1847" s="2"/>
    </row>
    <row r="1848" spans="3:8" ht="14.25" customHeight="1" x14ac:dyDescent="0.2">
      <c r="C1848" s="5399"/>
      <c r="D1848" s="474">
        <v>25</v>
      </c>
      <c r="E1848" s="369">
        <v>7.4999999999999997E-2</v>
      </c>
      <c r="F1848" s="475">
        <v>0.15</v>
      </c>
      <c r="G1848" s="2"/>
      <c r="H1848" s="2"/>
    </row>
    <row r="1849" spans="3:8" ht="14.25" customHeight="1" x14ac:dyDescent="0.2">
      <c r="C1849" s="5399"/>
      <c r="D1849" s="474">
        <v>30</v>
      </c>
      <c r="E1849" s="369">
        <v>7.4999999999999997E-2</v>
      </c>
      <c r="F1849" s="475">
        <v>0.15</v>
      </c>
      <c r="G1849" s="2"/>
      <c r="H1849" s="2"/>
    </row>
    <row r="1850" spans="3:8" ht="14.25" customHeight="1" x14ac:dyDescent="0.2">
      <c r="C1850" s="5399"/>
      <c r="D1850" s="474">
        <v>40</v>
      </c>
      <c r="E1850" s="369">
        <v>7.4999999999999997E-2</v>
      </c>
      <c r="F1850" s="475">
        <v>0.15</v>
      </c>
      <c r="G1850" s="2"/>
      <c r="H1850" s="2"/>
    </row>
    <row r="1851" spans="3:8" ht="14.25" customHeight="1" x14ac:dyDescent="0.2">
      <c r="C1851" s="5399"/>
      <c r="D1851" s="474">
        <v>50</v>
      </c>
      <c r="E1851" s="369">
        <v>7.4999999999999997E-2</v>
      </c>
      <c r="F1851" s="475">
        <v>0.15</v>
      </c>
      <c r="G1851" s="2"/>
      <c r="H1851" s="2"/>
    </row>
    <row r="1852" spans="3:8" ht="14.25" customHeight="1" x14ac:dyDescent="0.2">
      <c r="C1852" s="5399"/>
      <c r="D1852" s="474">
        <v>75</v>
      </c>
      <c r="E1852" s="369">
        <v>7.4999999999999997E-2</v>
      </c>
      <c r="F1852" s="475">
        <v>0.15</v>
      </c>
      <c r="G1852" s="2"/>
      <c r="H1852" s="2"/>
    </row>
    <row r="1853" spans="3:8" ht="14.25" customHeight="1" x14ac:dyDescent="0.2">
      <c r="C1853" s="5399"/>
      <c r="D1853" s="474">
        <v>100</v>
      </c>
      <c r="E1853" s="369">
        <v>7.4999999999999997E-2</v>
      </c>
      <c r="F1853" s="475">
        <v>0.15</v>
      </c>
      <c r="G1853" s="2"/>
      <c r="H1853" s="2"/>
    </row>
    <row r="1854" spans="3:8" ht="14.25" customHeight="1" x14ac:dyDescent="0.2">
      <c r="C1854" s="5399"/>
      <c r="D1854" s="474">
        <v>120</v>
      </c>
      <c r="E1854" s="369">
        <v>7.4999999999999997E-2</v>
      </c>
      <c r="F1854" s="475">
        <v>0.15</v>
      </c>
      <c r="G1854" s="2"/>
      <c r="H1854" s="2"/>
    </row>
    <row r="1855" spans="3:8" ht="14.25" customHeight="1" x14ac:dyDescent="0.2">
      <c r="C1855" s="5399"/>
      <c r="D1855" s="474">
        <v>125</v>
      </c>
      <c r="E1855" s="369">
        <v>7.4999999999999997E-2</v>
      </c>
      <c r="F1855" s="475">
        <v>0.15</v>
      </c>
      <c r="G1855" s="2"/>
      <c r="H1855" s="2"/>
    </row>
    <row r="1856" spans="3:8" ht="14.25" customHeight="1" x14ac:dyDescent="0.2">
      <c r="C1856" s="5399"/>
      <c r="D1856" s="474">
        <v>150</v>
      </c>
      <c r="E1856" s="369">
        <v>7.4999999999999997E-2</v>
      </c>
      <c r="F1856" s="475">
        <v>0.15</v>
      </c>
      <c r="G1856" s="2"/>
      <c r="H1856" s="2"/>
    </row>
    <row r="1857" spans="3:8" ht="14.25" customHeight="1" x14ac:dyDescent="0.2">
      <c r="C1857" s="5399"/>
      <c r="D1857" s="474">
        <v>175</v>
      </c>
      <c r="E1857" s="369">
        <v>7.4999999999999997E-2</v>
      </c>
      <c r="F1857" s="475">
        <v>0.15</v>
      </c>
      <c r="G1857" s="2"/>
      <c r="H1857" s="2"/>
    </row>
    <row r="1858" spans="3:8" ht="14.25" customHeight="1" x14ac:dyDescent="0.2">
      <c r="C1858" s="5399"/>
      <c r="D1858" s="474">
        <v>200</v>
      </c>
      <c r="E1858" s="369">
        <v>7.4999999999999997E-2</v>
      </c>
      <c r="F1858" s="475">
        <v>0.15</v>
      </c>
      <c r="G1858" s="2"/>
      <c r="H1858" s="2"/>
    </row>
    <row r="1859" spans="3:8" ht="14.25" customHeight="1" x14ac:dyDescent="0.2">
      <c r="C1859" s="5399"/>
      <c r="D1859" s="474">
        <v>300</v>
      </c>
      <c r="E1859" s="369">
        <v>7.4999999999999997E-2</v>
      </c>
      <c r="F1859" s="475">
        <v>0.15</v>
      </c>
      <c r="G1859" s="2"/>
      <c r="H1859" s="2"/>
    </row>
    <row r="1860" spans="3:8" ht="14.25" customHeight="1" x14ac:dyDescent="0.2">
      <c r="C1860" s="5399"/>
      <c r="D1860" s="474">
        <v>400</v>
      </c>
      <c r="E1860" s="369">
        <v>7.4999999999999997E-2</v>
      </c>
      <c r="F1860" s="475">
        <v>0.15</v>
      </c>
      <c r="G1860" s="2"/>
      <c r="H1860" s="2"/>
    </row>
    <row r="1861" spans="3:8" ht="14.25" customHeight="1" x14ac:dyDescent="0.2">
      <c r="C1861" s="5400"/>
      <c r="D1861" s="474">
        <v>500</v>
      </c>
      <c r="E1861" s="369">
        <v>7.4999999999999997E-2</v>
      </c>
      <c r="F1861" s="475">
        <v>0.15</v>
      </c>
      <c r="G1861" s="2"/>
      <c r="H1861" s="2"/>
    </row>
    <row r="1862" spans="3:8" ht="14.25" customHeight="1" x14ac:dyDescent="0.2">
      <c r="C1862" s="30" t="s">
        <v>2460</v>
      </c>
      <c r="D1862" s="56"/>
      <c r="E1862" s="1"/>
      <c r="F1862" s="26"/>
      <c r="G1862" s="2"/>
      <c r="H1862" s="2"/>
    </row>
    <row r="1863" spans="3:8" ht="14.25" customHeight="1" x14ac:dyDescent="0.2">
      <c r="C1863" s="57"/>
      <c r="D1863" s="1"/>
      <c r="E1863" s="1"/>
      <c r="F1863" s="26"/>
      <c r="G1863" s="2"/>
      <c r="H1863" s="2"/>
    </row>
    <row r="1864" spans="3:8" ht="15" customHeight="1" x14ac:dyDescent="0.2">
      <c r="C1864" s="58" t="s">
        <v>139</v>
      </c>
      <c r="D1864" s="1"/>
      <c r="E1864" s="1"/>
      <c r="F1864" s="26"/>
      <c r="G1864" s="2"/>
      <c r="H1864" s="2"/>
    </row>
    <row r="1865" spans="3:8" ht="15" customHeight="1" x14ac:dyDescent="0.2">
      <c r="C1865" s="5371" t="s">
        <v>140</v>
      </c>
      <c r="D1865" s="4004"/>
      <c r="E1865" s="4004"/>
      <c r="F1865" s="5372"/>
      <c r="G1865" s="2"/>
      <c r="H1865" s="2"/>
    </row>
    <row r="1866" spans="3:8" ht="29.25" customHeight="1" x14ac:dyDescent="0.2">
      <c r="C1866" s="5371" t="s">
        <v>1732</v>
      </c>
      <c r="D1866" s="4004"/>
      <c r="E1866" s="4004"/>
      <c r="F1866" s="5372"/>
      <c r="G1866" s="2"/>
      <c r="H1866" s="2"/>
    </row>
    <row r="1867" spans="3:8" ht="21" customHeight="1" x14ac:dyDescent="0.2">
      <c r="C1867" s="57" t="s">
        <v>1733</v>
      </c>
      <c r="D1867" s="1"/>
      <c r="E1867" s="1"/>
      <c r="F1867" s="26"/>
      <c r="G1867" s="2"/>
      <c r="H1867" s="2"/>
    </row>
    <row r="1868" spans="3:8" ht="15" customHeight="1" x14ac:dyDescent="0.2">
      <c r="C1868" s="57" t="s">
        <v>1734</v>
      </c>
      <c r="D1868" s="1"/>
      <c r="E1868" s="1"/>
      <c r="F1868" s="26"/>
      <c r="G1868" s="2"/>
      <c r="H1868" s="2"/>
    </row>
    <row r="1869" spans="3:8" ht="15" customHeight="1" x14ac:dyDescent="0.2">
      <c r="C1869" s="57" t="s">
        <v>1387</v>
      </c>
      <c r="D1869" s="1"/>
      <c r="E1869" s="1"/>
      <c r="F1869" s="26"/>
      <c r="G1869" s="2"/>
      <c r="H1869" s="2"/>
    </row>
    <row r="1870" spans="3:8" ht="15" customHeight="1" x14ac:dyDescent="0.2">
      <c r="C1870" s="57" t="s">
        <v>1388</v>
      </c>
      <c r="D1870" s="1"/>
      <c r="E1870" s="1"/>
      <c r="F1870" s="26"/>
      <c r="G1870" s="2"/>
      <c r="H1870" s="2"/>
    </row>
    <row r="1871" spans="3:8" ht="15" customHeight="1" x14ac:dyDescent="0.2">
      <c r="C1871" s="57" t="s">
        <v>1389</v>
      </c>
      <c r="D1871" s="1"/>
      <c r="E1871" s="1"/>
      <c r="F1871" s="26"/>
      <c r="G1871" s="2"/>
      <c r="H1871" s="2"/>
    </row>
    <row r="1872" spans="3:8" ht="15" customHeight="1" x14ac:dyDescent="0.2">
      <c r="C1872" s="57" t="s">
        <v>1390</v>
      </c>
      <c r="D1872" s="1"/>
      <c r="E1872" s="1"/>
      <c r="F1872" s="26"/>
      <c r="G1872" s="2"/>
      <c r="H1872" s="2"/>
    </row>
    <row r="1873" spans="3:8" ht="15" customHeight="1" x14ac:dyDescent="0.2">
      <c r="C1873" s="57" t="s">
        <v>1391</v>
      </c>
      <c r="D1873" s="1"/>
      <c r="E1873" s="1"/>
      <c r="F1873" s="26"/>
      <c r="G1873" s="2"/>
      <c r="H1873" s="2"/>
    </row>
    <row r="1874" spans="3:8" ht="15" customHeight="1" x14ac:dyDescent="0.2">
      <c r="C1874" s="57" t="s">
        <v>1392</v>
      </c>
      <c r="D1874" s="1"/>
      <c r="E1874" s="1"/>
      <c r="F1874" s="26"/>
      <c r="G1874" s="2"/>
      <c r="H1874" s="2"/>
    </row>
    <row r="1875" spans="3:8" ht="15" customHeight="1" x14ac:dyDescent="0.2">
      <c r="C1875" s="57" t="s">
        <v>1393</v>
      </c>
      <c r="D1875" s="1"/>
      <c r="E1875" s="1"/>
      <c r="F1875" s="26"/>
      <c r="G1875" s="2"/>
      <c r="H1875" s="2"/>
    </row>
    <row r="1876" spans="3:8" ht="15.75" customHeight="1" x14ac:dyDescent="0.2">
      <c r="C1876" s="57" t="s">
        <v>1394</v>
      </c>
      <c r="D1876" s="1"/>
      <c r="E1876" s="1"/>
      <c r="F1876" s="26"/>
      <c r="G1876" s="2"/>
      <c r="H1876" s="2"/>
    </row>
    <row r="1877" spans="3:8" ht="30" customHeight="1" x14ac:dyDescent="0.2">
      <c r="C1877" s="5371" t="s">
        <v>1395</v>
      </c>
      <c r="D1877" s="4004"/>
      <c r="E1877" s="4004"/>
      <c r="F1877" s="5372"/>
      <c r="G1877" s="2"/>
      <c r="H1877" s="2"/>
    </row>
    <row r="1878" spans="3:8" ht="15" customHeight="1" thickBot="1" x14ac:dyDescent="0.25">
      <c r="C1878" s="31"/>
      <c r="D1878" s="32"/>
      <c r="E1878" s="32"/>
      <c r="F1878" s="33"/>
      <c r="G1878" s="2"/>
      <c r="H1878" s="2"/>
    </row>
    <row r="1879" spans="3:8" ht="15" customHeight="1" thickTop="1" x14ac:dyDescent="0.2">
      <c r="C1879" s="247" t="str">
        <f>+C1838</f>
        <v>.</v>
      </c>
      <c r="D1879" s="1"/>
      <c r="E1879" s="1"/>
      <c r="F1879" s="1"/>
      <c r="G1879" s="2"/>
      <c r="H1879" s="2"/>
    </row>
    <row r="1880" spans="3:8" ht="15" customHeight="1" thickBot="1" x14ac:dyDescent="0.25">
      <c r="D1880" s="2"/>
      <c r="E1880" s="2"/>
      <c r="F1880" s="2"/>
      <c r="G1880" s="2"/>
      <c r="H1880" s="2"/>
    </row>
    <row r="1881" spans="3:8" ht="15" customHeight="1" thickTop="1" x14ac:dyDescent="0.2">
      <c r="C1881" s="5373" t="s">
        <v>1396</v>
      </c>
      <c r="D1881" s="5374"/>
      <c r="E1881" s="5375"/>
      <c r="F1881" s="2"/>
      <c r="G1881" s="2"/>
      <c r="H1881" s="2"/>
    </row>
    <row r="1882" spans="3:8" ht="15" customHeight="1" x14ac:dyDescent="0.2">
      <c r="C1882" s="25"/>
      <c r="D1882" s="59"/>
      <c r="E1882" s="78"/>
      <c r="F1882" s="2"/>
      <c r="G1882" s="2"/>
      <c r="H1882" s="2"/>
    </row>
    <row r="1883" spans="3:8" ht="15" customHeight="1" x14ac:dyDescent="0.2">
      <c r="C1883" s="27" t="s">
        <v>373</v>
      </c>
      <c r="D1883" s="59"/>
      <c r="E1883" s="78"/>
      <c r="F1883" s="2"/>
      <c r="G1883" s="2"/>
      <c r="H1883" s="2"/>
    </row>
    <row r="1884" spans="3:8" ht="15" customHeight="1" x14ac:dyDescent="0.2">
      <c r="C1884" s="5386" t="s">
        <v>1141</v>
      </c>
      <c r="D1884" s="5387"/>
      <c r="E1884" s="5388"/>
      <c r="F1884" s="2"/>
      <c r="G1884" s="2"/>
      <c r="H1884" s="2"/>
    </row>
    <row r="1885" spans="3:8" ht="15" customHeight="1" x14ac:dyDescent="0.2">
      <c r="C1885" s="5386" t="s">
        <v>1142</v>
      </c>
      <c r="D1885" s="5387"/>
      <c r="E1885" s="5388"/>
      <c r="F1885" s="2"/>
      <c r="G1885" s="2"/>
      <c r="H1885" s="2"/>
    </row>
    <row r="1886" spans="3:8" ht="15" customHeight="1" x14ac:dyDescent="0.2">
      <c r="C1886" s="5386" t="s">
        <v>1143</v>
      </c>
      <c r="D1886" s="5387"/>
      <c r="E1886" s="5388"/>
      <c r="F1886" s="2"/>
      <c r="G1886" s="2"/>
      <c r="H1886" s="2"/>
    </row>
    <row r="1887" spans="3:8" ht="15" customHeight="1" x14ac:dyDescent="0.2">
      <c r="C1887" s="5386" t="s">
        <v>1144</v>
      </c>
      <c r="D1887" s="5387"/>
      <c r="E1887" s="5388"/>
      <c r="F1887" s="2"/>
      <c r="G1887" s="2"/>
      <c r="H1887" s="2"/>
    </row>
    <row r="1888" spans="3:8" ht="15" customHeight="1" x14ac:dyDescent="0.2">
      <c r="C1888" s="5386" t="s">
        <v>1145</v>
      </c>
      <c r="D1888" s="5387"/>
      <c r="E1888" s="5388"/>
      <c r="F1888" s="2"/>
      <c r="G1888" s="2"/>
      <c r="H1888" s="2"/>
    </row>
    <row r="1889" spans="3:8" ht="15" customHeight="1" x14ac:dyDescent="0.2">
      <c r="C1889" s="28"/>
      <c r="D1889" s="59"/>
      <c r="E1889" s="78"/>
      <c r="F1889" s="2"/>
      <c r="G1889" s="2"/>
      <c r="H1889" s="2"/>
    </row>
    <row r="1890" spans="3:8" ht="15" customHeight="1" x14ac:dyDescent="0.2">
      <c r="C1890" s="27" t="s">
        <v>374</v>
      </c>
      <c r="D1890" s="59"/>
      <c r="E1890" s="78"/>
      <c r="F1890" s="2"/>
      <c r="G1890" s="2"/>
      <c r="H1890" s="2"/>
    </row>
    <row r="1891" spans="3:8" ht="28.5" customHeight="1" x14ac:dyDescent="0.2">
      <c r="C1891" s="5386" t="s">
        <v>1146</v>
      </c>
      <c r="D1891" s="5387"/>
      <c r="E1891" s="5388"/>
      <c r="F1891" s="2"/>
      <c r="G1891" s="2"/>
      <c r="H1891" s="2"/>
    </row>
    <row r="1892" spans="3:8" ht="15" customHeight="1" x14ac:dyDescent="0.2">
      <c r="C1892" s="5386" t="s">
        <v>1147</v>
      </c>
      <c r="D1892" s="5387"/>
      <c r="E1892" s="5388"/>
      <c r="F1892" s="2"/>
      <c r="G1892" s="2"/>
      <c r="H1892" s="2"/>
    </row>
    <row r="1893" spans="3:8" ht="15" customHeight="1" x14ac:dyDescent="0.2">
      <c r="C1893" s="5386" t="s">
        <v>1148</v>
      </c>
      <c r="D1893" s="5387"/>
      <c r="E1893" s="5388"/>
      <c r="F1893" s="2"/>
      <c r="G1893" s="2"/>
      <c r="H1893" s="2"/>
    </row>
    <row r="1894" spans="3:8" ht="15" customHeight="1" thickBot="1" x14ac:dyDescent="0.25">
      <c r="C1894" s="31"/>
      <c r="D1894" s="244"/>
      <c r="E1894" s="245"/>
      <c r="F1894" s="2"/>
      <c r="G1894" s="2"/>
      <c r="H1894" s="2"/>
    </row>
    <row r="1895" spans="3:8" ht="15" customHeight="1" thickTop="1" x14ac:dyDescent="0.2">
      <c r="C1895" s="247" t="str">
        <f>+C1879</f>
        <v>.</v>
      </c>
      <c r="D1895" s="2"/>
      <c r="E1895" s="2"/>
      <c r="F1895" s="2"/>
      <c r="G1895" s="2"/>
      <c r="H1895" s="2"/>
    </row>
    <row r="1896" spans="3:8" ht="15" customHeight="1" thickBot="1" x14ac:dyDescent="0.25"/>
    <row r="1897" spans="3:8" ht="15" customHeight="1" thickTop="1" x14ac:dyDescent="0.2">
      <c r="C1897" s="5373" t="s">
        <v>2450</v>
      </c>
      <c r="D1897" s="5374"/>
      <c r="E1897" s="5374"/>
      <c r="F1897" s="5375"/>
    </row>
    <row r="1898" spans="3:8" ht="15" customHeight="1" x14ac:dyDescent="0.2">
      <c r="C1898" s="5389" t="s">
        <v>2451</v>
      </c>
      <c r="D1898" s="5390"/>
      <c r="E1898" s="5382" t="s">
        <v>2452</v>
      </c>
      <c r="F1898" s="5383"/>
    </row>
    <row r="1899" spans="3:8" ht="15" customHeight="1" x14ac:dyDescent="0.2">
      <c r="C1899" s="477" t="s">
        <v>2453</v>
      </c>
      <c r="D1899" s="275" t="s">
        <v>2454</v>
      </c>
      <c r="E1899" s="275" t="s">
        <v>2455</v>
      </c>
      <c r="F1899" s="471" t="s">
        <v>2454</v>
      </c>
    </row>
    <row r="1900" spans="3:8" ht="15" customHeight="1" x14ac:dyDescent="0.2">
      <c r="C1900" s="478" t="s">
        <v>2456</v>
      </c>
      <c r="D1900" s="476" t="s">
        <v>2457</v>
      </c>
      <c r="E1900" s="240" t="s">
        <v>2458</v>
      </c>
      <c r="F1900" s="479" t="s">
        <v>2459</v>
      </c>
    </row>
    <row r="1901" spans="3:8" ht="15" customHeight="1" x14ac:dyDescent="0.2">
      <c r="C1901" s="30" t="s">
        <v>2460</v>
      </c>
      <c r="D1901" s="56"/>
      <c r="E1901" s="1"/>
      <c r="F1901" s="26"/>
    </row>
    <row r="1902" spans="3:8" ht="15" customHeight="1" x14ac:dyDescent="0.2">
      <c r="C1902" s="57" t="s">
        <v>2461</v>
      </c>
      <c r="D1902" s="1"/>
      <c r="E1902" s="1"/>
      <c r="F1902" s="26"/>
    </row>
    <row r="1903" spans="3:8" ht="15" customHeight="1" x14ac:dyDescent="0.2">
      <c r="C1903" s="57" t="s">
        <v>2462</v>
      </c>
      <c r="D1903" s="1"/>
      <c r="E1903" s="1"/>
      <c r="F1903" s="26"/>
    </row>
    <row r="1904" spans="3:8" ht="15" customHeight="1" x14ac:dyDescent="0.2">
      <c r="C1904" s="57" t="s">
        <v>1583</v>
      </c>
      <c r="D1904" s="1"/>
      <c r="E1904" s="1"/>
      <c r="F1904" s="26"/>
    </row>
    <row r="1905" spans="3:6" ht="15" customHeight="1" x14ac:dyDescent="0.2">
      <c r="C1905" s="57"/>
      <c r="D1905" s="1"/>
      <c r="E1905" s="1"/>
      <c r="F1905" s="26"/>
    </row>
    <row r="1906" spans="3:6" ht="15" customHeight="1" x14ac:dyDescent="0.2">
      <c r="C1906" s="58" t="s">
        <v>1584</v>
      </c>
      <c r="D1906" s="1"/>
      <c r="E1906" s="1"/>
      <c r="F1906" s="26"/>
    </row>
    <row r="1907" spans="3:6" ht="15" customHeight="1" x14ac:dyDescent="0.2">
      <c r="C1907" s="57" t="s">
        <v>1585</v>
      </c>
      <c r="D1907" s="1"/>
      <c r="E1907" s="1"/>
      <c r="F1907" s="26"/>
    </row>
    <row r="1908" spans="3:6" ht="15" customHeight="1" x14ac:dyDescent="0.2">
      <c r="C1908" s="57" t="s">
        <v>1586</v>
      </c>
      <c r="D1908" s="1"/>
      <c r="E1908" s="1"/>
      <c r="F1908" s="26"/>
    </row>
    <row r="1909" spans="3:6" ht="15" customHeight="1" x14ac:dyDescent="0.2">
      <c r="C1909" s="57" t="s">
        <v>1587</v>
      </c>
      <c r="D1909" s="1"/>
      <c r="E1909" s="1"/>
      <c r="F1909" s="26"/>
    </row>
    <row r="1910" spans="3:6" ht="15" customHeight="1" x14ac:dyDescent="0.2">
      <c r="C1910" s="57" t="s">
        <v>1588</v>
      </c>
      <c r="D1910" s="1"/>
      <c r="E1910" s="1"/>
      <c r="F1910" s="26"/>
    </row>
    <row r="1911" spans="3:6" ht="28.5" customHeight="1" x14ac:dyDescent="0.2">
      <c r="C1911" s="5371" t="s">
        <v>1589</v>
      </c>
      <c r="D1911" s="4004"/>
      <c r="E1911" s="4004"/>
      <c r="F1911" s="5372"/>
    </row>
    <row r="1912" spans="3:6" ht="15" customHeight="1" thickBot="1" x14ac:dyDescent="0.25">
      <c r="C1912" s="31"/>
      <c r="D1912" s="32"/>
      <c r="E1912" s="32"/>
      <c r="F1912" s="33"/>
    </row>
    <row r="1913" spans="3:6" ht="15" customHeight="1" thickTop="1" x14ac:dyDescent="0.2">
      <c r="C1913" s="5373" t="s">
        <v>1590</v>
      </c>
      <c r="D1913" s="5374"/>
      <c r="E1913" s="5374"/>
      <c r="F1913" s="5375"/>
    </row>
    <row r="1914" spans="3:6" ht="15" customHeight="1" x14ac:dyDescent="0.2">
      <c r="C1914" s="5389" t="s">
        <v>1591</v>
      </c>
      <c r="D1914" s="5390"/>
      <c r="E1914" s="5382" t="s">
        <v>2452</v>
      </c>
      <c r="F1914" s="5383"/>
    </row>
    <row r="1915" spans="3:6" ht="15" customHeight="1" x14ac:dyDescent="0.2">
      <c r="C1915" s="477" t="s">
        <v>2453</v>
      </c>
      <c r="D1915" s="275" t="s">
        <v>2454</v>
      </c>
      <c r="E1915" s="275" t="s">
        <v>2455</v>
      </c>
      <c r="F1915" s="471" t="s">
        <v>2454</v>
      </c>
    </row>
    <row r="1916" spans="3:6" ht="15" customHeight="1" x14ac:dyDescent="0.2">
      <c r="C1916" s="478" t="s">
        <v>2458</v>
      </c>
      <c r="D1916" s="66" t="s">
        <v>2457</v>
      </c>
      <c r="E1916" s="240" t="s">
        <v>2458</v>
      </c>
      <c r="F1916" s="479" t="s">
        <v>2459</v>
      </c>
    </row>
    <row r="1917" spans="3:6" ht="15" customHeight="1" x14ac:dyDescent="0.2">
      <c r="C1917" s="30" t="s">
        <v>2460</v>
      </c>
      <c r="D1917" s="56"/>
      <c r="E1917" s="1"/>
      <c r="F1917" s="26"/>
    </row>
    <row r="1918" spans="3:6" ht="15" customHeight="1" x14ac:dyDescent="0.2">
      <c r="C1918" s="57" t="s">
        <v>2461</v>
      </c>
      <c r="D1918" s="1"/>
      <c r="E1918" s="1"/>
      <c r="F1918" s="26"/>
    </row>
    <row r="1919" spans="3:6" ht="15" customHeight="1" x14ac:dyDescent="0.2">
      <c r="C1919" s="57" t="s">
        <v>1583</v>
      </c>
      <c r="D1919" s="1"/>
      <c r="E1919" s="1"/>
      <c r="F1919" s="26"/>
    </row>
    <row r="1920" spans="3:6" ht="15" customHeight="1" x14ac:dyDescent="0.2">
      <c r="C1920" s="57"/>
      <c r="D1920" s="1"/>
      <c r="E1920" s="1"/>
      <c r="F1920" s="26"/>
    </row>
    <row r="1921" spans="3:7" ht="19.5" customHeight="1" x14ac:dyDescent="0.2">
      <c r="C1921" s="57" t="s">
        <v>1592</v>
      </c>
      <c r="D1921" s="1"/>
      <c r="E1921" s="1"/>
      <c r="F1921" s="26"/>
    </row>
    <row r="1922" spans="3:7" ht="27" customHeight="1" x14ac:dyDescent="0.2">
      <c r="C1922" s="5371" t="s">
        <v>1593</v>
      </c>
      <c r="D1922" s="4004"/>
      <c r="E1922" s="4004"/>
      <c r="F1922" s="5372"/>
    </row>
    <row r="1923" spans="3:7" ht="27" customHeight="1" x14ac:dyDescent="0.2">
      <c r="C1923" s="5371" t="s">
        <v>1594</v>
      </c>
      <c r="D1923" s="4004"/>
      <c r="E1923" s="4004"/>
      <c r="F1923" s="5372"/>
    </row>
    <row r="1924" spans="3:7" ht="15" customHeight="1" thickBot="1" x14ac:dyDescent="0.25">
      <c r="C1924" s="31"/>
      <c r="D1924" s="32"/>
      <c r="E1924" s="32"/>
      <c r="F1924" s="33"/>
    </row>
    <row r="1925" spans="3:7" ht="15" customHeight="1" thickTop="1" x14ac:dyDescent="0.2">
      <c r="C1925" s="247" t="str">
        <f>+C1895</f>
        <v>.</v>
      </c>
    </row>
    <row r="1926" spans="3:7" ht="15" customHeight="1" thickBot="1" x14ac:dyDescent="0.25"/>
    <row r="1927" spans="3:7" ht="15" customHeight="1" thickTop="1" x14ac:dyDescent="0.2">
      <c r="C1927" s="5373" t="s">
        <v>379</v>
      </c>
      <c r="D1927" s="5374"/>
      <c r="E1927" s="5374"/>
      <c r="F1927" s="5375"/>
      <c r="G1927" s="35"/>
    </row>
    <row r="1928" spans="3:7" ht="15" customHeight="1" x14ac:dyDescent="0.2">
      <c r="C1928" s="25"/>
      <c r="D1928" s="1"/>
      <c r="E1928" s="5382" t="s">
        <v>380</v>
      </c>
      <c r="F1928" s="5383"/>
      <c r="G1928" s="59"/>
    </row>
    <row r="1929" spans="3:7" ht="15" customHeight="1" x14ac:dyDescent="0.2">
      <c r="C1929" s="472" t="s">
        <v>381</v>
      </c>
      <c r="D1929" s="275" t="s">
        <v>382</v>
      </c>
      <c r="E1929" s="275" t="s">
        <v>2453</v>
      </c>
      <c r="F1929" s="471" t="s">
        <v>383</v>
      </c>
      <c r="G1929" s="59"/>
    </row>
    <row r="1930" spans="3:7" ht="15" customHeight="1" x14ac:dyDescent="0.2">
      <c r="C1930" s="473" t="s">
        <v>384</v>
      </c>
      <c r="D1930" s="474">
        <v>20</v>
      </c>
      <c r="E1930" s="370">
        <v>0.08</v>
      </c>
      <c r="F1930" s="475">
        <v>0.15</v>
      </c>
      <c r="G1930" s="64"/>
    </row>
    <row r="1931" spans="3:7" ht="15" customHeight="1" x14ac:dyDescent="0.2">
      <c r="C1931" s="473" t="s">
        <v>385</v>
      </c>
      <c r="D1931" s="480">
        <v>25</v>
      </c>
      <c r="E1931" s="370">
        <v>0.08</v>
      </c>
      <c r="F1931" s="475">
        <v>0.15</v>
      </c>
      <c r="G1931" s="64"/>
    </row>
    <row r="1932" spans="3:7" ht="15" customHeight="1" x14ac:dyDescent="0.2">
      <c r="C1932" s="473" t="s">
        <v>386</v>
      </c>
      <c r="D1932" s="480">
        <v>30</v>
      </c>
      <c r="E1932" s="370">
        <v>0.08</v>
      </c>
      <c r="F1932" s="475">
        <v>0.15</v>
      </c>
      <c r="G1932" s="64"/>
    </row>
    <row r="1933" spans="3:7" ht="15" customHeight="1" x14ac:dyDescent="0.2">
      <c r="C1933" s="473" t="s">
        <v>387</v>
      </c>
      <c r="D1933" s="480">
        <v>40</v>
      </c>
      <c r="E1933" s="370">
        <v>0.08</v>
      </c>
      <c r="F1933" s="475">
        <v>0.15</v>
      </c>
      <c r="G1933" s="64"/>
    </row>
    <row r="1934" spans="3:7" ht="15" customHeight="1" x14ac:dyDescent="0.2">
      <c r="C1934" s="473" t="s">
        <v>1783</v>
      </c>
      <c r="D1934" s="480">
        <v>50</v>
      </c>
      <c r="E1934" s="370">
        <v>0.08</v>
      </c>
      <c r="F1934" s="475">
        <v>0.15</v>
      </c>
      <c r="G1934" s="64"/>
    </row>
    <row r="1935" spans="3:7" ht="15" customHeight="1" x14ac:dyDescent="0.2">
      <c r="C1935" s="473" t="s">
        <v>1784</v>
      </c>
      <c r="D1935" s="480">
        <v>75</v>
      </c>
      <c r="E1935" s="370">
        <v>0.08</v>
      </c>
      <c r="F1935" s="475">
        <v>0.15</v>
      </c>
      <c r="G1935" s="64"/>
    </row>
    <row r="1936" spans="3:7" ht="27.75" customHeight="1" x14ac:dyDescent="0.2">
      <c r="C1936" s="473" t="s">
        <v>1785</v>
      </c>
      <c r="D1936" s="480">
        <v>100</v>
      </c>
      <c r="E1936" s="370">
        <v>0.08</v>
      </c>
      <c r="F1936" s="475">
        <v>0.15</v>
      </c>
      <c r="G1936" s="64"/>
    </row>
    <row r="1937" spans="3:7" ht="26.25" customHeight="1" x14ac:dyDescent="0.2">
      <c r="C1937" s="473" t="s">
        <v>1786</v>
      </c>
      <c r="D1937" s="480">
        <v>125</v>
      </c>
      <c r="E1937" s="370">
        <v>0.08</v>
      </c>
      <c r="F1937" s="475">
        <v>0.15</v>
      </c>
      <c r="G1937" s="64"/>
    </row>
    <row r="1938" spans="3:7" ht="25.5" customHeight="1" x14ac:dyDescent="0.2">
      <c r="C1938" s="473" t="s">
        <v>1787</v>
      </c>
      <c r="D1938" s="480">
        <v>150</v>
      </c>
      <c r="E1938" s="370">
        <v>0.08</v>
      </c>
      <c r="F1938" s="475">
        <v>0.15</v>
      </c>
      <c r="G1938" s="64"/>
    </row>
    <row r="1939" spans="3:7" ht="23.25" customHeight="1" x14ac:dyDescent="0.2">
      <c r="C1939" s="473" t="s">
        <v>1788</v>
      </c>
      <c r="D1939" s="480">
        <v>175</v>
      </c>
      <c r="E1939" s="370">
        <v>0.08</v>
      </c>
      <c r="F1939" s="475">
        <v>0.15</v>
      </c>
      <c r="G1939" s="64"/>
    </row>
    <row r="1940" spans="3:7" ht="28.5" customHeight="1" x14ac:dyDescent="0.2">
      <c r="C1940" s="473" t="s">
        <v>1789</v>
      </c>
      <c r="D1940" s="480">
        <v>200</v>
      </c>
      <c r="E1940" s="370">
        <v>0.08</v>
      </c>
      <c r="F1940" s="475">
        <v>0.15</v>
      </c>
      <c r="G1940" s="64"/>
    </row>
    <row r="1941" spans="3:7" ht="15" customHeight="1" x14ac:dyDescent="0.2">
      <c r="C1941" s="30" t="s">
        <v>2460</v>
      </c>
      <c r="D1941" s="56"/>
      <c r="E1941" s="1"/>
      <c r="F1941" s="26"/>
      <c r="G1941" s="1"/>
    </row>
    <row r="1942" spans="3:7" ht="15" customHeight="1" thickBot="1" x14ac:dyDescent="0.25">
      <c r="C1942" s="57"/>
      <c r="D1942" s="1"/>
      <c r="E1942" s="1"/>
      <c r="F1942" s="26"/>
      <c r="G1942" s="1"/>
    </row>
    <row r="1943" spans="3:7" ht="15" customHeight="1" thickBot="1" x14ac:dyDescent="0.25">
      <c r="C1943" s="57"/>
      <c r="D1943" s="5379" t="s">
        <v>1790</v>
      </c>
      <c r="E1943" s="5380"/>
      <c r="F1943" s="5385"/>
      <c r="G1943" s="59"/>
    </row>
    <row r="1944" spans="3:7" ht="15" customHeight="1" thickBot="1" x14ac:dyDescent="0.25">
      <c r="C1944" s="57"/>
      <c r="D1944" s="67" t="s">
        <v>2455</v>
      </c>
      <c r="E1944" s="68" t="s">
        <v>1791</v>
      </c>
      <c r="F1944" s="69" t="s">
        <v>1792</v>
      </c>
      <c r="G1944" s="59"/>
    </row>
    <row r="1945" spans="3:7" ht="15" customHeight="1" thickBot="1" x14ac:dyDescent="0.25">
      <c r="C1945" s="57"/>
      <c r="D1945" s="70">
        <v>0.08</v>
      </c>
      <c r="E1945" s="71">
        <v>0.15</v>
      </c>
      <c r="F1945" s="72">
        <v>0.15</v>
      </c>
      <c r="G1945" s="73"/>
    </row>
    <row r="1946" spans="3:7" ht="15" customHeight="1" thickBot="1" x14ac:dyDescent="0.25">
      <c r="C1946" s="57"/>
      <c r="D1946" s="1"/>
      <c r="E1946" s="1"/>
      <c r="F1946" s="26"/>
      <c r="G1946" s="1"/>
    </row>
    <row r="1947" spans="3:7" ht="15" customHeight="1" thickBot="1" x14ac:dyDescent="0.25">
      <c r="C1947" s="57"/>
      <c r="D1947" s="5379" t="s">
        <v>1793</v>
      </c>
      <c r="E1947" s="5380"/>
      <c r="F1947" s="5385"/>
      <c r="G1947" s="59"/>
    </row>
    <row r="1948" spans="3:7" ht="15" customHeight="1" thickBot="1" x14ac:dyDescent="0.25">
      <c r="C1948" s="57"/>
      <c r="D1948" s="67" t="s">
        <v>2455</v>
      </c>
      <c r="E1948" s="68" t="s">
        <v>1791</v>
      </c>
      <c r="F1948" s="69" t="s">
        <v>1792</v>
      </c>
      <c r="G1948" s="59"/>
    </row>
    <row r="1949" spans="3:7" ht="15" customHeight="1" thickBot="1" x14ac:dyDescent="0.25">
      <c r="C1949" s="57"/>
      <c r="D1949" s="70">
        <v>0.05</v>
      </c>
      <c r="E1949" s="71">
        <v>0.06</v>
      </c>
      <c r="F1949" s="72">
        <v>0.06</v>
      </c>
      <c r="G1949" s="73"/>
    </row>
    <row r="1950" spans="3:7" ht="15" customHeight="1" x14ac:dyDescent="0.2">
      <c r="C1950" s="57"/>
      <c r="D1950" s="1"/>
      <c r="E1950" s="1"/>
      <c r="F1950" s="26"/>
      <c r="G1950" s="1"/>
    </row>
    <row r="1951" spans="3:7" ht="15" customHeight="1" x14ac:dyDescent="0.2">
      <c r="C1951" s="57" t="s">
        <v>1592</v>
      </c>
      <c r="D1951" s="1"/>
      <c r="E1951" s="1"/>
      <c r="F1951" s="26"/>
      <c r="G1951" s="1"/>
    </row>
    <row r="1952" spans="3:7" ht="30" customHeight="1" x14ac:dyDescent="0.2">
      <c r="C1952" s="5371" t="s">
        <v>1794</v>
      </c>
      <c r="D1952" s="4004"/>
      <c r="E1952" s="4004"/>
      <c r="F1952" s="5372"/>
      <c r="G1952" s="11"/>
    </row>
    <row r="1953" spans="3:7" ht="15" customHeight="1" x14ac:dyDescent="0.2">
      <c r="C1953" s="57" t="s">
        <v>1795</v>
      </c>
      <c r="D1953" s="1"/>
      <c r="E1953" s="1"/>
      <c r="F1953" s="26"/>
      <c r="G1953" s="1"/>
    </row>
    <row r="1954" spans="3:7" ht="15" customHeight="1" x14ac:dyDescent="0.2">
      <c r="C1954" s="57" t="s">
        <v>1796</v>
      </c>
      <c r="D1954" s="1"/>
      <c r="E1954" s="1"/>
      <c r="F1954" s="26"/>
      <c r="G1954" s="1"/>
    </row>
    <row r="1955" spans="3:7" ht="15" customHeight="1" x14ac:dyDescent="0.2">
      <c r="C1955" s="57" t="s">
        <v>1797</v>
      </c>
      <c r="D1955" s="1"/>
      <c r="E1955" s="1"/>
      <c r="F1955" s="26"/>
      <c r="G1955" s="1"/>
    </row>
    <row r="1956" spans="3:7" ht="15" customHeight="1" x14ac:dyDescent="0.2">
      <c r="C1956" s="57" t="s">
        <v>1798</v>
      </c>
      <c r="D1956" s="1"/>
      <c r="E1956" s="1"/>
      <c r="F1956" s="26"/>
      <c r="G1956" s="1"/>
    </row>
    <row r="1957" spans="3:7" ht="15" customHeight="1" x14ac:dyDescent="0.2">
      <c r="C1957" s="57" t="s">
        <v>1799</v>
      </c>
      <c r="D1957" s="1"/>
      <c r="E1957" s="1"/>
      <c r="F1957" s="26"/>
      <c r="G1957" s="1"/>
    </row>
    <row r="1958" spans="3:7" ht="15" customHeight="1" x14ac:dyDescent="0.2">
      <c r="C1958" s="57" t="s">
        <v>54</v>
      </c>
      <c r="D1958" s="1"/>
      <c r="E1958" s="1"/>
      <c r="F1958" s="26"/>
      <c r="G1958" s="1"/>
    </row>
    <row r="1959" spans="3:7" ht="15" customHeight="1" x14ac:dyDescent="0.2">
      <c r="C1959" s="57" t="s">
        <v>1800</v>
      </c>
      <c r="D1959" s="1"/>
      <c r="E1959" s="1"/>
      <c r="F1959" s="26"/>
      <c r="G1959" s="1"/>
    </row>
    <row r="1960" spans="3:7" ht="15" customHeight="1" thickBot="1" x14ac:dyDescent="0.25">
      <c r="C1960" s="31"/>
      <c r="D1960" s="32"/>
      <c r="E1960" s="32"/>
      <c r="F1960" s="33"/>
      <c r="G1960" s="1"/>
    </row>
    <row r="1961" spans="3:7" ht="15" customHeight="1" thickTop="1" x14ac:dyDescent="0.2">
      <c r="C1961" s="247" t="str">
        <f>+C1925</f>
        <v>.</v>
      </c>
    </row>
    <row r="1962" spans="3:7" ht="15" customHeight="1" thickBot="1" x14ac:dyDescent="0.25"/>
    <row r="1963" spans="3:7" ht="18" customHeight="1" thickTop="1" thickBot="1" x14ac:dyDescent="0.25">
      <c r="C1963" s="5373" t="s">
        <v>1801</v>
      </c>
      <c r="D1963" s="5374"/>
      <c r="E1963" s="5374"/>
      <c r="F1963" s="5374"/>
      <c r="G1963" s="5375"/>
    </row>
    <row r="1964" spans="3:7" ht="36" customHeight="1" thickBot="1" x14ac:dyDescent="0.25">
      <c r="C1964" s="25"/>
      <c r="D1964" s="1"/>
      <c r="E1964" s="5376" t="s">
        <v>380</v>
      </c>
      <c r="F1964" s="5384"/>
      <c r="G1964" s="74" t="s">
        <v>1802</v>
      </c>
    </row>
    <row r="1965" spans="3:7" ht="15" customHeight="1" thickBot="1" x14ac:dyDescent="0.25">
      <c r="C1965" s="60" t="s">
        <v>381</v>
      </c>
      <c r="D1965" s="12" t="s">
        <v>382</v>
      </c>
      <c r="E1965" s="75" t="s">
        <v>2453</v>
      </c>
      <c r="F1965" s="12" t="s">
        <v>383</v>
      </c>
      <c r="G1965" s="52" t="s">
        <v>1803</v>
      </c>
    </row>
    <row r="1966" spans="3:7" ht="15" customHeight="1" x14ac:dyDescent="0.2">
      <c r="C1966" s="61" t="s">
        <v>384</v>
      </c>
      <c r="D1966" s="62">
        <v>20</v>
      </c>
      <c r="E1966" s="63">
        <v>0.08</v>
      </c>
      <c r="F1966" s="63">
        <v>0.15</v>
      </c>
      <c r="G1966" s="76">
        <v>6.5000000000000002E-2</v>
      </c>
    </row>
    <row r="1967" spans="3:7" ht="15" customHeight="1" x14ac:dyDescent="0.2">
      <c r="C1967" s="65" t="s">
        <v>385</v>
      </c>
      <c r="D1967" s="66">
        <v>25</v>
      </c>
      <c r="E1967" s="39">
        <v>0.08</v>
      </c>
      <c r="F1967" s="39">
        <v>0.15</v>
      </c>
      <c r="G1967" s="77">
        <v>6.5000000000000002E-2</v>
      </c>
    </row>
    <row r="1968" spans="3:7" ht="15" customHeight="1" x14ac:dyDescent="0.2">
      <c r="C1968" s="65" t="s">
        <v>386</v>
      </c>
      <c r="D1968" s="66">
        <v>30</v>
      </c>
      <c r="E1968" s="39">
        <v>0.08</v>
      </c>
      <c r="F1968" s="39">
        <v>0.15</v>
      </c>
      <c r="G1968" s="77">
        <v>6.5000000000000002E-2</v>
      </c>
    </row>
    <row r="1969" spans="3:7" ht="15" customHeight="1" x14ac:dyDescent="0.2">
      <c r="C1969" s="65" t="s">
        <v>387</v>
      </c>
      <c r="D1969" s="66">
        <v>40</v>
      </c>
      <c r="E1969" s="39">
        <v>0.08</v>
      </c>
      <c r="F1969" s="39">
        <v>0.15</v>
      </c>
      <c r="G1969" s="77">
        <v>6.5000000000000002E-2</v>
      </c>
    </row>
    <row r="1970" spans="3:7" ht="15" customHeight="1" x14ac:dyDescent="0.2">
      <c r="C1970" s="65" t="s">
        <v>1783</v>
      </c>
      <c r="D1970" s="66">
        <v>50</v>
      </c>
      <c r="E1970" s="39">
        <v>0.08</v>
      </c>
      <c r="F1970" s="39">
        <v>0.15</v>
      </c>
      <c r="G1970" s="77">
        <v>6.5000000000000002E-2</v>
      </c>
    </row>
    <row r="1971" spans="3:7" ht="15" customHeight="1" x14ac:dyDescent="0.2">
      <c r="C1971" s="65" t="s">
        <v>1784</v>
      </c>
      <c r="D1971" s="66">
        <v>75</v>
      </c>
      <c r="E1971" s="39">
        <v>0.08</v>
      </c>
      <c r="F1971" s="39">
        <v>0.15</v>
      </c>
      <c r="G1971" s="77">
        <v>6.5000000000000002E-2</v>
      </c>
    </row>
    <row r="1972" spans="3:7" ht="15" customHeight="1" x14ac:dyDescent="0.2">
      <c r="C1972" s="65" t="s">
        <v>1785</v>
      </c>
      <c r="D1972" s="66">
        <v>100</v>
      </c>
      <c r="E1972" s="39">
        <v>0.08</v>
      </c>
      <c r="F1972" s="39">
        <v>0.15</v>
      </c>
      <c r="G1972" s="77">
        <v>6.5000000000000002E-2</v>
      </c>
    </row>
    <row r="1973" spans="3:7" ht="15" customHeight="1" x14ac:dyDescent="0.2">
      <c r="C1973" s="65" t="s">
        <v>1786</v>
      </c>
      <c r="D1973" s="66">
        <v>125</v>
      </c>
      <c r="E1973" s="39">
        <v>0.08</v>
      </c>
      <c r="F1973" s="39">
        <v>0.15</v>
      </c>
      <c r="G1973" s="77">
        <v>6.5000000000000002E-2</v>
      </c>
    </row>
    <row r="1974" spans="3:7" ht="15" customHeight="1" x14ac:dyDescent="0.2">
      <c r="C1974" s="65" t="s">
        <v>1787</v>
      </c>
      <c r="D1974" s="66">
        <v>150</v>
      </c>
      <c r="E1974" s="39">
        <v>0.08</v>
      </c>
      <c r="F1974" s="39">
        <v>0.15</v>
      </c>
      <c r="G1974" s="77">
        <v>6.5000000000000002E-2</v>
      </c>
    </row>
    <row r="1975" spans="3:7" ht="15" customHeight="1" x14ac:dyDescent="0.2">
      <c r="C1975" s="65" t="s">
        <v>1788</v>
      </c>
      <c r="D1975" s="66">
        <v>175</v>
      </c>
      <c r="E1975" s="39">
        <v>0.08</v>
      </c>
      <c r="F1975" s="39">
        <v>0.15</v>
      </c>
      <c r="G1975" s="77">
        <v>6.5000000000000002E-2</v>
      </c>
    </row>
    <row r="1976" spans="3:7" ht="15" customHeight="1" x14ac:dyDescent="0.2">
      <c r="C1976" s="65" t="s">
        <v>1789</v>
      </c>
      <c r="D1976" s="66">
        <v>200</v>
      </c>
      <c r="E1976" s="39">
        <v>0.08</v>
      </c>
      <c r="F1976" s="39">
        <v>0.15</v>
      </c>
      <c r="G1976" s="77">
        <v>6.5000000000000002E-2</v>
      </c>
    </row>
    <row r="1977" spans="3:7" ht="15" customHeight="1" thickBot="1" x14ac:dyDescent="0.25">
      <c r="C1977" s="53"/>
      <c r="D1977" s="54"/>
      <c r="E1977" s="51"/>
      <c r="F1977" s="51"/>
      <c r="G1977" s="55"/>
    </row>
    <row r="1978" spans="3:7" ht="15" customHeight="1" x14ac:dyDescent="0.2">
      <c r="C1978" s="30" t="s">
        <v>2460</v>
      </c>
      <c r="D1978" s="56"/>
      <c r="E1978" s="1"/>
      <c r="F1978" s="1"/>
      <c r="G1978" s="26"/>
    </row>
    <row r="1979" spans="3:7" ht="15" customHeight="1" thickBot="1" x14ac:dyDescent="0.25">
      <c r="C1979" s="57"/>
      <c r="D1979" s="1"/>
      <c r="E1979" s="1"/>
      <c r="F1979" s="1"/>
      <c r="G1979" s="26"/>
    </row>
    <row r="1980" spans="3:7" ht="15" customHeight="1" thickBot="1" x14ac:dyDescent="0.25">
      <c r="C1980" s="57"/>
      <c r="D1980" s="5379" t="s">
        <v>1790</v>
      </c>
      <c r="E1980" s="5380"/>
      <c r="F1980" s="5381"/>
      <c r="G1980" s="78"/>
    </row>
    <row r="1981" spans="3:7" ht="15" customHeight="1" thickBot="1" x14ac:dyDescent="0.25">
      <c r="C1981" s="57"/>
      <c r="D1981" s="67" t="s">
        <v>2455</v>
      </c>
      <c r="E1981" s="68" t="s">
        <v>1791</v>
      </c>
      <c r="F1981" s="79" t="s">
        <v>1792</v>
      </c>
      <c r="G1981" s="78"/>
    </row>
    <row r="1982" spans="3:7" ht="15" customHeight="1" thickBot="1" x14ac:dyDescent="0.25">
      <c r="C1982" s="57"/>
      <c r="D1982" s="70">
        <v>0.08</v>
      </c>
      <c r="E1982" s="71">
        <v>0.15</v>
      </c>
      <c r="F1982" s="80">
        <v>0.15</v>
      </c>
      <c r="G1982" s="81"/>
    </row>
    <row r="1983" spans="3:7" ht="15" customHeight="1" thickBot="1" x14ac:dyDescent="0.25">
      <c r="C1983" s="57"/>
      <c r="D1983" s="1"/>
      <c r="E1983" s="1"/>
      <c r="F1983" s="1"/>
      <c r="G1983" s="26"/>
    </row>
    <row r="1984" spans="3:7" ht="15" customHeight="1" thickBot="1" x14ac:dyDescent="0.25">
      <c r="C1984" s="57"/>
      <c r="D1984" s="5379" t="s">
        <v>1793</v>
      </c>
      <c r="E1984" s="5380"/>
      <c r="F1984" s="5381"/>
      <c r="G1984" s="78"/>
    </row>
    <row r="1985" spans="3:7" ht="15" customHeight="1" thickBot="1" x14ac:dyDescent="0.25">
      <c r="C1985" s="57"/>
      <c r="D1985" s="67" t="s">
        <v>2455</v>
      </c>
      <c r="E1985" s="68" t="s">
        <v>1791</v>
      </c>
      <c r="F1985" s="79" t="s">
        <v>1792</v>
      </c>
      <c r="G1985" s="78"/>
    </row>
    <row r="1986" spans="3:7" ht="15" customHeight="1" thickBot="1" x14ac:dyDescent="0.25">
      <c r="C1986" s="57"/>
      <c r="D1986" s="70">
        <v>0.05</v>
      </c>
      <c r="E1986" s="71">
        <v>0.06</v>
      </c>
      <c r="F1986" s="80">
        <v>0.06</v>
      </c>
      <c r="G1986" s="81"/>
    </row>
    <row r="1987" spans="3:7" ht="15" customHeight="1" x14ac:dyDescent="0.2">
      <c r="C1987" s="57"/>
      <c r="D1987" s="1"/>
      <c r="E1987" s="1"/>
      <c r="F1987" s="1"/>
      <c r="G1987" s="26"/>
    </row>
    <row r="1988" spans="3:7" ht="15" customHeight="1" x14ac:dyDescent="0.2">
      <c r="C1988" s="57" t="s">
        <v>1592</v>
      </c>
      <c r="D1988" s="1"/>
      <c r="E1988" s="1"/>
      <c r="F1988" s="1"/>
      <c r="G1988" s="26"/>
    </row>
    <row r="1989" spans="3:7" ht="32.25" customHeight="1" x14ac:dyDescent="0.2">
      <c r="C1989" s="5371" t="s">
        <v>1804</v>
      </c>
      <c r="D1989" s="4004"/>
      <c r="E1989" s="4004"/>
      <c r="F1989" s="4004"/>
      <c r="G1989" s="5372"/>
    </row>
    <row r="1990" spans="3:7" ht="15" customHeight="1" x14ac:dyDescent="0.2">
      <c r="C1990" s="5371" t="s">
        <v>1805</v>
      </c>
      <c r="D1990" s="4004"/>
      <c r="E1990" s="4004"/>
      <c r="F1990" s="4004"/>
      <c r="G1990" s="5372"/>
    </row>
    <row r="1991" spans="3:7" ht="15" customHeight="1" x14ac:dyDescent="0.2">
      <c r="C1991" s="57" t="s">
        <v>53</v>
      </c>
      <c r="D1991" s="1"/>
      <c r="E1991" s="1"/>
      <c r="F1991" s="1"/>
      <c r="G1991" s="26"/>
    </row>
    <row r="1992" spans="3:7" ht="15" customHeight="1" x14ac:dyDescent="0.2">
      <c r="C1992" s="57" t="s">
        <v>1806</v>
      </c>
      <c r="D1992" s="1"/>
      <c r="E1992" s="1"/>
      <c r="F1992" s="1"/>
      <c r="G1992" s="26"/>
    </row>
    <row r="1993" spans="3:7" ht="15" customHeight="1" thickBot="1" x14ac:dyDescent="0.25">
      <c r="C1993" s="31"/>
      <c r="D1993" s="32"/>
      <c r="E1993" s="32"/>
      <c r="F1993" s="32"/>
      <c r="G1993" s="33"/>
    </row>
    <row r="1994" spans="3:7" ht="15" customHeight="1" thickTop="1" x14ac:dyDescent="0.2">
      <c r="C1994" s="247" t="str">
        <f>+C1961</f>
        <v>.</v>
      </c>
    </row>
    <row r="1995" spans="3:7" ht="15" customHeight="1" thickBot="1" x14ac:dyDescent="0.25"/>
    <row r="1996" spans="3:7" ht="15" customHeight="1" thickTop="1" thickBot="1" x14ac:dyDescent="0.25">
      <c r="C1996" s="5373" t="s">
        <v>1807</v>
      </c>
      <c r="D1996" s="5374"/>
      <c r="E1996" s="5374"/>
      <c r="F1996" s="5374"/>
      <c r="G1996" s="5375"/>
    </row>
    <row r="1997" spans="3:7" ht="15" customHeight="1" thickBot="1" x14ac:dyDescent="0.25">
      <c r="C1997" s="25"/>
      <c r="D1997" s="1"/>
      <c r="E1997" s="5376" t="s">
        <v>1808</v>
      </c>
      <c r="F1997" s="5377"/>
      <c r="G1997" s="5378"/>
    </row>
    <row r="1998" spans="3:7" ht="15" customHeight="1" thickBot="1" x14ac:dyDescent="0.25">
      <c r="C1998" s="60" t="s">
        <v>381</v>
      </c>
      <c r="D1998" s="12" t="s">
        <v>382</v>
      </c>
      <c r="E1998" s="75" t="s">
        <v>2453</v>
      </c>
      <c r="F1998" s="12" t="s">
        <v>1595</v>
      </c>
      <c r="G1998" s="52" t="s">
        <v>1596</v>
      </c>
    </row>
    <row r="1999" spans="3:7" ht="15" customHeight="1" x14ac:dyDescent="0.2">
      <c r="C1999" s="61" t="s">
        <v>1597</v>
      </c>
      <c r="D1999" s="62">
        <v>70</v>
      </c>
      <c r="E1999" s="82">
        <v>7.4999999999999997E-2</v>
      </c>
      <c r="F1999" s="63">
        <v>0.15</v>
      </c>
      <c r="G1999" s="76">
        <v>7.4999999999999997E-2</v>
      </c>
    </row>
    <row r="2000" spans="3:7" ht="15" customHeight="1" x14ac:dyDescent="0.2">
      <c r="C2000" s="65" t="s">
        <v>1598</v>
      </c>
      <c r="D2000" s="66">
        <v>140</v>
      </c>
      <c r="E2000" s="40">
        <v>7.4999999999999997E-2</v>
      </c>
      <c r="F2000" s="39">
        <v>0.15</v>
      </c>
      <c r="G2000" s="77">
        <v>7.4999999999999997E-2</v>
      </c>
    </row>
    <row r="2001" spans="3:7" ht="15" customHeight="1" x14ac:dyDescent="0.2">
      <c r="C2001" s="30" t="s">
        <v>2460</v>
      </c>
      <c r="D2001" s="56"/>
      <c r="E2001" s="1"/>
      <c r="F2001" s="1"/>
      <c r="G2001" s="26"/>
    </row>
    <row r="2002" spans="3:7" ht="15" customHeight="1" x14ac:dyDescent="0.2">
      <c r="C2002" s="57"/>
      <c r="D2002" s="1"/>
      <c r="E2002" s="1"/>
      <c r="F2002" s="1"/>
      <c r="G2002" s="26"/>
    </row>
    <row r="2003" spans="3:7" ht="15" customHeight="1" thickBot="1" x14ac:dyDescent="0.25">
      <c r="C2003" s="57"/>
      <c r="D2003" s="1"/>
      <c r="E2003" s="1"/>
      <c r="F2003" s="1"/>
      <c r="G2003" s="26"/>
    </row>
    <row r="2004" spans="3:7" ht="15" customHeight="1" thickBot="1" x14ac:dyDescent="0.25">
      <c r="C2004" s="57"/>
      <c r="D2004" s="5379" t="s">
        <v>1793</v>
      </c>
      <c r="E2004" s="5380"/>
      <c r="F2004" s="5381"/>
      <c r="G2004" s="78"/>
    </row>
    <row r="2005" spans="3:7" ht="15" customHeight="1" thickBot="1" x14ac:dyDescent="0.25">
      <c r="C2005" s="57"/>
      <c r="D2005" s="67" t="s">
        <v>2455</v>
      </c>
      <c r="E2005" s="68" t="s">
        <v>1791</v>
      </c>
      <c r="F2005" s="79" t="s">
        <v>1792</v>
      </c>
      <c r="G2005" s="78"/>
    </row>
    <row r="2006" spans="3:7" ht="15" customHeight="1" thickBot="1" x14ac:dyDescent="0.25">
      <c r="C2006" s="57"/>
      <c r="D2006" s="70">
        <v>0.05</v>
      </c>
      <c r="E2006" s="71">
        <v>0.06</v>
      </c>
      <c r="F2006" s="80">
        <v>0.06</v>
      </c>
      <c r="G2006" s="81"/>
    </row>
    <row r="2007" spans="3:7" ht="15" customHeight="1" x14ac:dyDescent="0.2">
      <c r="C2007" s="57"/>
      <c r="D2007" s="1"/>
      <c r="E2007" s="1"/>
      <c r="F2007" s="1"/>
      <c r="G2007" s="26"/>
    </row>
    <row r="2008" spans="3:7" ht="15" customHeight="1" x14ac:dyDescent="0.2">
      <c r="C2008" s="57" t="s">
        <v>1592</v>
      </c>
      <c r="D2008" s="1"/>
      <c r="E2008" s="1"/>
      <c r="F2008" s="1"/>
      <c r="G2008" s="26"/>
    </row>
    <row r="2009" spans="3:7" ht="15" customHeight="1" x14ac:dyDescent="0.2">
      <c r="C2009" s="5371" t="s">
        <v>1599</v>
      </c>
      <c r="D2009" s="4004"/>
      <c r="E2009" s="4004"/>
      <c r="F2009" s="4004"/>
      <c r="G2009" s="29"/>
    </row>
    <row r="2010" spans="3:7" ht="15" customHeight="1" x14ac:dyDescent="0.2">
      <c r="C2010" s="57" t="s">
        <v>1600</v>
      </c>
      <c r="D2010" s="1"/>
      <c r="E2010" s="1"/>
      <c r="F2010" s="1"/>
      <c r="G2010" s="26"/>
    </row>
    <row r="2011" spans="3:7" ht="15" customHeight="1" x14ac:dyDescent="0.2">
      <c r="C2011" s="57" t="s">
        <v>53</v>
      </c>
      <c r="D2011" s="1"/>
      <c r="E2011" s="1"/>
      <c r="F2011" s="1"/>
      <c r="G2011" s="26"/>
    </row>
    <row r="2012" spans="3:7" ht="15" customHeight="1" x14ac:dyDescent="0.2">
      <c r="C2012" s="57" t="s">
        <v>1601</v>
      </c>
      <c r="D2012" s="1"/>
      <c r="E2012" s="1"/>
      <c r="F2012" s="1"/>
      <c r="G2012" s="26"/>
    </row>
    <row r="2013" spans="3:7" ht="15" customHeight="1" thickBot="1" x14ac:dyDescent="0.25">
      <c r="C2013" s="31"/>
      <c r="D2013" s="32"/>
      <c r="E2013" s="32"/>
      <c r="F2013" s="32"/>
      <c r="G2013" s="33"/>
    </row>
    <row r="2014" spans="3:7" ht="15" customHeight="1" thickTop="1" x14ac:dyDescent="0.2">
      <c r="C2014" s="247" t="str">
        <f>+C1994</f>
        <v>.</v>
      </c>
    </row>
    <row r="2015" spans="3:7" ht="15" customHeight="1" x14ac:dyDescent="0.2"/>
    <row r="2016" spans="3:7" ht="15" customHeight="1" x14ac:dyDescent="0.2">
      <c r="G2016" s="246"/>
    </row>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sheetData>
  <sheetProtection algorithmName="SHA-512" hashValue="chcPfLQWngN3m3SHqSdB000dNX17kYG+FhCE5u18BBhegB8FTKZnMg51CDCGKnVW4Che2+3pKua6GRpwTXTTIw==" saltValue="ABrsRuaoFdUS+ZOZZJ5mpQ==" spinCount="100000" sheet="1" objects="1" scenarios="1"/>
  <mergeCells count="2103">
    <mergeCell ref="Q127:Q128"/>
    <mergeCell ref="R127:R128"/>
    <mergeCell ref="S127:S128"/>
    <mergeCell ref="T127:T128"/>
    <mergeCell ref="U127:U128"/>
    <mergeCell ref="P451:P452"/>
    <mergeCell ref="Q451:Q452"/>
    <mergeCell ref="AG451:AG452"/>
    <mergeCell ref="S126:AC126"/>
    <mergeCell ref="B120:AK120"/>
    <mergeCell ref="D122:F122"/>
    <mergeCell ref="AJ127:AJ128"/>
    <mergeCell ref="B129:C129"/>
    <mergeCell ref="B136:C136"/>
    <mergeCell ref="B138:C138"/>
    <mergeCell ref="B139:C139"/>
    <mergeCell ref="B134:C134"/>
    <mergeCell ref="B135:C135"/>
    <mergeCell ref="B140:C140"/>
    <mergeCell ref="B137:C137"/>
    <mergeCell ref="AH451:AH452"/>
    <mergeCell ref="AI451:AI452"/>
    <mergeCell ref="AJ451:AJ452"/>
    <mergeCell ref="Z127:Z128"/>
    <mergeCell ref="O127:O128"/>
    <mergeCell ref="P127:P128"/>
    <mergeCell ref="V127:V128"/>
    <mergeCell ref="W127:W128"/>
    <mergeCell ref="X127:X128"/>
    <mergeCell ref="Y127:Y128"/>
    <mergeCell ref="B142:C142"/>
    <mergeCell ref="D142:I142"/>
    <mergeCell ref="B99:C99"/>
    <mergeCell ref="X451:X452"/>
    <mergeCell ref="Y451:Y452"/>
    <mergeCell ref="Z451:Z452"/>
    <mergeCell ref="AA451:AA452"/>
    <mergeCell ref="AB451:AB452"/>
    <mergeCell ref="AC451:AC452"/>
    <mergeCell ref="AD451:AD452"/>
    <mergeCell ref="B97:C97"/>
    <mergeCell ref="B98:C98"/>
    <mergeCell ref="D115:I115"/>
    <mergeCell ref="B116:C116"/>
    <mergeCell ref="D116:H116"/>
    <mergeCell ref="B117:C117"/>
    <mergeCell ref="D117:G117"/>
    <mergeCell ref="B123:C123"/>
    <mergeCell ref="D123:E123"/>
    <mergeCell ref="B124:C124"/>
    <mergeCell ref="D124:Q124"/>
    <mergeCell ref="B125:C125"/>
    <mergeCell ref="D125:Q125"/>
    <mergeCell ref="B126:C128"/>
    <mergeCell ref="D126:D128"/>
    <mergeCell ref="E126:E128"/>
    <mergeCell ref="F126:R126"/>
    <mergeCell ref="R451:R452"/>
    <mergeCell ref="S451:S452"/>
    <mergeCell ref="T451:T452"/>
    <mergeCell ref="U451:U452"/>
    <mergeCell ref="V451:V452"/>
    <mergeCell ref="W451:W452"/>
    <mergeCell ref="E107:E109"/>
    <mergeCell ref="B453:C453"/>
    <mergeCell ref="B454:C454"/>
    <mergeCell ref="B444:AK444"/>
    <mergeCell ref="D446:F446"/>
    <mergeCell ref="B447:C447"/>
    <mergeCell ref="D447:E447"/>
    <mergeCell ref="B448:C448"/>
    <mergeCell ref="D448:Q448"/>
    <mergeCell ref="B449:C449"/>
    <mergeCell ref="D449:Q449"/>
    <mergeCell ref="B450:C452"/>
    <mergeCell ref="D450:D452"/>
    <mergeCell ref="E450:E452"/>
    <mergeCell ref="F450:R450"/>
    <mergeCell ref="S450:AC450"/>
    <mergeCell ref="AD450:AG450"/>
    <mergeCell ref="AH450:AJ450"/>
    <mergeCell ref="F451:F452"/>
    <mergeCell ref="G451:G452"/>
    <mergeCell ref="H451:H452"/>
    <mergeCell ref="I451:I452"/>
    <mergeCell ref="J451:J452"/>
    <mergeCell ref="K451:K452"/>
    <mergeCell ref="L451:L452"/>
    <mergeCell ref="M451:N451"/>
    <mergeCell ref="O451:O452"/>
    <mergeCell ref="AE451:AE452"/>
    <mergeCell ref="AF451:AF452"/>
    <mergeCell ref="B85:AK85"/>
    <mergeCell ref="D87:F87"/>
    <mergeCell ref="B88:C88"/>
    <mergeCell ref="D88:E88"/>
    <mergeCell ref="D89:Q89"/>
    <mergeCell ref="B91:C93"/>
    <mergeCell ref="D91:D93"/>
    <mergeCell ref="E91:E93"/>
    <mergeCell ref="F91:R91"/>
    <mergeCell ref="S91:AC91"/>
    <mergeCell ref="AD91:AG91"/>
    <mergeCell ref="AH91:AJ91"/>
    <mergeCell ref="F92:F93"/>
    <mergeCell ref="G92:G93"/>
    <mergeCell ref="H92:H93"/>
    <mergeCell ref="I92:I93"/>
    <mergeCell ref="J92:J93"/>
    <mergeCell ref="K92:K93"/>
    <mergeCell ref="L92:L93"/>
    <mergeCell ref="M92:N92"/>
    <mergeCell ref="O92:O93"/>
    <mergeCell ref="AG92:AG93"/>
    <mergeCell ref="AH92:AH93"/>
    <mergeCell ref="AI92:AI93"/>
    <mergeCell ref="AJ92:AJ93"/>
    <mergeCell ref="AB92:AB93"/>
    <mergeCell ref="AC92:AC93"/>
    <mergeCell ref="AD92:AD93"/>
    <mergeCell ref="AE92:AE93"/>
    <mergeCell ref="AF92:AF93"/>
    <mergeCell ref="P92:P93"/>
    <mergeCell ref="Q92:Q93"/>
    <mergeCell ref="AD468:AD469"/>
    <mergeCell ref="AE468:AE469"/>
    <mergeCell ref="AF468:AF469"/>
    <mergeCell ref="AG468:AG469"/>
    <mergeCell ref="AH468:AH469"/>
    <mergeCell ref="AI468:AI469"/>
    <mergeCell ref="AJ468:AJ469"/>
    <mergeCell ref="B470:C470"/>
    <mergeCell ref="B472:C472"/>
    <mergeCell ref="D472:I472"/>
    <mergeCell ref="B473:C473"/>
    <mergeCell ref="D473:H473"/>
    <mergeCell ref="B465:C465"/>
    <mergeCell ref="D465:Q465"/>
    <mergeCell ref="B466:C466"/>
    <mergeCell ref="D466:Q466"/>
    <mergeCell ref="B467:C469"/>
    <mergeCell ref="D467:D469"/>
    <mergeCell ref="E467:E469"/>
    <mergeCell ref="F467:R467"/>
    <mergeCell ref="S467:AC467"/>
    <mergeCell ref="AD467:AG467"/>
    <mergeCell ref="AH467:AJ467"/>
    <mergeCell ref="F468:F469"/>
    <mergeCell ref="G468:G469"/>
    <mergeCell ref="P468:P469"/>
    <mergeCell ref="Q468:Q469"/>
    <mergeCell ref="R468:R469"/>
    <mergeCell ref="S468:S469"/>
    <mergeCell ref="T468:T469"/>
    <mergeCell ref="U468:U469"/>
    <mergeCell ref="V468:V469"/>
    <mergeCell ref="W468:W469"/>
    <mergeCell ref="X468:X469"/>
    <mergeCell ref="Y468:Y469"/>
    <mergeCell ref="B474:C474"/>
    <mergeCell ref="D474:G474"/>
    <mergeCell ref="B89:C89"/>
    <mergeCell ref="B90:C90"/>
    <mergeCell ref="D90:Q90"/>
    <mergeCell ref="AB468:AB469"/>
    <mergeCell ref="AC468:AC469"/>
    <mergeCell ref="B94:C94"/>
    <mergeCell ref="B96:C96"/>
    <mergeCell ref="D96:I96"/>
    <mergeCell ref="D97:H97"/>
    <mergeCell ref="D98:G98"/>
    <mergeCell ref="R92:R93"/>
    <mergeCell ref="S92:S93"/>
    <mergeCell ref="T92:T93"/>
    <mergeCell ref="U92:U93"/>
    <mergeCell ref="V92:V93"/>
    <mergeCell ref="W92:W93"/>
    <mergeCell ref="X92:X93"/>
    <mergeCell ref="Y92:Y93"/>
    <mergeCell ref="Z92:Z93"/>
    <mergeCell ref="AA92:AA93"/>
    <mergeCell ref="Z468:Z469"/>
    <mergeCell ref="AA468:AA469"/>
    <mergeCell ref="B110:C110"/>
    <mergeCell ref="B111:C111"/>
    <mergeCell ref="B112:C112"/>
    <mergeCell ref="B113:C113"/>
    <mergeCell ref="B115:C115"/>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29:C29"/>
    <mergeCell ref="B461:AK461"/>
    <mergeCell ref="D463:F463"/>
    <mergeCell ref="B464:C464"/>
    <mergeCell ref="D464:E464"/>
    <mergeCell ref="V108:V109"/>
    <mergeCell ref="W108:W109"/>
    <mergeCell ref="B101:AK101"/>
    <mergeCell ref="D103:F103"/>
    <mergeCell ref="B104:C104"/>
    <mergeCell ref="D104:E104"/>
    <mergeCell ref="B105:C105"/>
    <mergeCell ref="D105:Q105"/>
    <mergeCell ref="B106:C106"/>
    <mergeCell ref="D106:Q106"/>
    <mergeCell ref="B107:C109"/>
    <mergeCell ref="D107:D109"/>
    <mergeCell ref="K127:K128"/>
    <mergeCell ref="L127:L128"/>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AH107:AJ107"/>
    <mergeCell ref="F108:F109"/>
    <mergeCell ref="G108:G109"/>
    <mergeCell ref="H108:H109"/>
    <mergeCell ref="I108:I109"/>
    <mergeCell ref="J108:J109"/>
    <mergeCell ref="K108:K109"/>
    <mergeCell ref="L108:L109"/>
    <mergeCell ref="M108:N108"/>
    <mergeCell ref="O108:O109"/>
    <mergeCell ref="P108:P109"/>
    <mergeCell ref="Q108:Q109"/>
    <mergeCell ref="X108:X109"/>
    <mergeCell ref="Y108:Y109"/>
    <mergeCell ref="Z108:Z109"/>
    <mergeCell ref="AA108:AA109"/>
    <mergeCell ref="AB108:AB109"/>
    <mergeCell ref="AC108:AC109"/>
    <mergeCell ref="AI108:AI109"/>
    <mergeCell ref="AJ108:AJ109"/>
    <mergeCell ref="AD108:AD109"/>
    <mergeCell ref="AE108:AE109"/>
    <mergeCell ref="AF108:AF109"/>
    <mergeCell ref="AG108:AG109"/>
    <mergeCell ref="AH108:AH109"/>
    <mergeCell ref="R108:R109"/>
    <mergeCell ref="S108:S109"/>
    <mergeCell ref="T108:T109"/>
    <mergeCell ref="U108:U109"/>
    <mergeCell ref="F107:R107"/>
    <mergeCell ref="S107:AC107"/>
    <mergeCell ref="AD107:AG107"/>
    <mergeCell ref="C558:K558"/>
    <mergeCell ref="C559:K559"/>
    <mergeCell ref="C546:F546"/>
    <mergeCell ref="G546:I546"/>
    <mergeCell ref="J546:K557"/>
    <mergeCell ref="C547:C549"/>
    <mergeCell ref="D547:D549"/>
    <mergeCell ref="E547:E549"/>
    <mergeCell ref="AA127:AA128"/>
    <mergeCell ref="AB127:AB128"/>
    <mergeCell ref="AC127:AC128"/>
    <mergeCell ref="AD127:AD128"/>
    <mergeCell ref="M127:N127"/>
    <mergeCell ref="AD126:AG126"/>
    <mergeCell ref="AH126:AJ126"/>
    <mergeCell ref="G127:G128"/>
    <mergeCell ref="H127:H128"/>
    <mergeCell ref="I127:I128"/>
    <mergeCell ref="J127:J128"/>
    <mergeCell ref="B143:C143"/>
    <mergeCell ref="D143:H143"/>
    <mergeCell ref="B144:C144"/>
    <mergeCell ref="D144:G144"/>
    <mergeCell ref="B130:C130"/>
    <mergeCell ref="B131:C131"/>
    <mergeCell ref="B132:C132"/>
    <mergeCell ref="B133:C133"/>
    <mergeCell ref="AE127:AE128"/>
    <mergeCell ref="AF127:AF128"/>
    <mergeCell ref="AG127:AG128"/>
    <mergeCell ref="AH127:AH128"/>
    <mergeCell ref="AI127:AI128"/>
    <mergeCell ref="F127:F128"/>
    <mergeCell ref="C603:K603"/>
    <mergeCell ref="C588:K588"/>
    <mergeCell ref="G578:H578"/>
    <mergeCell ref="G581:H581"/>
    <mergeCell ref="G582:H582"/>
    <mergeCell ref="C587:K587"/>
    <mergeCell ref="G577:H577"/>
    <mergeCell ref="C590:K590"/>
    <mergeCell ref="C591:K591"/>
    <mergeCell ref="C592:K592"/>
    <mergeCell ref="C593:K593"/>
    <mergeCell ref="G576:H576"/>
    <mergeCell ref="C583:K583"/>
    <mergeCell ref="C584:J584"/>
    <mergeCell ref="C596:K596"/>
    <mergeCell ref="C597:K597"/>
    <mergeCell ref="C598:K598"/>
    <mergeCell ref="C600:K600"/>
    <mergeCell ref="F560:I560"/>
    <mergeCell ref="G561:H561"/>
    <mergeCell ref="G562:H562"/>
    <mergeCell ref="F572:I572"/>
    <mergeCell ref="E572:E574"/>
    <mergeCell ref="C571:K571"/>
    <mergeCell ref="C572:C574"/>
    <mergeCell ref="C594:K594"/>
    <mergeCell ref="G568:H568"/>
    <mergeCell ref="G569:H569"/>
    <mergeCell ref="G570:H570"/>
    <mergeCell ref="C601:K601"/>
    <mergeCell ref="G575:H575"/>
    <mergeCell ref="C595:K595"/>
    <mergeCell ref="C602:K602"/>
    <mergeCell ref="G579:H579"/>
    <mergeCell ref="G580:H580"/>
    <mergeCell ref="C599:K599"/>
    <mergeCell ref="G574:H574"/>
    <mergeCell ref="G565:H565"/>
    <mergeCell ref="G566:H566"/>
    <mergeCell ref="G567:H567"/>
    <mergeCell ref="D572:D574"/>
    <mergeCell ref="C761:E761"/>
    <mergeCell ref="C762:E762"/>
    <mergeCell ref="C764:E764"/>
    <mergeCell ref="C744:D744"/>
    <mergeCell ref="C722:D722"/>
    <mergeCell ref="C805:F805"/>
    <mergeCell ref="C767:E767"/>
    <mergeCell ref="C768:E768"/>
    <mergeCell ref="C763:E763"/>
    <mergeCell ref="C738:G738"/>
    <mergeCell ref="C739:G739"/>
    <mergeCell ref="C735:G735"/>
    <mergeCell ref="C756:E756"/>
    <mergeCell ref="C528:K528"/>
    <mergeCell ref="C529:K529"/>
    <mergeCell ref="C530:K530"/>
    <mergeCell ref="C531:K531"/>
    <mergeCell ref="C532:K532"/>
    <mergeCell ref="C533:F533"/>
    <mergeCell ref="G533:I533"/>
    <mergeCell ref="J533:K544"/>
    <mergeCell ref="C534:C536"/>
    <mergeCell ref="D534:D536"/>
    <mergeCell ref="E534:E536"/>
    <mergeCell ref="F534:F535"/>
    <mergeCell ref="G534:I534"/>
    <mergeCell ref="F547:F548"/>
    <mergeCell ref="G547:I547"/>
    <mergeCell ref="C736:G736"/>
    <mergeCell ref="C726:G726"/>
    <mergeCell ref="C732:G732"/>
    <mergeCell ref="C589:K589"/>
    <mergeCell ref="G573:H573"/>
    <mergeCell ref="C731:G731"/>
    <mergeCell ref="C734:G734"/>
    <mergeCell ref="C724:G724"/>
    <mergeCell ref="G563:H563"/>
    <mergeCell ref="G564:H564"/>
    <mergeCell ref="C545:K545"/>
    <mergeCell ref="C604:K604"/>
    <mergeCell ref="C729:G729"/>
    <mergeCell ref="C730:G730"/>
    <mergeCell ref="C560:C562"/>
    <mergeCell ref="D560:D562"/>
    <mergeCell ref="E560:E562"/>
    <mergeCell ref="C816:F816"/>
    <mergeCell ref="C793:F793"/>
    <mergeCell ref="C794:F794"/>
    <mergeCell ref="C795:F795"/>
    <mergeCell ref="C801:F801"/>
    <mergeCell ref="C803:D803"/>
    <mergeCell ref="C815:F815"/>
    <mergeCell ref="C817:F817"/>
    <mergeCell ref="C809:F809"/>
    <mergeCell ref="C810:F810"/>
    <mergeCell ref="C757:E757"/>
    <mergeCell ref="C806:F806"/>
    <mergeCell ref="C812:F812"/>
    <mergeCell ref="C605:K605"/>
    <mergeCell ref="C606:K606"/>
    <mergeCell ref="C725:G725"/>
    <mergeCell ref="C607:K607"/>
    <mergeCell ref="C608:K608"/>
    <mergeCell ref="C807:F807"/>
    <mergeCell ref="C808:F808"/>
    <mergeCell ref="C740:G740"/>
    <mergeCell ref="C741:G741"/>
    <mergeCell ref="C733:G733"/>
    <mergeCell ref="C742:G742"/>
    <mergeCell ref="C769:E769"/>
    <mergeCell ref="C770:E770"/>
    <mergeCell ref="C771:E771"/>
    <mergeCell ref="C772:E772"/>
    <mergeCell ref="C773:E773"/>
    <mergeCell ref="C743:G743"/>
    <mergeCell ref="C737:G737"/>
    <mergeCell ref="C758:E758"/>
    <mergeCell ref="C926:G926"/>
    <mergeCell ref="C927:G927"/>
    <mergeCell ref="C935:G935"/>
    <mergeCell ref="C755:E755"/>
    <mergeCell ref="C746:E746"/>
    <mergeCell ref="C747:E747"/>
    <mergeCell ref="C748:E748"/>
    <mergeCell ref="C765:E765"/>
    <mergeCell ref="C759:E759"/>
    <mergeCell ref="C760:E760"/>
    <mergeCell ref="C829:F829"/>
    <mergeCell ref="C830:F830"/>
    <mergeCell ref="C852:E852"/>
    <mergeCell ref="C853:E853"/>
    <mergeCell ref="C867:G867"/>
    <mergeCell ref="C868:G868"/>
    <mergeCell ref="C870:G870"/>
    <mergeCell ref="C818:F818"/>
    <mergeCell ref="C819:D819"/>
    <mergeCell ref="C766:E766"/>
    <mergeCell ref="C776:F776"/>
    <mergeCell ref="C774:D774"/>
    <mergeCell ref="C849:E849"/>
    <mergeCell ref="C850:E850"/>
    <mergeCell ref="C833:F833"/>
    <mergeCell ref="C824:D824"/>
    <mergeCell ref="C827:E827"/>
    <mergeCell ref="C831:F831"/>
    <mergeCell ref="C832:F832"/>
    <mergeCell ref="C836:F836"/>
    <mergeCell ref="C840:E840"/>
    <mergeCell ref="C822:E822"/>
    <mergeCell ref="D1082:E1082"/>
    <mergeCell ref="D1083:E1083"/>
    <mergeCell ref="C1098:J1098"/>
    <mergeCell ref="C1099:J1099"/>
    <mergeCell ref="C1096:J1096"/>
    <mergeCell ref="D1128:E1128"/>
    <mergeCell ref="C1044:G1044"/>
    <mergeCell ref="C1019:G1019"/>
    <mergeCell ref="C1043:G1043"/>
    <mergeCell ref="F1026:G1026"/>
    <mergeCell ref="C1100:J1100"/>
    <mergeCell ref="C1102:J1102"/>
    <mergeCell ref="C778:F778"/>
    <mergeCell ref="C779:F779"/>
    <mergeCell ref="C780:F780"/>
    <mergeCell ref="C785:F785"/>
    <mergeCell ref="C787:F787"/>
    <mergeCell ref="C804:F804"/>
    <mergeCell ref="C813:F813"/>
    <mergeCell ref="C814:F814"/>
    <mergeCell ref="C811:F811"/>
    <mergeCell ref="C1068:E1068"/>
    <mergeCell ref="C1057:H1057"/>
    <mergeCell ref="C1058:H1058"/>
    <mergeCell ref="C1078:J1078"/>
    <mergeCell ref="D1079:E1079"/>
    <mergeCell ref="D1080:E1080"/>
    <mergeCell ref="D1081:E1081"/>
    <mergeCell ref="C1073:J1073"/>
    <mergeCell ref="C1077:J1077"/>
    <mergeCell ref="E872:F872"/>
    <mergeCell ref="C925:G925"/>
    <mergeCell ref="C1220:J1220"/>
    <mergeCell ref="C1223:G1223"/>
    <mergeCell ref="C1104:E1104"/>
    <mergeCell ref="C1112:K1112"/>
    <mergeCell ref="C1282:K1282"/>
    <mergeCell ref="C1281:G1281"/>
    <mergeCell ref="C1283:H1283"/>
    <mergeCell ref="C1280:G1280"/>
    <mergeCell ref="C1271:K1271"/>
    <mergeCell ref="C1114:K1114"/>
    <mergeCell ref="D1121:E1121"/>
    <mergeCell ref="C1115:K1115"/>
    <mergeCell ref="C1109:G1109"/>
    <mergeCell ref="C1110:G1110"/>
    <mergeCell ref="C1186:K1186"/>
    <mergeCell ref="C1187:K1187"/>
    <mergeCell ref="C1266:G1266"/>
    <mergeCell ref="D1126:I1126"/>
    <mergeCell ref="D1118:I1118"/>
    <mergeCell ref="C1156:K1156"/>
    <mergeCell ref="D1129:E1129"/>
    <mergeCell ref="F1129:H1129"/>
    <mergeCell ref="C1236:H1236"/>
    <mergeCell ref="C1227:K1227"/>
    <mergeCell ref="F1237:G1237"/>
    <mergeCell ref="C1233:G1233"/>
    <mergeCell ref="C1234:G1234"/>
    <mergeCell ref="C1178:G1178"/>
    <mergeCell ref="C1179:E1179"/>
    <mergeCell ref="F1179:G1179"/>
    <mergeCell ref="C1113:K1113"/>
    <mergeCell ref="C1171:K1171"/>
    <mergeCell ref="D1084:J1084"/>
    <mergeCell ref="C1086:E1086"/>
    <mergeCell ref="C1097:J1097"/>
    <mergeCell ref="C1176:E1176"/>
    <mergeCell ref="C1157:K1157"/>
    <mergeCell ref="F1130:H1130"/>
    <mergeCell ref="D1131:E1131"/>
    <mergeCell ref="C1111:K1111"/>
    <mergeCell ref="F1131:H1131"/>
    <mergeCell ref="C1108:K1108"/>
    <mergeCell ref="D1119:E1119"/>
    <mergeCell ref="F1119:H1119"/>
    <mergeCell ref="D1120:E1120"/>
    <mergeCell ref="F1120:H1120"/>
    <mergeCell ref="F1121:H1121"/>
    <mergeCell ref="C1170:K1170"/>
    <mergeCell ref="C1149:K1149"/>
    <mergeCell ref="C1152:K1152"/>
    <mergeCell ref="C1153:G1153"/>
    <mergeCell ref="C1154:G1154"/>
    <mergeCell ref="C1155:K1155"/>
    <mergeCell ref="F1128:H1128"/>
    <mergeCell ref="C1103:J1103"/>
    <mergeCell ref="C1139:K1139"/>
    <mergeCell ref="C1140:K1140"/>
    <mergeCell ref="D1130:E1130"/>
    <mergeCell ref="C1142:K1142"/>
    <mergeCell ref="C1141:K1141"/>
    <mergeCell ref="C1106:K1106"/>
    <mergeCell ref="F1122:H1122"/>
    <mergeCell ref="D1123:F1123"/>
    <mergeCell ref="C1255:F1255"/>
    <mergeCell ref="C1226:E1226"/>
    <mergeCell ref="C1232:K1232"/>
    <mergeCell ref="C1235:K1235"/>
    <mergeCell ref="C1263:J1263"/>
    <mergeCell ref="C1292:K1292"/>
    <mergeCell ref="C1402:J1402"/>
    <mergeCell ref="C1383:K1383"/>
    <mergeCell ref="C1344:D1344"/>
    <mergeCell ref="C1345:G1345"/>
    <mergeCell ref="C1350:K1350"/>
    <mergeCell ref="C1395:D1395"/>
    <mergeCell ref="C1355:K1355"/>
    <mergeCell ref="C1273:E1273"/>
    <mergeCell ref="C1279:K1279"/>
    <mergeCell ref="C1270:K1270"/>
    <mergeCell ref="C1272:G1272"/>
    <mergeCell ref="C1389:F1389"/>
    <mergeCell ref="C1302:E1302"/>
    <mergeCell ref="F1308:G1308"/>
    <mergeCell ref="C1396:D1396"/>
    <mergeCell ref="C1338:G1338"/>
    <mergeCell ref="C1373:G1373"/>
    <mergeCell ref="C1339:F1339"/>
    <mergeCell ref="C1288:F1288"/>
    <mergeCell ref="C1365:K1365"/>
    <mergeCell ref="C1711:E1711"/>
    <mergeCell ref="F1711:G1711"/>
    <mergeCell ref="C1718:G1718"/>
    <mergeCell ref="C1731:E1731"/>
    <mergeCell ref="C1708:E1708"/>
    <mergeCell ref="C1702:E1702"/>
    <mergeCell ref="C1703:E1703"/>
    <mergeCell ref="C1719:G1719"/>
    <mergeCell ref="C1723:G1723"/>
    <mergeCell ref="C1724:E1724"/>
    <mergeCell ref="C1521:G1521"/>
    <mergeCell ref="E1525:F1525"/>
    <mergeCell ref="C1531:G1531"/>
    <mergeCell ref="C1508:G1508"/>
    <mergeCell ref="C1522:G1522"/>
    <mergeCell ref="C1523:G1523"/>
    <mergeCell ref="C1510:G1510"/>
    <mergeCell ref="C1513:G1513"/>
    <mergeCell ref="C1509:G1509"/>
    <mergeCell ref="C1528:G1528"/>
    <mergeCell ref="C1530:G1530"/>
    <mergeCell ref="C1526:G1526"/>
    <mergeCell ref="E1527:F1527"/>
    <mergeCell ref="C1725:G1725"/>
    <mergeCell ref="C1710:G1710"/>
    <mergeCell ref="C1695:E1695"/>
    <mergeCell ref="C1696:E1696"/>
    <mergeCell ref="C1636:F1636"/>
    <mergeCell ref="C1686:E1686"/>
    <mergeCell ref="C1689:E1689"/>
    <mergeCell ref="C1691:E1691"/>
    <mergeCell ref="C1610:F1610"/>
    <mergeCell ref="C1583:K1583"/>
    <mergeCell ref="C1585:K1585"/>
    <mergeCell ref="C1588:G1588"/>
    <mergeCell ref="C1581:K1581"/>
    <mergeCell ref="C1575:K1575"/>
    <mergeCell ref="F1564:F1566"/>
    <mergeCell ref="C1637:F1637"/>
    <mergeCell ref="C1635:F1635"/>
    <mergeCell ref="C1561:K1561"/>
    <mergeCell ref="C1554:D1554"/>
    <mergeCell ref="E1553:F1553"/>
    <mergeCell ref="E1552:F1552"/>
    <mergeCell ref="C1486:G1486"/>
    <mergeCell ref="C1496:G1496"/>
    <mergeCell ref="C1493:G1493"/>
    <mergeCell ref="C1506:G1506"/>
    <mergeCell ref="B11:F11"/>
    <mergeCell ref="C1668:E1668"/>
    <mergeCell ref="C1670:E1670"/>
    <mergeCell ref="C1671:E1671"/>
    <mergeCell ref="C1665:E1665"/>
    <mergeCell ref="C1579:K1579"/>
    <mergeCell ref="E1651:H1651"/>
    <mergeCell ref="C1655:H1655"/>
    <mergeCell ref="C1656:H1656"/>
    <mergeCell ref="C1629:F1629"/>
    <mergeCell ref="C1625:F1625"/>
    <mergeCell ref="C1608:F1608"/>
    <mergeCell ref="C1627:F1627"/>
    <mergeCell ref="C1628:F1628"/>
    <mergeCell ref="C1621:F1621"/>
    <mergeCell ref="C1623:F1623"/>
    <mergeCell ref="C1634:F1634"/>
    <mergeCell ref="C1631:F1631"/>
    <mergeCell ref="C1630:E1630"/>
    <mergeCell ref="C1603:E1603"/>
    <mergeCell ref="C1612:F1612"/>
    <mergeCell ref="C1507:G1507"/>
    <mergeCell ref="C1168:K1168"/>
    <mergeCell ref="K1549:L1549"/>
    <mergeCell ref="C1553:D1553"/>
    <mergeCell ref="C1542:J1542"/>
    <mergeCell ref="C1543:J1543"/>
    <mergeCell ref="C1551:D1551"/>
    <mergeCell ref="D1572:E1572"/>
    <mergeCell ref="C1380:K1380"/>
    <mergeCell ref="C1370:J1370"/>
    <mergeCell ref="C1492:G1492"/>
    <mergeCell ref="C1922:F1922"/>
    <mergeCell ref="E1898:F1898"/>
    <mergeCell ref="C1893:E1893"/>
    <mergeCell ref="C1892:E1892"/>
    <mergeCell ref="C1841:F1841"/>
    <mergeCell ref="E1843:F1843"/>
    <mergeCell ref="C1781:G1781"/>
    <mergeCell ref="C1823:E1823"/>
    <mergeCell ref="C1827:E1827"/>
    <mergeCell ref="C1836:E1836"/>
    <mergeCell ref="C1833:E1833"/>
    <mergeCell ref="C1834:E1834"/>
    <mergeCell ref="C1845:C1861"/>
    <mergeCell ref="C1829:E1829"/>
    <mergeCell ref="C1830:E1830"/>
    <mergeCell ref="C1831:E1831"/>
    <mergeCell ref="C1832:E1832"/>
    <mergeCell ref="C1822:E1822"/>
    <mergeCell ref="C1815:E1815"/>
    <mergeCell ref="C1818:E1818"/>
    <mergeCell ref="C1819:E1819"/>
    <mergeCell ref="C1835:E1835"/>
    <mergeCell ref="C1797:G1797"/>
    <mergeCell ref="C1808:G1808"/>
    <mergeCell ref="C1810:G1810"/>
    <mergeCell ref="C1794:G1794"/>
    <mergeCell ref="C2009:F2009"/>
    <mergeCell ref="C1989:G1989"/>
    <mergeCell ref="C1990:G1990"/>
    <mergeCell ref="C1996:G1996"/>
    <mergeCell ref="E1997:G1997"/>
    <mergeCell ref="D2004:F2004"/>
    <mergeCell ref="D1984:F1984"/>
    <mergeCell ref="E1928:F1928"/>
    <mergeCell ref="E1964:F1964"/>
    <mergeCell ref="D1980:F1980"/>
    <mergeCell ref="C1952:F1952"/>
    <mergeCell ref="D1947:F1947"/>
    <mergeCell ref="C1963:G1963"/>
    <mergeCell ref="D1943:F1943"/>
    <mergeCell ref="C1888:E1888"/>
    <mergeCell ref="C1865:F1865"/>
    <mergeCell ref="C1886:E1886"/>
    <mergeCell ref="C1887:E1887"/>
    <mergeCell ref="C1877:F1877"/>
    <mergeCell ref="C1881:E1881"/>
    <mergeCell ref="C1884:E1884"/>
    <mergeCell ref="C1885:E1885"/>
    <mergeCell ref="C1866:F1866"/>
    <mergeCell ref="C1923:F1923"/>
    <mergeCell ref="C1898:D1898"/>
    <mergeCell ref="C1927:F1927"/>
    <mergeCell ref="C1897:F1897"/>
    <mergeCell ref="C1914:D1914"/>
    <mergeCell ref="E1914:F1914"/>
    <mergeCell ref="C1911:F1911"/>
    <mergeCell ref="C1913:F1913"/>
    <mergeCell ref="C1891:E1891"/>
    <mergeCell ref="C1479:G1479"/>
    <mergeCell ref="C1502:G1502"/>
    <mergeCell ref="C1511:G1511"/>
    <mergeCell ref="C1514:E1514"/>
    <mergeCell ref="K1550:L1550"/>
    <mergeCell ref="C1770:E1770"/>
    <mergeCell ref="C1777:G1777"/>
    <mergeCell ref="C1748:E1748"/>
    <mergeCell ref="C1749:E1749"/>
    <mergeCell ref="C1751:E1751"/>
    <mergeCell ref="C1753:E1753"/>
    <mergeCell ref="C1760:E1760"/>
    <mergeCell ref="C1761:E1761"/>
    <mergeCell ref="C1764:E1764"/>
    <mergeCell ref="C1765:E1765"/>
    <mergeCell ref="C1771:E1771"/>
    <mergeCell ref="C1767:E1767"/>
    <mergeCell ref="C1768:E1768"/>
    <mergeCell ref="C1755:E1755"/>
    <mergeCell ref="C1766:E1766"/>
    <mergeCell ref="C1742:E1742"/>
    <mergeCell ref="C1700:E1700"/>
    <mergeCell ref="C1733:E1733"/>
    <mergeCell ref="C1734:E1734"/>
    <mergeCell ref="C1736:E1736"/>
    <mergeCell ref="C1737:D1737"/>
    <mergeCell ref="C1540:L1540"/>
    <mergeCell ref="E1524:F1524"/>
    <mergeCell ref="C1532:G1532"/>
    <mergeCell ref="C1518:G1518"/>
    <mergeCell ref="E1554:F1554"/>
    <mergeCell ref="C1548:J1548"/>
    <mergeCell ref="C1498:G1498"/>
    <mergeCell ref="C1497:G1497"/>
    <mergeCell ref="C1503:G1503"/>
    <mergeCell ref="C1743:E1743"/>
    <mergeCell ref="C1738:E1738"/>
    <mergeCell ref="C1694:E1694"/>
    <mergeCell ref="C1739:E1739"/>
    <mergeCell ref="C1741:E1741"/>
    <mergeCell ref="C1678:E1678"/>
    <mergeCell ref="C1679:E1679"/>
    <mergeCell ref="C1642:H1642"/>
    <mergeCell ref="E1643:H1643"/>
    <mergeCell ref="C1648:H1648"/>
    <mergeCell ref="C1650:H1650"/>
    <mergeCell ref="C1672:E1672"/>
    <mergeCell ref="C1626:F1626"/>
    <mergeCell ref="C1605:F1605"/>
    <mergeCell ref="C1600:G1600"/>
    <mergeCell ref="C1599:G1599"/>
    <mergeCell ref="C1580:K1580"/>
    <mergeCell ref="C1607:F1607"/>
    <mergeCell ref="C1624:F1624"/>
    <mergeCell ref="C1622:F1622"/>
    <mergeCell ref="C1618:F1618"/>
    <mergeCell ref="C1620:F1620"/>
    <mergeCell ref="C1591:G1591"/>
    <mergeCell ref="C1598:F1598"/>
    <mergeCell ref="C1701:E1701"/>
    <mergeCell ref="C1512:G1512"/>
    <mergeCell ref="C1516:G1516"/>
    <mergeCell ref="C1697:E1697"/>
    <mergeCell ref="C1685:E1685"/>
    <mergeCell ref="C1495:G1495"/>
    <mergeCell ref="C1494:G1494"/>
    <mergeCell ref="C1467:G1467"/>
    <mergeCell ref="C1471:G1471"/>
    <mergeCell ref="C1472:G1472"/>
    <mergeCell ref="C1589:E1589"/>
    <mergeCell ref="C1533:G1533"/>
    <mergeCell ref="C1534:G1534"/>
    <mergeCell ref="C1535:G1535"/>
    <mergeCell ref="C1536:G1536"/>
    <mergeCell ref="C1582:E1582"/>
    <mergeCell ref="C1577:K1577"/>
    <mergeCell ref="C1578:K1578"/>
    <mergeCell ref="D1571:E1571"/>
    <mergeCell ref="D1573:E1573"/>
    <mergeCell ref="C1537:G1537"/>
    <mergeCell ref="C1569:J1569"/>
    <mergeCell ref="C1552:D1552"/>
    <mergeCell ref="C1576:K1576"/>
    <mergeCell ref="C1555:G1555"/>
    <mergeCell ref="C1544:J1544"/>
    <mergeCell ref="E1551:F1551"/>
    <mergeCell ref="C1567:F1567"/>
    <mergeCell ref="C1538:E1538"/>
    <mergeCell ref="K1548:L1548"/>
    <mergeCell ref="C1488:G1488"/>
    <mergeCell ref="C1483:G1483"/>
    <mergeCell ref="C1475:G1475"/>
    <mergeCell ref="C1480:G1480"/>
    <mergeCell ref="C1504:G1504"/>
    <mergeCell ref="C1473:G1473"/>
    <mergeCell ref="C1505:G1505"/>
    <mergeCell ref="C1428:G1428"/>
    <mergeCell ref="C1478:G1478"/>
    <mergeCell ref="C1381:G1381"/>
    <mergeCell ref="C1382:G1382"/>
    <mergeCell ref="C1116:K1116"/>
    <mergeCell ref="C1477:G1477"/>
    <mergeCell ref="C1393:D1393"/>
    <mergeCell ref="C1212:F1212"/>
    <mergeCell ref="C1206:G1206"/>
    <mergeCell ref="C1216:K1216"/>
    <mergeCell ref="C1217:G1217"/>
    <mergeCell ref="C1204:K1204"/>
    <mergeCell ref="C1205:G1205"/>
    <mergeCell ref="C1207:K1207"/>
    <mergeCell ref="C1209:E1209"/>
    <mergeCell ref="F1209:G1209"/>
    <mergeCell ref="C1189:K1189"/>
    <mergeCell ref="C1190:K1190"/>
    <mergeCell ref="C1191:K1191"/>
    <mergeCell ref="C1192:K1192"/>
    <mergeCell ref="C1193:G1193"/>
    <mergeCell ref="C1453:H1453"/>
    <mergeCell ref="C1458:H1458"/>
    <mergeCell ref="C1459:H1459"/>
    <mergeCell ref="C1445:K1445"/>
    <mergeCell ref="C1429:K1429"/>
    <mergeCell ref="C1435:K1435"/>
    <mergeCell ref="C1442:F1442"/>
    <mergeCell ref="C1399:K1399"/>
    <mergeCell ref="C1464:G1464"/>
    <mergeCell ref="C1474:G1474"/>
    <mergeCell ref="C1385:E1385"/>
    <mergeCell ref="C1284:E1284"/>
    <mergeCell ref="C1303:K1303"/>
    <mergeCell ref="C1335:K1335"/>
    <mergeCell ref="C1336:K1336"/>
    <mergeCell ref="C1388:F1388"/>
    <mergeCell ref="C1358:K1358"/>
    <mergeCell ref="C1359:K1359"/>
    <mergeCell ref="C1364:K1364"/>
    <mergeCell ref="C1351:G1351"/>
    <mergeCell ref="C1352:G1352"/>
    <mergeCell ref="C1353:K1353"/>
    <mergeCell ref="C1318:G1318"/>
    <mergeCell ref="C1307:K1307"/>
    <mergeCell ref="C1408:E1408"/>
    <mergeCell ref="C1405:G1405"/>
    <mergeCell ref="C1337:K1337"/>
    <mergeCell ref="C1425:F1425"/>
    <mergeCell ref="D1319:G1319"/>
    <mergeCell ref="C1360:K1360"/>
    <mergeCell ref="C1401:G1401"/>
    <mergeCell ref="C1415:G1415"/>
    <mergeCell ref="C1409:K1409"/>
    <mergeCell ref="C1416:K1416"/>
    <mergeCell ref="C1414:K1414"/>
    <mergeCell ref="C1400:G1400"/>
    <mergeCell ref="F1284:G1284"/>
    <mergeCell ref="C1300:G1300"/>
    <mergeCell ref="C1443:F1443"/>
    <mergeCell ref="C1424:F1424"/>
    <mergeCell ref="C1462:E1462"/>
    <mergeCell ref="C1481:G1481"/>
    <mergeCell ref="C1482:G1482"/>
    <mergeCell ref="C1465:G1465"/>
    <mergeCell ref="C1476:G1476"/>
    <mergeCell ref="C1397:D1397"/>
    <mergeCell ref="C1297:J1297"/>
    <mergeCell ref="F1321:G1321"/>
    <mergeCell ref="C1048:H1048"/>
    <mergeCell ref="C1050:H1050"/>
    <mergeCell ref="C1046:D1046"/>
    <mergeCell ref="C1054:H1054"/>
    <mergeCell ref="C1055:H1055"/>
    <mergeCell ref="C1056:H1056"/>
    <mergeCell ref="C1066:H1066"/>
    <mergeCell ref="C1067:H1067"/>
    <mergeCell ref="D1061:H1061"/>
    <mergeCell ref="E1064:H1064"/>
    <mergeCell ref="C1059:H1059"/>
    <mergeCell ref="C1060:H1060"/>
    <mergeCell ref="C1070:J1070"/>
    <mergeCell ref="C1072:J1072"/>
    <mergeCell ref="C1075:J1075"/>
    <mergeCell ref="C1076:E1076"/>
    <mergeCell ref="C1164:H1164"/>
    <mergeCell ref="C1165:H1165"/>
    <mergeCell ref="C1166:H1166"/>
    <mergeCell ref="D1122:E1122"/>
    <mergeCell ref="D1132:E1132"/>
    <mergeCell ref="F1127:H1127"/>
    <mergeCell ref="C1219:G1219"/>
    <mergeCell ref="D1332:G1332"/>
    <mergeCell ref="C1331:G1331"/>
    <mergeCell ref="C1293:K1293"/>
    <mergeCell ref="C1237:E1237"/>
    <mergeCell ref="C1356:K1356"/>
    <mergeCell ref="C1367:K1367"/>
    <mergeCell ref="C1366:K1366"/>
    <mergeCell ref="F1385:G1385"/>
    <mergeCell ref="C1257:D1257"/>
    <mergeCell ref="C1340:E1340"/>
    <mergeCell ref="C1394:D1394"/>
    <mergeCell ref="C1341:K1341"/>
    <mergeCell ref="C999:J999"/>
    <mergeCell ref="C993:F993"/>
    <mergeCell ref="G993:H993"/>
    <mergeCell ref="C1016:G1016"/>
    <mergeCell ref="F1028:G1028"/>
    <mergeCell ref="C1018:G1018"/>
    <mergeCell ref="F1023:G1023"/>
    <mergeCell ref="F1025:G1025"/>
    <mergeCell ref="C1020:G1020"/>
    <mergeCell ref="C1017:G1017"/>
    <mergeCell ref="F1024:G1024"/>
    <mergeCell ref="C1007:K1007"/>
    <mergeCell ref="C1143:K1143"/>
    <mergeCell ref="C1147:E1147"/>
    <mergeCell ref="F1132:H1132"/>
    <mergeCell ref="D1133:E1133"/>
    <mergeCell ref="F1133:H1133"/>
    <mergeCell ref="D1134:F1134"/>
    <mergeCell ref="D1127:E1127"/>
    <mergeCell ref="C967:G967"/>
    <mergeCell ref="F971:G971"/>
    <mergeCell ref="C961:G961"/>
    <mergeCell ref="F970:G970"/>
    <mergeCell ref="C964:G964"/>
    <mergeCell ref="C965:G965"/>
    <mergeCell ref="C966:E966"/>
    <mergeCell ref="F968:G968"/>
    <mergeCell ref="C924:G924"/>
    <mergeCell ref="E958:F958"/>
    <mergeCell ref="C962:G962"/>
    <mergeCell ref="C963:G963"/>
    <mergeCell ref="C855:E855"/>
    <mergeCell ref="C856:E856"/>
    <mergeCell ref="C1195:J1195"/>
    <mergeCell ref="C1213:F1213"/>
    <mergeCell ref="C1224:K1224"/>
    <mergeCell ref="C1041:D1041"/>
    <mergeCell ref="C1036:D1036"/>
    <mergeCell ref="F1027:G1027"/>
    <mergeCell ref="F1029:G1029"/>
    <mergeCell ref="C1032:G1032"/>
    <mergeCell ref="F1030:G1030"/>
    <mergeCell ref="C1045:G1045"/>
    <mergeCell ref="C1014:D1014"/>
    <mergeCell ref="C1008:K1008"/>
    <mergeCell ref="C1009:K1009"/>
    <mergeCell ref="C1010:K1010"/>
    <mergeCell ref="C1002:K1002"/>
    <mergeCell ref="C1005:K1005"/>
    <mergeCell ref="C991:H991"/>
    <mergeCell ref="C1006:K1006"/>
    <mergeCell ref="C828:F828"/>
    <mergeCell ref="E873:F873"/>
    <mergeCell ref="C892:F892"/>
    <mergeCell ref="C894:F894"/>
    <mergeCell ref="C905:F905"/>
    <mergeCell ref="C860:E860"/>
    <mergeCell ref="C941:G941"/>
    <mergeCell ref="C948:D948"/>
    <mergeCell ref="C996:H996"/>
    <mergeCell ref="C857:E857"/>
    <mergeCell ref="C854:E854"/>
    <mergeCell ref="G983:H983"/>
    <mergeCell ref="F969:G969"/>
    <mergeCell ref="E983:F983"/>
    <mergeCell ref="C977:G977"/>
    <mergeCell ref="C978:G978"/>
    <mergeCell ref="C982:H982"/>
    <mergeCell ref="C983:D983"/>
    <mergeCell ref="C976:G976"/>
    <mergeCell ref="C950:G950"/>
    <mergeCell ref="C952:G952"/>
    <mergeCell ref="C957:G957"/>
    <mergeCell ref="E959:F959"/>
    <mergeCell ref="E960:F960"/>
    <mergeCell ref="F972:G972"/>
    <mergeCell ref="F974:G974"/>
    <mergeCell ref="F975:G975"/>
    <mergeCell ref="C907:F907"/>
    <mergeCell ref="C911:D911"/>
    <mergeCell ref="C913:G913"/>
    <mergeCell ref="C915:G915"/>
    <mergeCell ref="C923:G923"/>
    <mergeCell ref="C906:F906"/>
    <mergeCell ref="C890:D890"/>
    <mergeCell ref="C839:E839"/>
    <mergeCell ref="C841:E841"/>
    <mergeCell ref="C842:E842"/>
    <mergeCell ref="C843:E843"/>
    <mergeCell ref="C845:E845"/>
    <mergeCell ref="C865:D865"/>
    <mergeCell ref="C846:E846"/>
    <mergeCell ref="C847:E847"/>
    <mergeCell ref="C848:E848"/>
    <mergeCell ref="C885:G885"/>
    <mergeCell ref="C886:G886"/>
    <mergeCell ref="C887:G887"/>
    <mergeCell ref="C889:G889"/>
    <mergeCell ref="C881:G881"/>
    <mergeCell ref="C883:G883"/>
    <mergeCell ref="C884:G884"/>
    <mergeCell ref="E875:F875"/>
    <mergeCell ref="C858:E858"/>
    <mergeCell ref="C859:E859"/>
    <mergeCell ref="C882:G882"/>
    <mergeCell ref="C844:E844"/>
    <mergeCell ref="C851:E851"/>
    <mergeCell ref="C861:E861"/>
    <mergeCell ref="C862:E862"/>
    <mergeCell ref="C863:E863"/>
    <mergeCell ref="C864:E864"/>
    <mergeCell ref="E874:F874"/>
    <mergeCell ref="C526:D526"/>
    <mergeCell ref="C499:E499"/>
    <mergeCell ref="C500:E500"/>
    <mergeCell ref="C501:E501"/>
    <mergeCell ref="C508:E508"/>
    <mergeCell ref="C509:E509"/>
    <mergeCell ref="C510:E510"/>
    <mergeCell ref="C511:E511"/>
    <mergeCell ref="C512:E512"/>
    <mergeCell ref="C513:E513"/>
    <mergeCell ref="C514:E514"/>
    <mergeCell ref="C515:E515"/>
    <mergeCell ref="C517:E517"/>
    <mergeCell ref="C518:E518"/>
    <mergeCell ref="C519:E519"/>
    <mergeCell ref="C520:E520"/>
    <mergeCell ref="C521:E521"/>
    <mergeCell ref="C522:E522"/>
    <mergeCell ref="C523:E523"/>
    <mergeCell ref="C525:E525"/>
    <mergeCell ref="O331:O332"/>
    <mergeCell ref="B337:C337"/>
    <mergeCell ref="D341:G341"/>
    <mergeCell ref="C491:H491"/>
    <mergeCell ref="C524:E524"/>
    <mergeCell ref="C492:H492"/>
    <mergeCell ref="C493:H493"/>
    <mergeCell ref="C494:H494"/>
    <mergeCell ref="C495:H495"/>
    <mergeCell ref="C478:H478"/>
    <mergeCell ref="C479:H479"/>
    <mergeCell ref="H468:H469"/>
    <mergeCell ref="I468:I469"/>
    <mergeCell ref="J468:J469"/>
    <mergeCell ref="K468:K469"/>
    <mergeCell ref="L468:L469"/>
    <mergeCell ref="M468:N468"/>
    <mergeCell ref="O468:O469"/>
    <mergeCell ref="C497:D497"/>
    <mergeCell ref="C496:H496"/>
    <mergeCell ref="F351:R351"/>
    <mergeCell ref="F352:F353"/>
    <mergeCell ref="G352:G353"/>
    <mergeCell ref="H352:H353"/>
    <mergeCell ref="I352:I353"/>
    <mergeCell ref="B456:C456"/>
    <mergeCell ref="D456:I456"/>
    <mergeCell ref="B457:C457"/>
    <mergeCell ref="D457:H457"/>
    <mergeCell ref="B458:C458"/>
    <mergeCell ref="D458:G458"/>
    <mergeCell ref="B459:C459"/>
    <mergeCell ref="C477:H477"/>
    <mergeCell ref="C486:H486"/>
    <mergeCell ref="C487:H487"/>
    <mergeCell ref="C488:H488"/>
    <mergeCell ref="C489:H489"/>
    <mergeCell ref="T331:T332"/>
    <mergeCell ref="U331:U332"/>
    <mergeCell ref="V331:V332"/>
    <mergeCell ref="W331:W332"/>
    <mergeCell ref="X331:X332"/>
    <mergeCell ref="J352:J353"/>
    <mergeCell ref="K352:K353"/>
    <mergeCell ref="L352:L353"/>
    <mergeCell ref="M352:N352"/>
    <mergeCell ref="O352:O353"/>
    <mergeCell ref="P352:P353"/>
    <mergeCell ref="Q352:Q353"/>
    <mergeCell ref="R352:R353"/>
    <mergeCell ref="S352:S353"/>
    <mergeCell ref="T352:T353"/>
    <mergeCell ref="U352:U353"/>
    <mergeCell ref="V352:V353"/>
    <mergeCell ref="W352:W353"/>
    <mergeCell ref="X352:X353"/>
    <mergeCell ref="W402:W403"/>
    <mergeCell ref="H331:H332"/>
    <mergeCell ref="I331:I332"/>
    <mergeCell ref="J331:J332"/>
    <mergeCell ref="K331:K332"/>
    <mergeCell ref="L331:L332"/>
    <mergeCell ref="M331:N331"/>
    <mergeCell ref="D413:F413"/>
    <mergeCell ref="C490:H490"/>
    <mergeCell ref="G480:H485"/>
    <mergeCell ref="B324:AK324"/>
    <mergeCell ref="D326:F326"/>
    <mergeCell ref="B327:C327"/>
    <mergeCell ref="D327:E327"/>
    <mergeCell ref="B328:C328"/>
    <mergeCell ref="B329:C329"/>
    <mergeCell ref="D329:Q329"/>
    <mergeCell ref="B330:C332"/>
    <mergeCell ref="D330:D332"/>
    <mergeCell ref="E330:E332"/>
    <mergeCell ref="F330:R330"/>
    <mergeCell ref="S330:AC330"/>
    <mergeCell ref="AD330:AG330"/>
    <mergeCell ref="AH330:AJ330"/>
    <mergeCell ref="F331:F332"/>
    <mergeCell ref="G331:G332"/>
    <mergeCell ref="AH351:AJ351"/>
    <mergeCell ref="B350:C350"/>
    <mergeCell ref="AH331:AH332"/>
    <mergeCell ref="AI331:AI332"/>
    <mergeCell ref="AJ331:AJ332"/>
    <mergeCell ref="B333:C333"/>
    <mergeCell ref="B338:C338"/>
    <mergeCell ref="B340:C340"/>
    <mergeCell ref="B342:C342"/>
    <mergeCell ref="B348:C348"/>
    <mergeCell ref="D348:E348"/>
    <mergeCell ref="B349:C349"/>
    <mergeCell ref="D340:G340"/>
    <mergeCell ref="B341:C341"/>
    <mergeCell ref="B414:C414"/>
    <mergeCell ref="D414:E414"/>
    <mergeCell ref="B415:C415"/>
    <mergeCell ref="B408:C408"/>
    <mergeCell ref="B406:C406"/>
    <mergeCell ref="B400:C400"/>
    <mergeCell ref="B399:C399"/>
    <mergeCell ref="B411:AK411"/>
    <mergeCell ref="D398:E398"/>
    <mergeCell ref="B388:C388"/>
    <mergeCell ref="B390:C390"/>
    <mergeCell ref="D390:G390"/>
    <mergeCell ref="D392:G392"/>
    <mergeCell ref="Q386:Q387"/>
    <mergeCell ref="R386:R387"/>
    <mergeCell ref="S386:S387"/>
    <mergeCell ref="T386:T387"/>
    <mergeCell ref="U386:U387"/>
    <mergeCell ref="V386:V387"/>
    <mergeCell ref="W386:W387"/>
    <mergeCell ref="R402:R403"/>
    <mergeCell ref="S402:S403"/>
    <mergeCell ref="T402:T403"/>
    <mergeCell ref="U402:U403"/>
    <mergeCell ref="V402:V403"/>
    <mergeCell ref="X386:X387"/>
    <mergeCell ref="Y386:Y387"/>
    <mergeCell ref="Z386:Z387"/>
    <mergeCell ref="AA386:AA387"/>
    <mergeCell ref="AB386:AB387"/>
    <mergeCell ref="B407:C407"/>
    <mergeCell ref="D407:G407"/>
    <mergeCell ref="K282:K283"/>
    <mergeCell ref="L282:L283"/>
    <mergeCell ref="M282:N282"/>
    <mergeCell ref="O282:O283"/>
    <mergeCell ref="B391:C391"/>
    <mergeCell ref="B392:C392"/>
    <mergeCell ref="B376:C376"/>
    <mergeCell ref="B372:C372"/>
    <mergeCell ref="B374:C374"/>
    <mergeCell ref="D374:G374"/>
    <mergeCell ref="B375:C375"/>
    <mergeCell ref="P370:P371"/>
    <mergeCell ref="Q370:Q371"/>
    <mergeCell ref="R370:R371"/>
    <mergeCell ref="B369:C371"/>
    <mergeCell ref="D369:D371"/>
    <mergeCell ref="E369:E371"/>
    <mergeCell ref="F369:R369"/>
    <mergeCell ref="B367:C367"/>
    <mergeCell ref="B368:C368"/>
    <mergeCell ref="D368:Q368"/>
    <mergeCell ref="B317:C317"/>
    <mergeCell ref="D350:Q350"/>
    <mergeCell ref="B351:C353"/>
    <mergeCell ref="D351:D353"/>
    <mergeCell ref="E351:E353"/>
    <mergeCell ref="B354:C354"/>
    <mergeCell ref="B355:C355"/>
    <mergeCell ref="B356:C356"/>
    <mergeCell ref="B358:C358"/>
    <mergeCell ref="D358:G358"/>
    <mergeCell ref="B359:C359"/>
    <mergeCell ref="B379:AK379"/>
    <mergeCell ref="AH402:AH403"/>
    <mergeCell ref="AD369:AG369"/>
    <mergeCell ref="I370:I371"/>
    <mergeCell ref="J370:J371"/>
    <mergeCell ref="F370:F371"/>
    <mergeCell ref="G370:G371"/>
    <mergeCell ref="K370:K371"/>
    <mergeCell ref="L370:L371"/>
    <mergeCell ref="M370:N370"/>
    <mergeCell ref="O370:O371"/>
    <mergeCell ref="AE370:AE371"/>
    <mergeCell ref="AC386:AC387"/>
    <mergeCell ref="D376:G376"/>
    <mergeCell ref="B377:C377"/>
    <mergeCell ref="D375:G375"/>
    <mergeCell ref="F401:R401"/>
    <mergeCell ref="H370:H371"/>
    <mergeCell ref="AD370:AD371"/>
    <mergeCell ref="AD386:AD387"/>
    <mergeCell ref="AE386:AE387"/>
    <mergeCell ref="AF386:AF387"/>
    <mergeCell ref="O386:O387"/>
    <mergeCell ref="P386:P387"/>
    <mergeCell ref="K386:K387"/>
    <mergeCell ref="L386:L387"/>
    <mergeCell ref="M386:N386"/>
    <mergeCell ref="AH370:AH371"/>
    <mergeCell ref="AI370:AI371"/>
    <mergeCell ref="AJ370:AJ371"/>
    <mergeCell ref="Y402:Y403"/>
    <mergeCell ref="Z402:Z403"/>
    <mergeCell ref="B360:C360"/>
    <mergeCell ref="D360:G360"/>
    <mergeCell ref="B363:AK363"/>
    <mergeCell ref="D365:F365"/>
    <mergeCell ref="B366:C366"/>
    <mergeCell ref="D366:E366"/>
    <mergeCell ref="AA352:AA353"/>
    <mergeCell ref="B321:C321"/>
    <mergeCell ref="D321:G321"/>
    <mergeCell ref="B322:C322"/>
    <mergeCell ref="AH369:AJ369"/>
    <mergeCell ref="Y370:Y371"/>
    <mergeCell ref="Z370:Z371"/>
    <mergeCell ref="AA370:AA371"/>
    <mergeCell ref="AB370:AB371"/>
    <mergeCell ref="AC370:AC371"/>
    <mergeCell ref="AF370:AF371"/>
    <mergeCell ref="AG370:AG371"/>
    <mergeCell ref="S370:S371"/>
    <mergeCell ref="T370:T371"/>
    <mergeCell ref="U370:U371"/>
    <mergeCell ref="V370:V371"/>
    <mergeCell ref="W370:W371"/>
    <mergeCell ref="X370:X371"/>
    <mergeCell ref="S369:AC369"/>
    <mergeCell ref="AH352:AH353"/>
    <mergeCell ref="AI352:AI353"/>
    <mergeCell ref="S351:AC351"/>
    <mergeCell ref="AD351:AG351"/>
    <mergeCell ref="D342:G342"/>
    <mergeCell ref="B345:AK345"/>
    <mergeCell ref="D347:F347"/>
    <mergeCell ref="D319:AS319"/>
    <mergeCell ref="D320:AS320"/>
    <mergeCell ref="B319:C319"/>
    <mergeCell ref="B320:C320"/>
    <mergeCell ref="B361:C361"/>
    <mergeCell ref="D357:G357"/>
    <mergeCell ref="B343:C343"/>
    <mergeCell ref="B334:C334"/>
    <mergeCell ref="B335:C335"/>
    <mergeCell ref="B336:C336"/>
    <mergeCell ref="AB352:AB353"/>
    <mergeCell ref="AC352:AC353"/>
    <mergeCell ref="Y331:Y332"/>
    <mergeCell ref="Z331:Z332"/>
    <mergeCell ref="AA331:AA332"/>
    <mergeCell ref="AB331:AB332"/>
    <mergeCell ref="AC331:AC332"/>
    <mergeCell ref="AD331:AD332"/>
    <mergeCell ref="AE331:AE332"/>
    <mergeCell ref="AF331:AF332"/>
    <mergeCell ref="AG331:AG332"/>
    <mergeCell ref="P331:P332"/>
    <mergeCell ref="Q331:Q332"/>
    <mergeCell ref="R331:R332"/>
    <mergeCell ref="S331:S332"/>
    <mergeCell ref="Y352:Y353"/>
    <mergeCell ref="Z352:Z353"/>
    <mergeCell ref="AD352:AD353"/>
    <mergeCell ref="AE352:AE353"/>
    <mergeCell ref="AJ352:AJ353"/>
    <mergeCell ref="AF352:AF353"/>
    <mergeCell ref="AG352:AG353"/>
    <mergeCell ref="B395:AK395"/>
    <mergeCell ref="D397:F397"/>
    <mergeCell ref="B398:C398"/>
    <mergeCell ref="D401:D403"/>
    <mergeCell ref="E401:E403"/>
    <mergeCell ref="X402:X403"/>
    <mergeCell ref="S401:AC401"/>
    <mergeCell ref="AD401:AG401"/>
    <mergeCell ref="AH401:AJ401"/>
    <mergeCell ref="P402:P403"/>
    <mergeCell ref="AJ402:AJ403"/>
    <mergeCell ref="D400:Q400"/>
    <mergeCell ref="B401:C403"/>
    <mergeCell ref="AI402:AI403"/>
    <mergeCell ref="AG402:AG403"/>
    <mergeCell ref="AD402:AD403"/>
    <mergeCell ref="AE402:AE403"/>
    <mergeCell ref="AF402:AF403"/>
    <mergeCell ref="F402:F403"/>
    <mergeCell ref="G402:G403"/>
    <mergeCell ref="H402:H403"/>
    <mergeCell ref="I402:I403"/>
    <mergeCell ref="J402:J403"/>
    <mergeCell ref="K402:K403"/>
    <mergeCell ref="L402:L403"/>
    <mergeCell ref="M402:N402"/>
    <mergeCell ref="O402:O403"/>
    <mergeCell ref="B404:C404"/>
    <mergeCell ref="D406:G406"/>
    <mergeCell ref="R418:R419"/>
    <mergeCell ref="S418:S419"/>
    <mergeCell ref="T418:T419"/>
    <mergeCell ref="U418:U419"/>
    <mergeCell ref="AE418:AE419"/>
    <mergeCell ref="AF418:AF419"/>
    <mergeCell ref="AG418:AG419"/>
    <mergeCell ref="AH418:AH419"/>
    <mergeCell ref="AI418:AI419"/>
    <mergeCell ref="AJ418:AJ419"/>
    <mergeCell ref="B382:C382"/>
    <mergeCell ref="B383:C383"/>
    <mergeCell ref="B416:C416"/>
    <mergeCell ref="D416:Q416"/>
    <mergeCell ref="B417:C419"/>
    <mergeCell ref="D417:D419"/>
    <mergeCell ref="E417:E419"/>
    <mergeCell ref="F417:R417"/>
    <mergeCell ref="S417:AC417"/>
    <mergeCell ref="D382:E382"/>
    <mergeCell ref="B384:C384"/>
    <mergeCell ref="D384:Q384"/>
    <mergeCell ref="B385:C387"/>
    <mergeCell ref="D385:D387"/>
    <mergeCell ref="E385:E387"/>
    <mergeCell ref="F385:R385"/>
    <mergeCell ref="S385:AC385"/>
    <mergeCell ref="AD385:AG385"/>
    <mergeCell ref="AH385:AJ385"/>
    <mergeCell ref="F386:F387"/>
    <mergeCell ref="G386:G387"/>
    <mergeCell ref="H386:H387"/>
    <mergeCell ref="B420:C420"/>
    <mergeCell ref="V418:V419"/>
    <mergeCell ref="W418:W419"/>
    <mergeCell ref="X418:X419"/>
    <mergeCell ref="Y418:Y419"/>
    <mergeCell ref="Z418:Z419"/>
    <mergeCell ref="AA418:AA419"/>
    <mergeCell ref="AB418:AB419"/>
    <mergeCell ref="AC418:AC419"/>
    <mergeCell ref="AD418:AD419"/>
    <mergeCell ref="B430:C430"/>
    <mergeCell ref="D430:E430"/>
    <mergeCell ref="B431:C431"/>
    <mergeCell ref="B432:C432"/>
    <mergeCell ref="D432:Q432"/>
    <mergeCell ref="B422:C422"/>
    <mergeCell ref="B423:C423"/>
    <mergeCell ref="B424:C424"/>
    <mergeCell ref="D424:G424"/>
    <mergeCell ref="B427:AK427"/>
    <mergeCell ref="D429:F429"/>
    <mergeCell ref="F418:F419"/>
    <mergeCell ref="G418:G419"/>
    <mergeCell ref="H418:H419"/>
    <mergeCell ref="I418:I419"/>
    <mergeCell ref="J418:J419"/>
    <mergeCell ref="K418:K419"/>
    <mergeCell ref="L418:L419"/>
    <mergeCell ref="M418:N418"/>
    <mergeCell ref="O418:O419"/>
    <mergeCell ref="P418:P419"/>
    <mergeCell ref="Q418:Q419"/>
    <mergeCell ref="AJ434:AJ435"/>
    <mergeCell ref="S433:AC433"/>
    <mergeCell ref="AD433:AG433"/>
    <mergeCell ref="AH433:AJ433"/>
    <mergeCell ref="F434:F435"/>
    <mergeCell ref="G434:G435"/>
    <mergeCell ref="H434:H435"/>
    <mergeCell ref="I434:I435"/>
    <mergeCell ref="J434:J435"/>
    <mergeCell ref="K434:K435"/>
    <mergeCell ref="L434:L435"/>
    <mergeCell ref="M434:N434"/>
    <mergeCell ref="O434:O435"/>
    <mergeCell ref="P434:P435"/>
    <mergeCell ref="Q434:Q435"/>
    <mergeCell ref="R434:R435"/>
    <mergeCell ref="AE434:AE435"/>
    <mergeCell ref="AF434:AF435"/>
    <mergeCell ref="AG434:AG435"/>
    <mergeCell ref="AH434:AH435"/>
    <mergeCell ref="AI434:AI435"/>
    <mergeCell ref="W434:W435"/>
    <mergeCell ref="X434:X435"/>
    <mergeCell ref="Y434:Y435"/>
    <mergeCell ref="Z434:Z435"/>
    <mergeCell ref="AA434:AA435"/>
    <mergeCell ref="AD417:AG417"/>
    <mergeCell ref="D408:G408"/>
    <mergeCell ref="D391:G391"/>
    <mergeCell ref="AA402:AA403"/>
    <mergeCell ref="AB402:AB403"/>
    <mergeCell ref="AC402:AC403"/>
    <mergeCell ref="Q402:Q403"/>
    <mergeCell ref="D381:F381"/>
    <mergeCell ref="AJ299:AJ300"/>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AH417:AJ417"/>
    <mergeCell ref="B301:C301"/>
    <mergeCell ref="I386:I387"/>
    <mergeCell ref="J386:J387"/>
    <mergeCell ref="AG386:AG387"/>
    <mergeCell ref="AH386:AH387"/>
    <mergeCell ref="AI386:AI387"/>
    <mergeCell ref="AJ386:AJ387"/>
    <mergeCell ref="B436:C436"/>
    <mergeCell ref="B437:C437"/>
    <mergeCell ref="B439:C439"/>
    <mergeCell ref="D439:G439"/>
    <mergeCell ref="B440:C440"/>
    <mergeCell ref="B441:C441"/>
    <mergeCell ref="D441:G441"/>
    <mergeCell ref="D440:G440"/>
    <mergeCell ref="AB434:AB435"/>
    <mergeCell ref="AC434:AC435"/>
    <mergeCell ref="AD434:AD435"/>
    <mergeCell ref="B433:C435"/>
    <mergeCell ref="D433:D435"/>
    <mergeCell ref="E433:E435"/>
    <mergeCell ref="F433:R433"/>
    <mergeCell ref="S434:S435"/>
    <mergeCell ref="T434:T435"/>
    <mergeCell ref="U434:U435"/>
    <mergeCell ref="V434:V435"/>
    <mergeCell ref="B295:C295"/>
    <mergeCell ref="B292:AK292"/>
    <mergeCell ref="B290:C290"/>
    <mergeCell ref="AF299:AF300"/>
    <mergeCell ref="AG299:AG300"/>
    <mergeCell ref="AH299:AH300"/>
    <mergeCell ref="AI299:AI300"/>
    <mergeCell ref="S298:AC298"/>
    <mergeCell ref="AD298:AG298"/>
    <mergeCell ref="AH298:AJ298"/>
    <mergeCell ref="F299:F300"/>
    <mergeCell ref="G299:G300"/>
    <mergeCell ref="D294:F294"/>
    <mergeCell ref="D295:E295"/>
    <mergeCell ref="D297:Q297"/>
    <mergeCell ref="B297:C297"/>
    <mergeCell ref="AD299:AD300"/>
    <mergeCell ref="AE299:AE300"/>
    <mergeCell ref="B298:C300"/>
    <mergeCell ref="D298:D300"/>
    <mergeCell ref="E298:E300"/>
    <mergeCell ref="F298:R298"/>
    <mergeCell ref="H299:H300"/>
    <mergeCell ref="I299:I300"/>
    <mergeCell ref="J299:J300"/>
    <mergeCell ref="K299:K300"/>
    <mergeCell ref="L299:L300"/>
    <mergeCell ref="M299:N299"/>
    <mergeCell ref="O299:O300"/>
    <mergeCell ref="P299:P300"/>
    <mergeCell ref="Q299:Q300"/>
    <mergeCell ref="R299:R300"/>
    <mergeCell ref="AG282:AG283"/>
    <mergeCell ref="W282:W283"/>
    <mergeCell ref="X282:X283"/>
    <mergeCell ref="AH282:AH283"/>
    <mergeCell ref="P282:P283"/>
    <mergeCell ref="Q282:Q283"/>
    <mergeCell ref="AA282:AA283"/>
    <mergeCell ref="AB282:AB283"/>
    <mergeCell ref="T299:T300"/>
    <mergeCell ref="U299:U300"/>
    <mergeCell ref="V299:V300"/>
    <mergeCell ref="W299:W300"/>
    <mergeCell ref="X299:X300"/>
    <mergeCell ref="Y299:Y300"/>
    <mergeCell ref="Z299:Z300"/>
    <mergeCell ref="B287:C287"/>
    <mergeCell ref="D287:G287"/>
    <mergeCell ref="B288:C288"/>
    <mergeCell ref="B289:C289"/>
    <mergeCell ref="D289:G289"/>
    <mergeCell ref="B285:C285"/>
    <mergeCell ref="B284:C284"/>
    <mergeCell ref="R282:R283"/>
    <mergeCell ref="S282:S283"/>
    <mergeCell ref="T282:T283"/>
    <mergeCell ref="U282:U283"/>
    <mergeCell ref="D288:G288"/>
    <mergeCell ref="AA299:AA300"/>
    <mergeCell ref="AB299:AB300"/>
    <mergeCell ref="AC299:AC300"/>
    <mergeCell ref="S299:S300"/>
    <mergeCell ref="B296:C296"/>
    <mergeCell ref="D261:Q261"/>
    <mergeCell ref="B275:AK275"/>
    <mergeCell ref="D277:F277"/>
    <mergeCell ref="B278:C278"/>
    <mergeCell ref="D278:E278"/>
    <mergeCell ref="AD264:AD265"/>
    <mergeCell ref="AE264:AE265"/>
    <mergeCell ref="AF264:AF265"/>
    <mergeCell ref="AG264:AG265"/>
    <mergeCell ref="AH264:AH265"/>
    <mergeCell ref="B279:C279"/>
    <mergeCell ref="D280:Q280"/>
    <mergeCell ref="B281:C283"/>
    <mergeCell ref="D281:D283"/>
    <mergeCell ref="E281:E283"/>
    <mergeCell ref="F281:R281"/>
    <mergeCell ref="S281:AC281"/>
    <mergeCell ref="AD281:AG281"/>
    <mergeCell ref="AH281:AJ281"/>
    <mergeCell ref="F282:F283"/>
    <mergeCell ref="G282:G283"/>
    <mergeCell ref="H282:H283"/>
    <mergeCell ref="AC282:AC283"/>
    <mergeCell ref="AD282:AD283"/>
    <mergeCell ref="AE282:AE283"/>
    <mergeCell ref="AI282:AI283"/>
    <mergeCell ref="AJ282:AJ283"/>
    <mergeCell ref="I282:I283"/>
    <mergeCell ref="J282:J283"/>
    <mergeCell ref="Y282:Y283"/>
    <mergeCell ref="Z282:Z283"/>
    <mergeCell ref="B280:C280"/>
    <mergeCell ref="Y264:Y265"/>
    <mergeCell ref="V282:V283"/>
    <mergeCell ref="AF282:AF283"/>
    <mergeCell ref="B257:AK257"/>
    <mergeCell ref="D259:F259"/>
    <mergeCell ref="B260:C260"/>
    <mergeCell ref="D260:E260"/>
    <mergeCell ref="B261:C261"/>
    <mergeCell ref="B262:C262"/>
    <mergeCell ref="D262:Q262"/>
    <mergeCell ref="B263:C265"/>
    <mergeCell ref="D263:D265"/>
    <mergeCell ref="E263:E265"/>
    <mergeCell ref="F263:R263"/>
    <mergeCell ref="S263:AC263"/>
    <mergeCell ref="AD263:AG263"/>
    <mergeCell ref="AH263:AJ263"/>
    <mergeCell ref="F264:F265"/>
    <mergeCell ref="G264:G265"/>
    <mergeCell ref="H264:H265"/>
    <mergeCell ref="J264:J265"/>
    <mergeCell ref="K264:K265"/>
    <mergeCell ref="L264:L265"/>
    <mergeCell ref="M264:N264"/>
    <mergeCell ref="O264:O265"/>
    <mergeCell ref="P264:P265"/>
    <mergeCell ref="Q264:Q265"/>
    <mergeCell ref="I264:I265"/>
    <mergeCell ref="Z264:Z265"/>
    <mergeCell ref="AA264:AA265"/>
    <mergeCell ref="AB264:AB265"/>
    <mergeCell ref="AC264:AC265"/>
    <mergeCell ref="AI248:AI249"/>
    <mergeCell ref="AJ248:AJ249"/>
    <mergeCell ref="B238:C238"/>
    <mergeCell ref="B267:C267"/>
    <mergeCell ref="D270:I270"/>
    <mergeCell ref="D271:H271"/>
    <mergeCell ref="AI264:AI265"/>
    <mergeCell ref="AJ264:AJ265"/>
    <mergeCell ref="B266:C266"/>
    <mergeCell ref="B268:C268"/>
    <mergeCell ref="B270:C270"/>
    <mergeCell ref="B271:C271"/>
    <mergeCell ref="B272:C272"/>
    <mergeCell ref="D272:G272"/>
    <mergeCell ref="D431:Q431"/>
    <mergeCell ref="D415:Q415"/>
    <mergeCell ref="D399:Q399"/>
    <mergeCell ref="D383:Q383"/>
    <mergeCell ref="D367:Q367"/>
    <mergeCell ref="D349:Q349"/>
    <mergeCell ref="D422:G422"/>
    <mergeCell ref="D423:G423"/>
    <mergeCell ref="D328:Q328"/>
    <mergeCell ref="D296:Q296"/>
    <mergeCell ref="D279:Q279"/>
    <mergeCell ref="R264:R265"/>
    <mergeCell ref="S264:S265"/>
    <mergeCell ref="T264:T265"/>
    <mergeCell ref="U264:U265"/>
    <mergeCell ref="V264:V265"/>
    <mergeCell ref="W264:W265"/>
    <mergeCell ref="X264:X265"/>
    <mergeCell ref="B223:C223"/>
    <mergeCell ref="B224:C224"/>
    <mergeCell ref="D224:Q224"/>
    <mergeCell ref="B241:AK241"/>
    <mergeCell ref="D243:F243"/>
    <mergeCell ref="D244:E244"/>
    <mergeCell ref="D245:Q245"/>
    <mergeCell ref="B246:C246"/>
    <mergeCell ref="D246:Q246"/>
    <mergeCell ref="B247:C249"/>
    <mergeCell ref="D247:D249"/>
    <mergeCell ref="E247:E249"/>
    <mergeCell ref="F247:R247"/>
    <mergeCell ref="S247:AC247"/>
    <mergeCell ref="AD247:AG247"/>
    <mergeCell ref="AH247:AJ247"/>
    <mergeCell ref="F248:F249"/>
    <mergeCell ref="G248:G249"/>
    <mergeCell ref="H248:H249"/>
    <mergeCell ref="I248:I249"/>
    <mergeCell ref="J248:J249"/>
    <mergeCell ref="K248:K249"/>
    <mergeCell ref="L248:L249"/>
    <mergeCell ref="M248:N248"/>
    <mergeCell ref="O248:O249"/>
    <mergeCell ref="P248:P249"/>
    <mergeCell ref="Q248:Q249"/>
    <mergeCell ref="R248:R249"/>
    <mergeCell ref="S248:S249"/>
    <mergeCell ref="AF248:AF249"/>
    <mergeCell ref="AG248:AG249"/>
    <mergeCell ref="AH248:AH249"/>
    <mergeCell ref="T248:T249"/>
    <mergeCell ref="U248:U249"/>
    <mergeCell ref="V248:V249"/>
    <mergeCell ref="AB227:AB228"/>
    <mergeCell ref="B229:C229"/>
    <mergeCell ref="B230:C230"/>
    <mergeCell ref="B232:C232"/>
    <mergeCell ref="B236:C236"/>
    <mergeCell ref="B225:C225"/>
    <mergeCell ref="D225:Q225"/>
    <mergeCell ref="AC227:AC228"/>
    <mergeCell ref="AD227:AD228"/>
    <mergeCell ref="AE227:AE228"/>
    <mergeCell ref="B250:C250"/>
    <mergeCell ref="B252:C252"/>
    <mergeCell ref="D252:I252"/>
    <mergeCell ref="B253:C253"/>
    <mergeCell ref="D253:H253"/>
    <mergeCell ref="M227:N227"/>
    <mergeCell ref="O227:O228"/>
    <mergeCell ref="P227:P228"/>
    <mergeCell ref="Q227:Q228"/>
    <mergeCell ref="R227:R228"/>
    <mergeCell ref="S227:S228"/>
    <mergeCell ref="T227:T228"/>
    <mergeCell ref="U227:U228"/>
    <mergeCell ref="V227:V228"/>
    <mergeCell ref="W227:W228"/>
    <mergeCell ref="X227:X228"/>
    <mergeCell ref="Y227:Y228"/>
    <mergeCell ref="Z227:Z228"/>
    <mergeCell ref="AA227:AA228"/>
    <mergeCell ref="B254:C254"/>
    <mergeCell ref="D254:G254"/>
    <mergeCell ref="W248:W249"/>
    <mergeCell ref="B244:C244"/>
    <mergeCell ref="B245:C245"/>
    <mergeCell ref="X248:X249"/>
    <mergeCell ref="Y248:Y249"/>
    <mergeCell ref="Z248:Z249"/>
    <mergeCell ref="AA248:AA249"/>
    <mergeCell ref="AB248:AB249"/>
    <mergeCell ref="AC248:AC249"/>
    <mergeCell ref="AD248:AD249"/>
    <mergeCell ref="AE248:AE249"/>
    <mergeCell ref="B237:C237"/>
    <mergeCell ref="M211:N211"/>
    <mergeCell ref="B220:AK220"/>
    <mergeCell ref="D222:F222"/>
    <mergeCell ref="D223:E223"/>
    <mergeCell ref="B226:C228"/>
    <mergeCell ref="D226:D228"/>
    <mergeCell ref="E226:E228"/>
    <mergeCell ref="F226:R226"/>
    <mergeCell ref="S226:AC226"/>
    <mergeCell ref="AD226:AG226"/>
    <mergeCell ref="AH226:AJ226"/>
    <mergeCell ref="F227:F228"/>
    <mergeCell ref="G227:G228"/>
    <mergeCell ref="H227:H228"/>
    <mergeCell ref="I227:I228"/>
    <mergeCell ref="J227:J228"/>
    <mergeCell ref="K227:K228"/>
    <mergeCell ref="L227:L228"/>
    <mergeCell ref="O211:O212"/>
    <mergeCell ref="AF211:AF212"/>
    <mergeCell ref="AF227:AF228"/>
    <mergeCell ref="AG227:AG228"/>
    <mergeCell ref="AH227:AH228"/>
    <mergeCell ref="AI227:AI228"/>
    <mergeCell ref="AJ227:AJ228"/>
    <mergeCell ref="D236:I236"/>
    <mergeCell ref="D237:H237"/>
    <mergeCell ref="D238:G238"/>
    <mergeCell ref="B204:AK204"/>
    <mergeCell ref="D206:F206"/>
    <mergeCell ref="B207:C207"/>
    <mergeCell ref="D207:E207"/>
    <mergeCell ref="B208:C208"/>
    <mergeCell ref="D208:Q208"/>
    <mergeCell ref="B209:C209"/>
    <mergeCell ref="D209:Q209"/>
    <mergeCell ref="B210:C212"/>
    <mergeCell ref="D210:D212"/>
    <mergeCell ref="E210:E212"/>
    <mergeCell ref="F210:R210"/>
    <mergeCell ref="S210:AC210"/>
    <mergeCell ref="AD210:AG210"/>
    <mergeCell ref="AH210:AJ210"/>
    <mergeCell ref="F211:F212"/>
    <mergeCell ref="G211:G212"/>
    <mergeCell ref="H211:H212"/>
    <mergeCell ref="I211:I212"/>
    <mergeCell ref="J211:J212"/>
    <mergeCell ref="K211:K212"/>
    <mergeCell ref="L211:L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D211:AD212"/>
    <mergeCell ref="AE211:AE212"/>
    <mergeCell ref="AE190:AE191"/>
    <mergeCell ref="AG211:AG212"/>
    <mergeCell ref="AH211:AH212"/>
    <mergeCell ref="AI211:AI212"/>
    <mergeCell ref="AJ211:AJ212"/>
    <mergeCell ref="B213:C213"/>
    <mergeCell ref="B215:C215"/>
    <mergeCell ref="D215:I215"/>
    <mergeCell ref="B216:C216"/>
    <mergeCell ref="D216:H216"/>
    <mergeCell ref="B217:C217"/>
    <mergeCell ref="D217:G217"/>
    <mergeCell ref="B183:AK183"/>
    <mergeCell ref="D185:F185"/>
    <mergeCell ref="B186:C186"/>
    <mergeCell ref="D186:E186"/>
    <mergeCell ref="B187:C187"/>
    <mergeCell ref="D187:Q187"/>
    <mergeCell ref="B188:C188"/>
    <mergeCell ref="D188:Q188"/>
    <mergeCell ref="B189:C191"/>
    <mergeCell ref="D189:D191"/>
    <mergeCell ref="E189:E191"/>
    <mergeCell ref="F189:R189"/>
    <mergeCell ref="S189:AC189"/>
    <mergeCell ref="AD189:AG189"/>
    <mergeCell ref="AH189:AJ189"/>
    <mergeCell ref="F190:F191"/>
    <mergeCell ref="G190:G191"/>
    <mergeCell ref="H190:H191"/>
    <mergeCell ref="AB190:AB191"/>
    <mergeCell ref="AC190:AC191"/>
    <mergeCell ref="AF190:AF191"/>
    <mergeCell ref="AG190:AG191"/>
    <mergeCell ref="AH190:AH191"/>
    <mergeCell ref="AI190:AI191"/>
    <mergeCell ref="AJ190:AJ191"/>
    <mergeCell ref="B192:C192"/>
    <mergeCell ref="B196:C196"/>
    <mergeCell ref="B197:C197"/>
    <mergeCell ref="B199:C199"/>
    <mergeCell ref="D199:I199"/>
    <mergeCell ref="B200:C200"/>
    <mergeCell ref="D200:H200"/>
    <mergeCell ref="B201:C201"/>
    <mergeCell ref="D201:G201"/>
    <mergeCell ref="J190:J191"/>
    <mergeCell ref="K190:K191"/>
    <mergeCell ref="L190:L191"/>
    <mergeCell ref="M190:N190"/>
    <mergeCell ref="O190:O191"/>
    <mergeCell ref="P190:P191"/>
    <mergeCell ref="Q190:Q191"/>
    <mergeCell ref="R190:R191"/>
    <mergeCell ref="S190:S191"/>
    <mergeCell ref="T190:T191"/>
    <mergeCell ref="U190:U191"/>
    <mergeCell ref="V190:V191"/>
    <mergeCell ref="W190:W191"/>
    <mergeCell ref="X190:X191"/>
    <mergeCell ref="I190:I191"/>
    <mergeCell ref="Y190:Y191"/>
    <mergeCell ref="Z190:Z191"/>
    <mergeCell ref="AA190:AA191"/>
    <mergeCell ref="AD190:AD191"/>
    <mergeCell ref="AE174:AE175"/>
    <mergeCell ref="Y154:Y155"/>
    <mergeCell ref="AF174:AF175"/>
    <mergeCell ref="AG174:AG175"/>
    <mergeCell ref="AH174:AH175"/>
    <mergeCell ref="AI174:AI175"/>
    <mergeCell ref="AJ174:AJ175"/>
    <mergeCell ref="B176:C176"/>
    <mergeCell ref="B231:C231"/>
    <mergeCell ref="B233:C233"/>
    <mergeCell ref="B234:C234"/>
    <mergeCell ref="B167:AK167"/>
    <mergeCell ref="D169:F169"/>
    <mergeCell ref="B170:C170"/>
    <mergeCell ref="D170:E170"/>
    <mergeCell ref="B171:C171"/>
    <mergeCell ref="D171:Q171"/>
    <mergeCell ref="B172:C172"/>
    <mergeCell ref="D172:Q172"/>
    <mergeCell ref="B173:C175"/>
    <mergeCell ref="D173:D175"/>
    <mergeCell ref="E173:E175"/>
    <mergeCell ref="F173:R173"/>
    <mergeCell ref="S173:AC173"/>
    <mergeCell ref="AD173:AG173"/>
    <mergeCell ref="AH173:AJ173"/>
    <mergeCell ref="F174:F175"/>
    <mergeCell ref="G174:G175"/>
    <mergeCell ref="H174:H175"/>
    <mergeCell ref="I174:I175"/>
    <mergeCell ref="J174:J175"/>
    <mergeCell ref="K174:K175"/>
    <mergeCell ref="U174:U175"/>
    <mergeCell ref="V174:V175"/>
    <mergeCell ref="W174:W175"/>
    <mergeCell ref="X174:X175"/>
    <mergeCell ref="Y174:Y175"/>
    <mergeCell ref="Z174:Z175"/>
    <mergeCell ref="AA174:AA175"/>
    <mergeCell ref="AB174:AB175"/>
    <mergeCell ref="AC174:AC175"/>
    <mergeCell ref="T154:T155"/>
    <mergeCell ref="U154:U155"/>
    <mergeCell ref="V154:V155"/>
    <mergeCell ref="AD174:AD175"/>
    <mergeCell ref="M174:N174"/>
    <mergeCell ref="O174:O175"/>
    <mergeCell ref="P174:P175"/>
    <mergeCell ref="Q174:Q175"/>
    <mergeCell ref="R174:R175"/>
    <mergeCell ref="S174:S175"/>
    <mergeCell ref="T174:T175"/>
    <mergeCell ref="Z154:Z155"/>
    <mergeCell ref="AA154:AA155"/>
    <mergeCell ref="AB154:AB155"/>
    <mergeCell ref="R154:R155"/>
    <mergeCell ref="S154:S155"/>
    <mergeCell ref="B147:AK147"/>
    <mergeCell ref="D149:F149"/>
    <mergeCell ref="D150:E150"/>
    <mergeCell ref="B151:C151"/>
    <mergeCell ref="D151:Q151"/>
    <mergeCell ref="B152:C152"/>
    <mergeCell ref="D152:Q152"/>
    <mergeCell ref="B153:C155"/>
    <mergeCell ref="D153:D155"/>
    <mergeCell ref="E153:E155"/>
    <mergeCell ref="F153:R153"/>
    <mergeCell ref="S153:AC153"/>
    <mergeCell ref="AD153:AG153"/>
    <mergeCell ref="AH153:AJ153"/>
    <mergeCell ref="F154:F155"/>
    <mergeCell ref="G154:G155"/>
    <mergeCell ref="H154:H155"/>
    <mergeCell ref="I154:I155"/>
    <mergeCell ref="J154:J155"/>
    <mergeCell ref="AC154:AC155"/>
    <mergeCell ref="AD154:AD155"/>
    <mergeCell ref="AE154:AE155"/>
    <mergeCell ref="AF154:AF155"/>
    <mergeCell ref="AG154:AG155"/>
    <mergeCell ref="AH154:AH155"/>
    <mergeCell ref="AI154:AI155"/>
    <mergeCell ref="AJ154:AJ155"/>
    <mergeCell ref="W154:W155"/>
    <mergeCell ref="X154:X155"/>
    <mergeCell ref="B150:C150"/>
    <mergeCell ref="B193:C193"/>
    <mergeCell ref="B194:C194"/>
    <mergeCell ref="B195:C195"/>
    <mergeCell ref="B159:C159"/>
    <mergeCell ref="D162:I162"/>
    <mergeCell ref="B163:C163"/>
    <mergeCell ref="D163:H163"/>
    <mergeCell ref="B164:C164"/>
    <mergeCell ref="D164:G164"/>
    <mergeCell ref="K154:K155"/>
    <mergeCell ref="L154:L155"/>
    <mergeCell ref="M154:N154"/>
    <mergeCell ref="O154:O155"/>
    <mergeCell ref="P154:P155"/>
    <mergeCell ref="Q154:Q155"/>
    <mergeCell ref="B178:C178"/>
    <mergeCell ref="D178:I178"/>
    <mergeCell ref="B179:C179"/>
    <mergeCell ref="D179:H179"/>
    <mergeCell ref="B180:C180"/>
    <mergeCell ref="D180:G180"/>
    <mergeCell ref="B162:C162"/>
    <mergeCell ref="B156:C156"/>
    <mergeCell ref="B157:C157"/>
    <mergeCell ref="B158:C158"/>
    <mergeCell ref="B160:C160"/>
    <mergeCell ref="L174:L175"/>
    <mergeCell ref="AD58:AD59"/>
    <mergeCell ref="B60:C60"/>
    <mergeCell ref="B80:C80"/>
    <mergeCell ref="B81:C81"/>
    <mergeCell ref="B49:AF49"/>
    <mergeCell ref="B71:C71"/>
    <mergeCell ref="B53:C53"/>
    <mergeCell ref="D55:Q55"/>
    <mergeCell ref="B57:C59"/>
    <mergeCell ref="D57:D59"/>
    <mergeCell ref="E57:P57"/>
    <mergeCell ref="Q57:Y57"/>
    <mergeCell ref="Z57:AB57"/>
    <mergeCell ref="AC57:AE57"/>
    <mergeCell ref="E58:E59"/>
    <mergeCell ref="F58:F59"/>
    <mergeCell ref="G58:G59"/>
    <mergeCell ref="H58:H59"/>
    <mergeCell ref="B63:C63"/>
    <mergeCell ref="J58:J59"/>
    <mergeCell ref="K58:L58"/>
    <mergeCell ref="M58:M59"/>
    <mergeCell ref="N58:N59"/>
    <mergeCell ref="O58:O59"/>
    <mergeCell ref="P58:P59"/>
    <mergeCell ref="Q58:Q59"/>
    <mergeCell ref="R58:R59"/>
    <mergeCell ref="S58:S59"/>
    <mergeCell ref="T58:T59"/>
    <mergeCell ref="U58:U59"/>
    <mergeCell ref="B73:C73"/>
    <mergeCell ref="D80:AS80"/>
    <mergeCell ref="W58:W59"/>
    <mergeCell ref="X58:X59"/>
    <mergeCell ref="Y58:Y59"/>
    <mergeCell ref="Z58:Z59"/>
    <mergeCell ref="S76:S77"/>
    <mergeCell ref="T76:T77"/>
    <mergeCell ref="U76:U77"/>
    <mergeCell ref="V76:V77"/>
    <mergeCell ref="W76:W77"/>
    <mergeCell ref="X76:X77"/>
    <mergeCell ref="Y76:Y77"/>
    <mergeCell ref="Z76:Z77"/>
    <mergeCell ref="AA58:AA59"/>
    <mergeCell ref="AB58:AB59"/>
    <mergeCell ref="AC58:AC59"/>
    <mergeCell ref="AB76:AB77"/>
    <mergeCell ref="AC76:AC77"/>
    <mergeCell ref="AD76:AD77"/>
    <mergeCell ref="AE76:AE77"/>
    <mergeCell ref="B78:C78"/>
    <mergeCell ref="D69:F69"/>
    <mergeCell ref="D70:F70"/>
    <mergeCell ref="D71:F71"/>
    <mergeCell ref="AE58:AE59"/>
    <mergeCell ref="D63:H63"/>
    <mergeCell ref="B67:AF67"/>
    <mergeCell ref="B70:C70"/>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I58:I59"/>
    <mergeCell ref="V58:V59"/>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AE40:AE41"/>
    <mergeCell ref="B52:C52"/>
    <mergeCell ref="D52:F52"/>
    <mergeCell ref="D53:F53"/>
    <mergeCell ref="B55:C55"/>
    <mergeCell ref="D62:H62"/>
    <mergeCell ref="D81:AS8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D51:F51"/>
    <mergeCell ref="B47:C47"/>
    <mergeCell ref="B42:C42"/>
    <mergeCell ref="B44:C44"/>
    <mergeCell ref="D44:H44"/>
    <mergeCell ref="B45:C45"/>
    <mergeCell ref="D45:H45"/>
    <mergeCell ref="B62:C62"/>
    <mergeCell ref="AA76:AA77"/>
  </mergeCells>
  <phoneticPr fontId="0" type="noConversion"/>
  <dataValidations count="9">
    <dataValidation type="date" operator="greaterThan" allowBlank="1" showInputMessage="1" showErrorMessage="1" sqref="D53 D35 D17">
      <formula1>E6</formula1>
    </dataValidation>
    <dataValidation type="decimal" operator="greaterThan" showInputMessage="1" showErrorMessage="1" sqref="AI420 E420:AB420">
      <formula1>#REF!</formula1>
    </dataValidation>
    <dataValidation type="decimal" operator="greaterThan" allowBlank="1" showInputMessage="1" showErrorMessage="1" sqref="AC420:AF420">
      <formula1>#REF!</formula1>
    </dataValidation>
    <dataValidation type="date" operator="greaterThan" allowBlank="1" showInputMessage="1" showErrorMessage="1" sqref="D260 D104 D123 D150 D70:D71">
      <formula1>#REF!</formula1>
    </dataValidation>
    <dataValidation type="date" operator="greaterThan" allowBlank="1" showInputMessage="1" showErrorMessage="1" sqref="D52 D447 D34 D16">
      <formula1>E4</formula1>
    </dataValidation>
    <dataValidation type="date" operator="greaterThan" allowBlank="1" showInputMessage="1" showErrorMessage="1" sqref="D244 D207">
      <formula1>E192</formula1>
    </dataValidation>
    <dataValidation type="date" operator="greaterThan" allowBlank="1" showInputMessage="1" showErrorMessage="1" sqref="D223 D186">
      <formula1>E176</formula1>
    </dataValidation>
    <dataValidation type="date" operator="greaterThan" allowBlank="1" showInputMessage="1" showErrorMessage="1" sqref="D170">
      <formula1>E156</formula1>
    </dataValidation>
    <dataValidation type="date" operator="greaterThan" allowBlank="1" showInputMessage="1" showErrorMessage="1" sqref="D464 D88">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4986</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Febrero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4987</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Febrero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J51" sqref="J5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4988</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Febrero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row r="44" spans="2:14" ht="18" customHeight="1" x14ac:dyDescent="0.2"/>
    <row r="45" spans="2:14" x14ac:dyDescent="0.2">
      <c r="B45" s="2518"/>
      <c r="C45" s="2518"/>
      <c r="D45" s="2518"/>
      <c r="E45" s="2518"/>
      <c r="F45" s="2518"/>
      <c r="G45" s="2518"/>
      <c r="H45" s="2518"/>
      <c r="I45" s="2518"/>
      <c r="J45" s="2518"/>
      <c r="K45" s="2518"/>
      <c r="L45" s="2518"/>
      <c r="M45" s="2518"/>
      <c r="N45" s="2518"/>
    </row>
    <row r="46" spans="2:14" ht="18" x14ac:dyDescent="0.25">
      <c r="B46" s="2485" t="s">
        <v>4981</v>
      </c>
      <c r="C46" s="2518"/>
      <c r="D46" s="2518"/>
      <c r="E46" s="2518"/>
      <c r="F46" s="2518"/>
      <c r="G46" s="2518"/>
      <c r="H46" s="2518"/>
      <c r="I46" s="2518"/>
      <c r="J46" s="2518"/>
      <c r="K46" s="2518"/>
      <c r="L46" s="2518"/>
      <c r="M46" s="2518"/>
      <c r="N46" s="2518"/>
    </row>
    <row r="47" spans="2:14" ht="14.25" x14ac:dyDescent="0.2">
      <c r="B47" s="2484" t="s">
        <v>4989</v>
      </c>
      <c r="C47" s="2518"/>
      <c r="D47" s="2518"/>
      <c r="E47" s="2518"/>
      <c r="F47" s="2518"/>
      <c r="G47" s="2518"/>
      <c r="H47" s="2518"/>
      <c r="I47" s="2518"/>
      <c r="J47" s="2518"/>
      <c r="K47" s="2518"/>
      <c r="L47" s="2518"/>
      <c r="M47" s="2518"/>
      <c r="N47" s="2518"/>
    </row>
    <row r="48" spans="2:14" ht="14.25" x14ac:dyDescent="0.2">
      <c r="B48" s="2482"/>
      <c r="C48" s="2518"/>
      <c r="D48" s="2518"/>
      <c r="E48" s="2518"/>
      <c r="F48" s="2518"/>
      <c r="G48" s="2518"/>
      <c r="H48" s="2518"/>
      <c r="I48" s="2518"/>
      <c r="J48" s="2518"/>
      <c r="K48" s="2518"/>
      <c r="L48" s="2518"/>
      <c r="M48" s="2518"/>
      <c r="N48" s="2518"/>
    </row>
    <row r="49" spans="2:14" ht="14.25" x14ac:dyDescent="0.2">
      <c r="B49" s="2482"/>
      <c r="C49" s="2518"/>
      <c r="D49" s="2518"/>
      <c r="E49" s="2518"/>
      <c r="F49" s="2518"/>
      <c r="G49" s="2518"/>
      <c r="H49" s="2518"/>
      <c r="I49" s="2518"/>
      <c r="J49" s="2518"/>
      <c r="K49" s="2518"/>
      <c r="L49" s="2518"/>
      <c r="M49" s="2518"/>
      <c r="N49" s="2518"/>
    </row>
    <row r="50" spans="2:14" ht="14.25" x14ac:dyDescent="0.2">
      <c r="B50" s="2483"/>
      <c r="C50" s="2518"/>
      <c r="D50" s="2518"/>
      <c r="E50" s="2518"/>
      <c r="F50" s="2518"/>
      <c r="G50" s="2518"/>
      <c r="H50" s="2518"/>
      <c r="I50" s="2518"/>
      <c r="J50" s="2518"/>
      <c r="K50" s="2518"/>
      <c r="L50" s="2518"/>
      <c r="M50" s="2518"/>
      <c r="N50" s="2518"/>
    </row>
    <row r="51" spans="2:14" ht="14.25" x14ac:dyDescent="0.2">
      <c r="B51" s="2483"/>
      <c r="C51" s="2518"/>
      <c r="D51" s="2518"/>
      <c r="E51" s="2518"/>
      <c r="F51" s="2518"/>
      <c r="G51" s="2518"/>
      <c r="H51" s="2518"/>
      <c r="I51" s="2518"/>
      <c r="J51" s="2518"/>
      <c r="K51" s="2518"/>
      <c r="L51" s="2518"/>
      <c r="M51" s="2518"/>
      <c r="N51" s="2518"/>
    </row>
    <row r="52" spans="2:14" x14ac:dyDescent="0.2">
      <c r="B52" s="2486" t="str">
        <f>+Inicio!B8</f>
        <v xml:space="preserve">          Fecha de publicación: Febrero de 2014</v>
      </c>
      <c r="C52" s="2518"/>
      <c r="D52" s="2518"/>
      <c r="E52" s="2518"/>
      <c r="F52" s="2518"/>
      <c r="G52" s="2518"/>
      <c r="H52" s="2518"/>
      <c r="I52" s="2518"/>
      <c r="J52" s="2518"/>
      <c r="K52" s="2518"/>
      <c r="L52" s="2518"/>
      <c r="M52" s="2518"/>
      <c r="N52" s="2518"/>
    </row>
    <row r="53" spans="2:14" x14ac:dyDescent="0.2">
      <c r="B53" s="2518"/>
      <c r="C53" s="2518"/>
      <c r="D53" s="2518"/>
      <c r="E53" s="2518"/>
      <c r="F53" s="2518"/>
      <c r="G53" s="2518"/>
      <c r="H53" s="2518"/>
      <c r="I53" s="2518"/>
      <c r="J53" s="2518"/>
      <c r="K53" s="2518"/>
      <c r="L53" s="2518"/>
      <c r="M53" s="2518"/>
      <c r="N53" s="2518"/>
    </row>
    <row r="54" spans="2:14" x14ac:dyDescent="0.2">
      <c r="B54" s="2518"/>
      <c r="C54" s="2518"/>
      <c r="D54" s="2518"/>
      <c r="E54" s="2518"/>
      <c r="F54" s="2518"/>
      <c r="G54" s="2518"/>
      <c r="H54" s="2518"/>
      <c r="I54" s="2518"/>
      <c r="J54" s="2518"/>
      <c r="K54" s="2518"/>
      <c r="L54" s="2518"/>
      <c r="M54" s="2518"/>
      <c r="N54" s="2518"/>
    </row>
    <row r="55" spans="2:14" x14ac:dyDescent="0.2">
      <c r="B55" s="2526"/>
      <c r="C55" s="2526"/>
      <c r="D55" s="2526"/>
      <c r="E55" s="2526"/>
      <c r="F55" s="2526"/>
      <c r="G55" s="2526"/>
      <c r="H55" s="2526"/>
      <c r="I55" s="2526"/>
      <c r="J55" s="2526"/>
      <c r="K55" s="2526"/>
      <c r="L55" s="2526"/>
      <c r="M55" s="2526"/>
      <c r="N55" s="252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6"/>
  <sheetViews>
    <sheetView workbookViewId="0">
      <selection activeCell="L75" sqref="L75"/>
    </sheetView>
  </sheetViews>
  <sheetFormatPr baseColWidth="10" defaultRowHeight="12.75" x14ac:dyDescent="0.2"/>
  <cols>
    <col min="1" max="1" width="2.42578125" style="2431" customWidth="1"/>
    <col min="2" max="2" width="21.5703125" style="2431" customWidth="1"/>
    <col min="3" max="3" width="11.5703125" style="2431" bestFit="1" customWidth="1"/>
    <col min="4" max="16384" width="11.42578125" style="2431"/>
  </cols>
  <sheetData>
    <row r="1" spans="2:11" x14ac:dyDescent="0.2">
      <c r="B1" s="2527"/>
      <c r="C1" s="2527"/>
      <c r="D1" s="2527"/>
      <c r="E1" s="2527"/>
      <c r="F1" s="2527"/>
      <c r="G1" s="2527"/>
      <c r="H1" s="2527"/>
      <c r="I1" s="2527"/>
      <c r="J1" s="2527"/>
      <c r="K1" s="2539"/>
    </row>
    <row r="2" spans="2:11" ht="18" x14ac:dyDescent="0.25">
      <c r="B2" s="2485" t="s">
        <v>4981</v>
      </c>
      <c r="C2" s="2527"/>
      <c r="D2" s="2527"/>
      <c r="E2" s="2527"/>
      <c r="F2" s="2527"/>
      <c r="G2" s="2527"/>
      <c r="H2" s="2527"/>
      <c r="I2" s="2527"/>
      <c r="J2" s="2527"/>
      <c r="K2" s="2527"/>
    </row>
    <row r="3" spans="2:11" ht="14.25" x14ac:dyDescent="0.2">
      <c r="B3" s="2484" t="s">
        <v>4988</v>
      </c>
      <c r="C3" s="2527"/>
      <c r="D3" s="2527"/>
      <c r="E3" s="2527"/>
      <c r="F3" s="2527"/>
      <c r="G3" s="2527"/>
      <c r="H3" s="2527"/>
      <c r="I3" s="2527"/>
      <c r="J3" s="2527"/>
      <c r="K3" s="2527"/>
    </row>
    <row r="4" spans="2:11" ht="14.25" x14ac:dyDescent="0.2">
      <c r="B4" s="2482"/>
      <c r="C4" s="2527"/>
      <c r="D4" s="2527"/>
      <c r="E4" s="2527"/>
      <c r="F4" s="2527"/>
      <c r="G4" s="2527"/>
      <c r="H4" s="2527"/>
      <c r="I4" s="2527"/>
      <c r="J4" s="2527"/>
      <c r="K4" s="2527"/>
    </row>
    <row r="5" spans="2:11" ht="14.25" x14ac:dyDescent="0.2">
      <c r="B5" s="2482"/>
      <c r="C5" s="2527"/>
      <c r="D5" s="2527"/>
      <c r="E5" s="2527"/>
      <c r="F5" s="2527"/>
      <c r="G5" s="2527"/>
      <c r="H5" s="2527"/>
      <c r="I5" s="2527"/>
      <c r="J5" s="2527"/>
      <c r="K5" s="2527"/>
    </row>
    <row r="6" spans="2:11" ht="14.25" x14ac:dyDescent="0.2">
      <c r="B6" s="2483"/>
      <c r="C6" s="2527"/>
      <c r="D6" s="2527"/>
      <c r="E6" s="2527"/>
      <c r="F6" s="2527"/>
      <c r="G6" s="2527"/>
      <c r="H6" s="2527"/>
      <c r="I6" s="2527"/>
      <c r="J6" s="2527"/>
      <c r="K6" s="2527"/>
    </row>
    <row r="7" spans="2:11" ht="14.25" x14ac:dyDescent="0.2">
      <c r="B7" s="2483"/>
      <c r="C7" s="2527"/>
      <c r="D7" s="2527"/>
      <c r="E7" s="2527"/>
      <c r="F7" s="2527"/>
      <c r="G7" s="2527"/>
      <c r="H7" s="2527"/>
      <c r="I7" s="2527"/>
      <c r="J7" s="2527"/>
      <c r="K7" s="2527"/>
    </row>
    <row r="8" spans="2:11" x14ac:dyDescent="0.2">
      <c r="B8" s="2486" t="str">
        <f>+Inicio!B8</f>
        <v xml:space="preserve">          Fecha de publicación: Febrero de 2014</v>
      </c>
      <c r="C8" s="2527"/>
      <c r="D8" s="2527"/>
      <c r="E8" s="2527"/>
      <c r="F8" s="2527"/>
      <c r="G8" s="2527"/>
      <c r="H8" s="2527"/>
      <c r="I8" s="2527"/>
      <c r="J8" s="2527"/>
      <c r="K8" s="2527"/>
    </row>
    <row r="9" spans="2:11" x14ac:dyDescent="0.2">
      <c r="B9" s="2527"/>
      <c r="C9" s="2527"/>
      <c r="D9" s="2527"/>
      <c r="E9" s="2527"/>
      <c r="F9" s="2527"/>
      <c r="G9" s="2527"/>
      <c r="H9" s="2527"/>
      <c r="I9" s="2527"/>
      <c r="J9" s="2527"/>
      <c r="K9" s="2527"/>
    </row>
    <row r="10" spans="2:11" x14ac:dyDescent="0.2">
      <c r="B10" s="2527"/>
      <c r="C10" s="2527"/>
      <c r="D10" s="2527"/>
      <c r="E10" s="2527"/>
      <c r="F10" s="2527"/>
      <c r="G10" s="2527"/>
      <c r="H10" s="2527"/>
      <c r="I10" s="2527"/>
      <c r="J10" s="2527"/>
      <c r="K10" s="2527"/>
    </row>
    <row r="11" spans="2:11" x14ac:dyDescent="0.2">
      <c r="B11" s="2528"/>
      <c r="C11" s="2528"/>
      <c r="D11" s="2528"/>
      <c r="E11" s="2528"/>
      <c r="F11" s="2528"/>
      <c r="G11" s="2528"/>
      <c r="H11" s="2528"/>
      <c r="I11" s="2528"/>
      <c r="J11" s="2528"/>
      <c r="K11" s="2528"/>
    </row>
    <row r="12" spans="2:11" ht="13.5" thickBot="1" x14ac:dyDescent="0.25"/>
    <row r="13" spans="2:11" ht="13.5" thickBot="1" x14ac:dyDescent="0.25">
      <c r="B13" s="5556" t="s">
        <v>2907</v>
      </c>
      <c r="C13" s="5557"/>
      <c r="D13" s="5557"/>
      <c r="E13" s="5557"/>
      <c r="F13" s="5557"/>
      <c r="G13" s="5557"/>
      <c r="H13" s="5557"/>
      <c r="I13" s="5557"/>
      <c r="J13" s="5557"/>
      <c r="K13" s="5558"/>
    </row>
    <row r="14" spans="2:11" ht="13.5" thickBot="1" x14ac:dyDescent="0.25">
      <c r="B14" s="2432"/>
      <c r="C14" s="2433">
        <v>2006</v>
      </c>
      <c r="D14" s="2433">
        <v>2007</v>
      </c>
      <c r="E14" s="2433">
        <v>2008</v>
      </c>
      <c r="F14" s="2433">
        <v>2009</v>
      </c>
      <c r="G14" s="2434">
        <v>2010</v>
      </c>
      <c r="H14" s="2434">
        <v>2011</v>
      </c>
      <c r="I14" s="2435">
        <v>2012</v>
      </c>
      <c r="J14" s="2435">
        <v>2013</v>
      </c>
      <c r="K14" s="2435" t="s">
        <v>6761</v>
      </c>
    </row>
    <row r="15" spans="2:11" x14ac:dyDescent="0.2">
      <c r="B15" s="2436" t="s">
        <v>1722</v>
      </c>
      <c r="C15" s="2437">
        <v>0.111</v>
      </c>
      <c r="D15" s="2437">
        <v>0.111</v>
      </c>
      <c r="E15" s="2437">
        <v>0.13439999999999999</v>
      </c>
      <c r="F15" s="2437">
        <v>0.13439999999999999</v>
      </c>
      <c r="G15" s="2438">
        <v>0.15</v>
      </c>
      <c r="H15" s="2438">
        <v>0.12</v>
      </c>
      <c r="I15" s="2438">
        <v>0.18</v>
      </c>
      <c r="J15" s="2438">
        <v>0.17</v>
      </c>
      <c r="K15" s="2438">
        <v>0.17</v>
      </c>
    </row>
    <row r="16" spans="2:11" x14ac:dyDescent="0.2">
      <c r="B16" s="2436" t="s">
        <v>1721</v>
      </c>
      <c r="C16" s="2437">
        <v>0.126</v>
      </c>
      <c r="D16" s="2437">
        <v>0.15</v>
      </c>
      <c r="E16" s="2437">
        <v>0.08</v>
      </c>
      <c r="F16" s="2437">
        <v>0.08</v>
      </c>
      <c r="G16" s="2438">
        <f>+'[1]Max-Min.Otecel'!$D$12</f>
        <v>0.15</v>
      </c>
      <c r="H16" s="2438">
        <f>+'[1]Max-Min.Otecel'!$D$34</f>
        <v>0.15</v>
      </c>
      <c r="I16" s="2438">
        <f>+'[1]Max-Min.Otecel'!$D$55</f>
        <v>0.15</v>
      </c>
      <c r="J16" s="2438">
        <f>+'[1]Max-Min.Otecel'!$D$72</f>
        <v>0.15</v>
      </c>
      <c r="K16" s="2438">
        <f>+'[1]Max-Min.Otecel'!$D$72</f>
        <v>0.15</v>
      </c>
    </row>
    <row r="17" spans="2:11" ht="13.5" thickBot="1" x14ac:dyDescent="0.25">
      <c r="B17" s="2439" t="s">
        <v>3163</v>
      </c>
      <c r="C17" s="2440">
        <v>0.23</v>
      </c>
      <c r="D17" s="2440">
        <v>0.15</v>
      </c>
      <c r="E17" s="2440">
        <v>0.15</v>
      </c>
      <c r="F17" s="2440">
        <v>0.15</v>
      </c>
      <c r="G17" s="2441">
        <f>+'[1]Max_Min-Telecsa'!$D$12</f>
        <v>0.15</v>
      </c>
      <c r="H17" s="2441">
        <f>+'[1]Max_Min-Telecsa'!$D$35</f>
        <v>0.12</v>
      </c>
      <c r="I17" s="2441">
        <f>+H17</f>
        <v>0.12</v>
      </c>
      <c r="J17" s="2441">
        <f>+H17</f>
        <v>0.12</v>
      </c>
      <c r="K17" s="2441">
        <f>+I17</f>
        <v>0.12</v>
      </c>
    </row>
    <row r="18" spans="2:11" ht="13.5" thickBot="1" x14ac:dyDescent="0.25">
      <c r="B18" s="2442"/>
      <c r="C18" s="2529">
        <f t="shared" ref="C18:I18" si="0">AVERAGE(C15:C17)</f>
        <v>0.15566666666666665</v>
      </c>
      <c r="D18" s="2529">
        <f t="shared" si="0"/>
        <v>0.13700000000000001</v>
      </c>
      <c r="E18" s="2529">
        <f t="shared" si="0"/>
        <v>0.12146666666666665</v>
      </c>
      <c r="F18" s="2529">
        <f t="shared" si="0"/>
        <v>0.12146666666666665</v>
      </c>
      <c r="G18" s="2530">
        <f t="shared" si="0"/>
        <v>0.15</v>
      </c>
      <c r="H18" s="2530">
        <f>AVERAGE(H15:H17)</f>
        <v>0.13</v>
      </c>
      <c r="I18" s="2530">
        <f t="shared" si="0"/>
        <v>0.15</v>
      </c>
      <c r="J18" s="2530">
        <f t="shared" ref="J18:K18" si="1">AVERAGE(J15:J17)</f>
        <v>0.14666666666666667</v>
      </c>
      <c r="K18" s="2530">
        <f t="shared" si="1"/>
        <v>0.14666666666666667</v>
      </c>
    </row>
    <row r="20" spans="2:11" ht="13.5" thickBot="1" x14ac:dyDescent="0.25"/>
    <row r="21" spans="2:11" ht="13.5" thickBot="1" x14ac:dyDescent="0.25">
      <c r="B21" s="5556" t="s">
        <v>2908</v>
      </c>
      <c r="C21" s="5557"/>
      <c r="D21" s="5557"/>
      <c r="E21" s="5557"/>
      <c r="F21" s="5557"/>
      <c r="G21" s="5557"/>
      <c r="H21" s="5557"/>
      <c r="I21" s="5557"/>
      <c r="J21" s="5557"/>
      <c r="K21" s="5558"/>
    </row>
    <row r="22" spans="2:11" ht="13.5" thickBot="1" x14ac:dyDescent="0.25">
      <c r="B22" s="2432"/>
      <c r="C22" s="2443">
        <v>2006</v>
      </c>
      <c r="D22" s="2443">
        <v>2007</v>
      </c>
      <c r="E22" s="2443">
        <v>2008</v>
      </c>
      <c r="F22" s="2443">
        <v>2009</v>
      </c>
      <c r="G22" s="2444">
        <v>2010</v>
      </c>
      <c r="H22" s="2444">
        <v>2011</v>
      </c>
      <c r="I22" s="2444">
        <f>+I14</f>
        <v>2012</v>
      </c>
      <c r="J22" s="2435">
        <f>+J14</f>
        <v>2013</v>
      </c>
      <c r="K22" s="2445" t="str">
        <f>+K14</f>
        <v>2014 (feb)</v>
      </c>
    </row>
    <row r="23" spans="2:11" x14ac:dyDescent="0.2">
      <c r="B23" s="2436" t="s">
        <v>1722</v>
      </c>
      <c r="C23" s="2437">
        <v>7.4999999999999997E-2</v>
      </c>
      <c r="D23" s="2437">
        <v>7.4999999999999997E-2</v>
      </c>
      <c r="E23" s="2437">
        <v>7.4999999999999997E-2</v>
      </c>
      <c r="F23" s="2437">
        <v>0.04</v>
      </c>
      <c r="G23" s="2438">
        <f>+'[1]Max-Min-Conec'!$D$23</f>
        <v>0.02</v>
      </c>
      <c r="H23" s="2438">
        <v>0.04</v>
      </c>
      <c r="I23" s="2438">
        <f>+'[1]Max-Min-Conec'!$D$63</f>
        <v>8.5999999999999993E-2</v>
      </c>
      <c r="J23" s="2438">
        <f>+'[1]Max-Min-Conec'!$D$88</f>
        <v>5.4880000000000005E-2</v>
      </c>
      <c r="K23" s="2438">
        <f>+'[1]Max-Min-Conec'!$D$88</f>
        <v>5.4880000000000005E-2</v>
      </c>
    </row>
    <row r="24" spans="2:11" x14ac:dyDescent="0.2">
      <c r="B24" s="2436" t="s">
        <v>1721</v>
      </c>
      <c r="C24" s="2437">
        <v>6.5000000000000002E-2</v>
      </c>
      <c r="D24" s="2437">
        <v>0.08</v>
      </c>
      <c r="E24" s="2437">
        <v>0.08</v>
      </c>
      <c r="F24" s="2437">
        <v>0.04</v>
      </c>
      <c r="G24" s="2438">
        <v>0.04</v>
      </c>
      <c r="H24" s="2438">
        <v>0.04</v>
      </c>
      <c r="I24" s="2438">
        <f>+Resumen!F24</f>
        <v>0.04</v>
      </c>
      <c r="J24" s="2438">
        <v>0.08</v>
      </c>
      <c r="K24" s="2438">
        <v>0.08</v>
      </c>
    </row>
    <row r="25" spans="2:11" ht="13.5" thickBot="1" x14ac:dyDescent="0.25">
      <c r="B25" s="2439" t="s">
        <v>3163</v>
      </c>
      <c r="C25" s="2440">
        <v>7.4999999999999997E-2</v>
      </c>
      <c r="D25" s="2440">
        <v>0.05</v>
      </c>
      <c r="E25" s="2440">
        <v>0.05</v>
      </c>
      <c r="F25" s="2440">
        <v>0.04</v>
      </c>
      <c r="G25" s="2441">
        <v>0.04</v>
      </c>
      <c r="H25" s="2441">
        <v>0.04</v>
      </c>
      <c r="I25" s="2441">
        <f>+Resumen!F25</f>
        <v>0.04</v>
      </c>
      <c r="J25" s="2441">
        <f>+H25</f>
        <v>0.04</v>
      </c>
      <c r="K25" s="2441">
        <f>+I25</f>
        <v>0.04</v>
      </c>
    </row>
    <row r="26" spans="2:11" ht="13.5" thickBot="1" x14ac:dyDescent="0.25">
      <c r="B26" s="2442"/>
      <c r="C26" s="2529">
        <f t="shared" ref="C26:I26" si="2">AVERAGE(C23:C25)</f>
        <v>7.166666666666667E-2</v>
      </c>
      <c r="D26" s="2529">
        <f t="shared" si="2"/>
        <v>6.8333333333333343E-2</v>
      </c>
      <c r="E26" s="2529">
        <f t="shared" si="2"/>
        <v>6.8333333333333343E-2</v>
      </c>
      <c r="F26" s="2529">
        <f t="shared" si="2"/>
        <v>0.04</v>
      </c>
      <c r="G26" s="2530">
        <f t="shared" si="2"/>
        <v>3.3333333333333333E-2</v>
      </c>
      <c r="H26" s="2530">
        <f>AVERAGE(H23:H25)</f>
        <v>0.04</v>
      </c>
      <c r="I26" s="2530">
        <f t="shared" si="2"/>
        <v>5.5333333333333339E-2</v>
      </c>
      <c r="J26" s="2530">
        <f t="shared" ref="J26:K26" si="3">AVERAGE(J23:J25)</f>
        <v>5.8293333333333336E-2</v>
      </c>
      <c r="K26" s="2530">
        <f t="shared" si="3"/>
        <v>5.8293333333333336E-2</v>
      </c>
    </row>
    <row r="27" spans="2:11" x14ac:dyDescent="0.2">
      <c r="C27" s="2446"/>
      <c r="D27" s="2446"/>
      <c r="E27" s="2446"/>
      <c r="F27" s="2446"/>
      <c r="G27" s="2446"/>
      <c r="H27" s="2446"/>
      <c r="I27" s="2446"/>
      <c r="J27" s="2446"/>
      <c r="K27" s="2446"/>
    </row>
    <row r="28" spans="2:11" ht="13.5" thickBot="1" x14ac:dyDescent="0.25"/>
    <row r="29" spans="2:11" ht="13.5" thickBot="1" x14ac:dyDescent="0.25">
      <c r="B29" s="5556" t="s">
        <v>2909</v>
      </c>
      <c r="C29" s="5557"/>
      <c r="D29" s="5557"/>
      <c r="E29" s="5557"/>
      <c r="F29" s="5557"/>
      <c r="G29" s="5557"/>
      <c r="H29" s="5557"/>
      <c r="I29" s="5557"/>
      <c r="J29" s="5557"/>
      <c r="K29" s="5558"/>
    </row>
    <row r="30" spans="2:11" ht="13.5" thickBot="1" x14ac:dyDescent="0.25">
      <c r="B30" s="2432"/>
      <c r="C30" s="2433">
        <v>2006</v>
      </c>
      <c r="D30" s="2433">
        <v>2007</v>
      </c>
      <c r="E30" s="2433">
        <v>2008</v>
      </c>
      <c r="F30" s="2433">
        <v>2009</v>
      </c>
      <c r="G30" s="2434">
        <v>2010</v>
      </c>
      <c r="H30" s="2434">
        <v>2011</v>
      </c>
      <c r="I30" s="2434">
        <f>+I22</f>
        <v>2012</v>
      </c>
      <c r="J30" s="2435">
        <f>+J22</f>
        <v>2013</v>
      </c>
      <c r="K30" s="2434" t="str">
        <f>+K22</f>
        <v>2014 (feb)</v>
      </c>
    </row>
    <row r="31" spans="2:11" x14ac:dyDescent="0.2">
      <c r="B31" s="2436" t="s">
        <v>1722</v>
      </c>
      <c r="C31" s="2437">
        <v>0.48</v>
      </c>
      <c r="D31" s="2437">
        <v>0.25</v>
      </c>
      <c r="E31" s="2437">
        <v>0.25</v>
      </c>
      <c r="F31" s="2437">
        <v>0.17</v>
      </c>
      <c r="G31" s="2438">
        <f>+'[1]Max-Min-Conec'!$D$27</f>
        <v>0.15</v>
      </c>
      <c r="H31" s="2438">
        <f>+'[1]Max-Min-Conec'!$D$52</f>
        <v>0.18</v>
      </c>
      <c r="I31" s="2438">
        <f>+'[1]Max-Min-Conec'!$D$73</f>
        <v>0.18</v>
      </c>
      <c r="J31" s="2438">
        <f>+'[1]Max-Min-Conec'!$D$99</f>
        <v>0.18</v>
      </c>
      <c r="K31" s="2438">
        <f>+'[1]Max-Min-Conec'!$D$99</f>
        <v>0.18</v>
      </c>
    </row>
    <row r="32" spans="2:11" x14ac:dyDescent="0.2">
      <c r="B32" s="2436" t="s">
        <v>1721</v>
      </c>
      <c r="C32" s="2437">
        <v>0.44</v>
      </c>
      <c r="D32" s="2437">
        <v>0.44</v>
      </c>
      <c r="E32" s="2437">
        <v>0.25</v>
      </c>
      <c r="F32" s="2437">
        <f>+'[2]OTEC-Pre'!$K$2</f>
        <v>0.18179499999999998</v>
      </c>
      <c r="G32" s="2438">
        <f>+'[1]Max-Min.Otecel'!$D$23</f>
        <v>0.15</v>
      </c>
      <c r="H32" s="2438">
        <v>0.18</v>
      </c>
      <c r="I32" s="2438">
        <v>0.1</v>
      </c>
      <c r="J32" s="2438">
        <v>0.1</v>
      </c>
      <c r="K32" s="2438">
        <v>0.1</v>
      </c>
    </row>
    <row r="33" spans="2:11" ht="13.5" thickBot="1" x14ac:dyDescent="0.25">
      <c r="B33" s="2439" t="s">
        <v>3163</v>
      </c>
      <c r="C33" s="2440">
        <v>0.39</v>
      </c>
      <c r="D33" s="2440">
        <v>0.39</v>
      </c>
      <c r="E33" s="2440">
        <v>0.18</v>
      </c>
      <c r="F33" s="2447">
        <v>0.18</v>
      </c>
      <c r="G33" s="2448">
        <v>0.18</v>
      </c>
      <c r="H33" s="2448">
        <v>0.18</v>
      </c>
      <c r="I33" s="2448">
        <f>+Resumen!C25</f>
        <v>0.16</v>
      </c>
      <c r="J33" s="2448">
        <f>+H33</f>
        <v>0.18</v>
      </c>
      <c r="K33" s="2448">
        <f>+I33</f>
        <v>0.16</v>
      </c>
    </row>
    <row r="34" spans="2:11" ht="13.5" thickBot="1" x14ac:dyDescent="0.25">
      <c r="B34" s="2442"/>
      <c r="C34" s="2529">
        <f t="shared" ref="C34:I34" si="4">AVERAGE(C31:C33)</f>
        <v>0.4366666666666667</v>
      </c>
      <c r="D34" s="2529">
        <f t="shared" si="4"/>
        <v>0.36000000000000004</v>
      </c>
      <c r="E34" s="2529">
        <f t="shared" si="4"/>
        <v>0.22666666666666666</v>
      </c>
      <c r="F34" s="2529">
        <f t="shared" si="4"/>
        <v>0.17726500000000001</v>
      </c>
      <c r="G34" s="2530">
        <f t="shared" si="4"/>
        <v>0.16</v>
      </c>
      <c r="H34" s="2530">
        <f>AVERAGE(H31:H33)</f>
        <v>0.18000000000000002</v>
      </c>
      <c r="I34" s="2530">
        <f t="shared" si="4"/>
        <v>0.1466666666666667</v>
      </c>
      <c r="J34" s="2530">
        <f t="shared" ref="J34:K34" si="5">AVERAGE(J31:J33)</f>
        <v>0.15333333333333335</v>
      </c>
      <c r="K34" s="2530">
        <f t="shared" si="5"/>
        <v>0.1466666666666667</v>
      </c>
    </row>
    <row r="36" spans="2:11" ht="13.5" thickBot="1" x14ac:dyDescent="0.25"/>
    <row r="37" spans="2:11" ht="13.5" thickBot="1" x14ac:dyDescent="0.25">
      <c r="B37" s="5556" t="s">
        <v>2910</v>
      </c>
      <c r="C37" s="5557"/>
      <c r="D37" s="5557"/>
      <c r="E37" s="5557"/>
      <c r="F37" s="5557"/>
      <c r="G37" s="5557"/>
      <c r="H37" s="5557"/>
      <c r="I37" s="5557"/>
      <c r="J37" s="5557"/>
      <c r="K37" s="5558"/>
    </row>
    <row r="38" spans="2:11" x14ac:dyDescent="0.2">
      <c r="B38" s="2432"/>
      <c r="C38" s="2433">
        <v>2006</v>
      </c>
      <c r="D38" s="2433">
        <v>2007</v>
      </c>
      <c r="E38" s="2433">
        <v>2008</v>
      </c>
      <c r="F38" s="2433">
        <v>2009</v>
      </c>
      <c r="G38" s="2434">
        <v>2010</v>
      </c>
      <c r="H38" s="2434">
        <v>2011</v>
      </c>
      <c r="I38" s="2434">
        <f>+I30</f>
        <v>2012</v>
      </c>
      <c r="J38" s="2434">
        <f>+J30</f>
        <v>2013</v>
      </c>
      <c r="K38" s="2434" t="str">
        <f>+K30</f>
        <v>2014 (feb)</v>
      </c>
    </row>
    <row r="39" spans="2:11" x14ac:dyDescent="0.2">
      <c r="B39" s="2436" t="s">
        <v>1722</v>
      </c>
      <c r="C39" s="2437">
        <v>0.48</v>
      </c>
      <c r="D39" s="2437">
        <v>0.1</v>
      </c>
      <c r="E39" s="2437">
        <v>0.1</v>
      </c>
      <c r="F39" s="2437">
        <v>0.05</v>
      </c>
      <c r="G39" s="2438">
        <v>0.05</v>
      </c>
      <c r="H39" s="2438">
        <v>0.05</v>
      </c>
      <c r="I39" s="2438">
        <f>+Resumen!E23</f>
        <v>0.05</v>
      </c>
      <c r="J39" s="2438">
        <f>+H39</f>
        <v>0.05</v>
      </c>
      <c r="K39" s="2438">
        <f>+I39</f>
        <v>0.05</v>
      </c>
    </row>
    <row r="40" spans="2:11" x14ac:dyDescent="0.2">
      <c r="B40" s="2436" t="s">
        <v>1721</v>
      </c>
      <c r="C40" s="2437">
        <v>0.27</v>
      </c>
      <c r="D40" s="2437">
        <v>0.15</v>
      </c>
      <c r="E40" s="2437">
        <v>0.08</v>
      </c>
      <c r="F40" s="2437">
        <v>0.08</v>
      </c>
      <c r="G40" s="2438">
        <v>0.08</v>
      </c>
      <c r="H40" s="2438">
        <v>0.08</v>
      </c>
      <c r="I40" s="2438">
        <f>+Resumen!E24</f>
        <v>0.08</v>
      </c>
      <c r="J40" s="2438">
        <f>+H40</f>
        <v>0.08</v>
      </c>
      <c r="K40" s="2438">
        <f>+I40</f>
        <v>0.08</v>
      </c>
    </row>
    <row r="41" spans="2:11" ht="13.5" thickBot="1" x14ac:dyDescent="0.25">
      <c r="B41" s="2439" t="s">
        <v>3163</v>
      </c>
      <c r="C41" s="2440">
        <v>0.39</v>
      </c>
      <c r="D41" s="2440">
        <v>0.13</v>
      </c>
      <c r="E41" s="2440">
        <v>0.05</v>
      </c>
      <c r="F41" s="2440">
        <v>0.05</v>
      </c>
      <c r="G41" s="2441">
        <v>0.05</v>
      </c>
      <c r="H41" s="2441">
        <v>0.05</v>
      </c>
      <c r="I41" s="2441">
        <f>+Resumen!E25</f>
        <v>0.04</v>
      </c>
      <c r="J41" s="2441">
        <v>0.04</v>
      </c>
      <c r="K41" s="2441">
        <v>0.04</v>
      </c>
    </row>
    <row r="42" spans="2:11" ht="13.5" thickBot="1" x14ac:dyDescent="0.25">
      <c r="B42" s="2442"/>
      <c r="C42" s="2529">
        <f t="shared" ref="C42:I42" si="6">AVERAGE(C39:C41)</f>
        <v>0.38000000000000006</v>
      </c>
      <c r="D42" s="2529">
        <f t="shared" si="6"/>
        <v>0.12666666666666668</v>
      </c>
      <c r="E42" s="2529">
        <f t="shared" si="6"/>
        <v>7.6666666666666661E-2</v>
      </c>
      <c r="F42" s="2529">
        <f t="shared" si="6"/>
        <v>0.06</v>
      </c>
      <c r="G42" s="2530">
        <f t="shared" si="6"/>
        <v>0.06</v>
      </c>
      <c r="H42" s="2530">
        <f>AVERAGE(H39:H41)</f>
        <v>0.06</v>
      </c>
      <c r="I42" s="2530">
        <f t="shared" si="6"/>
        <v>5.6666666666666671E-2</v>
      </c>
      <c r="J42" s="2530">
        <f t="shared" ref="J42:K42" si="7">AVERAGE(J39:J41)</f>
        <v>5.6666666666666671E-2</v>
      </c>
      <c r="K42" s="2530">
        <f t="shared" si="7"/>
        <v>5.6666666666666671E-2</v>
      </c>
    </row>
    <row r="43" spans="2:11" x14ac:dyDescent="0.2">
      <c r="C43" s="2446"/>
      <c r="D43" s="2446"/>
      <c r="E43" s="2446"/>
      <c r="F43" s="2446"/>
      <c r="G43" s="2446"/>
      <c r="H43" s="2446"/>
      <c r="I43" s="2446"/>
      <c r="J43" s="2446"/>
      <c r="K43" s="2446"/>
    </row>
    <row r="44" spans="2:11" ht="13.5" thickBot="1" x14ac:dyDescent="0.25"/>
    <row r="45" spans="2:11" ht="13.5" thickBot="1" x14ac:dyDescent="0.25">
      <c r="B45" s="5559" t="s">
        <v>411</v>
      </c>
      <c r="C45" s="5560"/>
      <c r="D45" s="5560"/>
      <c r="E45" s="5560"/>
      <c r="F45" s="5560"/>
      <c r="G45" s="5560"/>
      <c r="H45" s="5560"/>
      <c r="I45" s="5560"/>
      <c r="J45" s="5560"/>
      <c r="K45" s="5561"/>
    </row>
    <row r="46" spans="2:11" x14ac:dyDescent="0.2">
      <c r="B46" s="2432" t="s">
        <v>337</v>
      </c>
      <c r="C46" s="2433">
        <v>2006</v>
      </c>
      <c r="D46" s="2433">
        <v>2007</v>
      </c>
      <c r="E46" s="2433">
        <v>2008</v>
      </c>
      <c r="F46" s="2433">
        <v>2009</v>
      </c>
      <c r="G46" s="2433">
        <v>2010</v>
      </c>
      <c r="H46" s="2434">
        <v>2011</v>
      </c>
      <c r="I46" s="2434">
        <f>+I38</f>
        <v>2012</v>
      </c>
      <c r="J46" s="2434">
        <f>+J38</f>
        <v>2013</v>
      </c>
      <c r="K46" s="2434" t="str">
        <f>+K38</f>
        <v>2014 (feb)</v>
      </c>
    </row>
    <row r="47" spans="2:11" x14ac:dyDescent="0.2">
      <c r="B47" s="2449" t="s">
        <v>412</v>
      </c>
      <c r="C47" s="2437">
        <f t="shared" ref="C47:I47" si="8">+C18</f>
        <v>0.15566666666666665</v>
      </c>
      <c r="D47" s="2437">
        <f t="shared" si="8"/>
        <v>0.13700000000000001</v>
      </c>
      <c r="E47" s="2437">
        <f t="shared" si="8"/>
        <v>0.12146666666666665</v>
      </c>
      <c r="F47" s="2437">
        <f t="shared" si="8"/>
        <v>0.12146666666666665</v>
      </c>
      <c r="G47" s="2437">
        <f t="shared" si="8"/>
        <v>0.15</v>
      </c>
      <c r="H47" s="2438">
        <f>+H18</f>
        <v>0.13</v>
      </c>
      <c r="I47" s="2438">
        <f t="shared" si="8"/>
        <v>0.15</v>
      </c>
      <c r="J47" s="2438">
        <f t="shared" ref="J47:K47" si="9">+J18</f>
        <v>0.14666666666666667</v>
      </c>
      <c r="K47" s="2438">
        <f t="shared" si="9"/>
        <v>0.14666666666666667</v>
      </c>
    </row>
    <row r="48" spans="2:11" x14ac:dyDescent="0.2">
      <c r="B48" s="2449" t="s">
        <v>413</v>
      </c>
      <c r="C48" s="2437">
        <f>+C26</f>
        <v>7.166666666666667E-2</v>
      </c>
      <c r="D48" s="2437">
        <f t="shared" ref="D48:I48" si="10">+D26</f>
        <v>6.8333333333333343E-2</v>
      </c>
      <c r="E48" s="2437">
        <f t="shared" si="10"/>
        <v>6.8333333333333343E-2</v>
      </c>
      <c r="F48" s="2437">
        <f t="shared" si="10"/>
        <v>0.04</v>
      </c>
      <c r="G48" s="2437">
        <f t="shared" si="10"/>
        <v>3.3333333333333333E-2</v>
      </c>
      <c r="H48" s="2437">
        <f t="shared" si="10"/>
        <v>0.04</v>
      </c>
      <c r="I48" s="2437">
        <f t="shared" si="10"/>
        <v>5.5333333333333339E-2</v>
      </c>
      <c r="J48" s="2437">
        <f t="shared" ref="J48:K48" si="11">+J26</f>
        <v>5.8293333333333336E-2</v>
      </c>
      <c r="K48" s="2437">
        <f t="shared" si="11"/>
        <v>5.8293333333333336E-2</v>
      </c>
    </row>
    <row r="49" spans="2:11" x14ac:dyDescent="0.2">
      <c r="B49" s="2449" t="s">
        <v>414</v>
      </c>
      <c r="C49" s="2437">
        <f>+C34</f>
        <v>0.4366666666666667</v>
      </c>
      <c r="D49" s="2437">
        <f t="shared" ref="D49:I49" si="12">+D34</f>
        <v>0.36000000000000004</v>
      </c>
      <c r="E49" s="2437">
        <f t="shared" si="12"/>
        <v>0.22666666666666666</v>
      </c>
      <c r="F49" s="2437">
        <f t="shared" si="12"/>
        <v>0.17726500000000001</v>
      </c>
      <c r="G49" s="2437">
        <f t="shared" si="12"/>
        <v>0.16</v>
      </c>
      <c r="H49" s="2437">
        <f t="shared" si="12"/>
        <v>0.18000000000000002</v>
      </c>
      <c r="I49" s="2437">
        <f t="shared" si="12"/>
        <v>0.1466666666666667</v>
      </c>
      <c r="J49" s="2437">
        <f t="shared" ref="J49:K49" si="13">+J34</f>
        <v>0.15333333333333335</v>
      </c>
      <c r="K49" s="2437">
        <f t="shared" si="13"/>
        <v>0.1466666666666667</v>
      </c>
    </row>
    <row r="50" spans="2:11" ht="13.5" thickBot="1" x14ac:dyDescent="0.25">
      <c r="B50" s="2450" t="s">
        <v>415</v>
      </c>
      <c r="C50" s="2440">
        <f>+C42</f>
        <v>0.38000000000000006</v>
      </c>
      <c r="D50" s="2440">
        <f t="shared" ref="D50:I50" si="14">+D42</f>
        <v>0.12666666666666668</v>
      </c>
      <c r="E50" s="2440">
        <f t="shared" si="14"/>
        <v>7.6666666666666661E-2</v>
      </c>
      <c r="F50" s="2440">
        <f t="shared" si="14"/>
        <v>0.06</v>
      </c>
      <c r="G50" s="2440">
        <f t="shared" si="14"/>
        <v>0.06</v>
      </c>
      <c r="H50" s="2440">
        <f t="shared" si="14"/>
        <v>0.06</v>
      </c>
      <c r="I50" s="2440">
        <f t="shared" si="14"/>
        <v>5.6666666666666671E-2</v>
      </c>
      <c r="J50" s="2440">
        <f t="shared" ref="J50:K50" si="15">+J42</f>
        <v>5.6666666666666671E-2</v>
      </c>
      <c r="K50" s="2440">
        <f t="shared" si="15"/>
        <v>5.6666666666666671E-2</v>
      </c>
    </row>
    <row r="52" spans="2:11" ht="13.5" thickBot="1" x14ac:dyDescent="0.25"/>
    <row r="53" spans="2:11" ht="13.5" thickBot="1" x14ac:dyDescent="0.25">
      <c r="B53" s="5556" t="s">
        <v>416</v>
      </c>
      <c r="C53" s="5557"/>
      <c r="D53" s="5557"/>
      <c r="E53" s="5557"/>
      <c r="F53" s="5557"/>
      <c r="G53" s="5557"/>
      <c r="H53" s="5557"/>
      <c r="I53" s="5557"/>
      <c r="J53" s="5557"/>
      <c r="K53" s="5558"/>
    </row>
    <row r="54" spans="2:11" x14ac:dyDescent="0.2">
      <c r="B54" s="2451"/>
      <c r="C54" s="3475">
        <v>2006</v>
      </c>
      <c r="D54" s="3475">
        <v>2007</v>
      </c>
      <c r="E54" s="3475">
        <v>2008</v>
      </c>
      <c r="F54" s="3475">
        <v>2009</v>
      </c>
      <c r="G54" s="2452">
        <v>2010</v>
      </c>
      <c r="H54" s="2452">
        <v>2011</v>
      </c>
      <c r="I54" s="2452">
        <f>+I46</f>
        <v>2012</v>
      </c>
      <c r="J54" s="2452">
        <f>+J46</f>
        <v>2013</v>
      </c>
      <c r="K54" s="2453" t="str">
        <f>+K46</f>
        <v>2014 (feb)</v>
      </c>
    </row>
    <row r="55" spans="2:11" x14ac:dyDescent="0.2">
      <c r="B55" s="2449" t="s">
        <v>417</v>
      </c>
      <c r="C55" s="2437">
        <v>0.5</v>
      </c>
      <c r="D55" s="2437">
        <v>0.5</v>
      </c>
      <c r="E55" s="2437">
        <v>0.22</v>
      </c>
      <c r="F55" s="2437">
        <v>0.22</v>
      </c>
      <c r="G55" s="2438">
        <v>0.22</v>
      </c>
      <c r="H55" s="2438">
        <v>0.22</v>
      </c>
      <c r="I55" s="2438">
        <v>0.22</v>
      </c>
      <c r="J55" s="2438">
        <v>0.22</v>
      </c>
      <c r="K55" s="2438">
        <v>0.22</v>
      </c>
    </row>
    <row r="56" spans="2:11" x14ac:dyDescent="0.2">
      <c r="B56" s="2449" t="s">
        <v>418</v>
      </c>
      <c r="C56" s="2437">
        <v>0.5</v>
      </c>
      <c r="D56" s="2437">
        <v>0.5</v>
      </c>
      <c r="E56" s="2437">
        <v>0.22</v>
      </c>
      <c r="F56" s="2437">
        <v>0.22</v>
      </c>
      <c r="G56" s="2438">
        <v>0.22</v>
      </c>
      <c r="H56" s="2438">
        <v>0.22</v>
      </c>
      <c r="I56" s="2438">
        <v>0.22</v>
      </c>
      <c r="J56" s="2438">
        <v>0.22</v>
      </c>
      <c r="K56" s="2438">
        <v>0.22</v>
      </c>
    </row>
    <row r="57" spans="2:11" ht="13.5" thickBot="1" x14ac:dyDescent="0.25">
      <c r="B57" s="2454" t="s">
        <v>3163</v>
      </c>
      <c r="C57" s="2437">
        <v>0.49</v>
      </c>
      <c r="D57" s="2437">
        <v>0.49</v>
      </c>
      <c r="E57" s="2437">
        <v>0.49</v>
      </c>
      <c r="F57" s="2437">
        <v>0.49</v>
      </c>
      <c r="G57" s="2438">
        <v>0.49</v>
      </c>
      <c r="H57" s="2438">
        <v>0.49</v>
      </c>
      <c r="I57" s="2438">
        <v>0.22</v>
      </c>
      <c r="J57" s="2438">
        <v>0.22</v>
      </c>
      <c r="K57" s="2438">
        <v>0.22</v>
      </c>
    </row>
    <row r="58" spans="2:11" ht="13.5" thickBot="1" x14ac:dyDescent="0.25">
      <c r="B58" s="2450" t="s">
        <v>419</v>
      </c>
      <c r="C58" s="2531">
        <f t="shared" ref="C58:I58" si="16">AVERAGE(C55:C57)</f>
        <v>0.49666666666666665</v>
      </c>
      <c r="D58" s="2531">
        <f t="shared" si="16"/>
        <v>0.49666666666666665</v>
      </c>
      <c r="E58" s="2531">
        <f t="shared" si="16"/>
        <v>0.31</v>
      </c>
      <c r="F58" s="2531">
        <f t="shared" si="16"/>
        <v>0.31</v>
      </c>
      <c r="G58" s="2532">
        <f t="shared" si="16"/>
        <v>0.31</v>
      </c>
      <c r="H58" s="2532">
        <f>AVERAGE(H55:H57)</f>
        <v>0.31</v>
      </c>
      <c r="I58" s="2532">
        <f t="shared" si="16"/>
        <v>0.22</v>
      </c>
      <c r="J58" s="2532">
        <f t="shared" ref="J58:K58" si="17">AVERAGE(J55:J57)</f>
        <v>0.22</v>
      </c>
      <c r="K58" s="2532">
        <f t="shared" si="17"/>
        <v>0.22</v>
      </c>
    </row>
    <row r="60" spans="2:11" x14ac:dyDescent="0.2">
      <c r="B60" s="2533" t="s">
        <v>1474</v>
      </c>
      <c r="C60" s="2534"/>
      <c r="D60" s="2535"/>
    </row>
    <row r="61" spans="2:11" x14ac:dyDescent="0.2">
      <c r="B61" s="2533"/>
      <c r="C61" s="2534"/>
      <c r="D61" s="2535"/>
    </row>
    <row r="62" spans="2:11" x14ac:dyDescent="0.2">
      <c r="B62" s="2536" t="s">
        <v>2905</v>
      </c>
      <c r="C62" s="2534"/>
      <c r="D62" s="2535"/>
    </row>
    <row r="63" spans="2:11" x14ac:dyDescent="0.2">
      <c r="B63" s="2536" t="s">
        <v>2906</v>
      </c>
      <c r="C63" s="2537"/>
      <c r="D63" s="2535"/>
    </row>
    <row r="64" spans="2:11" x14ac:dyDescent="0.2">
      <c r="B64" s="2538" t="str">
        <f>+Resumen!B36</f>
        <v>.</v>
      </c>
      <c r="C64" s="2537"/>
      <c r="D64" s="2535"/>
    </row>
    <row r="65" spans="2:3" x14ac:dyDescent="0.2">
      <c r="B65" s="2455"/>
      <c r="C65" s="2455"/>
    </row>
    <row r="66" spans="2:3" x14ac:dyDescent="0.2">
      <c r="B66" s="2457"/>
      <c r="C66" s="2457"/>
    </row>
  </sheetData>
  <sheetProtection algorithmName="SHA-512" hashValue="opEpu/qxlhCTGaCogaAEPQTHicUVEt/0nm3n7jeyT3BVLUNw2qNoArrOBXWJ5R44GUtdfq5jA8UdCm/XA1+nOA==" saltValue="WW69UQZ5eujvLrCIiu2nBQ==" spinCount="100000" sheet="1" objects="1" scenarios="1"/>
  <mergeCells count="6">
    <mergeCell ref="B53:K53"/>
    <mergeCell ref="B45:K45"/>
    <mergeCell ref="B37:K37"/>
    <mergeCell ref="B29:K29"/>
    <mergeCell ref="B13:K13"/>
    <mergeCell ref="B21:K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4990</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41"/>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4992</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4993</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4995</v>
      </c>
      <c r="C3" s="2519"/>
      <c r="D3" s="2519"/>
      <c r="E3" s="2519"/>
      <c r="F3" s="2519"/>
      <c r="G3" s="2519"/>
      <c r="H3" s="2519"/>
      <c r="I3" s="2519"/>
      <c r="J3" s="2519"/>
      <c r="K3" s="2519"/>
      <c r="L3" s="2519"/>
      <c r="M3" s="2519"/>
      <c r="N3" s="2519"/>
    </row>
    <row r="4" spans="2:14" ht="14.25" x14ac:dyDescent="0.2">
      <c r="B4" s="2484" t="s">
        <v>4994</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2"/>
  <sheetViews>
    <sheetView workbookViewId="0">
      <selection activeCell="I63" sqref="I63"/>
    </sheetView>
  </sheetViews>
  <sheetFormatPr baseColWidth="10" defaultRowHeight="12.75" x14ac:dyDescent="0.2"/>
  <cols>
    <col min="1" max="1" width="1.85546875" style="2458" customWidth="1"/>
    <col min="2" max="2" width="21.85546875" style="2458" customWidth="1"/>
    <col min="3" max="16384" width="11.42578125" style="2458"/>
  </cols>
  <sheetData>
    <row r="1" spans="2:11" x14ac:dyDescent="0.2">
      <c r="B1" s="2519"/>
      <c r="C1" s="2519"/>
      <c r="D1" s="2519"/>
      <c r="E1" s="2519"/>
      <c r="F1" s="2519"/>
      <c r="G1" s="2519"/>
      <c r="H1" s="2519"/>
      <c r="I1" s="2519"/>
      <c r="J1" s="2519"/>
      <c r="K1" s="2522"/>
    </row>
    <row r="2" spans="2:11" ht="18" x14ac:dyDescent="0.25">
      <c r="B2" s="2485" t="s">
        <v>4981</v>
      </c>
      <c r="C2" s="2519"/>
      <c r="D2" s="2519"/>
      <c r="E2" s="2519"/>
      <c r="F2" s="2519"/>
      <c r="G2" s="2519"/>
      <c r="H2" s="2519"/>
      <c r="I2" s="2519"/>
      <c r="J2" s="2519"/>
      <c r="K2" s="2519"/>
    </row>
    <row r="3" spans="2:11" ht="14.25" x14ac:dyDescent="0.2">
      <c r="B3" s="2484" t="s">
        <v>4995</v>
      </c>
      <c r="C3" s="2519"/>
      <c r="D3" s="2519"/>
      <c r="E3" s="2519"/>
      <c r="F3" s="2519"/>
      <c r="G3" s="2519"/>
      <c r="H3" s="2519"/>
      <c r="I3" s="2519"/>
      <c r="J3" s="2519"/>
      <c r="K3" s="2519"/>
    </row>
    <row r="4" spans="2:11" ht="14.25" x14ac:dyDescent="0.2">
      <c r="B4" s="2484" t="s">
        <v>4994</v>
      </c>
      <c r="C4" s="2519"/>
      <c r="D4" s="2519"/>
      <c r="E4" s="2519"/>
      <c r="F4" s="2519"/>
      <c r="G4" s="2519"/>
      <c r="H4" s="2519"/>
      <c r="I4" s="2519"/>
      <c r="J4" s="2519"/>
      <c r="K4" s="2519"/>
    </row>
    <row r="5" spans="2:11" ht="14.25" x14ac:dyDescent="0.2">
      <c r="B5" s="2482"/>
      <c r="C5" s="2519"/>
      <c r="D5" s="2519"/>
      <c r="E5" s="2519"/>
      <c r="F5" s="2519"/>
      <c r="G5" s="2519"/>
      <c r="H5" s="2519"/>
      <c r="I5" s="2519"/>
      <c r="J5" s="2519"/>
      <c r="K5" s="2519"/>
    </row>
    <row r="6" spans="2:11" ht="14.25" x14ac:dyDescent="0.2">
      <c r="B6" s="2483"/>
      <c r="C6" s="2519"/>
      <c r="D6" s="2519"/>
      <c r="E6" s="2519"/>
      <c r="F6" s="2519"/>
      <c r="G6" s="2519"/>
      <c r="H6" s="2519"/>
      <c r="I6" s="2519"/>
      <c r="J6" s="2519"/>
      <c r="K6" s="2519"/>
    </row>
    <row r="7" spans="2:11" ht="14.25" x14ac:dyDescent="0.2">
      <c r="B7" s="2483"/>
      <c r="C7" s="2519"/>
      <c r="D7" s="2519"/>
      <c r="E7" s="2519"/>
      <c r="F7" s="2519"/>
      <c r="G7" s="2519"/>
      <c r="H7" s="2519"/>
      <c r="I7" s="2519"/>
      <c r="J7" s="2519"/>
      <c r="K7" s="2519"/>
    </row>
    <row r="8" spans="2:11" x14ac:dyDescent="0.2">
      <c r="B8" s="2486" t="str">
        <f>+Inicio!B8</f>
        <v xml:space="preserve">          Fecha de publicación: Febrero de 2014</v>
      </c>
      <c r="C8" s="2519"/>
      <c r="D8" s="2519"/>
      <c r="E8" s="2519"/>
      <c r="F8" s="2519"/>
      <c r="G8" s="2519"/>
      <c r="H8" s="2519"/>
      <c r="I8" s="2519"/>
      <c r="J8" s="2519"/>
      <c r="K8" s="2519"/>
    </row>
    <row r="9" spans="2:11" x14ac:dyDescent="0.2">
      <c r="B9" s="2519"/>
      <c r="C9" s="2519"/>
      <c r="D9" s="2519"/>
      <c r="E9" s="2519"/>
      <c r="F9" s="2519"/>
      <c r="G9" s="2519"/>
      <c r="H9" s="2519"/>
      <c r="I9" s="2519"/>
      <c r="J9" s="2519"/>
      <c r="K9" s="2519"/>
    </row>
    <row r="10" spans="2:11" x14ac:dyDescent="0.2">
      <c r="B10" s="2519"/>
      <c r="C10" s="2519"/>
      <c r="D10" s="2519"/>
      <c r="E10" s="2519"/>
      <c r="F10" s="2519"/>
      <c r="G10" s="2519"/>
      <c r="H10" s="2519"/>
      <c r="I10" s="2519"/>
      <c r="J10" s="2519"/>
      <c r="K10" s="2519"/>
    </row>
    <row r="11" spans="2:11" x14ac:dyDescent="0.2">
      <c r="B11" s="2520"/>
      <c r="C11" s="2520"/>
      <c r="D11" s="2520"/>
      <c r="E11" s="2520"/>
      <c r="F11" s="2520"/>
      <c r="G11" s="2520"/>
      <c r="H11" s="2520"/>
      <c r="I11" s="2520"/>
      <c r="J11" s="2520"/>
      <c r="K11" s="2520"/>
    </row>
    <row r="12" spans="2:11" ht="13.5" thickBot="1" x14ac:dyDescent="0.25"/>
    <row r="13" spans="2:11" ht="13.5" thickBot="1" x14ac:dyDescent="0.25">
      <c r="B13" s="5562" t="s">
        <v>420</v>
      </c>
      <c r="C13" s="5563"/>
      <c r="D13" s="5563"/>
      <c r="E13" s="5563"/>
      <c r="F13" s="5563"/>
      <c r="G13" s="5563"/>
      <c r="H13" s="5563"/>
      <c r="I13" s="5563"/>
      <c r="J13" s="5563"/>
      <c r="K13" s="5564"/>
    </row>
    <row r="14" spans="2:11" ht="13.5" thickBot="1" x14ac:dyDescent="0.25">
      <c r="B14" s="2542"/>
      <c r="C14" s="2543">
        <v>2006</v>
      </c>
      <c r="D14" s="2544">
        <v>2007</v>
      </c>
      <c r="E14" s="2544">
        <v>2008</v>
      </c>
      <c r="F14" s="2544">
        <v>2009</v>
      </c>
      <c r="G14" s="2545">
        <v>2010</v>
      </c>
      <c r="H14" s="2545">
        <v>2011</v>
      </c>
      <c r="I14" s="2545">
        <v>2012</v>
      </c>
      <c r="J14" s="2545">
        <v>2013</v>
      </c>
      <c r="K14" s="2545" t="s">
        <v>6761</v>
      </c>
    </row>
    <row r="15" spans="2:11" x14ac:dyDescent="0.2">
      <c r="B15" s="2436" t="s">
        <v>1722</v>
      </c>
      <c r="C15" s="2459">
        <v>0.48</v>
      </c>
      <c r="D15" s="2459">
        <v>0.25</v>
      </c>
      <c r="E15" s="2459">
        <v>0.25</v>
      </c>
      <c r="F15" s="2459">
        <f>+'[3]Max-Min.Conecel '!$F$23</f>
        <v>0.22</v>
      </c>
      <c r="G15" s="2460">
        <v>0.15</v>
      </c>
      <c r="H15" s="2460">
        <v>0.14000000000000001</v>
      </c>
      <c r="I15" s="2460">
        <v>0.14000000000000001</v>
      </c>
      <c r="J15" s="2460">
        <v>0.1</v>
      </c>
      <c r="K15" s="2460">
        <v>0.1</v>
      </c>
    </row>
    <row r="16" spans="2:11" x14ac:dyDescent="0.2">
      <c r="B16" s="2436" t="s">
        <v>1721</v>
      </c>
      <c r="C16" s="2461">
        <v>0.44</v>
      </c>
      <c r="D16" s="2461">
        <v>0.44</v>
      </c>
      <c r="E16" s="2461">
        <v>0.25</v>
      </c>
      <c r="F16" s="2461">
        <v>0.22</v>
      </c>
      <c r="G16" s="2462">
        <v>0.15</v>
      </c>
      <c r="H16" s="2462">
        <v>0.11</v>
      </c>
      <c r="I16" s="2462">
        <v>0.11</v>
      </c>
      <c r="J16" s="2462">
        <v>0.11</v>
      </c>
      <c r="K16" s="2462">
        <v>0.11</v>
      </c>
    </row>
    <row r="17" spans="2:11" ht="13.5" thickBot="1" x14ac:dyDescent="0.25">
      <c r="B17" s="2439" t="s">
        <v>3163</v>
      </c>
      <c r="C17" s="2463">
        <v>0.39</v>
      </c>
      <c r="D17" s="2463">
        <v>0.39</v>
      </c>
      <c r="E17" s="2463">
        <v>0.18</v>
      </c>
      <c r="F17" s="2463">
        <v>0.18</v>
      </c>
      <c r="G17" s="2464">
        <v>0.18</v>
      </c>
      <c r="H17" s="2464">
        <v>0.15</v>
      </c>
      <c r="I17" s="2464">
        <v>0.15</v>
      </c>
      <c r="J17" s="2464">
        <v>0.16</v>
      </c>
      <c r="K17" s="2464">
        <v>0.16</v>
      </c>
    </row>
    <row r="18" spans="2:11" ht="13.5" thickBot="1" x14ac:dyDescent="0.25">
      <c r="B18" s="2465"/>
      <c r="C18" s="2555">
        <f t="shared" ref="C18:I18" si="0">AVERAGE(C15:C17)</f>
        <v>0.4366666666666667</v>
      </c>
      <c r="D18" s="2555">
        <f t="shared" si="0"/>
        <v>0.36000000000000004</v>
      </c>
      <c r="E18" s="2555">
        <f t="shared" si="0"/>
        <v>0.22666666666666666</v>
      </c>
      <c r="F18" s="2555">
        <f t="shared" si="0"/>
        <v>0.20666666666666667</v>
      </c>
      <c r="G18" s="2555">
        <f t="shared" si="0"/>
        <v>0.16</v>
      </c>
      <c r="H18" s="2555">
        <f t="shared" si="0"/>
        <v>0.13333333333333333</v>
      </c>
      <c r="I18" s="2556">
        <f t="shared" si="0"/>
        <v>0.13333333333333333</v>
      </c>
      <c r="J18" s="2556">
        <f t="shared" ref="J18:K18" si="1">AVERAGE(J15:J17)</f>
        <v>0.12333333333333334</v>
      </c>
      <c r="K18" s="2556">
        <f t="shared" si="1"/>
        <v>0.12333333333333334</v>
      </c>
    </row>
    <row r="19" spans="2:11" ht="13.5" thickBot="1" x14ac:dyDescent="0.25"/>
    <row r="20" spans="2:11" ht="13.5" thickBot="1" x14ac:dyDescent="0.25">
      <c r="B20" s="5562" t="s">
        <v>421</v>
      </c>
      <c r="C20" s="5563"/>
      <c r="D20" s="5563"/>
      <c r="E20" s="5563"/>
      <c r="F20" s="5563"/>
      <c r="G20" s="5563"/>
      <c r="H20" s="5563"/>
      <c r="I20" s="5563"/>
      <c r="J20" s="5563"/>
      <c r="K20" s="5564"/>
    </row>
    <row r="21" spans="2:11" ht="13.5" thickBot="1" x14ac:dyDescent="0.25">
      <c r="B21" s="2542"/>
      <c r="C21" s="2543">
        <v>2006</v>
      </c>
      <c r="D21" s="2544">
        <v>2007</v>
      </c>
      <c r="E21" s="2544">
        <v>2008</v>
      </c>
      <c r="F21" s="2544">
        <v>2009</v>
      </c>
      <c r="G21" s="2545">
        <v>2010</v>
      </c>
      <c r="H21" s="2545">
        <v>2011</v>
      </c>
      <c r="I21" s="2545">
        <f>+I14</f>
        <v>2012</v>
      </c>
      <c r="J21" s="2545">
        <f>+J14</f>
        <v>2013</v>
      </c>
      <c r="K21" s="2545" t="str">
        <f>+K14</f>
        <v>2014 (feb)</v>
      </c>
    </row>
    <row r="22" spans="2:11" x14ac:dyDescent="0.2">
      <c r="B22" s="2436" t="s">
        <v>1722</v>
      </c>
      <c r="C22" s="2459">
        <v>0.34</v>
      </c>
      <c r="D22" s="2459">
        <v>0.34</v>
      </c>
      <c r="E22" s="2459">
        <v>0.25</v>
      </c>
      <c r="F22" s="2466">
        <f>+'[3]Max-Min.Conecel '!$F$21</f>
        <v>0.16</v>
      </c>
      <c r="G22" s="2467">
        <v>0.14000000000000001</v>
      </c>
      <c r="H22" s="2467">
        <v>0.14000000000000001</v>
      </c>
      <c r="I22" s="2467">
        <v>0.14000000000000001</v>
      </c>
      <c r="J22" s="2467">
        <v>0.09</v>
      </c>
      <c r="K22" s="2467">
        <v>0.09</v>
      </c>
    </row>
    <row r="23" spans="2:11" x14ac:dyDescent="0.2">
      <c r="B23" s="2436" t="s">
        <v>1721</v>
      </c>
      <c r="C23" s="2461">
        <v>0.5</v>
      </c>
      <c r="D23" s="2461">
        <v>0.25</v>
      </c>
      <c r="E23" s="2461">
        <v>0.25</v>
      </c>
      <c r="F23" s="2468">
        <f>+'[3]Max-Min.Otecel'!$F$11</f>
        <v>0.19</v>
      </c>
      <c r="G23" s="2469">
        <f>+'[2]Max-Min.Otecel'!$C$16-0.0141</f>
        <v>0.21909999999999999</v>
      </c>
      <c r="H23" s="2469">
        <v>0.12</v>
      </c>
      <c r="I23" s="2469">
        <v>0.12</v>
      </c>
      <c r="J23" s="2469">
        <v>0.08</v>
      </c>
      <c r="K23" s="2469">
        <v>0.08</v>
      </c>
    </row>
    <row r="24" spans="2:11" ht="13.5" thickBot="1" x14ac:dyDescent="0.25">
      <c r="B24" s="2439" t="s">
        <v>3163</v>
      </c>
      <c r="C24" s="2463">
        <v>0.47199999999999998</v>
      </c>
      <c r="D24" s="2463">
        <v>0.3</v>
      </c>
      <c r="E24" s="2470">
        <v>0.3</v>
      </c>
      <c r="F24" s="2470">
        <f>+'[3]Max-Min.Telecsa'!$F$15</f>
        <v>0.15</v>
      </c>
      <c r="G24" s="2471">
        <f>0.3-0.06</f>
        <v>0.24</v>
      </c>
      <c r="H24" s="2471">
        <v>0.15</v>
      </c>
      <c r="I24" s="2471">
        <v>0.08</v>
      </c>
      <c r="J24" s="2471">
        <v>0.09</v>
      </c>
      <c r="K24" s="2471">
        <v>0.09</v>
      </c>
    </row>
    <row r="25" spans="2:11" ht="13.5" thickBot="1" x14ac:dyDescent="0.25">
      <c r="B25" s="2465"/>
      <c r="C25" s="2555">
        <f t="shared" ref="C25:I25" si="2">AVERAGE(C22:C24)</f>
        <v>0.43733333333333335</v>
      </c>
      <c r="D25" s="2555">
        <f t="shared" si="2"/>
        <v>0.29666666666666669</v>
      </c>
      <c r="E25" s="2555">
        <f t="shared" si="2"/>
        <v>0.26666666666666666</v>
      </c>
      <c r="F25" s="2555">
        <f t="shared" si="2"/>
        <v>0.16666666666666666</v>
      </c>
      <c r="G25" s="2555">
        <f t="shared" si="2"/>
        <v>0.19969999999999999</v>
      </c>
      <c r="H25" s="2556">
        <f>AVERAGE(H22:H24)</f>
        <v>0.13666666666666669</v>
      </c>
      <c r="I25" s="2556">
        <f t="shared" si="2"/>
        <v>0.11333333333333334</v>
      </c>
      <c r="J25" s="2556">
        <f t="shared" ref="J25:K25" si="3">AVERAGE(J22:J24)</f>
        <v>8.666666666666667E-2</v>
      </c>
      <c r="K25" s="2556">
        <f t="shared" si="3"/>
        <v>8.666666666666667E-2</v>
      </c>
    </row>
    <row r="26" spans="2:11" ht="13.5" thickBot="1" x14ac:dyDescent="0.25"/>
    <row r="27" spans="2:11" ht="13.5" thickBot="1" x14ac:dyDescent="0.25">
      <c r="B27" s="5562" t="s">
        <v>422</v>
      </c>
      <c r="C27" s="5563"/>
      <c r="D27" s="5563"/>
      <c r="E27" s="5563"/>
      <c r="F27" s="5563"/>
      <c r="G27" s="5563"/>
      <c r="H27" s="5563"/>
      <c r="I27" s="5563"/>
      <c r="J27" s="5563"/>
      <c r="K27" s="5564"/>
    </row>
    <row r="28" spans="2:11" ht="13.5" thickBot="1" x14ac:dyDescent="0.25">
      <c r="B28" s="2542"/>
      <c r="C28" s="2543">
        <v>2006</v>
      </c>
      <c r="D28" s="2544">
        <v>2007</v>
      </c>
      <c r="E28" s="2544">
        <v>2008</v>
      </c>
      <c r="F28" s="2544">
        <v>2009</v>
      </c>
      <c r="G28" s="2545">
        <v>2010</v>
      </c>
      <c r="H28" s="2545">
        <v>2011</v>
      </c>
      <c r="I28" s="2545">
        <f>+I21</f>
        <v>2012</v>
      </c>
      <c r="J28" s="2545">
        <f>+J21</f>
        <v>2013</v>
      </c>
      <c r="K28" s="2545" t="str">
        <f>+K21</f>
        <v>2014 (feb)</v>
      </c>
    </row>
    <row r="29" spans="2:11" x14ac:dyDescent="0.2">
      <c r="B29" s="2436" t="s">
        <v>1722</v>
      </c>
      <c r="C29" s="2459">
        <f>+'[3]Max-Min.Conecel '!$B$49</f>
        <v>0.126</v>
      </c>
      <c r="D29" s="2459">
        <f>+C29</f>
        <v>0.126</v>
      </c>
      <c r="E29" s="2459">
        <f>+'[3]Max-Min.Conecel '!$B$91</f>
        <v>0.05</v>
      </c>
      <c r="F29" s="2466">
        <f>+'[3]Max-Min.Conecel '!$F$12</f>
        <v>0.04</v>
      </c>
      <c r="G29" s="2467">
        <f>+'[2]Max-Min-Conec'!$D$12</f>
        <v>0.04</v>
      </c>
      <c r="H29" s="2467">
        <v>0.02</v>
      </c>
      <c r="I29" s="2467">
        <v>0.04</v>
      </c>
      <c r="J29" s="2467">
        <v>5.3999999999999999E-2</v>
      </c>
      <c r="K29" s="2467">
        <v>5.3999999999999999E-2</v>
      </c>
    </row>
    <row r="30" spans="2:11" x14ac:dyDescent="0.2">
      <c r="B30" s="2436" t="s">
        <v>1721</v>
      </c>
      <c r="C30" s="2461">
        <f>+'[3]Max-Min.Otecel'!$C$60</f>
        <v>0.08</v>
      </c>
      <c r="D30" s="2461">
        <f>+'[3]Max-Min.Otecel'!$C$75</f>
        <v>0.08</v>
      </c>
      <c r="E30" s="2461">
        <f>+'[3]Max-Min.Otecel'!$C$89</f>
        <v>0.08</v>
      </c>
      <c r="F30" s="2468">
        <f>+'[3]Max-Min.Otecel'!$G$10</f>
        <v>0.04</v>
      </c>
      <c r="G30" s="2469">
        <f>+'[2]Max-Min.Otecel'!$D$11</f>
        <v>0.04</v>
      </c>
      <c r="H30" s="2469">
        <v>0.08</v>
      </c>
      <c r="I30" s="2469">
        <v>0.08</v>
      </c>
      <c r="J30" s="2469">
        <v>0.08</v>
      </c>
      <c r="K30" s="2469">
        <v>0.08</v>
      </c>
    </row>
    <row r="31" spans="2:11" ht="13.5" thickBot="1" x14ac:dyDescent="0.25">
      <c r="B31" s="2439" t="s">
        <v>3163</v>
      </c>
      <c r="C31" s="2463">
        <f>+'[3]Max-Min.Telecsa'!$C$54</f>
        <v>7.4999999999999997E-2</v>
      </c>
      <c r="D31" s="2463">
        <f>+'[3]Max-Min.Telecsa'!$C$67</f>
        <v>0.05</v>
      </c>
      <c r="E31" s="2470">
        <f>+'[3]Max-Min.Telecsa'!$C$84</f>
        <v>6.5000000000000002E-2</v>
      </c>
      <c r="F31" s="2470">
        <f>+'[3]Max-Min.Telecsa'!$G$14</f>
        <v>0.04</v>
      </c>
      <c r="G31" s="2472">
        <f>+'[2]Max_Min-Telecsa'!$D$11</f>
        <v>0.04</v>
      </c>
      <c r="H31" s="2472">
        <v>0.06</v>
      </c>
      <c r="I31" s="2472">
        <v>0.06</v>
      </c>
      <c r="J31" s="2472">
        <v>7.0000000000000007E-2</v>
      </c>
      <c r="K31" s="2472">
        <v>7.0000000000000007E-2</v>
      </c>
    </row>
    <row r="32" spans="2:11" ht="13.5" thickBot="1" x14ac:dyDescent="0.25">
      <c r="B32" s="2465"/>
      <c r="C32" s="2555">
        <f t="shared" ref="C32:I32" si="4">AVERAGE(C29:C31)</f>
        <v>9.3666666666666676E-2</v>
      </c>
      <c r="D32" s="2555">
        <f t="shared" si="4"/>
        <v>8.533333333333333E-2</v>
      </c>
      <c r="E32" s="2555">
        <f t="shared" si="4"/>
        <v>6.5000000000000002E-2</v>
      </c>
      <c r="F32" s="2555">
        <f t="shared" si="4"/>
        <v>0.04</v>
      </c>
      <c r="G32" s="2555">
        <f t="shared" si="4"/>
        <v>0.04</v>
      </c>
      <c r="H32" s="2556">
        <f>AVERAGE(H29:H31)</f>
        <v>5.3333333333333337E-2</v>
      </c>
      <c r="I32" s="2556">
        <f t="shared" si="4"/>
        <v>0.06</v>
      </c>
      <c r="J32" s="2556">
        <f t="shared" ref="J32:K32" si="5">AVERAGE(J29:J31)</f>
        <v>6.8000000000000005E-2</v>
      </c>
      <c r="K32" s="2556">
        <f t="shared" si="5"/>
        <v>6.8000000000000005E-2</v>
      </c>
    </row>
    <row r="33" spans="2:11" ht="13.5" thickBot="1" x14ac:dyDescent="0.25"/>
    <row r="34" spans="2:11" ht="13.5" thickBot="1" x14ac:dyDescent="0.25">
      <c r="B34" s="5562" t="s">
        <v>423</v>
      </c>
      <c r="C34" s="5563"/>
      <c r="D34" s="5563"/>
      <c r="E34" s="5563"/>
      <c r="F34" s="5563"/>
      <c r="G34" s="5563"/>
      <c r="H34" s="5563"/>
      <c r="I34" s="5563"/>
      <c r="J34" s="5563"/>
      <c r="K34" s="5564"/>
    </row>
    <row r="35" spans="2:11" ht="13.5" thickBot="1" x14ac:dyDescent="0.25">
      <c r="B35" s="2542"/>
      <c r="C35" s="2543">
        <v>2006</v>
      </c>
      <c r="D35" s="2544">
        <v>2007</v>
      </c>
      <c r="E35" s="2544">
        <v>2008</v>
      </c>
      <c r="F35" s="2544">
        <v>2009</v>
      </c>
      <c r="G35" s="2545">
        <v>2010</v>
      </c>
      <c r="H35" s="2545">
        <v>2011</v>
      </c>
      <c r="I35" s="2545">
        <f>+I28</f>
        <v>2012</v>
      </c>
      <c r="J35" s="2545">
        <f>+J28</f>
        <v>2013</v>
      </c>
      <c r="K35" s="2545" t="str">
        <f>+K28</f>
        <v>2014 (feb)</v>
      </c>
    </row>
    <row r="36" spans="2:11" x14ac:dyDescent="0.2">
      <c r="B36" s="2436" t="s">
        <v>1722</v>
      </c>
      <c r="C36" s="2459">
        <f>+'[3]Max-Min.Conecel '!$C$52</f>
        <v>0.1</v>
      </c>
      <c r="D36" s="2459">
        <f>+C36</f>
        <v>0.1</v>
      </c>
      <c r="E36" s="2459">
        <f t="shared" ref="E36:G36" si="6">+D36</f>
        <v>0.1</v>
      </c>
      <c r="F36" s="2459">
        <f t="shared" si="6"/>
        <v>0.1</v>
      </c>
      <c r="G36" s="2459">
        <f t="shared" si="6"/>
        <v>0.1</v>
      </c>
      <c r="H36" s="2467">
        <v>0.1</v>
      </c>
      <c r="I36" s="2467">
        <v>0.1</v>
      </c>
      <c r="J36" s="2467">
        <v>0.1</v>
      </c>
      <c r="K36" s="2467">
        <v>0.1</v>
      </c>
    </row>
    <row r="37" spans="2:11" x14ac:dyDescent="0.2">
      <c r="B37" s="2436" t="s">
        <v>1721</v>
      </c>
      <c r="C37" s="2461">
        <f>+'[3]Max-Min.Otecel'!$C$65</f>
        <v>0.08</v>
      </c>
      <c r="D37" s="2461">
        <f>+'[3]Max-Min.Otecel'!$C$78</f>
        <v>0.15</v>
      </c>
      <c r="E37" s="2461">
        <f>+'[3]Max-Min.Otecel'!$C$94</f>
        <v>0.08</v>
      </c>
      <c r="F37" s="2468">
        <f>+'[3]Max-Min.Otecel'!$G$16</f>
        <v>0.08</v>
      </c>
      <c r="G37" s="2469">
        <v>0.11</v>
      </c>
      <c r="H37" s="2469">
        <v>0.11</v>
      </c>
      <c r="I37" s="2469">
        <v>0.08</v>
      </c>
      <c r="J37" s="2469">
        <v>0.08</v>
      </c>
      <c r="K37" s="2469">
        <v>0.08</v>
      </c>
    </row>
    <row r="38" spans="2:11" ht="13.5" thickBot="1" x14ac:dyDescent="0.25">
      <c r="B38" s="2439" t="s">
        <v>3163</v>
      </c>
      <c r="C38" s="2463">
        <f>+'[3]Max-Min.Telecsa'!$C$58</f>
        <v>0.39</v>
      </c>
      <c r="D38" s="2463">
        <f>+'[3]Max-Min.Telecsa'!$C$72</f>
        <v>0.13</v>
      </c>
      <c r="E38" s="2470">
        <f>+'[3]Max-Min.Telecsa'!$C$91</f>
        <v>0.08</v>
      </c>
      <c r="F38" s="2470">
        <v>0.05</v>
      </c>
      <c r="G38" s="2472">
        <f>+'[2]Max_Min-Telecsa'!$D$22</f>
        <v>0.05</v>
      </c>
      <c r="H38" s="2472">
        <v>0.03</v>
      </c>
      <c r="I38" s="2472">
        <v>0.09</v>
      </c>
      <c r="J38" s="2472">
        <v>0.09</v>
      </c>
      <c r="K38" s="2472">
        <v>0.09</v>
      </c>
    </row>
    <row r="39" spans="2:11" ht="13.5" thickBot="1" x14ac:dyDescent="0.25">
      <c r="B39" s="2465"/>
      <c r="C39" s="2555">
        <f t="shared" ref="C39:I39" si="7">AVERAGE(C36:C38)</f>
        <v>0.19000000000000003</v>
      </c>
      <c r="D39" s="2555">
        <f t="shared" si="7"/>
        <v>0.12666666666666668</v>
      </c>
      <c r="E39" s="2555">
        <f t="shared" si="7"/>
        <v>8.666666666666667E-2</v>
      </c>
      <c r="F39" s="2555">
        <f t="shared" si="7"/>
        <v>7.6666666666666661E-2</v>
      </c>
      <c r="G39" s="2555">
        <f t="shared" si="7"/>
        <v>8.666666666666667E-2</v>
      </c>
      <c r="H39" s="2556">
        <f>AVERAGE(H36:H38)</f>
        <v>0.08</v>
      </c>
      <c r="I39" s="2556">
        <f t="shared" si="7"/>
        <v>9.0000000000000011E-2</v>
      </c>
      <c r="J39" s="2556">
        <f t="shared" ref="J39:K39" si="8">AVERAGE(J36:J38)</f>
        <v>9.0000000000000011E-2</v>
      </c>
      <c r="K39" s="2556">
        <f t="shared" si="8"/>
        <v>9.0000000000000011E-2</v>
      </c>
    </row>
    <row r="40" spans="2:11" ht="13.5" thickBot="1" x14ac:dyDescent="0.25">
      <c r="C40" s="2473"/>
      <c r="D40" s="2473"/>
      <c r="E40" s="2473"/>
      <c r="F40" s="2473"/>
      <c r="G40" s="2473"/>
      <c r="H40" s="2473"/>
      <c r="I40" s="2473"/>
      <c r="J40" s="2473"/>
      <c r="K40" s="2473"/>
    </row>
    <row r="41" spans="2:11" ht="13.5" thickBot="1" x14ac:dyDescent="0.25">
      <c r="B41" s="5559" t="s">
        <v>411</v>
      </c>
      <c r="C41" s="5560"/>
      <c r="D41" s="5560"/>
      <c r="E41" s="5560"/>
      <c r="F41" s="5560"/>
      <c r="G41" s="5560"/>
      <c r="H41" s="5560"/>
      <c r="I41" s="5560"/>
      <c r="J41" s="5560"/>
      <c r="K41" s="5561"/>
    </row>
    <row r="42" spans="2:11" ht="13.5" thickBot="1" x14ac:dyDescent="0.25">
      <c r="B42" s="2546" t="s">
        <v>424</v>
      </c>
      <c r="C42" s="2547">
        <v>2006</v>
      </c>
      <c r="D42" s="2548">
        <v>2007</v>
      </c>
      <c r="E42" s="2548">
        <v>2008</v>
      </c>
      <c r="F42" s="2548">
        <v>2009</v>
      </c>
      <c r="G42" s="2548">
        <v>2010</v>
      </c>
      <c r="H42" s="2549">
        <v>2011</v>
      </c>
      <c r="I42" s="2549">
        <f>+I35</f>
        <v>2012</v>
      </c>
      <c r="J42" s="2549">
        <f>+J35</f>
        <v>2013</v>
      </c>
      <c r="K42" s="2549" t="str">
        <f>+K35</f>
        <v>2014 (feb)</v>
      </c>
    </row>
    <row r="43" spans="2:11" x14ac:dyDescent="0.2">
      <c r="B43" s="2474" t="s">
        <v>412</v>
      </c>
      <c r="C43" s="2459">
        <f t="shared" ref="C43:I43" si="9">+C25</f>
        <v>0.43733333333333335</v>
      </c>
      <c r="D43" s="2459">
        <f t="shared" si="9"/>
        <v>0.29666666666666669</v>
      </c>
      <c r="E43" s="2459">
        <f t="shared" si="9"/>
        <v>0.26666666666666666</v>
      </c>
      <c r="F43" s="2459">
        <f t="shared" si="9"/>
        <v>0.16666666666666666</v>
      </c>
      <c r="G43" s="2459">
        <f t="shared" si="9"/>
        <v>0.19969999999999999</v>
      </c>
      <c r="H43" s="2460">
        <f t="shared" si="9"/>
        <v>0.13666666666666669</v>
      </c>
      <c r="I43" s="2460">
        <f t="shared" si="9"/>
        <v>0.11333333333333334</v>
      </c>
      <c r="J43" s="2460">
        <f t="shared" ref="J43:K43" si="10">+J25</f>
        <v>8.666666666666667E-2</v>
      </c>
      <c r="K43" s="2460">
        <f t="shared" si="10"/>
        <v>8.666666666666667E-2</v>
      </c>
    </row>
    <row r="44" spans="2:11" x14ac:dyDescent="0.2">
      <c r="B44" s="2474" t="s">
        <v>413</v>
      </c>
      <c r="C44" s="2461">
        <f>+C32</f>
        <v>9.3666666666666676E-2</v>
      </c>
      <c r="D44" s="2461">
        <f t="shared" ref="D44:I44" si="11">+D32</f>
        <v>8.533333333333333E-2</v>
      </c>
      <c r="E44" s="2461">
        <f t="shared" si="11"/>
        <v>6.5000000000000002E-2</v>
      </c>
      <c r="F44" s="2461">
        <f t="shared" si="11"/>
        <v>0.04</v>
      </c>
      <c r="G44" s="2461">
        <f t="shared" si="11"/>
        <v>0.04</v>
      </c>
      <c r="H44" s="2461">
        <f t="shared" si="11"/>
        <v>5.3333333333333337E-2</v>
      </c>
      <c r="I44" s="2461">
        <f t="shared" si="11"/>
        <v>0.06</v>
      </c>
      <c r="J44" s="2461">
        <f t="shared" ref="J44:K44" si="12">+J32</f>
        <v>6.8000000000000005E-2</v>
      </c>
      <c r="K44" s="2461">
        <f t="shared" si="12"/>
        <v>6.8000000000000005E-2</v>
      </c>
    </row>
    <row r="45" spans="2:11" x14ac:dyDescent="0.2">
      <c r="B45" s="2474" t="s">
        <v>414</v>
      </c>
      <c r="C45" s="2461">
        <f>+C18</f>
        <v>0.4366666666666667</v>
      </c>
      <c r="D45" s="2461">
        <f t="shared" ref="D45:I45" si="13">+D18</f>
        <v>0.36000000000000004</v>
      </c>
      <c r="E45" s="2461">
        <f t="shared" si="13"/>
        <v>0.22666666666666666</v>
      </c>
      <c r="F45" s="2461">
        <f t="shared" si="13"/>
        <v>0.20666666666666667</v>
      </c>
      <c r="G45" s="2461">
        <f t="shared" si="13"/>
        <v>0.16</v>
      </c>
      <c r="H45" s="2461">
        <f t="shared" si="13"/>
        <v>0.13333333333333333</v>
      </c>
      <c r="I45" s="2461">
        <f t="shared" si="13"/>
        <v>0.13333333333333333</v>
      </c>
      <c r="J45" s="2461">
        <f t="shared" ref="J45:K45" si="14">+J18</f>
        <v>0.12333333333333334</v>
      </c>
      <c r="K45" s="2461">
        <f t="shared" si="14"/>
        <v>0.12333333333333334</v>
      </c>
    </row>
    <row r="46" spans="2:11" ht="13.5" thickBot="1" x14ac:dyDescent="0.25">
      <c r="B46" s="2475" t="s">
        <v>415</v>
      </c>
      <c r="C46" s="2463">
        <f>+C39</f>
        <v>0.19000000000000003</v>
      </c>
      <c r="D46" s="2463">
        <f t="shared" ref="D46:I46" si="15">+D39</f>
        <v>0.12666666666666668</v>
      </c>
      <c r="E46" s="2463">
        <f t="shared" si="15"/>
        <v>8.666666666666667E-2</v>
      </c>
      <c r="F46" s="2463">
        <f t="shared" si="15"/>
        <v>7.6666666666666661E-2</v>
      </c>
      <c r="G46" s="2463">
        <f t="shared" si="15"/>
        <v>8.666666666666667E-2</v>
      </c>
      <c r="H46" s="2463">
        <f t="shared" si="15"/>
        <v>0.08</v>
      </c>
      <c r="I46" s="2463">
        <f t="shared" si="15"/>
        <v>9.0000000000000011E-2</v>
      </c>
      <c r="J46" s="2463">
        <f t="shared" ref="J46:K46" si="16">+J39</f>
        <v>9.0000000000000011E-2</v>
      </c>
      <c r="K46" s="2463">
        <f t="shared" si="16"/>
        <v>9.0000000000000011E-2</v>
      </c>
    </row>
    <row r="47" spans="2:11" x14ac:dyDescent="0.2">
      <c r="B47" s="2288"/>
      <c r="C47" s="2476"/>
    </row>
    <row r="48" spans="2:11" ht="13.5" thickBot="1" x14ac:dyDescent="0.25"/>
    <row r="49" spans="2:11" ht="13.5" thickBot="1" x14ac:dyDescent="0.25">
      <c r="B49" s="5562" t="s">
        <v>416</v>
      </c>
      <c r="C49" s="5563"/>
      <c r="D49" s="5563"/>
      <c r="E49" s="5563"/>
      <c r="F49" s="5563"/>
      <c r="G49" s="5563"/>
      <c r="H49" s="5563"/>
      <c r="I49" s="5563"/>
      <c r="J49" s="5563"/>
      <c r="K49" s="5564"/>
    </row>
    <row r="50" spans="2:11" ht="15" customHeight="1" thickBot="1" x14ac:dyDescent="0.25">
      <c r="B50" s="2550"/>
      <c r="C50" s="2551">
        <v>2006</v>
      </c>
      <c r="D50" s="2552">
        <v>2007</v>
      </c>
      <c r="E50" s="2553">
        <v>2008</v>
      </c>
      <c r="F50" s="2553">
        <v>2009</v>
      </c>
      <c r="G50" s="2553">
        <v>2010</v>
      </c>
      <c r="H50" s="2545">
        <v>2011</v>
      </c>
      <c r="I50" s="2554">
        <f>+I42</f>
        <v>2012</v>
      </c>
      <c r="J50" s="2554">
        <f>+J42</f>
        <v>2013</v>
      </c>
      <c r="K50" s="2554" t="str">
        <f>+K42</f>
        <v>2014 (feb)</v>
      </c>
    </row>
    <row r="51" spans="2:11" x14ac:dyDescent="0.2">
      <c r="B51" s="2474" t="s">
        <v>417</v>
      </c>
      <c r="C51" s="2459">
        <v>0.5</v>
      </c>
      <c r="D51" s="2459">
        <v>0.5</v>
      </c>
      <c r="E51" s="2460">
        <v>0.22</v>
      </c>
      <c r="F51" s="2460">
        <v>0.22</v>
      </c>
      <c r="G51" s="2460">
        <v>0.22</v>
      </c>
      <c r="H51" s="2460">
        <v>0.22</v>
      </c>
      <c r="I51" s="2460">
        <v>0.22</v>
      </c>
      <c r="J51" s="2460">
        <v>0.22</v>
      </c>
      <c r="K51" s="2460">
        <v>0.22</v>
      </c>
    </row>
    <row r="52" spans="2:11" x14ac:dyDescent="0.2">
      <c r="B52" s="2474" t="s">
        <v>418</v>
      </c>
      <c r="C52" s="2461">
        <v>0.5</v>
      </c>
      <c r="D52" s="2461">
        <v>0.5</v>
      </c>
      <c r="E52" s="2462">
        <v>0.22</v>
      </c>
      <c r="F52" s="2462">
        <v>0.22</v>
      </c>
      <c r="G52" s="2462">
        <v>0.22</v>
      </c>
      <c r="H52" s="2462">
        <v>0.22</v>
      </c>
      <c r="I52" s="2462">
        <v>0.22</v>
      </c>
      <c r="J52" s="2462">
        <v>0.22</v>
      </c>
      <c r="K52" s="2462">
        <v>0.22</v>
      </c>
    </row>
    <row r="53" spans="2:11" ht="13.5" thickBot="1" x14ac:dyDescent="0.25">
      <c r="B53" s="2477" t="s">
        <v>3163</v>
      </c>
      <c r="C53" s="2478">
        <v>0.49</v>
      </c>
      <c r="D53" s="2478">
        <v>0.49</v>
      </c>
      <c r="E53" s="2479">
        <v>0.49</v>
      </c>
      <c r="F53" s="2479">
        <v>0.49</v>
      </c>
      <c r="G53" s="2479">
        <v>0.49</v>
      </c>
      <c r="H53" s="2479">
        <v>0.49</v>
      </c>
      <c r="I53" s="2479">
        <v>0.22</v>
      </c>
      <c r="J53" s="2479">
        <v>0.22</v>
      </c>
      <c r="K53" s="2479">
        <v>0.22</v>
      </c>
    </row>
    <row r="54" spans="2:11" ht="13.5" thickBot="1" x14ac:dyDescent="0.25">
      <c r="B54" s="2480" t="s">
        <v>419</v>
      </c>
      <c r="C54" s="2557">
        <f t="shared" ref="C54:I54" si="17">AVERAGE(C51:C53)</f>
        <v>0.49666666666666665</v>
      </c>
      <c r="D54" s="2557">
        <f t="shared" si="17"/>
        <v>0.49666666666666665</v>
      </c>
      <c r="E54" s="2558">
        <f t="shared" si="17"/>
        <v>0.31</v>
      </c>
      <c r="F54" s="2558">
        <f t="shared" si="17"/>
        <v>0.31</v>
      </c>
      <c r="G54" s="2558">
        <f t="shared" si="17"/>
        <v>0.31</v>
      </c>
      <c r="H54" s="2558">
        <f>AVERAGE(H51:H53)</f>
        <v>0.31</v>
      </c>
      <c r="I54" s="2558">
        <f t="shared" si="17"/>
        <v>0.22</v>
      </c>
      <c r="J54" s="2558">
        <f t="shared" ref="J54:K54" si="18">AVERAGE(J51:J53)</f>
        <v>0.22</v>
      </c>
      <c r="K54" s="2558">
        <f t="shared" si="18"/>
        <v>0.22</v>
      </c>
    </row>
    <row r="57" spans="2:11" x14ac:dyDescent="0.2">
      <c r="B57" s="2513" t="s">
        <v>1474</v>
      </c>
    </row>
    <row r="58" spans="2:11" x14ac:dyDescent="0.2">
      <c r="B58" s="2513"/>
    </row>
    <row r="59" spans="2:11" x14ac:dyDescent="0.2">
      <c r="B59" s="2515" t="s">
        <v>2905</v>
      </c>
    </row>
    <row r="60" spans="2:11" x14ac:dyDescent="0.2">
      <c r="B60" s="2515" t="s">
        <v>2906</v>
      </c>
    </row>
    <row r="61" spans="2:11" x14ac:dyDescent="0.2">
      <c r="B61" s="2515" t="s">
        <v>5841</v>
      </c>
    </row>
    <row r="62" spans="2:11" x14ac:dyDescent="0.2">
      <c r="B62" s="2516" t="str">
        <f>+Evo.TarifONNET!B64</f>
        <v>.</v>
      </c>
    </row>
  </sheetData>
  <sheetProtection algorithmName="SHA-512" hashValue="dHwzKRgCht04LfcjyEqJyo1mFD7oQ00Z4BzYIeX9RCjIJUlgFX7mp7qFObrcg0Arnficegocmrepv9t5lQI3bA==" saltValue="Lc1GpJmOrWnW+91XrTN2qQ==" spinCount="100000" sheet="1" objects="1" scenarios="1"/>
  <mergeCells count="6">
    <mergeCell ref="B49:K49"/>
    <mergeCell ref="B13:K13"/>
    <mergeCell ref="B20:K20"/>
    <mergeCell ref="B27:K27"/>
    <mergeCell ref="B34:K34"/>
    <mergeCell ref="B41:K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M1" sqref="M1"/>
    </sheetView>
  </sheetViews>
  <sheetFormatPr baseColWidth="10" defaultRowHeight="12.75" x14ac:dyDescent="0.2"/>
  <cols>
    <col min="1" max="16384" width="11.42578125" style="2540"/>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4990</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K3" sqref="K3"/>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4992</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L2" sqref="L2"/>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4993</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K4" sqref="K4"/>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4997</v>
      </c>
      <c r="C3" s="2519"/>
      <c r="D3" s="2519"/>
      <c r="E3" s="2519"/>
      <c r="F3" s="2519"/>
      <c r="G3" s="2519"/>
      <c r="H3" s="2519"/>
      <c r="I3" s="2519"/>
      <c r="J3" s="2519"/>
      <c r="K3" s="2519"/>
      <c r="L3" s="2519"/>
      <c r="M3" s="2519"/>
      <c r="N3" s="2519"/>
    </row>
    <row r="4" spans="2:14" ht="14.25" x14ac:dyDescent="0.2">
      <c r="B4" s="2484" t="s">
        <v>4994</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Febrero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2011-03-23T16:22:53Z</cp:lastPrinted>
  <dcterms:created xsi:type="dcterms:W3CDTF">2003-01-31T16:44:47Z</dcterms:created>
  <dcterms:modified xsi:type="dcterms:W3CDTF">2014-03-20T19:17:19Z</dcterms:modified>
</cp:coreProperties>
</file>